
<file path=[Content_Types].xml><?xml version="1.0" encoding="utf-8"?>
<Types xmlns="http://schemas.openxmlformats.org/package/2006/content-types">
  <Default Extension="bin" ContentType="application/vnd.openxmlformats-officedocument.spreadsheetml.printerSettings"/>
  <Default Extension="glb" ContentType="model/gltf.binary"/>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pivotTables/pivotTable1.xml" ContentType="application/vnd.openxmlformats-officedocument.spreadsheetml.pivot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mc:AlternateContent xmlns:mc="http://schemas.openxmlformats.org/markup-compatibility/2006">
    <mc:Choice Requires="x15">
      <x15ac:absPath xmlns:x15ac="http://schemas.microsoft.com/office/spreadsheetml/2010/11/ac" url="D:\c drive\Desktop\"/>
    </mc:Choice>
  </mc:AlternateContent>
  <xr:revisionPtr revIDLastSave="0" documentId="13_ncr:1_{FB04FD19-89B8-42B9-89C5-FEAA60F14486}" xr6:coauthVersionLast="47" xr6:coauthVersionMax="47" xr10:uidLastSave="{00000000-0000-0000-0000-000000000000}"/>
  <bookViews>
    <workbookView showSheetTabs="0" xWindow="-108" yWindow="-108" windowWidth="23256" windowHeight="12456" tabRatio="969" firstSheet="3" activeTab="14" xr2:uid="{00000000-000D-0000-FFFF-FFFF00000000}"/>
  </bookViews>
  <sheets>
    <sheet name="Reports Analysis" sheetId="34" r:id="rId1"/>
    <sheet name="Cat_Sum" sheetId="19" r:id="rId2"/>
    <sheet name="pivot" sheetId="20" r:id="rId3"/>
    <sheet name="Dashboard" sheetId="12" r:id="rId4"/>
    <sheet name="SETUP" sheetId="1" r:id="rId5"/>
    <sheet name="MASTER_Workers" sheetId="2" r:id="rId6"/>
    <sheet name="Rate master" sheetId="22" r:id="rId7"/>
    <sheet name="Attendance_Raw" sheetId="4" r:id="rId8"/>
    <sheet name="Month_Engine" sheetId="5" r:id="rId9"/>
    <sheet name="ESIC_Challan" sheetId="35" r:id="rId10"/>
    <sheet name="Sheet2" sheetId="32" r:id="rId11"/>
    <sheet name="Dashboard_Cal" sheetId="28" r:id="rId12"/>
    <sheet name="FACT_Year" sheetId="6" r:id="rId13"/>
    <sheet name="Recovery Master" sheetId="25" r:id="rId14"/>
    <sheet name="PF_ECR" sheetId="7" r:id="rId15"/>
    <sheet name="Contractor_Bill" sheetId="8" r:id="rId16"/>
    <sheet name="Pay_Slip" sheetId="9" r:id="rId17"/>
    <sheet name="BONUS_CALC" sheetId="10" r:id="rId18"/>
    <sheet name="LEAVE_LEDGER" sheetId="11" r:id="rId19"/>
    <sheet name="Bank_Payment" sheetId="13" r:id="rId20"/>
    <sheet name="WORKER_MOVEMENT" sheetId="14" r:id="rId21"/>
    <sheet name="CONTRACTOR_MASTER" sheetId="3" r:id="rId22"/>
    <sheet name="Attrition Report" sheetId="26" r:id="rId23"/>
    <sheet name="Accounting" sheetId="27" r:id="rId24"/>
    <sheet name="Reconciliation" sheetId="31" r:id="rId25"/>
    <sheet name="ESIC_Challans" sheetId="36" r:id="rId26"/>
  </sheets>
  <functionGroups builtInGroupCount="19"/>
  <definedNames>
    <definedName name="_xlnm._FilterDatabase" localSheetId="7" hidden="1">Attendance_Raw!$A$2:$S$5046</definedName>
    <definedName name="_xlnm._FilterDatabase" localSheetId="5" hidden="1">MASTER_Workers!$A$1:$AS$374</definedName>
    <definedName name="_xlnm._FilterDatabase" localSheetId="8" hidden="1">Month_Engine!$A$13:$AJ$490</definedName>
    <definedName name="_xlnm._FilterDatabase" localSheetId="14" hidden="1">PF_ECR!$A$1:$Q$102</definedName>
    <definedName name="_xleta.COUNT" hidden="1" xlm="1">#NAME?</definedName>
    <definedName name="_xleta.HOUR" hidden="1" xlm="1">#NAME?</definedName>
    <definedName name="_xleta.IF" hidden="1" xlm="1">#NAME?</definedName>
    <definedName name="_xleta.IFERROR" hidden="1" xlm="1">#NAME?</definedName>
    <definedName name="_xleta.LEFT" hidden="1" xlm="1">#NAME?</definedName>
    <definedName name="_xleta.N" hidden="1" xlm="1">#NAME?</definedName>
    <definedName name="_xleta.SUM" hidden="1" xlm="1">#NAME?</definedName>
    <definedName name="_xleta.TODAY" hidden="1" xlm="1">#NAME?</definedName>
    <definedName name="_xleta.TRIM" hidden="1" xlm="1">#NAME?</definedName>
    <definedName name="A" localSheetId="1">#REF!</definedName>
    <definedName name="A">#REF!</definedName>
    <definedName name="Age_Group_A">SUMIFS(#REF!,#REF!,Cat_Sum!A$28,#REF!,Cat_Sum!$C1,#REF!,Cat_Sum!$C$2,#REF!,"PF")</definedName>
    <definedName name="Age_Group_B">SUMIFS(#REF!,#REF!,Cat_Sum!A$28,#REF!,Cat_Sum!$C1,#REF!,Cat_Sum!$C$2,#REF!,"NPF")</definedName>
    <definedName name="Age_Group3_A">SUMIFS(#REF!,#REF!,Cat_Sum!A$28,#REF!,Cat_Sum!$L1,#REF!,Cat_Sum!$L$2,#REF!,"PF")</definedName>
    <definedName name="Age_Group3_B">SUMIFS(#REF!,#REF!,Cat_Sum!A$28,#REF!,Cat_Sum!$L1,#REF!,Cat_Sum!$L$2,#REF!,"NPF")</definedName>
    <definedName name="Aging_Group" localSheetId="1">IF(_xlfn.DAYS(#REF!,#REF!)&lt;365,"Less Than 1 Yr",  IF(_xlfn.DAYS(#REF!,#REF!)&lt;=730,"1 Year to 2 Yrs",  IF(_xlfn.DAYS(#REF!,#REF!)&lt;=1095,"2 Yrs to 3 Yrs",  IF(_xlfn.DAYS(#REF!,#REF!)&lt;=1825,"3 Yrs to 5 Yrs",  IF(_xlfn.DAYS(#REF!,#REF!)&lt;=2555,"5 Yrs to 7 Yrs",  "Above 7 Yrs")))))</definedName>
    <definedName name="Aging_Group">IF(_xlfn.DAYS(MASTER_Workers!$T$1,MASTER_Workers!XET1)&lt;365,"Less Than 1 Yr",  IF(_xlfn.DAYS(MASTER_Workers!$T$1,MASTER_Workers!XET1)&lt;=730,"1 Year to 2 Yrs",  IF(_xlfn.DAYS(MASTER_Workers!$T$1,MASTER_Workers!XET1)&lt;=1095,"2 Yrs to 3 Yrs",  IF(_xlfn.DAYS(MASTER_Workers!$T$1,MASTER_Workers!XET1)&lt;=1825,"3 Yrs to 5 Yrs",  IF(_xlfn.DAYS(MASTER_Workers!$T$1,MASTER_Workers!XET1)&lt;=2555,"5 Yrs to 7 Yrs",  "Above 7 Yrs")))))</definedName>
    <definedName name="Amt.">SUMIFS(#REF!,#REF!,#REF!,#REF!,#REF!)/1000</definedName>
    <definedName name="bankname">#REF!</definedName>
    <definedName name="Cheque_Issued">SUMIF(#REF!,#REF!,#REF!)/1000</definedName>
    <definedName name="Creditors_Month_1">-SUMIFS(#REF!,#REF!,#REF!,#REF!,"&lt;="&amp;#REF!)/1000</definedName>
    <definedName name="Creditors_Month_2">-SUMIFS(#REF!,#REF!,#REF!,#REF!,"&gt;"&amp;#REF!,#REF!,"&lt;="&amp;#REF!)/1000</definedName>
    <definedName name="Creditors_Month_3">-SUMIFS(#REF!,#REF!,#REF!,#REF!,"&gt;"&amp;#REF!,#REF!,"&lt;="&amp;#REF!)/1000</definedName>
    <definedName name="Creditors_Month_4">-SUMIFS(#REF!,#REF!,#REF!,#REF!,"&gt;"&amp;#REF!,#REF!,"&lt;="&amp;#REF!)/1000</definedName>
    <definedName name="Creditors_month_5">-SUMIFS(#REF!,#REF!,#REF!,#REF!,"&gt;"&amp;#REF!,#REF!,"&lt;="&amp;#REF!)/1000</definedName>
    <definedName name="Day_1">IF(#REF!=#REF!,#REF!,0)</definedName>
    <definedName name="Day_2">IF(#REF!=#REF!,#REF!,0)</definedName>
    <definedName name="Day_3">IF(#REF!=#REF!,#REF!,0)</definedName>
    <definedName name="Day_4">IF(#REF!=#REF!,#REF!,0)</definedName>
    <definedName name="Day_5">IF(#REF!=#REF!,#REF!,0)</definedName>
    <definedName name="Day_6">IF(#REF!=#REF!,#REF!,0)</definedName>
    <definedName name="Day_7">IF(#REF!=#REF!,#REF!,0)</definedName>
    <definedName name="Day_8">IF(AND(#REF!&gt;#REF!,#REF!&lt;=#REF!),#REF!,0)</definedName>
    <definedName name="Day_Expenses">SUMIFS(#REF!,#REF!,#REF!,#REF!,#REF!)/1000</definedName>
    <definedName name="Days_10">IF(AND(#REF!&gt;#REF!,#REF!&lt;=#REF!),#REF!,0)</definedName>
    <definedName name="Days_11">IF(#REF!=#REF!,#REF!,0)</definedName>
    <definedName name="Days_9">IF(AND(#REF!&gt;#REF!,#REF!&lt;=#REF!),#REF!,0)</definedName>
    <definedName name="EMI">SUMIFS(#REF!,#REF!,#REF!,#REF!,#REF!)/1000</definedName>
    <definedName name="ERN_BASIC">#REF!</definedName>
    <definedName name="ERN_CONV">#REF!</definedName>
    <definedName name="ERN_HRA">#REF!</definedName>
    <definedName name="ERN_SPLALL">#REF!</definedName>
    <definedName name="FIN_YEARS">#REF!</definedName>
    <definedName name="Group_A">SUMIFS(#REF!,#REF!,Cat_Sum!A$4,#REF!,Cat_Sum!$C1,#REF!,Cat_Sum!$C$2,#REF!,"PF")</definedName>
    <definedName name="Group_B">SUMIFS(#REF!,#REF!,Cat_Sum!A$4,#REF!,Cat_Sum!$C1,#REF!,Cat_Sum!$C$2,#REF!,"NPF")</definedName>
    <definedName name="Group3_A">SUMIFS(#REF!,#REF!,Cat_Sum!A$4,#REF!,Cat_Sum!$L1,#REF!,Cat_Sum!$L$2,#REF!,"PF")</definedName>
    <definedName name="Group3_B">SUMIFS(#REF!,#REF!,Cat_Sum!A$4,#REF!,Cat_Sum!$L1,#REF!,Cat_Sum!$L$2,#REF!,"NPF")</definedName>
    <definedName name="Grp_smry_B">SUMIF(#REF!,#REF!,#REF!)/100000</definedName>
    <definedName name="Grp_Smry_Flr_B">SUMIF(#REF!,#REF!,#REF!)/100000</definedName>
    <definedName name="Grp_Smry_Flr_P">SUMIF(#REF!,#REF!,#REF!)/100000</definedName>
    <definedName name="GrpSmry_P">SUMIF(#REF!,#REF!,#REF!)/100000</definedName>
    <definedName name="Grpsmry_SVN_P">SUMIF(#REF!,#REF!,#REF!)/100000</definedName>
    <definedName name="HD" localSheetId="1">#REF!</definedName>
    <definedName name="HD">#REF!</definedName>
    <definedName name="headername">#REF!</definedName>
    <definedName name="headernameecode">#REF!</definedName>
    <definedName name="Hold_1">SUMIFS(#REF!,#REF!,#REF!,#REF!,"&lt;="&amp;#REF!)/1000</definedName>
    <definedName name="Hold_2">SUMIFS(#REF!,#REF!,#REF!,#REF!,#REF!)/1000</definedName>
    <definedName name="Hold_Cheque_Clearing">SUMIFS(#REF!,#REF!,#REF!,#REF!,#REF!)/1000</definedName>
    <definedName name="Import_Payment">SUMIFS(#REF!,#REF!,#REF!,#REF!,#REF!)/1000</definedName>
    <definedName name="Import_Payment_Total1">SUMIFS(#REF!,#REF!,#REF!,#REF!,"&gt;="&amp;#REF!)/1000</definedName>
    <definedName name="masterdataecode">#REF!</definedName>
    <definedName name="Month_Day">SUM(#REF!)</definedName>
    <definedName name="MONTH_NAME">#REF!</definedName>
    <definedName name="monthnamepayslip">#REF!</definedName>
    <definedName name="monthnamesalaryregister">#REF!</definedName>
    <definedName name="NCP_Days">IF(#REF!&gt;0,DAY(EOMONTH(#REF!, 0))-MIN(#REF!,#REF!),"")</definedName>
    <definedName name="NDD">#REF!</definedName>
    <definedName name="NETPAY">#REF!</definedName>
    <definedName name="NETRECOVERY">#REF!</definedName>
    <definedName name="NOTICEDED">#REF!</definedName>
    <definedName name="OTHDED">#REF!</definedName>
    <definedName name="Paid_Days">IF(#REF!="STAFF",(#REF!+#REF!+#REF!+#REF!),(#REF!+#REF!+#REF!))</definedName>
    <definedName name="Pay_Group">IF(#REF!&lt;=425,"400-425",  IF(#REF!&lt;=489,"426-489",  IF(#REF!&lt;=500,"490-500",  IF(#REF!&lt;=550,"501-550",  IF(#REF!&lt;=600,"551-600",  "Above 600")))))</definedName>
    <definedName name="PAYDAYS">#REF!</definedName>
    <definedName name="payslipsrnumber">#REF!</definedName>
    <definedName name="_xlnm.Print_Area" localSheetId="15">Contractor_Bill!$A$8:$N$49</definedName>
    <definedName name="Qty">SUMIFS(#REF!,#REF!,#REF!,#REF!,#REF!)/1000</definedName>
    <definedName name="salaryregisterdata">#REF!</definedName>
    <definedName name="Serial">IF(#REF!="","",#REF!+1)</definedName>
    <definedName name="SKR_BS">SUMIF(#REF!,#REF!,#REF!)</definedName>
    <definedName name="SKR_PL">-SUMIF(#REF!,#REF!,#REF!)</definedName>
    <definedName name="SR">#REF!</definedName>
    <definedName name="SVN_1">-SUMIF(#REF!,#REF!,#REF!)/1000</definedName>
    <definedName name="SVN_2">-SUMIF(#REF!,#REF!,#REF!)/1000</definedName>
    <definedName name="SVN_3">-SUMIF(#REF!,#REF!,#REF!)/1000</definedName>
    <definedName name="SVN_4">-SUMIF(#REF!,#REF!,#REF!)/1000</definedName>
    <definedName name="SVN_5">-SUMIF(#REF!,#REF!,#REF!)/1000</definedName>
    <definedName name="SVN_BS">SUMIF(#REF!,#REF!,#REF!)</definedName>
    <definedName name="SVN_PL">-SUMIF(#REF!,#REF!,#REF!)</definedName>
    <definedName name="Table5">#REF!</definedName>
    <definedName name="title">#REF!</definedName>
    <definedName name="total">(IFERROR(VLOOKUP(#REF!,#REF!,11,0),0)/1000)</definedName>
    <definedName name="Vendor">OFFSET(#REF!,,,COUNTIF(#REF!,"?*"))</definedName>
    <definedName name="Vendor_Name">OFFSET(#REF!,,,COUNTIF(#REF!,"?*"))</definedName>
  </definedNames>
  <calcPr calcId="191029"/>
  <pivotCaches>
    <pivotCache cacheId="9" r:id="rId2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54" i="36" l="1"/>
  <c r="F154" i="36"/>
  <c r="E154" i="36"/>
  <c r="H82" i="13"/>
  <c r="F82" i="13"/>
  <c r="G15" i="9" a="1"/>
  <c r="G26" i="9" s="1" a="1"/>
  <c r="G37" i="9" s="1" a="1"/>
  <c r="G48" i="9" s="1" a="1"/>
  <c r="B15" i="9" a="1"/>
  <c r="B26" i="9" s="1" a="1"/>
  <c r="B37" i="9" s="1" a="1"/>
  <c r="B48" i="9" s="1" a="1"/>
  <c r="D5" i="9"/>
  <c r="B7" i="9"/>
  <c r="B9" i="9"/>
  <c r="D8" i="9"/>
  <c r="D7" i="9"/>
  <c r="D6" i="9"/>
  <c r="B6" i="9"/>
  <c r="B5" i="9"/>
  <c r="G154" i="35"/>
  <c r="F154" i="35"/>
  <c r="E154" i="35"/>
  <c r="F35" i="27"/>
  <c r="F34" i="27"/>
  <c r="F33" i="27"/>
  <c r="D30" i="27"/>
  <c r="F36" i="27"/>
  <c r="F32" i="27"/>
  <c r="D28" i="27" s="1"/>
  <c r="G17" i="27"/>
  <c r="G18" i="27"/>
  <c r="G16" i="27"/>
  <c r="D26" i="27" s="1"/>
  <c r="F17" i="27"/>
  <c r="F18" i="27"/>
  <c r="F16" i="27"/>
  <c r="C25" i="27"/>
  <c r="A3" i="2"/>
  <c r="A4" i="2"/>
  <c r="A5" i="2"/>
  <c r="A6" i="2"/>
  <c r="A7" i="2"/>
  <c r="A8" i="2"/>
  <c r="A9" i="2"/>
  <c r="A10" i="2"/>
  <c r="A11" i="2"/>
  <c r="A12" i="2"/>
  <c r="A13" i="2"/>
  <c r="B2" i="25"/>
  <c r="D2" i="25" s="1"/>
  <c r="B18" i="25"/>
  <c r="D18" i="25" s="1"/>
  <c r="B19" i="25"/>
  <c r="D19" i="25" s="1"/>
  <c r="B20" i="25"/>
  <c r="D20" i="25" s="1"/>
  <c r="B21" i="25"/>
  <c r="D21" i="25" s="1"/>
  <c r="B22" i="25"/>
  <c r="D22" i="25" s="1"/>
  <c r="B23" i="25"/>
  <c r="D23" i="25" s="1"/>
  <c r="B24" i="25"/>
  <c r="D24" i="25" s="1"/>
  <c r="B25" i="25"/>
  <c r="D25" i="25" s="1"/>
  <c r="B26" i="25"/>
  <c r="D26" i="25" s="1"/>
  <c r="B27" i="25"/>
  <c r="D27" i="25" s="1"/>
  <c r="B28" i="25"/>
  <c r="D28" i="25" s="1"/>
  <c r="B29" i="25"/>
  <c r="D29" i="25" s="1"/>
  <c r="B30" i="25"/>
  <c r="D30" i="25" s="1"/>
  <c r="B31" i="25"/>
  <c r="D31" i="25" s="1"/>
  <c r="B32" i="25"/>
  <c r="D32" i="25" s="1"/>
  <c r="B33" i="25"/>
  <c r="D33" i="25" s="1"/>
  <c r="B34" i="25"/>
  <c r="D34" i="25" s="1"/>
  <c r="B35" i="25"/>
  <c r="D35" i="25" s="1"/>
  <c r="B36" i="25"/>
  <c r="D36" i="25" s="1"/>
  <c r="B37" i="25"/>
  <c r="D37" i="25" s="1"/>
  <c r="B38" i="25"/>
  <c r="D38" i="25" s="1"/>
  <c r="B39" i="25"/>
  <c r="D39" i="25" s="1"/>
  <c r="B40" i="25"/>
  <c r="D40" i="25" s="1"/>
  <c r="B41" i="25"/>
  <c r="D41" i="25" s="1"/>
  <c r="B42" i="25"/>
  <c r="D42" i="25" s="1"/>
  <c r="B43" i="25"/>
  <c r="D43" i="25" s="1"/>
  <c r="B44" i="25"/>
  <c r="D44" i="25" s="1"/>
  <c r="B45" i="25"/>
  <c r="D45" i="25" s="1"/>
  <c r="B46" i="25"/>
  <c r="D46" i="25" s="1"/>
  <c r="B47" i="25"/>
  <c r="D47" i="25" s="1"/>
  <c r="B48" i="25"/>
  <c r="D48" i="25" s="1"/>
  <c r="B49" i="25"/>
  <c r="D49" i="25" s="1"/>
  <c r="B50" i="25"/>
  <c r="D50" i="25" s="1"/>
  <c r="B51" i="25"/>
  <c r="D51" i="25" s="1"/>
  <c r="B52" i="25"/>
  <c r="D52" i="25" s="1"/>
  <c r="B53" i="25"/>
  <c r="D53" i="25" s="1"/>
  <c r="B54" i="25"/>
  <c r="D54" i="25" s="1"/>
  <c r="B55" i="25"/>
  <c r="D55" i="25" s="1"/>
  <c r="B56" i="25"/>
  <c r="D56" i="25" s="1"/>
  <c r="B57" i="25"/>
  <c r="D57" i="25" s="1"/>
  <c r="B58" i="25"/>
  <c r="D58" i="25" s="1"/>
  <c r="B59" i="25"/>
  <c r="D59" i="25" s="1"/>
  <c r="B60" i="25"/>
  <c r="D60" i="25" s="1"/>
  <c r="B61" i="25"/>
  <c r="D61" i="25" s="1"/>
  <c r="B62" i="25"/>
  <c r="D62" i="25" s="1"/>
  <c r="B63" i="25"/>
  <c r="D63" i="25" s="1"/>
  <c r="B64" i="25"/>
  <c r="D64" i="25" s="1"/>
  <c r="B65" i="25"/>
  <c r="D65" i="25" s="1"/>
  <c r="B66" i="25"/>
  <c r="D66" i="25" s="1"/>
  <c r="B3" i="25"/>
  <c r="D3" i="25" s="1"/>
  <c r="B4" i="25"/>
  <c r="D4" i="25" s="1"/>
  <c r="B5" i="25"/>
  <c r="D5" i="25" s="1"/>
  <c r="B6" i="25"/>
  <c r="D6" i="25" s="1"/>
  <c r="B7" i="25"/>
  <c r="D7" i="25" s="1"/>
  <c r="B8" i="25"/>
  <c r="D8" i="25" s="1"/>
  <c r="B9" i="25"/>
  <c r="D9" i="25" s="1"/>
  <c r="B10" i="25"/>
  <c r="D10" i="25" s="1"/>
  <c r="B11" i="25"/>
  <c r="D11" i="25" s="1"/>
  <c r="B12" i="25"/>
  <c r="D12" i="25" s="1"/>
  <c r="B13" i="25"/>
  <c r="D13" i="25" s="1"/>
  <c r="B14" i="25"/>
  <c r="D14" i="25" s="1"/>
  <c r="B15" i="25"/>
  <c r="D15" i="25" s="1"/>
  <c r="B16" i="25"/>
  <c r="D16" i="25" s="1"/>
  <c r="B17" i="25"/>
  <c r="D17" i="25" s="1"/>
  <c r="I31" i="31"/>
  <c r="H31" i="31"/>
  <c r="G31" i="31"/>
  <c r="F31" i="31"/>
  <c r="E31" i="31"/>
  <c r="D31" i="31"/>
  <c r="J31" i="31" s="1"/>
  <c r="C31" i="31"/>
  <c r="I30" i="31"/>
  <c r="I32" i="31" s="1"/>
  <c r="H30" i="31"/>
  <c r="H32" i="31" s="1"/>
  <c r="G30" i="31"/>
  <c r="G32" i="31" s="1"/>
  <c r="F30" i="31"/>
  <c r="F32" i="31" s="1"/>
  <c r="E30" i="31"/>
  <c r="E32" i="31" s="1"/>
  <c r="D30" i="31"/>
  <c r="C30" i="31"/>
  <c r="C32" i="31" s="1"/>
  <c r="I29" i="31"/>
  <c r="H29" i="31"/>
  <c r="G29" i="31"/>
  <c r="F29" i="31"/>
  <c r="E29" i="31"/>
  <c r="D29" i="31"/>
  <c r="J29" i="31" s="1"/>
  <c r="C29" i="31"/>
  <c r="J28" i="31"/>
  <c r="J27" i="31"/>
  <c r="I26" i="31"/>
  <c r="H26" i="31"/>
  <c r="G26" i="31"/>
  <c r="F26" i="31"/>
  <c r="E26" i="31"/>
  <c r="D26" i="31"/>
  <c r="J26" i="31" s="1"/>
  <c r="C26" i="31"/>
  <c r="J25" i="31"/>
  <c r="J24" i="31"/>
  <c r="D19" i="31"/>
  <c r="D18" i="31"/>
  <c r="D17" i="31"/>
  <c r="D14" i="31"/>
  <c r="E14" i="31" s="1"/>
  <c r="D13" i="31"/>
  <c r="E13" i="31" s="1"/>
  <c r="D12" i="31"/>
  <c r="E12" i="31" s="1"/>
  <c r="F6" i="31"/>
  <c r="D4812" i="4"/>
  <c r="D4811" i="4"/>
  <c r="B2" i="5"/>
  <c r="B3" i="9" s="1"/>
  <c r="A471" i="2"/>
  <c r="A478" i="2"/>
  <c r="G4871" i="4"/>
  <c r="G4872" i="4"/>
  <c r="G4873" i="4"/>
  <c r="G4874" i="4"/>
  <c r="G4875" i="4"/>
  <c r="G4876" i="4"/>
  <c r="G4877" i="4"/>
  <c r="G4878" i="4"/>
  <c r="G4879" i="4"/>
  <c r="G4880" i="4"/>
  <c r="G4881" i="4"/>
  <c r="G4882" i="4"/>
  <c r="G4883" i="4"/>
  <c r="G4884" i="4"/>
  <c r="G4885" i="4"/>
  <c r="G4886" i="4"/>
  <c r="G4887" i="4"/>
  <c r="G4888" i="4"/>
  <c r="G4889" i="4"/>
  <c r="G4890" i="4"/>
  <c r="G4891" i="4"/>
  <c r="G4892" i="4"/>
  <c r="G4893" i="4"/>
  <c r="G4894" i="4"/>
  <c r="G4895" i="4"/>
  <c r="G4896" i="4"/>
  <c r="G4897" i="4"/>
  <c r="G4898" i="4"/>
  <c r="G4899" i="4"/>
  <c r="G4900" i="4"/>
  <c r="G4901" i="4"/>
  <c r="G4902" i="4"/>
  <c r="G4903" i="4"/>
  <c r="G4904" i="4"/>
  <c r="G4905" i="4"/>
  <c r="G4906" i="4"/>
  <c r="G4907" i="4"/>
  <c r="G4908" i="4"/>
  <c r="G4909" i="4"/>
  <c r="G4910" i="4"/>
  <c r="G4911" i="4"/>
  <c r="G4912" i="4"/>
  <c r="G4913" i="4"/>
  <c r="G4914" i="4"/>
  <c r="G4915" i="4"/>
  <c r="G4916" i="4"/>
  <c r="G4917" i="4"/>
  <c r="G4918" i="4"/>
  <c r="G4919" i="4"/>
  <c r="G4920" i="4"/>
  <c r="G4921" i="4"/>
  <c r="G4922" i="4"/>
  <c r="G4923" i="4"/>
  <c r="G4924" i="4"/>
  <c r="G4925" i="4"/>
  <c r="G4926" i="4"/>
  <c r="G4927" i="4"/>
  <c r="G4928" i="4"/>
  <c r="G4929" i="4"/>
  <c r="G4930" i="4"/>
  <c r="G4931" i="4"/>
  <c r="G4932" i="4"/>
  <c r="G4933" i="4"/>
  <c r="G4934" i="4"/>
  <c r="G4935" i="4"/>
  <c r="G4936" i="4"/>
  <c r="G4937" i="4"/>
  <c r="G4938" i="4"/>
  <c r="G4939" i="4"/>
  <c r="G4940" i="4"/>
  <c r="G4941" i="4"/>
  <c r="G4942" i="4"/>
  <c r="G4943" i="4"/>
  <c r="G4944" i="4"/>
  <c r="G4945" i="4"/>
  <c r="G4946" i="4"/>
  <c r="G4947" i="4"/>
  <c r="G4948" i="4"/>
  <c r="G4949" i="4"/>
  <c r="G4950" i="4"/>
  <c r="G4951" i="4"/>
  <c r="G4952" i="4"/>
  <c r="G4953" i="4"/>
  <c r="G4954" i="4"/>
  <c r="G4955" i="4"/>
  <c r="G4956" i="4"/>
  <c r="G4957" i="4"/>
  <c r="G4958" i="4"/>
  <c r="G4959" i="4"/>
  <c r="G4960" i="4"/>
  <c r="G4961" i="4"/>
  <c r="G4962" i="4"/>
  <c r="G4963" i="4"/>
  <c r="G4964" i="4"/>
  <c r="G4965" i="4"/>
  <c r="G4966" i="4"/>
  <c r="G4967" i="4"/>
  <c r="G4968" i="4"/>
  <c r="G4969" i="4"/>
  <c r="G4970" i="4"/>
  <c r="G4971" i="4"/>
  <c r="G4972" i="4"/>
  <c r="G4973" i="4"/>
  <c r="G4974" i="4"/>
  <c r="G4975" i="4"/>
  <c r="G4976" i="4"/>
  <c r="G4977" i="4"/>
  <c r="G4978" i="4"/>
  <c r="G4979" i="4"/>
  <c r="G4980" i="4"/>
  <c r="G4981" i="4"/>
  <c r="G4982" i="4"/>
  <c r="G4983" i="4"/>
  <c r="G4984" i="4"/>
  <c r="G4985" i="4"/>
  <c r="G4986" i="4"/>
  <c r="G4987" i="4"/>
  <c r="G4988" i="4"/>
  <c r="G4989" i="4"/>
  <c r="G4990" i="4"/>
  <c r="G4991" i="4"/>
  <c r="G4992" i="4"/>
  <c r="G4993" i="4"/>
  <c r="G4994" i="4"/>
  <c r="G4995" i="4"/>
  <c r="G4996" i="4"/>
  <c r="G4997" i="4"/>
  <c r="G4998" i="4"/>
  <c r="G4999" i="4"/>
  <c r="G5000" i="4"/>
  <c r="G5001" i="4"/>
  <c r="G5002" i="4"/>
  <c r="G5003" i="4"/>
  <c r="G5004" i="4"/>
  <c r="G5005" i="4"/>
  <c r="G5006" i="4"/>
  <c r="G5007" i="4"/>
  <c r="G5008" i="4"/>
  <c r="G5009" i="4"/>
  <c r="G5010" i="4"/>
  <c r="G5011" i="4"/>
  <c r="G5012" i="4"/>
  <c r="G5013" i="4"/>
  <c r="G5014" i="4"/>
  <c r="G5015" i="4"/>
  <c r="G5016" i="4"/>
  <c r="G5017" i="4"/>
  <c r="G5018" i="4"/>
  <c r="G5019" i="4"/>
  <c r="G5020" i="4"/>
  <c r="G5021" i="4"/>
  <c r="G5022" i="4"/>
  <c r="G5023" i="4"/>
  <c r="G5024" i="4"/>
  <c r="G5025" i="4"/>
  <c r="G5026" i="4"/>
  <c r="G5027" i="4"/>
  <c r="G5028" i="4"/>
  <c r="G5029" i="4"/>
  <c r="G5030" i="4"/>
  <c r="G5031" i="4"/>
  <c r="G5032" i="4"/>
  <c r="G5033" i="4"/>
  <c r="G5034" i="4"/>
  <c r="G5035" i="4"/>
  <c r="G5036" i="4"/>
  <c r="G5037" i="4"/>
  <c r="G5038" i="4"/>
  <c r="G5039" i="4"/>
  <c r="G5040" i="4"/>
  <c r="G5041" i="4"/>
  <c r="G5042" i="4"/>
  <c r="G5043" i="4"/>
  <c r="G5044" i="4"/>
  <c r="G5045" i="4"/>
  <c r="G4801" i="4"/>
  <c r="G4802" i="4"/>
  <c r="G4803" i="4"/>
  <c r="G4804" i="4"/>
  <c r="G4805" i="4"/>
  <c r="G4806" i="4"/>
  <c r="G4807" i="4"/>
  <c r="G4808" i="4"/>
  <c r="G4809" i="4"/>
  <c r="G4810" i="4"/>
  <c r="G4811" i="4"/>
  <c r="G4812" i="4"/>
  <c r="G4813" i="4"/>
  <c r="G4814" i="4"/>
  <c r="G4815" i="4"/>
  <c r="G4816" i="4"/>
  <c r="G4817" i="4"/>
  <c r="G4818" i="4"/>
  <c r="G4819" i="4"/>
  <c r="G4820" i="4"/>
  <c r="G4821" i="4"/>
  <c r="G4822" i="4"/>
  <c r="G4823" i="4"/>
  <c r="G4824" i="4"/>
  <c r="G4825" i="4"/>
  <c r="G4826" i="4"/>
  <c r="G4827" i="4"/>
  <c r="G4828" i="4"/>
  <c r="G4829" i="4"/>
  <c r="G4830" i="4"/>
  <c r="G4831" i="4"/>
  <c r="G4832" i="4"/>
  <c r="G4833" i="4"/>
  <c r="G4834" i="4"/>
  <c r="G4835" i="4"/>
  <c r="G4836" i="4"/>
  <c r="G4837" i="4"/>
  <c r="G4838" i="4"/>
  <c r="G4839" i="4"/>
  <c r="G4840" i="4"/>
  <c r="G4841" i="4"/>
  <c r="G4842" i="4"/>
  <c r="G4843" i="4"/>
  <c r="G4844" i="4"/>
  <c r="G4845" i="4"/>
  <c r="G4846" i="4"/>
  <c r="G4847" i="4"/>
  <c r="G4848" i="4"/>
  <c r="G4849" i="4"/>
  <c r="G4850" i="4"/>
  <c r="G4851" i="4"/>
  <c r="G4852" i="4"/>
  <c r="G4853" i="4"/>
  <c r="G4854" i="4"/>
  <c r="G4855" i="4"/>
  <c r="G4856" i="4"/>
  <c r="G4857" i="4"/>
  <c r="G4858" i="4"/>
  <c r="G4859" i="4"/>
  <c r="G4860" i="4"/>
  <c r="G4861" i="4"/>
  <c r="G4862" i="4"/>
  <c r="G4863" i="4"/>
  <c r="G4864" i="4"/>
  <c r="G4865" i="4"/>
  <c r="G4866" i="4"/>
  <c r="G4867" i="4"/>
  <c r="G4868" i="4"/>
  <c r="G4869" i="4"/>
  <c r="G4870" i="4"/>
  <c r="G5046" i="4"/>
  <c r="L484" i="11"/>
  <c r="K484" i="11"/>
  <c r="L483" i="11"/>
  <c r="K483" i="11"/>
  <c r="L482" i="11"/>
  <c r="K482" i="11"/>
  <c r="L481" i="11"/>
  <c r="K481" i="11"/>
  <c r="L480" i="11"/>
  <c r="K480" i="11"/>
  <c r="L479" i="11"/>
  <c r="K479" i="11"/>
  <c r="L478" i="11"/>
  <c r="K478" i="11"/>
  <c r="L477" i="11"/>
  <c r="K477" i="11"/>
  <c r="L476" i="11"/>
  <c r="K476" i="11"/>
  <c r="L475" i="11"/>
  <c r="K475" i="11"/>
  <c r="L474" i="11"/>
  <c r="K474" i="11"/>
  <c r="L473" i="11"/>
  <c r="K473" i="11"/>
  <c r="L472" i="11"/>
  <c r="K472" i="11"/>
  <c r="L471" i="11"/>
  <c r="K471" i="11"/>
  <c r="L470" i="11"/>
  <c r="K470" i="11"/>
  <c r="L469" i="11"/>
  <c r="K469" i="11"/>
  <c r="L468" i="11"/>
  <c r="K468" i="11"/>
  <c r="L467" i="11"/>
  <c r="K467" i="11"/>
  <c r="L466" i="11"/>
  <c r="K466" i="11"/>
  <c r="L465" i="11"/>
  <c r="K465" i="11"/>
  <c r="L464" i="11"/>
  <c r="K464" i="11"/>
  <c r="L463" i="11"/>
  <c r="K463" i="11"/>
  <c r="L462" i="11"/>
  <c r="K462" i="11"/>
  <c r="L461" i="11"/>
  <c r="K461" i="11"/>
  <c r="L460" i="11"/>
  <c r="K460" i="11"/>
  <c r="L459" i="11"/>
  <c r="K459" i="11"/>
  <c r="L458" i="11"/>
  <c r="K458" i="11"/>
  <c r="L457" i="11"/>
  <c r="K457" i="11"/>
  <c r="L456" i="11"/>
  <c r="K456" i="11"/>
  <c r="L455" i="11"/>
  <c r="K455" i="11"/>
  <c r="L454" i="11"/>
  <c r="K454" i="11"/>
  <c r="L453" i="11"/>
  <c r="K453" i="11"/>
  <c r="L452" i="11"/>
  <c r="K452" i="11"/>
  <c r="L451" i="11"/>
  <c r="K451" i="11"/>
  <c r="L450" i="11"/>
  <c r="K450" i="11"/>
  <c r="L449" i="11"/>
  <c r="K449" i="11"/>
  <c r="L448" i="11"/>
  <c r="K448" i="11"/>
  <c r="L447" i="11"/>
  <c r="K447" i="11"/>
  <c r="L446" i="11"/>
  <c r="K446" i="11"/>
  <c r="L445" i="11"/>
  <c r="K445" i="11"/>
  <c r="L444" i="11"/>
  <c r="K444" i="11"/>
  <c r="L443" i="11"/>
  <c r="K443" i="11"/>
  <c r="L442" i="11"/>
  <c r="K442" i="11"/>
  <c r="L441" i="11"/>
  <c r="K441" i="11"/>
  <c r="L440" i="11"/>
  <c r="K440" i="11"/>
  <c r="L439" i="11"/>
  <c r="K439" i="11"/>
  <c r="L438" i="11"/>
  <c r="K438" i="11"/>
  <c r="L437" i="11"/>
  <c r="K437" i="11"/>
  <c r="L436" i="11"/>
  <c r="K436" i="11"/>
  <c r="L435" i="11"/>
  <c r="K435" i="11"/>
  <c r="L434" i="11"/>
  <c r="K434" i="11"/>
  <c r="L433" i="11"/>
  <c r="K433" i="11"/>
  <c r="L432" i="11"/>
  <c r="K432" i="11"/>
  <c r="L431" i="11"/>
  <c r="K431" i="11"/>
  <c r="L430" i="11"/>
  <c r="K430" i="11"/>
  <c r="L429" i="11"/>
  <c r="K429" i="11"/>
  <c r="L428" i="11"/>
  <c r="K428" i="11"/>
  <c r="L427" i="11"/>
  <c r="K427" i="11"/>
  <c r="L426" i="11"/>
  <c r="K426" i="11"/>
  <c r="L425" i="11"/>
  <c r="K425" i="11"/>
  <c r="L424" i="11"/>
  <c r="K424" i="11"/>
  <c r="L423" i="11"/>
  <c r="K423" i="11"/>
  <c r="L422" i="11"/>
  <c r="K422" i="11"/>
  <c r="L421" i="11"/>
  <c r="K421" i="11"/>
  <c r="L420" i="11"/>
  <c r="K420" i="11"/>
  <c r="L419" i="11"/>
  <c r="K419" i="11"/>
  <c r="L418" i="11"/>
  <c r="K418" i="11"/>
  <c r="L417" i="11"/>
  <c r="K417" i="11"/>
  <c r="L416" i="11"/>
  <c r="K416" i="11"/>
  <c r="L415" i="11"/>
  <c r="K415" i="11"/>
  <c r="L414" i="11"/>
  <c r="K414" i="11"/>
  <c r="L413" i="11"/>
  <c r="K413" i="11"/>
  <c r="L412" i="11"/>
  <c r="K412" i="11"/>
  <c r="L411" i="11"/>
  <c r="K411" i="11"/>
  <c r="L410" i="11"/>
  <c r="K410" i="11"/>
  <c r="L409" i="11"/>
  <c r="K409" i="11"/>
  <c r="L408" i="11"/>
  <c r="K408" i="11"/>
  <c r="L407" i="11"/>
  <c r="K407" i="11"/>
  <c r="L406" i="11"/>
  <c r="K406" i="11"/>
  <c r="L405" i="11"/>
  <c r="K405" i="11"/>
  <c r="L404" i="11"/>
  <c r="K404" i="11"/>
  <c r="L403" i="11"/>
  <c r="K403" i="11"/>
  <c r="L402" i="11"/>
  <c r="K402" i="11"/>
  <c r="L401" i="11"/>
  <c r="K401" i="11"/>
  <c r="L400" i="11"/>
  <c r="K400" i="11"/>
  <c r="L399" i="11"/>
  <c r="K399" i="11"/>
  <c r="L398" i="11"/>
  <c r="K398" i="11"/>
  <c r="L397" i="11"/>
  <c r="K397" i="11"/>
  <c r="L396" i="11"/>
  <c r="K396" i="11"/>
  <c r="L395" i="11"/>
  <c r="K395" i="11"/>
  <c r="L394" i="11"/>
  <c r="K394" i="11"/>
  <c r="L393" i="11"/>
  <c r="K393" i="11"/>
  <c r="L392" i="11"/>
  <c r="K392" i="11"/>
  <c r="L391" i="11"/>
  <c r="K391" i="11"/>
  <c r="L390" i="11"/>
  <c r="K390" i="11"/>
  <c r="L389" i="11"/>
  <c r="K389" i="11"/>
  <c r="L388" i="11"/>
  <c r="K388" i="11"/>
  <c r="L387" i="11"/>
  <c r="K387" i="11"/>
  <c r="L386" i="11"/>
  <c r="K386" i="11"/>
  <c r="L385" i="11"/>
  <c r="K385" i="11"/>
  <c r="L384" i="11"/>
  <c r="K384" i="11"/>
  <c r="L383" i="11"/>
  <c r="K383" i="11"/>
  <c r="L382" i="11"/>
  <c r="K382" i="11"/>
  <c r="L381" i="11"/>
  <c r="K381" i="11"/>
  <c r="L380" i="11"/>
  <c r="K380" i="11"/>
  <c r="L379" i="11"/>
  <c r="K379" i="11"/>
  <c r="L378" i="11"/>
  <c r="K378" i="11"/>
  <c r="L377" i="11"/>
  <c r="K377" i="11"/>
  <c r="L376" i="11"/>
  <c r="K376" i="11"/>
  <c r="L375" i="11"/>
  <c r="K375" i="11"/>
  <c r="L374" i="11"/>
  <c r="K374" i="11"/>
  <c r="L373" i="11"/>
  <c r="K373" i="11"/>
  <c r="L372" i="11"/>
  <c r="K372" i="11"/>
  <c r="L371" i="11"/>
  <c r="K371" i="11"/>
  <c r="L370" i="11"/>
  <c r="K370" i="11"/>
  <c r="L369" i="11"/>
  <c r="K369" i="11"/>
  <c r="L368" i="11"/>
  <c r="K368" i="11"/>
  <c r="L367" i="11"/>
  <c r="K367" i="11"/>
  <c r="L366" i="11"/>
  <c r="K366" i="11"/>
  <c r="L365" i="11"/>
  <c r="K365" i="11"/>
  <c r="L364" i="11"/>
  <c r="K364" i="11"/>
  <c r="L363" i="11"/>
  <c r="K363" i="11"/>
  <c r="L362" i="11"/>
  <c r="K362" i="11"/>
  <c r="L361" i="11"/>
  <c r="K361" i="11"/>
  <c r="L360" i="11"/>
  <c r="K360" i="11"/>
  <c r="L359" i="11"/>
  <c r="K359" i="11"/>
  <c r="L358" i="11"/>
  <c r="K358" i="11"/>
  <c r="L357" i="11"/>
  <c r="K357" i="11"/>
  <c r="L356" i="11"/>
  <c r="K356" i="11"/>
  <c r="L355" i="11"/>
  <c r="K355" i="11"/>
  <c r="L354" i="11"/>
  <c r="K354" i="11"/>
  <c r="L353" i="11"/>
  <c r="K353" i="11"/>
  <c r="L352" i="11"/>
  <c r="K352" i="11"/>
  <c r="L351" i="11"/>
  <c r="K351" i="11"/>
  <c r="L350" i="11"/>
  <c r="K350" i="11"/>
  <c r="L349" i="11"/>
  <c r="K349" i="11"/>
  <c r="L348" i="11"/>
  <c r="K348" i="11"/>
  <c r="L347" i="11"/>
  <c r="K347" i="11"/>
  <c r="L346" i="11"/>
  <c r="K346" i="11"/>
  <c r="L345" i="11"/>
  <c r="K345" i="11"/>
  <c r="L344" i="11"/>
  <c r="K344" i="11"/>
  <c r="L343" i="11"/>
  <c r="K343" i="11"/>
  <c r="L342" i="11"/>
  <c r="K342" i="11"/>
  <c r="L341" i="11"/>
  <c r="K341" i="11"/>
  <c r="L340" i="11"/>
  <c r="K340" i="11"/>
  <c r="L339" i="11"/>
  <c r="K339" i="11"/>
  <c r="L338" i="11"/>
  <c r="K338" i="11"/>
  <c r="L337" i="11"/>
  <c r="K337" i="11"/>
  <c r="L336" i="11"/>
  <c r="K336" i="11"/>
  <c r="L335" i="11"/>
  <c r="K335" i="11"/>
  <c r="L334" i="11"/>
  <c r="K334" i="11"/>
  <c r="L333" i="11"/>
  <c r="K333" i="11"/>
  <c r="L332" i="11"/>
  <c r="K332" i="11"/>
  <c r="L331" i="11"/>
  <c r="K331" i="11"/>
  <c r="L330" i="11"/>
  <c r="K330" i="11"/>
  <c r="L329" i="11"/>
  <c r="K329" i="11"/>
  <c r="L328" i="11"/>
  <c r="K328" i="11"/>
  <c r="L327" i="11"/>
  <c r="K327" i="11"/>
  <c r="L326" i="11"/>
  <c r="K326" i="11"/>
  <c r="L325" i="11"/>
  <c r="K325" i="11"/>
  <c r="L324" i="11"/>
  <c r="K324" i="11"/>
  <c r="L323" i="11"/>
  <c r="K323" i="11"/>
  <c r="L322" i="11"/>
  <c r="K322" i="11"/>
  <c r="L321" i="11"/>
  <c r="K321" i="11"/>
  <c r="L320" i="11"/>
  <c r="K320" i="11"/>
  <c r="L319" i="11"/>
  <c r="K319" i="11"/>
  <c r="L318" i="11"/>
  <c r="K318" i="11"/>
  <c r="L317" i="11"/>
  <c r="K317" i="11"/>
  <c r="L316" i="11"/>
  <c r="K316" i="11"/>
  <c r="L315" i="11"/>
  <c r="K315" i="11"/>
  <c r="L314" i="11"/>
  <c r="K314" i="11"/>
  <c r="L313" i="11"/>
  <c r="K313" i="11"/>
  <c r="L312" i="11"/>
  <c r="K312" i="11"/>
  <c r="L311" i="11"/>
  <c r="K311" i="11"/>
  <c r="L310" i="11"/>
  <c r="K310" i="11"/>
  <c r="L309" i="11"/>
  <c r="K309" i="11"/>
  <c r="L308" i="11"/>
  <c r="K308" i="11"/>
  <c r="L307" i="11"/>
  <c r="K307" i="11"/>
  <c r="L306" i="11"/>
  <c r="K306" i="11"/>
  <c r="L305" i="11"/>
  <c r="K305" i="11"/>
  <c r="L304" i="11"/>
  <c r="K304" i="11"/>
  <c r="L303" i="11"/>
  <c r="K303" i="11"/>
  <c r="L302" i="11"/>
  <c r="K302" i="11"/>
  <c r="L301" i="11"/>
  <c r="K301" i="11"/>
  <c r="L300" i="11"/>
  <c r="K300" i="11"/>
  <c r="L299" i="11"/>
  <c r="K299" i="11"/>
  <c r="L298" i="11"/>
  <c r="K298" i="11"/>
  <c r="L297" i="11"/>
  <c r="K297" i="11"/>
  <c r="L296" i="11"/>
  <c r="K296" i="11"/>
  <c r="L295" i="11"/>
  <c r="K295" i="11"/>
  <c r="L294" i="11"/>
  <c r="K294" i="11"/>
  <c r="L293" i="11"/>
  <c r="K293" i="11"/>
  <c r="L292" i="11"/>
  <c r="K292" i="11"/>
  <c r="L291" i="11"/>
  <c r="K291" i="11"/>
  <c r="L290" i="11"/>
  <c r="K290" i="11"/>
  <c r="L289" i="11"/>
  <c r="K289" i="11"/>
  <c r="L288" i="11"/>
  <c r="K288" i="11"/>
  <c r="L287" i="11"/>
  <c r="K287" i="11"/>
  <c r="L286" i="11"/>
  <c r="K286" i="11"/>
  <c r="L285" i="11"/>
  <c r="K285" i="11"/>
  <c r="L284" i="11"/>
  <c r="K284" i="11"/>
  <c r="L283" i="11"/>
  <c r="K283" i="11"/>
  <c r="L282" i="11"/>
  <c r="K282" i="11"/>
  <c r="L281" i="11"/>
  <c r="K281" i="11"/>
  <c r="L280" i="11"/>
  <c r="K280" i="11"/>
  <c r="L279" i="11"/>
  <c r="K279" i="11"/>
  <c r="L278" i="11"/>
  <c r="K278" i="11"/>
  <c r="L277" i="11"/>
  <c r="K277" i="11"/>
  <c r="L276" i="11"/>
  <c r="K276" i="11"/>
  <c r="L275" i="11"/>
  <c r="K275" i="11"/>
  <c r="L274" i="11"/>
  <c r="K274" i="11"/>
  <c r="L273" i="11"/>
  <c r="K273" i="11"/>
  <c r="L272" i="11"/>
  <c r="K272" i="11"/>
  <c r="L271" i="11"/>
  <c r="K271" i="11"/>
  <c r="L270" i="11"/>
  <c r="K270" i="11"/>
  <c r="L269" i="11"/>
  <c r="K269" i="11"/>
  <c r="L268" i="11"/>
  <c r="K268" i="11"/>
  <c r="L267" i="11"/>
  <c r="K267" i="11"/>
  <c r="L266" i="11"/>
  <c r="K266" i="11"/>
  <c r="L265" i="11"/>
  <c r="K265" i="11"/>
  <c r="L264" i="11"/>
  <c r="K264" i="11"/>
  <c r="L263" i="11"/>
  <c r="K263" i="11"/>
  <c r="L262" i="11"/>
  <c r="K262" i="11"/>
  <c r="L261" i="11"/>
  <c r="K261" i="11"/>
  <c r="L260" i="11"/>
  <c r="K260" i="11"/>
  <c r="L259" i="11"/>
  <c r="K259" i="11"/>
  <c r="L258" i="11"/>
  <c r="K258" i="11"/>
  <c r="L257" i="11"/>
  <c r="K257" i="11"/>
  <c r="L256" i="11"/>
  <c r="K256" i="11"/>
  <c r="L255" i="11"/>
  <c r="K255" i="11"/>
  <c r="L254" i="11"/>
  <c r="K254" i="11"/>
  <c r="L253" i="11"/>
  <c r="K253" i="11"/>
  <c r="L252" i="11"/>
  <c r="K252" i="11"/>
  <c r="L251" i="11"/>
  <c r="K251" i="11"/>
  <c r="L250" i="11"/>
  <c r="K250" i="11"/>
  <c r="L249" i="11"/>
  <c r="K249" i="11"/>
  <c r="L248" i="11"/>
  <c r="K248" i="11"/>
  <c r="L247" i="11"/>
  <c r="K247" i="11"/>
  <c r="L246" i="11"/>
  <c r="K246" i="11"/>
  <c r="L245" i="11"/>
  <c r="K245" i="11"/>
  <c r="L244" i="11"/>
  <c r="K244" i="11"/>
  <c r="L243" i="11"/>
  <c r="K243" i="11"/>
  <c r="L242" i="11"/>
  <c r="K242" i="11"/>
  <c r="L241" i="11"/>
  <c r="K241" i="11"/>
  <c r="L240" i="11"/>
  <c r="K240" i="11"/>
  <c r="L239" i="11"/>
  <c r="K239" i="11"/>
  <c r="L238" i="11"/>
  <c r="K238" i="11"/>
  <c r="L237" i="11"/>
  <c r="K237" i="11"/>
  <c r="L236" i="11"/>
  <c r="K236" i="11"/>
  <c r="L235" i="11"/>
  <c r="K235" i="11"/>
  <c r="L234" i="11"/>
  <c r="K234" i="11"/>
  <c r="L233" i="11"/>
  <c r="K233" i="11"/>
  <c r="L232" i="11"/>
  <c r="K232" i="11"/>
  <c r="L231" i="11"/>
  <c r="K231" i="11"/>
  <c r="L230" i="11"/>
  <c r="K230" i="11"/>
  <c r="L229" i="11"/>
  <c r="K229" i="11"/>
  <c r="L228" i="11"/>
  <c r="K228" i="11"/>
  <c r="L227" i="11"/>
  <c r="K227" i="11"/>
  <c r="L226" i="11"/>
  <c r="K226" i="11"/>
  <c r="L225" i="11"/>
  <c r="K225" i="11"/>
  <c r="L224" i="11"/>
  <c r="K224" i="11"/>
  <c r="L223" i="11"/>
  <c r="K223" i="11"/>
  <c r="L222" i="11"/>
  <c r="K222" i="11"/>
  <c r="L221" i="11"/>
  <c r="K221" i="11"/>
  <c r="L220" i="11"/>
  <c r="K220" i="11"/>
  <c r="L219" i="11"/>
  <c r="K219" i="11"/>
  <c r="L218" i="11"/>
  <c r="K218" i="11"/>
  <c r="L217" i="11"/>
  <c r="K217" i="11"/>
  <c r="L216" i="11"/>
  <c r="K216" i="11"/>
  <c r="L215" i="11"/>
  <c r="K215" i="11"/>
  <c r="L214" i="11"/>
  <c r="K214" i="11"/>
  <c r="L213" i="11"/>
  <c r="K213" i="11"/>
  <c r="L212" i="11"/>
  <c r="K212" i="11"/>
  <c r="L211" i="11"/>
  <c r="K211" i="11"/>
  <c r="L210" i="11"/>
  <c r="K210" i="11"/>
  <c r="L209" i="11"/>
  <c r="K209" i="11"/>
  <c r="L208" i="11"/>
  <c r="K208" i="11"/>
  <c r="L207" i="11"/>
  <c r="K207" i="11"/>
  <c r="L206" i="11"/>
  <c r="K206" i="11"/>
  <c r="L205" i="11"/>
  <c r="K205" i="11"/>
  <c r="L204" i="11"/>
  <c r="K204" i="11"/>
  <c r="L203" i="11"/>
  <c r="K203" i="11"/>
  <c r="L202" i="11"/>
  <c r="K202" i="11"/>
  <c r="L201" i="11"/>
  <c r="K201" i="11"/>
  <c r="L200" i="11"/>
  <c r="K200" i="11"/>
  <c r="L199" i="11"/>
  <c r="K199" i="11"/>
  <c r="L198" i="11"/>
  <c r="K198" i="11"/>
  <c r="L197" i="11"/>
  <c r="K197" i="11"/>
  <c r="L196" i="11"/>
  <c r="K196" i="11"/>
  <c r="L195" i="11"/>
  <c r="K195" i="11"/>
  <c r="L194" i="11"/>
  <c r="K194" i="11"/>
  <c r="L193" i="11"/>
  <c r="K193" i="11"/>
  <c r="L192" i="11"/>
  <c r="K192" i="11"/>
  <c r="L191" i="11"/>
  <c r="K191" i="11"/>
  <c r="L190" i="11"/>
  <c r="K190" i="11"/>
  <c r="L189" i="11"/>
  <c r="K189" i="11"/>
  <c r="L188" i="11"/>
  <c r="K188" i="11"/>
  <c r="L187" i="11"/>
  <c r="K187" i="11"/>
  <c r="L186" i="11"/>
  <c r="K186" i="11"/>
  <c r="L185" i="11"/>
  <c r="K185" i="11"/>
  <c r="L184" i="11"/>
  <c r="K184" i="11"/>
  <c r="L183" i="11"/>
  <c r="K183" i="11"/>
  <c r="L182" i="11"/>
  <c r="K182" i="11"/>
  <c r="L181" i="11"/>
  <c r="K181" i="11"/>
  <c r="L180" i="11"/>
  <c r="K180" i="11"/>
  <c r="L179" i="11"/>
  <c r="K179" i="11"/>
  <c r="L178" i="11"/>
  <c r="K178" i="11"/>
  <c r="L177" i="11"/>
  <c r="K177" i="11"/>
  <c r="L176" i="11"/>
  <c r="K176" i="11"/>
  <c r="L175" i="11"/>
  <c r="K175" i="11"/>
  <c r="L174" i="11"/>
  <c r="K174" i="11"/>
  <c r="L173" i="11"/>
  <c r="K173" i="11"/>
  <c r="L172" i="11"/>
  <c r="K172" i="11"/>
  <c r="L171" i="11"/>
  <c r="K171" i="11"/>
  <c r="L170" i="11"/>
  <c r="K170" i="11"/>
  <c r="L169" i="11"/>
  <c r="K169" i="11"/>
  <c r="L168" i="11"/>
  <c r="K168" i="11"/>
  <c r="L167" i="11"/>
  <c r="K167" i="11"/>
  <c r="L166" i="11"/>
  <c r="K166" i="11"/>
  <c r="L165" i="11"/>
  <c r="K165" i="11"/>
  <c r="L164" i="11"/>
  <c r="K164" i="11"/>
  <c r="L163" i="11"/>
  <c r="K163" i="11"/>
  <c r="L162" i="11"/>
  <c r="K162" i="11"/>
  <c r="L161" i="11"/>
  <c r="K161" i="11"/>
  <c r="L160" i="11"/>
  <c r="K160" i="11"/>
  <c r="L159" i="11"/>
  <c r="K159" i="11"/>
  <c r="L158" i="11"/>
  <c r="K158" i="11"/>
  <c r="L157" i="11"/>
  <c r="K157" i="11"/>
  <c r="L156" i="11"/>
  <c r="K156" i="11"/>
  <c r="L155" i="11"/>
  <c r="K155" i="11"/>
  <c r="L154" i="11"/>
  <c r="K154" i="11"/>
  <c r="L153" i="11"/>
  <c r="K153" i="11"/>
  <c r="L152" i="11"/>
  <c r="K152" i="11"/>
  <c r="L151" i="11"/>
  <c r="K151" i="11"/>
  <c r="L150" i="11"/>
  <c r="K150" i="11"/>
  <c r="L149" i="11"/>
  <c r="K149" i="11"/>
  <c r="L148" i="11"/>
  <c r="K148" i="11"/>
  <c r="L147" i="11"/>
  <c r="K147" i="11"/>
  <c r="L146" i="11"/>
  <c r="K146" i="11"/>
  <c r="L145" i="11"/>
  <c r="K145" i="11"/>
  <c r="L144" i="11"/>
  <c r="K144" i="11"/>
  <c r="L143" i="11"/>
  <c r="K143" i="11"/>
  <c r="L142" i="11"/>
  <c r="K142" i="11"/>
  <c r="L141" i="11"/>
  <c r="K141" i="11"/>
  <c r="L140" i="11"/>
  <c r="K140" i="11"/>
  <c r="L139" i="11"/>
  <c r="K139" i="11"/>
  <c r="L138" i="11"/>
  <c r="K138" i="11"/>
  <c r="L137" i="11"/>
  <c r="K137" i="11"/>
  <c r="L136" i="11"/>
  <c r="K136" i="11"/>
  <c r="L135" i="11"/>
  <c r="K135" i="11"/>
  <c r="L134" i="11"/>
  <c r="K134" i="11"/>
  <c r="L133" i="11"/>
  <c r="K133" i="11"/>
  <c r="L132" i="11"/>
  <c r="K132" i="11"/>
  <c r="L131" i="11"/>
  <c r="K131" i="11"/>
  <c r="L130" i="11"/>
  <c r="K130" i="11"/>
  <c r="L129" i="11"/>
  <c r="K129" i="11"/>
  <c r="L128" i="11"/>
  <c r="K128" i="11"/>
  <c r="L127" i="11"/>
  <c r="K127" i="11"/>
  <c r="L126" i="11"/>
  <c r="K126" i="11"/>
  <c r="L125" i="11"/>
  <c r="K125" i="11"/>
  <c r="L124" i="11"/>
  <c r="K124" i="11"/>
  <c r="L123" i="11"/>
  <c r="K123" i="11"/>
  <c r="L122" i="11"/>
  <c r="K122" i="11"/>
  <c r="L121" i="11"/>
  <c r="K121" i="11"/>
  <c r="L120" i="11"/>
  <c r="K120" i="11"/>
  <c r="L119" i="11"/>
  <c r="K119" i="11"/>
  <c r="L118" i="11"/>
  <c r="K118" i="11"/>
  <c r="L117" i="11"/>
  <c r="K117" i="11"/>
  <c r="L116" i="11"/>
  <c r="K116" i="11"/>
  <c r="L115" i="11"/>
  <c r="K115" i="11"/>
  <c r="L114" i="11"/>
  <c r="K114" i="11"/>
  <c r="L113" i="11"/>
  <c r="K113" i="11"/>
  <c r="L112" i="11"/>
  <c r="K112" i="11"/>
  <c r="L111" i="11"/>
  <c r="K111" i="11"/>
  <c r="L110" i="11"/>
  <c r="K110" i="11"/>
  <c r="L109" i="11"/>
  <c r="K109" i="11"/>
  <c r="L108" i="11"/>
  <c r="K108" i="11"/>
  <c r="L107" i="11"/>
  <c r="K107" i="11"/>
  <c r="L106" i="11"/>
  <c r="K106" i="11"/>
  <c r="L105" i="11"/>
  <c r="K105" i="11"/>
  <c r="L104" i="11"/>
  <c r="K104" i="11"/>
  <c r="L103" i="11"/>
  <c r="K103" i="11"/>
  <c r="L102" i="11"/>
  <c r="K102" i="11"/>
  <c r="L101" i="11"/>
  <c r="K101" i="11"/>
  <c r="L100" i="11"/>
  <c r="K100" i="11"/>
  <c r="L99" i="11"/>
  <c r="K99" i="11"/>
  <c r="L98" i="11"/>
  <c r="K98" i="11"/>
  <c r="L97" i="11"/>
  <c r="K97" i="11"/>
  <c r="L96" i="11"/>
  <c r="K96" i="11"/>
  <c r="L95" i="11"/>
  <c r="K95" i="11"/>
  <c r="L94" i="11"/>
  <c r="K94" i="11"/>
  <c r="L93" i="11"/>
  <c r="K93" i="11"/>
  <c r="L92" i="11"/>
  <c r="K92" i="11"/>
  <c r="L91" i="11"/>
  <c r="K91" i="11"/>
  <c r="L90" i="11"/>
  <c r="K90" i="11"/>
  <c r="L89" i="11"/>
  <c r="K89" i="11"/>
  <c r="L88" i="11"/>
  <c r="K88" i="11"/>
  <c r="L87" i="11"/>
  <c r="K87" i="11"/>
  <c r="L86" i="11"/>
  <c r="K86" i="11"/>
  <c r="L85" i="11"/>
  <c r="K85" i="11"/>
  <c r="L84" i="11"/>
  <c r="K84" i="11"/>
  <c r="L83" i="11"/>
  <c r="K83" i="11"/>
  <c r="L82" i="11"/>
  <c r="K82" i="11"/>
  <c r="L81" i="11"/>
  <c r="K81" i="11"/>
  <c r="L80" i="11"/>
  <c r="K80" i="11"/>
  <c r="L79" i="11"/>
  <c r="K79" i="11"/>
  <c r="L78" i="11"/>
  <c r="K78" i="11"/>
  <c r="L77" i="11"/>
  <c r="K77" i="11"/>
  <c r="L76" i="11"/>
  <c r="K76" i="11"/>
  <c r="L75" i="11"/>
  <c r="K75" i="11"/>
  <c r="L74" i="11"/>
  <c r="K74" i="11"/>
  <c r="L73" i="11"/>
  <c r="K73" i="11"/>
  <c r="L72" i="11"/>
  <c r="K72" i="11"/>
  <c r="L71" i="11"/>
  <c r="K71" i="11"/>
  <c r="L70" i="11"/>
  <c r="K70" i="11"/>
  <c r="L69" i="11"/>
  <c r="K69" i="11"/>
  <c r="L68" i="11"/>
  <c r="K68" i="11"/>
  <c r="L67" i="11"/>
  <c r="K67" i="11"/>
  <c r="L66" i="11"/>
  <c r="K66" i="11"/>
  <c r="L65" i="11"/>
  <c r="K65" i="11"/>
  <c r="L64" i="11"/>
  <c r="K64" i="11"/>
  <c r="L63" i="11"/>
  <c r="K63" i="11"/>
  <c r="L62" i="11"/>
  <c r="K62" i="11"/>
  <c r="L61" i="11"/>
  <c r="K61" i="11"/>
  <c r="L60" i="11"/>
  <c r="K60" i="11"/>
  <c r="L59" i="11"/>
  <c r="K59" i="11"/>
  <c r="L58" i="11"/>
  <c r="K58" i="11"/>
  <c r="L57" i="11"/>
  <c r="K57" i="11"/>
  <c r="L56" i="11"/>
  <c r="K56" i="11"/>
  <c r="L55" i="11"/>
  <c r="K55" i="11"/>
  <c r="L54" i="11"/>
  <c r="K54" i="11"/>
  <c r="L53" i="11"/>
  <c r="K53" i="11"/>
  <c r="L52" i="11"/>
  <c r="K52" i="11"/>
  <c r="L51" i="11"/>
  <c r="K51" i="11"/>
  <c r="L50" i="11"/>
  <c r="K50" i="11"/>
  <c r="L49" i="11"/>
  <c r="K49" i="11"/>
  <c r="L48" i="11"/>
  <c r="K48" i="11"/>
  <c r="L47" i="11"/>
  <c r="K47" i="11"/>
  <c r="L46" i="11"/>
  <c r="K46" i="11"/>
  <c r="L45" i="11"/>
  <c r="K45" i="11"/>
  <c r="L44" i="11"/>
  <c r="K44" i="11"/>
  <c r="L43" i="11"/>
  <c r="K43" i="11"/>
  <c r="L42" i="11"/>
  <c r="K42" i="11"/>
  <c r="L41" i="11"/>
  <c r="K41" i="11"/>
  <c r="L40" i="11"/>
  <c r="K40" i="11"/>
  <c r="L39" i="11"/>
  <c r="K39" i="11"/>
  <c r="L38" i="11"/>
  <c r="K38" i="11"/>
  <c r="L37" i="11"/>
  <c r="K37" i="11"/>
  <c r="L36" i="11"/>
  <c r="K36" i="11"/>
  <c r="L35" i="11"/>
  <c r="K35" i="11"/>
  <c r="L34" i="11"/>
  <c r="K34" i="11"/>
  <c r="L33" i="11"/>
  <c r="K33" i="11"/>
  <c r="L32" i="11"/>
  <c r="K32" i="11"/>
  <c r="L31" i="11"/>
  <c r="K31" i="11"/>
  <c r="L30" i="11"/>
  <c r="K30" i="11"/>
  <c r="L29" i="11"/>
  <c r="K29" i="11"/>
  <c r="L28" i="11"/>
  <c r="K28" i="11"/>
  <c r="L27" i="11"/>
  <c r="K27" i="11"/>
  <c r="L26" i="11"/>
  <c r="K26" i="11"/>
  <c r="L25" i="11"/>
  <c r="K25" i="11"/>
  <c r="L24" i="11"/>
  <c r="K24" i="11"/>
  <c r="L23" i="11"/>
  <c r="K23" i="11"/>
  <c r="L22" i="11"/>
  <c r="K22" i="11"/>
  <c r="L21" i="11"/>
  <c r="K21" i="11"/>
  <c r="L20" i="11"/>
  <c r="K20" i="11"/>
  <c r="L19" i="11"/>
  <c r="K19" i="11"/>
  <c r="L18" i="11"/>
  <c r="K18" i="11"/>
  <c r="L17" i="11"/>
  <c r="K17" i="11"/>
  <c r="L16" i="11"/>
  <c r="K16" i="11"/>
  <c r="L15" i="11"/>
  <c r="K15" i="11"/>
  <c r="L14" i="11"/>
  <c r="K14" i="11"/>
  <c r="L13" i="11"/>
  <c r="K13" i="11"/>
  <c r="L12" i="11"/>
  <c r="K12" i="11"/>
  <c r="L11" i="11"/>
  <c r="K11" i="11"/>
  <c r="L10" i="11"/>
  <c r="K10" i="11"/>
  <c r="L9" i="11"/>
  <c r="K9" i="11"/>
  <c r="L8" i="11"/>
  <c r="K8" i="11"/>
  <c r="L7" i="11"/>
  <c r="K7" i="11"/>
  <c r="L6" i="11"/>
  <c r="K6" i="11"/>
  <c r="L5" i="11"/>
  <c r="K5" i="11"/>
  <c r="L4" i="11"/>
  <c r="K4" i="11"/>
  <c r="L3" i="11"/>
  <c r="K3" i="11"/>
  <c r="A2" i="1"/>
  <c r="S2" i="2"/>
  <c r="A56" i="2"/>
  <c r="A57" i="2"/>
  <c r="A58" i="2"/>
  <c r="A59" i="2"/>
  <c r="A60" i="2"/>
  <c r="S478" i="2"/>
  <c r="S472" i="2"/>
  <c r="S471" i="2"/>
  <c r="S470" i="2"/>
  <c r="S449" i="2"/>
  <c r="S469" i="2"/>
  <c r="AM12" i="5"/>
  <c r="AL12" i="5"/>
  <c r="Z471" i="2"/>
  <c r="AK471" i="2" s="1" a="1"/>
  <c r="AI3" i="2"/>
  <c r="AI4" i="2"/>
  <c r="AI5" i="2"/>
  <c r="AI6" i="2"/>
  <c r="AI7" i="2"/>
  <c r="AI8" i="2"/>
  <c r="AI9" i="2"/>
  <c r="AI10" i="2"/>
  <c r="AI11" i="2"/>
  <c r="AI12" i="2"/>
  <c r="AI13" i="2"/>
  <c r="AI14" i="2"/>
  <c r="AI15" i="2"/>
  <c r="AI16" i="2"/>
  <c r="AI17" i="2"/>
  <c r="AI18" i="2"/>
  <c r="AI19" i="2"/>
  <c r="AI20" i="2"/>
  <c r="AI21" i="2"/>
  <c r="AI22" i="2"/>
  <c r="AI23" i="2"/>
  <c r="AI24" i="2"/>
  <c r="AI25" i="2"/>
  <c r="AI26" i="2"/>
  <c r="AI27" i="2"/>
  <c r="AI28" i="2"/>
  <c r="AI29" i="2"/>
  <c r="AI30" i="2"/>
  <c r="AI31" i="2"/>
  <c r="AI32" i="2"/>
  <c r="AI33" i="2"/>
  <c r="AI34" i="2"/>
  <c r="AI35" i="2"/>
  <c r="AI36" i="2"/>
  <c r="AI37" i="2"/>
  <c r="AI38" i="2"/>
  <c r="AI39" i="2"/>
  <c r="AI40" i="2"/>
  <c r="AI41" i="2"/>
  <c r="AI42" i="2"/>
  <c r="AI43" i="2"/>
  <c r="AI44" i="2"/>
  <c r="AI45" i="2"/>
  <c r="AI46" i="2"/>
  <c r="AI47" i="2"/>
  <c r="AI48" i="2"/>
  <c r="AI49" i="2"/>
  <c r="AI50" i="2"/>
  <c r="AI51" i="2"/>
  <c r="AI52" i="2"/>
  <c r="AI53" i="2"/>
  <c r="AI54" i="2"/>
  <c r="AI55" i="2"/>
  <c r="AI56" i="2"/>
  <c r="AI57" i="2"/>
  <c r="AI58" i="2"/>
  <c r="AI59" i="2"/>
  <c r="AI60" i="2"/>
  <c r="AI61" i="2"/>
  <c r="AI62" i="2"/>
  <c r="AI63" i="2"/>
  <c r="AI64" i="2"/>
  <c r="AI65" i="2"/>
  <c r="AI66" i="2"/>
  <c r="AI67" i="2"/>
  <c r="AI68" i="2"/>
  <c r="AI69" i="2"/>
  <c r="AI70" i="2"/>
  <c r="AI71" i="2"/>
  <c r="AI72" i="2"/>
  <c r="AI73" i="2"/>
  <c r="AI74" i="2"/>
  <c r="AI75" i="2"/>
  <c r="AI76" i="2"/>
  <c r="AI77" i="2"/>
  <c r="AI78" i="2"/>
  <c r="AI79" i="2"/>
  <c r="AI80" i="2"/>
  <c r="AI81" i="2"/>
  <c r="AI82" i="2"/>
  <c r="AI83" i="2"/>
  <c r="AI84" i="2"/>
  <c r="AI85" i="2"/>
  <c r="AI86" i="2"/>
  <c r="AI87" i="2"/>
  <c r="AI88" i="2"/>
  <c r="AI89" i="2"/>
  <c r="AI90" i="2"/>
  <c r="AI91" i="2"/>
  <c r="AI92" i="2"/>
  <c r="AI93" i="2"/>
  <c r="AI94" i="2"/>
  <c r="AI95" i="2"/>
  <c r="AI96" i="2"/>
  <c r="AI97" i="2"/>
  <c r="AI98" i="2"/>
  <c r="AI99" i="2"/>
  <c r="AI100" i="2"/>
  <c r="AI101" i="2"/>
  <c r="AI102" i="2"/>
  <c r="AI103" i="2"/>
  <c r="AI104" i="2"/>
  <c r="AI105" i="2"/>
  <c r="AI106" i="2"/>
  <c r="AI107" i="2"/>
  <c r="AI108" i="2"/>
  <c r="AI109" i="2"/>
  <c r="AI110" i="2"/>
  <c r="AI111" i="2"/>
  <c r="AI112" i="2"/>
  <c r="AI113" i="2"/>
  <c r="AI114" i="2"/>
  <c r="AI115" i="2"/>
  <c r="AI116" i="2"/>
  <c r="AI117" i="2"/>
  <c r="AI118" i="2"/>
  <c r="AI119" i="2"/>
  <c r="AI120" i="2"/>
  <c r="AI121" i="2"/>
  <c r="AI122" i="2"/>
  <c r="AI123" i="2"/>
  <c r="AI124" i="2"/>
  <c r="AI125" i="2"/>
  <c r="AI126" i="2"/>
  <c r="AI127" i="2"/>
  <c r="AI128" i="2"/>
  <c r="AI129" i="2"/>
  <c r="AI130" i="2"/>
  <c r="AI131" i="2"/>
  <c r="AI132" i="2"/>
  <c r="AI133" i="2"/>
  <c r="AI134" i="2"/>
  <c r="AI135" i="2"/>
  <c r="AI136" i="2"/>
  <c r="AI137" i="2"/>
  <c r="AI138" i="2"/>
  <c r="AI139" i="2"/>
  <c r="AI140" i="2"/>
  <c r="AI141" i="2"/>
  <c r="AI142" i="2"/>
  <c r="AI143" i="2"/>
  <c r="AI144" i="2"/>
  <c r="AI145" i="2"/>
  <c r="AI146" i="2"/>
  <c r="AI147" i="2"/>
  <c r="AI148" i="2"/>
  <c r="AI149" i="2"/>
  <c r="AI150" i="2"/>
  <c r="AI151" i="2"/>
  <c r="AI152" i="2"/>
  <c r="AI153" i="2"/>
  <c r="AI154" i="2"/>
  <c r="AI155" i="2"/>
  <c r="AI156" i="2"/>
  <c r="AI157" i="2"/>
  <c r="AI158" i="2"/>
  <c r="AI159" i="2"/>
  <c r="AI160" i="2"/>
  <c r="AI161" i="2"/>
  <c r="AI162" i="2"/>
  <c r="AI163" i="2"/>
  <c r="AI164" i="2"/>
  <c r="AI165" i="2"/>
  <c r="AI166" i="2"/>
  <c r="AI167" i="2"/>
  <c r="AI168" i="2"/>
  <c r="AI169" i="2"/>
  <c r="AI170" i="2"/>
  <c r="AI171" i="2"/>
  <c r="AI172" i="2"/>
  <c r="AI173" i="2"/>
  <c r="AI174" i="2"/>
  <c r="AI175" i="2"/>
  <c r="AI176" i="2"/>
  <c r="AI177" i="2"/>
  <c r="AI178" i="2"/>
  <c r="AI179" i="2"/>
  <c r="AI180" i="2"/>
  <c r="AI181" i="2"/>
  <c r="AI182" i="2"/>
  <c r="AI183" i="2"/>
  <c r="AI184" i="2"/>
  <c r="AI185" i="2"/>
  <c r="AI186" i="2"/>
  <c r="AI187" i="2"/>
  <c r="AI188" i="2"/>
  <c r="AI189" i="2"/>
  <c r="AI190" i="2"/>
  <c r="AI191" i="2"/>
  <c r="AI192" i="2"/>
  <c r="AI193" i="2"/>
  <c r="AI194" i="2"/>
  <c r="AI195" i="2"/>
  <c r="AI196" i="2"/>
  <c r="AI197" i="2"/>
  <c r="AI198" i="2"/>
  <c r="AI199" i="2"/>
  <c r="AI200" i="2"/>
  <c r="AI201" i="2"/>
  <c r="AI202" i="2"/>
  <c r="AI203" i="2"/>
  <c r="AI204" i="2"/>
  <c r="AI205" i="2"/>
  <c r="AI206" i="2"/>
  <c r="AI207" i="2"/>
  <c r="AI208" i="2"/>
  <c r="AI209" i="2"/>
  <c r="AI210" i="2"/>
  <c r="AI211" i="2"/>
  <c r="AI212" i="2"/>
  <c r="AI213" i="2"/>
  <c r="AI214" i="2"/>
  <c r="AI215" i="2"/>
  <c r="AI216" i="2"/>
  <c r="AI217" i="2"/>
  <c r="AI218" i="2"/>
  <c r="AI219" i="2"/>
  <c r="AI220" i="2"/>
  <c r="AI221" i="2"/>
  <c r="AI222" i="2"/>
  <c r="AI223" i="2"/>
  <c r="AI224" i="2"/>
  <c r="AI225" i="2"/>
  <c r="AI226" i="2"/>
  <c r="AI227" i="2"/>
  <c r="AI228" i="2"/>
  <c r="AI229" i="2"/>
  <c r="AI230" i="2"/>
  <c r="AI231" i="2"/>
  <c r="AI232" i="2"/>
  <c r="AI233" i="2"/>
  <c r="AI234" i="2"/>
  <c r="AI235" i="2"/>
  <c r="AI236" i="2"/>
  <c r="AI237" i="2"/>
  <c r="AI238" i="2"/>
  <c r="AI239" i="2"/>
  <c r="AI240" i="2"/>
  <c r="AI241" i="2"/>
  <c r="AI242" i="2"/>
  <c r="AI243" i="2"/>
  <c r="AI244" i="2"/>
  <c r="AI245" i="2"/>
  <c r="AI246" i="2"/>
  <c r="AI247" i="2"/>
  <c r="AI248" i="2"/>
  <c r="AI249" i="2"/>
  <c r="AI250" i="2"/>
  <c r="AI251" i="2"/>
  <c r="AI252" i="2"/>
  <c r="AI253" i="2"/>
  <c r="AI254" i="2"/>
  <c r="AI255" i="2"/>
  <c r="AI256" i="2"/>
  <c r="AI257" i="2"/>
  <c r="AI258" i="2"/>
  <c r="AI259" i="2"/>
  <c r="AI260" i="2"/>
  <c r="AI261" i="2"/>
  <c r="AI262" i="2"/>
  <c r="AI263" i="2"/>
  <c r="AI264" i="2"/>
  <c r="AI265" i="2"/>
  <c r="AI266" i="2"/>
  <c r="AI267" i="2"/>
  <c r="AI268" i="2"/>
  <c r="AI269" i="2"/>
  <c r="AI270" i="2"/>
  <c r="AI271" i="2"/>
  <c r="AI272" i="2"/>
  <c r="AI273" i="2"/>
  <c r="AI274" i="2"/>
  <c r="AI275" i="2"/>
  <c r="AI276" i="2"/>
  <c r="AI277" i="2"/>
  <c r="AI278" i="2"/>
  <c r="AI279" i="2"/>
  <c r="AI280" i="2"/>
  <c r="AI281" i="2"/>
  <c r="AI282" i="2"/>
  <c r="AI283" i="2"/>
  <c r="AI284" i="2"/>
  <c r="AI285" i="2"/>
  <c r="AI286" i="2"/>
  <c r="AI287" i="2"/>
  <c r="AI288" i="2"/>
  <c r="AI289" i="2"/>
  <c r="AI290" i="2"/>
  <c r="AI291" i="2"/>
  <c r="AI292" i="2"/>
  <c r="AI293" i="2"/>
  <c r="AI294" i="2"/>
  <c r="AI295" i="2"/>
  <c r="AI296" i="2"/>
  <c r="AI297" i="2"/>
  <c r="AI298" i="2"/>
  <c r="AI299" i="2"/>
  <c r="AI300" i="2"/>
  <c r="AI301" i="2"/>
  <c r="AI302" i="2"/>
  <c r="AI303" i="2"/>
  <c r="AI304" i="2"/>
  <c r="AI305" i="2"/>
  <c r="AI306" i="2"/>
  <c r="AI307" i="2"/>
  <c r="AI308" i="2"/>
  <c r="AI309" i="2"/>
  <c r="AI310" i="2"/>
  <c r="AI311" i="2"/>
  <c r="AI312" i="2"/>
  <c r="AI313" i="2"/>
  <c r="AI314" i="2"/>
  <c r="AI315" i="2"/>
  <c r="AI316" i="2"/>
  <c r="AI317" i="2"/>
  <c r="AI318" i="2"/>
  <c r="AI319" i="2"/>
  <c r="AI320" i="2"/>
  <c r="AI321" i="2"/>
  <c r="AI322" i="2"/>
  <c r="AI323" i="2"/>
  <c r="AI324" i="2"/>
  <c r="AI325" i="2"/>
  <c r="AI326" i="2"/>
  <c r="AI327" i="2"/>
  <c r="AI328" i="2"/>
  <c r="AI329" i="2"/>
  <c r="AI330" i="2"/>
  <c r="AI331" i="2"/>
  <c r="AI332" i="2"/>
  <c r="AI333" i="2"/>
  <c r="AI334" i="2"/>
  <c r="AI335" i="2"/>
  <c r="AI336" i="2"/>
  <c r="AI337" i="2"/>
  <c r="AI338" i="2"/>
  <c r="AI339" i="2"/>
  <c r="AI340" i="2"/>
  <c r="AI341" i="2"/>
  <c r="AI342" i="2"/>
  <c r="AI343" i="2"/>
  <c r="AI344" i="2"/>
  <c r="AI345" i="2"/>
  <c r="AI346" i="2"/>
  <c r="AI347" i="2"/>
  <c r="AI348" i="2"/>
  <c r="AI349" i="2"/>
  <c r="AI350" i="2"/>
  <c r="AI351" i="2"/>
  <c r="AI352" i="2"/>
  <c r="AI353" i="2"/>
  <c r="AI354" i="2"/>
  <c r="AI355" i="2"/>
  <c r="AI356" i="2"/>
  <c r="AI357" i="2"/>
  <c r="AI358" i="2"/>
  <c r="AI359" i="2"/>
  <c r="AI360" i="2"/>
  <c r="AI361" i="2"/>
  <c r="AI362" i="2"/>
  <c r="AI363" i="2"/>
  <c r="AI364" i="2"/>
  <c r="AI365" i="2"/>
  <c r="AI366" i="2"/>
  <c r="AI367" i="2"/>
  <c r="AI368" i="2"/>
  <c r="AI369" i="2"/>
  <c r="AI370" i="2"/>
  <c r="AI371" i="2"/>
  <c r="AI372" i="2"/>
  <c r="AI373" i="2"/>
  <c r="AI374" i="2"/>
  <c r="AI375" i="2"/>
  <c r="AI376" i="2"/>
  <c r="AI377" i="2"/>
  <c r="AI378" i="2"/>
  <c r="AI379" i="2"/>
  <c r="AI380" i="2"/>
  <c r="AI381" i="2"/>
  <c r="AI382" i="2"/>
  <c r="AI383" i="2"/>
  <c r="AI384" i="2"/>
  <c r="AI385" i="2"/>
  <c r="AI386" i="2"/>
  <c r="AI387" i="2"/>
  <c r="AI388" i="2"/>
  <c r="AI389" i="2"/>
  <c r="AI390" i="2"/>
  <c r="AI391" i="2"/>
  <c r="AI392" i="2"/>
  <c r="AI393" i="2"/>
  <c r="AI394" i="2"/>
  <c r="AI395" i="2"/>
  <c r="AI396" i="2"/>
  <c r="AI397" i="2"/>
  <c r="AI398" i="2"/>
  <c r="AI399" i="2"/>
  <c r="AI400" i="2"/>
  <c r="AI401" i="2"/>
  <c r="AI402" i="2"/>
  <c r="AI403" i="2"/>
  <c r="AI404" i="2"/>
  <c r="AI405" i="2"/>
  <c r="AI406" i="2"/>
  <c r="AI407" i="2"/>
  <c r="AI408" i="2"/>
  <c r="AI409" i="2"/>
  <c r="AI410" i="2"/>
  <c r="AI411" i="2"/>
  <c r="AI412" i="2"/>
  <c r="AI413" i="2"/>
  <c r="AI414" i="2"/>
  <c r="AI415" i="2"/>
  <c r="AI416" i="2"/>
  <c r="AI417" i="2"/>
  <c r="AI418" i="2"/>
  <c r="AI419" i="2"/>
  <c r="AI420" i="2"/>
  <c r="AI421" i="2"/>
  <c r="AI422" i="2"/>
  <c r="AI423" i="2"/>
  <c r="AI424" i="2"/>
  <c r="AI425" i="2"/>
  <c r="AI426" i="2"/>
  <c r="AI427" i="2"/>
  <c r="AI428" i="2"/>
  <c r="AI429" i="2"/>
  <c r="AI430" i="2"/>
  <c r="AI431" i="2"/>
  <c r="AI432" i="2"/>
  <c r="AI433" i="2"/>
  <c r="AI434" i="2"/>
  <c r="AI435" i="2"/>
  <c r="AI436" i="2"/>
  <c r="AI437" i="2"/>
  <c r="AI438" i="2"/>
  <c r="AI439" i="2"/>
  <c r="AI440" i="2"/>
  <c r="AI441" i="2"/>
  <c r="AI442" i="2"/>
  <c r="AI443" i="2"/>
  <c r="AI444" i="2"/>
  <c r="AI445" i="2"/>
  <c r="AI446" i="2"/>
  <c r="AI447" i="2"/>
  <c r="AI448" i="2"/>
  <c r="AI449" i="2"/>
  <c r="AI450" i="2"/>
  <c r="AI451" i="2"/>
  <c r="AI452" i="2"/>
  <c r="AI453" i="2"/>
  <c r="AI454" i="2"/>
  <c r="AI455" i="2"/>
  <c r="AI456" i="2"/>
  <c r="AI457" i="2"/>
  <c r="AI458" i="2"/>
  <c r="AI459" i="2"/>
  <c r="AI460" i="2"/>
  <c r="AI461" i="2"/>
  <c r="AI462" i="2"/>
  <c r="AI463" i="2"/>
  <c r="AI464" i="2"/>
  <c r="AI465" i="2"/>
  <c r="AI466" i="2"/>
  <c r="AI467" i="2"/>
  <c r="AI468" i="2"/>
  <c r="AI469" i="2"/>
  <c r="AI470" i="2"/>
  <c r="AI471" i="2"/>
  <c r="AI472" i="2"/>
  <c r="AI473" i="2"/>
  <c r="AI474" i="2"/>
  <c r="AI475" i="2"/>
  <c r="AI476" i="2"/>
  <c r="AI477" i="2"/>
  <c r="AI478" i="2"/>
  <c r="AV469" i="2"/>
  <c r="AV470" i="2"/>
  <c r="AV471" i="2"/>
  <c r="Z3" i="2"/>
  <c r="AA3" i="2"/>
  <c r="Z4" i="2"/>
  <c r="AA4" i="2"/>
  <c r="Z5" i="2"/>
  <c r="AA5" i="2"/>
  <c r="Z6" i="2"/>
  <c r="AA6" i="2"/>
  <c r="Z7" i="2"/>
  <c r="AA7" i="2"/>
  <c r="Z8" i="2"/>
  <c r="AA8" i="2"/>
  <c r="Z9" i="2"/>
  <c r="AA9" i="2"/>
  <c r="Z10" i="2"/>
  <c r="AA10" i="2"/>
  <c r="Z11" i="2"/>
  <c r="AA11" i="2"/>
  <c r="Z12" i="2"/>
  <c r="AA12" i="2"/>
  <c r="Z13" i="2"/>
  <c r="AA13" i="2"/>
  <c r="Z14" i="2"/>
  <c r="AA14" i="2"/>
  <c r="Z15" i="2"/>
  <c r="AA15" i="2"/>
  <c r="Z16" i="2"/>
  <c r="AA16" i="2"/>
  <c r="Z17" i="2"/>
  <c r="AA17" i="2"/>
  <c r="Z18" i="2"/>
  <c r="AA18" i="2"/>
  <c r="Z19" i="2"/>
  <c r="AA19" i="2"/>
  <c r="Z20" i="2"/>
  <c r="AA20" i="2"/>
  <c r="Z21" i="2"/>
  <c r="AA21" i="2"/>
  <c r="Z22" i="2"/>
  <c r="AA22" i="2"/>
  <c r="Z23" i="2"/>
  <c r="AA23" i="2"/>
  <c r="Z24" i="2"/>
  <c r="AA24" i="2"/>
  <c r="Z25" i="2"/>
  <c r="AA25" i="2"/>
  <c r="Z26" i="2"/>
  <c r="AA26" i="2"/>
  <c r="Z27" i="2"/>
  <c r="AA27" i="2"/>
  <c r="Z28" i="2"/>
  <c r="AA28" i="2"/>
  <c r="Z29" i="2"/>
  <c r="AA29" i="2"/>
  <c r="Z30" i="2"/>
  <c r="AA30" i="2"/>
  <c r="Z31" i="2"/>
  <c r="AA31" i="2"/>
  <c r="Z32" i="2"/>
  <c r="AA32" i="2"/>
  <c r="Z33" i="2"/>
  <c r="AA33" i="2"/>
  <c r="Z34" i="2"/>
  <c r="AA34" i="2"/>
  <c r="Z35" i="2"/>
  <c r="AA35" i="2"/>
  <c r="Z36" i="2"/>
  <c r="AA36" i="2"/>
  <c r="Z37" i="2"/>
  <c r="AA37" i="2"/>
  <c r="Z38" i="2"/>
  <c r="AA38" i="2"/>
  <c r="Z39" i="2"/>
  <c r="AA39" i="2"/>
  <c r="Z40" i="2"/>
  <c r="AA40" i="2"/>
  <c r="Z41" i="2"/>
  <c r="AA41" i="2"/>
  <c r="Z42" i="2"/>
  <c r="AA42" i="2"/>
  <c r="Z43" i="2"/>
  <c r="AA43" i="2"/>
  <c r="Z44" i="2"/>
  <c r="AA44" i="2"/>
  <c r="Z45" i="2"/>
  <c r="AA45" i="2"/>
  <c r="Z46" i="2"/>
  <c r="AA46" i="2"/>
  <c r="Z47" i="2"/>
  <c r="AA47" i="2"/>
  <c r="Z48" i="2"/>
  <c r="AA48" i="2"/>
  <c r="Z49" i="2"/>
  <c r="AA49" i="2"/>
  <c r="Z50" i="2"/>
  <c r="AA50" i="2"/>
  <c r="Z51" i="2"/>
  <c r="AA51" i="2"/>
  <c r="Z52" i="2"/>
  <c r="AA52" i="2"/>
  <c r="Z53" i="2"/>
  <c r="AA53" i="2"/>
  <c r="Z54" i="2"/>
  <c r="AA54" i="2"/>
  <c r="Z55" i="2"/>
  <c r="AA55" i="2"/>
  <c r="Z56" i="2"/>
  <c r="AA56" i="2"/>
  <c r="Z57" i="2"/>
  <c r="AA57" i="2"/>
  <c r="Z58" i="2"/>
  <c r="AA58" i="2"/>
  <c r="Z59" i="2"/>
  <c r="AA59" i="2"/>
  <c r="Z60" i="2"/>
  <c r="AA60" i="2"/>
  <c r="Z61" i="2"/>
  <c r="AA61" i="2"/>
  <c r="Z62" i="2"/>
  <c r="AA62" i="2"/>
  <c r="Z63" i="2"/>
  <c r="AA63" i="2"/>
  <c r="Z64" i="2"/>
  <c r="AA64" i="2"/>
  <c r="Z65" i="2"/>
  <c r="AA65" i="2"/>
  <c r="Z66" i="2"/>
  <c r="AA66" i="2"/>
  <c r="Z67" i="2"/>
  <c r="AA67" i="2"/>
  <c r="Z68" i="2"/>
  <c r="AA68" i="2"/>
  <c r="Z69" i="2"/>
  <c r="AA69" i="2"/>
  <c r="Z70" i="2"/>
  <c r="AA70" i="2"/>
  <c r="Z71" i="2"/>
  <c r="AA71" i="2"/>
  <c r="Z72" i="2"/>
  <c r="AA72" i="2"/>
  <c r="Z73" i="2"/>
  <c r="AA73" i="2"/>
  <c r="Z74" i="2"/>
  <c r="AA74" i="2"/>
  <c r="Z75" i="2"/>
  <c r="AA75" i="2"/>
  <c r="Z76" i="2"/>
  <c r="AA76" i="2"/>
  <c r="Z77" i="2"/>
  <c r="AA77" i="2"/>
  <c r="Z78" i="2"/>
  <c r="AA78" i="2"/>
  <c r="Z79" i="2"/>
  <c r="AA79" i="2"/>
  <c r="Z80" i="2"/>
  <c r="AA80" i="2"/>
  <c r="Z81" i="2"/>
  <c r="AA81" i="2"/>
  <c r="Z82" i="2"/>
  <c r="AA82" i="2"/>
  <c r="Z83" i="2"/>
  <c r="AA83" i="2"/>
  <c r="Z84" i="2"/>
  <c r="AA84" i="2"/>
  <c r="Z85" i="2"/>
  <c r="AA85" i="2"/>
  <c r="Z86" i="2"/>
  <c r="AA86" i="2"/>
  <c r="Z87" i="2"/>
  <c r="AA87" i="2"/>
  <c r="Z88" i="2"/>
  <c r="AA88" i="2"/>
  <c r="Z89" i="2"/>
  <c r="AA89" i="2"/>
  <c r="Z90" i="2"/>
  <c r="AA90" i="2"/>
  <c r="Z91" i="2"/>
  <c r="AA91" i="2"/>
  <c r="Z92" i="2"/>
  <c r="AA92" i="2"/>
  <c r="Z93" i="2"/>
  <c r="AA93" i="2"/>
  <c r="Z94" i="2"/>
  <c r="AA94" i="2"/>
  <c r="Z95" i="2"/>
  <c r="AA95" i="2"/>
  <c r="Z96" i="2"/>
  <c r="AA96" i="2"/>
  <c r="Z97" i="2"/>
  <c r="AA97" i="2"/>
  <c r="Z98" i="2"/>
  <c r="AA98" i="2"/>
  <c r="Z99" i="2"/>
  <c r="AA99" i="2"/>
  <c r="Z100" i="2"/>
  <c r="AA100" i="2"/>
  <c r="Z101" i="2"/>
  <c r="AA101" i="2"/>
  <c r="Z102" i="2"/>
  <c r="AA102" i="2"/>
  <c r="Z103" i="2"/>
  <c r="AA103" i="2"/>
  <c r="Z104" i="2"/>
  <c r="AA104" i="2"/>
  <c r="Z105" i="2"/>
  <c r="AA105" i="2"/>
  <c r="Z106" i="2"/>
  <c r="AA106" i="2"/>
  <c r="Z107" i="2"/>
  <c r="AA107" i="2"/>
  <c r="Z108" i="2"/>
  <c r="AA108" i="2"/>
  <c r="Z109" i="2"/>
  <c r="AA109" i="2"/>
  <c r="Z110" i="2"/>
  <c r="AA110" i="2"/>
  <c r="Z111" i="2"/>
  <c r="AA111" i="2"/>
  <c r="Z112" i="2"/>
  <c r="AA112" i="2"/>
  <c r="Z113" i="2"/>
  <c r="AA113" i="2"/>
  <c r="Z114" i="2"/>
  <c r="AA114" i="2"/>
  <c r="Z115" i="2"/>
  <c r="AA115" i="2"/>
  <c r="Z116" i="2"/>
  <c r="AA116" i="2"/>
  <c r="Z117" i="2"/>
  <c r="AA117" i="2"/>
  <c r="Z118" i="2"/>
  <c r="AA118" i="2"/>
  <c r="Z119" i="2"/>
  <c r="AA119" i="2"/>
  <c r="Z120" i="2"/>
  <c r="AA120" i="2"/>
  <c r="Z121" i="2"/>
  <c r="AA121" i="2"/>
  <c r="Z122" i="2"/>
  <c r="AA122" i="2"/>
  <c r="Z123" i="2"/>
  <c r="AA123" i="2"/>
  <c r="Z124" i="2"/>
  <c r="AA124" i="2"/>
  <c r="Z125" i="2"/>
  <c r="AA125" i="2"/>
  <c r="Z126" i="2"/>
  <c r="AA126" i="2"/>
  <c r="Z127" i="2"/>
  <c r="AA127" i="2"/>
  <c r="Z128" i="2"/>
  <c r="AA128" i="2"/>
  <c r="Z129" i="2"/>
  <c r="AA129" i="2"/>
  <c r="Z130" i="2"/>
  <c r="AA130" i="2"/>
  <c r="Z131" i="2"/>
  <c r="AA131" i="2"/>
  <c r="Z132" i="2"/>
  <c r="AA132" i="2"/>
  <c r="Z133" i="2"/>
  <c r="AA133" i="2"/>
  <c r="Z134" i="2"/>
  <c r="AA134" i="2"/>
  <c r="Z135" i="2"/>
  <c r="AA135" i="2"/>
  <c r="Z136" i="2"/>
  <c r="AA136" i="2"/>
  <c r="Z137" i="2"/>
  <c r="AA137" i="2"/>
  <c r="Z138" i="2"/>
  <c r="AA138" i="2"/>
  <c r="Z139" i="2"/>
  <c r="AA139" i="2"/>
  <c r="Z140" i="2"/>
  <c r="AA140" i="2"/>
  <c r="Z141" i="2"/>
  <c r="AA141" i="2"/>
  <c r="Z142" i="2"/>
  <c r="AA142" i="2"/>
  <c r="Z143" i="2"/>
  <c r="AA143" i="2"/>
  <c r="Z144" i="2"/>
  <c r="AA144" i="2"/>
  <c r="Z145" i="2"/>
  <c r="AA145" i="2"/>
  <c r="Z146" i="2"/>
  <c r="AA146" i="2"/>
  <c r="Z147" i="2"/>
  <c r="AA147" i="2"/>
  <c r="Z148" i="2"/>
  <c r="AA148" i="2"/>
  <c r="Z149" i="2"/>
  <c r="AA149" i="2"/>
  <c r="Z150" i="2"/>
  <c r="AA150" i="2"/>
  <c r="Z151" i="2"/>
  <c r="AA151" i="2"/>
  <c r="Z152" i="2"/>
  <c r="AA152" i="2"/>
  <c r="Z153" i="2"/>
  <c r="AA153" i="2"/>
  <c r="Z154" i="2"/>
  <c r="AA154" i="2"/>
  <c r="Z155" i="2"/>
  <c r="AA155" i="2"/>
  <c r="Z156" i="2"/>
  <c r="AA156" i="2"/>
  <c r="Z157" i="2"/>
  <c r="AA157" i="2"/>
  <c r="Z158" i="2"/>
  <c r="AA158" i="2"/>
  <c r="Z159" i="2"/>
  <c r="AA159" i="2"/>
  <c r="Z160" i="2"/>
  <c r="AA160" i="2"/>
  <c r="Z161" i="2"/>
  <c r="AA161" i="2"/>
  <c r="Z162" i="2"/>
  <c r="AA162" i="2"/>
  <c r="Z163" i="2"/>
  <c r="AA163" i="2"/>
  <c r="Z164" i="2"/>
  <c r="AA164" i="2"/>
  <c r="Z165" i="2"/>
  <c r="AA165" i="2"/>
  <c r="Z166" i="2"/>
  <c r="AA166" i="2"/>
  <c r="Z167" i="2"/>
  <c r="AA167" i="2"/>
  <c r="Z168" i="2"/>
  <c r="AA168" i="2"/>
  <c r="Z169" i="2"/>
  <c r="AA169" i="2"/>
  <c r="Z170" i="2"/>
  <c r="AA170" i="2"/>
  <c r="Z171" i="2"/>
  <c r="AA171" i="2"/>
  <c r="Z172" i="2"/>
  <c r="AA172" i="2"/>
  <c r="Z173" i="2"/>
  <c r="AA173" i="2"/>
  <c r="Z174" i="2"/>
  <c r="AA174" i="2"/>
  <c r="Z175" i="2"/>
  <c r="AA175" i="2"/>
  <c r="Z176" i="2"/>
  <c r="AA176" i="2"/>
  <c r="Z177" i="2"/>
  <c r="AA177" i="2"/>
  <c r="Z178" i="2"/>
  <c r="AA178" i="2"/>
  <c r="Z179" i="2"/>
  <c r="AA179" i="2"/>
  <c r="Z180" i="2"/>
  <c r="AA180" i="2"/>
  <c r="Z181" i="2"/>
  <c r="AA181" i="2"/>
  <c r="Z182" i="2"/>
  <c r="AA182" i="2"/>
  <c r="Z183" i="2"/>
  <c r="AA183" i="2"/>
  <c r="Z184" i="2"/>
  <c r="AA184" i="2"/>
  <c r="Z185" i="2"/>
  <c r="AA185" i="2"/>
  <c r="Z186" i="2"/>
  <c r="AA186" i="2"/>
  <c r="Z187" i="2"/>
  <c r="AA187" i="2"/>
  <c r="Z188" i="2"/>
  <c r="AA188" i="2"/>
  <c r="Z189" i="2"/>
  <c r="AA189" i="2"/>
  <c r="Z190" i="2"/>
  <c r="AA190" i="2"/>
  <c r="Z191" i="2"/>
  <c r="AA191" i="2"/>
  <c r="Z192" i="2"/>
  <c r="AA192" i="2"/>
  <c r="Z193" i="2"/>
  <c r="AA193" i="2"/>
  <c r="Z194" i="2"/>
  <c r="AA194" i="2"/>
  <c r="Z195" i="2"/>
  <c r="AA195" i="2"/>
  <c r="Z196" i="2"/>
  <c r="AA196" i="2"/>
  <c r="Z197" i="2"/>
  <c r="AA197" i="2"/>
  <c r="Z198" i="2"/>
  <c r="AA198" i="2"/>
  <c r="Z199" i="2"/>
  <c r="AA199" i="2"/>
  <c r="Z200" i="2"/>
  <c r="AA200" i="2"/>
  <c r="Z201" i="2"/>
  <c r="AA201" i="2"/>
  <c r="Z202" i="2"/>
  <c r="AA202" i="2"/>
  <c r="Z203" i="2"/>
  <c r="AA203" i="2"/>
  <c r="Z204" i="2"/>
  <c r="AA204" i="2"/>
  <c r="Z205" i="2"/>
  <c r="AA205" i="2"/>
  <c r="Z206" i="2"/>
  <c r="AA206" i="2"/>
  <c r="Z207" i="2"/>
  <c r="AA207" i="2"/>
  <c r="Z208" i="2"/>
  <c r="AA208" i="2"/>
  <c r="Z209" i="2"/>
  <c r="AA209" i="2"/>
  <c r="Z210" i="2"/>
  <c r="AA210" i="2"/>
  <c r="Z211" i="2"/>
  <c r="AA211" i="2"/>
  <c r="Z212" i="2"/>
  <c r="AA212" i="2"/>
  <c r="Z213" i="2"/>
  <c r="AA213" i="2"/>
  <c r="Z214" i="2"/>
  <c r="AA214" i="2"/>
  <c r="Z215" i="2"/>
  <c r="AA215" i="2"/>
  <c r="Z216" i="2"/>
  <c r="AA216" i="2"/>
  <c r="Z217" i="2"/>
  <c r="AA217" i="2"/>
  <c r="Z218" i="2"/>
  <c r="AA218" i="2"/>
  <c r="Z219" i="2"/>
  <c r="AA219" i="2"/>
  <c r="Z220" i="2"/>
  <c r="AA220" i="2"/>
  <c r="Z221" i="2"/>
  <c r="AA221" i="2"/>
  <c r="Z222" i="2"/>
  <c r="AA222" i="2"/>
  <c r="Z223" i="2"/>
  <c r="AA223" i="2"/>
  <c r="Z224" i="2"/>
  <c r="AA224" i="2"/>
  <c r="Z225" i="2"/>
  <c r="AA225" i="2"/>
  <c r="Z226" i="2"/>
  <c r="AA226" i="2"/>
  <c r="Z227" i="2"/>
  <c r="AA227" i="2"/>
  <c r="Z228" i="2"/>
  <c r="AA228" i="2"/>
  <c r="Z229" i="2"/>
  <c r="AA229" i="2"/>
  <c r="Z230" i="2"/>
  <c r="AA230" i="2"/>
  <c r="Z231" i="2"/>
  <c r="AA231" i="2"/>
  <c r="Z232" i="2"/>
  <c r="AA232" i="2"/>
  <c r="Z233" i="2"/>
  <c r="AA233" i="2"/>
  <c r="Z234" i="2"/>
  <c r="AA234" i="2"/>
  <c r="Z235" i="2"/>
  <c r="AA235" i="2"/>
  <c r="Z236" i="2"/>
  <c r="AA236" i="2"/>
  <c r="Z237" i="2"/>
  <c r="AA237" i="2"/>
  <c r="Z238" i="2"/>
  <c r="AA238" i="2"/>
  <c r="Z239" i="2"/>
  <c r="AA239" i="2"/>
  <c r="Z240" i="2"/>
  <c r="AA240" i="2"/>
  <c r="Z241" i="2"/>
  <c r="AA241" i="2"/>
  <c r="Z242" i="2"/>
  <c r="AA242" i="2"/>
  <c r="Z243" i="2"/>
  <c r="AA243" i="2"/>
  <c r="Z244" i="2"/>
  <c r="AA244" i="2"/>
  <c r="Z245" i="2"/>
  <c r="AA245" i="2"/>
  <c r="Z246" i="2"/>
  <c r="AA246" i="2"/>
  <c r="Z247" i="2"/>
  <c r="AA247" i="2"/>
  <c r="Z248" i="2"/>
  <c r="AA248" i="2"/>
  <c r="Z249" i="2"/>
  <c r="AA249" i="2"/>
  <c r="Z250" i="2"/>
  <c r="AA250" i="2"/>
  <c r="Z251" i="2"/>
  <c r="AA251" i="2"/>
  <c r="Z252" i="2"/>
  <c r="AA252" i="2"/>
  <c r="Z253" i="2"/>
  <c r="AA253" i="2"/>
  <c r="Z254" i="2"/>
  <c r="AA254" i="2"/>
  <c r="Z255" i="2"/>
  <c r="AA255" i="2"/>
  <c r="Z256" i="2"/>
  <c r="AA256" i="2"/>
  <c r="Z257" i="2"/>
  <c r="AA257" i="2"/>
  <c r="Z258" i="2"/>
  <c r="AA258" i="2"/>
  <c r="Z259" i="2"/>
  <c r="AA259" i="2"/>
  <c r="Z260" i="2"/>
  <c r="AA260" i="2"/>
  <c r="Z261" i="2"/>
  <c r="AA261" i="2"/>
  <c r="Z262" i="2"/>
  <c r="AA262" i="2"/>
  <c r="Z263" i="2"/>
  <c r="AA263" i="2"/>
  <c r="Z264" i="2"/>
  <c r="AA264" i="2"/>
  <c r="Z265" i="2"/>
  <c r="AA265" i="2"/>
  <c r="Z266" i="2"/>
  <c r="AA266" i="2"/>
  <c r="Z267" i="2"/>
  <c r="AA267" i="2"/>
  <c r="Z268" i="2"/>
  <c r="AA268" i="2"/>
  <c r="Z269" i="2"/>
  <c r="AA269" i="2"/>
  <c r="Z270" i="2"/>
  <c r="AA270" i="2"/>
  <c r="Z271" i="2"/>
  <c r="AA271" i="2"/>
  <c r="Z272" i="2"/>
  <c r="AA272" i="2"/>
  <c r="Z273" i="2"/>
  <c r="AA273" i="2"/>
  <c r="Z274" i="2"/>
  <c r="AA274" i="2"/>
  <c r="Z275" i="2"/>
  <c r="AA275" i="2"/>
  <c r="Z276" i="2"/>
  <c r="AA276" i="2"/>
  <c r="Z277" i="2"/>
  <c r="AA277" i="2"/>
  <c r="Z278" i="2"/>
  <c r="AA278" i="2"/>
  <c r="Z279" i="2"/>
  <c r="AA279" i="2"/>
  <c r="Z280" i="2"/>
  <c r="AA280" i="2"/>
  <c r="Z281" i="2"/>
  <c r="AA281" i="2"/>
  <c r="Z282" i="2"/>
  <c r="AA282" i="2"/>
  <c r="Z283" i="2"/>
  <c r="AA283" i="2"/>
  <c r="Z284" i="2"/>
  <c r="AA284" i="2"/>
  <c r="Z285" i="2"/>
  <c r="AA285" i="2"/>
  <c r="Z286" i="2"/>
  <c r="AA286" i="2"/>
  <c r="Z287" i="2"/>
  <c r="AA287" i="2"/>
  <c r="Z288" i="2"/>
  <c r="AA288" i="2"/>
  <c r="Z289" i="2"/>
  <c r="AA289" i="2"/>
  <c r="Z290" i="2"/>
  <c r="AA290" i="2"/>
  <c r="Z291" i="2"/>
  <c r="AA291" i="2"/>
  <c r="Z292" i="2"/>
  <c r="AA292" i="2"/>
  <c r="Z293" i="2"/>
  <c r="AA293" i="2"/>
  <c r="Z294" i="2"/>
  <c r="AA294" i="2"/>
  <c r="Z295" i="2"/>
  <c r="AA295" i="2"/>
  <c r="Z296" i="2"/>
  <c r="AA296" i="2"/>
  <c r="Z297" i="2"/>
  <c r="AA297" i="2"/>
  <c r="Z298" i="2"/>
  <c r="AA298" i="2"/>
  <c r="Z299" i="2"/>
  <c r="AA299" i="2"/>
  <c r="Z300" i="2"/>
  <c r="AA300" i="2"/>
  <c r="Z301" i="2"/>
  <c r="AA301" i="2"/>
  <c r="Z302" i="2"/>
  <c r="AA302" i="2"/>
  <c r="Z303" i="2"/>
  <c r="AA303" i="2"/>
  <c r="Z304" i="2"/>
  <c r="AA304" i="2"/>
  <c r="Z305" i="2"/>
  <c r="AA305" i="2"/>
  <c r="Z306" i="2"/>
  <c r="AA306" i="2"/>
  <c r="Z307" i="2"/>
  <c r="AA307" i="2"/>
  <c r="Z308" i="2"/>
  <c r="AA308" i="2"/>
  <c r="Z309" i="2"/>
  <c r="AA309" i="2"/>
  <c r="Z310" i="2"/>
  <c r="AA310" i="2"/>
  <c r="Z311" i="2"/>
  <c r="AA311" i="2"/>
  <c r="Z312" i="2"/>
  <c r="AA312" i="2"/>
  <c r="Z313" i="2"/>
  <c r="AA313" i="2"/>
  <c r="Z314" i="2"/>
  <c r="AA314" i="2"/>
  <c r="Z315" i="2"/>
  <c r="AA315" i="2"/>
  <c r="Z316" i="2"/>
  <c r="AA316" i="2"/>
  <c r="Z317" i="2"/>
  <c r="AA317" i="2"/>
  <c r="Z318" i="2"/>
  <c r="AA318" i="2"/>
  <c r="Z319" i="2"/>
  <c r="AA319" i="2"/>
  <c r="Z320" i="2"/>
  <c r="AA320" i="2"/>
  <c r="Z321" i="2"/>
  <c r="AA321" i="2"/>
  <c r="Z322" i="2"/>
  <c r="AA322" i="2"/>
  <c r="Z323" i="2"/>
  <c r="AA323" i="2"/>
  <c r="Z324" i="2"/>
  <c r="AA324" i="2"/>
  <c r="Z325" i="2"/>
  <c r="AA325" i="2"/>
  <c r="Z326" i="2"/>
  <c r="AA326" i="2"/>
  <c r="Z327" i="2"/>
  <c r="AA327" i="2"/>
  <c r="Z328" i="2"/>
  <c r="AA328" i="2"/>
  <c r="Z329" i="2"/>
  <c r="AA329" i="2"/>
  <c r="Z330" i="2"/>
  <c r="AA330" i="2"/>
  <c r="Z331" i="2"/>
  <c r="AA331" i="2"/>
  <c r="Z332" i="2"/>
  <c r="AA332" i="2"/>
  <c r="Z333" i="2"/>
  <c r="AA333" i="2"/>
  <c r="Z334" i="2"/>
  <c r="AA334" i="2"/>
  <c r="Z335" i="2"/>
  <c r="AA335" i="2"/>
  <c r="Z336" i="2"/>
  <c r="AA336" i="2"/>
  <c r="Z337" i="2"/>
  <c r="AA337" i="2"/>
  <c r="Z338" i="2"/>
  <c r="AA338" i="2"/>
  <c r="Z339" i="2"/>
  <c r="AA339" i="2"/>
  <c r="Z340" i="2"/>
  <c r="AA340" i="2"/>
  <c r="Z341" i="2"/>
  <c r="AA341" i="2"/>
  <c r="Z342" i="2"/>
  <c r="AA342" i="2"/>
  <c r="Z343" i="2"/>
  <c r="AA343" i="2"/>
  <c r="Z344" i="2"/>
  <c r="AA344" i="2"/>
  <c r="Z345" i="2"/>
  <c r="AA345" i="2"/>
  <c r="Z346" i="2"/>
  <c r="AA346" i="2"/>
  <c r="Z347" i="2"/>
  <c r="AA347" i="2"/>
  <c r="Z348" i="2"/>
  <c r="AA348" i="2"/>
  <c r="Z349" i="2"/>
  <c r="AA349" i="2"/>
  <c r="Z350" i="2"/>
  <c r="AA350" i="2"/>
  <c r="Z351" i="2"/>
  <c r="AA351" i="2"/>
  <c r="Z352" i="2"/>
  <c r="AA352" i="2"/>
  <c r="Z353" i="2"/>
  <c r="AA353" i="2"/>
  <c r="Z354" i="2"/>
  <c r="AA354" i="2"/>
  <c r="Z355" i="2"/>
  <c r="AA355" i="2"/>
  <c r="Z356" i="2"/>
  <c r="AA356" i="2"/>
  <c r="Z357" i="2"/>
  <c r="AA357" i="2"/>
  <c r="Z358" i="2"/>
  <c r="AA358" i="2"/>
  <c r="Z359" i="2"/>
  <c r="AA359" i="2"/>
  <c r="Z360" i="2"/>
  <c r="AA360" i="2"/>
  <c r="Z361" i="2"/>
  <c r="AA361" i="2"/>
  <c r="Z362" i="2"/>
  <c r="AA362" i="2"/>
  <c r="Z363" i="2"/>
  <c r="AA363" i="2"/>
  <c r="Z364" i="2"/>
  <c r="AA364" i="2"/>
  <c r="Z365" i="2"/>
  <c r="AA365" i="2"/>
  <c r="Z366" i="2"/>
  <c r="AA366" i="2"/>
  <c r="Z367" i="2"/>
  <c r="AA367" i="2"/>
  <c r="Z368" i="2"/>
  <c r="AA368" i="2"/>
  <c r="Z369" i="2"/>
  <c r="AA369" i="2"/>
  <c r="Z370" i="2"/>
  <c r="AA370" i="2"/>
  <c r="Z371" i="2"/>
  <c r="AA371" i="2"/>
  <c r="Z372" i="2"/>
  <c r="AA372" i="2"/>
  <c r="Z373" i="2"/>
  <c r="AA373" i="2"/>
  <c r="Z374" i="2"/>
  <c r="AA374" i="2"/>
  <c r="Z375" i="2"/>
  <c r="AA375" i="2"/>
  <c r="Z376" i="2"/>
  <c r="AA376" i="2"/>
  <c r="Z377" i="2"/>
  <c r="AA377" i="2"/>
  <c r="Z378" i="2"/>
  <c r="AA378" i="2"/>
  <c r="Z379" i="2"/>
  <c r="AA379" i="2"/>
  <c r="Z380" i="2"/>
  <c r="AA380" i="2"/>
  <c r="Z381" i="2"/>
  <c r="AA381" i="2"/>
  <c r="Z382" i="2"/>
  <c r="AA382" i="2"/>
  <c r="Z383" i="2"/>
  <c r="AA383" i="2"/>
  <c r="Z384" i="2"/>
  <c r="AA384" i="2"/>
  <c r="Z385" i="2"/>
  <c r="AA385" i="2"/>
  <c r="Z386" i="2"/>
  <c r="AA386" i="2"/>
  <c r="Z387" i="2"/>
  <c r="AA387" i="2"/>
  <c r="Z388" i="2"/>
  <c r="AA388" i="2"/>
  <c r="Z389" i="2"/>
  <c r="AA389" i="2"/>
  <c r="Z390" i="2"/>
  <c r="AA390" i="2"/>
  <c r="Z391" i="2"/>
  <c r="AA391" i="2"/>
  <c r="Z392" i="2"/>
  <c r="AA392" i="2"/>
  <c r="Z393" i="2"/>
  <c r="AA393" i="2"/>
  <c r="Z394" i="2"/>
  <c r="AA394" i="2"/>
  <c r="Z395" i="2"/>
  <c r="AA395" i="2"/>
  <c r="Z396" i="2"/>
  <c r="AA396" i="2"/>
  <c r="Z397" i="2"/>
  <c r="AA397" i="2"/>
  <c r="Z398" i="2"/>
  <c r="AA398" i="2"/>
  <c r="Z399" i="2"/>
  <c r="AA399" i="2"/>
  <c r="Z400" i="2"/>
  <c r="AA400" i="2"/>
  <c r="Z401" i="2"/>
  <c r="AA401" i="2"/>
  <c r="Z402" i="2"/>
  <c r="AA402" i="2"/>
  <c r="Z403" i="2"/>
  <c r="AA403" i="2"/>
  <c r="Z404" i="2"/>
  <c r="AA404" i="2"/>
  <c r="Z405" i="2"/>
  <c r="AA405" i="2"/>
  <c r="Z406" i="2"/>
  <c r="AA406" i="2"/>
  <c r="Z407" i="2"/>
  <c r="AA407" i="2"/>
  <c r="Z408" i="2"/>
  <c r="AA408" i="2"/>
  <c r="Z409" i="2"/>
  <c r="AA409" i="2"/>
  <c r="Z410" i="2"/>
  <c r="AA410" i="2"/>
  <c r="Z411" i="2"/>
  <c r="AA411" i="2"/>
  <c r="Z412" i="2"/>
  <c r="AA412" i="2"/>
  <c r="Z413" i="2"/>
  <c r="AA413" i="2"/>
  <c r="Z414" i="2"/>
  <c r="AA414" i="2"/>
  <c r="Z415" i="2"/>
  <c r="AA415" i="2"/>
  <c r="Z416" i="2"/>
  <c r="AA416" i="2"/>
  <c r="Z417" i="2"/>
  <c r="AA417" i="2"/>
  <c r="Z418" i="2"/>
  <c r="AA418" i="2"/>
  <c r="Z419" i="2"/>
  <c r="AA419" i="2"/>
  <c r="Z420" i="2"/>
  <c r="AA420" i="2"/>
  <c r="Z421" i="2"/>
  <c r="AA421" i="2"/>
  <c r="Z422" i="2"/>
  <c r="AA422" i="2"/>
  <c r="Z423" i="2"/>
  <c r="AA423" i="2"/>
  <c r="Z424" i="2"/>
  <c r="AA424" i="2"/>
  <c r="Z425" i="2"/>
  <c r="AA425" i="2"/>
  <c r="Z426" i="2"/>
  <c r="AA426" i="2"/>
  <c r="Z427" i="2"/>
  <c r="AA427" i="2"/>
  <c r="Z428" i="2"/>
  <c r="AA428" i="2"/>
  <c r="Z429" i="2"/>
  <c r="AA429" i="2"/>
  <c r="Z430" i="2"/>
  <c r="AA430" i="2"/>
  <c r="Z431" i="2"/>
  <c r="AA431" i="2"/>
  <c r="Z432" i="2"/>
  <c r="AA432" i="2"/>
  <c r="Z433" i="2"/>
  <c r="AA433" i="2"/>
  <c r="Z434" i="2"/>
  <c r="AA434" i="2"/>
  <c r="Z435" i="2"/>
  <c r="AA435" i="2"/>
  <c r="Z436" i="2"/>
  <c r="AA436" i="2"/>
  <c r="Z437" i="2"/>
  <c r="AA437" i="2"/>
  <c r="Z438" i="2"/>
  <c r="AA438" i="2"/>
  <c r="Z439" i="2"/>
  <c r="AA439" i="2"/>
  <c r="Z440" i="2"/>
  <c r="AA440" i="2"/>
  <c r="Z441" i="2"/>
  <c r="AA441" i="2"/>
  <c r="Z442" i="2"/>
  <c r="AA442" i="2"/>
  <c r="Z443" i="2"/>
  <c r="AA443" i="2"/>
  <c r="Z444" i="2"/>
  <c r="AA444" i="2"/>
  <c r="Z445" i="2"/>
  <c r="AA445" i="2"/>
  <c r="Z446" i="2"/>
  <c r="AA446" i="2"/>
  <c r="Z447" i="2"/>
  <c r="AA447" i="2"/>
  <c r="Z448" i="2"/>
  <c r="AA448" i="2"/>
  <c r="Z449" i="2"/>
  <c r="AK449" i="2" s="1" a="1"/>
  <c r="AA449" i="2"/>
  <c r="Z450" i="2"/>
  <c r="AA450" i="2"/>
  <c r="Z451" i="2"/>
  <c r="AA451" i="2"/>
  <c r="Z452" i="2"/>
  <c r="AA452" i="2"/>
  <c r="Z453" i="2"/>
  <c r="AA453" i="2"/>
  <c r="Z454" i="2"/>
  <c r="AA454" i="2"/>
  <c r="Z455" i="2"/>
  <c r="AA455" i="2"/>
  <c r="Z456" i="2"/>
  <c r="AA456" i="2"/>
  <c r="Z457" i="2"/>
  <c r="AA457" i="2"/>
  <c r="Z458" i="2"/>
  <c r="AA458" i="2"/>
  <c r="Z459" i="2"/>
  <c r="AA459" i="2"/>
  <c r="Z460" i="2"/>
  <c r="AA460" i="2"/>
  <c r="Z461" i="2"/>
  <c r="AA461" i="2"/>
  <c r="Z462" i="2"/>
  <c r="AA462" i="2"/>
  <c r="Z463" i="2"/>
  <c r="AA463" i="2"/>
  <c r="Z464" i="2"/>
  <c r="AA464" i="2"/>
  <c r="Z465" i="2"/>
  <c r="AA465" i="2"/>
  <c r="Z466" i="2"/>
  <c r="AA466" i="2"/>
  <c r="Z467" i="2"/>
  <c r="AA467" i="2"/>
  <c r="Z469" i="2"/>
  <c r="AA469" i="2"/>
  <c r="Z470" i="2"/>
  <c r="AA470" i="2"/>
  <c r="AA471" i="2"/>
  <c r="Z472" i="2"/>
  <c r="AK472" i="2" s="1" a="1"/>
  <c r="AA472" i="2"/>
  <c r="Z473" i="2"/>
  <c r="AK473" i="2" s="1" a="1"/>
  <c r="AA473" i="2"/>
  <c r="Z474" i="2"/>
  <c r="AK474" i="2" s="1" a="1"/>
  <c r="AA474" i="2"/>
  <c r="Z475" i="2"/>
  <c r="AA475" i="2"/>
  <c r="Z476" i="2"/>
  <c r="AA476" i="2"/>
  <c r="Z477" i="2"/>
  <c r="AA477" i="2"/>
  <c r="Z478" i="2"/>
  <c r="AA478" i="2"/>
  <c r="AR461" i="2"/>
  <c r="AS461" i="2"/>
  <c r="AR462" i="2"/>
  <c r="AS462" i="2"/>
  <c r="AR463" i="2"/>
  <c r="AS463" i="2"/>
  <c r="AR464" i="2"/>
  <c r="AS464" i="2"/>
  <c r="AR465" i="2"/>
  <c r="AS465" i="2"/>
  <c r="AR466" i="2"/>
  <c r="AS466" i="2"/>
  <c r="AR467" i="2"/>
  <c r="AS467" i="2"/>
  <c r="AR468" i="2"/>
  <c r="AS468" i="2"/>
  <c r="AR469" i="2"/>
  <c r="AS469" i="2"/>
  <c r="AR470" i="2"/>
  <c r="AS470" i="2"/>
  <c r="AR471" i="2"/>
  <c r="AS471" i="2"/>
  <c r="AR472" i="2"/>
  <c r="AS472" i="2"/>
  <c r="AR473" i="2"/>
  <c r="AS473" i="2"/>
  <c r="AR474" i="2"/>
  <c r="AS474" i="2"/>
  <c r="AR475" i="2"/>
  <c r="AS475" i="2"/>
  <c r="AR476" i="2"/>
  <c r="AS476" i="2"/>
  <c r="AP467" i="2"/>
  <c r="AN470" i="2"/>
  <c r="AN471" i="2"/>
  <c r="AN469" i="2"/>
  <c r="AN465" i="2"/>
  <c r="AN464" i="2"/>
  <c r="AI2" i="2"/>
  <c r="F22" i="32"/>
  <c r="G22" i="32"/>
  <c r="H22" i="32"/>
  <c r="E22" i="32"/>
  <c r="F21" i="32"/>
  <c r="G21" i="32"/>
  <c r="H21" i="32"/>
  <c r="E21" i="32"/>
  <c r="I23" i="32"/>
  <c r="H23" i="32"/>
  <c r="G23" i="32"/>
  <c r="F23" i="32"/>
  <c r="E23" i="32"/>
  <c r="F19" i="32"/>
  <c r="G19" i="32"/>
  <c r="H19" i="32"/>
  <c r="I19" i="32"/>
  <c r="E19" i="32"/>
  <c r="I14" i="32"/>
  <c r="I13" i="32"/>
  <c r="F15" i="32"/>
  <c r="G15" i="32"/>
  <c r="H15" i="32"/>
  <c r="E15" i="32"/>
  <c r="AB470" i="2"/>
  <c r="AB471" i="2"/>
  <c r="AB472" i="2"/>
  <c r="AB473" i="2"/>
  <c r="AB474" i="2"/>
  <c r="AB475" i="2"/>
  <c r="AB476" i="2"/>
  <c r="AS478" i="2"/>
  <c r="AR478" i="2"/>
  <c r="AS477" i="2"/>
  <c r="AR477" i="2"/>
  <c r="AB477" i="2"/>
  <c r="AB478" i="2"/>
  <c r="AB469" i="2"/>
  <c r="S56" i="2"/>
  <c r="S57" i="2"/>
  <c r="S58" i="2"/>
  <c r="S59" i="2"/>
  <c r="J12" i="5"/>
  <c r="K12" i="5"/>
  <c r="L12" i="5"/>
  <c r="M12" i="5"/>
  <c r="N12" i="5"/>
  <c r="O12" i="5"/>
  <c r="P12" i="5"/>
  <c r="Q12" i="5"/>
  <c r="R12" i="5"/>
  <c r="S12" i="5"/>
  <c r="T12" i="5"/>
  <c r="U12" i="5"/>
  <c r="V12" i="5"/>
  <c r="W12" i="5"/>
  <c r="X12" i="5"/>
  <c r="Y12" i="5"/>
  <c r="Z12" i="5"/>
  <c r="AA12" i="5"/>
  <c r="AB12" i="5"/>
  <c r="AC12" i="5"/>
  <c r="AD12" i="5"/>
  <c r="AE12" i="5"/>
  <c r="AF12" i="5"/>
  <c r="I12" i="5"/>
  <c r="AH12" i="5"/>
  <c r="AI12" i="5"/>
  <c r="AJ12" i="5"/>
  <c r="O469" i="2"/>
  <c r="O470" i="2"/>
  <c r="O471" i="2"/>
  <c r="O472" i="2"/>
  <c r="O473" i="2"/>
  <c r="O474" i="2"/>
  <c r="O475" i="2"/>
  <c r="O476" i="2"/>
  <c r="O477" i="2"/>
  <c r="O478" i="2"/>
  <c r="N469" i="2"/>
  <c r="N470" i="2"/>
  <c r="N471" i="2"/>
  <c r="N472" i="2"/>
  <c r="N473" i="2"/>
  <c r="N474" i="2"/>
  <c r="N475" i="2"/>
  <c r="N476" i="2"/>
  <c r="N477" i="2"/>
  <c r="N478" i="2"/>
  <c r="S473" i="2"/>
  <c r="S474" i="2"/>
  <c r="S475" i="2"/>
  <c r="S476" i="2"/>
  <c r="S477" i="2"/>
  <c r="AN472" i="2"/>
  <c r="AN473" i="2"/>
  <c r="AP473" i="2" s="1"/>
  <c r="AN474" i="2"/>
  <c r="AP474" i="2" s="1"/>
  <c r="AN475" i="2"/>
  <c r="AP475" i="2" s="1"/>
  <c r="AN476" i="2"/>
  <c r="AP476" i="2" s="1"/>
  <c r="AN477" i="2"/>
  <c r="AN478" i="2"/>
  <c r="AP478" i="2" s="1"/>
  <c r="AO472" i="2"/>
  <c r="AO473" i="2"/>
  <c r="AO474" i="2"/>
  <c r="AO475" i="2"/>
  <c r="AO476" i="2"/>
  <c r="AO477" i="2"/>
  <c r="AO478" i="2"/>
  <c r="AV472" i="2"/>
  <c r="AV473" i="2"/>
  <c r="AV474" i="2"/>
  <c r="AV475" i="2"/>
  <c r="AV476" i="2"/>
  <c r="AV477" i="2"/>
  <c r="AV478" i="2"/>
  <c r="A473" i="2"/>
  <c r="A474" i="2"/>
  <c r="A475" i="2"/>
  <c r="A476" i="2"/>
  <c r="A477" i="2"/>
  <c r="A472" i="2"/>
  <c r="AK12" i="5"/>
  <c r="D8" i="5"/>
  <c r="D9" i="5"/>
  <c r="D10" i="5"/>
  <c r="D11" i="5"/>
  <c r="C19" i="27"/>
  <c r="B19" i="27"/>
  <c r="K19" i="27"/>
  <c r="C11" i="28"/>
  <c r="D11" i="28"/>
  <c r="E11" i="28"/>
  <c r="C12" i="28"/>
  <c r="D12" i="28"/>
  <c r="E12" i="28"/>
  <c r="C13" i="28"/>
  <c r="D13" i="28"/>
  <c r="E13" i="28"/>
  <c r="C14" i="28"/>
  <c r="D14" i="28"/>
  <c r="E14" i="28"/>
  <c r="C15" i="28"/>
  <c r="D15" i="28"/>
  <c r="E15" i="28"/>
  <c r="E6" i="28"/>
  <c r="D6" i="28"/>
  <c r="C6" i="28"/>
  <c r="B6" i="28"/>
  <c r="E5" i="28"/>
  <c r="D5" i="28"/>
  <c r="C5" i="28"/>
  <c r="B5" i="28"/>
  <c r="E4" i="28"/>
  <c r="D4" i="28"/>
  <c r="C4" i="28"/>
  <c r="B4" i="28"/>
  <c r="E3" i="28"/>
  <c r="D3" i="28"/>
  <c r="C3" i="28"/>
  <c r="B3" i="28"/>
  <c r="E2" i="28"/>
  <c r="D2" i="28"/>
  <c r="C2" i="28"/>
  <c r="B2" i="28"/>
  <c r="G3" i="9" l="1"/>
  <c r="B25" i="9"/>
  <c r="B36" i="9"/>
  <c r="B14" i="9"/>
  <c r="B47" i="9"/>
  <c r="I49" i="9"/>
  <c r="I52" i="9"/>
  <c r="I51" i="9"/>
  <c r="I53" i="9" s="1"/>
  <c r="I54" i="9" s="1"/>
  <c r="I50" i="9"/>
  <c r="G49" i="9"/>
  <c r="I47" i="9"/>
  <c r="G53" i="9"/>
  <c r="G51" i="9"/>
  <c r="G50" i="9"/>
  <c r="I48" i="9"/>
  <c r="I41" i="9"/>
  <c r="I39" i="9"/>
  <c r="I37" i="9"/>
  <c r="G42" i="9"/>
  <c r="G40" i="9"/>
  <c r="G38" i="9"/>
  <c r="I40" i="9"/>
  <c r="I38" i="9"/>
  <c r="G39" i="9"/>
  <c r="I36" i="9"/>
  <c r="G27" i="9"/>
  <c r="I27" i="9"/>
  <c r="I28" i="9"/>
  <c r="G31" i="9"/>
  <c r="G28" i="9"/>
  <c r="I29" i="9"/>
  <c r="I26" i="9"/>
  <c r="I30" i="9"/>
  <c r="G29" i="9"/>
  <c r="I25" i="9"/>
  <c r="I16" i="9"/>
  <c r="G20" i="9"/>
  <c r="I19" i="9"/>
  <c r="I18" i="9"/>
  <c r="G18" i="9"/>
  <c r="I17" i="9"/>
  <c r="G17" i="9"/>
  <c r="G16" i="9"/>
  <c r="I15" i="9"/>
  <c r="I14" i="9"/>
  <c r="I5" i="9"/>
  <c r="G7" i="9"/>
  <c r="I7" i="9"/>
  <c r="G5" i="9"/>
  <c r="I8" i="9"/>
  <c r="G6" i="9"/>
  <c r="I6" i="9"/>
  <c r="F1" i="9"/>
  <c r="D14" i="9"/>
  <c r="D16" i="9"/>
  <c r="D9" i="9"/>
  <c r="D10" i="9" s="1"/>
  <c r="B53" i="9"/>
  <c r="D52" i="9"/>
  <c r="D51" i="9"/>
  <c r="B51" i="9"/>
  <c r="D50" i="9"/>
  <c r="B50" i="9"/>
  <c r="D49" i="9"/>
  <c r="B49" i="9"/>
  <c r="D48" i="9"/>
  <c r="D47" i="9"/>
  <c r="B42" i="9"/>
  <c r="D41" i="9"/>
  <c r="D40" i="9"/>
  <c r="B40" i="9"/>
  <c r="D39" i="9"/>
  <c r="D38" i="9"/>
  <c r="B38" i="9"/>
  <c r="D37" i="9"/>
  <c r="B39" i="9"/>
  <c r="D36" i="9"/>
  <c r="B31" i="9"/>
  <c r="B29" i="9"/>
  <c r="B28" i="9"/>
  <c r="B27" i="9"/>
  <c r="D26" i="9"/>
  <c r="D25" i="9"/>
  <c r="D30" i="9"/>
  <c r="D29" i="9"/>
  <c r="D28" i="9"/>
  <c r="D27" i="9"/>
  <c r="B20" i="9"/>
  <c r="D19" i="9"/>
  <c r="D18" i="9"/>
  <c r="B18" i="9"/>
  <c r="D17" i="9"/>
  <c r="B17" i="9"/>
  <c r="B16" i="9"/>
  <c r="D15" i="9"/>
  <c r="A1" i="9"/>
  <c r="D3" i="9"/>
  <c r="D4" i="9"/>
  <c r="I4" i="9"/>
  <c r="I3" i="9"/>
  <c r="D25" i="27"/>
  <c r="D32" i="31"/>
  <c r="J32" i="31" s="1"/>
  <c r="J30" i="31"/>
  <c r="O1" i="12"/>
  <c r="O2" i="12"/>
  <c r="AQ467" i="2"/>
  <c r="AQ474" i="2"/>
  <c r="AQ475" i="2"/>
  <c r="AQ473" i="2"/>
  <c r="AQ476" i="2"/>
  <c r="AK464" i="2" a="1"/>
  <c r="AJ464" i="2"/>
  <c r="AQ470" i="2"/>
  <c r="AP470" i="2"/>
  <c r="AP471" i="2"/>
  <c r="AQ471" i="2"/>
  <c r="AQ469" i="2"/>
  <c r="AP469" i="2"/>
  <c r="AQ465" i="2"/>
  <c r="AP465" i="2"/>
  <c r="AK470" i="2" a="1"/>
  <c r="AC470" i="2"/>
  <c r="I15" i="32"/>
  <c r="AK469" i="2" a="1"/>
  <c r="AQ472" i="2"/>
  <c r="AP472" i="2"/>
  <c r="AQ477" i="2"/>
  <c r="AP477" i="2"/>
  <c r="AQ478" i="2"/>
  <c r="AC474" i="2"/>
  <c r="AJ473" i="2"/>
  <c r="AC472" i="2"/>
  <c r="AJ472" i="2"/>
  <c r="AJ474" i="2"/>
  <c r="AC473" i="2"/>
  <c r="M4" i="5"/>
  <c r="L3" i="5"/>
  <c r="L4" i="5"/>
  <c r="K7" i="5"/>
  <c r="L5" i="5"/>
  <c r="M6" i="5"/>
  <c r="M3" i="5"/>
  <c r="K4" i="5"/>
  <c r="L7" i="5"/>
  <c r="K5" i="5"/>
  <c r="M5" i="5"/>
  <c r="K6" i="5"/>
  <c r="L6" i="5"/>
  <c r="M7" i="5"/>
  <c r="E4" i="5"/>
  <c r="F6" i="5"/>
  <c r="E3" i="5"/>
  <c r="K3" i="5"/>
  <c r="G7" i="5"/>
  <c r="G4" i="5"/>
  <c r="E5" i="5"/>
  <c r="E6" i="5"/>
  <c r="G3" i="5"/>
  <c r="E7" i="5"/>
  <c r="G6" i="5"/>
  <c r="F7" i="5"/>
  <c r="F4" i="5"/>
  <c r="F5" i="5"/>
  <c r="G5" i="5"/>
  <c r="F3" i="5"/>
  <c r="F11" i="28"/>
  <c r="F12" i="28"/>
  <c r="F15" i="28"/>
  <c r="F13" i="28"/>
  <c r="F14" i="28"/>
  <c r="G36" i="9" l="1"/>
  <c r="G25" i="9"/>
  <c r="G14" i="9"/>
  <c r="G47" i="9"/>
  <c r="I31" i="9"/>
  <c r="I32" i="9" s="1"/>
  <c r="I20" i="9"/>
  <c r="I21" i="9" s="1"/>
  <c r="I9" i="9"/>
  <c r="I10" i="9" s="1"/>
  <c r="I42" i="9"/>
  <c r="I43" i="9" s="1"/>
  <c r="D53" i="9"/>
  <c r="D54" i="9" s="1"/>
  <c r="D42" i="9"/>
  <c r="D43" i="9" s="1"/>
  <c r="D31" i="9"/>
  <c r="D32" i="9" s="1"/>
  <c r="D20" i="9"/>
  <c r="D21" i="9"/>
  <c r="O17" i="27"/>
  <c r="O18" i="27"/>
  <c r="I16" i="27"/>
  <c r="J17" i="27"/>
  <c r="J18" i="27"/>
  <c r="I17" i="27"/>
  <c r="I18" i="27"/>
  <c r="O4" i="27"/>
  <c r="O5" i="27"/>
  <c r="O6" i="27"/>
  <c r="O7" i="27"/>
  <c r="O8" i="27"/>
  <c r="O9" i="27"/>
  <c r="O11" i="27"/>
  <c r="O10" i="27"/>
  <c r="Q16" i="27"/>
  <c r="D29" i="27" s="1"/>
  <c r="Q17" i="27"/>
  <c r="Q18" i="27"/>
  <c r="AK465" i="2" a="1"/>
  <c r="AJ465" i="2"/>
  <c r="P18" i="27"/>
  <c r="P19" i="27" s="1"/>
  <c r="D6" i="5"/>
  <c r="D4" i="5"/>
  <c r="D5" i="5"/>
  <c r="D7" i="5"/>
  <c r="D3" i="5"/>
  <c r="E18" i="27"/>
  <c r="K16" i="27"/>
  <c r="H16" i="27"/>
  <c r="E12" i="27"/>
  <c r="K18" i="27"/>
  <c r="H17" i="27"/>
  <c r="D16" i="27"/>
  <c r="E17" i="27"/>
  <c r="E5" i="27"/>
  <c r="E6" i="27"/>
  <c r="E7" i="27"/>
  <c r="E8" i="27"/>
  <c r="E9" i="27"/>
  <c r="E10" i="27"/>
  <c r="E11" i="27"/>
  <c r="E4" i="27"/>
  <c r="K17" i="27"/>
  <c r="E16" i="27"/>
  <c r="E3" i="27"/>
  <c r="H18" i="27"/>
  <c r="L18" i="27" s="1"/>
  <c r="N18" i="27" s="1"/>
  <c r="Q12" i="27"/>
  <c r="O3" i="27"/>
  <c r="D5" i="27"/>
  <c r="D18" i="27"/>
  <c r="D7" i="27"/>
  <c r="D10" i="27"/>
  <c r="I5" i="27"/>
  <c r="I11" i="27"/>
  <c r="H5" i="27"/>
  <c r="H9" i="27"/>
  <c r="H3" i="27"/>
  <c r="G7" i="27"/>
  <c r="G11" i="27"/>
  <c r="F6" i="27"/>
  <c r="F10" i="27"/>
  <c r="D8" i="27"/>
  <c r="J16" i="27"/>
  <c r="D12" i="27"/>
  <c r="D11" i="27"/>
  <c r="I6" i="27"/>
  <c r="I9" i="27"/>
  <c r="I3" i="27"/>
  <c r="H7" i="27"/>
  <c r="H11" i="27"/>
  <c r="G4" i="27"/>
  <c r="G9" i="27"/>
  <c r="F4" i="27"/>
  <c r="F8" i="27"/>
  <c r="F11" i="27"/>
  <c r="F3" i="27"/>
  <c r="D17" i="27"/>
  <c r="D6" i="27"/>
  <c r="G3" i="27"/>
  <c r="O16" i="27"/>
  <c r="F31" i="27" s="1"/>
  <c r="D27" i="27" s="1"/>
  <c r="D38" i="27" s="1"/>
  <c r="F37" i="27" s="1"/>
  <c r="F38" i="27" s="1"/>
  <c r="I7" i="27"/>
  <c r="I10" i="27"/>
  <c r="H4" i="27"/>
  <c r="H8" i="27"/>
  <c r="L12" i="27"/>
  <c r="G6" i="27"/>
  <c r="G10" i="27"/>
  <c r="F5" i="27"/>
  <c r="F9" i="27"/>
  <c r="D4" i="27"/>
  <c r="D9" i="27"/>
  <c r="D3" i="27"/>
  <c r="I4" i="27"/>
  <c r="I8" i="27"/>
  <c r="M12" i="27"/>
  <c r="H6" i="27"/>
  <c r="H10" i="27"/>
  <c r="G5" i="27"/>
  <c r="G8" i="27"/>
  <c r="G12" i="27"/>
  <c r="F7" i="27"/>
  <c r="F12" i="27"/>
  <c r="AB464" i="2"/>
  <c r="AB465" i="2"/>
  <c r="AB466" i="2"/>
  <c r="AB467" i="2"/>
  <c r="AC469" i="2"/>
  <c r="A465" i="2"/>
  <c r="O468" i="2"/>
  <c r="N468" i="2"/>
  <c r="W468" i="2"/>
  <c r="P524" i="4"/>
  <c r="P523" i="4"/>
  <c r="P522" i="4"/>
  <c r="P521" i="4"/>
  <c r="P520" i="4"/>
  <c r="P519" i="4"/>
  <c r="P518" i="4"/>
  <c r="P517" i="4"/>
  <c r="P516" i="4"/>
  <c r="P515" i="4"/>
  <c r="S4810" i="4"/>
  <c r="S4809" i="4"/>
  <c r="S4808" i="4"/>
  <c r="S4807" i="4"/>
  <c r="S4806" i="4"/>
  <c r="S4805" i="4"/>
  <c r="S4804" i="4"/>
  <c r="S4803" i="4"/>
  <c r="S4802" i="4"/>
  <c r="S4801" i="4"/>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50" i="2"/>
  <c r="S451" i="2"/>
  <c r="S452" i="2"/>
  <c r="S453" i="2"/>
  <c r="S454" i="2"/>
  <c r="S455" i="2"/>
  <c r="S456" i="2"/>
  <c r="S457" i="2"/>
  <c r="S458" i="2"/>
  <c r="S459" i="2"/>
  <c r="S460" i="2"/>
  <c r="S461" i="2"/>
  <c r="S462" i="2"/>
  <c r="S463" i="2"/>
  <c r="S464" i="2"/>
  <c r="S465" i="2"/>
  <c r="S466" i="2"/>
  <c r="S467" i="2"/>
  <c r="S468" i="2"/>
  <c r="O465" i="2"/>
  <c r="O466" i="2"/>
  <c r="O467" i="2"/>
  <c r="N464" i="2"/>
  <c r="N465" i="2"/>
  <c r="N466" i="2"/>
  <c r="N467" i="2"/>
  <c r="O464"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187" i="2"/>
  <c r="AB188" i="2"/>
  <c r="AB189" i="2"/>
  <c r="AB190" i="2"/>
  <c r="AB191" i="2"/>
  <c r="AB192" i="2"/>
  <c r="AB193" i="2"/>
  <c r="AB194" i="2"/>
  <c r="AB195" i="2"/>
  <c r="AB197" i="2"/>
  <c r="AB198" i="2"/>
  <c r="AB199" i="2"/>
  <c r="AB200" i="2"/>
  <c r="AB201" i="2"/>
  <c r="AB203" i="2"/>
  <c r="AB206" i="2"/>
  <c r="AB207" i="2"/>
  <c r="AB208" i="2"/>
  <c r="AB209" i="2"/>
  <c r="AB210" i="2"/>
  <c r="AB211" i="2"/>
  <c r="AB213" i="2"/>
  <c r="AB214" i="2"/>
  <c r="AB215" i="2"/>
  <c r="AB216"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427" i="2"/>
  <c r="AB428" i="2"/>
  <c r="AB429" i="2"/>
  <c r="AB430" i="2"/>
  <c r="AB431" i="2"/>
  <c r="AB432" i="2"/>
  <c r="AB433" i="2"/>
  <c r="AB434" i="2"/>
  <c r="AB435" i="2"/>
  <c r="AB436" i="2"/>
  <c r="AB437" i="2"/>
  <c r="AB438" i="2"/>
  <c r="AB439" i="2"/>
  <c r="AB447" i="2"/>
  <c r="AB461" i="2"/>
  <c r="AB462" i="2"/>
  <c r="AB463" i="2"/>
  <c r="AB2" i="2"/>
  <c r="N461" i="2"/>
  <c r="N462" i="2"/>
  <c r="N463" i="2"/>
  <c r="A461" i="2"/>
  <c r="A462" i="2"/>
  <c r="A463" i="2"/>
  <c r="A464" i="2"/>
  <c r="A466" i="2"/>
  <c r="A467" i="2"/>
  <c r="A468" i="2"/>
  <c r="A469" i="2"/>
  <c r="A470" i="2"/>
  <c r="AN461" i="2"/>
  <c r="AQ461" i="2" s="1"/>
  <c r="AN462" i="2"/>
  <c r="AP462" i="2" s="1"/>
  <c r="AN463" i="2"/>
  <c r="AP463" i="2" s="1"/>
  <c r="AQ464" i="2"/>
  <c r="AN466" i="2"/>
  <c r="AN468" i="2"/>
  <c r="AO461" i="2"/>
  <c r="AO462" i="2"/>
  <c r="AO463" i="2"/>
  <c r="AO464" i="2"/>
  <c r="AO466" i="2"/>
  <c r="AO468" i="2"/>
  <c r="AV461" i="2"/>
  <c r="AV462" i="2"/>
  <c r="AV463" i="2"/>
  <c r="AV466" i="2"/>
  <c r="AV467" i="2"/>
  <c r="AV468" i="2"/>
  <c r="AV2" i="2"/>
  <c r="AV3" i="2"/>
  <c r="AV4" i="2"/>
  <c r="AV5" i="2"/>
  <c r="AV6" i="2"/>
  <c r="AV7" i="2"/>
  <c r="AV8" i="2"/>
  <c r="AV9" i="2"/>
  <c r="AV10" i="2"/>
  <c r="AV11" i="2"/>
  <c r="AV12" i="2"/>
  <c r="AV13" i="2"/>
  <c r="AV14" i="2"/>
  <c r="AV15" i="2"/>
  <c r="AV16" i="2"/>
  <c r="AV17" i="2"/>
  <c r="AV18" i="2"/>
  <c r="AV19" i="2"/>
  <c r="AV20" i="2"/>
  <c r="AV21" i="2"/>
  <c r="AV22" i="2"/>
  <c r="AV23" i="2"/>
  <c r="AV24" i="2"/>
  <c r="AV25" i="2"/>
  <c r="AV26" i="2"/>
  <c r="AV27" i="2"/>
  <c r="AV28" i="2"/>
  <c r="AV29" i="2"/>
  <c r="AV30" i="2"/>
  <c r="AV31" i="2"/>
  <c r="AV32" i="2"/>
  <c r="AV33" i="2"/>
  <c r="AV34" i="2"/>
  <c r="AV35" i="2"/>
  <c r="AV36" i="2"/>
  <c r="AV37" i="2"/>
  <c r="AV38" i="2"/>
  <c r="AV39" i="2"/>
  <c r="AV40" i="2"/>
  <c r="AV41" i="2"/>
  <c r="AV42" i="2"/>
  <c r="AV43" i="2"/>
  <c r="AV44" i="2"/>
  <c r="AV45" i="2"/>
  <c r="AV46" i="2"/>
  <c r="AV47" i="2"/>
  <c r="AV48" i="2"/>
  <c r="AV49" i="2"/>
  <c r="AV50" i="2"/>
  <c r="AV51" i="2"/>
  <c r="AV52" i="2"/>
  <c r="AV53" i="2"/>
  <c r="AV54" i="2"/>
  <c r="AV55" i="2"/>
  <c r="AV56" i="2"/>
  <c r="AV57" i="2"/>
  <c r="AV58" i="2"/>
  <c r="AV59" i="2"/>
  <c r="AV60" i="2"/>
  <c r="AV61" i="2"/>
  <c r="AV62" i="2"/>
  <c r="AV63" i="2"/>
  <c r="AV64" i="2"/>
  <c r="AV65" i="2"/>
  <c r="AV66" i="2"/>
  <c r="AV67" i="2"/>
  <c r="AV68" i="2"/>
  <c r="AV69" i="2"/>
  <c r="AV70" i="2"/>
  <c r="AV71" i="2"/>
  <c r="AV72" i="2"/>
  <c r="AV73" i="2"/>
  <c r="AV74" i="2"/>
  <c r="AV75" i="2"/>
  <c r="AV76" i="2"/>
  <c r="AV77" i="2"/>
  <c r="AV78" i="2"/>
  <c r="AV79" i="2"/>
  <c r="AV80" i="2"/>
  <c r="AV81" i="2"/>
  <c r="AV82" i="2"/>
  <c r="AV83" i="2"/>
  <c r="AV84" i="2"/>
  <c r="AV85" i="2"/>
  <c r="AV86" i="2"/>
  <c r="AV87" i="2"/>
  <c r="AV88" i="2"/>
  <c r="AV89" i="2"/>
  <c r="AV90" i="2"/>
  <c r="AV91" i="2"/>
  <c r="AV92" i="2"/>
  <c r="AV93" i="2"/>
  <c r="AV94" i="2"/>
  <c r="AV95" i="2"/>
  <c r="AV96" i="2"/>
  <c r="AV97" i="2"/>
  <c r="AV98" i="2"/>
  <c r="AV99" i="2"/>
  <c r="AV100" i="2"/>
  <c r="AV101" i="2"/>
  <c r="AV102" i="2"/>
  <c r="AV103" i="2"/>
  <c r="AV104" i="2"/>
  <c r="AV105" i="2"/>
  <c r="AV106" i="2"/>
  <c r="AV107" i="2"/>
  <c r="AV108" i="2"/>
  <c r="AV109" i="2"/>
  <c r="AV110" i="2"/>
  <c r="AV111" i="2"/>
  <c r="AV112" i="2"/>
  <c r="AV113" i="2"/>
  <c r="AV114" i="2"/>
  <c r="AV115" i="2"/>
  <c r="AV116" i="2"/>
  <c r="AV117" i="2"/>
  <c r="AV118" i="2"/>
  <c r="AV119" i="2"/>
  <c r="AV120" i="2"/>
  <c r="AV121" i="2"/>
  <c r="AV122" i="2"/>
  <c r="AV123" i="2"/>
  <c r="AV124" i="2"/>
  <c r="AV125" i="2"/>
  <c r="AV126" i="2"/>
  <c r="AV127" i="2"/>
  <c r="AV128" i="2"/>
  <c r="AV129" i="2"/>
  <c r="AV130" i="2"/>
  <c r="AV131" i="2"/>
  <c r="AV132" i="2"/>
  <c r="AV133" i="2"/>
  <c r="AV134" i="2"/>
  <c r="AV135" i="2"/>
  <c r="AV136" i="2"/>
  <c r="AV137" i="2"/>
  <c r="AV138" i="2"/>
  <c r="AV139" i="2"/>
  <c r="AV140" i="2"/>
  <c r="AV141" i="2"/>
  <c r="AV142" i="2"/>
  <c r="AV143" i="2"/>
  <c r="AV144" i="2"/>
  <c r="AV145" i="2"/>
  <c r="AV146" i="2"/>
  <c r="AV147" i="2"/>
  <c r="AV148" i="2"/>
  <c r="AV149" i="2"/>
  <c r="AV150" i="2"/>
  <c r="AV151" i="2"/>
  <c r="AV152" i="2"/>
  <c r="AV153" i="2"/>
  <c r="AV154" i="2"/>
  <c r="AV155" i="2"/>
  <c r="AV156" i="2"/>
  <c r="AV157" i="2"/>
  <c r="AV158" i="2"/>
  <c r="AV159" i="2"/>
  <c r="AV160" i="2"/>
  <c r="AV161" i="2"/>
  <c r="AV162" i="2"/>
  <c r="AV163" i="2"/>
  <c r="AV164" i="2"/>
  <c r="AV165" i="2"/>
  <c r="AV166" i="2"/>
  <c r="AV167" i="2"/>
  <c r="AV168" i="2"/>
  <c r="AV169" i="2"/>
  <c r="AV170" i="2"/>
  <c r="AV171" i="2"/>
  <c r="AV172" i="2"/>
  <c r="AV173" i="2"/>
  <c r="AV174" i="2"/>
  <c r="AV175" i="2"/>
  <c r="AV176" i="2"/>
  <c r="AV177" i="2"/>
  <c r="AV178" i="2"/>
  <c r="AV179" i="2"/>
  <c r="AV180" i="2"/>
  <c r="AV181" i="2"/>
  <c r="AV182" i="2"/>
  <c r="AV183" i="2"/>
  <c r="AV184" i="2"/>
  <c r="AV185" i="2"/>
  <c r="AV186" i="2"/>
  <c r="AV187" i="2"/>
  <c r="AV188" i="2"/>
  <c r="AV189" i="2"/>
  <c r="AV190" i="2"/>
  <c r="AV191" i="2"/>
  <c r="AV192" i="2"/>
  <c r="AV193" i="2"/>
  <c r="AV194" i="2"/>
  <c r="AV195" i="2"/>
  <c r="AV196" i="2"/>
  <c r="AV197" i="2"/>
  <c r="AV198" i="2"/>
  <c r="AV199" i="2"/>
  <c r="AV200" i="2"/>
  <c r="AV201" i="2"/>
  <c r="AV202" i="2"/>
  <c r="AV203" i="2"/>
  <c r="AV204" i="2"/>
  <c r="AV205" i="2"/>
  <c r="AV206" i="2"/>
  <c r="AV207" i="2"/>
  <c r="AV208" i="2"/>
  <c r="AV209" i="2"/>
  <c r="AV210" i="2"/>
  <c r="AV211" i="2"/>
  <c r="AV212" i="2"/>
  <c r="AV213" i="2"/>
  <c r="AV214" i="2"/>
  <c r="AV215" i="2"/>
  <c r="AV216" i="2"/>
  <c r="AV217" i="2"/>
  <c r="AV218" i="2"/>
  <c r="AV219" i="2"/>
  <c r="AV220" i="2"/>
  <c r="AV221" i="2"/>
  <c r="AV222" i="2"/>
  <c r="AV223" i="2"/>
  <c r="AV224" i="2"/>
  <c r="AV225" i="2"/>
  <c r="AV226" i="2"/>
  <c r="AV227" i="2"/>
  <c r="AV228" i="2"/>
  <c r="AV229" i="2"/>
  <c r="AV230" i="2"/>
  <c r="AV231" i="2"/>
  <c r="AV232" i="2"/>
  <c r="AV233" i="2"/>
  <c r="AV234" i="2"/>
  <c r="AV235" i="2"/>
  <c r="AV236" i="2"/>
  <c r="AV237" i="2"/>
  <c r="AV238" i="2"/>
  <c r="AV239" i="2"/>
  <c r="AV240" i="2"/>
  <c r="AV241" i="2"/>
  <c r="AV242" i="2"/>
  <c r="AV243" i="2"/>
  <c r="AV244" i="2"/>
  <c r="AV245" i="2"/>
  <c r="AV246" i="2"/>
  <c r="AV247" i="2"/>
  <c r="AV248" i="2"/>
  <c r="AV249" i="2"/>
  <c r="AV250" i="2"/>
  <c r="AV251" i="2"/>
  <c r="AV252" i="2"/>
  <c r="AV253" i="2"/>
  <c r="AV254" i="2"/>
  <c r="AV255" i="2"/>
  <c r="AV256" i="2"/>
  <c r="AV257" i="2"/>
  <c r="AV258" i="2"/>
  <c r="AV259" i="2"/>
  <c r="AV260" i="2"/>
  <c r="AV261" i="2"/>
  <c r="AV262" i="2"/>
  <c r="AV263" i="2"/>
  <c r="AV264" i="2"/>
  <c r="AV265" i="2"/>
  <c r="AV266" i="2"/>
  <c r="AV267" i="2"/>
  <c r="AV268" i="2"/>
  <c r="AV269" i="2"/>
  <c r="AV270" i="2"/>
  <c r="AV271" i="2"/>
  <c r="AV272" i="2"/>
  <c r="AV273" i="2"/>
  <c r="AV274" i="2"/>
  <c r="AV275" i="2"/>
  <c r="AV276" i="2"/>
  <c r="AV277" i="2"/>
  <c r="AV278" i="2"/>
  <c r="AV279" i="2"/>
  <c r="AV280" i="2"/>
  <c r="AV281" i="2"/>
  <c r="AV282" i="2"/>
  <c r="AV283" i="2"/>
  <c r="AV284" i="2"/>
  <c r="AV285" i="2"/>
  <c r="AV286" i="2"/>
  <c r="AV287" i="2"/>
  <c r="AV288" i="2"/>
  <c r="AV289" i="2"/>
  <c r="AV290" i="2"/>
  <c r="AV291" i="2"/>
  <c r="AV292" i="2"/>
  <c r="AV293" i="2"/>
  <c r="AV294" i="2"/>
  <c r="AV295" i="2"/>
  <c r="AV296" i="2"/>
  <c r="AV297" i="2"/>
  <c r="AV298" i="2"/>
  <c r="AV299" i="2"/>
  <c r="AV300" i="2"/>
  <c r="AV301" i="2"/>
  <c r="AV302" i="2"/>
  <c r="AV303" i="2"/>
  <c r="AV304" i="2"/>
  <c r="AV305" i="2"/>
  <c r="AV306" i="2"/>
  <c r="AV307" i="2"/>
  <c r="AV308" i="2"/>
  <c r="AV309" i="2"/>
  <c r="AV310" i="2"/>
  <c r="AV311" i="2"/>
  <c r="AV312" i="2"/>
  <c r="AV313" i="2"/>
  <c r="AV314" i="2"/>
  <c r="AV315" i="2"/>
  <c r="AV316" i="2"/>
  <c r="AV317" i="2"/>
  <c r="AV318" i="2"/>
  <c r="AV319" i="2"/>
  <c r="AV320" i="2"/>
  <c r="AV321" i="2"/>
  <c r="AV322" i="2"/>
  <c r="AV323" i="2"/>
  <c r="AV324" i="2"/>
  <c r="AV325" i="2"/>
  <c r="AV326" i="2"/>
  <c r="AV327" i="2"/>
  <c r="AV328" i="2"/>
  <c r="AV329" i="2"/>
  <c r="AV330" i="2"/>
  <c r="AV331" i="2"/>
  <c r="AV332" i="2"/>
  <c r="AV333" i="2"/>
  <c r="AV334" i="2"/>
  <c r="AV335" i="2"/>
  <c r="AV336" i="2"/>
  <c r="AV337" i="2"/>
  <c r="AV338" i="2"/>
  <c r="AV339" i="2"/>
  <c r="AV340" i="2"/>
  <c r="AV341" i="2"/>
  <c r="AV342" i="2"/>
  <c r="AV343" i="2"/>
  <c r="AV344" i="2"/>
  <c r="AV345" i="2"/>
  <c r="AV346" i="2"/>
  <c r="AV347" i="2"/>
  <c r="AV348" i="2"/>
  <c r="AV349" i="2"/>
  <c r="AV350" i="2"/>
  <c r="AV351" i="2"/>
  <c r="AV352" i="2"/>
  <c r="AV353" i="2"/>
  <c r="AV354" i="2"/>
  <c r="AV355" i="2"/>
  <c r="AV356" i="2"/>
  <c r="AV357" i="2"/>
  <c r="AV358" i="2"/>
  <c r="AV359" i="2"/>
  <c r="AV360" i="2"/>
  <c r="AV361" i="2"/>
  <c r="AV362" i="2"/>
  <c r="AV363" i="2"/>
  <c r="AV364" i="2"/>
  <c r="AV365" i="2"/>
  <c r="AV366" i="2"/>
  <c r="AV367" i="2"/>
  <c r="AV368" i="2"/>
  <c r="AV369" i="2"/>
  <c r="AV370" i="2"/>
  <c r="AV371" i="2"/>
  <c r="AV372" i="2"/>
  <c r="AV373" i="2"/>
  <c r="AV374" i="2"/>
  <c r="AV375" i="2"/>
  <c r="AV376" i="2"/>
  <c r="AV377" i="2"/>
  <c r="AV378" i="2"/>
  <c r="AV379" i="2"/>
  <c r="AV380" i="2"/>
  <c r="AV381" i="2"/>
  <c r="AV382" i="2"/>
  <c r="AV383" i="2"/>
  <c r="AV384" i="2"/>
  <c r="AV385" i="2"/>
  <c r="AV386" i="2"/>
  <c r="AV387" i="2"/>
  <c r="AV388" i="2"/>
  <c r="AV389" i="2"/>
  <c r="AV390" i="2"/>
  <c r="AV391" i="2"/>
  <c r="AV392" i="2"/>
  <c r="AV393" i="2"/>
  <c r="AV394" i="2"/>
  <c r="AV395" i="2"/>
  <c r="AV396" i="2"/>
  <c r="AV397" i="2"/>
  <c r="AV398" i="2"/>
  <c r="AV399" i="2"/>
  <c r="AV400" i="2"/>
  <c r="AV401" i="2"/>
  <c r="AV402" i="2"/>
  <c r="AV403" i="2"/>
  <c r="AV404" i="2"/>
  <c r="AV405" i="2"/>
  <c r="AV406" i="2"/>
  <c r="AV407" i="2"/>
  <c r="AV408" i="2"/>
  <c r="AV409" i="2"/>
  <c r="AV410" i="2"/>
  <c r="AV411" i="2"/>
  <c r="AV412" i="2"/>
  <c r="AV413" i="2"/>
  <c r="AV414" i="2"/>
  <c r="AV415" i="2"/>
  <c r="AV416" i="2"/>
  <c r="AV417" i="2"/>
  <c r="AV418" i="2"/>
  <c r="AV419" i="2"/>
  <c r="AV420" i="2"/>
  <c r="AV421" i="2"/>
  <c r="AV422" i="2"/>
  <c r="AV423" i="2"/>
  <c r="AV424" i="2"/>
  <c r="AV425" i="2"/>
  <c r="AV426" i="2"/>
  <c r="AV427" i="2"/>
  <c r="AV428" i="2"/>
  <c r="AV429" i="2"/>
  <c r="AV430" i="2"/>
  <c r="AV431" i="2"/>
  <c r="AV432" i="2"/>
  <c r="AV433" i="2"/>
  <c r="AV434" i="2"/>
  <c r="AV435" i="2"/>
  <c r="AV436" i="2"/>
  <c r="AV437" i="2"/>
  <c r="AV438" i="2"/>
  <c r="AV439" i="2"/>
  <c r="AV440" i="2"/>
  <c r="AV441" i="2"/>
  <c r="AV442" i="2"/>
  <c r="AV443" i="2"/>
  <c r="AV444" i="2"/>
  <c r="AV445" i="2"/>
  <c r="AV446" i="2"/>
  <c r="AV447" i="2"/>
  <c r="AV448" i="2"/>
  <c r="AV449" i="2"/>
  <c r="AV450" i="2"/>
  <c r="AV451" i="2"/>
  <c r="AV452" i="2"/>
  <c r="AV453" i="2"/>
  <c r="AV454" i="2"/>
  <c r="AV455" i="2"/>
  <c r="AV456" i="2"/>
  <c r="AV457" i="2"/>
  <c r="AV458" i="2"/>
  <c r="AV459" i="2"/>
  <c r="AV460" i="2"/>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D1312" i="4" s="1"/>
  <c r="A1313" i="4"/>
  <c r="D1313" i="4" s="1"/>
  <c r="A1314" i="4"/>
  <c r="D1314" i="4" s="1"/>
  <c r="A1315" i="4"/>
  <c r="D1315" i="4" s="1"/>
  <c r="A1316" i="4"/>
  <c r="D1316" i="4" s="1"/>
  <c r="A1317" i="4"/>
  <c r="D1317" i="4" s="1"/>
  <c r="A1318" i="4"/>
  <c r="D1318" i="4" s="1"/>
  <c r="A1319" i="4"/>
  <c r="D1319" i="4" s="1"/>
  <c r="A1320" i="4"/>
  <c r="D1320" i="4" s="1"/>
  <c r="A1321" i="4"/>
  <c r="D1321" i="4" s="1"/>
  <c r="A1322" i="4"/>
  <c r="D1322" i="4" s="1"/>
  <c r="A1323" i="4"/>
  <c r="D1323" i="4" s="1"/>
  <c r="A1324" i="4"/>
  <c r="D1324" i="4" s="1"/>
  <c r="A1325" i="4"/>
  <c r="D1325" i="4" s="1"/>
  <c r="A1326" i="4"/>
  <c r="D1326" i="4" s="1"/>
  <c r="A1327" i="4"/>
  <c r="D1327" i="4" s="1"/>
  <c r="A1328" i="4"/>
  <c r="D1328" i="4" s="1"/>
  <c r="A1329" i="4"/>
  <c r="D1329" i="4" s="1"/>
  <c r="A1330" i="4"/>
  <c r="D1330" i="4" s="1"/>
  <c r="A1331" i="4"/>
  <c r="D1331" i="4" s="1"/>
  <c r="A1332" i="4"/>
  <c r="D1332" i="4" s="1"/>
  <c r="A1333" i="4"/>
  <c r="D1333" i="4" s="1"/>
  <c r="A1334" i="4"/>
  <c r="D1334" i="4" s="1"/>
  <c r="A1335" i="4"/>
  <c r="D1335" i="4" s="1"/>
  <c r="A1336" i="4"/>
  <c r="D1336" i="4" s="1"/>
  <c r="A1337" i="4"/>
  <c r="D1337" i="4" s="1"/>
  <c r="A1338" i="4"/>
  <c r="D1338" i="4" s="1"/>
  <c r="A1339" i="4"/>
  <c r="D1339" i="4" s="1"/>
  <c r="A1340" i="4"/>
  <c r="D1340" i="4" s="1"/>
  <c r="A1341" i="4"/>
  <c r="D1341" i="4" s="1"/>
  <c r="A1342" i="4"/>
  <c r="D1342" i="4" s="1"/>
  <c r="A1343" i="4"/>
  <c r="D1343" i="4" s="1"/>
  <c r="A1344" i="4"/>
  <c r="D1344" i="4" s="1"/>
  <c r="A1345" i="4"/>
  <c r="D1345" i="4" s="1"/>
  <c r="A1346" i="4"/>
  <c r="D1346" i="4" s="1"/>
  <c r="A1347" i="4"/>
  <c r="D1347" i="4" s="1"/>
  <c r="A1348" i="4"/>
  <c r="D1348" i="4" s="1"/>
  <c r="A1349" i="4"/>
  <c r="D1349" i="4" s="1"/>
  <c r="A1350" i="4"/>
  <c r="D1350" i="4" s="1"/>
  <c r="A1351" i="4"/>
  <c r="D1351" i="4" s="1"/>
  <c r="A1352" i="4"/>
  <c r="D1352" i="4" s="1"/>
  <c r="A1353" i="4"/>
  <c r="D1353" i="4" s="1"/>
  <c r="A1354" i="4"/>
  <c r="D1354" i="4" s="1"/>
  <c r="A1355" i="4"/>
  <c r="D1355" i="4" s="1"/>
  <c r="A1356" i="4"/>
  <c r="D1356" i="4" s="1"/>
  <c r="A1357" i="4"/>
  <c r="D1357" i="4" s="1"/>
  <c r="A1358" i="4"/>
  <c r="D1358" i="4" s="1"/>
  <c r="A1359" i="4"/>
  <c r="D1359" i="4" s="1"/>
  <c r="A1360" i="4"/>
  <c r="D1360" i="4" s="1"/>
  <c r="A1361" i="4"/>
  <c r="D1361" i="4" s="1"/>
  <c r="A1362" i="4"/>
  <c r="D1362" i="4" s="1"/>
  <c r="A1363" i="4"/>
  <c r="D1363" i="4" s="1"/>
  <c r="A1364" i="4"/>
  <c r="D1364" i="4" s="1"/>
  <c r="A1365" i="4"/>
  <c r="D1365" i="4" s="1"/>
  <c r="A1366" i="4"/>
  <c r="D1366" i="4" s="1"/>
  <c r="A1367" i="4"/>
  <c r="D1367" i="4" s="1"/>
  <c r="A1368" i="4"/>
  <c r="D1368" i="4" s="1"/>
  <c r="A1369" i="4"/>
  <c r="D1369" i="4" s="1"/>
  <c r="A1370" i="4"/>
  <c r="D1370" i="4" s="1"/>
  <c r="A1371" i="4"/>
  <c r="D1371" i="4" s="1"/>
  <c r="A1372" i="4"/>
  <c r="D1372" i="4" s="1"/>
  <c r="A1373" i="4"/>
  <c r="D1373" i="4" s="1"/>
  <c r="A1374" i="4"/>
  <c r="D1374" i="4" s="1"/>
  <c r="A1375" i="4"/>
  <c r="D1375" i="4" s="1"/>
  <c r="A1376" i="4"/>
  <c r="D1376" i="4" s="1"/>
  <c r="A1377" i="4"/>
  <c r="D1377" i="4" s="1"/>
  <c r="A1378" i="4"/>
  <c r="D1378" i="4" s="1"/>
  <c r="A1379" i="4"/>
  <c r="D1379" i="4" s="1"/>
  <c r="A1380" i="4"/>
  <c r="D1380" i="4" s="1"/>
  <c r="A1381" i="4"/>
  <c r="D1381" i="4" s="1"/>
  <c r="A1382" i="4"/>
  <c r="D1382" i="4" s="1"/>
  <c r="A1383" i="4"/>
  <c r="D1383" i="4" s="1"/>
  <c r="A1384" i="4"/>
  <c r="D1384" i="4" s="1"/>
  <c r="A1385" i="4"/>
  <c r="D1385" i="4" s="1"/>
  <c r="A1386" i="4"/>
  <c r="D1386" i="4" s="1"/>
  <c r="A1387" i="4"/>
  <c r="D1387" i="4" s="1"/>
  <c r="A1388" i="4"/>
  <c r="D1388" i="4" s="1"/>
  <c r="A1389" i="4"/>
  <c r="D1389" i="4" s="1"/>
  <c r="A1390" i="4"/>
  <c r="D1390" i="4" s="1"/>
  <c r="A1391" i="4"/>
  <c r="D1391" i="4" s="1"/>
  <c r="A1392" i="4"/>
  <c r="D1392" i="4" s="1"/>
  <c r="A1393" i="4"/>
  <c r="D1393" i="4" s="1"/>
  <c r="A1394" i="4"/>
  <c r="D1394" i="4" s="1"/>
  <c r="A1395" i="4"/>
  <c r="D1395" i="4" s="1"/>
  <c r="A1396" i="4"/>
  <c r="D1396" i="4" s="1"/>
  <c r="A1397" i="4"/>
  <c r="D1397" i="4" s="1"/>
  <c r="A1398" i="4"/>
  <c r="D1398" i="4" s="1"/>
  <c r="A1399" i="4"/>
  <c r="D1399" i="4" s="1"/>
  <c r="A1400" i="4"/>
  <c r="D1400" i="4" s="1"/>
  <c r="A1401" i="4"/>
  <c r="D1401" i="4" s="1"/>
  <c r="A1402" i="4"/>
  <c r="D1402" i="4" s="1"/>
  <c r="A1403" i="4"/>
  <c r="D1403" i="4" s="1"/>
  <c r="A1404" i="4"/>
  <c r="D1404" i="4" s="1"/>
  <c r="A1405" i="4"/>
  <c r="D1405" i="4" s="1"/>
  <c r="A1406" i="4"/>
  <c r="D1406" i="4" s="1"/>
  <c r="A1407" i="4"/>
  <c r="D1407" i="4" s="1"/>
  <c r="A1408" i="4"/>
  <c r="D1408" i="4" s="1"/>
  <c r="A1409" i="4"/>
  <c r="D1409" i="4" s="1"/>
  <c r="A1410" i="4"/>
  <c r="D1410" i="4" s="1"/>
  <c r="A1411" i="4"/>
  <c r="D1411" i="4" s="1"/>
  <c r="A1412" i="4"/>
  <c r="D1412" i="4" s="1"/>
  <c r="A1413" i="4"/>
  <c r="D1413" i="4" s="1"/>
  <c r="A1414" i="4"/>
  <c r="D1414" i="4" s="1"/>
  <c r="A1415" i="4"/>
  <c r="D1415" i="4" s="1"/>
  <c r="A1416" i="4"/>
  <c r="D1416" i="4" s="1"/>
  <c r="A1417" i="4"/>
  <c r="D1417" i="4" s="1"/>
  <c r="A1418" i="4"/>
  <c r="D1418" i="4" s="1"/>
  <c r="A1419" i="4"/>
  <c r="D1419" i="4" s="1"/>
  <c r="A1420" i="4"/>
  <c r="D1420" i="4" s="1"/>
  <c r="A1421" i="4"/>
  <c r="D1421" i="4" s="1"/>
  <c r="A1422" i="4"/>
  <c r="D1422" i="4" s="1"/>
  <c r="A1423" i="4"/>
  <c r="D1423" i="4" s="1"/>
  <c r="A1424" i="4"/>
  <c r="D1424" i="4" s="1"/>
  <c r="A1425" i="4"/>
  <c r="D1425" i="4" s="1"/>
  <c r="A1426" i="4"/>
  <c r="D1426" i="4" s="1"/>
  <c r="A1427" i="4"/>
  <c r="D1427" i="4" s="1"/>
  <c r="A1428" i="4"/>
  <c r="D1428" i="4" s="1"/>
  <c r="A1429" i="4"/>
  <c r="D1429" i="4" s="1"/>
  <c r="A1430" i="4"/>
  <c r="D1430" i="4" s="1"/>
  <c r="A1431" i="4"/>
  <c r="D1431" i="4" s="1"/>
  <c r="A1432" i="4"/>
  <c r="D1432" i="4" s="1"/>
  <c r="A1433" i="4"/>
  <c r="D1433" i="4" s="1"/>
  <c r="A1434" i="4"/>
  <c r="D1434" i="4" s="1"/>
  <c r="A1435" i="4"/>
  <c r="D1435" i="4" s="1"/>
  <c r="A1436" i="4"/>
  <c r="D1436" i="4" s="1"/>
  <c r="A1437" i="4"/>
  <c r="D1437" i="4" s="1"/>
  <c r="A1438" i="4"/>
  <c r="D1438" i="4" s="1"/>
  <c r="A1439" i="4"/>
  <c r="D1439" i="4" s="1"/>
  <c r="A1440" i="4"/>
  <c r="D1440" i="4" s="1"/>
  <c r="A1441" i="4"/>
  <c r="D1441" i="4" s="1"/>
  <c r="A1442" i="4"/>
  <c r="D1442" i="4" s="1"/>
  <c r="A1443" i="4"/>
  <c r="D1443" i="4" s="1"/>
  <c r="A1444" i="4"/>
  <c r="D1444" i="4" s="1"/>
  <c r="A1445" i="4"/>
  <c r="D1445" i="4" s="1"/>
  <c r="A1446" i="4"/>
  <c r="D1446" i="4" s="1"/>
  <c r="A1447" i="4"/>
  <c r="D1447" i="4" s="1"/>
  <c r="A1448" i="4"/>
  <c r="D1448" i="4" s="1"/>
  <c r="A1449" i="4"/>
  <c r="D1449" i="4" s="1"/>
  <c r="A1450" i="4"/>
  <c r="D1450" i="4" s="1"/>
  <c r="A1451" i="4"/>
  <c r="D1451" i="4" s="1"/>
  <c r="A1452" i="4"/>
  <c r="D1452" i="4" s="1"/>
  <c r="A1453" i="4"/>
  <c r="D1453" i="4" s="1"/>
  <c r="A1454" i="4"/>
  <c r="D1454" i="4" s="1"/>
  <c r="A1455" i="4"/>
  <c r="D1455" i="4" s="1"/>
  <c r="A1456" i="4"/>
  <c r="D1456" i="4" s="1"/>
  <c r="A1457" i="4"/>
  <c r="D1457" i="4" s="1"/>
  <c r="A1458" i="4"/>
  <c r="D1458" i="4" s="1"/>
  <c r="A1459" i="4"/>
  <c r="D1459" i="4" s="1"/>
  <c r="A1460" i="4"/>
  <c r="D1460" i="4" s="1"/>
  <c r="A1461" i="4"/>
  <c r="D1461" i="4" s="1"/>
  <c r="A1462" i="4"/>
  <c r="D1462" i="4" s="1"/>
  <c r="A1463" i="4"/>
  <c r="D1463" i="4" s="1"/>
  <c r="A1464" i="4"/>
  <c r="D1464" i="4" s="1"/>
  <c r="A1465" i="4"/>
  <c r="D1465" i="4" s="1"/>
  <c r="A1466" i="4"/>
  <c r="D1466" i="4" s="1"/>
  <c r="A1467" i="4"/>
  <c r="D1467" i="4" s="1"/>
  <c r="A1468" i="4"/>
  <c r="D1468" i="4" s="1"/>
  <c r="A1469" i="4"/>
  <c r="D1469" i="4" s="1"/>
  <c r="A1470" i="4"/>
  <c r="D1470" i="4" s="1"/>
  <c r="A1471" i="4"/>
  <c r="D1471" i="4" s="1"/>
  <c r="A1472" i="4"/>
  <c r="D1472" i="4" s="1"/>
  <c r="A1473" i="4"/>
  <c r="D1473" i="4" s="1"/>
  <c r="A1474" i="4"/>
  <c r="D1474" i="4" s="1"/>
  <c r="A1475" i="4"/>
  <c r="D1475" i="4" s="1"/>
  <c r="A1476" i="4"/>
  <c r="D1476" i="4" s="1"/>
  <c r="A1477" i="4"/>
  <c r="D1477" i="4" s="1"/>
  <c r="A1478" i="4"/>
  <c r="D1478" i="4" s="1"/>
  <c r="A1479" i="4"/>
  <c r="D1479" i="4" s="1"/>
  <c r="A1480" i="4"/>
  <c r="D1480" i="4" s="1"/>
  <c r="A1481" i="4"/>
  <c r="D1481" i="4" s="1"/>
  <c r="A1482" i="4"/>
  <c r="D1482" i="4" s="1"/>
  <c r="A1483" i="4"/>
  <c r="D1483" i="4" s="1"/>
  <c r="A1484" i="4"/>
  <c r="D1484" i="4" s="1"/>
  <c r="A1485" i="4"/>
  <c r="D1485" i="4" s="1"/>
  <c r="A1486" i="4"/>
  <c r="D1486" i="4" s="1"/>
  <c r="A1487" i="4"/>
  <c r="D1487" i="4" s="1"/>
  <c r="A1488" i="4"/>
  <c r="D1488" i="4" s="1"/>
  <c r="A1489" i="4"/>
  <c r="D1489" i="4" s="1"/>
  <c r="A1490" i="4"/>
  <c r="D1490" i="4" s="1"/>
  <c r="A1491" i="4"/>
  <c r="D1491" i="4" s="1"/>
  <c r="A1492" i="4"/>
  <c r="D1492" i="4" s="1"/>
  <c r="A1493" i="4"/>
  <c r="D1493" i="4" s="1"/>
  <c r="A1494" i="4"/>
  <c r="D1494" i="4" s="1"/>
  <c r="A1495" i="4"/>
  <c r="D1495" i="4" s="1"/>
  <c r="A1496" i="4"/>
  <c r="D1496" i="4" s="1"/>
  <c r="A1497" i="4"/>
  <c r="D1497" i="4" s="1"/>
  <c r="A1498" i="4"/>
  <c r="D1498" i="4" s="1"/>
  <c r="A1499" i="4"/>
  <c r="D1499" i="4" s="1"/>
  <c r="A1500" i="4"/>
  <c r="D1500" i="4" s="1"/>
  <c r="A1501" i="4"/>
  <c r="D1501" i="4" s="1"/>
  <c r="A1502" i="4"/>
  <c r="D1502" i="4" s="1"/>
  <c r="A1503" i="4"/>
  <c r="D1503" i="4" s="1"/>
  <c r="A1504" i="4"/>
  <c r="D1504" i="4" s="1"/>
  <c r="A1505" i="4"/>
  <c r="D1505" i="4" s="1"/>
  <c r="A1506" i="4"/>
  <c r="D1506" i="4" s="1"/>
  <c r="A1507" i="4"/>
  <c r="D1507" i="4" s="1"/>
  <c r="A1508" i="4"/>
  <c r="D1508" i="4" s="1"/>
  <c r="A1509" i="4"/>
  <c r="D1509" i="4" s="1"/>
  <c r="A1510" i="4"/>
  <c r="D1510" i="4" s="1"/>
  <c r="A1511" i="4"/>
  <c r="D1511" i="4" s="1"/>
  <c r="A1512" i="4"/>
  <c r="D1512" i="4" s="1"/>
  <c r="A1513" i="4"/>
  <c r="D1513" i="4" s="1"/>
  <c r="A1514" i="4"/>
  <c r="D1514" i="4" s="1"/>
  <c r="A1515" i="4"/>
  <c r="D1515" i="4" s="1"/>
  <c r="A1516" i="4"/>
  <c r="D1516" i="4" s="1"/>
  <c r="A1517" i="4"/>
  <c r="D1517" i="4" s="1"/>
  <c r="A1518" i="4"/>
  <c r="D1518" i="4" s="1"/>
  <c r="A1519" i="4"/>
  <c r="D1519" i="4" s="1"/>
  <c r="A1520" i="4"/>
  <c r="D1520" i="4" s="1"/>
  <c r="A1521" i="4"/>
  <c r="D1521" i="4" s="1"/>
  <c r="A1522" i="4"/>
  <c r="D1522" i="4" s="1"/>
  <c r="A1523" i="4"/>
  <c r="D1523" i="4" s="1"/>
  <c r="A1524" i="4"/>
  <c r="D1524" i="4" s="1"/>
  <c r="A1525" i="4"/>
  <c r="D1525" i="4" s="1"/>
  <c r="A1526" i="4"/>
  <c r="D1526" i="4" s="1"/>
  <c r="A1527" i="4"/>
  <c r="D1527" i="4" s="1"/>
  <c r="A1528" i="4"/>
  <c r="D1528" i="4" s="1"/>
  <c r="A1529" i="4"/>
  <c r="D1529" i="4" s="1"/>
  <c r="A1530" i="4"/>
  <c r="D1530" i="4" s="1"/>
  <c r="A1531" i="4"/>
  <c r="D1531" i="4" s="1"/>
  <c r="A1532" i="4"/>
  <c r="D1532" i="4" s="1"/>
  <c r="A1533" i="4"/>
  <c r="D1533" i="4" s="1"/>
  <c r="A1534" i="4"/>
  <c r="D1534" i="4" s="1"/>
  <c r="A1535" i="4"/>
  <c r="D1535" i="4" s="1"/>
  <c r="A1536" i="4"/>
  <c r="D1536" i="4" s="1"/>
  <c r="A1537" i="4"/>
  <c r="D1537" i="4" s="1"/>
  <c r="A1538" i="4"/>
  <c r="D1538" i="4" s="1"/>
  <c r="A1539" i="4"/>
  <c r="D1539" i="4" s="1"/>
  <c r="A1540" i="4"/>
  <c r="D1540" i="4" s="1"/>
  <c r="A1541" i="4"/>
  <c r="D1541" i="4" s="1"/>
  <c r="A1542" i="4"/>
  <c r="D1542" i="4" s="1"/>
  <c r="A1543" i="4"/>
  <c r="A1544" i="4"/>
  <c r="A1545" i="4"/>
  <c r="A1546" i="4"/>
  <c r="A1547" i="4"/>
  <c r="A1548" i="4"/>
  <c r="A1549" i="4"/>
  <c r="A1550" i="4"/>
  <c r="A1551" i="4"/>
  <c r="A1552" i="4"/>
  <c r="A1553" i="4"/>
  <c r="A1554" i="4"/>
  <c r="A1555" i="4"/>
  <c r="A1556" i="4"/>
  <c r="A1557" i="4"/>
  <c r="A1558" i="4"/>
  <c r="A1559" i="4"/>
  <c r="A1560" i="4"/>
  <c r="A1561" i="4"/>
  <c r="A1562" i="4"/>
  <c r="A1563" i="4"/>
  <c r="A1564" i="4"/>
  <c r="A1565" i="4"/>
  <c r="A1566" i="4"/>
  <c r="A1567" i="4"/>
  <c r="A1568" i="4"/>
  <c r="A1569" i="4"/>
  <c r="A1570" i="4"/>
  <c r="A1571" i="4"/>
  <c r="A1572" i="4"/>
  <c r="A1573" i="4"/>
  <c r="A1574" i="4"/>
  <c r="A1575" i="4"/>
  <c r="A1576" i="4"/>
  <c r="A1577" i="4"/>
  <c r="A1578" i="4"/>
  <c r="A1579" i="4"/>
  <c r="A1580" i="4"/>
  <c r="A1581" i="4"/>
  <c r="A1582" i="4"/>
  <c r="A1583" i="4"/>
  <c r="A1584" i="4"/>
  <c r="A1585" i="4"/>
  <c r="A1586" i="4"/>
  <c r="A1587" i="4"/>
  <c r="A1588" i="4"/>
  <c r="A1589" i="4"/>
  <c r="A1590" i="4"/>
  <c r="A1591" i="4"/>
  <c r="A1592" i="4"/>
  <c r="A1593" i="4"/>
  <c r="A1594" i="4"/>
  <c r="A1595" i="4"/>
  <c r="A1596" i="4"/>
  <c r="A1597" i="4"/>
  <c r="A1598" i="4"/>
  <c r="A1599" i="4"/>
  <c r="A1600" i="4"/>
  <c r="A1601" i="4"/>
  <c r="A1602" i="4"/>
  <c r="A1603" i="4"/>
  <c r="A1604" i="4"/>
  <c r="A1605" i="4"/>
  <c r="A1606" i="4"/>
  <c r="A1607" i="4"/>
  <c r="A1608" i="4"/>
  <c r="A1609" i="4"/>
  <c r="A1610" i="4"/>
  <c r="A1611" i="4"/>
  <c r="A1612" i="4"/>
  <c r="A1613" i="4"/>
  <c r="A1614" i="4"/>
  <c r="A1615" i="4"/>
  <c r="A1616" i="4"/>
  <c r="A1617" i="4"/>
  <c r="A1618" i="4"/>
  <c r="A1619" i="4"/>
  <c r="A1620" i="4"/>
  <c r="A1621" i="4"/>
  <c r="A1622" i="4"/>
  <c r="A1623" i="4"/>
  <c r="A1624" i="4"/>
  <c r="A1625" i="4"/>
  <c r="A1626" i="4"/>
  <c r="A1627" i="4"/>
  <c r="A1628" i="4"/>
  <c r="A1629" i="4"/>
  <c r="A1630" i="4"/>
  <c r="A1631" i="4"/>
  <c r="A1632" i="4"/>
  <c r="A1633" i="4"/>
  <c r="A1634" i="4"/>
  <c r="A1635" i="4"/>
  <c r="A1636" i="4"/>
  <c r="A1637" i="4"/>
  <c r="A1638" i="4"/>
  <c r="A1639" i="4"/>
  <c r="A1640" i="4"/>
  <c r="A1641" i="4"/>
  <c r="A1642" i="4"/>
  <c r="A1643" i="4"/>
  <c r="A1644" i="4"/>
  <c r="A1645" i="4"/>
  <c r="A1646" i="4"/>
  <c r="A1647" i="4"/>
  <c r="A1648" i="4"/>
  <c r="A1649" i="4"/>
  <c r="A1650" i="4"/>
  <c r="A1651" i="4"/>
  <c r="A1652" i="4"/>
  <c r="A1653" i="4"/>
  <c r="A1654" i="4"/>
  <c r="A1655" i="4"/>
  <c r="A1656" i="4"/>
  <c r="A1657" i="4"/>
  <c r="A1658" i="4"/>
  <c r="A1659" i="4"/>
  <c r="A1660" i="4"/>
  <c r="A1661" i="4"/>
  <c r="A1662" i="4"/>
  <c r="A1663" i="4"/>
  <c r="A1664" i="4"/>
  <c r="A1665" i="4"/>
  <c r="A1666" i="4"/>
  <c r="A1667" i="4"/>
  <c r="A1668" i="4"/>
  <c r="A1669" i="4"/>
  <c r="A1670" i="4"/>
  <c r="A1671" i="4"/>
  <c r="A1672" i="4"/>
  <c r="A1673" i="4"/>
  <c r="A1674" i="4"/>
  <c r="A1675" i="4"/>
  <c r="A1676" i="4"/>
  <c r="A1677" i="4"/>
  <c r="A1678" i="4"/>
  <c r="A1679" i="4"/>
  <c r="A1680" i="4"/>
  <c r="A1681" i="4"/>
  <c r="A1682" i="4"/>
  <c r="A1683" i="4"/>
  <c r="A1684" i="4"/>
  <c r="A1685" i="4"/>
  <c r="A1686" i="4"/>
  <c r="A1687" i="4"/>
  <c r="A1688" i="4"/>
  <c r="A1689" i="4"/>
  <c r="A1690" i="4"/>
  <c r="A1691" i="4"/>
  <c r="A1692" i="4"/>
  <c r="A1693" i="4"/>
  <c r="A1694" i="4"/>
  <c r="A1695" i="4"/>
  <c r="A1696" i="4"/>
  <c r="A1697" i="4"/>
  <c r="A1698" i="4"/>
  <c r="A1699" i="4"/>
  <c r="A1700" i="4"/>
  <c r="A1701" i="4"/>
  <c r="A1702" i="4"/>
  <c r="A1703" i="4"/>
  <c r="A1704" i="4"/>
  <c r="A1705" i="4"/>
  <c r="A1706" i="4"/>
  <c r="A1707" i="4"/>
  <c r="A1708" i="4"/>
  <c r="A1709" i="4"/>
  <c r="A1710" i="4"/>
  <c r="A1711" i="4"/>
  <c r="A1712" i="4"/>
  <c r="A1713" i="4"/>
  <c r="A1714" i="4"/>
  <c r="A1715" i="4"/>
  <c r="A1716" i="4"/>
  <c r="A1717" i="4"/>
  <c r="A1718" i="4"/>
  <c r="A1719" i="4"/>
  <c r="A1720" i="4"/>
  <c r="A1721" i="4"/>
  <c r="A1722" i="4"/>
  <c r="A1723" i="4"/>
  <c r="A1724" i="4"/>
  <c r="A1725" i="4"/>
  <c r="A1726" i="4"/>
  <c r="A1727" i="4"/>
  <c r="A1728" i="4"/>
  <c r="A1729" i="4"/>
  <c r="A1730" i="4"/>
  <c r="A1731" i="4"/>
  <c r="A1732" i="4"/>
  <c r="A1733" i="4"/>
  <c r="A1734" i="4"/>
  <c r="A1735" i="4"/>
  <c r="A1736" i="4"/>
  <c r="A1737" i="4"/>
  <c r="A1738" i="4"/>
  <c r="A1739" i="4"/>
  <c r="A1740" i="4"/>
  <c r="A1741" i="4"/>
  <c r="A1742" i="4"/>
  <c r="A1743" i="4"/>
  <c r="A1744" i="4"/>
  <c r="A1745" i="4"/>
  <c r="A1746" i="4"/>
  <c r="A1747" i="4"/>
  <c r="A1748" i="4"/>
  <c r="A1749" i="4"/>
  <c r="A1750" i="4"/>
  <c r="A1751" i="4"/>
  <c r="A1752" i="4"/>
  <c r="A1753" i="4"/>
  <c r="A1754" i="4"/>
  <c r="A1755" i="4"/>
  <c r="A1756" i="4"/>
  <c r="A1757" i="4"/>
  <c r="A1758" i="4"/>
  <c r="A1759" i="4"/>
  <c r="A1760" i="4"/>
  <c r="A1761" i="4"/>
  <c r="A1762" i="4"/>
  <c r="A1763" i="4"/>
  <c r="A1764" i="4"/>
  <c r="A1765" i="4"/>
  <c r="A1766" i="4"/>
  <c r="A1767" i="4"/>
  <c r="A1768" i="4"/>
  <c r="A1769" i="4"/>
  <c r="A1770" i="4"/>
  <c r="A1771" i="4"/>
  <c r="A1772" i="4"/>
  <c r="A1773" i="4"/>
  <c r="A1774" i="4"/>
  <c r="A1775" i="4"/>
  <c r="A1776" i="4"/>
  <c r="A1777" i="4"/>
  <c r="A1778" i="4"/>
  <c r="A1779" i="4"/>
  <c r="A1780" i="4"/>
  <c r="A1781" i="4"/>
  <c r="A1782" i="4"/>
  <c r="A1783" i="4"/>
  <c r="A1784" i="4"/>
  <c r="A1785" i="4"/>
  <c r="A1786" i="4"/>
  <c r="A1787" i="4"/>
  <c r="A1788" i="4"/>
  <c r="A1789" i="4"/>
  <c r="A1790" i="4"/>
  <c r="A1791" i="4"/>
  <c r="A1792" i="4"/>
  <c r="A1793" i="4"/>
  <c r="A1794" i="4"/>
  <c r="A1795" i="4"/>
  <c r="A1796" i="4"/>
  <c r="A1797" i="4"/>
  <c r="A1798" i="4"/>
  <c r="A1799" i="4"/>
  <c r="A1800" i="4"/>
  <c r="A1801" i="4"/>
  <c r="A1802" i="4"/>
  <c r="A1803" i="4"/>
  <c r="A1804" i="4"/>
  <c r="A1805" i="4"/>
  <c r="A1806" i="4"/>
  <c r="A1807" i="4"/>
  <c r="A1808" i="4"/>
  <c r="A1809" i="4"/>
  <c r="A1810" i="4"/>
  <c r="A1811" i="4"/>
  <c r="A1812" i="4"/>
  <c r="A1813" i="4"/>
  <c r="A1814" i="4"/>
  <c r="A1815" i="4"/>
  <c r="A1816" i="4"/>
  <c r="A1817" i="4"/>
  <c r="A1818" i="4"/>
  <c r="A1819" i="4"/>
  <c r="A1820" i="4"/>
  <c r="A1821" i="4"/>
  <c r="A1822" i="4"/>
  <c r="A1823" i="4"/>
  <c r="A1824" i="4"/>
  <c r="A1825" i="4"/>
  <c r="A1826" i="4"/>
  <c r="A1827" i="4"/>
  <c r="A1828" i="4"/>
  <c r="A1829" i="4"/>
  <c r="A1830" i="4"/>
  <c r="A1831" i="4"/>
  <c r="A1832" i="4"/>
  <c r="A1833" i="4"/>
  <c r="A1834" i="4"/>
  <c r="A1835" i="4"/>
  <c r="A1836" i="4"/>
  <c r="A1837" i="4"/>
  <c r="A1838" i="4"/>
  <c r="A1839" i="4"/>
  <c r="A1840" i="4"/>
  <c r="A1841" i="4"/>
  <c r="A1842" i="4"/>
  <c r="A1843" i="4"/>
  <c r="A1844" i="4"/>
  <c r="A1845" i="4"/>
  <c r="A1846" i="4"/>
  <c r="A1847" i="4"/>
  <c r="A1848" i="4"/>
  <c r="A1849" i="4"/>
  <c r="A1850" i="4"/>
  <c r="A1851" i="4"/>
  <c r="A1852" i="4"/>
  <c r="A1853" i="4"/>
  <c r="A1854" i="4"/>
  <c r="A1855" i="4"/>
  <c r="A1856" i="4"/>
  <c r="A1857" i="4"/>
  <c r="A1858" i="4"/>
  <c r="A1859" i="4"/>
  <c r="A1860" i="4"/>
  <c r="A1861" i="4"/>
  <c r="A1862" i="4"/>
  <c r="A1863" i="4"/>
  <c r="A1864" i="4"/>
  <c r="A1865" i="4"/>
  <c r="A1866" i="4"/>
  <c r="A1867" i="4"/>
  <c r="A1868" i="4"/>
  <c r="A1869" i="4"/>
  <c r="A1870" i="4"/>
  <c r="A1871" i="4"/>
  <c r="A1872" i="4"/>
  <c r="A1873" i="4"/>
  <c r="A1874" i="4"/>
  <c r="A1875" i="4"/>
  <c r="A1876" i="4"/>
  <c r="A1877" i="4"/>
  <c r="A1878" i="4"/>
  <c r="A1879" i="4"/>
  <c r="A1880" i="4"/>
  <c r="A1881" i="4"/>
  <c r="A1882" i="4"/>
  <c r="A1883" i="4"/>
  <c r="A1884" i="4"/>
  <c r="A1885" i="4"/>
  <c r="A1886" i="4"/>
  <c r="A1887" i="4"/>
  <c r="A1888" i="4"/>
  <c r="A1889" i="4"/>
  <c r="A1890" i="4"/>
  <c r="A1891" i="4"/>
  <c r="A1892" i="4"/>
  <c r="A1893" i="4"/>
  <c r="A1894" i="4"/>
  <c r="A1895" i="4"/>
  <c r="A1896" i="4"/>
  <c r="A1897" i="4"/>
  <c r="A1898" i="4"/>
  <c r="A1899" i="4"/>
  <c r="A1900" i="4"/>
  <c r="A1901" i="4"/>
  <c r="A1902" i="4"/>
  <c r="A1903" i="4"/>
  <c r="A1904" i="4"/>
  <c r="A1905" i="4"/>
  <c r="A1906" i="4"/>
  <c r="A1907" i="4"/>
  <c r="A1908" i="4"/>
  <c r="A1909" i="4"/>
  <c r="A1910" i="4"/>
  <c r="A1911" i="4"/>
  <c r="A1912" i="4"/>
  <c r="A1913" i="4"/>
  <c r="A1914" i="4"/>
  <c r="A1915" i="4"/>
  <c r="A1916" i="4"/>
  <c r="A1917" i="4"/>
  <c r="A1918" i="4"/>
  <c r="A1919" i="4"/>
  <c r="A1920" i="4"/>
  <c r="A1921" i="4"/>
  <c r="A1922" i="4"/>
  <c r="A1923" i="4"/>
  <c r="A1924" i="4"/>
  <c r="A1925" i="4"/>
  <c r="A1926" i="4"/>
  <c r="A1927" i="4"/>
  <c r="A1928" i="4"/>
  <c r="A1929" i="4"/>
  <c r="A1930" i="4"/>
  <c r="A1931" i="4"/>
  <c r="A1932" i="4"/>
  <c r="A1933" i="4"/>
  <c r="A1934" i="4"/>
  <c r="A1935" i="4"/>
  <c r="A1936" i="4"/>
  <c r="A1937" i="4"/>
  <c r="A1938" i="4"/>
  <c r="A1939" i="4"/>
  <c r="A1940" i="4"/>
  <c r="A1941" i="4"/>
  <c r="A1942" i="4"/>
  <c r="A1943" i="4"/>
  <c r="A1944" i="4"/>
  <c r="A1945" i="4"/>
  <c r="A1946" i="4"/>
  <c r="A1947" i="4"/>
  <c r="A1948" i="4"/>
  <c r="A1949" i="4"/>
  <c r="A1950" i="4"/>
  <c r="A1951" i="4"/>
  <c r="A1952" i="4"/>
  <c r="A1953" i="4"/>
  <c r="A1954" i="4"/>
  <c r="A1955" i="4"/>
  <c r="A1956" i="4"/>
  <c r="A1957" i="4"/>
  <c r="A1958" i="4"/>
  <c r="A1959" i="4"/>
  <c r="A1960" i="4"/>
  <c r="A1961" i="4"/>
  <c r="A1962" i="4"/>
  <c r="A1963" i="4"/>
  <c r="A1964" i="4"/>
  <c r="A1965" i="4"/>
  <c r="A1966" i="4"/>
  <c r="A1967" i="4"/>
  <c r="A1968" i="4"/>
  <c r="A1969" i="4"/>
  <c r="A1970" i="4"/>
  <c r="A1971" i="4"/>
  <c r="A1972" i="4"/>
  <c r="A1973" i="4"/>
  <c r="A1974" i="4"/>
  <c r="A1975" i="4"/>
  <c r="A1976" i="4"/>
  <c r="A1977" i="4"/>
  <c r="A1978" i="4"/>
  <c r="A1979" i="4"/>
  <c r="A1980" i="4"/>
  <c r="A1981" i="4"/>
  <c r="A1982" i="4"/>
  <c r="A1983" i="4"/>
  <c r="A1984" i="4"/>
  <c r="A1985" i="4"/>
  <c r="A1986" i="4"/>
  <c r="A1987" i="4"/>
  <c r="A1988" i="4"/>
  <c r="A1989" i="4"/>
  <c r="A1990" i="4"/>
  <c r="A1991" i="4"/>
  <c r="A1992" i="4"/>
  <c r="A1993" i="4"/>
  <c r="A1994" i="4"/>
  <c r="A1995" i="4"/>
  <c r="A1996" i="4"/>
  <c r="A1997" i="4"/>
  <c r="A1998" i="4"/>
  <c r="A1999" i="4"/>
  <c r="A2000" i="4"/>
  <c r="A2001" i="4"/>
  <c r="A2002" i="4"/>
  <c r="A2003" i="4"/>
  <c r="A2004" i="4"/>
  <c r="A2005" i="4"/>
  <c r="A2006" i="4"/>
  <c r="A2007" i="4"/>
  <c r="A2008" i="4"/>
  <c r="A2009" i="4"/>
  <c r="A2010" i="4"/>
  <c r="A2011" i="4"/>
  <c r="A2012" i="4"/>
  <c r="A2013" i="4"/>
  <c r="A2014" i="4"/>
  <c r="A2015" i="4"/>
  <c r="A2016" i="4"/>
  <c r="A2017" i="4"/>
  <c r="A2018" i="4"/>
  <c r="A2019" i="4"/>
  <c r="A2020" i="4"/>
  <c r="A2021" i="4"/>
  <c r="A2022" i="4"/>
  <c r="A2023" i="4"/>
  <c r="A2024" i="4"/>
  <c r="A2025" i="4"/>
  <c r="A2026" i="4"/>
  <c r="A2027" i="4"/>
  <c r="A2028" i="4"/>
  <c r="A2029" i="4"/>
  <c r="A2030" i="4"/>
  <c r="A2031" i="4"/>
  <c r="A2032" i="4"/>
  <c r="A2033" i="4"/>
  <c r="A2034" i="4"/>
  <c r="A2035" i="4"/>
  <c r="A2036" i="4"/>
  <c r="A2037" i="4"/>
  <c r="A2038" i="4"/>
  <c r="A2039" i="4"/>
  <c r="A2040" i="4"/>
  <c r="A2041" i="4"/>
  <c r="A2042" i="4"/>
  <c r="A2043" i="4"/>
  <c r="A2044" i="4"/>
  <c r="A2045" i="4"/>
  <c r="A2046" i="4"/>
  <c r="A2047" i="4"/>
  <c r="A2048" i="4"/>
  <c r="A2049" i="4"/>
  <c r="A2050" i="4"/>
  <c r="A2051" i="4"/>
  <c r="A2052" i="4"/>
  <c r="A2053" i="4"/>
  <c r="A2054" i="4"/>
  <c r="A2055" i="4"/>
  <c r="A2056" i="4"/>
  <c r="A2057" i="4"/>
  <c r="A2058" i="4"/>
  <c r="A2059" i="4"/>
  <c r="A2060" i="4"/>
  <c r="A2061" i="4"/>
  <c r="A2062" i="4"/>
  <c r="A2063" i="4"/>
  <c r="A2064" i="4"/>
  <c r="A2065" i="4"/>
  <c r="A2066" i="4"/>
  <c r="A2067" i="4"/>
  <c r="A2068" i="4"/>
  <c r="A2069" i="4"/>
  <c r="A2070" i="4"/>
  <c r="A2071" i="4"/>
  <c r="A2072" i="4"/>
  <c r="A2073" i="4"/>
  <c r="A2074" i="4"/>
  <c r="A2075" i="4"/>
  <c r="A2076" i="4"/>
  <c r="A2077" i="4"/>
  <c r="A2078" i="4"/>
  <c r="A2079" i="4"/>
  <c r="A2080" i="4"/>
  <c r="A2081" i="4"/>
  <c r="A2082" i="4"/>
  <c r="A2083" i="4"/>
  <c r="A2084" i="4"/>
  <c r="A2085" i="4"/>
  <c r="A2086" i="4"/>
  <c r="A2087" i="4"/>
  <c r="A2088" i="4"/>
  <c r="A2089" i="4"/>
  <c r="A2090" i="4"/>
  <c r="A2091" i="4"/>
  <c r="A2092" i="4"/>
  <c r="A2093" i="4"/>
  <c r="A2094" i="4"/>
  <c r="A2095" i="4"/>
  <c r="A2096" i="4"/>
  <c r="A2097" i="4"/>
  <c r="A2098" i="4"/>
  <c r="A2099" i="4"/>
  <c r="A2100" i="4"/>
  <c r="A2101" i="4"/>
  <c r="A2102" i="4"/>
  <c r="A2103" i="4"/>
  <c r="A2104" i="4"/>
  <c r="A2105" i="4"/>
  <c r="A2106" i="4"/>
  <c r="A2107" i="4"/>
  <c r="A2108" i="4"/>
  <c r="A2109" i="4"/>
  <c r="A2110" i="4"/>
  <c r="A2111" i="4"/>
  <c r="A2112" i="4"/>
  <c r="A2113" i="4"/>
  <c r="A2114" i="4"/>
  <c r="A2115" i="4"/>
  <c r="A2116" i="4"/>
  <c r="A2117" i="4"/>
  <c r="A2118" i="4"/>
  <c r="A2119" i="4"/>
  <c r="A2120" i="4"/>
  <c r="A2121" i="4"/>
  <c r="A2122" i="4"/>
  <c r="A2123" i="4"/>
  <c r="A2124" i="4"/>
  <c r="A2125" i="4"/>
  <c r="A2126" i="4"/>
  <c r="A2127" i="4"/>
  <c r="A2128" i="4"/>
  <c r="A2129" i="4"/>
  <c r="A2130" i="4"/>
  <c r="A2131" i="4"/>
  <c r="A2132" i="4"/>
  <c r="A2133" i="4"/>
  <c r="A2134" i="4"/>
  <c r="A2135" i="4"/>
  <c r="A2136" i="4"/>
  <c r="A2137" i="4"/>
  <c r="A2138" i="4"/>
  <c r="A2139" i="4"/>
  <c r="A2140" i="4"/>
  <c r="A2141" i="4"/>
  <c r="A2142" i="4"/>
  <c r="A2143" i="4"/>
  <c r="A2144" i="4"/>
  <c r="A2145" i="4"/>
  <c r="A2146" i="4"/>
  <c r="A2147" i="4"/>
  <c r="A2148" i="4"/>
  <c r="A2149" i="4"/>
  <c r="A2150" i="4"/>
  <c r="A2151" i="4"/>
  <c r="A2152" i="4"/>
  <c r="A2153" i="4"/>
  <c r="A2154" i="4"/>
  <c r="A2155" i="4"/>
  <c r="A2156" i="4"/>
  <c r="A2157" i="4"/>
  <c r="A2158" i="4"/>
  <c r="A2159" i="4"/>
  <c r="A2160" i="4"/>
  <c r="A2161" i="4"/>
  <c r="A2162" i="4"/>
  <c r="A2163" i="4"/>
  <c r="A2164" i="4"/>
  <c r="A2165" i="4"/>
  <c r="A2166" i="4"/>
  <c r="A2167" i="4"/>
  <c r="A2168" i="4"/>
  <c r="A2169" i="4"/>
  <c r="A2170" i="4"/>
  <c r="A2171" i="4"/>
  <c r="A2172" i="4"/>
  <c r="A2173" i="4"/>
  <c r="A2174" i="4"/>
  <c r="A2175" i="4"/>
  <c r="A2176" i="4"/>
  <c r="A2177" i="4"/>
  <c r="A2178" i="4"/>
  <c r="A2179" i="4"/>
  <c r="A2180" i="4"/>
  <c r="A2181" i="4"/>
  <c r="A2182" i="4"/>
  <c r="A2183" i="4"/>
  <c r="A2184" i="4"/>
  <c r="A2185" i="4"/>
  <c r="A2186" i="4"/>
  <c r="A2187" i="4"/>
  <c r="A2188" i="4"/>
  <c r="A2189" i="4"/>
  <c r="A2190" i="4"/>
  <c r="A2191" i="4"/>
  <c r="A2192" i="4"/>
  <c r="A2193" i="4"/>
  <c r="A2194" i="4"/>
  <c r="A2195" i="4"/>
  <c r="A2196" i="4"/>
  <c r="A2197" i="4"/>
  <c r="A2198" i="4"/>
  <c r="A2199" i="4"/>
  <c r="A2200" i="4"/>
  <c r="A2201" i="4"/>
  <c r="A2202" i="4"/>
  <c r="A2203" i="4"/>
  <c r="A2204" i="4"/>
  <c r="A2205" i="4"/>
  <c r="A2206" i="4"/>
  <c r="A2207" i="4"/>
  <c r="A2208" i="4"/>
  <c r="A2209" i="4"/>
  <c r="A2210" i="4"/>
  <c r="A2211" i="4"/>
  <c r="A2212" i="4"/>
  <c r="A2213" i="4"/>
  <c r="A2214" i="4"/>
  <c r="A2215" i="4"/>
  <c r="A2216" i="4"/>
  <c r="A2217" i="4"/>
  <c r="A2218" i="4"/>
  <c r="A2219" i="4"/>
  <c r="A2220" i="4"/>
  <c r="A2221" i="4"/>
  <c r="A2222" i="4"/>
  <c r="A2223" i="4"/>
  <c r="A2224" i="4"/>
  <c r="A2225" i="4"/>
  <c r="A2226" i="4"/>
  <c r="A2227" i="4"/>
  <c r="A2228" i="4"/>
  <c r="A2229" i="4"/>
  <c r="A2230" i="4"/>
  <c r="A2231" i="4"/>
  <c r="A2232" i="4"/>
  <c r="A2233" i="4"/>
  <c r="A2234" i="4"/>
  <c r="A2235" i="4"/>
  <c r="A2236" i="4"/>
  <c r="A2237" i="4"/>
  <c r="A2238" i="4"/>
  <c r="A2239" i="4"/>
  <c r="A2240" i="4"/>
  <c r="A2241" i="4"/>
  <c r="A2242" i="4"/>
  <c r="A2243" i="4"/>
  <c r="A2244" i="4"/>
  <c r="A2245" i="4"/>
  <c r="A2246" i="4"/>
  <c r="A2247" i="4"/>
  <c r="A2248" i="4"/>
  <c r="A2249" i="4"/>
  <c r="A2250" i="4"/>
  <c r="A2251" i="4"/>
  <c r="A2252" i="4"/>
  <c r="A2253" i="4"/>
  <c r="A2254" i="4"/>
  <c r="A2255" i="4"/>
  <c r="A2256" i="4"/>
  <c r="A2257" i="4"/>
  <c r="A2258" i="4"/>
  <c r="A2259" i="4"/>
  <c r="A2260" i="4"/>
  <c r="A2261" i="4"/>
  <c r="A2262" i="4"/>
  <c r="A2263" i="4"/>
  <c r="A2264" i="4"/>
  <c r="A2265" i="4"/>
  <c r="A2266" i="4"/>
  <c r="A2267" i="4"/>
  <c r="A2268" i="4"/>
  <c r="A2269" i="4"/>
  <c r="A2270" i="4"/>
  <c r="A2271" i="4"/>
  <c r="A2272" i="4"/>
  <c r="A2273" i="4"/>
  <c r="A2274" i="4"/>
  <c r="A2275" i="4"/>
  <c r="A2276" i="4"/>
  <c r="A2277" i="4"/>
  <c r="A2278" i="4"/>
  <c r="A2279" i="4"/>
  <c r="A2280" i="4"/>
  <c r="A2281" i="4"/>
  <c r="A2282" i="4"/>
  <c r="A2283" i="4"/>
  <c r="A2284" i="4"/>
  <c r="A2285" i="4"/>
  <c r="A2286" i="4"/>
  <c r="A2287" i="4"/>
  <c r="A2288" i="4"/>
  <c r="A2289" i="4"/>
  <c r="A2290" i="4"/>
  <c r="A2291" i="4"/>
  <c r="A2292" i="4"/>
  <c r="A2293" i="4"/>
  <c r="A2294" i="4"/>
  <c r="A2295" i="4"/>
  <c r="A2296" i="4"/>
  <c r="A2297" i="4"/>
  <c r="A2298" i="4"/>
  <c r="A2299" i="4"/>
  <c r="A2300" i="4"/>
  <c r="A2301" i="4"/>
  <c r="A2302" i="4"/>
  <c r="A2303" i="4"/>
  <c r="A2304" i="4"/>
  <c r="A2305" i="4"/>
  <c r="A2306" i="4"/>
  <c r="A2307" i="4"/>
  <c r="A2308" i="4"/>
  <c r="A2309" i="4"/>
  <c r="A2310" i="4"/>
  <c r="A2311" i="4"/>
  <c r="A2312" i="4"/>
  <c r="A2313" i="4"/>
  <c r="A2314" i="4"/>
  <c r="A2315" i="4"/>
  <c r="A2316" i="4"/>
  <c r="A2317" i="4"/>
  <c r="A2318" i="4"/>
  <c r="A2319" i="4"/>
  <c r="A2320" i="4"/>
  <c r="A2321" i="4"/>
  <c r="A2322" i="4"/>
  <c r="A2323" i="4"/>
  <c r="A2324" i="4"/>
  <c r="A2325" i="4"/>
  <c r="A2326" i="4"/>
  <c r="A2327" i="4"/>
  <c r="A2328" i="4"/>
  <c r="A2329" i="4"/>
  <c r="A2330" i="4"/>
  <c r="A2331" i="4"/>
  <c r="A2332" i="4"/>
  <c r="A2333" i="4"/>
  <c r="A2334" i="4"/>
  <c r="A2335" i="4"/>
  <c r="A2336" i="4"/>
  <c r="A2337" i="4"/>
  <c r="A2338" i="4"/>
  <c r="A2339" i="4"/>
  <c r="A2340" i="4"/>
  <c r="A2341" i="4"/>
  <c r="A2342" i="4"/>
  <c r="A2343" i="4"/>
  <c r="A2344" i="4"/>
  <c r="A2345" i="4"/>
  <c r="A2346" i="4"/>
  <c r="A2347" i="4"/>
  <c r="A2348" i="4"/>
  <c r="A2349" i="4"/>
  <c r="A2350" i="4"/>
  <c r="A2351" i="4"/>
  <c r="A2352" i="4"/>
  <c r="A2353" i="4"/>
  <c r="A2354" i="4"/>
  <c r="A2355" i="4"/>
  <c r="A2356" i="4"/>
  <c r="A2357" i="4"/>
  <c r="A2358" i="4"/>
  <c r="A2359" i="4"/>
  <c r="A2360" i="4"/>
  <c r="A2361" i="4"/>
  <c r="A2362" i="4"/>
  <c r="A2363" i="4"/>
  <c r="A2364" i="4"/>
  <c r="A2365" i="4"/>
  <c r="A2366" i="4"/>
  <c r="A2367" i="4"/>
  <c r="A2368" i="4"/>
  <c r="A2369" i="4"/>
  <c r="A2370" i="4"/>
  <c r="A2371" i="4"/>
  <c r="A2372" i="4"/>
  <c r="A2373" i="4"/>
  <c r="A2374" i="4"/>
  <c r="A2375" i="4"/>
  <c r="A2376" i="4"/>
  <c r="A2377" i="4"/>
  <c r="A2378" i="4"/>
  <c r="A2379" i="4"/>
  <c r="A2380" i="4"/>
  <c r="A2381" i="4"/>
  <c r="A2382" i="4"/>
  <c r="A2383" i="4"/>
  <c r="A2384" i="4"/>
  <c r="A2385" i="4"/>
  <c r="A2386" i="4"/>
  <c r="A2387" i="4"/>
  <c r="A2388" i="4"/>
  <c r="A2389" i="4"/>
  <c r="A2390" i="4"/>
  <c r="A2391" i="4"/>
  <c r="A2392" i="4"/>
  <c r="A2393" i="4"/>
  <c r="A2394" i="4"/>
  <c r="A2395" i="4"/>
  <c r="A2396" i="4"/>
  <c r="A2397" i="4"/>
  <c r="A2398" i="4"/>
  <c r="A2399" i="4"/>
  <c r="A2400" i="4"/>
  <c r="A2401" i="4"/>
  <c r="A2402" i="4"/>
  <c r="A2403" i="4"/>
  <c r="A2404" i="4"/>
  <c r="A2405" i="4"/>
  <c r="A2406" i="4"/>
  <c r="A2407" i="4"/>
  <c r="A2408" i="4"/>
  <c r="A2409" i="4"/>
  <c r="A2410" i="4"/>
  <c r="A2411" i="4"/>
  <c r="A2412" i="4"/>
  <c r="A2413" i="4"/>
  <c r="A2414" i="4"/>
  <c r="A2415" i="4"/>
  <c r="A2416" i="4"/>
  <c r="A2417" i="4"/>
  <c r="A2418" i="4"/>
  <c r="A2419" i="4"/>
  <c r="A2420" i="4"/>
  <c r="A2421" i="4"/>
  <c r="A2422" i="4"/>
  <c r="A2423" i="4"/>
  <c r="A2424" i="4"/>
  <c r="A2425" i="4"/>
  <c r="A2426" i="4"/>
  <c r="A2427" i="4"/>
  <c r="A2428" i="4"/>
  <c r="A2429" i="4"/>
  <c r="A2430" i="4"/>
  <c r="A2431" i="4"/>
  <c r="A2432" i="4"/>
  <c r="A2433" i="4"/>
  <c r="A2434" i="4"/>
  <c r="A2435" i="4"/>
  <c r="A2436" i="4"/>
  <c r="A2437" i="4"/>
  <c r="A2438" i="4"/>
  <c r="A2439" i="4"/>
  <c r="A2440" i="4"/>
  <c r="A2441" i="4"/>
  <c r="A2442" i="4"/>
  <c r="A2443" i="4"/>
  <c r="A2444" i="4"/>
  <c r="A2445" i="4"/>
  <c r="A2446" i="4"/>
  <c r="A2447" i="4"/>
  <c r="A2448" i="4"/>
  <c r="A2449" i="4"/>
  <c r="A2450" i="4"/>
  <c r="A2451" i="4"/>
  <c r="A2452" i="4"/>
  <c r="A2453" i="4"/>
  <c r="A2454" i="4"/>
  <c r="A2455" i="4"/>
  <c r="A2456" i="4"/>
  <c r="A2457" i="4"/>
  <c r="A2458" i="4"/>
  <c r="A2459" i="4"/>
  <c r="A2460" i="4"/>
  <c r="A2461" i="4"/>
  <c r="A2462" i="4"/>
  <c r="A2463" i="4"/>
  <c r="A2464" i="4"/>
  <c r="A2465" i="4"/>
  <c r="A2466" i="4"/>
  <c r="A2467" i="4"/>
  <c r="A2468" i="4"/>
  <c r="A2469" i="4"/>
  <c r="A2470" i="4"/>
  <c r="A2471" i="4"/>
  <c r="A2472" i="4"/>
  <c r="A2473" i="4"/>
  <c r="A2474" i="4"/>
  <c r="A2475" i="4"/>
  <c r="A2476" i="4"/>
  <c r="A2477" i="4"/>
  <c r="A2478" i="4"/>
  <c r="A2479" i="4"/>
  <c r="A2480" i="4"/>
  <c r="A2481" i="4"/>
  <c r="A2482" i="4"/>
  <c r="A2483" i="4"/>
  <c r="A2484" i="4"/>
  <c r="A2485" i="4"/>
  <c r="A2486" i="4"/>
  <c r="A2487" i="4"/>
  <c r="A2488" i="4"/>
  <c r="A2489" i="4"/>
  <c r="A2490" i="4"/>
  <c r="A2491" i="4"/>
  <c r="A2492" i="4"/>
  <c r="A2493" i="4"/>
  <c r="A2494" i="4"/>
  <c r="A2495" i="4"/>
  <c r="A2496" i="4"/>
  <c r="A2497" i="4"/>
  <c r="A2498" i="4"/>
  <c r="A2499" i="4"/>
  <c r="A2500" i="4"/>
  <c r="A2501" i="4"/>
  <c r="A2502" i="4"/>
  <c r="A2503" i="4"/>
  <c r="A2504" i="4"/>
  <c r="A2505" i="4"/>
  <c r="A2506" i="4"/>
  <c r="A2507" i="4"/>
  <c r="A2508" i="4"/>
  <c r="A2509" i="4"/>
  <c r="A2510" i="4"/>
  <c r="A2511" i="4"/>
  <c r="A2512" i="4"/>
  <c r="A2513" i="4"/>
  <c r="A2514" i="4"/>
  <c r="A2515" i="4"/>
  <c r="A2516" i="4"/>
  <c r="A2517" i="4"/>
  <c r="A2518" i="4"/>
  <c r="A2519" i="4"/>
  <c r="A2520" i="4"/>
  <c r="A2521" i="4"/>
  <c r="A2522" i="4"/>
  <c r="A2523" i="4"/>
  <c r="A2524" i="4"/>
  <c r="A2525" i="4"/>
  <c r="A2526" i="4"/>
  <c r="A2527" i="4"/>
  <c r="A2528" i="4"/>
  <c r="A2529" i="4"/>
  <c r="A2530" i="4"/>
  <c r="A2531" i="4"/>
  <c r="A2532" i="4"/>
  <c r="A2533" i="4"/>
  <c r="A2534" i="4"/>
  <c r="A2535" i="4"/>
  <c r="A2536" i="4"/>
  <c r="A2537" i="4"/>
  <c r="A2538" i="4"/>
  <c r="A2539" i="4"/>
  <c r="A2540" i="4"/>
  <c r="A2541" i="4"/>
  <c r="A2542" i="4"/>
  <c r="A2543" i="4"/>
  <c r="A2544" i="4"/>
  <c r="A2545" i="4"/>
  <c r="A2546" i="4"/>
  <c r="A2547" i="4"/>
  <c r="A2548" i="4"/>
  <c r="A2549" i="4"/>
  <c r="A2550" i="4"/>
  <c r="A2551" i="4"/>
  <c r="A2552" i="4"/>
  <c r="A2553" i="4"/>
  <c r="A2554" i="4"/>
  <c r="A2555" i="4"/>
  <c r="A2556" i="4"/>
  <c r="A2557" i="4"/>
  <c r="A2558" i="4"/>
  <c r="A2559" i="4"/>
  <c r="A2560" i="4"/>
  <c r="A2561" i="4"/>
  <c r="A2562" i="4"/>
  <c r="A2563" i="4"/>
  <c r="A2564" i="4"/>
  <c r="A2565" i="4"/>
  <c r="A2566" i="4"/>
  <c r="A2567" i="4"/>
  <c r="A2568" i="4"/>
  <c r="A2569" i="4"/>
  <c r="A2570" i="4"/>
  <c r="A2571" i="4"/>
  <c r="A2572" i="4"/>
  <c r="A2573" i="4"/>
  <c r="A2574" i="4"/>
  <c r="A2575" i="4"/>
  <c r="A2576" i="4"/>
  <c r="A2577" i="4"/>
  <c r="A2578" i="4"/>
  <c r="A2579" i="4"/>
  <c r="A2580" i="4"/>
  <c r="A2581" i="4"/>
  <c r="A2582" i="4"/>
  <c r="A2583" i="4"/>
  <c r="A2584" i="4"/>
  <c r="A2585" i="4"/>
  <c r="A2586" i="4"/>
  <c r="A2587" i="4"/>
  <c r="A2588" i="4"/>
  <c r="A2589" i="4"/>
  <c r="A2590" i="4"/>
  <c r="A2591" i="4"/>
  <c r="A2592" i="4"/>
  <c r="A2593" i="4"/>
  <c r="A2594" i="4"/>
  <c r="A2595" i="4"/>
  <c r="A2596" i="4"/>
  <c r="A2597" i="4"/>
  <c r="A2598" i="4"/>
  <c r="A2599" i="4"/>
  <c r="A2600" i="4"/>
  <c r="A2601" i="4"/>
  <c r="A2602" i="4"/>
  <c r="A2603" i="4"/>
  <c r="A2604" i="4"/>
  <c r="A2605" i="4"/>
  <c r="A2606" i="4"/>
  <c r="A2607" i="4"/>
  <c r="A2608" i="4"/>
  <c r="A2609" i="4"/>
  <c r="A2610" i="4"/>
  <c r="A2611" i="4"/>
  <c r="A2612" i="4"/>
  <c r="A2613" i="4"/>
  <c r="A2614" i="4"/>
  <c r="A2615" i="4"/>
  <c r="A2616" i="4"/>
  <c r="A2617" i="4"/>
  <c r="A2618" i="4"/>
  <c r="A2619" i="4"/>
  <c r="A2620" i="4"/>
  <c r="A2621" i="4"/>
  <c r="A2622" i="4"/>
  <c r="A2623" i="4"/>
  <c r="A2624" i="4"/>
  <c r="A2625" i="4"/>
  <c r="A2626" i="4"/>
  <c r="A2627" i="4"/>
  <c r="A2628" i="4"/>
  <c r="A2629" i="4"/>
  <c r="A2630" i="4"/>
  <c r="A2631" i="4"/>
  <c r="A2632" i="4"/>
  <c r="A2633" i="4"/>
  <c r="A2634" i="4"/>
  <c r="A2635" i="4"/>
  <c r="A2636" i="4"/>
  <c r="A2637" i="4"/>
  <c r="A2638" i="4"/>
  <c r="A2639" i="4"/>
  <c r="A2640" i="4"/>
  <c r="A2641" i="4"/>
  <c r="A2642" i="4"/>
  <c r="A2643" i="4"/>
  <c r="A2644" i="4"/>
  <c r="A2645" i="4"/>
  <c r="A2646" i="4"/>
  <c r="A2647" i="4"/>
  <c r="A2648" i="4"/>
  <c r="A2649" i="4"/>
  <c r="A2650" i="4"/>
  <c r="A2651" i="4"/>
  <c r="A2652" i="4"/>
  <c r="A2653" i="4"/>
  <c r="A2654" i="4"/>
  <c r="A2655" i="4"/>
  <c r="A2656" i="4"/>
  <c r="A2657" i="4"/>
  <c r="A2658" i="4"/>
  <c r="A2659" i="4"/>
  <c r="A2660" i="4"/>
  <c r="A2661" i="4"/>
  <c r="A2662" i="4"/>
  <c r="A2663" i="4"/>
  <c r="A2664" i="4"/>
  <c r="A2665" i="4"/>
  <c r="A2666" i="4"/>
  <c r="A2667" i="4"/>
  <c r="A2668" i="4"/>
  <c r="A2669" i="4"/>
  <c r="A2670" i="4"/>
  <c r="A2671" i="4"/>
  <c r="A2672" i="4"/>
  <c r="A2673" i="4"/>
  <c r="A2674" i="4"/>
  <c r="A2675" i="4"/>
  <c r="A2676" i="4"/>
  <c r="A2677" i="4"/>
  <c r="A2678" i="4"/>
  <c r="A2679" i="4"/>
  <c r="A2680" i="4"/>
  <c r="A2681" i="4"/>
  <c r="A2682" i="4"/>
  <c r="A2683" i="4"/>
  <c r="A2684" i="4"/>
  <c r="A2685" i="4"/>
  <c r="A2686" i="4"/>
  <c r="A2687" i="4"/>
  <c r="A2688" i="4"/>
  <c r="A2689" i="4"/>
  <c r="A2690" i="4"/>
  <c r="A2691" i="4"/>
  <c r="A2692" i="4"/>
  <c r="A2693" i="4"/>
  <c r="A2694" i="4"/>
  <c r="A2695" i="4"/>
  <c r="A2696" i="4"/>
  <c r="A2697" i="4"/>
  <c r="A2698" i="4"/>
  <c r="A2699" i="4"/>
  <c r="A2700" i="4"/>
  <c r="A2701" i="4"/>
  <c r="A2702" i="4"/>
  <c r="A2703" i="4"/>
  <c r="A2704" i="4"/>
  <c r="A2705" i="4"/>
  <c r="A2706" i="4"/>
  <c r="A2707" i="4"/>
  <c r="A2708" i="4"/>
  <c r="A2709" i="4"/>
  <c r="A2710" i="4"/>
  <c r="A2711" i="4"/>
  <c r="A2712" i="4"/>
  <c r="A2713" i="4"/>
  <c r="A2714" i="4"/>
  <c r="A2715" i="4"/>
  <c r="A2716" i="4"/>
  <c r="A2717" i="4"/>
  <c r="A2718" i="4"/>
  <c r="A2719" i="4"/>
  <c r="A2720" i="4"/>
  <c r="A2721" i="4"/>
  <c r="A2722" i="4"/>
  <c r="A2723" i="4"/>
  <c r="A2724" i="4"/>
  <c r="A2725" i="4"/>
  <c r="A2726" i="4"/>
  <c r="A2727" i="4"/>
  <c r="A2728" i="4"/>
  <c r="A2729" i="4"/>
  <c r="A2730" i="4"/>
  <c r="A2731" i="4"/>
  <c r="A2732" i="4"/>
  <c r="A2733" i="4"/>
  <c r="A2734" i="4"/>
  <c r="A2735" i="4"/>
  <c r="A2736" i="4"/>
  <c r="A2737" i="4"/>
  <c r="A2738" i="4"/>
  <c r="A2739" i="4"/>
  <c r="A2740" i="4"/>
  <c r="A2741" i="4"/>
  <c r="A2742" i="4"/>
  <c r="A2743" i="4"/>
  <c r="A2744" i="4"/>
  <c r="A2745" i="4"/>
  <c r="A2746" i="4"/>
  <c r="A2747" i="4"/>
  <c r="A2748" i="4"/>
  <c r="A2749" i="4"/>
  <c r="A2750" i="4"/>
  <c r="A2751" i="4"/>
  <c r="A2752" i="4"/>
  <c r="A2753" i="4"/>
  <c r="A2754" i="4"/>
  <c r="A2755" i="4"/>
  <c r="A2756" i="4"/>
  <c r="A2757" i="4"/>
  <c r="G2757" i="4" s="1"/>
  <c r="A2758" i="4"/>
  <c r="G2758" i="4" s="1"/>
  <c r="A2759" i="4"/>
  <c r="G2759" i="4" s="1"/>
  <c r="A2760" i="4"/>
  <c r="G2760" i="4" s="1"/>
  <c r="A2761" i="4"/>
  <c r="G2761" i="4" s="1"/>
  <c r="A2762" i="4"/>
  <c r="G2762" i="4" s="1"/>
  <c r="A2763" i="4"/>
  <c r="G2763" i="4" s="1"/>
  <c r="A2764" i="4"/>
  <c r="G2764" i="4" s="1"/>
  <c r="A2765" i="4"/>
  <c r="G2765" i="4" s="1"/>
  <c r="A2766" i="4"/>
  <c r="G2766" i="4" s="1"/>
  <c r="A2767" i="4"/>
  <c r="G2767" i="4" s="1"/>
  <c r="A2768" i="4"/>
  <c r="G2768" i="4" s="1"/>
  <c r="A2769" i="4"/>
  <c r="G2769" i="4" s="1"/>
  <c r="A2770" i="4"/>
  <c r="G2770" i="4" s="1"/>
  <c r="A2771" i="4"/>
  <c r="G2771" i="4" s="1"/>
  <c r="A2772" i="4"/>
  <c r="G2772" i="4" s="1"/>
  <c r="A2773" i="4"/>
  <c r="G2773" i="4" s="1"/>
  <c r="A2774" i="4"/>
  <c r="G2774" i="4" s="1"/>
  <c r="A2775" i="4"/>
  <c r="G2775" i="4" s="1"/>
  <c r="A2776" i="4"/>
  <c r="G2776" i="4" s="1"/>
  <c r="A2777" i="4"/>
  <c r="G2777" i="4" s="1"/>
  <c r="A2778" i="4"/>
  <c r="G2778" i="4" s="1"/>
  <c r="A2779" i="4"/>
  <c r="G2779" i="4" s="1"/>
  <c r="A2780" i="4"/>
  <c r="G2780" i="4" s="1"/>
  <c r="A2781" i="4"/>
  <c r="G2781" i="4" s="1"/>
  <c r="A2782" i="4"/>
  <c r="G2782" i="4" s="1"/>
  <c r="A2783" i="4"/>
  <c r="G2783" i="4" s="1"/>
  <c r="A2784" i="4"/>
  <c r="G2784" i="4" s="1"/>
  <c r="A2785" i="4"/>
  <c r="G2785" i="4" s="1"/>
  <c r="A2786" i="4"/>
  <c r="G2786" i="4" s="1"/>
  <c r="A2787" i="4"/>
  <c r="G2787" i="4" s="1"/>
  <c r="A2788" i="4"/>
  <c r="G2788" i="4" s="1"/>
  <c r="A2789" i="4"/>
  <c r="G2789" i="4" s="1"/>
  <c r="A2790" i="4"/>
  <c r="G2790" i="4" s="1"/>
  <c r="A2791" i="4"/>
  <c r="G2791" i="4" s="1"/>
  <c r="A2792" i="4"/>
  <c r="G2792" i="4" s="1"/>
  <c r="A2793" i="4"/>
  <c r="G2793" i="4" s="1"/>
  <c r="A2794" i="4"/>
  <c r="G2794" i="4" s="1"/>
  <c r="A2795" i="4"/>
  <c r="G2795" i="4" s="1"/>
  <c r="A2796" i="4"/>
  <c r="G2796" i="4" s="1"/>
  <c r="A2797" i="4"/>
  <c r="G2797" i="4" s="1"/>
  <c r="A2798" i="4"/>
  <c r="G2798" i="4" s="1"/>
  <c r="A2799" i="4"/>
  <c r="G2799" i="4" s="1"/>
  <c r="A2800" i="4"/>
  <c r="G2800" i="4" s="1"/>
  <c r="A2801" i="4"/>
  <c r="G2801" i="4" s="1"/>
  <c r="A2802" i="4"/>
  <c r="G2802" i="4" s="1"/>
  <c r="A2803" i="4"/>
  <c r="G2803" i="4" s="1"/>
  <c r="A2804" i="4"/>
  <c r="G2804" i="4" s="1"/>
  <c r="A2805" i="4"/>
  <c r="G2805" i="4" s="1"/>
  <c r="A2806" i="4"/>
  <c r="G2806" i="4" s="1"/>
  <c r="A2807" i="4"/>
  <c r="G2807" i="4" s="1"/>
  <c r="A2808" i="4"/>
  <c r="G2808" i="4" s="1"/>
  <c r="A2809" i="4"/>
  <c r="G2809" i="4" s="1"/>
  <c r="A2810" i="4"/>
  <c r="G2810" i="4" s="1"/>
  <c r="A2811" i="4"/>
  <c r="G2811" i="4" s="1"/>
  <c r="A2812" i="4"/>
  <c r="G2812" i="4" s="1"/>
  <c r="A2813" i="4"/>
  <c r="G2813" i="4" s="1"/>
  <c r="A2814" i="4"/>
  <c r="G2814" i="4" s="1"/>
  <c r="A2815" i="4"/>
  <c r="G2815" i="4" s="1"/>
  <c r="A2816" i="4"/>
  <c r="G2816" i="4" s="1"/>
  <c r="A2817" i="4"/>
  <c r="G2817" i="4" s="1"/>
  <c r="A2818" i="4"/>
  <c r="G2818" i="4" s="1"/>
  <c r="A2819" i="4"/>
  <c r="G2819" i="4" s="1"/>
  <c r="A2820" i="4"/>
  <c r="G2820" i="4" s="1"/>
  <c r="A2821" i="4"/>
  <c r="G2821" i="4" s="1"/>
  <c r="A2822" i="4"/>
  <c r="G2822" i="4" s="1"/>
  <c r="A2823" i="4"/>
  <c r="G2823" i="4" s="1"/>
  <c r="A2824" i="4"/>
  <c r="G2824" i="4" s="1"/>
  <c r="A2825" i="4"/>
  <c r="G2825" i="4" s="1"/>
  <c r="A2826" i="4"/>
  <c r="G2826" i="4" s="1"/>
  <c r="A2827" i="4"/>
  <c r="G2827" i="4" s="1"/>
  <c r="A2828" i="4"/>
  <c r="G2828" i="4" s="1"/>
  <c r="A2829" i="4"/>
  <c r="G2829" i="4" s="1"/>
  <c r="A2830" i="4"/>
  <c r="G2830" i="4" s="1"/>
  <c r="A2831" i="4"/>
  <c r="G2831" i="4" s="1"/>
  <c r="A2832" i="4"/>
  <c r="G2832" i="4" s="1"/>
  <c r="A2833" i="4"/>
  <c r="G2833" i="4" s="1"/>
  <c r="A2834" i="4"/>
  <c r="G2834" i="4" s="1"/>
  <c r="A2835" i="4"/>
  <c r="G2835" i="4" s="1"/>
  <c r="A2836" i="4"/>
  <c r="G2836" i="4" s="1"/>
  <c r="A2837" i="4"/>
  <c r="G2837" i="4" s="1"/>
  <c r="A2838" i="4"/>
  <c r="G2838" i="4" s="1"/>
  <c r="A2839" i="4"/>
  <c r="G2839" i="4" s="1"/>
  <c r="A2840" i="4"/>
  <c r="G2840" i="4" s="1"/>
  <c r="A2841" i="4"/>
  <c r="G2841" i="4" s="1"/>
  <c r="A2842" i="4"/>
  <c r="G2842" i="4" s="1"/>
  <c r="A2843" i="4"/>
  <c r="G2843" i="4" s="1"/>
  <c r="A2844" i="4"/>
  <c r="G2844" i="4" s="1"/>
  <c r="A2845" i="4"/>
  <c r="G2845" i="4" s="1"/>
  <c r="A2846" i="4"/>
  <c r="G2846" i="4" s="1"/>
  <c r="A2847" i="4"/>
  <c r="G2847" i="4" s="1"/>
  <c r="A2848" i="4"/>
  <c r="G2848" i="4" s="1"/>
  <c r="A2849" i="4"/>
  <c r="G2849" i="4" s="1"/>
  <c r="A2850" i="4"/>
  <c r="G2850" i="4" s="1"/>
  <c r="A2851" i="4"/>
  <c r="G2851" i="4" s="1"/>
  <c r="A2852" i="4"/>
  <c r="G2852" i="4" s="1"/>
  <c r="A2853" i="4"/>
  <c r="G2853" i="4" s="1"/>
  <c r="A2854" i="4"/>
  <c r="G2854" i="4" s="1"/>
  <c r="A2855" i="4"/>
  <c r="G2855" i="4" s="1"/>
  <c r="A2856" i="4"/>
  <c r="G2856" i="4" s="1"/>
  <c r="A2857" i="4"/>
  <c r="G2857" i="4" s="1"/>
  <c r="A2858" i="4"/>
  <c r="G2858" i="4" s="1"/>
  <c r="A2859" i="4"/>
  <c r="G2859" i="4" s="1"/>
  <c r="A2860" i="4"/>
  <c r="G2860" i="4" s="1"/>
  <c r="A2861" i="4"/>
  <c r="G2861" i="4" s="1"/>
  <c r="A2862" i="4"/>
  <c r="G2862" i="4" s="1"/>
  <c r="A2863" i="4"/>
  <c r="G2863" i="4" s="1"/>
  <c r="A2864" i="4"/>
  <c r="G2864" i="4" s="1"/>
  <c r="A2865" i="4"/>
  <c r="G2865" i="4" s="1"/>
  <c r="A2866" i="4"/>
  <c r="G2866" i="4" s="1"/>
  <c r="A2867" i="4"/>
  <c r="G2867" i="4" s="1"/>
  <c r="A2868" i="4"/>
  <c r="G2868" i="4" s="1"/>
  <c r="A2869" i="4"/>
  <c r="G2869" i="4" s="1"/>
  <c r="A2870" i="4"/>
  <c r="G2870" i="4" s="1"/>
  <c r="A2871" i="4"/>
  <c r="G2871" i="4" s="1"/>
  <c r="A2872" i="4"/>
  <c r="G2872" i="4" s="1"/>
  <c r="A2873" i="4"/>
  <c r="G2873" i="4" s="1"/>
  <c r="A2874" i="4"/>
  <c r="G2874" i="4" s="1"/>
  <c r="A2875" i="4"/>
  <c r="G2875" i="4" s="1"/>
  <c r="A2876" i="4"/>
  <c r="G2876" i="4" s="1"/>
  <c r="A2877" i="4"/>
  <c r="G2877" i="4" s="1"/>
  <c r="A2878" i="4"/>
  <c r="G2878" i="4" s="1"/>
  <c r="A2879" i="4"/>
  <c r="G2879" i="4" s="1"/>
  <c r="A2880" i="4"/>
  <c r="G2880" i="4" s="1"/>
  <c r="A2881" i="4"/>
  <c r="G2881" i="4" s="1"/>
  <c r="A2882" i="4"/>
  <c r="G2882" i="4" s="1"/>
  <c r="A2883" i="4"/>
  <c r="G2883" i="4" s="1"/>
  <c r="A2884" i="4"/>
  <c r="G2884" i="4" s="1"/>
  <c r="A2885" i="4"/>
  <c r="G2885" i="4" s="1"/>
  <c r="A2886" i="4"/>
  <c r="G2886" i="4" s="1"/>
  <c r="A2887" i="4"/>
  <c r="G2887" i="4" s="1"/>
  <c r="A2888" i="4"/>
  <c r="G2888" i="4" s="1"/>
  <c r="A2889" i="4"/>
  <c r="G2889" i="4" s="1"/>
  <c r="A2890" i="4"/>
  <c r="G2890" i="4" s="1"/>
  <c r="A2891" i="4"/>
  <c r="G2891" i="4" s="1"/>
  <c r="A2892" i="4"/>
  <c r="G2892" i="4" s="1"/>
  <c r="A2893" i="4"/>
  <c r="G2893" i="4" s="1"/>
  <c r="A2894" i="4"/>
  <c r="G2894" i="4" s="1"/>
  <c r="A2895" i="4"/>
  <c r="G2895" i="4" s="1"/>
  <c r="A2896" i="4"/>
  <c r="G2896" i="4" s="1"/>
  <c r="A2897" i="4"/>
  <c r="G2897" i="4" s="1"/>
  <c r="A2898" i="4"/>
  <c r="G2898" i="4" s="1"/>
  <c r="A2899" i="4"/>
  <c r="G2899" i="4" s="1"/>
  <c r="A2900" i="4"/>
  <c r="G2900" i="4" s="1"/>
  <c r="A2901" i="4"/>
  <c r="G2901" i="4" s="1"/>
  <c r="A2902" i="4"/>
  <c r="G2902" i="4" s="1"/>
  <c r="A2903" i="4"/>
  <c r="G2903" i="4" s="1"/>
  <c r="A2904" i="4"/>
  <c r="G2904" i="4" s="1"/>
  <c r="A2905" i="4"/>
  <c r="G2905" i="4" s="1"/>
  <c r="A2906" i="4"/>
  <c r="G2906" i="4" s="1"/>
  <c r="A2907" i="4"/>
  <c r="G2907" i="4" s="1"/>
  <c r="A2908" i="4"/>
  <c r="G2908" i="4" s="1"/>
  <c r="A2909" i="4"/>
  <c r="G2909" i="4" s="1"/>
  <c r="A2910" i="4"/>
  <c r="G2910" i="4" s="1"/>
  <c r="A2911" i="4"/>
  <c r="G2911" i="4" s="1"/>
  <c r="A2912" i="4"/>
  <c r="G2912" i="4" s="1"/>
  <c r="A2913" i="4"/>
  <c r="G2913" i="4" s="1"/>
  <c r="A2914" i="4"/>
  <c r="G2914" i="4" s="1"/>
  <c r="A2915" i="4"/>
  <c r="G2915" i="4" s="1"/>
  <c r="A2916" i="4"/>
  <c r="G2916" i="4" s="1"/>
  <c r="A2917" i="4"/>
  <c r="G2917" i="4" s="1"/>
  <c r="A2918" i="4"/>
  <c r="G2918" i="4" s="1"/>
  <c r="A2919" i="4"/>
  <c r="G2919" i="4" s="1"/>
  <c r="A2920" i="4"/>
  <c r="G2920" i="4" s="1"/>
  <c r="A2921" i="4"/>
  <c r="G2921" i="4" s="1"/>
  <c r="A2922" i="4"/>
  <c r="G2922" i="4" s="1"/>
  <c r="A2923" i="4"/>
  <c r="G2923" i="4" s="1"/>
  <c r="A2924" i="4"/>
  <c r="G2924" i="4" s="1"/>
  <c r="A2925" i="4"/>
  <c r="G2925" i="4" s="1"/>
  <c r="A2926" i="4"/>
  <c r="G2926" i="4" s="1"/>
  <c r="A2927" i="4"/>
  <c r="G2927" i="4" s="1"/>
  <c r="A2928" i="4"/>
  <c r="G2928" i="4" s="1"/>
  <c r="A2929" i="4"/>
  <c r="G2929" i="4" s="1"/>
  <c r="A2930" i="4"/>
  <c r="G2930" i="4" s="1"/>
  <c r="A2931" i="4"/>
  <c r="G2931" i="4" s="1"/>
  <c r="A2932" i="4"/>
  <c r="G2932" i="4" s="1"/>
  <c r="A2933" i="4"/>
  <c r="G2933" i="4" s="1"/>
  <c r="A2934" i="4"/>
  <c r="G2934" i="4" s="1"/>
  <c r="A2935" i="4"/>
  <c r="G2935" i="4" s="1"/>
  <c r="A2936" i="4"/>
  <c r="G2936" i="4" s="1"/>
  <c r="A2937" i="4"/>
  <c r="G2937" i="4" s="1"/>
  <c r="A2938" i="4"/>
  <c r="G2938" i="4" s="1"/>
  <c r="A2939" i="4"/>
  <c r="G2939" i="4" s="1"/>
  <c r="A2940" i="4"/>
  <c r="G2940" i="4" s="1"/>
  <c r="A2941" i="4"/>
  <c r="G2941" i="4" s="1"/>
  <c r="A2942" i="4"/>
  <c r="G2942" i="4" s="1"/>
  <c r="A2943" i="4"/>
  <c r="G2943" i="4" s="1"/>
  <c r="A2944" i="4"/>
  <c r="G2944" i="4" s="1"/>
  <c r="A2945" i="4"/>
  <c r="G2945" i="4" s="1"/>
  <c r="A2946" i="4"/>
  <c r="G2946" i="4" s="1"/>
  <c r="A2947" i="4"/>
  <c r="G2947" i="4" s="1"/>
  <c r="A2948" i="4"/>
  <c r="G2948" i="4" s="1"/>
  <c r="A2949" i="4"/>
  <c r="G2949" i="4" s="1"/>
  <c r="A2950" i="4"/>
  <c r="G2950" i="4" s="1"/>
  <c r="A2951" i="4"/>
  <c r="G2951" i="4" s="1"/>
  <c r="A2952" i="4"/>
  <c r="G2952" i="4" s="1"/>
  <c r="A2953" i="4"/>
  <c r="G2953" i="4" s="1"/>
  <c r="A2954" i="4"/>
  <c r="G2954" i="4" s="1"/>
  <c r="A2955" i="4"/>
  <c r="G2955" i="4" s="1"/>
  <c r="A2956" i="4"/>
  <c r="G2956" i="4" s="1"/>
  <c r="A2957" i="4"/>
  <c r="G2957" i="4" s="1"/>
  <c r="A2958" i="4"/>
  <c r="G2958" i="4" s="1"/>
  <c r="A2959" i="4"/>
  <c r="G2959" i="4" s="1"/>
  <c r="A2960" i="4"/>
  <c r="G2960" i="4" s="1"/>
  <c r="A2961" i="4"/>
  <c r="G2961" i="4" s="1"/>
  <c r="A2962" i="4"/>
  <c r="G2962" i="4" s="1"/>
  <c r="A2963" i="4"/>
  <c r="G2963" i="4" s="1"/>
  <c r="A2964" i="4"/>
  <c r="G2964" i="4" s="1"/>
  <c r="A2965" i="4"/>
  <c r="G2965" i="4" s="1"/>
  <c r="A2966" i="4"/>
  <c r="G2966" i="4" s="1"/>
  <c r="A2967" i="4"/>
  <c r="G2967" i="4" s="1"/>
  <c r="A2968" i="4"/>
  <c r="G2968" i="4" s="1"/>
  <c r="A2969" i="4"/>
  <c r="G2969" i="4" s="1"/>
  <c r="A2970" i="4"/>
  <c r="G2970" i="4" s="1"/>
  <c r="A2971" i="4"/>
  <c r="G2971" i="4" s="1"/>
  <c r="A2972" i="4"/>
  <c r="G2972" i="4" s="1"/>
  <c r="A2973" i="4"/>
  <c r="G2973" i="4" s="1"/>
  <c r="A2974" i="4"/>
  <c r="G2974" i="4" s="1"/>
  <c r="A2975" i="4"/>
  <c r="G2975" i="4" s="1"/>
  <c r="A2976" i="4"/>
  <c r="G2976" i="4" s="1"/>
  <c r="A2977" i="4"/>
  <c r="G2977" i="4" s="1"/>
  <c r="A2978" i="4"/>
  <c r="G2978" i="4" s="1"/>
  <c r="A2979" i="4"/>
  <c r="G2979" i="4" s="1"/>
  <c r="A2980" i="4"/>
  <c r="G2980" i="4" s="1"/>
  <c r="A2981" i="4"/>
  <c r="G2981" i="4" s="1"/>
  <c r="A2982" i="4"/>
  <c r="G2982" i="4" s="1"/>
  <c r="A2983" i="4"/>
  <c r="G2983" i="4" s="1"/>
  <c r="A2984" i="4"/>
  <c r="G2984" i="4" s="1"/>
  <c r="A2985" i="4"/>
  <c r="G2985" i="4" s="1"/>
  <c r="A2986" i="4"/>
  <c r="G2986" i="4" s="1"/>
  <c r="A2987" i="4"/>
  <c r="G2987" i="4" s="1"/>
  <c r="A2988" i="4"/>
  <c r="G2988" i="4" s="1"/>
  <c r="A2989" i="4"/>
  <c r="G2989" i="4" s="1"/>
  <c r="A2990" i="4"/>
  <c r="G2990" i="4" s="1"/>
  <c r="A2991" i="4"/>
  <c r="G2991" i="4" s="1"/>
  <c r="A2992" i="4"/>
  <c r="G2992" i="4" s="1"/>
  <c r="A2993" i="4"/>
  <c r="G2993" i="4" s="1"/>
  <c r="A2994" i="4"/>
  <c r="G2994" i="4" s="1"/>
  <c r="A2995" i="4"/>
  <c r="G2995" i="4" s="1"/>
  <c r="A2996" i="4"/>
  <c r="G2996" i="4" s="1"/>
  <c r="A2997" i="4"/>
  <c r="G2997" i="4" s="1"/>
  <c r="A2998" i="4"/>
  <c r="G2998" i="4" s="1"/>
  <c r="A2999" i="4"/>
  <c r="G2999" i="4" s="1"/>
  <c r="A3000" i="4"/>
  <c r="G3000" i="4" s="1"/>
  <c r="A3001" i="4"/>
  <c r="G3001" i="4" s="1"/>
  <c r="A3002" i="4"/>
  <c r="G3002" i="4" s="1"/>
  <c r="A3003" i="4"/>
  <c r="G3003" i="4" s="1"/>
  <c r="A3004" i="4"/>
  <c r="G3004" i="4" s="1"/>
  <c r="A3005" i="4"/>
  <c r="G3005" i="4" s="1"/>
  <c r="A3006" i="4"/>
  <c r="G3006" i="4" s="1"/>
  <c r="A3007" i="4"/>
  <c r="G3007" i="4" s="1"/>
  <c r="A3008" i="4"/>
  <c r="G3008" i="4" s="1"/>
  <c r="A3009" i="4"/>
  <c r="G3009" i="4" s="1"/>
  <c r="A3010" i="4"/>
  <c r="G3010" i="4" s="1"/>
  <c r="A3011" i="4"/>
  <c r="G3011" i="4" s="1"/>
  <c r="A3012" i="4"/>
  <c r="G3012" i="4" s="1"/>
  <c r="A3013" i="4"/>
  <c r="G3013" i="4" s="1"/>
  <c r="A3014" i="4"/>
  <c r="G3014" i="4" s="1"/>
  <c r="A3015" i="4"/>
  <c r="G3015" i="4" s="1"/>
  <c r="A3016" i="4"/>
  <c r="G3016" i="4" s="1"/>
  <c r="A3017" i="4"/>
  <c r="G3017" i="4" s="1"/>
  <c r="A3018" i="4"/>
  <c r="G3018" i="4" s="1"/>
  <c r="A3019" i="4"/>
  <c r="G3019" i="4" s="1"/>
  <c r="A3020" i="4"/>
  <c r="G3020" i="4" s="1"/>
  <c r="A3021" i="4"/>
  <c r="G3021" i="4" s="1"/>
  <c r="A3022" i="4"/>
  <c r="G3022" i="4" s="1"/>
  <c r="A3023" i="4"/>
  <c r="G3023" i="4" s="1"/>
  <c r="A3024" i="4"/>
  <c r="G3024" i="4" s="1"/>
  <c r="A3025" i="4"/>
  <c r="G3025" i="4" s="1"/>
  <c r="A3026" i="4"/>
  <c r="G3026" i="4" s="1"/>
  <c r="A3027" i="4"/>
  <c r="G3027" i="4" s="1"/>
  <c r="A3028" i="4"/>
  <c r="G3028" i="4" s="1"/>
  <c r="A3029" i="4"/>
  <c r="G3029" i="4" s="1"/>
  <c r="A3030" i="4"/>
  <c r="G3030" i="4" s="1"/>
  <c r="A3031" i="4"/>
  <c r="G3031" i="4" s="1"/>
  <c r="A3032" i="4"/>
  <c r="G3032" i="4" s="1"/>
  <c r="A3033" i="4"/>
  <c r="G3033" i="4" s="1"/>
  <c r="A3034" i="4"/>
  <c r="G3034" i="4" s="1"/>
  <c r="A3035" i="4"/>
  <c r="G3035" i="4" s="1"/>
  <c r="A3036" i="4"/>
  <c r="G3036" i="4" s="1"/>
  <c r="A3037" i="4"/>
  <c r="G3037" i="4" s="1"/>
  <c r="A3038" i="4"/>
  <c r="G3038" i="4" s="1"/>
  <c r="A3039" i="4"/>
  <c r="G3039" i="4" s="1"/>
  <c r="A3040" i="4"/>
  <c r="G3040" i="4" s="1"/>
  <c r="A3041" i="4"/>
  <c r="G3041" i="4" s="1"/>
  <c r="A3042" i="4"/>
  <c r="G3042" i="4" s="1"/>
  <c r="A3043" i="4"/>
  <c r="G3043" i="4" s="1"/>
  <c r="A3044" i="4"/>
  <c r="G3044" i="4" s="1"/>
  <c r="A3045" i="4"/>
  <c r="G3045" i="4" s="1"/>
  <c r="A3046" i="4"/>
  <c r="G3046" i="4" s="1"/>
  <c r="A3047" i="4"/>
  <c r="G3047" i="4" s="1"/>
  <c r="A3048" i="4"/>
  <c r="G3048" i="4" s="1"/>
  <c r="A3049" i="4"/>
  <c r="G3049" i="4" s="1"/>
  <c r="A3050" i="4"/>
  <c r="G3050" i="4" s="1"/>
  <c r="A3051" i="4"/>
  <c r="G3051" i="4" s="1"/>
  <c r="A3052" i="4"/>
  <c r="G3052" i="4" s="1"/>
  <c r="A3053" i="4"/>
  <c r="G3053" i="4" s="1"/>
  <c r="A3054" i="4"/>
  <c r="G3054" i="4" s="1"/>
  <c r="A3055" i="4"/>
  <c r="G3055" i="4" s="1"/>
  <c r="A3056" i="4"/>
  <c r="G3056" i="4" s="1"/>
  <c r="A3057" i="4"/>
  <c r="G3057" i="4" s="1"/>
  <c r="A3058" i="4"/>
  <c r="G3058" i="4" s="1"/>
  <c r="A3059" i="4"/>
  <c r="G3059" i="4" s="1"/>
  <c r="A3060" i="4"/>
  <c r="G3060" i="4" s="1"/>
  <c r="A3061" i="4"/>
  <c r="G3061" i="4" s="1"/>
  <c r="A3062" i="4"/>
  <c r="G3062" i="4" s="1"/>
  <c r="A3063" i="4"/>
  <c r="G3063" i="4" s="1"/>
  <c r="A3064" i="4"/>
  <c r="G3064" i="4" s="1"/>
  <c r="A3065" i="4"/>
  <c r="G3065" i="4" s="1"/>
  <c r="A3066" i="4"/>
  <c r="G3066" i="4" s="1"/>
  <c r="A3067" i="4"/>
  <c r="G3067" i="4" s="1"/>
  <c r="A3068" i="4"/>
  <c r="G3068" i="4" s="1"/>
  <c r="A3069" i="4"/>
  <c r="G3069" i="4" s="1"/>
  <c r="A3070" i="4"/>
  <c r="G3070" i="4" s="1"/>
  <c r="A3071" i="4"/>
  <c r="G3071" i="4" s="1"/>
  <c r="A3072" i="4"/>
  <c r="G3072" i="4" s="1"/>
  <c r="A3073" i="4"/>
  <c r="G3073" i="4" s="1"/>
  <c r="A3074" i="4"/>
  <c r="G3074" i="4" s="1"/>
  <c r="A3075" i="4"/>
  <c r="G3075" i="4" s="1"/>
  <c r="A3076" i="4"/>
  <c r="G3076" i="4" s="1"/>
  <c r="A3077" i="4"/>
  <c r="G3077" i="4" s="1"/>
  <c r="A3078" i="4"/>
  <c r="G3078" i="4" s="1"/>
  <c r="A3079" i="4"/>
  <c r="G3079" i="4" s="1"/>
  <c r="A3080" i="4"/>
  <c r="G3080" i="4" s="1"/>
  <c r="A3081" i="4"/>
  <c r="G3081" i="4" s="1"/>
  <c r="A3082" i="4"/>
  <c r="G3082" i="4" s="1"/>
  <c r="A3083" i="4"/>
  <c r="G3083" i="4" s="1"/>
  <c r="A3084" i="4"/>
  <c r="G3084" i="4" s="1"/>
  <c r="A3085" i="4"/>
  <c r="G3085" i="4" s="1"/>
  <c r="A3086" i="4"/>
  <c r="G3086" i="4" s="1"/>
  <c r="A3087" i="4"/>
  <c r="G3087" i="4" s="1"/>
  <c r="A3088" i="4"/>
  <c r="G3088" i="4" s="1"/>
  <c r="A3089" i="4"/>
  <c r="G3089" i="4" s="1"/>
  <c r="A3090" i="4"/>
  <c r="G3090" i="4" s="1"/>
  <c r="A3091" i="4"/>
  <c r="G3091" i="4" s="1"/>
  <c r="A3092" i="4"/>
  <c r="G3092" i="4" s="1"/>
  <c r="A3093" i="4"/>
  <c r="G3093" i="4" s="1"/>
  <c r="A3094" i="4"/>
  <c r="G3094" i="4" s="1"/>
  <c r="A3095" i="4"/>
  <c r="G3095" i="4" s="1"/>
  <c r="A3096" i="4"/>
  <c r="G3096" i="4" s="1"/>
  <c r="A3097" i="4"/>
  <c r="G3097" i="4" s="1"/>
  <c r="A3098" i="4"/>
  <c r="G3098" i="4" s="1"/>
  <c r="A3099" i="4"/>
  <c r="G3099" i="4" s="1"/>
  <c r="A3100" i="4"/>
  <c r="G3100" i="4" s="1"/>
  <c r="A3101" i="4"/>
  <c r="G3101" i="4" s="1"/>
  <c r="A3102" i="4"/>
  <c r="G3102" i="4" s="1"/>
  <c r="A3103" i="4"/>
  <c r="G3103" i="4" s="1"/>
  <c r="A3104" i="4"/>
  <c r="G3104" i="4" s="1"/>
  <c r="A3105" i="4"/>
  <c r="G3105" i="4" s="1"/>
  <c r="A3106" i="4"/>
  <c r="G3106" i="4" s="1"/>
  <c r="A3107" i="4"/>
  <c r="G3107" i="4" s="1"/>
  <c r="A3108" i="4"/>
  <c r="G3108" i="4" s="1"/>
  <c r="A3109" i="4"/>
  <c r="G3109" i="4" s="1"/>
  <c r="A3110" i="4"/>
  <c r="G3110" i="4" s="1"/>
  <c r="A3111" i="4"/>
  <c r="G3111" i="4" s="1"/>
  <c r="A3112" i="4"/>
  <c r="G3112" i="4" s="1"/>
  <c r="A3113" i="4"/>
  <c r="G3113" i="4" s="1"/>
  <c r="A3114" i="4"/>
  <c r="G3114" i="4" s="1"/>
  <c r="A3115" i="4"/>
  <c r="G3115" i="4" s="1"/>
  <c r="A3116" i="4"/>
  <c r="G3116" i="4" s="1"/>
  <c r="A3117" i="4"/>
  <c r="G3117" i="4" s="1"/>
  <c r="A3118" i="4"/>
  <c r="G3118" i="4" s="1"/>
  <c r="A3119" i="4"/>
  <c r="G3119" i="4" s="1"/>
  <c r="A3120" i="4"/>
  <c r="G3120" i="4" s="1"/>
  <c r="A3121" i="4"/>
  <c r="G3121" i="4" s="1"/>
  <c r="A3122" i="4"/>
  <c r="G3122" i="4" s="1"/>
  <c r="A3123" i="4"/>
  <c r="G3123" i="4" s="1"/>
  <c r="A3124" i="4"/>
  <c r="G3124" i="4" s="1"/>
  <c r="A3125" i="4"/>
  <c r="G3125" i="4" s="1"/>
  <c r="A3126" i="4"/>
  <c r="G3126" i="4" s="1"/>
  <c r="A3127" i="4"/>
  <c r="G3127" i="4" s="1"/>
  <c r="A3128" i="4"/>
  <c r="G3128" i="4" s="1"/>
  <c r="A3129" i="4"/>
  <c r="G3129" i="4" s="1"/>
  <c r="A3130" i="4"/>
  <c r="G3130" i="4" s="1"/>
  <c r="A3131" i="4"/>
  <c r="G3131" i="4" s="1"/>
  <c r="A3132" i="4"/>
  <c r="G3132" i="4" s="1"/>
  <c r="A3133" i="4"/>
  <c r="G3133" i="4" s="1"/>
  <c r="A3134" i="4"/>
  <c r="G3134" i="4" s="1"/>
  <c r="A3135" i="4"/>
  <c r="G3135" i="4" s="1"/>
  <c r="A3136" i="4"/>
  <c r="G3136" i="4" s="1"/>
  <c r="A3137" i="4"/>
  <c r="G3137" i="4" s="1"/>
  <c r="A3138" i="4"/>
  <c r="G3138" i="4" s="1"/>
  <c r="A3139" i="4"/>
  <c r="G3139" i="4" s="1"/>
  <c r="A3140" i="4"/>
  <c r="G3140" i="4" s="1"/>
  <c r="A3141" i="4"/>
  <c r="G3141" i="4" s="1"/>
  <c r="A3142" i="4"/>
  <c r="G3142" i="4" s="1"/>
  <c r="A3143" i="4"/>
  <c r="G3143" i="4" s="1"/>
  <c r="A3144" i="4"/>
  <c r="G3144" i="4" s="1"/>
  <c r="A3145" i="4"/>
  <c r="G3145" i="4" s="1"/>
  <c r="A3146" i="4"/>
  <c r="G3146" i="4" s="1"/>
  <c r="A3147" i="4"/>
  <c r="G3147" i="4" s="1"/>
  <c r="A3148" i="4"/>
  <c r="G3148" i="4" s="1"/>
  <c r="A3149" i="4"/>
  <c r="G3149" i="4" s="1"/>
  <c r="A3150" i="4"/>
  <c r="G3150" i="4" s="1"/>
  <c r="A3151" i="4"/>
  <c r="G3151" i="4" s="1"/>
  <c r="A3152" i="4"/>
  <c r="G3152" i="4" s="1"/>
  <c r="A3153" i="4"/>
  <c r="G3153" i="4" s="1"/>
  <c r="A3154" i="4"/>
  <c r="G3154" i="4" s="1"/>
  <c r="A3155" i="4"/>
  <c r="G3155" i="4" s="1"/>
  <c r="A3156" i="4"/>
  <c r="G3156" i="4" s="1"/>
  <c r="A3157" i="4"/>
  <c r="G3157" i="4" s="1"/>
  <c r="A3158" i="4"/>
  <c r="G3158" i="4" s="1"/>
  <c r="A3159" i="4"/>
  <c r="G3159" i="4" s="1"/>
  <c r="A3160" i="4"/>
  <c r="G3160" i="4" s="1"/>
  <c r="A3161" i="4"/>
  <c r="G3161" i="4" s="1"/>
  <c r="A3162" i="4"/>
  <c r="G3162" i="4" s="1"/>
  <c r="A3163" i="4"/>
  <c r="G3163" i="4" s="1"/>
  <c r="A3164" i="4"/>
  <c r="G3164" i="4" s="1"/>
  <c r="A3165" i="4"/>
  <c r="G3165" i="4" s="1"/>
  <c r="A3166" i="4"/>
  <c r="G3166" i="4" s="1"/>
  <c r="A3167" i="4"/>
  <c r="G3167" i="4" s="1"/>
  <c r="A3168" i="4"/>
  <c r="G3168" i="4" s="1"/>
  <c r="A3169" i="4"/>
  <c r="G3169" i="4" s="1"/>
  <c r="A3170" i="4"/>
  <c r="G3170" i="4" s="1"/>
  <c r="A3171" i="4"/>
  <c r="G3171" i="4" s="1"/>
  <c r="A3172" i="4"/>
  <c r="G3172" i="4" s="1"/>
  <c r="A3173" i="4"/>
  <c r="G3173" i="4" s="1"/>
  <c r="A3174" i="4"/>
  <c r="G3174" i="4" s="1"/>
  <c r="A3175" i="4"/>
  <c r="G3175" i="4" s="1"/>
  <c r="A3176" i="4"/>
  <c r="G3176" i="4" s="1"/>
  <c r="A3177" i="4"/>
  <c r="G3177" i="4" s="1"/>
  <c r="A3178" i="4"/>
  <c r="G3178" i="4" s="1"/>
  <c r="A3179" i="4"/>
  <c r="G3179" i="4" s="1"/>
  <c r="A3180" i="4"/>
  <c r="G3180" i="4" s="1"/>
  <c r="A3181" i="4"/>
  <c r="G3181" i="4" s="1"/>
  <c r="A3182" i="4"/>
  <c r="G3182" i="4" s="1"/>
  <c r="A3183" i="4"/>
  <c r="G3183" i="4" s="1"/>
  <c r="A3184" i="4"/>
  <c r="G3184" i="4" s="1"/>
  <c r="A3185" i="4"/>
  <c r="G3185" i="4" s="1"/>
  <c r="A3186" i="4"/>
  <c r="G3186" i="4" s="1"/>
  <c r="A3187" i="4"/>
  <c r="G3187" i="4" s="1"/>
  <c r="A3188" i="4"/>
  <c r="G3188" i="4" s="1"/>
  <c r="A3189" i="4"/>
  <c r="G3189" i="4" s="1"/>
  <c r="A3190" i="4"/>
  <c r="G3190" i="4" s="1"/>
  <c r="A3191" i="4"/>
  <c r="G3191" i="4" s="1"/>
  <c r="A3192" i="4"/>
  <c r="G3192" i="4" s="1"/>
  <c r="A3193" i="4"/>
  <c r="G3193" i="4" s="1"/>
  <c r="A3194" i="4"/>
  <c r="G3194" i="4" s="1"/>
  <c r="A3195" i="4"/>
  <c r="G3195" i="4" s="1"/>
  <c r="A3196" i="4"/>
  <c r="G3196" i="4" s="1"/>
  <c r="A3197" i="4"/>
  <c r="G3197" i="4" s="1"/>
  <c r="A3198" i="4"/>
  <c r="G3198" i="4" s="1"/>
  <c r="A3199" i="4"/>
  <c r="G3199" i="4" s="1"/>
  <c r="A3200" i="4"/>
  <c r="G3200" i="4" s="1"/>
  <c r="A3201" i="4"/>
  <c r="G3201" i="4" s="1"/>
  <c r="A3202" i="4"/>
  <c r="G3202" i="4" s="1"/>
  <c r="A3203" i="4"/>
  <c r="G3203" i="4" s="1"/>
  <c r="A3204" i="4"/>
  <c r="G3204" i="4" s="1"/>
  <c r="A3205" i="4"/>
  <c r="G3205" i="4" s="1"/>
  <c r="A3206" i="4"/>
  <c r="G3206" i="4" s="1"/>
  <c r="A3207" i="4"/>
  <c r="G3207" i="4" s="1"/>
  <c r="A3208" i="4"/>
  <c r="G3208" i="4" s="1"/>
  <c r="A3209" i="4"/>
  <c r="G3209" i="4" s="1"/>
  <c r="A3210" i="4"/>
  <c r="G3210" i="4" s="1"/>
  <c r="A3211" i="4"/>
  <c r="G3211" i="4" s="1"/>
  <c r="A3212" i="4"/>
  <c r="G3212" i="4" s="1"/>
  <c r="A3213" i="4"/>
  <c r="G3213" i="4" s="1"/>
  <c r="A3214" i="4"/>
  <c r="G3214" i="4" s="1"/>
  <c r="A3215" i="4"/>
  <c r="G3215" i="4" s="1"/>
  <c r="A3216" i="4"/>
  <c r="G3216" i="4" s="1"/>
  <c r="A3217" i="4"/>
  <c r="G3217" i="4" s="1"/>
  <c r="A3218" i="4"/>
  <c r="G3218" i="4" s="1"/>
  <c r="A3219" i="4"/>
  <c r="G3219" i="4" s="1"/>
  <c r="A3220" i="4"/>
  <c r="G3220" i="4" s="1"/>
  <c r="A3221" i="4"/>
  <c r="G3221" i="4" s="1"/>
  <c r="A3222" i="4"/>
  <c r="G3222" i="4" s="1"/>
  <c r="A3223" i="4"/>
  <c r="G3223" i="4" s="1"/>
  <c r="A3224" i="4"/>
  <c r="G3224" i="4" s="1"/>
  <c r="A3225" i="4"/>
  <c r="G3225" i="4" s="1"/>
  <c r="A3226" i="4"/>
  <c r="G3226" i="4" s="1"/>
  <c r="A3227" i="4"/>
  <c r="G3227" i="4" s="1"/>
  <c r="A3228" i="4"/>
  <c r="G3228" i="4" s="1"/>
  <c r="A3229" i="4"/>
  <c r="G3229" i="4" s="1"/>
  <c r="A3230" i="4"/>
  <c r="G3230" i="4" s="1"/>
  <c r="A3231" i="4"/>
  <c r="G3231" i="4" s="1"/>
  <c r="A3232" i="4"/>
  <c r="G3232" i="4" s="1"/>
  <c r="A3233" i="4"/>
  <c r="G3233" i="4" s="1"/>
  <c r="A3234" i="4"/>
  <c r="G3234" i="4" s="1"/>
  <c r="A3235" i="4"/>
  <c r="G3235" i="4" s="1"/>
  <c r="A3236" i="4"/>
  <c r="G3236" i="4" s="1"/>
  <c r="A3237" i="4"/>
  <c r="G3237" i="4" s="1"/>
  <c r="A3238" i="4"/>
  <c r="G3238" i="4" s="1"/>
  <c r="A3239" i="4"/>
  <c r="G3239" i="4" s="1"/>
  <c r="A3240" i="4"/>
  <c r="G3240" i="4" s="1"/>
  <c r="A3241" i="4"/>
  <c r="G3241" i="4" s="1"/>
  <c r="A3242" i="4"/>
  <c r="G3242" i="4" s="1"/>
  <c r="A3243" i="4"/>
  <c r="G3243" i="4" s="1"/>
  <c r="A3244" i="4"/>
  <c r="G3244" i="4" s="1"/>
  <c r="A3245" i="4"/>
  <c r="G3245" i="4" s="1"/>
  <c r="A3246" i="4"/>
  <c r="G3246" i="4" s="1"/>
  <c r="A3247" i="4"/>
  <c r="G3247" i="4" s="1"/>
  <c r="A3248" i="4"/>
  <c r="G3248" i="4" s="1"/>
  <c r="A3249" i="4"/>
  <c r="G3249" i="4" s="1"/>
  <c r="A3250" i="4"/>
  <c r="G3250" i="4" s="1"/>
  <c r="A3251" i="4"/>
  <c r="G3251" i="4" s="1"/>
  <c r="A3252" i="4"/>
  <c r="G3252" i="4" s="1"/>
  <c r="A3253" i="4"/>
  <c r="G3253" i="4" s="1"/>
  <c r="A3254" i="4"/>
  <c r="G3254" i="4" s="1"/>
  <c r="A3255" i="4"/>
  <c r="G3255" i="4" s="1"/>
  <c r="A3256" i="4"/>
  <c r="G3256" i="4" s="1"/>
  <c r="A3257" i="4"/>
  <c r="G3257" i="4" s="1"/>
  <c r="A3258" i="4"/>
  <c r="G3258" i="4" s="1"/>
  <c r="A3259" i="4"/>
  <c r="G3259" i="4" s="1"/>
  <c r="A3260" i="4"/>
  <c r="G3260" i="4" s="1"/>
  <c r="A3261" i="4"/>
  <c r="G3261" i="4" s="1"/>
  <c r="A3262" i="4"/>
  <c r="G3262" i="4" s="1"/>
  <c r="A3263" i="4"/>
  <c r="G3263" i="4" s="1"/>
  <c r="A3264" i="4"/>
  <c r="G3264" i="4" s="1"/>
  <c r="A3265" i="4"/>
  <c r="G3265" i="4" s="1"/>
  <c r="A3266" i="4"/>
  <c r="G3266" i="4" s="1"/>
  <c r="A3267" i="4"/>
  <c r="G3267" i="4" s="1"/>
  <c r="A3268" i="4"/>
  <c r="G3268" i="4" s="1"/>
  <c r="A3269" i="4"/>
  <c r="G3269" i="4" s="1"/>
  <c r="A3270" i="4"/>
  <c r="G3270" i="4" s="1"/>
  <c r="A3271" i="4"/>
  <c r="G3271" i="4" s="1"/>
  <c r="A3272" i="4"/>
  <c r="G3272" i="4" s="1"/>
  <c r="A3273" i="4"/>
  <c r="G3273" i="4" s="1"/>
  <c r="A3274" i="4"/>
  <c r="G3274" i="4" s="1"/>
  <c r="A3275" i="4"/>
  <c r="G3275" i="4" s="1"/>
  <c r="A3276" i="4"/>
  <c r="G3276" i="4" s="1"/>
  <c r="A3277" i="4"/>
  <c r="G3277" i="4" s="1"/>
  <c r="A3278" i="4"/>
  <c r="G3278" i="4" s="1"/>
  <c r="A3279" i="4"/>
  <c r="G3279" i="4" s="1"/>
  <c r="A3280" i="4"/>
  <c r="G3280" i="4" s="1"/>
  <c r="A3281" i="4"/>
  <c r="G3281" i="4" s="1"/>
  <c r="A3282" i="4"/>
  <c r="G3282" i="4" s="1"/>
  <c r="A3283" i="4"/>
  <c r="G3283" i="4" s="1"/>
  <c r="A3284" i="4"/>
  <c r="G3284" i="4" s="1"/>
  <c r="A3285" i="4"/>
  <c r="G3285" i="4" s="1"/>
  <c r="A3286" i="4"/>
  <c r="G3286" i="4" s="1"/>
  <c r="A3287" i="4"/>
  <c r="G3287" i="4" s="1"/>
  <c r="A3288" i="4"/>
  <c r="G3288" i="4" s="1"/>
  <c r="A3289" i="4"/>
  <c r="G3289" i="4" s="1"/>
  <c r="A3290" i="4"/>
  <c r="G3290" i="4" s="1"/>
  <c r="A3291" i="4"/>
  <c r="G3291" i="4" s="1"/>
  <c r="A3292" i="4"/>
  <c r="G3292" i="4" s="1"/>
  <c r="A3293" i="4"/>
  <c r="G3293" i="4" s="1"/>
  <c r="A3294" i="4"/>
  <c r="G3294" i="4" s="1"/>
  <c r="A3295" i="4"/>
  <c r="G3295" i="4" s="1"/>
  <c r="A3296" i="4"/>
  <c r="G3296" i="4" s="1"/>
  <c r="A3297" i="4"/>
  <c r="G3297" i="4" s="1"/>
  <c r="A3298" i="4"/>
  <c r="G3298" i="4" s="1"/>
  <c r="A3299" i="4"/>
  <c r="G3299" i="4" s="1"/>
  <c r="A3300" i="4"/>
  <c r="G3300" i="4" s="1"/>
  <c r="A3301" i="4"/>
  <c r="G3301" i="4" s="1"/>
  <c r="A3302" i="4"/>
  <c r="G3302" i="4" s="1"/>
  <c r="A3303" i="4"/>
  <c r="G3303" i="4" s="1"/>
  <c r="A3304" i="4"/>
  <c r="G3304" i="4" s="1"/>
  <c r="A3305" i="4"/>
  <c r="G3305" i="4" s="1"/>
  <c r="A3306" i="4"/>
  <c r="G3306" i="4" s="1"/>
  <c r="A3307" i="4"/>
  <c r="G3307" i="4" s="1"/>
  <c r="A3308" i="4"/>
  <c r="G3308" i="4" s="1"/>
  <c r="A3309" i="4"/>
  <c r="G3309" i="4" s="1"/>
  <c r="A3310" i="4"/>
  <c r="G3310" i="4" s="1"/>
  <c r="A3311" i="4"/>
  <c r="G3311" i="4" s="1"/>
  <c r="A3312" i="4"/>
  <c r="G3312" i="4" s="1"/>
  <c r="A3313" i="4"/>
  <c r="G3313" i="4" s="1"/>
  <c r="A3314" i="4"/>
  <c r="G3314" i="4" s="1"/>
  <c r="A3315" i="4"/>
  <c r="G3315" i="4" s="1"/>
  <c r="A3316" i="4"/>
  <c r="G3316" i="4" s="1"/>
  <c r="A3317" i="4"/>
  <c r="G3317" i="4" s="1"/>
  <c r="A3318" i="4"/>
  <c r="G3318" i="4" s="1"/>
  <c r="A3319" i="4"/>
  <c r="G3319" i="4" s="1"/>
  <c r="A3320" i="4"/>
  <c r="G3320" i="4" s="1"/>
  <c r="A3321" i="4"/>
  <c r="G3321" i="4" s="1"/>
  <c r="A3322" i="4"/>
  <c r="G3322" i="4" s="1"/>
  <c r="A3323" i="4"/>
  <c r="G3323" i="4" s="1"/>
  <c r="A3324" i="4"/>
  <c r="G3324" i="4" s="1"/>
  <c r="A3325" i="4"/>
  <c r="G3325" i="4" s="1"/>
  <c r="A3326" i="4"/>
  <c r="G3326" i="4" s="1"/>
  <c r="A3327" i="4"/>
  <c r="G3327" i="4" s="1"/>
  <c r="A3328" i="4"/>
  <c r="G3328" i="4" s="1"/>
  <c r="A3329" i="4"/>
  <c r="G3329" i="4" s="1"/>
  <c r="A3330" i="4"/>
  <c r="G3330" i="4" s="1"/>
  <c r="A3331" i="4"/>
  <c r="G3331" i="4" s="1"/>
  <c r="A3332" i="4"/>
  <c r="G3332" i="4" s="1"/>
  <c r="A3333" i="4"/>
  <c r="G3333" i="4" s="1"/>
  <c r="A3334" i="4"/>
  <c r="G3334" i="4" s="1"/>
  <c r="A3335" i="4"/>
  <c r="G3335" i="4" s="1"/>
  <c r="A3336" i="4"/>
  <c r="G3336" i="4" s="1"/>
  <c r="A3337" i="4"/>
  <c r="G3337" i="4" s="1"/>
  <c r="A3338" i="4"/>
  <c r="G3338" i="4" s="1"/>
  <c r="A3339" i="4"/>
  <c r="G3339" i="4" s="1"/>
  <c r="A3340" i="4"/>
  <c r="G3340" i="4" s="1"/>
  <c r="A3341" i="4"/>
  <c r="G3341" i="4" s="1"/>
  <c r="A3342" i="4"/>
  <c r="G3342" i="4" s="1"/>
  <c r="A3343" i="4"/>
  <c r="G3343" i="4" s="1"/>
  <c r="A3344" i="4"/>
  <c r="G3344" i="4" s="1"/>
  <c r="A3345" i="4"/>
  <c r="G3345" i="4" s="1"/>
  <c r="A3346" i="4"/>
  <c r="G3346" i="4" s="1"/>
  <c r="A3347" i="4"/>
  <c r="G3347" i="4" s="1"/>
  <c r="A3348" i="4"/>
  <c r="G3348" i="4" s="1"/>
  <c r="A3349" i="4"/>
  <c r="G3349" i="4" s="1"/>
  <c r="A3350" i="4"/>
  <c r="G3350" i="4" s="1"/>
  <c r="A3351" i="4"/>
  <c r="G3351" i="4" s="1"/>
  <c r="A3352" i="4"/>
  <c r="G3352" i="4" s="1"/>
  <c r="A3353" i="4"/>
  <c r="G3353" i="4" s="1"/>
  <c r="A3354" i="4"/>
  <c r="G3354" i="4" s="1"/>
  <c r="A3355" i="4"/>
  <c r="G3355" i="4" s="1"/>
  <c r="A3356" i="4"/>
  <c r="G3356" i="4" s="1"/>
  <c r="A3357" i="4"/>
  <c r="G3357" i="4" s="1"/>
  <c r="A3358" i="4"/>
  <c r="G3358" i="4" s="1"/>
  <c r="A3359" i="4"/>
  <c r="G3359" i="4" s="1"/>
  <c r="A3360" i="4"/>
  <c r="G3360" i="4" s="1"/>
  <c r="A3361" i="4"/>
  <c r="G3361" i="4" s="1"/>
  <c r="A3362" i="4"/>
  <c r="G3362" i="4" s="1"/>
  <c r="A3363" i="4"/>
  <c r="G3363" i="4" s="1"/>
  <c r="A3364" i="4"/>
  <c r="G3364" i="4" s="1"/>
  <c r="A3365" i="4"/>
  <c r="G3365" i="4" s="1"/>
  <c r="A3366" i="4"/>
  <c r="G3366" i="4" s="1"/>
  <c r="A3367" i="4"/>
  <c r="G3367" i="4" s="1"/>
  <c r="A3368" i="4"/>
  <c r="G3368" i="4" s="1"/>
  <c r="A3369" i="4"/>
  <c r="G3369" i="4" s="1"/>
  <c r="A3370" i="4"/>
  <c r="G3370" i="4" s="1"/>
  <c r="A3371" i="4"/>
  <c r="G3371" i="4" s="1"/>
  <c r="A3372" i="4"/>
  <c r="G3372" i="4" s="1"/>
  <c r="A3373" i="4"/>
  <c r="G3373" i="4" s="1"/>
  <c r="A3374" i="4"/>
  <c r="G3374" i="4" s="1"/>
  <c r="A3375" i="4"/>
  <c r="G3375" i="4" s="1"/>
  <c r="A3376" i="4"/>
  <c r="G3376" i="4" s="1"/>
  <c r="A3377" i="4"/>
  <c r="G3377" i="4" s="1"/>
  <c r="A3378" i="4"/>
  <c r="G3378" i="4" s="1"/>
  <c r="A3379" i="4"/>
  <c r="G3379" i="4" s="1"/>
  <c r="A3380" i="4"/>
  <c r="G3380" i="4" s="1"/>
  <c r="A3381" i="4"/>
  <c r="G3381" i="4" s="1"/>
  <c r="A3382" i="4"/>
  <c r="G3382" i="4" s="1"/>
  <c r="A3383" i="4"/>
  <c r="G3383" i="4" s="1"/>
  <c r="A3384" i="4"/>
  <c r="G3384" i="4" s="1"/>
  <c r="A3385" i="4"/>
  <c r="G3385" i="4" s="1"/>
  <c r="A3386" i="4"/>
  <c r="G3386" i="4" s="1"/>
  <c r="A3387" i="4"/>
  <c r="G3387" i="4" s="1"/>
  <c r="A3388" i="4"/>
  <c r="G3388" i="4" s="1"/>
  <c r="A3389" i="4"/>
  <c r="G3389" i="4" s="1"/>
  <c r="A3390" i="4"/>
  <c r="G3390" i="4" s="1"/>
  <c r="A3391" i="4"/>
  <c r="G3391" i="4" s="1"/>
  <c r="A3392" i="4"/>
  <c r="G3392" i="4" s="1"/>
  <c r="A3393" i="4"/>
  <c r="G3393" i="4" s="1"/>
  <c r="A3394" i="4"/>
  <c r="G3394" i="4" s="1"/>
  <c r="A3395" i="4"/>
  <c r="G3395" i="4" s="1"/>
  <c r="A3396" i="4"/>
  <c r="G3396" i="4" s="1"/>
  <c r="A3397" i="4"/>
  <c r="G3397" i="4" s="1"/>
  <c r="A3398" i="4"/>
  <c r="G3398" i="4" s="1"/>
  <c r="A3399" i="4"/>
  <c r="G3399" i="4" s="1"/>
  <c r="A3400" i="4"/>
  <c r="G3400" i="4" s="1"/>
  <c r="A3401" i="4"/>
  <c r="G3401" i="4" s="1"/>
  <c r="A3402" i="4"/>
  <c r="G3402" i="4" s="1"/>
  <c r="A3403" i="4"/>
  <c r="G3403" i="4" s="1"/>
  <c r="A3404" i="4"/>
  <c r="G3404" i="4" s="1"/>
  <c r="A3405" i="4"/>
  <c r="G3405" i="4" s="1"/>
  <c r="A3406" i="4"/>
  <c r="G3406" i="4" s="1"/>
  <c r="A3407" i="4"/>
  <c r="G3407" i="4" s="1"/>
  <c r="A3408" i="4"/>
  <c r="G3408" i="4" s="1"/>
  <c r="A3409" i="4"/>
  <c r="G3409" i="4" s="1"/>
  <c r="A3410" i="4"/>
  <c r="G3410" i="4" s="1"/>
  <c r="A3411" i="4"/>
  <c r="G3411" i="4" s="1"/>
  <c r="A3412" i="4"/>
  <c r="G3412" i="4" s="1"/>
  <c r="A3413" i="4"/>
  <c r="G3413" i="4" s="1"/>
  <c r="A3414" i="4"/>
  <c r="G3414" i="4" s="1"/>
  <c r="A3415" i="4"/>
  <c r="G3415" i="4" s="1"/>
  <c r="A3416" i="4"/>
  <c r="G3416" i="4" s="1"/>
  <c r="A3417" i="4"/>
  <c r="G3417" i="4" s="1"/>
  <c r="A3418" i="4"/>
  <c r="G3418" i="4" s="1"/>
  <c r="A3419" i="4"/>
  <c r="G3419" i="4" s="1"/>
  <c r="A3420" i="4"/>
  <c r="G3420" i="4" s="1"/>
  <c r="A3421" i="4"/>
  <c r="G3421" i="4" s="1"/>
  <c r="A3422" i="4"/>
  <c r="G3422" i="4" s="1"/>
  <c r="A3423" i="4"/>
  <c r="G3423" i="4" s="1"/>
  <c r="A3424" i="4"/>
  <c r="G3424" i="4" s="1"/>
  <c r="A3425" i="4"/>
  <c r="G3425" i="4" s="1"/>
  <c r="A3426" i="4"/>
  <c r="G3426" i="4" s="1"/>
  <c r="A3427" i="4"/>
  <c r="G3427" i="4" s="1"/>
  <c r="A3428" i="4"/>
  <c r="G3428" i="4" s="1"/>
  <c r="A3429" i="4"/>
  <c r="G3429" i="4" s="1"/>
  <c r="A3430" i="4"/>
  <c r="G3430" i="4" s="1"/>
  <c r="A3431" i="4"/>
  <c r="G3431" i="4" s="1"/>
  <c r="A3432" i="4"/>
  <c r="G3432" i="4" s="1"/>
  <c r="A3433" i="4"/>
  <c r="G3433" i="4" s="1"/>
  <c r="A3434" i="4"/>
  <c r="G3434" i="4" s="1"/>
  <c r="A3435" i="4"/>
  <c r="G3435" i="4" s="1"/>
  <c r="A3436" i="4"/>
  <c r="G3436" i="4" s="1"/>
  <c r="A3437" i="4"/>
  <c r="G3437" i="4" s="1"/>
  <c r="A3438" i="4"/>
  <c r="G3438" i="4" s="1"/>
  <c r="A3439" i="4"/>
  <c r="G3439" i="4" s="1"/>
  <c r="A3440" i="4"/>
  <c r="G3440" i="4" s="1"/>
  <c r="A3441" i="4"/>
  <c r="G3441" i="4" s="1"/>
  <c r="A3442" i="4"/>
  <c r="G3442" i="4" s="1"/>
  <c r="A3443" i="4"/>
  <c r="G3443" i="4" s="1"/>
  <c r="A3444" i="4"/>
  <c r="G3444" i="4" s="1"/>
  <c r="A3445" i="4"/>
  <c r="G3445" i="4" s="1"/>
  <c r="A3446" i="4"/>
  <c r="G3446" i="4" s="1"/>
  <c r="A3447" i="4"/>
  <c r="G3447" i="4" s="1"/>
  <c r="A3448" i="4"/>
  <c r="G3448" i="4" s="1"/>
  <c r="A3449" i="4"/>
  <c r="G3449" i="4" s="1"/>
  <c r="A3450" i="4"/>
  <c r="G3450" i="4" s="1"/>
  <c r="A3451" i="4"/>
  <c r="G3451" i="4" s="1"/>
  <c r="A3452" i="4"/>
  <c r="G3452" i="4" s="1"/>
  <c r="A3453" i="4"/>
  <c r="G3453" i="4" s="1"/>
  <c r="A3454" i="4"/>
  <c r="G3454" i="4" s="1"/>
  <c r="A3455" i="4"/>
  <c r="G3455" i="4" s="1"/>
  <c r="A3456" i="4"/>
  <c r="G3456" i="4" s="1"/>
  <c r="A3457" i="4"/>
  <c r="G3457" i="4" s="1"/>
  <c r="A3458" i="4"/>
  <c r="G3458" i="4" s="1"/>
  <c r="A3459" i="4"/>
  <c r="G3459" i="4" s="1"/>
  <c r="A3460" i="4"/>
  <c r="G3460" i="4" s="1"/>
  <c r="A3461" i="4"/>
  <c r="G3461" i="4" s="1"/>
  <c r="A3462" i="4"/>
  <c r="G3462" i="4" s="1"/>
  <c r="A3463" i="4"/>
  <c r="G3463" i="4" s="1"/>
  <c r="A3464" i="4"/>
  <c r="G3464" i="4" s="1"/>
  <c r="A3465" i="4"/>
  <c r="G3465" i="4" s="1"/>
  <c r="A3466" i="4"/>
  <c r="G3466" i="4" s="1"/>
  <c r="A3467" i="4"/>
  <c r="G3467" i="4" s="1"/>
  <c r="A3468" i="4"/>
  <c r="G3468" i="4" s="1"/>
  <c r="A3469" i="4"/>
  <c r="G3469" i="4" s="1"/>
  <c r="A3470" i="4"/>
  <c r="G3470" i="4" s="1"/>
  <c r="A3471" i="4"/>
  <c r="G3471" i="4" s="1"/>
  <c r="A3472" i="4"/>
  <c r="G3472" i="4" s="1"/>
  <c r="A3473" i="4"/>
  <c r="G3473" i="4" s="1"/>
  <c r="A3474" i="4"/>
  <c r="G3474" i="4" s="1"/>
  <c r="A3475" i="4"/>
  <c r="G3475" i="4" s="1"/>
  <c r="A3476" i="4"/>
  <c r="G3476" i="4" s="1"/>
  <c r="A3477" i="4"/>
  <c r="G3477" i="4" s="1"/>
  <c r="A3478" i="4"/>
  <c r="G3478" i="4" s="1"/>
  <c r="A3479" i="4"/>
  <c r="G3479" i="4" s="1"/>
  <c r="A3480" i="4"/>
  <c r="G3480" i="4" s="1"/>
  <c r="A3481" i="4"/>
  <c r="G3481" i="4" s="1"/>
  <c r="A3482" i="4"/>
  <c r="G3482" i="4" s="1"/>
  <c r="A3483" i="4"/>
  <c r="G3483" i="4" s="1"/>
  <c r="A3484" i="4"/>
  <c r="G3484" i="4" s="1"/>
  <c r="A3485" i="4"/>
  <c r="G3485" i="4" s="1"/>
  <c r="A3486" i="4"/>
  <c r="G3486" i="4" s="1"/>
  <c r="A3487" i="4"/>
  <c r="G3487" i="4" s="1"/>
  <c r="A3488" i="4"/>
  <c r="G3488" i="4" s="1"/>
  <c r="A3489" i="4"/>
  <c r="G3489" i="4" s="1"/>
  <c r="A3490" i="4"/>
  <c r="G3490" i="4" s="1"/>
  <c r="A3491" i="4"/>
  <c r="G3491" i="4" s="1"/>
  <c r="A3492" i="4"/>
  <c r="G3492" i="4" s="1"/>
  <c r="A3493" i="4"/>
  <c r="G3493" i="4" s="1"/>
  <c r="A3494" i="4"/>
  <c r="G3494" i="4" s="1"/>
  <c r="A3495" i="4"/>
  <c r="G3495" i="4" s="1"/>
  <c r="A3496" i="4"/>
  <c r="G3496" i="4" s="1"/>
  <c r="A3497" i="4"/>
  <c r="G3497" i="4" s="1"/>
  <c r="A3498" i="4"/>
  <c r="G3498" i="4" s="1"/>
  <c r="A3499" i="4"/>
  <c r="G3499" i="4" s="1"/>
  <c r="A3500" i="4"/>
  <c r="G3500" i="4" s="1"/>
  <c r="A3501" i="4"/>
  <c r="G3501" i="4" s="1"/>
  <c r="A3502" i="4"/>
  <c r="G3502" i="4" s="1"/>
  <c r="A3503" i="4"/>
  <c r="G3503" i="4" s="1"/>
  <c r="A3504" i="4"/>
  <c r="G3504" i="4" s="1"/>
  <c r="A3505" i="4"/>
  <c r="G3505" i="4" s="1"/>
  <c r="A3506" i="4"/>
  <c r="G3506" i="4" s="1"/>
  <c r="A3507" i="4"/>
  <c r="G3507" i="4" s="1"/>
  <c r="A3508" i="4"/>
  <c r="G3508" i="4" s="1"/>
  <c r="A3509" i="4"/>
  <c r="G3509" i="4" s="1"/>
  <c r="A3510" i="4"/>
  <c r="G3510" i="4" s="1"/>
  <c r="A3511" i="4"/>
  <c r="G3511" i="4" s="1"/>
  <c r="A3512" i="4"/>
  <c r="G3512" i="4" s="1"/>
  <c r="A3513" i="4"/>
  <c r="G3513" i="4" s="1"/>
  <c r="A3514" i="4"/>
  <c r="G3514" i="4" s="1"/>
  <c r="A3515" i="4"/>
  <c r="G3515" i="4" s="1"/>
  <c r="A3516" i="4"/>
  <c r="G3516" i="4" s="1"/>
  <c r="A3517" i="4"/>
  <c r="G3517" i="4" s="1"/>
  <c r="A3518" i="4"/>
  <c r="G3518" i="4" s="1"/>
  <c r="A3519" i="4"/>
  <c r="G3519" i="4" s="1"/>
  <c r="A3520" i="4"/>
  <c r="G3520" i="4" s="1"/>
  <c r="A3521" i="4"/>
  <c r="G3521" i="4" s="1"/>
  <c r="A3522" i="4"/>
  <c r="G3522" i="4" s="1"/>
  <c r="A3523" i="4"/>
  <c r="G3523" i="4" s="1"/>
  <c r="A3524" i="4"/>
  <c r="G3524" i="4" s="1"/>
  <c r="A3525" i="4"/>
  <c r="G3525" i="4" s="1"/>
  <c r="A3526" i="4"/>
  <c r="G3526" i="4" s="1"/>
  <c r="A3527" i="4"/>
  <c r="G3527" i="4" s="1"/>
  <c r="A3528" i="4"/>
  <c r="G3528" i="4" s="1"/>
  <c r="A3529" i="4"/>
  <c r="G3529" i="4" s="1"/>
  <c r="A3530" i="4"/>
  <c r="G3530" i="4" s="1"/>
  <c r="A3531" i="4"/>
  <c r="G3531" i="4" s="1"/>
  <c r="A3532" i="4"/>
  <c r="G3532" i="4" s="1"/>
  <c r="A3533" i="4"/>
  <c r="G3533" i="4" s="1"/>
  <c r="A3534" i="4"/>
  <c r="G3534" i="4" s="1"/>
  <c r="A3535" i="4"/>
  <c r="G3535" i="4" s="1"/>
  <c r="A3536" i="4"/>
  <c r="G3536" i="4" s="1"/>
  <c r="A3537" i="4"/>
  <c r="G3537" i="4" s="1"/>
  <c r="A3538" i="4"/>
  <c r="G3538" i="4" s="1"/>
  <c r="A3539" i="4"/>
  <c r="G3539" i="4" s="1"/>
  <c r="A3540" i="4"/>
  <c r="G3540" i="4" s="1"/>
  <c r="A3541" i="4"/>
  <c r="G3541" i="4" s="1"/>
  <c r="A3542" i="4"/>
  <c r="G3542" i="4" s="1"/>
  <c r="A3543" i="4"/>
  <c r="G3543" i="4" s="1"/>
  <c r="A3544" i="4"/>
  <c r="G3544" i="4" s="1"/>
  <c r="A3545" i="4"/>
  <c r="G3545" i="4" s="1"/>
  <c r="A3546" i="4"/>
  <c r="G3546" i="4" s="1"/>
  <c r="A3547" i="4"/>
  <c r="G3547" i="4" s="1"/>
  <c r="A3548" i="4"/>
  <c r="G3548" i="4" s="1"/>
  <c r="A3549" i="4"/>
  <c r="G3549" i="4" s="1"/>
  <c r="A3550" i="4"/>
  <c r="G3550" i="4" s="1"/>
  <c r="A3551" i="4"/>
  <c r="G3551" i="4" s="1"/>
  <c r="A3552" i="4"/>
  <c r="G3552" i="4" s="1"/>
  <c r="A3553" i="4"/>
  <c r="G3553" i="4" s="1"/>
  <c r="A3554" i="4"/>
  <c r="G3554" i="4" s="1"/>
  <c r="A3555" i="4"/>
  <c r="G3555" i="4" s="1"/>
  <c r="A3556" i="4"/>
  <c r="G3556" i="4" s="1"/>
  <c r="A3557" i="4"/>
  <c r="G3557" i="4" s="1"/>
  <c r="A3558" i="4"/>
  <c r="G3558" i="4" s="1"/>
  <c r="A3559" i="4"/>
  <c r="G3559" i="4" s="1"/>
  <c r="A3560" i="4"/>
  <c r="G3560" i="4" s="1"/>
  <c r="A3561" i="4"/>
  <c r="G3561" i="4" s="1"/>
  <c r="A3562" i="4"/>
  <c r="G3562" i="4" s="1"/>
  <c r="A3563" i="4"/>
  <c r="G3563" i="4" s="1"/>
  <c r="A3564" i="4"/>
  <c r="G3564" i="4" s="1"/>
  <c r="A3565" i="4"/>
  <c r="G3565" i="4" s="1"/>
  <c r="A3566" i="4"/>
  <c r="G3566" i="4" s="1"/>
  <c r="A3567" i="4"/>
  <c r="G3567" i="4" s="1"/>
  <c r="A3568" i="4"/>
  <c r="G3568" i="4" s="1"/>
  <c r="A3569" i="4"/>
  <c r="G3569" i="4" s="1"/>
  <c r="A3570" i="4"/>
  <c r="G3570" i="4" s="1"/>
  <c r="A3571" i="4"/>
  <c r="G3571" i="4" s="1"/>
  <c r="A3572" i="4"/>
  <c r="G3572" i="4" s="1"/>
  <c r="A3573" i="4"/>
  <c r="G3573" i="4" s="1"/>
  <c r="A3574" i="4"/>
  <c r="G3574" i="4" s="1"/>
  <c r="A3575" i="4"/>
  <c r="G3575" i="4" s="1"/>
  <c r="A3576" i="4"/>
  <c r="G3576" i="4" s="1"/>
  <c r="A3577" i="4"/>
  <c r="G3577" i="4" s="1"/>
  <c r="A3578" i="4"/>
  <c r="G3578" i="4" s="1"/>
  <c r="A3579" i="4"/>
  <c r="G3579" i="4" s="1"/>
  <c r="A3580" i="4"/>
  <c r="G3580" i="4" s="1"/>
  <c r="A3581" i="4"/>
  <c r="G3581" i="4" s="1"/>
  <c r="A3582" i="4"/>
  <c r="G3582" i="4" s="1"/>
  <c r="A3583" i="4"/>
  <c r="G3583" i="4" s="1"/>
  <c r="A3584" i="4"/>
  <c r="G3584" i="4" s="1"/>
  <c r="A3585" i="4"/>
  <c r="G3585" i="4" s="1"/>
  <c r="A3586" i="4"/>
  <c r="G3586" i="4" s="1"/>
  <c r="A3587" i="4"/>
  <c r="G3587" i="4" s="1"/>
  <c r="A3588" i="4"/>
  <c r="G3588" i="4" s="1"/>
  <c r="A3589" i="4"/>
  <c r="G3589" i="4" s="1"/>
  <c r="A3590" i="4"/>
  <c r="G3590" i="4" s="1"/>
  <c r="A3591" i="4"/>
  <c r="G3591" i="4" s="1"/>
  <c r="A3592" i="4"/>
  <c r="G3592" i="4" s="1"/>
  <c r="A3593" i="4"/>
  <c r="G3593" i="4" s="1"/>
  <c r="A3594" i="4"/>
  <c r="G3594" i="4" s="1"/>
  <c r="A3595" i="4"/>
  <c r="G3595" i="4" s="1"/>
  <c r="A3596" i="4"/>
  <c r="G3596" i="4" s="1"/>
  <c r="A3597" i="4"/>
  <c r="G3597" i="4" s="1"/>
  <c r="A3598" i="4"/>
  <c r="G3598" i="4" s="1"/>
  <c r="A3599" i="4"/>
  <c r="G3599" i="4" s="1"/>
  <c r="A3600" i="4"/>
  <c r="G3600" i="4" s="1"/>
  <c r="A3601" i="4"/>
  <c r="G3601" i="4" s="1"/>
  <c r="A3602" i="4"/>
  <c r="G3602" i="4" s="1"/>
  <c r="A3603" i="4"/>
  <c r="G3603" i="4" s="1"/>
  <c r="A3604" i="4"/>
  <c r="G3604" i="4" s="1"/>
  <c r="A3605" i="4"/>
  <c r="G3605" i="4" s="1"/>
  <c r="A3606" i="4"/>
  <c r="G3606" i="4" s="1"/>
  <c r="A3607" i="4"/>
  <c r="G3607" i="4" s="1"/>
  <c r="A3608" i="4"/>
  <c r="G3608" i="4" s="1"/>
  <c r="A3609" i="4"/>
  <c r="G3609" i="4" s="1"/>
  <c r="A3610" i="4"/>
  <c r="G3610" i="4" s="1"/>
  <c r="A3611" i="4"/>
  <c r="G3611" i="4" s="1"/>
  <c r="A3612" i="4"/>
  <c r="G3612" i="4" s="1"/>
  <c r="A3613" i="4"/>
  <c r="G3613" i="4" s="1"/>
  <c r="A3614" i="4"/>
  <c r="G3614" i="4" s="1"/>
  <c r="A3615" i="4"/>
  <c r="G3615" i="4" s="1"/>
  <c r="A3616" i="4"/>
  <c r="G3616" i="4" s="1"/>
  <c r="A3617" i="4"/>
  <c r="G3617" i="4" s="1"/>
  <c r="A3618" i="4"/>
  <c r="G3618" i="4" s="1"/>
  <c r="A3619" i="4"/>
  <c r="G3619" i="4" s="1"/>
  <c r="A3620" i="4"/>
  <c r="G3620" i="4" s="1"/>
  <c r="A3621" i="4"/>
  <c r="G3621" i="4" s="1"/>
  <c r="A3622" i="4"/>
  <c r="G3622" i="4" s="1"/>
  <c r="A3623" i="4"/>
  <c r="G3623" i="4" s="1"/>
  <c r="A3624" i="4"/>
  <c r="G3624" i="4" s="1"/>
  <c r="A3625" i="4"/>
  <c r="G3625" i="4" s="1"/>
  <c r="A3626" i="4"/>
  <c r="G3626" i="4" s="1"/>
  <c r="A3627" i="4"/>
  <c r="G3627" i="4" s="1"/>
  <c r="A3628" i="4"/>
  <c r="G3628" i="4" s="1"/>
  <c r="A3629" i="4"/>
  <c r="G3629" i="4" s="1"/>
  <c r="A3630" i="4"/>
  <c r="G3630" i="4" s="1"/>
  <c r="A3631" i="4"/>
  <c r="G3631" i="4" s="1"/>
  <c r="A3632" i="4"/>
  <c r="G3632" i="4" s="1"/>
  <c r="A3633" i="4"/>
  <c r="G3633" i="4" s="1"/>
  <c r="A3634" i="4"/>
  <c r="G3634" i="4" s="1"/>
  <c r="A3635" i="4"/>
  <c r="G3635" i="4" s="1"/>
  <c r="A3636" i="4"/>
  <c r="G3636" i="4" s="1"/>
  <c r="A3637" i="4"/>
  <c r="G3637" i="4" s="1"/>
  <c r="A3638" i="4"/>
  <c r="G3638" i="4" s="1"/>
  <c r="A3639" i="4"/>
  <c r="G3639" i="4" s="1"/>
  <c r="A3640" i="4"/>
  <c r="G3640" i="4" s="1"/>
  <c r="A3641" i="4"/>
  <c r="G3641" i="4" s="1"/>
  <c r="A3642" i="4"/>
  <c r="G3642" i="4" s="1"/>
  <c r="A3643" i="4"/>
  <c r="G3643" i="4" s="1"/>
  <c r="A3644" i="4"/>
  <c r="G3644" i="4" s="1"/>
  <c r="A3645" i="4"/>
  <c r="G3645" i="4" s="1"/>
  <c r="A3646" i="4"/>
  <c r="G3646" i="4" s="1"/>
  <c r="A3647" i="4"/>
  <c r="G3647" i="4" s="1"/>
  <c r="A3648" i="4"/>
  <c r="G3648" i="4" s="1"/>
  <c r="A3649" i="4"/>
  <c r="G3649" i="4" s="1"/>
  <c r="A3650" i="4"/>
  <c r="G3650" i="4" s="1"/>
  <c r="A3651" i="4"/>
  <c r="G3651" i="4" s="1"/>
  <c r="A3652" i="4"/>
  <c r="G3652" i="4" s="1"/>
  <c r="A3653" i="4"/>
  <c r="G3653" i="4" s="1"/>
  <c r="A3654" i="4"/>
  <c r="G3654" i="4" s="1"/>
  <c r="A3655" i="4"/>
  <c r="G3655" i="4" s="1"/>
  <c r="A3656" i="4"/>
  <c r="G3656" i="4" s="1"/>
  <c r="A3657" i="4"/>
  <c r="G3657" i="4" s="1"/>
  <c r="A3658" i="4"/>
  <c r="G3658" i="4" s="1"/>
  <c r="A3659" i="4"/>
  <c r="G3659" i="4" s="1"/>
  <c r="A3660" i="4"/>
  <c r="G3660" i="4" s="1"/>
  <c r="A3661" i="4"/>
  <c r="G3661" i="4" s="1"/>
  <c r="A3662" i="4"/>
  <c r="G3662" i="4" s="1"/>
  <c r="A3663" i="4"/>
  <c r="G3663" i="4" s="1"/>
  <c r="A3664" i="4"/>
  <c r="G3664" i="4" s="1"/>
  <c r="A3665" i="4"/>
  <c r="G3665" i="4" s="1"/>
  <c r="A3666" i="4"/>
  <c r="G3666" i="4" s="1"/>
  <c r="A3667" i="4"/>
  <c r="G3667" i="4" s="1"/>
  <c r="A3668" i="4"/>
  <c r="G3668" i="4" s="1"/>
  <c r="A3669" i="4"/>
  <c r="G3669" i="4" s="1"/>
  <c r="A3670" i="4"/>
  <c r="G3670" i="4" s="1"/>
  <c r="A3671" i="4"/>
  <c r="G3671" i="4" s="1"/>
  <c r="A3672" i="4"/>
  <c r="G3672" i="4" s="1"/>
  <c r="A3673" i="4"/>
  <c r="G3673" i="4" s="1"/>
  <c r="A3674" i="4"/>
  <c r="G3674" i="4" s="1"/>
  <c r="A3675" i="4"/>
  <c r="G3675" i="4" s="1"/>
  <c r="A3676" i="4"/>
  <c r="G3676" i="4" s="1"/>
  <c r="A3677" i="4"/>
  <c r="G3677" i="4" s="1"/>
  <c r="A3678" i="4"/>
  <c r="G3678" i="4" s="1"/>
  <c r="A3679" i="4"/>
  <c r="G3679" i="4" s="1"/>
  <c r="A3680" i="4"/>
  <c r="G3680" i="4" s="1"/>
  <c r="A3681" i="4"/>
  <c r="G3681" i="4" s="1"/>
  <c r="A3682" i="4"/>
  <c r="G3682" i="4" s="1"/>
  <c r="A3683" i="4"/>
  <c r="G3683" i="4" s="1"/>
  <c r="A3684" i="4"/>
  <c r="G3684" i="4" s="1"/>
  <c r="A3685" i="4"/>
  <c r="G3685" i="4" s="1"/>
  <c r="A3686" i="4"/>
  <c r="G3686" i="4" s="1"/>
  <c r="A3687" i="4"/>
  <c r="G3687" i="4" s="1"/>
  <c r="A3688" i="4"/>
  <c r="G3688" i="4" s="1"/>
  <c r="A3689" i="4"/>
  <c r="G3689" i="4" s="1"/>
  <c r="A3690" i="4"/>
  <c r="G3690" i="4" s="1"/>
  <c r="A3691" i="4"/>
  <c r="G3691" i="4" s="1"/>
  <c r="A3692" i="4"/>
  <c r="G3692" i="4" s="1"/>
  <c r="A3693" i="4"/>
  <c r="G3693" i="4" s="1"/>
  <c r="A3694" i="4"/>
  <c r="G3694" i="4" s="1"/>
  <c r="A3695" i="4"/>
  <c r="G3695" i="4" s="1"/>
  <c r="A3696" i="4"/>
  <c r="G3696" i="4" s="1"/>
  <c r="A3697" i="4"/>
  <c r="G3697" i="4" s="1"/>
  <c r="A3698" i="4"/>
  <c r="G3698" i="4" s="1"/>
  <c r="A3699" i="4"/>
  <c r="G3699" i="4" s="1"/>
  <c r="A3700" i="4"/>
  <c r="G3700" i="4" s="1"/>
  <c r="A3701" i="4"/>
  <c r="G3701" i="4" s="1"/>
  <c r="A3702" i="4"/>
  <c r="G3702" i="4" s="1"/>
  <c r="A3703" i="4"/>
  <c r="G3703" i="4" s="1"/>
  <c r="A3704" i="4"/>
  <c r="G3704" i="4" s="1"/>
  <c r="A3705" i="4"/>
  <c r="G3705" i="4" s="1"/>
  <c r="A3706" i="4"/>
  <c r="G3706" i="4" s="1"/>
  <c r="A3707" i="4"/>
  <c r="G3707" i="4" s="1"/>
  <c r="A3708" i="4"/>
  <c r="G3708" i="4" s="1"/>
  <c r="A3709" i="4"/>
  <c r="G3709" i="4" s="1"/>
  <c r="A3710" i="4"/>
  <c r="G3710" i="4" s="1"/>
  <c r="A3711" i="4"/>
  <c r="G3711" i="4" s="1"/>
  <c r="A3712" i="4"/>
  <c r="G3712" i="4" s="1"/>
  <c r="A3713" i="4"/>
  <c r="G3713" i="4" s="1"/>
  <c r="A3714" i="4"/>
  <c r="G3714" i="4" s="1"/>
  <c r="A3715" i="4"/>
  <c r="G3715" i="4" s="1"/>
  <c r="A3716" i="4"/>
  <c r="G3716" i="4" s="1"/>
  <c r="A3717" i="4"/>
  <c r="G3717" i="4" s="1"/>
  <c r="A3718" i="4"/>
  <c r="G3718" i="4" s="1"/>
  <c r="A3719" i="4"/>
  <c r="G3719" i="4" s="1"/>
  <c r="A3720" i="4"/>
  <c r="G3720" i="4" s="1"/>
  <c r="A3721" i="4"/>
  <c r="G3721" i="4" s="1"/>
  <c r="A3722" i="4"/>
  <c r="G3722" i="4" s="1"/>
  <c r="A3723" i="4"/>
  <c r="G3723" i="4" s="1"/>
  <c r="A3724" i="4"/>
  <c r="G3724" i="4" s="1"/>
  <c r="A3725" i="4"/>
  <c r="G3725" i="4" s="1"/>
  <c r="A3726" i="4"/>
  <c r="G3726" i="4" s="1"/>
  <c r="A3727" i="4"/>
  <c r="G3727" i="4" s="1"/>
  <c r="A3728" i="4"/>
  <c r="G3728" i="4" s="1"/>
  <c r="A3729" i="4"/>
  <c r="G3729" i="4" s="1"/>
  <c r="A3730" i="4"/>
  <c r="G3730" i="4" s="1"/>
  <c r="A3731" i="4"/>
  <c r="G3731" i="4" s="1"/>
  <c r="A3732" i="4"/>
  <c r="G3732" i="4" s="1"/>
  <c r="A3733" i="4"/>
  <c r="G3733" i="4" s="1"/>
  <c r="A3734" i="4"/>
  <c r="G3734" i="4" s="1"/>
  <c r="A3735" i="4"/>
  <c r="G3735" i="4" s="1"/>
  <c r="A3736" i="4"/>
  <c r="G3736" i="4" s="1"/>
  <c r="A3737" i="4"/>
  <c r="G3737" i="4" s="1"/>
  <c r="A3738" i="4"/>
  <c r="G3738" i="4" s="1"/>
  <c r="A3739" i="4"/>
  <c r="G3739" i="4" s="1"/>
  <c r="A3740" i="4"/>
  <c r="G3740" i="4" s="1"/>
  <c r="A3741" i="4"/>
  <c r="G3741" i="4" s="1"/>
  <c r="A3742" i="4"/>
  <c r="G3742" i="4" s="1"/>
  <c r="A3743" i="4"/>
  <c r="G3743" i="4" s="1"/>
  <c r="A3744" i="4"/>
  <c r="G3744" i="4" s="1"/>
  <c r="A3745" i="4"/>
  <c r="G3745" i="4" s="1"/>
  <c r="A3746" i="4"/>
  <c r="G3746" i="4" s="1"/>
  <c r="A3747" i="4"/>
  <c r="G3747" i="4" s="1"/>
  <c r="A3748" i="4"/>
  <c r="G3748" i="4" s="1"/>
  <c r="A3749" i="4"/>
  <c r="G3749" i="4" s="1"/>
  <c r="A3750" i="4"/>
  <c r="G3750" i="4" s="1"/>
  <c r="A3751" i="4"/>
  <c r="G3751" i="4" s="1"/>
  <c r="A3752" i="4"/>
  <c r="G3752" i="4" s="1"/>
  <c r="A3753" i="4"/>
  <c r="G3753" i="4" s="1"/>
  <c r="A3754" i="4"/>
  <c r="G3754" i="4" s="1"/>
  <c r="A3755" i="4"/>
  <c r="G3755" i="4" s="1"/>
  <c r="A3756" i="4"/>
  <c r="G3756" i="4" s="1"/>
  <c r="A3757" i="4"/>
  <c r="G3757" i="4" s="1"/>
  <c r="A3758" i="4"/>
  <c r="G3758" i="4" s="1"/>
  <c r="A3759" i="4"/>
  <c r="G3759" i="4" s="1"/>
  <c r="A3760" i="4"/>
  <c r="G3760" i="4" s="1"/>
  <c r="A3761" i="4"/>
  <c r="G3761" i="4" s="1"/>
  <c r="A3762" i="4"/>
  <c r="G3762" i="4" s="1"/>
  <c r="A3763" i="4"/>
  <c r="G3763" i="4" s="1"/>
  <c r="A3764" i="4"/>
  <c r="G3764" i="4" s="1"/>
  <c r="A3765" i="4"/>
  <c r="G3765" i="4" s="1"/>
  <c r="A3766" i="4"/>
  <c r="G3766" i="4" s="1"/>
  <c r="A3767" i="4"/>
  <c r="G3767" i="4" s="1"/>
  <c r="A3768" i="4"/>
  <c r="G3768" i="4" s="1"/>
  <c r="A3769" i="4"/>
  <c r="G3769" i="4" s="1"/>
  <c r="A3770" i="4"/>
  <c r="G3770" i="4" s="1"/>
  <c r="A3771" i="4"/>
  <c r="G3771" i="4" s="1"/>
  <c r="A3772" i="4"/>
  <c r="G3772" i="4" s="1"/>
  <c r="A3773" i="4"/>
  <c r="G3773" i="4" s="1"/>
  <c r="A3774" i="4"/>
  <c r="G3774" i="4" s="1"/>
  <c r="A3775" i="4"/>
  <c r="G3775" i="4" s="1"/>
  <c r="A3776" i="4"/>
  <c r="G3776" i="4" s="1"/>
  <c r="A3777" i="4"/>
  <c r="G3777" i="4" s="1"/>
  <c r="A3778" i="4"/>
  <c r="G3778" i="4" s="1"/>
  <c r="A3779" i="4"/>
  <c r="G3779" i="4" s="1"/>
  <c r="A3780" i="4"/>
  <c r="G3780" i="4" s="1"/>
  <c r="A3781" i="4"/>
  <c r="G3781" i="4" s="1"/>
  <c r="A3782" i="4"/>
  <c r="G3782" i="4" s="1"/>
  <c r="A3783" i="4"/>
  <c r="G3783" i="4" s="1"/>
  <c r="A3784" i="4"/>
  <c r="G3784" i="4" s="1"/>
  <c r="A3785" i="4"/>
  <c r="G3785" i="4" s="1"/>
  <c r="A3786" i="4"/>
  <c r="G3786" i="4" s="1"/>
  <c r="A3787" i="4"/>
  <c r="G3787" i="4" s="1"/>
  <c r="A3788" i="4"/>
  <c r="G3788" i="4" s="1"/>
  <c r="A3789" i="4"/>
  <c r="G3789" i="4" s="1"/>
  <c r="A3790" i="4"/>
  <c r="G3790" i="4" s="1"/>
  <c r="A3791" i="4"/>
  <c r="G3791" i="4" s="1"/>
  <c r="A3792" i="4"/>
  <c r="G3792" i="4" s="1"/>
  <c r="A3793" i="4"/>
  <c r="G3793" i="4" s="1"/>
  <c r="A3794" i="4"/>
  <c r="G3794" i="4" s="1"/>
  <c r="A3795" i="4"/>
  <c r="G3795" i="4" s="1"/>
  <c r="A3796" i="4"/>
  <c r="G3796" i="4" s="1"/>
  <c r="A3797" i="4"/>
  <c r="G3797" i="4" s="1"/>
  <c r="A3798" i="4"/>
  <c r="G3798" i="4" s="1"/>
  <c r="A3799" i="4"/>
  <c r="G3799" i="4" s="1"/>
  <c r="A3800" i="4"/>
  <c r="G3800" i="4" s="1"/>
  <c r="A3801" i="4"/>
  <c r="G3801" i="4" s="1"/>
  <c r="A3802" i="4"/>
  <c r="G3802" i="4" s="1"/>
  <c r="A3803" i="4"/>
  <c r="G3803" i="4" s="1"/>
  <c r="A3804" i="4"/>
  <c r="G3804" i="4" s="1"/>
  <c r="A3805" i="4"/>
  <c r="G3805" i="4" s="1"/>
  <c r="A3806" i="4"/>
  <c r="G3806" i="4" s="1"/>
  <c r="A3807" i="4"/>
  <c r="G3807" i="4" s="1"/>
  <c r="A3808" i="4"/>
  <c r="G3808" i="4" s="1"/>
  <c r="A3809" i="4"/>
  <c r="G3809" i="4" s="1"/>
  <c r="A3810" i="4"/>
  <c r="G3810" i="4" s="1"/>
  <c r="A3811" i="4"/>
  <c r="G3811" i="4" s="1"/>
  <c r="A3812" i="4"/>
  <c r="G3812" i="4" s="1"/>
  <c r="A3813" i="4"/>
  <c r="G3813" i="4" s="1"/>
  <c r="A3814" i="4"/>
  <c r="G3814" i="4" s="1"/>
  <c r="A3815" i="4"/>
  <c r="G3815" i="4" s="1"/>
  <c r="A3816" i="4"/>
  <c r="G3816" i="4" s="1"/>
  <c r="A3817" i="4"/>
  <c r="G3817" i="4" s="1"/>
  <c r="A3818" i="4"/>
  <c r="G3818" i="4" s="1"/>
  <c r="A3819" i="4"/>
  <c r="G3819" i="4" s="1"/>
  <c r="A3820" i="4"/>
  <c r="G3820" i="4" s="1"/>
  <c r="A3821" i="4"/>
  <c r="G3821" i="4" s="1"/>
  <c r="A3822" i="4"/>
  <c r="G3822" i="4" s="1"/>
  <c r="A3823" i="4"/>
  <c r="G3823" i="4" s="1"/>
  <c r="A3824" i="4"/>
  <c r="G3824" i="4" s="1"/>
  <c r="A3825" i="4"/>
  <c r="G3825" i="4" s="1"/>
  <c r="A3826" i="4"/>
  <c r="G3826" i="4" s="1"/>
  <c r="A3827" i="4"/>
  <c r="G3827" i="4" s="1"/>
  <c r="A3828" i="4"/>
  <c r="G3828" i="4" s="1"/>
  <c r="A3829" i="4"/>
  <c r="G3829" i="4" s="1"/>
  <c r="A3830" i="4"/>
  <c r="G3830" i="4" s="1"/>
  <c r="A3831" i="4"/>
  <c r="G3831" i="4" s="1"/>
  <c r="A3832" i="4"/>
  <c r="G3832" i="4" s="1"/>
  <c r="A3833" i="4"/>
  <c r="G3833" i="4" s="1"/>
  <c r="A3834" i="4"/>
  <c r="G3834" i="4" s="1"/>
  <c r="A3835" i="4"/>
  <c r="G3835" i="4" s="1"/>
  <c r="A3836" i="4"/>
  <c r="G3836" i="4" s="1"/>
  <c r="A3837" i="4"/>
  <c r="G3837" i="4" s="1"/>
  <c r="A3838" i="4"/>
  <c r="G3838" i="4" s="1"/>
  <c r="A3839" i="4"/>
  <c r="G3839" i="4" s="1"/>
  <c r="A3840" i="4"/>
  <c r="G3840" i="4" s="1"/>
  <c r="A3841" i="4"/>
  <c r="G3841" i="4" s="1"/>
  <c r="A3842" i="4"/>
  <c r="G3842" i="4" s="1"/>
  <c r="A3843" i="4"/>
  <c r="G3843" i="4" s="1"/>
  <c r="A3844" i="4"/>
  <c r="G3844" i="4" s="1"/>
  <c r="A3845" i="4"/>
  <c r="G3845" i="4" s="1"/>
  <c r="A3846" i="4"/>
  <c r="G3846" i="4" s="1"/>
  <c r="A3847" i="4"/>
  <c r="G3847" i="4" s="1"/>
  <c r="A3848" i="4"/>
  <c r="G3848" i="4" s="1"/>
  <c r="A3849" i="4"/>
  <c r="G3849" i="4" s="1"/>
  <c r="A3850" i="4"/>
  <c r="G3850" i="4" s="1"/>
  <c r="A3851" i="4"/>
  <c r="G3851" i="4" s="1"/>
  <c r="A3852" i="4"/>
  <c r="G3852" i="4" s="1"/>
  <c r="A3853" i="4"/>
  <c r="G3853" i="4" s="1"/>
  <c r="A3854" i="4"/>
  <c r="G3854" i="4" s="1"/>
  <c r="A3855" i="4"/>
  <c r="G3855" i="4" s="1"/>
  <c r="A3856" i="4"/>
  <c r="G3856" i="4" s="1"/>
  <c r="A3857" i="4"/>
  <c r="G3857" i="4" s="1"/>
  <c r="A3858" i="4"/>
  <c r="G3858" i="4" s="1"/>
  <c r="A3859" i="4"/>
  <c r="G3859" i="4" s="1"/>
  <c r="A3860" i="4"/>
  <c r="G3860" i="4" s="1"/>
  <c r="A3861" i="4"/>
  <c r="G3861" i="4" s="1"/>
  <c r="A3862" i="4"/>
  <c r="G3862" i="4" s="1"/>
  <c r="A3863" i="4"/>
  <c r="G3863" i="4" s="1"/>
  <c r="A3864" i="4"/>
  <c r="G3864" i="4" s="1"/>
  <c r="A3865" i="4"/>
  <c r="G3865" i="4" s="1"/>
  <c r="A3866" i="4"/>
  <c r="G3866" i="4" s="1"/>
  <c r="A3867" i="4"/>
  <c r="G3867" i="4" s="1"/>
  <c r="A3868" i="4"/>
  <c r="G3868" i="4" s="1"/>
  <c r="A3869" i="4"/>
  <c r="G3869" i="4" s="1"/>
  <c r="A3870" i="4"/>
  <c r="G3870" i="4" s="1"/>
  <c r="A3871" i="4"/>
  <c r="G3871" i="4" s="1"/>
  <c r="A3872" i="4"/>
  <c r="G3872" i="4" s="1"/>
  <c r="A3873" i="4"/>
  <c r="G3873" i="4" s="1"/>
  <c r="A3874" i="4"/>
  <c r="G3874" i="4" s="1"/>
  <c r="A3875" i="4"/>
  <c r="G3875" i="4" s="1"/>
  <c r="A3876" i="4"/>
  <c r="G3876" i="4" s="1"/>
  <c r="A3877" i="4"/>
  <c r="G3877" i="4" s="1"/>
  <c r="A3878" i="4"/>
  <c r="G3878" i="4" s="1"/>
  <c r="A3879" i="4"/>
  <c r="G3879" i="4" s="1"/>
  <c r="A3880" i="4"/>
  <c r="G3880" i="4" s="1"/>
  <c r="A3881" i="4"/>
  <c r="G3881" i="4" s="1"/>
  <c r="A3882" i="4"/>
  <c r="G3882" i="4" s="1"/>
  <c r="A3883" i="4"/>
  <c r="G3883" i="4" s="1"/>
  <c r="A3884" i="4"/>
  <c r="G3884" i="4" s="1"/>
  <c r="A3885" i="4"/>
  <c r="G3885" i="4" s="1"/>
  <c r="A3886" i="4"/>
  <c r="G3886" i="4" s="1"/>
  <c r="A3887" i="4"/>
  <c r="G3887" i="4" s="1"/>
  <c r="A3888" i="4"/>
  <c r="G3888" i="4" s="1"/>
  <c r="A3889" i="4"/>
  <c r="G3889" i="4" s="1"/>
  <c r="A3890" i="4"/>
  <c r="G3890" i="4" s="1"/>
  <c r="A3891" i="4"/>
  <c r="G3891" i="4" s="1"/>
  <c r="A3892" i="4"/>
  <c r="G3892" i="4" s="1"/>
  <c r="A3893" i="4"/>
  <c r="G3893" i="4" s="1"/>
  <c r="A3894" i="4"/>
  <c r="G3894" i="4" s="1"/>
  <c r="A3895" i="4"/>
  <c r="G3895" i="4" s="1"/>
  <c r="A3896" i="4"/>
  <c r="G3896" i="4" s="1"/>
  <c r="A3897" i="4"/>
  <c r="G3897" i="4" s="1"/>
  <c r="A3898" i="4"/>
  <c r="G3898" i="4" s="1"/>
  <c r="A3899" i="4"/>
  <c r="G3899" i="4" s="1"/>
  <c r="A3900" i="4"/>
  <c r="G3900" i="4" s="1"/>
  <c r="A3901" i="4"/>
  <c r="G3901" i="4" s="1"/>
  <c r="A3902" i="4"/>
  <c r="G3902" i="4" s="1"/>
  <c r="A3903" i="4"/>
  <c r="G3903" i="4" s="1"/>
  <c r="A3904" i="4"/>
  <c r="G3904" i="4" s="1"/>
  <c r="A3905" i="4"/>
  <c r="G3905" i="4" s="1"/>
  <c r="A3906" i="4"/>
  <c r="G3906" i="4" s="1"/>
  <c r="A3907" i="4"/>
  <c r="G3907" i="4" s="1"/>
  <c r="A3908" i="4"/>
  <c r="G3908" i="4" s="1"/>
  <c r="A3909" i="4"/>
  <c r="G3909" i="4" s="1"/>
  <c r="A3910" i="4"/>
  <c r="G3910" i="4" s="1"/>
  <c r="A3911" i="4"/>
  <c r="G3911" i="4" s="1"/>
  <c r="A3912" i="4"/>
  <c r="G3912" i="4" s="1"/>
  <c r="A3913" i="4"/>
  <c r="G3913" i="4" s="1"/>
  <c r="A3914" i="4"/>
  <c r="G3914" i="4" s="1"/>
  <c r="A3915" i="4"/>
  <c r="G3915" i="4" s="1"/>
  <c r="A3916" i="4"/>
  <c r="G3916" i="4" s="1"/>
  <c r="A3917" i="4"/>
  <c r="G3917" i="4" s="1"/>
  <c r="A3918" i="4"/>
  <c r="G3918" i="4" s="1"/>
  <c r="A3919" i="4"/>
  <c r="G3919" i="4" s="1"/>
  <c r="A3920" i="4"/>
  <c r="G3920" i="4" s="1"/>
  <c r="A3921" i="4"/>
  <c r="G3921" i="4" s="1"/>
  <c r="A3922" i="4"/>
  <c r="G3922" i="4" s="1"/>
  <c r="A3923" i="4"/>
  <c r="G3923" i="4" s="1"/>
  <c r="A3924" i="4"/>
  <c r="G3924" i="4" s="1"/>
  <c r="A3925" i="4"/>
  <c r="G3925" i="4" s="1"/>
  <c r="A3926" i="4"/>
  <c r="G3926" i="4" s="1"/>
  <c r="A3927" i="4"/>
  <c r="G3927" i="4" s="1"/>
  <c r="A3928" i="4"/>
  <c r="G3928" i="4" s="1"/>
  <c r="A3929" i="4"/>
  <c r="G3929" i="4" s="1"/>
  <c r="A3930" i="4"/>
  <c r="G3930" i="4" s="1"/>
  <c r="A3931" i="4"/>
  <c r="G3931" i="4" s="1"/>
  <c r="A3932" i="4"/>
  <c r="G3932" i="4" s="1"/>
  <c r="A3933" i="4"/>
  <c r="G3933" i="4" s="1"/>
  <c r="A3934" i="4"/>
  <c r="G3934" i="4" s="1"/>
  <c r="A3935" i="4"/>
  <c r="G3935" i="4" s="1"/>
  <c r="A3936" i="4"/>
  <c r="G3936" i="4" s="1"/>
  <c r="A3937" i="4"/>
  <c r="G3937" i="4" s="1"/>
  <c r="A3938" i="4"/>
  <c r="G3938" i="4" s="1"/>
  <c r="A3939" i="4"/>
  <c r="G3939" i="4" s="1"/>
  <c r="A3940" i="4"/>
  <c r="G3940" i="4" s="1"/>
  <c r="A3941" i="4"/>
  <c r="G3941" i="4" s="1"/>
  <c r="A3942" i="4"/>
  <c r="G3942" i="4" s="1"/>
  <c r="A3943" i="4"/>
  <c r="G3943" i="4" s="1"/>
  <c r="A3944" i="4"/>
  <c r="G3944" i="4" s="1"/>
  <c r="A3945" i="4"/>
  <c r="G3945" i="4" s="1"/>
  <c r="A3946" i="4"/>
  <c r="G3946" i="4" s="1"/>
  <c r="A3947" i="4"/>
  <c r="G3947" i="4" s="1"/>
  <c r="A3948" i="4"/>
  <c r="G3948" i="4" s="1"/>
  <c r="A3949" i="4"/>
  <c r="G3949" i="4" s="1"/>
  <c r="A3950" i="4"/>
  <c r="G3950" i="4" s="1"/>
  <c r="A3951" i="4"/>
  <c r="G3951" i="4" s="1"/>
  <c r="A3952" i="4"/>
  <c r="G3952" i="4" s="1"/>
  <c r="A3953" i="4"/>
  <c r="G3953" i="4" s="1"/>
  <c r="A3954" i="4"/>
  <c r="G3954" i="4" s="1"/>
  <c r="A3955" i="4"/>
  <c r="G3955" i="4" s="1"/>
  <c r="A3956" i="4"/>
  <c r="G3956" i="4" s="1"/>
  <c r="A3957" i="4"/>
  <c r="G3957" i="4" s="1"/>
  <c r="A3958" i="4"/>
  <c r="G3958" i="4" s="1"/>
  <c r="A3959" i="4"/>
  <c r="G3959" i="4" s="1"/>
  <c r="A3960" i="4"/>
  <c r="G3960" i="4" s="1"/>
  <c r="A3961" i="4"/>
  <c r="G3961" i="4" s="1"/>
  <c r="A3962" i="4"/>
  <c r="G3962" i="4" s="1"/>
  <c r="A3963" i="4"/>
  <c r="G3963" i="4" s="1"/>
  <c r="A3964" i="4"/>
  <c r="G3964" i="4" s="1"/>
  <c r="A3965" i="4"/>
  <c r="G3965" i="4" s="1"/>
  <c r="A3966" i="4"/>
  <c r="G3966" i="4" s="1"/>
  <c r="A3967" i="4"/>
  <c r="G3967" i="4" s="1"/>
  <c r="A3968" i="4"/>
  <c r="G3968" i="4" s="1"/>
  <c r="A3969" i="4"/>
  <c r="G3969" i="4" s="1"/>
  <c r="A3970" i="4"/>
  <c r="G3970" i="4" s="1"/>
  <c r="A3971" i="4"/>
  <c r="G3971" i="4" s="1"/>
  <c r="A3972" i="4"/>
  <c r="G3972" i="4" s="1"/>
  <c r="A3973" i="4"/>
  <c r="G3973" i="4" s="1"/>
  <c r="A3974" i="4"/>
  <c r="G3974" i="4" s="1"/>
  <c r="A3975" i="4"/>
  <c r="G3975" i="4" s="1"/>
  <c r="A3976" i="4"/>
  <c r="G3976" i="4" s="1"/>
  <c r="A3977" i="4"/>
  <c r="G3977" i="4" s="1"/>
  <c r="A3978" i="4"/>
  <c r="G3978" i="4" s="1"/>
  <c r="A3979" i="4"/>
  <c r="G3979" i="4" s="1"/>
  <c r="A3980" i="4"/>
  <c r="G3980" i="4" s="1"/>
  <c r="A3981" i="4"/>
  <c r="G3981" i="4" s="1"/>
  <c r="A3982" i="4"/>
  <c r="G3982" i="4" s="1"/>
  <c r="A3983" i="4"/>
  <c r="G3983" i="4" s="1"/>
  <c r="A3984" i="4"/>
  <c r="G3984" i="4" s="1"/>
  <c r="A3985" i="4"/>
  <c r="G3985" i="4" s="1"/>
  <c r="A3986" i="4"/>
  <c r="G3986" i="4" s="1"/>
  <c r="A3987" i="4"/>
  <c r="G3987" i="4" s="1"/>
  <c r="A3988" i="4"/>
  <c r="G3988" i="4" s="1"/>
  <c r="A3989" i="4"/>
  <c r="G3989" i="4" s="1"/>
  <c r="A3990" i="4"/>
  <c r="G3990" i="4" s="1"/>
  <c r="A3991" i="4"/>
  <c r="G3991" i="4" s="1"/>
  <c r="A3992" i="4"/>
  <c r="G3992" i="4" s="1"/>
  <c r="A3993" i="4"/>
  <c r="G3993" i="4" s="1"/>
  <c r="A3994" i="4"/>
  <c r="G3994" i="4" s="1"/>
  <c r="A3995" i="4"/>
  <c r="G3995" i="4" s="1"/>
  <c r="A3996" i="4"/>
  <c r="G3996" i="4" s="1"/>
  <c r="A3997" i="4"/>
  <c r="G3997" i="4" s="1"/>
  <c r="A3998" i="4"/>
  <c r="G3998" i="4" s="1"/>
  <c r="A3999" i="4"/>
  <c r="G3999" i="4" s="1"/>
  <c r="A4000" i="4"/>
  <c r="G4000" i="4" s="1"/>
  <c r="A4001" i="4"/>
  <c r="G4001" i="4" s="1"/>
  <c r="A4002" i="4"/>
  <c r="G4002" i="4" s="1"/>
  <c r="A4003" i="4"/>
  <c r="G4003" i="4" s="1"/>
  <c r="A4004" i="4"/>
  <c r="G4004" i="4" s="1"/>
  <c r="A4005" i="4"/>
  <c r="G4005" i="4" s="1"/>
  <c r="A4006" i="4"/>
  <c r="G4006" i="4" s="1"/>
  <c r="A4007" i="4"/>
  <c r="G4007" i="4" s="1"/>
  <c r="A4008" i="4"/>
  <c r="G4008" i="4" s="1"/>
  <c r="A4009" i="4"/>
  <c r="G4009" i="4" s="1"/>
  <c r="A4010" i="4"/>
  <c r="G4010" i="4" s="1"/>
  <c r="A4011" i="4"/>
  <c r="G4011" i="4" s="1"/>
  <c r="A4012" i="4"/>
  <c r="G4012" i="4" s="1"/>
  <c r="A4013" i="4"/>
  <c r="G4013" i="4" s="1"/>
  <c r="A4014" i="4"/>
  <c r="G4014" i="4" s="1"/>
  <c r="A4015" i="4"/>
  <c r="G4015" i="4" s="1"/>
  <c r="A4016" i="4"/>
  <c r="G4016" i="4" s="1"/>
  <c r="A4017" i="4"/>
  <c r="G4017" i="4" s="1"/>
  <c r="A4018" i="4"/>
  <c r="G4018" i="4" s="1"/>
  <c r="A4019" i="4"/>
  <c r="G4019" i="4" s="1"/>
  <c r="A4020" i="4"/>
  <c r="G4020" i="4" s="1"/>
  <c r="A4021" i="4"/>
  <c r="G4021" i="4" s="1"/>
  <c r="A4022" i="4"/>
  <c r="G4022" i="4" s="1"/>
  <c r="A4023" i="4"/>
  <c r="G4023" i="4" s="1"/>
  <c r="A4024" i="4"/>
  <c r="G4024" i="4" s="1"/>
  <c r="A4025" i="4"/>
  <c r="G4025" i="4" s="1"/>
  <c r="A4026" i="4"/>
  <c r="G4026" i="4" s="1"/>
  <c r="A4027" i="4"/>
  <c r="G4027" i="4" s="1"/>
  <c r="A4028" i="4"/>
  <c r="G4028" i="4" s="1"/>
  <c r="A4029" i="4"/>
  <c r="G4029" i="4" s="1"/>
  <c r="A4030" i="4"/>
  <c r="G4030" i="4" s="1"/>
  <c r="A4031" i="4"/>
  <c r="G4031" i="4" s="1"/>
  <c r="A4032" i="4"/>
  <c r="G4032" i="4" s="1"/>
  <c r="A4033" i="4"/>
  <c r="G4033" i="4" s="1"/>
  <c r="A4034" i="4"/>
  <c r="G4034" i="4" s="1"/>
  <c r="A4035" i="4"/>
  <c r="G4035" i="4" s="1"/>
  <c r="A4036" i="4"/>
  <c r="G4036" i="4" s="1"/>
  <c r="A4037" i="4"/>
  <c r="G4037" i="4" s="1"/>
  <c r="A4038" i="4"/>
  <c r="G4038" i="4" s="1"/>
  <c r="A4039" i="4"/>
  <c r="G4039" i="4" s="1"/>
  <c r="A4040" i="4"/>
  <c r="G4040" i="4" s="1"/>
  <c r="A4041" i="4"/>
  <c r="G4041" i="4" s="1"/>
  <c r="A4042" i="4"/>
  <c r="G4042" i="4" s="1"/>
  <c r="A4043" i="4"/>
  <c r="G4043" i="4" s="1"/>
  <c r="A4044" i="4"/>
  <c r="G4044" i="4" s="1"/>
  <c r="A4045" i="4"/>
  <c r="G4045" i="4" s="1"/>
  <c r="A4046" i="4"/>
  <c r="G4046" i="4" s="1"/>
  <c r="A4047" i="4"/>
  <c r="G4047" i="4" s="1"/>
  <c r="A4048" i="4"/>
  <c r="G4048" i="4" s="1"/>
  <c r="A4049" i="4"/>
  <c r="G4049" i="4" s="1"/>
  <c r="A4050" i="4"/>
  <c r="G4050" i="4" s="1"/>
  <c r="A4051" i="4"/>
  <c r="G4051" i="4" s="1"/>
  <c r="A4052" i="4"/>
  <c r="G4052" i="4" s="1"/>
  <c r="A4053" i="4"/>
  <c r="G4053" i="4" s="1"/>
  <c r="A4054" i="4"/>
  <c r="G4054" i="4" s="1"/>
  <c r="A4055" i="4"/>
  <c r="G4055" i="4" s="1"/>
  <c r="A4056" i="4"/>
  <c r="G4056" i="4" s="1"/>
  <c r="A4057" i="4"/>
  <c r="G4057" i="4" s="1"/>
  <c r="A4058" i="4"/>
  <c r="G4058" i="4" s="1"/>
  <c r="A4059" i="4"/>
  <c r="G4059" i="4" s="1"/>
  <c r="A4060" i="4"/>
  <c r="G4060" i="4" s="1"/>
  <c r="A4061" i="4"/>
  <c r="G4061" i="4" s="1"/>
  <c r="A4062" i="4"/>
  <c r="G4062" i="4" s="1"/>
  <c r="A4063" i="4"/>
  <c r="G4063" i="4" s="1"/>
  <c r="A4064" i="4"/>
  <c r="G4064" i="4" s="1"/>
  <c r="A4065" i="4"/>
  <c r="G4065" i="4" s="1"/>
  <c r="A4066" i="4"/>
  <c r="G4066" i="4" s="1"/>
  <c r="A4067" i="4"/>
  <c r="G4067" i="4" s="1"/>
  <c r="A4068" i="4"/>
  <c r="G4068" i="4" s="1"/>
  <c r="A4069" i="4"/>
  <c r="G4069" i="4" s="1"/>
  <c r="A4070" i="4"/>
  <c r="G4070" i="4" s="1"/>
  <c r="A4071" i="4"/>
  <c r="G4071" i="4" s="1"/>
  <c r="A4072" i="4"/>
  <c r="G4072" i="4" s="1"/>
  <c r="A4073" i="4"/>
  <c r="G4073" i="4" s="1"/>
  <c r="A4074" i="4"/>
  <c r="G4074" i="4" s="1"/>
  <c r="A4075" i="4"/>
  <c r="G4075" i="4" s="1"/>
  <c r="A4076" i="4"/>
  <c r="G4076" i="4" s="1"/>
  <c r="A4077" i="4"/>
  <c r="G4077" i="4" s="1"/>
  <c r="A4078" i="4"/>
  <c r="G4078" i="4" s="1"/>
  <c r="A4079" i="4"/>
  <c r="G4079" i="4" s="1"/>
  <c r="A4080" i="4"/>
  <c r="G4080" i="4" s="1"/>
  <c r="A4081" i="4"/>
  <c r="G4081" i="4" s="1"/>
  <c r="A4082" i="4"/>
  <c r="G4082" i="4" s="1"/>
  <c r="A4083" i="4"/>
  <c r="G4083" i="4" s="1"/>
  <c r="A4084" i="4"/>
  <c r="G4084" i="4" s="1"/>
  <c r="A4085" i="4"/>
  <c r="G4085" i="4" s="1"/>
  <c r="A4086" i="4"/>
  <c r="G4086" i="4" s="1"/>
  <c r="A4087" i="4"/>
  <c r="G4087" i="4" s="1"/>
  <c r="A4088" i="4"/>
  <c r="G4088" i="4" s="1"/>
  <c r="A4089" i="4"/>
  <c r="G4089" i="4" s="1"/>
  <c r="A4090" i="4"/>
  <c r="G4090" i="4" s="1"/>
  <c r="A4091" i="4"/>
  <c r="G4091" i="4" s="1"/>
  <c r="A4092" i="4"/>
  <c r="G4092" i="4" s="1"/>
  <c r="A4093" i="4"/>
  <c r="G4093" i="4" s="1"/>
  <c r="A4094" i="4"/>
  <c r="G4094" i="4" s="1"/>
  <c r="A4095" i="4"/>
  <c r="G4095" i="4" s="1"/>
  <c r="A4096" i="4"/>
  <c r="G4096" i="4" s="1"/>
  <c r="A4097" i="4"/>
  <c r="G4097" i="4" s="1"/>
  <c r="A4098" i="4"/>
  <c r="G4098" i="4" s="1"/>
  <c r="A4099" i="4"/>
  <c r="G4099" i="4" s="1"/>
  <c r="A4100" i="4"/>
  <c r="G4100" i="4" s="1"/>
  <c r="A4101" i="4"/>
  <c r="G4101" i="4" s="1"/>
  <c r="A4102" i="4"/>
  <c r="G4102" i="4" s="1"/>
  <c r="A4103" i="4"/>
  <c r="G4103" i="4" s="1"/>
  <c r="A4104" i="4"/>
  <c r="G4104" i="4" s="1"/>
  <c r="A4105" i="4"/>
  <c r="G4105" i="4" s="1"/>
  <c r="A4106" i="4"/>
  <c r="G4106" i="4" s="1"/>
  <c r="A4107" i="4"/>
  <c r="G4107" i="4" s="1"/>
  <c r="A4108" i="4"/>
  <c r="G4108" i="4" s="1"/>
  <c r="A4109" i="4"/>
  <c r="G4109" i="4" s="1"/>
  <c r="A4110" i="4"/>
  <c r="G4110" i="4" s="1"/>
  <c r="A4111" i="4"/>
  <c r="G4111" i="4" s="1"/>
  <c r="A4112" i="4"/>
  <c r="G4112" i="4" s="1"/>
  <c r="A4113" i="4"/>
  <c r="G4113" i="4" s="1"/>
  <c r="A4114" i="4"/>
  <c r="G4114" i="4" s="1"/>
  <c r="A4115" i="4"/>
  <c r="G4115" i="4" s="1"/>
  <c r="A4116" i="4"/>
  <c r="G4116" i="4" s="1"/>
  <c r="A4117" i="4"/>
  <c r="G4117" i="4" s="1"/>
  <c r="A4118" i="4"/>
  <c r="G4118" i="4" s="1"/>
  <c r="A4119" i="4"/>
  <c r="G4119" i="4" s="1"/>
  <c r="A4120" i="4"/>
  <c r="G4120" i="4" s="1"/>
  <c r="A4121" i="4"/>
  <c r="G4121" i="4" s="1"/>
  <c r="A4122" i="4"/>
  <c r="G4122" i="4" s="1"/>
  <c r="A4123" i="4"/>
  <c r="G4123" i="4" s="1"/>
  <c r="A4124" i="4"/>
  <c r="G4124" i="4" s="1"/>
  <c r="A4125" i="4"/>
  <c r="G4125" i="4" s="1"/>
  <c r="A4126" i="4"/>
  <c r="G4126" i="4" s="1"/>
  <c r="A4127" i="4"/>
  <c r="G4127" i="4" s="1"/>
  <c r="A4128" i="4"/>
  <c r="G4128" i="4" s="1"/>
  <c r="A4129" i="4"/>
  <c r="G4129" i="4" s="1"/>
  <c r="A4130" i="4"/>
  <c r="G4130" i="4" s="1"/>
  <c r="A4131" i="4"/>
  <c r="G4131" i="4" s="1"/>
  <c r="A4132" i="4"/>
  <c r="G4132" i="4" s="1"/>
  <c r="A4133" i="4"/>
  <c r="G4133" i="4" s="1"/>
  <c r="A4134" i="4"/>
  <c r="G4134" i="4" s="1"/>
  <c r="A4135" i="4"/>
  <c r="G4135" i="4" s="1"/>
  <c r="A4136" i="4"/>
  <c r="G4136" i="4" s="1"/>
  <c r="A4137" i="4"/>
  <c r="G4137" i="4" s="1"/>
  <c r="A4138" i="4"/>
  <c r="G4138" i="4" s="1"/>
  <c r="A4139" i="4"/>
  <c r="G4139" i="4" s="1"/>
  <c r="A4140" i="4"/>
  <c r="G4140" i="4" s="1"/>
  <c r="A4141" i="4"/>
  <c r="G4141" i="4" s="1"/>
  <c r="A4142" i="4"/>
  <c r="G4142" i="4" s="1"/>
  <c r="A4143" i="4"/>
  <c r="G4143" i="4" s="1"/>
  <c r="A4144" i="4"/>
  <c r="G4144" i="4" s="1"/>
  <c r="A4145" i="4"/>
  <c r="G4145" i="4" s="1"/>
  <c r="A4146" i="4"/>
  <c r="G4146" i="4" s="1"/>
  <c r="A4147" i="4"/>
  <c r="G4147" i="4" s="1"/>
  <c r="A4148" i="4"/>
  <c r="G4148" i="4" s="1"/>
  <c r="A4149" i="4"/>
  <c r="G4149" i="4" s="1"/>
  <c r="A4150" i="4"/>
  <c r="G4150" i="4" s="1"/>
  <c r="A4151" i="4"/>
  <c r="G4151" i="4" s="1"/>
  <c r="A4152" i="4"/>
  <c r="G4152" i="4" s="1"/>
  <c r="A4153" i="4"/>
  <c r="G4153" i="4" s="1"/>
  <c r="A4154" i="4"/>
  <c r="G4154" i="4" s="1"/>
  <c r="A4155" i="4"/>
  <c r="G4155" i="4" s="1"/>
  <c r="A4156" i="4"/>
  <c r="G4156" i="4" s="1"/>
  <c r="A4157" i="4"/>
  <c r="G4157" i="4" s="1"/>
  <c r="A4158" i="4"/>
  <c r="G4158" i="4" s="1"/>
  <c r="A4159" i="4"/>
  <c r="G4159" i="4" s="1"/>
  <c r="A4160" i="4"/>
  <c r="G4160" i="4" s="1"/>
  <c r="A4161" i="4"/>
  <c r="G4161" i="4" s="1"/>
  <c r="A4162" i="4"/>
  <c r="G4162" i="4" s="1"/>
  <c r="A4163" i="4"/>
  <c r="G4163" i="4" s="1"/>
  <c r="A4164" i="4"/>
  <c r="G4164" i="4" s="1"/>
  <c r="A4165" i="4"/>
  <c r="G4165" i="4" s="1"/>
  <c r="A4166" i="4"/>
  <c r="G4166" i="4" s="1"/>
  <c r="A4167" i="4"/>
  <c r="G4167" i="4" s="1"/>
  <c r="A4168" i="4"/>
  <c r="G4168" i="4" s="1"/>
  <c r="A4169" i="4"/>
  <c r="G4169" i="4" s="1"/>
  <c r="A4170" i="4"/>
  <c r="G4170" i="4" s="1"/>
  <c r="A4171" i="4"/>
  <c r="G4171" i="4" s="1"/>
  <c r="A4172" i="4"/>
  <c r="G4172" i="4" s="1"/>
  <c r="A4173" i="4"/>
  <c r="G4173" i="4" s="1"/>
  <c r="A4174" i="4"/>
  <c r="G4174" i="4" s="1"/>
  <c r="A4175" i="4"/>
  <c r="G4175" i="4" s="1"/>
  <c r="A4176" i="4"/>
  <c r="G4176" i="4" s="1"/>
  <c r="A4177" i="4"/>
  <c r="G4177" i="4" s="1"/>
  <c r="A4178" i="4"/>
  <c r="G4178" i="4" s="1"/>
  <c r="A4179" i="4"/>
  <c r="G4179" i="4" s="1"/>
  <c r="A4180" i="4"/>
  <c r="G4180" i="4" s="1"/>
  <c r="A4181" i="4"/>
  <c r="G4181" i="4" s="1"/>
  <c r="A4182" i="4"/>
  <c r="G4182" i="4" s="1"/>
  <c r="A4183" i="4"/>
  <c r="G4183" i="4" s="1"/>
  <c r="A4184" i="4"/>
  <c r="G4184" i="4" s="1"/>
  <c r="A4185" i="4"/>
  <c r="G4185" i="4" s="1"/>
  <c r="A4186" i="4"/>
  <c r="G4186" i="4" s="1"/>
  <c r="A4187" i="4"/>
  <c r="G4187" i="4" s="1"/>
  <c r="A4188" i="4"/>
  <c r="G4188" i="4" s="1"/>
  <c r="A4189" i="4"/>
  <c r="G4189" i="4" s="1"/>
  <c r="A4190" i="4"/>
  <c r="G4190" i="4" s="1"/>
  <c r="A4191" i="4"/>
  <c r="G4191" i="4" s="1"/>
  <c r="A4192" i="4"/>
  <c r="G4192" i="4" s="1"/>
  <c r="A4193" i="4"/>
  <c r="G4193" i="4" s="1"/>
  <c r="A4194" i="4"/>
  <c r="G4194" i="4" s="1"/>
  <c r="A4195" i="4"/>
  <c r="G4195" i="4" s="1"/>
  <c r="A4196" i="4"/>
  <c r="G4196" i="4" s="1"/>
  <c r="A4197" i="4"/>
  <c r="G4197" i="4" s="1"/>
  <c r="A4198" i="4"/>
  <c r="G4198" i="4" s="1"/>
  <c r="A4199" i="4"/>
  <c r="G4199" i="4" s="1"/>
  <c r="A4200" i="4"/>
  <c r="G4200" i="4" s="1"/>
  <c r="A4201" i="4"/>
  <c r="G4201" i="4" s="1"/>
  <c r="A4202" i="4"/>
  <c r="G4202" i="4" s="1"/>
  <c r="A4203" i="4"/>
  <c r="G4203" i="4" s="1"/>
  <c r="A4204" i="4"/>
  <c r="G4204" i="4" s="1"/>
  <c r="A4205" i="4"/>
  <c r="G4205" i="4" s="1"/>
  <c r="A4206" i="4"/>
  <c r="G4206" i="4" s="1"/>
  <c r="A4207" i="4"/>
  <c r="G4207" i="4" s="1"/>
  <c r="A4208" i="4"/>
  <c r="G4208" i="4" s="1"/>
  <c r="A4209" i="4"/>
  <c r="G4209" i="4" s="1"/>
  <c r="A4210" i="4"/>
  <c r="G4210" i="4" s="1"/>
  <c r="A4211" i="4"/>
  <c r="G4211" i="4" s="1"/>
  <c r="A4212" i="4"/>
  <c r="G4212" i="4" s="1"/>
  <c r="A4213" i="4"/>
  <c r="G4213" i="4" s="1"/>
  <c r="A4214" i="4"/>
  <c r="G4214" i="4" s="1"/>
  <c r="A4215" i="4"/>
  <c r="G4215" i="4" s="1"/>
  <c r="A4216" i="4"/>
  <c r="G4216" i="4" s="1"/>
  <c r="A4217" i="4"/>
  <c r="G4217" i="4" s="1"/>
  <c r="A4218" i="4"/>
  <c r="G4218" i="4" s="1"/>
  <c r="A4219" i="4"/>
  <c r="G4219" i="4" s="1"/>
  <c r="A4220" i="4"/>
  <c r="G4220" i="4" s="1"/>
  <c r="A4221" i="4"/>
  <c r="G4221" i="4" s="1"/>
  <c r="A4222" i="4"/>
  <c r="G4222" i="4" s="1"/>
  <c r="A4223" i="4"/>
  <c r="G4223" i="4" s="1"/>
  <c r="A4224" i="4"/>
  <c r="G4224" i="4" s="1"/>
  <c r="A4225" i="4"/>
  <c r="G4225" i="4" s="1"/>
  <c r="A4226" i="4"/>
  <c r="G4226" i="4" s="1"/>
  <c r="A4227" i="4"/>
  <c r="G4227" i="4" s="1"/>
  <c r="A4228" i="4"/>
  <c r="G4228" i="4" s="1"/>
  <c r="A4229" i="4"/>
  <c r="G4229" i="4" s="1"/>
  <c r="A4230" i="4"/>
  <c r="G4230" i="4" s="1"/>
  <c r="A4231" i="4"/>
  <c r="G4231" i="4" s="1"/>
  <c r="A4232" i="4"/>
  <c r="G4232" i="4" s="1"/>
  <c r="A4233" i="4"/>
  <c r="G4233" i="4" s="1"/>
  <c r="A4234" i="4"/>
  <c r="G4234" i="4" s="1"/>
  <c r="A4235" i="4"/>
  <c r="G4235" i="4" s="1"/>
  <c r="A4236" i="4"/>
  <c r="G4236" i="4" s="1"/>
  <c r="A4237" i="4"/>
  <c r="G4237" i="4" s="1"/>
  <c r="A4238" i="4"/>
  <c r="G4238" i="4" s="1"/>
  <c r="A4239" i="4"/>
  <c r="G4239" i="4" s="1"/>
  <c r="A4240" i="4"/>
  <c r="G4240" i="4" s="1"/>
  <c r="A4241" i="4"/>
  <c r="G4241" i="4" s="1"/>
  <c r="A4242" i="4"/>
  <c r="G4242" i="4" s="1"/>
  <c r="A4243" i="4"/>
  <c r="G4243" i="4" s="1"/>
  <c r="A4244" i="4"/>
  <c r="G4244" i="4" s="1"/>
  <c r="A4245" i="4"/>
  <c r="G4245" i="4" s="1"/>
  <c r="A4246" i="4"/>
  <c r="G4246" i="4" s="1"/>
  <c r="A4247" i="4"/>
  <c r="G4247" i="4" s="1"/>
  <c r="A4248" i="4"/>
  <c r="G4248" i="4" s="1"/>
  <c r="A4249" i="4"/>
  <c r="G4249" i="4" s="1"/>
  <c r="A4250" i="4"/>
  <c r="G4250" i="4" s="1"/>
  <c r="A4251" i="4"/>
  <c r="G4251" i="4" s="1"/>
  <c r="A4252" i="4"/>
  <c r="G4252" i="4" s="1"/>
  <c r="A4253" i="4"/>
  <c r="G4253" i="4" s="1"/>
  <c r="A4254" i="4"/>
  <c r="G4254" i="4" s="1"/>
  <c r="A4255" i="4"/>
  <c r="G4255" i="4" s="1"/>
  <c r="A4256" i="4"/>
  <c r="G4256" i="4" s="1"/>
  <c r="A4257" i="4"/>
  <c r="G4257" i="4" s="1"/>
  <c r="A4258" i="4"/>
  <c r="G4258" i="4" s="1"/>
  <c r="A4259" i="4"/>
  <c r="G4259" i="4" s="1"/>
  <c r="A4260" i="4"/>
  <c r="G4260" i="4" s="1"/>
  <c r="A4261" i="4"/>
  <c r="G4261" i="4" s="1"/>
  <c r="A4262" i="4"/>
  <c r="G4262" i="4" s="1"/>
  <c r="A4263" i="4"/>
  <c r="G4263" i="4" s="1"/>
  <c r="A4264" i="4"/>
  <c r="G4264" i="4" s="1"/>
  <c r="A4265" i="4"/>
  <c r="G4265" i="4" s="1"/>
  <c r="A4266" i="4"/>
  <c r="G4266" i="4" s="1"/>
  <c r="A4267" i="4"/>
  <c r="G4267" i="4" s="1"/>
  <c r="A4268" i="4"/>
  <c r="G4268" i="4" s="1"/>
  <c r="A4269" i="4"/>
  <c r="G4269" i="4" s="1"/>
  <c r="A4270" i="4"/>
  <c r="G4270" i="4" s="1"/>
  <c r="A4271" i="4"/>
  <c r="G4271" i="4" s="1"/>
  <c r="A4272" i="4"/>
  <c r="G4272" i="4" s="1"/>
  <c r="A4273" i="4"/>
  <c r="G4273" i="4" s="1"/>
  <c r="A4274" i="4"/>
  <c r="G4274" i="4" s="1"/>
  <c r="A4275" i="4"/>
  <c r="G4275" i="4" s="1"/>
  <c r="A4276" i="4"/>
  <c r="G4276" i="4" s="1"/>
  <c r="A4277" i="4"/>
  <c r="G4277" i="4" s="1"/>
  <c r="A4278" i="4"/>
  <c r="G4278" i="4" s="1"/>
  <c r="A4279" i="4"/>
  <c r="G4279" i="4" s="1"/>
  <c r="A4280" i="4"/>
  <c r="G4280" i="4" s="1"/>
  <c r="A4281" i="4"/>
  <c r="G4281" i="4" s="1"/>
  <c r="A4282" i="4"/>
  <c r="G4282" i="4" s="1"/>
  <c r="A4283" i="4"/>
  <c r="G4283" i="4" s="1"/>
  <c r="A4284" i="4"/>
  <c r="G4284" i="4" s="1"/>
  <c r="A4285" i="4"/>
  <c r="G4285" i="4" s="1"/>
  <c r="A4286" i="4"/>
  <c r="G4286" i="4" s="1"/>
  <c r="A4287" i="4"/>
  <c r="G4287" i="4" s="1"/>
  <c r="A4288" i="4"/>
  <c r="G4288" i="4" s="1"/>
  <c r="A4289" i="4"/>
  <c r="G4289" i="4" s="1"/>
  <c r="A4290" i="4"/>
  <c r="G4290" i="4" s="1"/>
  <c r="A4291" i="4"/>
  <c r="G4291" i="4" s="1"/>
  <c r="A4292" i="4"/>
  <c r="G4292" i="4" s="1"/>
  <c r="A4293" i="4"/>
  <c r="G4293" i="4" s="1"/>
  <c r="A4294" i="4"/>
  <c r="G4294" i="4" s="1"/>
  <c r="A4295" i="4"/>
  <c r="G4295" i="4" s="1"/>
  <c r="A4296" i="4"/>
  <c r="G4296" i="4" s="1"/>
  <c r="A4297" i="4"/>
  <c r="G4297" i="4" s="1"/>
  <c r="A4298" i="4"/>
  <c r="G4298" i="4" s="1"/>
  <c r="A4299" i="4"/>
  <c r="G4299" i="4" s="1"/>
  <c r="A4300" i="4"/>
  <c r="G4300" i="4" s="1"/>
  <c r="A4301" i="4"/>
  <c r="G4301" i="4" s="1"/>
  <c r="A4302" i="4"/>
  <c r="G4302" i="4" s="1"/>
  <c r="A4303" i="4"/>
  <c r="G4303" i="4" s="1"/>
  <c r="A4304" i="4"/>
  <c r="G4304" i="4" s="1"/>
  <c r="A4305" i="4"/>
  <c r="G4305" i="4" s="1"/>
  <c r="A4306" i="4"/>
  <c r="G4306" i="4" s="1"/>
  <c r="A4307" i="4"/>
  <c r="G4307" i="4" s="1"/>
  <c r="A4308" i="4"/>
  <c r="G4308" i="4" s="1"/>
  <c r="A4309" i="4"/>
  <c r="G4309" i="4" s="1"/>
  <c r="A4310" i="4"/>
  <c r="G4310" i="4" s="1"/>
  <c r="A4311" i="4"/>
  <c r="G4311" i="4" s="1"/>
  <c r="A4312" i="4"/>
  <c r="G4312" i="4" s="1"/>
  <c r="A4313" i="4"/>
  <c r="G4313" i="4" s="1"/>
  <c r="A4314" i="4"/>
  <c r="G4314" i="4" s="1"/>
  <c r="A4315" i="4"/>
  <c r="G4315" i="4" s="1"/>
  <c r="A4316" i="4"/>
  <c r="G4316" i="4" s="1"/>
  <c r="A4317" i="4"/>
  <c r="G4317" i="4" s="1"/>
  <c r="A4318" i="4"/>
  <c r="G4318" i="4" s="1"/>
  <c r="A4319" i="4"/>
  <c r="G4319" i="4" s="1"/>
  <c r="A4320" i="4"/>
  <c r="G4320" i="4" s="1"/>
  <c r="A4321" i="4"/>
  <c r="G4321" i="4" s="1"/>
  <c r="A4322" i="4"/>
  <c r="G4322" i="4" s="1"/>
  <c r="A4323" i="4"/>
  <c r="G4323" i="4" s="1"/>
  <c r="A4324" i="4"/>
  <c r="G4324" i="4" s="1"/>
  <c r="A4325" i="4"/>
  <c r="G4325" i="4" s="1"/>
  <c r="A4326" i="4"/>
  <c r="G4326" i="4" s="1"/>
  <c r="A4327" i="4"/>
  <c r="G4327" i="4" s="1"/>
  <c r="A4328" i="4"/>
  <c r="G4328" i="4" s="1"/>
  <c r="A4329" i="4"/>
  <c r="G4329" i="4" s="1"/>
  <c r="A4330" i="4"/>
  <c r="G4330" i="4" s="1"/>
  <c r="A4331" i="4"/>
  <c r="G4331" i="4" s="1"/>
  <c r="A4332" i="4"/>
  <c r="G4332" i="4" s="1"/>
  <c r="A4333" i="4"/>
  <c r="G4333" i="4" s="1"/>
  <c r="A4334" i="4"/>
  <c r="G4334" i="4" s="1"/>
  <c r="A4335" i="4"/>
  <c r="G4335" i="4" s="1"/>
  <c r="A4336" i="4"/>
  <c r="G4336" i="4" s="1"/>
  <c r="A4337" i="4"/>
  <c r="G4337" i="4" s="1"/>
  <c r="A4338" i="4"/>
  <c r="G4338" i="4" s="1"/>
  <c r="A4339" i="4"/>
  <c r="G4339" i="4" s="1"/>
  <c r="A4340" i="4"/>
  <c r="G4340" i="4" s="1"/>
  <c r="A4341" i="4"/>
  <c r="G4341" i="4" s="1"/>
  <c r="A4342" i="4"/>
  <c r="G4342" i="4" s="1"/>
  <c r="A4343" i="4"/>
  <c r="G4343" i="4" s="1"/>
  <c r="A4344" i="4"/>
  <c r="G4344" i="4" s="1"/>
  <c r="A4345" i="4"/>
  <c r="G4345" i="4" s="1"/>
  <c r="A4346" i="4"/>
  <c r="G4346" i="4" s="1"/>
  <c r="A4347" i="4"/>
  <c r="G4347" i="4" s="1"/>
  <c r="A4348" i="4"/>
  <c r="G4348" i="4" s="1"/>
  <c r="A4349" i="4"/>
  <c r="G4349" i="4" s="1"/>
  <c r="A4350" i="4"/>
  <c r="G4350" i="4" s="1"/>
  <c r="A4351" i="4"/>
  <c r="G4351" i="4" s="1"/>
  <c r="A4352" i="4"/>
  <c r="G4352" i="4" s="1"/>
  <c r="A4353" i="4"/>
  <c r="G4353" i="4" s="1"/>
  <c r="A4354" i="4"/>
  <c r="G4354" i="4" s="1"/>
  <c r="A4355" i="4"/>
  <c r="G4355" i="4" s="1"/>
  <c r="A4356" i="4"/>
  <c r="G4356" i="4" s="1"/>
  <c r="A4357" i="4"/>
  <c r="G4357" i="4" s="1"/>
  <c r="A4358" i="4"/>
  <c r="G4358" i="4" s="1"/>
  <c r="A4359" i="4"/>
  <c r="G4359" i="4" s="1"/>
  <c r="A4360" i="4"/>
  <c r="G4360" i="4" s="1"/>
  <c r="A4361" i="4"/>
  <c r="G4361" i="4" s="1"/>
  <c r="A4362" i="4"/>
  <c r="G4362" i="4" s="1"/>
  <c r="A4363" i="4"/>
  <c r="G4363" i="4" s="1"/>
  <c r="A4364" i="4"/>
  <c r="G4364" i="4" s="1"/>
  <c r="A4365" i="4"/>
  <c r="G4365" i="4" s="1"/>
  <c r="A4366" i="4"/>
  <c r="G4366" i="4" s="1"/>
  <c r="A4367" i="4"/>
  <c r="G4367" i="4" s="1"/>
  <c r="A4368" i="4"/>
  <c r="G4368" i="4" s="1"/>
  <c r="A4369" i="4"/>
  <c r="G4369" i="4" s="1"/>
  <c r="A4370" i="4"/>
  <c r="G4370" i="4" s="1"/>
  <c r="A4371" i="4"/>
  <c r="G4371" i="4" s="1"/>
  <c r="A4372" i="4"/>
  <c r="G4372" i="4" s="1"/>
  <c r="A4373" i="4"/>
  <c r="G4373" i="4" s="1"/>
  <c r="A4374" i="4"/>
  <c r="G4374" i="4" s="1"/>
  <c r="A4375" i="4"/>
  <c r="G4375" i="4" s="1"/>
  <c r="A4376" i="4"/>
  <c r="G4376" i="4" s="1"/>
  <c r="A4377" i="4"/>
  <c r="G4377" i="4" s="1"/>
  <c r="A4378" i="4"/>
  <c r="G4378" i="4" s="1"/>
  <c r="A4379" i="4"/>
  <c r="G4379" i="4" s="1"/>
  <c r="A4380" i="4"/>
  <c r="G4380" i="4" s="1"/>
  <c r="A4381" i="4"/>
  <c r="G4381" i="4" s="1"/>
  <c r="A4382" i="4"/>
  <c r="G4382" i="4" s="1"/>
  <c r="A4383" i="4"/>
  <c r="G4383" i="4" s="1"/>
  <c r="A4384" i="4"/>
  <c r="G4384" i="4" s="1"/>
  <c r="A4385" i="4"/>
  <c r="G4385" i="4" s="1"/>
  <c r="A4386" i="4"/>
  <c r="G4386" i="4" s="1"/>
  <c r="A4387" i="4"/>
  <c r="G4387" i="4" s="1"/>
  <c r="A4388" i="4"/>
  <c r="G4388" i="4" s="1"/>
  <c r="A4389" i="4"/>
  <c r="G4389" i="4" s="1"/>
  <c r="A4390" i="4"/>
  <c r="G4390" i="4" s="1"/>
  <c r="A4391" i="4"/>
  <c r="G4391" i="4" s="1"/>
  <c r="A4392" i="4"/>
  <c r="G4392" i="4" s="1"/>
  <c r="A4393" i="4"/>
  <c r="G4393" i="4" s="1"/>
  <c r="A4394" i="4"/>
  <c r="G4394" i="4" s="1"/>
  <c r="A4395" i="4"/>
  <c r="G4395" i="4" s="1"/>
  <c r="A4396" i="4"/>
  <c r="G4396" i="4" s="1"/>
  <c r="A4397" i="4"/>
  <c r="G4397" i="4" s="1"/>
  <c r="A4398" i="4"/>
  <c r="G4398" i="4" s="1"/>
  <c r="A4399" i="4"/>
  <c r="G4399" i="4" s="1"/>
  <c r="A4400" i="4"/>
  <c r="G4400" i="4" s="1"/>
  <c r="A4401" i="4"/>
  <c r="G4401" i="4" s="1"/>
  <c r="A4402" i="4"/>
  <c r="G4402" i="4" s="1"/>
  <c r="A4403" i="4"/>
  <c r="G4403" i="4" s="1"/>
  <c r="A4404" i="4"/>
  <c r="G4404" i="4" s="1"/>
  <c r="A4405" i="4"/>
  <c r="G4405" i="4" s="1"/>
  <c r="A4406" i="4"/>
  <c r="G4406" i="4" s="1"/>
  <c r="A4407" i="4"/>
  <c r="G4407" i="4" s="1"/>
  <c r="A4408" i="4"/>
  <c r="G4408" i="4" s="1"/>
  <c r="A4409" i="4"/>
  <c r="G4409" i="4" s="1"/>
  <c r="A4410" i="4"/>
  <c r="G4410" i="4" s="1"/>
  <c r="A4411" i="4"/>
  <c r="G4411" i="4" s="1"/>
  <c r="A4412" i="4"/>
  <c r="G4412" i="4" s="1"/>
  <c r="A4413" i="4"/>
  <c r="G4413" i="4" s="1"/>
  <c r="A4414" i="4"/>
  <c r="G4414" i="4" s="1"/>
  <c r="A4415" i="4"/>
  <c r="G4415" i="4" s="1"/>
  <c r="A4416" i="4"/>
  <c r="G4416" i="4" s="1"/>
  <c r="A4417" i="4"/>
  <c r="G4417" i="4" s="1"/>
  <c r="A4418" i="4"/>
  <c r="G4418" i="4" s="1"/>
  <c r="A4419" i="4"/>
  <c r="G4419" i="4" s="1"/>
  <c r="A4420" i="4"/>
  <c r="G4420" i="4" s="1"/>
  <c r="A4421" i="4"/>
  <c r="G4421" i="4" s="1"/>
  <c r="A4422" i="4"/>
  <c r="G4422" i="4" s="1"/>
  <c r="A4423" i="4"/>
  <c r="G4423" i="4" s="1"/>
  <c r="A4424" i="4"/>
  <c r="G4424" i="4" s="1"/>
  <c r="A4425" i="4"/>
  <c r="G4425" i="4" s="1"/>
  <c r="A4426" i="4"/>
  <c r="G4426" i="4" s="1"/>
  <c r="A4427" i="4"/>
  <c r="G4427" i="4" s="1"/>
  <c r="A4428" i="4"/>
  <c r="G4428" i="4" s="1"/>
  <c r="A4429" i="4"/>
  <c r="G4429" i="4" s="1"/>
  <c r="A4430" i="4"/>
  <c r="G4430" i="4" s="1"/>
  <c r="A4431" i="4"/>
  <c r="G4431" i="4" s="1"/>
  <c r="A4432" i="4"/>
  <c r="G4432" i="4" s="1"/>
  <c r="A4433" i="4"/>
  <c r="G4433" i="4" s="1"/>
  <c r="A4434" i="4"/>
  <c r="G4434" i="4" s="1"/>
  <c r="A4435" i="4"/>
  <c r="G4435" i="4" s="1"/>
  <c r="A4436" i="4"/>
  <c r="G4436" i="4" s="1"/>
  <c r="A4437" i="4"/>
  <c r="G4437" i="4" s="1"/>
  <c r="A4438" i="4"/>
  <c r="G4438" i="4" s="1"/>
  <c r="A4439" i="4"/>
  <c r="G4439" i="4" s="1"/>
  <c r="A4440" i="4"/>
  <c r="G4440" i="4" s="1"/>
  <c r="A4441" i="4"/>
  <c r="G4441" i="4" s="1"/>
  <c r="A4442" i="4"/>
  <c r="G4442" i="4" s="1"/>
  <c r="A4443" i="4"/>
  <c r="G4443" i="4" s="1"/>
  <c r="A4444" i="4"/>
  <c r="G4444" i="4" s="1"/>
  <c r="A4445" i="4"/>
  <c r="G4445" i="4" s="1"/>
  <c r="A4446" i="4"/>
  <c r="G4446" i="4" s="1"/>
  <c r="A4447" i="4"/>
  <c r="G4447" i="4" s="1"/>
  <c r="A4448" i="4"/>
  <c r="G4448" i="4" s="1"/>
  <c r="A4449" i="4"/>
  <c r="G4449" i="4" s="1"/>
  <c r="A4450" i="4"/>
  <c r="G4450" i="4" s="1"/>
  <c r="A4451" i="4"/>
  <c r="G4451" i="4" s="1"/>
  <c r="A4452" i="4"/>
  <c r="G4452" i="4" s="1"/>
  <c r="A4453" i="4"/>
  <c r="G4453" i="4" s="1"/>
  <c r="A4454" i="4"/>
  <c r="G4454" i="4" s="1"/>
  <c r="A4455" i="4"/>
  <c r="G4455" i="4" s="1"/>
  <c r="A4456" i="4"/>
  <c r="G4456" i="4" s="1"/>
  <c r="A4457" i="4"/>
  <c r="G4457" i="4" s="1"/>
  <c r="A4458" i="4"/>
  <c r="G4458" i="4" s="1"/>
  <c r="A4459" i="4"/>
  <c r="G4459" i="4" s="1"/>
  <c r="A4460" i="4"/>
  <c r="G4460" i="4" s="1"/>
  <c r="A4461" i="4"/>
  <c r="G4461" i="4" s="1"/>
  <c r="A4462" i="4"/>
  <c r="G4462" i="4" s="1"/>
  <c r="A4463" i="4"/>
  <c r="G4463" i="4" s="1"/>
  <c r="A4464" i="4"/>
  <c r="G4464" i="4" s="1"/>
  <c r="A4465" i="4"/>
  <c r="G4465" i="4" s="1"/>
  <c r="A4466" i="4"/>
  <c r="G4466" i="4" s="1"/>
  <c r="A4467" i="4"/>
  <c r="G4467" i="4" s="1"/>
  <c r="A4468" i="4"/>
  <c r="G4468" i="4" s="1"/>
  <c r="A4469" i="4"/>
  <c r="G4469" i="4" s="1"/>
  <c r="A4470" i="4"/>
  <c r="G4470" i="4" s="1"/>
  <c r="A4471" i="4"/>
  <c r="G4471" i="4" s="1"/>
  <c r="A4472" i="4"/>
  <c r="G4472" i="4" s="1"/>
  <c r="A4473" i="4"/>
  <c r="G4473" i="4" s="1"/>
  <c r="A4474" i="4"/>
  <c r="G4474" i="4" s="1"/>
  <c r="A4475" i="4"/>
  <c r="G4475" i="4" s="1"/>
  <c r="A4476" i="4"/>
  <c r="G4476" i="4" s="1"/>
  <c r="A4477" i="4"/>
  <c r="G4477" i="4" s="1"/>
  <c r="A4478" i="4"/>
  <c r="G4478" i="4" s="1"/>
  <c r="A4479" i="4"/>
  <c r="G4479" i="4" s="1"/>
  <c r="A4480" i="4"/>
  <c r="G4480" i="4" s="1"/>
  <c r="A4481" i="4"/>
  <c r="G4481" i="4" s="1"/>
  <c r="A4482" i="4"/>
  <c r="G4482" i="4" s="1"/>
  <c r="A4483" i="4"/>
  <c r="G4483" i="4" s="1"/>
  <c r="A4484" i="4"/>
  <c r="G4484" i="4" s="1"/>
  <c r="A4485" i="4"/>
  <c r="G4485" i="4" s="1"/>
  <c r="A4486" i="4"/>
  <c r="G4486" i="4" s="1"/>
  <c r="A4487" i="4"/>
  <c r="G4487" i="4" s="1"/>
  <c r="A4488" i="4"/>
  <c r="G4488" i="4" s="1"/>
  <c r="A4489" i="4"/>
  <c r="G4489" i="4" s="1"/>
  <c r="A4490" i="4"/>
  <c r="G4490" i="4" s="1"/>
  <c r="A4491" i="4"/>
  <c r="G4491" i="4" s="1"/>
  <c r="A4492" i="4"/>
  <c r="G4492" i="4" s="1"/>
  <c r="A4493" i="4"/>
  <c r="G4493" i="4" s="1"/>
  <c r="A4494" i="4"/>
  <c r="G4494" i="4" s="1"/>
  <c r="A4495" i="4"/>
  <c r="G4495" i="4" s="1"/>
  <c r="A4496" i="4"/>
  <c r="G4496" i="4" s="1"/>
  <c r="A4497" i="4"/>
  <c r="G4497" i="4" s="1"/>
  <c r="A4498" i="4"/>
  <c r="G4498" i="4" s="1"/>
  <c r="A4499" i="4"/>
  <c r="G4499" i="4" s="1"/>
  <c r="A4500" i="4"/>
  <c r="G4500" i="4" s="1"/>
  <c r="A4501" i="4"/>
  <c r="G4501" i="4" s="1"/>
  <c r="A4502" i="4"/>
  <c r="G4502" i="4" s="1"/>
  <c r="A4503" i="4"/>
  <c r="G4503" i="4" s="1"/>
  <c r="A4504" i="4"/>
  <c r="G4504" i="4" s="1"/>
  <c r="A4505" i="4"/>
  <c r="G4505" i="4" s="1"/>
  <c r="A4506" i="4"/>
  <c r="G4506" i="4" s="1"/>
  <c r="A4507" i="4"/>
  <c r="G4507" i="4" s="1"/>
  <c r="A4508" i="4"/>
  <c r="G4508" i="4" s="1"/>
  <c r="A4509" i="4"/>
  <c r="G4509" i="4" s="1"/>
  <c r="A4510" i="4"/>
  <c r="G4510" i="4" s="1"/>
  <c r="A4511" i="4"/>
  <c r="G4511" i="4" s="1"/>
  <c r="A4512" i="4"/>
  <c r="G4512" i="4" s="1"/>
  <c r="A4513" i="4"/>
  <c r="G4513" i="4" s="1"/>
  <c r="A4514" i="4"/>
  <c r="G4514" i="4" s="1"/>
  <c r="A4515" i="4"/>
  <c r="G4515" i="4" s="1"/>
  <c r="A4516" i="4"/>
  <c r="G4516" i="4" s="1"/>
  <c r="A4517" i="4"/>
  <c r="G4517" i="4" s="1"/>
  <c r="A4518" i="4"/>
  <c r="G4518" i="4" s="1"/>
  <c r="A4519" i="4"/>
  <c r="G4519" i="4" s="1"/>
  <c r="A4520" i="4"/>
  <c r="G4520" i="4" s="1"/>
  <c r="A4521" i="4"/>
  <c r="G4521" i="4" s="1"/>
  <c r="A4522" i="4"/>
  <c r="G4522" i="4" s="1"/>
  <c r="A4523" i="4"/>
  <c r="G4523" i="4" s="1"/>
  <c r="A4524" i="4"/>
  <c r="G4524" i="4" s="1"/>
  <c r="A4525" i="4"/>
  <c r="G4525" i="4" s="1"/>
  <c r="A4526" i="4"/>
  <c r="G4526" i="4" s="1"/>
  <c r="A4527" i="4"/>
  <c r="G4527" i="4" s="1"/>
  <c r="A4528" i="4"/>
  <c r="G4528" i="4" s="1"/>
  <c r="A4529" i="4"/>
  <c r="G4529" i="4" s="1"/>
  <c r="A4530" i="4"/>
  <c r="G4530" i="4" s="1"/>
  <c r="A4531" i="4"/>
  <c r="G4531" i="4" s="1"/>
  <c r="A4532" i="4"/>
  <c r="G4532" i="4" s="1"/>
  <c r="A4533" i="4"/>
  <c r="G4533" i="4" s="1"/>
  <c r="A4534" i="4"/>
  <c r="G4534" i="4" s="1"/>
  <c r="A4535" i="4"/>
  <c r="G4535" i="4" s="1"/>
  <c r="A4536" i="4"/>
  <c r="G4536" i="4" s="1"/>
  <c r="A4537" i="4"/>
  <c r="G4537" i="4" s="1"/>
  <c r="A4538" i="4"/>
  <c r="G4538" i="4" s="1"/>
  <c r="A4539" i="4"/>
  <c r="G4539" i="4" s="1"/>
  <c r="A4540" i="4"/>
  <c r="G4540" i="4" s="1"/>
  <c r="A4541" i="4"/>
  <c r="G4541" i="4" s="1"/>
  <c r="A4542" i="4"/>
  <c r="G4542" i="4" s="1"/>
  <c r="A4543" i="4"/>
  <c r="G4543" i="4" s="1"/>
  <c r="A4544" i="4"/>
  <c r="G4544" i="4" s="1"/>
  <c r="A4545" i="4"/>
  <c r="G4545" i="4" s="1"/>
  <c r="A4546" i="4"/>
  <c r="G4546" i="4" s="1"/>
  <c r="A4547" i="4"/>
  <c r="G4547" i="4" s="1"/>
  <c r="A4548" i="4"/>
  <c r="G4548" i="4" s="1"/>
  <c r="A4549" i="4"/>
  <c r="G4549" i="4" s="1"/>
  <c r="A4550" i="4"/>
  <c r="G4550" i="4" s="1"/>
  <c r="A4551" i="4"/>
  <c r="G4551" i="4" s="1"/>
  <c r="A4552" i="4"/>
  <c r="G4552" i="4" s="1"/>
  <c r="A4553" i="4"/>
  <c r="G4553" i="4" s="1"/>
  <c r="A4554" i="4"/>
  <c r="G4554" i="4" s="1"/>
  <c r="A4555" i="4"/>
  <c r="G4555" i="4" s="1"/>
  <c r="A4556" i="4"/>
  <c r="G4556" i="4" s="1"/>
  <c r="A4557" i="4"/>
  <c r="G4557" i="4" s="1"/>
  <c r="A4558" i="4"/>
  <c r="G4558" i="4" s="1"/>
  <c r="A4559" i="4"/>
  <c r="G4559" i="4" s="1"/>
  <c r="A4560" i="4"/>
  <c r="G4560" i="4" s="1"/>
  <c r="A4561" i="4"/>
  <c r="G4561" i="4" s="1"/>
  <c r="A4562" i="4"/>
  <c r="G4562" i="4" s="1"/>
  <c r="A4563" i="4"/>
  <c r="G4563" i="4" s="1"/>
  <c r="A4564" i="4"/>
  <c r="G4564" i="4" s="1"/>
  <c r="A4565" i="4"/>
  <c r="G4565" i="4" s="1"/>
  <c r="A4566" i="4"/>
  <c r="G4566" i="4" s="1"/>
  <c r="A4567" i="4"/>
  <c r="G4567" i="4" s="1"/>
  <c r="A4568" i="4"/>
  <c r="G4568" i="4" s="1"/>
  <c r="A4569" i="4"/>
  <c r="G4569" i="4" s="1"/>
  <c r="A4570" i="4"/>
  <c r="G4570" i="4" s="1"/>
  <c r="A4571" i="4"/>
  <c r="G4571" i="4" s="1"/>
  <c r="A4572" i="4"/>
  <c r="G4572" i="4" s="1"/>
  <c r="A4573" i="4"/>
  <c r="G4573" i="4" s="1"/>
  <c r="A4574" i="4"/>
  <c r="G4574" i="4" s="1"/>
  <c r="A4575" i="4"/>
  <c r="G4575" i="4" s="1"/>
  <c r="A4576" i="4"/>
  <c r="G4576" i="4" s="1"/>
  <c r="A4577" i="4"/>
  <c r="G4577" i="4" s="1"/>
  <c r="A4578" i="4"/>
  <c r="G4578" i="4" s="1"/>
  <c r="A4579" i="4"/>
  <c r="G4579" i="4" s="1"/>
  <c r="A4580" i="4"/>
  <c r="G4580" i="4" s="1"/>
  <c r="A4581" i="4"/>
  <c r="G4581" i="4" s="1"/>
  <c r="A4582" i="4"/>
  <c r="G4582" i="4" s="1"/>
  <c r="A4583" i="4"/>
  <c r="G4583" i="4" s="1"/>
  <c r="A4584" i="4"/>
  <c r="G4584" i="4" s="1"/>
  <c r="A4585" i="4"/>
  <c r="G4585" i="4" s="1"/>
  <c r="A4586" i="4"/>
  <c r="G4586" i="4" s="1"/>
  <c r="A4587" i="4"/>
  <c r="G4587" i="4" s="1"/>
  <c r="A4588" i="4"/>
  <c r="G4588" i="4" s="1"/>
  <c r="A4589" i="4"/>
  <c r="G4589" i="4" s="1"/>
  <c r="A4590" i="4"/>
  <c r="G4590" i="4" s="1"/>
  <c r="A4591" i="4"/>
  <c r="G4591" i="4" s="1"/>
  <c r="A4592" i="4"/>
  <c r="G4592" i="4" s="1"/>
  <c r="A4593" i="4"/>
  <c r="G4593" i="4" s="1"/>
  <c r="A4594" i="4"/>
  <c r="G4594" i="4" s="1"/>
  <c r="A4595" i="4"/>
  <c r="G4595" i="4" s="1"/>
  <c r="A4596" i="4"/>
  <c r="G4596" i="4" s="1"/>
  <c r="A4597" i="4"/>
  <c r="G4597" i="4" s="1"/>
  <c r="A4598" i="4"/>
  <c r="G4598" i="4" s="1"/>
  <c r="A4599" i="4"/>
  <c r="G4599" i="4" s="1"/>
  <c r="A4600" i="4"/>
  <c r="G4600" i="4" s="1"/>
  <c r="A4601" i="4"/>
  <c r="G4601" i="4" s="1"/>
  <c r="A4602" i="4"/>
  <c r="G4602" i="4" s="1"/>
  <c r="A4603" i="4"/>
  <c r="G4603" i="4" s="1"/>
  <c r="A4604" i="4"/>
  <c r="G4604" i="4" s="1"/>
  <c r="A4605" i="4"/>
  <c r="G4605" i="4" s="1"/>
  <c r="A4606" i="4"/>
  <c r="G4606" i="4" s="1"/>
  <c r="A4607" i="4"/>
  <c r="G4607" i="4" s="1"/>
  <c r="A4608" i="4"/>
  <c r="G4608" i="4" s="1"/>
  <c r="A4609" i="4"/>
  <c r="G4609" i="4" s="1"/>
  <c r="A4610" i="4"/>
  <c r="G4610" i="4" s="1"/>
  <c r="A4611" i="4"/>
  <c r="G4611" i="4" s="1"/>
  <c r="A4612" i="4"/>
  <c r="G4612" i="4" s="1"/>
  <c r="A4613" i="4"/>
  <c r="G4613" i="4" s="1"/>
  <c r="A4614" i="4"/>
  <c r="G4614" i="4" s="1"/>
  <c r="A4615" i="4"/>
  <c r="G4615" i="4" s="1"/>
  <c r="A4616" i="4"/>
  <c r="G4616" i="4" s="1"/>
  <c r="A4617" i="4"/>
  <c r="G4617" i="4" s="1"/>
  <c r="A4618" i="4"/>
  <c r="G4618" i="4" s="1"/>
  <c r="A4619" i="4"/>
  <c r="G4619" i="4" s="1"/>
  <c r="A4620" i="4"/>
  <c r="G4620" i="4" s="1"/>
  <c r="A4621" i="4"/>
  <c r="G4621" i="4" s="1"/>
  <c r="A4622" i="4"/>
  <c r="G4622" i="4" s="1"/>
  <c r="A4623" i="4"/>
  <c r="G4623" i="4" s="1"/>
  <c r="A4624" i="4"/>
  <c r="G4624" i="4" s="1"/>
  <c r="A4625" i="4"/>
  <c r="G4625" i="4" s="1"/>
  <c r="A4626" i="4"/>
  <c r="G4626" i="4" s="1"/>
  <c r="A4627" i="4"/>
  <c r="G4627" i="4" s="1"/>
  <c r="A4628" i="4"/>
  <c r="G4628" i="4" s="1"/>
  <c r="A4629" i="4"/>
  <c r="G4629" i="4" s="1"/>
  <c r="A4630" i="4"/>
  <c r="G4630" i="4" s="1"/>
  <c r="A4631" i="4"/>
  <c r="G4631" i="4" s="1"/>
  <c r="A4632" i="4"/>
  <c r="G4632" i="4" s="1"/>
  <c r="A4633" i="4"/>
  <c r="G4633" i="4" s="1"/>
  <c r="A4634" i="4"/>
  <c r="G4634" i="4" s="1"/>
  <c r="A4635" i="4"/>
  <c r="G4635" i="4" s="1"/>
  <c r="A4636" i="4"/>
  <c r="G4636" i="4" s="1"/>
  <c r="A4637" i="4"/>
  <c r="G4637" i="4" s="1"/>
  <c r="A4638" i="4"/>
  <c r="G4638" i="4" s="1"/>
  <c r="A4639" i="4"/>
  <c r="G4639" i="4" s="1"/>
  <c r="A4640" i="4"/>
  <c r="G4640" i="4" s="1"/>
  <c r="A4641" i="4"/>
  <c r="G4641" i="4" s="1"/>
  <c r="A4642" i="4"/>
  <c r="G4642" i="4" s="1"/>
  <c r="A4643" i="4"/>
  <c r="G4643" i="4" s="1"/>
  <c r="A4644" i="4"/>
  <c r="G4644" i="4" s="1"/>
  <c r="A4645" i="4"/>
  <c r="G4645" i="4" s="1"/>
  <c r="A4646" i="4"/>
  <c r="G4646" i="4" s="1"/>
  <c r="A4647" i="4"/>
  <c r="G4647" i="4" s="1"/>
  <c r="A4648" i="4"/>
  <c r="G4648" i="4" s="1"/>
  <c r="A4649" i="4"/>
  <c r="G4649" i="4" s="1"/>
  <c r="A4650" i="4"/>
  <c r="G4650" i="4" s="1"/>
  <c r="A4651" i="4"/>
  <c r="G4651" i="4" s="1"/>
  <c r="A4652" i="4"/>
  <c r="G4652" i="4" s="1"/>
  <c r="A4653" i="4"/>
  <c r="G4653" i="4" s="1"/>
  <c r="A4654" i="4"/>
  <c r="G4654" i="4" s="1"/>
  <c r="A4655" i="4"/>
  <c r="G4655" i="4" s="1"/>
  <c r="A4656" i="4"/>
  <c r="G4656" i="4" s="1"/>
  <c r="A4657" i="4"/>
  <c r="G4657" i="4" s="1"/>
  <c r="A4658" i="4"/>
  <c r="G4658" i="4" s="1"/>
  <c r="A4659" i="4"/>
  <c r="G4659" i="4" s="1"/>
  <c r="A4660" i="4"/>
  <c r="G4660" i="4" s="1"/>
  <c r="A4661" i="4"/>
  <c r="G4661" i="4" s="1"/>
  <c r="A4662" i="4"/>
  <c r="G4662" i="4" s="1"/>
  <c r="A4663" i="4"/>
  <c r="G4663" i="4" s="1"/>
  <c r="A4664" i="4"/>
  <c r="G4664" i="4" s="1"/>
  <c r="A4665" i="4"/>
  <c r="G4665" i="4" s="1"/>
  <c r="A4666" i="4"/>
  <c r="G4666" i="4" s="1"/>
  <c r="A4667" i="4"/>
  <c r="G4667" i="4" s="1"/>
  <c r="A4668" i="4"/>
  <c r="G4668" i="4" s="1"/>
  <c r="A4669" i="4"/>
  <c r="G4669" i="4" s="1"/>
  <c r="A4670" i="4"/>
  <c r="G4670" i="4" s="1"/>
  <c r="A4671" i="4"/>
  <c r="G4671" i="4" s="1"/>
  <c r="A4672" i="4"/>
  <c r="G4672" i="4" s="1"/>
  <c r="A4673" i="4"/>
  <c r="G4673" i="4" s="1"/>
  <c r="A4674" i="4"/>
  <c r="G4674" i="4" s="1"/>
  <c r="A4675" i="4"/>
  <c r="G4675" i="4" s="1"/>
  <c r="A4676" i="4"/>
  <c r="G4676" i="4" s="1"/>
  <c r="A4677" i="4"/>
  <c r="G4677" i="4" s="1"/>
  <c r="A4678" i="4"/>
  <c r="G4678" i="4" s="1"/>
  <c r="A4679" i="4"/>
  <c r="G4679" i="4" s="1"/>
  <c r="A4680" i="4"/>
  <c r="G4680" i="4" s="1"/>
  <c r="A4681" i="4"/>
  <c r="G4681" i="4" s="1"/>
  <c r="A4682" i="4"/>
  <c r="G4682" i="4" s="1"/>
  <c r="A4683" i="4"/>
  <c r="G4683" i="4" s="1"/>
  <c r="A4684" i="4"/>
  <c r="G4684" i="4" s="1"/>
  <c r="A4685" i="4"/>
  <c r="G4685" i="4" s="1"/>
  <c r="A4686" i="4"/>
  <c r="G4686" i="4" s="1"/>
  <c r="A4687" i="4"/>
  <c r="G4687" i="4" s="1"/>
  <c r="A4688" i="4"/>
  <c r="G4688" i="4" s="1"/>
  <c r="A4689" i="4"/>
  <c r="G4689" i="4" s="1"/>
  <c r="A4690" i="4"/>
  <c r="G4690" i="4" s="1"/>
  <c r="A4691" i="4"/>
  <c r="G4691" i="4" s="1"/>
  <c r="A4692" i="4"/>
  <c r="G4692" i="4" s="1"/>
  <c r="A4693" i="4"/>
  <c r="G4693" i="4" s="1"/>
  <c r="A4694" i="4"/>
  <c r="G4694" i="4" s="1"/>
  <c r="A4695" i="4"/>
  <c r="G4695" i="4" s="1"/>
  <c r="A4696" i="4"/>
  <c r="G4696" i="4" s="1"/>
  <c r="A4697" i="4"/>
  <c r="G4697" i="4" s="1"/>
  <c r="A4698" i="4"/>
  <c r="G4698" i="4" s="1"/>
  <c r="A4699" i="4"/>
  <c r="G4699" i="4" s="1"/>
  <c r="A4700" i="4"/>
  <c r="G4700" i="4" s="1"/>
  <c r="A4701" i="4"/>
  <c r="G4701" i="4" s="1"/>
  <c r="A4702" i="4"/>
  <c r="G4702" i="4" s="1"/>
  <c r="A4703" i="4"/>
  <c r="G4703" i="4" s="1"/>
  <c r="A4704" i="4"/>
  <c r="G4704" i="4" s="1"/>
  <c r="A4705" i="4"/>
  <c r="G4705" i="4" s="1"/>
  <c r="A4706" i="4"/>
  <c r="G4706" i="4" s="1"/>
  <c r="A4707" i="4"/>
  <c r="G4707" i="4" s="1"/>
  <c r="A4708" i="4"/>
  <c r="G4708" i="4" s="1"/>
  <c r="A4709" i="4"/>
  <c r="G4709" i="4" s="1"/>
  <c r="A4710" i="4"/>
  <c r="G4710" i="4" s="1"/>
  <c r="A4711" i="4"/>
  <c r="G4711" i="4" s="1"/>
  <c r="A4712" i="4"/>
  <c r="G4712" i="4" s="1"/>
  <c r="A4713" i="4"/>
  <c r="G4713" i="4" s="1"/>
  <c r="A4714" i="4"/>
  <c r="G4714" i="4" s="1"/>
  <c r="A4715" i="4"/>
  <c r="G4715" i="4" s="1"/>
  <c r="A4716" i="4"/>
  <c r="G4716" i="4" s="1"/>
  <c r="A4717" i="4"/>
  <c r="G4717" i="4" s="1"/>
  <c r="A4718" i="4"/>
  <c r="G4718" i="4" s="1"/>
  <c r="A4719" i="4"/>
  <c r="G4719" i="4" s="1"/>
  <c r="A4720" i="4"/>
  <c r="G4720" i="4" s="1"/>
  <c r="A4721" i="4"/>
  <c r="G4721" i="4" s="1"/>
  <c r="A4722" i="4"/>
  <c r="G4722" i="4" s="1"/>
  <c r="A4723" i="4"/>
  <c r="G4723" i="4" s="1"/>
  <c r="A4724" i="4"/>
  <c r="G4724" i="4" s="1"/>
  <c r="A4725" i="4"/>
  <c r="G4725" i="4" s="1"/>
  <c r="A4726" i="4"/>
  <c r="G4726" i="4" s="1"/>
  <c r="A4727" i="4"/>
  <c r="G4727" i="4" s="1"/>
  <c r="A4728" i="4"/>
  <c r="G4728" i="4" s="1"/>
  <c r="A4729" i="4"/>
  <c r="G4729" i="4" s="1"/>
  <c r="A4730" i="4"/>
  <c r="G4730" i="4" s="1"/>
  <c r="A4731" i="4"/>
  <c r="G4731" i="4" s="1"/>
  <c r="A4732" i="4"/>
  <c r="G4732" i="4" s="1"/>
  <c r="A4733" i="4"/>
  <c r="G4733" i="4" s="1"/>
  <c r="A4734" i="4"/>
  <c r="G4734" i="4" s="1"/>
  <c r="A4735" i="4"/>
  <c r="G4735" i="4" s="1"/>
  <c r="A4736" i="4"/>
  <c r="G4736" i="4" s="1"/>
  <c r="A4737" i="4"/>
  <c r="G4737" i="4" s="1"/>
  <c r="A4738" i="4"/>
  <c r="G4738" i="4" s="1"/>
  <c r="A4739" i="4"/>
  <c r="G4739" i="4" s="1"/>
  <c r="A4740" i="4"/>
  <c r="G4740" i="4" s="1"/>
  <c r="A4741" i="4"/>
  <c r="G4741" i="4" s="1"/>
  <c r="A4742" i="4"/>
  <c r="G4742" i="4" s="1"/>
  <c r="A4743" i="4"/>
  <c r="G4743" i="4" s="1"/>
  <c r="A4744" i="4"/>
  <c r="G4744" i="4" s="1"/>
  <c r="A4745" i="4"/>
  <c r="G4745" i="4" s="1"/>
  <c r="A4746" i="4"/>
  <c r="G4746" i="4" s="1"/>
  <c r="A4747" i="4"/>
  <c r="G4747" i="4" s="1"/>
  <c r="A4748" i="4"/>
  <c r="G4748" i="4" s="1"/>
  <c r="A4749" i="4"/>
  <c r="G4749" i="4" s="1"/>
  <c r="A4750" i="4"/>
  <c r="G4750" i="4" s="1"/>
  <c r="A4751" i="4"/>
  <c r="G4751" i="4" s="1"/>
  <c r="A4752" i="4"/>
  <c r="G4752" i="4" s="1"/>
  <c r="A4753" i="4"/>
  <c r="G4753" i="4" s="1"/>
  <c r="A4754" i="4"/>
  <c r="G4754" i="4" s="1"/>
  <c r="A4755" i="4"/>
  <c r="G4755" i="4" s="1"/>
  <c r="A4756" i="4"/>
  <c r="G4756" i="4" s="1"/>
  <c r="A4757" i="4"/>
  <c r="G4757" i="4" s="1"/>
  <c r="A4758" i="4"/>
  <c r="G4758" i="4" s="1"/>
  <c r="A4759" i="4"/>
  <c r="G4759" i="4" s="1"/>
  <c r="A4760" i="4"/>
  <c r="G4760" i="4" s="1"/>
  <c r="A4761" i="4"/>
  <c r="G4761" i="4" s="1"/>
  <c r="A4762" i="4"/>
  <c r="G4762" i="4" s="1"/>
  <c r="A4763" i="4"/>
  <c r="G4763" i="4" s="1"/>
  <c r="A4764" i="4"/>
  <c r="G4764" i="4" s="1"/>
  <c r="A4765" i="4"/>
  <c r="G4765" i="4" s="1"/>
  <c r="A4766" i="4"/>
  <c r="G4766" i="4" s="1"/>
  <c r="A4767" i="4"/>
  <c r="G4767" i="4" s="1"/>
  <c r="A4768" i="4"/>
  <c r="G4768" i="4" s="1"/>
  <c r="A4769" i="4"/>
  <c r="G4769" i="4" s="1"/>
  <c r="A4770" i="4"/>
  <c r="G4770" i="4" s="1"/>
  <c r="A4771" i="4"/>
  <c r="G4771" i="4" s="1"/>
  <c r="A4772" i="4"/>
  <c r="G4772" i="4" s="1"/>
  <c r="A4773" i="4"/>
  <c r="G4773" i="4" s="1"/>
  <c r="A4774" i="4"/>
  <c r="G4774" i="4" s="1"/>
  <c r="A4775" i="4"/>
  <c r="G4775" i="4" s="1"/>
  <c r="A4776" i="4"/>
  <c r="G4776" i="4" s="1"/>
  <c r="A4777" i="4"/>
  <c r="G4777" i="4" s="1"/>
  <c r="A4778" i="4"/>
  <c r="G4778" i="4" s="1"/>
  <c r="A4779" i="4"/>
  <c r="G4779" i="4" s="1"/>
  <c r="A4780" i="4"/>
  <c r="G4780" i="4" s="1"/>
  <c r="A4781" i="4"/>
  <c r="G4781" i="4" s="1"/>
  <c r="A4782" i="4"/>
  <c r="G4782" i="4" s="1"/>
  <c r="A4783" i="4"/>
  <c r="G4783" i="4" s="1"/>
  <c r="A4784" i="4"/>
  <c r="G4784" i="4" s="1"/>
  <c r="A4785" i="4"/>
  <c r="G4785" i="4" s="1"/>
  <c r="A4786" i="4"/>
  <c r="G4786" i="4" s="1"/>
  <c r="A4787" i="4"/>
  <c r="G4787" i="4" s="1"/>
  <c r="A4788" i="4"/>
  <c r="G4788" i="4" s="1"/>
  <c r="A4789" i="4"/>
  <c r="G4789" i="4" s="1"/>
  <c r="A4790" i="4"/>
  <c r="G4790" i="4" s="1"/>
  <c r="A4791" i="4"/>
  <c r="G4791" i="4" s="1"/>
  <c r="A4792" i="4"/>
  <c r="G4792" i="4" s="1"/>
  <c r="A4793" i="4"/>
  <c r="G4793" i="4" s="1"/>
  <c r="A4794" i="4"/>
  <c r="G4794" i="4" s="1"/>
  <c r="A4795" i="4"/>
  <c r="G4795" i="4" s="1"/>
  <c r="A4796" i="4"/>
  <c r="G4796" i="4" s="1"/>
  <c r="A4797" i="4"/>
  <c r="G4797" i="4" s="1"/>
  <c r="A4798" i="4"/>
  <c r="G4798" i="4" s="1"/>
  <c r="A4799" i="4"/>
  <c r="G4799" i="4" s="1"/>
  <c r="A4800" i="4"/>
  <c r="G4800" i="4" s="1"/>
  <c r="A4" i="4"/>
  <c r="A3" i="4"/>
  <c r="AX449" i="2"/>
  <c r="AX448" i="2"/>
  <c r="AX426" i="2"/>
  <c r="AX425" i="2"/>
  <c r="AX424" i="2"/>
  <c r="AX42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K357" i="2" a="1"/>
  <c r="AN352" i="2"/>
  <c r="AP352" i="2" s="1"/>
  <c r="AN351" i="2"/>
  <c r="AP351" i="2" s="1"/>
  <c r="AN264" i="2"/>
  <c r="AP264" i="2" s="1"/>
  <c r="AN263" i="2"/>
  <c r="AP263" i="2" s="1"/>
  <c r="AN262" i="2"/>
  <c r="AP262" i="2" s="1"/>
  <c r="AN261" i="2"/>
  <c r="AP261" i="2" s="1"/>
  <c r="AN260" i="2"/>
  <c r="AP260" i="2" s="1"/>
  <c r="AN259" i="2"/>
  <c r="AP259" i="2" s="1"/>
  <c r="AN217" i="2"/>
  <c r="AP217" i="2" s="1"/>
  <c r="AN216" i="2"/>
  <c r="AP216" i="2" s="1"/>
  <c r="AN215" i="2"/>
  <c r="AP215" i="2" s="1"/>
  <c r="AN214" i="2"/>
  <c r="AP214" i="2" s="1"/>
  <c r="AN213" i="2"/>
  <c r="AP213" i="2" s="1"/>
  <c r="AN212" i="2"/>
  <c r="AP212" i="2" s="1"/>
  <c r="AN211" i="2"/>
  <c r="AP211" i="2" s="1"/>
  <c r="AN210" i="2"/>
  <c r="AP210" i="2" s="1"/>
  <c r="AN209" i="2"/>
  <c r="AP209" i="2" s="1"/>
  <c r="AN208" i="2"/>
  <c r="AP208" i="2" s="1"/>
  <c r="AN207" i="2"/>
  <c r="AP207" i="2" s="1"/>
  <c r="AN206" i="2"/>
  <c r="AP206" i="2" s="1"/>
  <c r="AN205" i="2"/>
  <c r="AP205" i="2" s="1"/>
  <c r="AN204" i="2"/>
  <c r="AP204" i="2" s="1"/>
  <c r="AN187" i="2"/>
  <c r="AP187" i="2" s="1"/>
  <c r="AN188" i="2"/>
  <c r="AP188" i="2" s="1"/>
  <c r="AN189" i="2"/>
  <c r="AP189" i="2" s="1"/>
  <c r="AN190" i="2"/>
  <c r="AP190" i="2" s="1"/>
  <c r="AN191" i="2"/>
  <c r="AP191" i="2" s="1"/>
  <c r="AN192" i="2"/>
  <c r="AP192" i="2" s="1"/>
  <c r="AN193" i="2"/>
  <c r="AP193" i="2" s="1"/>
  <c r="AN194" i="2"/>
  <c r="AP194" i="2" s="1"/>
  <c r="AN195" i="2"/>
  <c r="AP195" i="2" s="1"/>
  <c r="AN196" i="2"/>
  <c r="AP196" i="2" s="1"/>
  <c r="AN197" i="2"/>
  <c r="AP197" i="2" s="1"/>
  <c r="AN198" i="2"/>
  <c r="AP198" i="2" s="1"/>
  <c r="AN199" i="2"/>
  <c r="AP199" i="2" s="1"/>
  <c r="AN200" i="2"/>
  <c r="AP200" i="2" s="1"/>
  <c r="AN201" i="2"/>
  <c r="AP201" i="2" s="1"/>
  <c r="AN202" i="2"/>
  <c r="AP202" i="2" s="1"/>
  <c r="AN203" i="2"/>
  <c r="AP203" i="2" s="1"/>
  <c r="AN186" i="2"/>
  <c r="AP186" i="2" s="1"/>
  <c r="AP3" i="2"/>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9" i="2"/>
  <c r="AP180" i="2"/>
  <c r="AP181" i="2"/>
  <c r="AP182" i="2"/>
  <c r="AP183" i="2"/>
  <c r="AP184" i="2"/>
  <c r="AP185"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P241" i="2"/>
  <c r="AP242" i="2"/>
  <c r="AP243" i="2"/>
  <c r="AP244" i="2"/>
  <c r="AP245" i="2"/>
  <c r="AP246" i="2"/>
  <c r="AP247" i="2"/>
  <c r="AP248" i="2"/>
  <c r="AP249" i="2"/>
  <c r="AP250" i="2"/>
  <c r="AP251" i="2"/>
  <c r="AP252" i="2"/>
  <c r="AP253" i="2"/>
  <c r="AP254" i="2"/>
  <c r="AP255" i="2"/>
  <c r="AP256" i="2"/>
  <c r="AP257" i="2"/>
  <c r="AP258" i="2"/>
  <c r="AP265" i="2"/>
  <c r="AP266" i="2"/>
  <c r="AP267" i="2"/>
  <c r="AP268" i="2"/>
  <c r="AP269" i="2"/>
  <c r="AP270" i="2"/>
  <c r="AP271" i="2"/>
  <c r="AP272" i="2"/>
  <c r="AP273" i="2"/>
  <c r="AP274" i="2"/>
  <c r="AP275" i="2"/>
  <c r="AP276" i="2"/>
  <c r="AP277" i="2"/>
  <c r="AP278" i="2"/>
  <c r="AP279" i="2"/>
  <c r="AP280" i="2"/>
  <c r="AP281" i="2"/>
  <c r="AP282" i="2"/>
  <c r="AP283" i="2"/>
  <c r="AP284" i="2"/>
  <c r="AP285" i="2"/>
  <c r="AP286" i="2"/>
  <c r="AP287" i="2"/>
  <c r="AP288" i="2"/>
  <c r="AP289" i="2"/>
  <c r="AP290" i="2"/>
  <c r="AP291" i="2"/>
  <c r="AP292" i="2"/>
  <c r="AP293" i="2"/>
  <c r="AP294" i="2"/>
  <c r="AP295" i="2"/>
  <c r="AP296" i="2"/>
  <c r="AP297" i="2"/>
  <c r="AP298" i="2"/>
  <c r="AP299" i="2"/>
  <c r="AP300" i="2"/>
  <c r="AP301" i="2"/>
  <c r="AP302" i="2"/>
  <c r="AP303" i="2"/>
  <c r="AP304" i="2"/>
  <c r="AP305" i="2"/>
  <c r="AP306" i="2"/>
  <c r="AP307" i="2"/>
  <c r="AP308" i="2"/>
  <c r="AP309" i="2"/>
  <c r="AP310" i="2"/>
  <c r="AP311" i="2"/>
  <c r="AP312" i="2"/>
  <c r="AP313" i="2"/>
  <c r="AP314" i="2"/>
  <c r="AP315" i="2"/>
  <c r="AP316" i="2"/>
  <c r="AP317" i="2"/>
  <c r="AP318" i="2"/>
  <c r="AP319" i="2"/>
  <c r="AP320" i="2"/>
  <c r="AP321" i="2"/>
  <c r="AP322" i="2"/>
  <c r="AP323" i="2"/>
  <c r="AP324" i="2"/>
  <c r="AP325" i="2"/>
  <c r="AP326" i="2"/>
  <c r="AP327" i="2"/>
  <c r="AP328" i="2"/>
  <c r="AP329" i="2"/>
  <c r="AP330" i="2"/>
  <c r="AP331" i="2"/>
  <c r="AP332" i="2"/>
  <c r="AP333" i="2"/>
  <c r="AP334" i="2"/>
  <c r="AP335" i="2"/>
  <c r="AP336" i="2"/>
  <c r="AP337" i="2"/>
  <c r="AP338" i="2"/>
  <c r="AP339" i="2"/>
  <c r="AP340" i="2"/>
  <c r="AP341" i="2"/>
  <c r="AP342" i="2"/>
  <c r="AP343" i="2"/>
  <c r="AP344" i="2"/>
  <c r="AP345" i="2"/>
  <c r="AP346" i="2"/>
  <c r="AP347" i="2"/>
  <c r="AP348" i="2"/>
  <c r="AP349" i="2"/>
  <c r="AP350" i="2"/>
  <c r="AP353" i="2"/>
  <c r="AP354" i="2"/>
  <c r="AP355" i="2"/>
  <c r="AP356" i="2"/>
  <c r="AP357" i="2"/>
  <c r="AP358" i="2"/>
  <c r="AP359" i="2"/>
  <c r="AP360" i="2"/>
  <c r="AP361" i="2"/>
  <c r="AP362" i="2"/>
  <c r="AP363" i="2"/>
  <c r="AP364" i="2"/>
  <c r="AP365" i="2"/>
  <c r="AP366" i="2"/>
  <c r="AP367" i="2"/>
  <c r="AP368" i="2"/>
  <c r="AP369" i="2"/>
  <c r="AP370" i="2"/>
  <c r="AP371" i="2"/>
  <c r="AP372" i="2"/>
  <c r="AP373" i="2"/>
  <c r="AP374" i="2"/>
  <c r="AP427" i="2"/>
  <c r="AP428" i="2"/>
  <c r="AP429" i="2"/>
  <c r="AP430" i="2"/>
  <c r="AP431" i="2"/>
  <c r="AP432" i="2"/>
  <c r="AP433" i="2"/>
  <c r="AP434" i="2"/>
  <c r="AP435" i="2"/>
  <c r="AP436" i="2"/>
  <c r="AP437" i="2"/>
  <c r="AP438" i="2"/>
  <c r="AP439" i="2"/>
  <c r="AP2" i="2"/>
  <c r="N460" i="2"/>
  <c r="N459" i="2"/>
  <c r="N458" i="2"/>
  <c r="N457" i="2"/>
  <c r="N456" i="2"/>
  <c r="N455" i="2"/>
  <c r="N454" i="2"/>
  <c r="N453" i="2"/>
  <c r="N452" i="2"/>
  <c r="N451" i="2"/>
  <c r="N450" i="2"/>
  <c r="N449" i="2"/>
  <c r="N448" i="2"/>
  <c r="N447" i="2"/>
  <c r="N446" i="2"/>
  <c r="N445" i="2"/>
  <c r="N444" i="2"/>
  <c r="N443" i="2"/>
  <c r="N442" i="2"/>
  <c r="N441" i="2"/>
  <c r="N440" i="2"/>
  <c r="N439" i="2"/>
  <c r="N438" i="2"/>
  <c r="N437" i="2"/>
  <c r="N436" i="2"/>
  <c r="N435" i="2"/>
  <c r="N434" i="2"/>
  <c r="N433" i="2"/>
  <c r="N432" i="2"/>
  <c r="N431" i="2"/>
  <c r="N430" i="2"/>
  <c r="N429" i="2"/>
  <c r="N428" i="2"/>
  <c r="N427" i="2"/>
  <c r="N426" i="2"/>
  <c r="N425" i="2"/>
  <c r="N424" i="2"/>
  <c r="N423" i="2"/>
  <c r="N422" i="2"/>
  <c r="N421" i="2"/>
  <c r="N420" i="2"/>
  <c r="N419" i="2"/>
  <c r="N418" i="2"/>
  <c r="N417" i="2"/>
  <c r="N416" i="2"/>
  <c r="N415" i="2"/>
  <c r="N414" i="2"/>
  <c r="N413" i="2"/>
  <c r="N412" i="2"/>
  <c r="N411" i="2"/>
  <c r="N410" i="2"/>
  <c r="N409" i="2"/>
  <c r="N408" i="2"/>
  <c r="N407" i="2"/>
  <c r="N406" i="2"/>
  <c r="N405" i="2"/>
  <c r="N404" i="2"/>
  <c r="N403" i="2"/>
  <c r="N402" i="2"/>
  <c r="N401" i="2"/>
  <c r="N400" i="2"/>
  <c r="N399" i="2"/>
  <c r="N398" i="2"/>
  <c r="N397" i="2"/>
  <c r="N396" i="2"/>
  <c r="N395" i="2"/>
  <c r="N394" i="2"/>
  <c r="N393" i="2"/>
  <c r="N392" i="2"/>
  <c r="N391" i="2"/>
  <c r="N390" i="2"/>
  <c r="N389" i="2"/>
  <c r="N388" i="2"/>
  <c r="N387" i="2"/>
  <c r="N386" i="2"/>
  <c r="N385" i="2"/>
  <c r="N384" i="2"/>
  <c r="N383" i="2"/>
  <c r="N382" i="2"/>
  <c r="N381" i="2"/>
  <c r="N380" i="2"/>
  <c r="N379" i="2"/>
  <c r="N378" i="2"/>
  <c r="N377" i="2"/>
  <c r="N376" i="2"/>
  <c r="N375"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8" i="2"/>
  <c r="N7" i="2"/>
  <c r="N6" i="2"/>
  <c r="N5" i="2"/>
  <c r="N4" i="2"/>
  <c r="N3" i="2"/>
  <c r="L16" i="27" l="1"/>
  <c r="L17" i="27"/>
  <c r="N17" i="27" s="1"/>
  <c r="D1310" i="4"/>
  <c r="D1311" i="4"/>
  <c r="D1543" i="4"/>
  <c r="D1544" i="4"/>
  <c r="D1545" i="4"/>
  <c r="D1546" i="4"/>
  <c r="G1547" i="4"/>
  <c r="D1547" i="4"/>
  <c r="G1548" i="4"/>
  <c r="D1548" i="4"/>
  <c r="G1549" i="4"/>
  <c r="D1549" i="4"/>
  <c r="G1550" i="4"/>
  <c r="D1550" i="4"/>
  <c r="G1551" i="4"/>
  <c r="D1551" i="4"/>
  <c r="G1552" i="4"/>
  <c r="D1552" i="4"/>
  <c r="G1553" i="4"/>
  <c r="D1553" i="4"/>
  <c r="G1554" i="4"/>
  <c r="D1554" i="4"/>
  <c r="G1555" i="4"/>
  <c r="D1555" i="4"/>
  <c r="G1556" i="4"/>
  <c r="D1556" i="4"/>
  <c r="G1557" i="4"/>
  <c r="D1557" i="4"/>
  <c r="G1558" i="4"/>
  <c r="D1558" i="4"/>
  <c r="G1559" i="4"/>
  <c r="D1559" i="4"/>
  <c r="G1560" i="4"/>
  <c r="D1560" i="4"/>
  <c r="G1561" i="4"/>
  <c r="D1561" i="4"/>
  <c r="G1562" i="4"/>
  <c r="D1562" i="4"/>
  <c r="G1563" i="4"/>
  <c r="D1563" i="4"/>
  <c r="G1564" i="4"/>
  <c r="D1564" i="4"/>
  <c r="G1565" i="4"/>
  <c r="D1565" i="4"/>
  <c r="G1566" i="4"/>
  <c r="D1566" i="4"/>
  <c r="G1567" i="4"/>
  <c r="D1567" i="4"/>
  <c r="G1568" i="4"/>
  <c r="D1568" i="4"/>
  <c r="G1569" i="4"/>
  <c r="D1569" i="4"/>
  <c r="G1570" i="4"/>
  <c r="D1570" i="4"/>
  <c r="G1571" i="4"/>
  <c r="D1571" i="4"/>
  <c r="G1572" i="4"/>
  <c r="D1572" i="4"/>
  <c r="G1573" i="4"/>
  <c r="D1573" i="4"/>
  <c r="G1574" i="4"/>
  <c r="D1574" i="4"/>
  <c r="G1575" i="4"/>
  <c r="D1575" i="4"/>
  <c r="G1576" i="4"/>
  <c r="D1576" i="4"/>
  <c r="G1577" i="4"/>
  <c r="D1577" i="4"/>
  <c r="G1578" i="4"/>
  <c r="D1578" i="4"/>
  <c r="G1579" i="4"/>
  <c r="D1579" i="4"/>
  <c r="G1580" i="4"/>
  <c r="D1580" i="4"/>
  <c r="G1581" i="4"/>
  <c r="D1581" i="4"/>
  <c r="G1582" i="4"/>
  <c r="D1582" i="4"/>
  <c r="G1583" i="4"/>
  <c r="D1583" i="4"/>
  <c r="G1584" i="4"/>
  <c r="D1584" i="4"/>
  <c r="G1585" i="4"/>
  <c r="D1585" i="4"/>
  <c r="G1586" i="4"/>
  <c r="D1586" i="4"/>
  <c r="G1587" i="4"/>
  <c r="D1587" i="4"/>
  <c r="G1588" i="4"/>
  <c r="D1588" i="4"/>
  <c r="G1589" i="4"/>
  <c r="D1589" i="4"/>
  <c r="G1590" i="4"/>
  <c r="D1590" i="4"/>
  <c r="G1591" i="4"/>
  <c r="D1591" i="4"/>
  <c r="G1592" i="4"/>
  <c r="D1592" i="4"/>
  <c r="G1593" i="4"/>
  <c r="D1593" i="4"/>
  <c r="G1594" i="4"/>
  <c r="D1594" i="4"/>
  <c r="G1595" i="4"/>
  <c r="D1595" i="4"/>
  <c r="G1596" i="4"/>
  <c r="D1596" i="4"/>
  <c r="G1597" i="4"/>
  <c r="D1597" i="4"/>
  <c r="G1598" i="4"/>
  <c r="D1598" i="4"/>
  <c r="G1599" i="4"/>
  <c r="D1599" i="4"/>
  <c r="G1600" i="4"/>
  <c r="D1600" i="4"/>
  <c r="G1601" i="4"/>
  <c r="D1601" i="4"/>
  <c r="G1602" i="4"/>
  <c r="D1602" i="4"/>
  <c r="G1603" i="4"/>
  <c r="D1603" i="4"/>
  <c r="G1604" i="4"/>
  <c r="D1604" i="4"/>
  <c r="G1605" i="4"/>
  <c r="D1605" i="4"/>
  <c r="G1606" i="4"/>
  <c r="D1606" i="4"/>
  <c r="G1607" i="4"/>
  <c r="D1607" i="4"/>
  <c r="G1608" i="4"/>
  <c r="D1608" i="4"/>
  <c r="G1609" i="4"/>
  <c r="D1609" i="4"/>
  <c r="G1610" i="4"/>
  <c r="D1610" i="4"/>
  <c r="G1611" i="4"/>
  <c r="D1611" i="4"/>
  <c r="G1612" i="4"/>
  <c r="D1612" i="4"/>
  <c r="G1613" i="4"/>
  <c r="D1613" i="4"/>
  <c r="G1614" i="4"/>
  <c r="D1614" i="4"/>
  <c r="G1615" i="4"/>
  <c r="D1615" i="4"/>
  <c r="G1616" i="4"/>
  <c r="D1616" i="4"/>
  <c r="G1617" i="4"/>
  <c r="D1617" i="4"/>
  <c r="G1618" i="4"/>
  <c r="D1618" i="4"/>
  <c r="G1619" i="4"/>
  <c r="D1619" i="4"/>
  <c r="G1620" i="4"/>
  <c r="D1620" i="4"/>
  <c r="G1621" i="4"/>
  <c r="D1621" i="4"/>
  <c r="G1622" i="4"/>
  <c r="D1622" i="4"/>
  <c r="G1623" i="4"/>
  <c r="D1623" i="4"/>
  <c r="G1624" i="4"/>
  <c r="D1624" i="4"/>
  <c r="G1625" i="4"/>
  <c r="D1625" i="4"/>
  <c r="G1626" i="4"/>
  <c r="D1626" i="4"/>
  <c r="G1627" i="4"/>
  <c r="D1627" i="4"/>
  <c r="G1628" i="4"/>
  <c r="D1628" i="4"/>
  <c r="G1629" i="4"/>
  <c r="D1629" i="4"/>
  <c r="G1630" i="4"/>
  <c r="D1630" i="4"/>
  <c r="G1631" i="4"/>
  <c r="D1631" i="4"/>
  <c r="G1632" i="4"/>
  <c r="D1632" i="4"/>
  <c r="G1633" i="4"/>
  <c r="D1633" i="4"/>
  <c r="G1634" i="4"/>
  <c r="D1634" i="4"/>
  <c r="G1635" i="4"/>
  <c r="D1635" i="4"/>
  <c r="G1636" i="4"/>
  <c r="D1636" i="4"/>
  <c r="G1637" i="4"/>
  <c r="D1637" i="4"/>
  <c r="G1638" i="4"/>
  <c r="D1638" i="4"/>
  <c r="G1639" i="4"/>
  <c r="D1639" i="4"/>
  <c r="G1640" i="4"/>
  <c r="D1640" i="4"/>
  <c r="G1641" i="4"/>
  <c r="D1641" i="4"/>
  <c r="G1642" i="4"/>
  <c r="D1642" i="4"/>
  <c r="G1643" i="4"/>
  <c r="D1643" i="4"/>
  <c r="G1644" i="4"/>
  <c r="D1644" i="4"/>
  <c r="G1645" i="4"/>
  <c r="D1645" i="4"/>
  <c r="G1646" i="4"/>
  <c r="D1646" i="4"/>
  <c r="G1647" i="4"/>
  <c r="D1647" i="4"/>
  <c r="G1648" i="4"/>
  <c r="D1648" i="4"/>
  <c r="G1649" i="4"/>
  <c r="D1649" i="4"/>
  <c r="G1650" i="4"/>
  <c r="D1650" i="4"/>
  <c r="G1651" i="4"/>
  <c r="D1651" i="4"/>
  <c r="G1652" i="4"/>
  <c r="D1652" i="4"/>
  <c r="G1653" i="4"/>
  <c r="D1653" i="4"/>
  <c r="G1654" i="4"/>
  <c r="D1654" i="4"/>
  <c r="G1655" i="4"/>
  <c r="D1655" i="4"/>
  <c r="G1656" i="4"/>
  <c r="D1656" i="4"/>
  <c r="G1657" i="4"/>
  <c r="D1657" i="4"/>
  <c r="G1658" i="4"/>
  <c r="D1658" i="4"/>
  <c r="G1659" i="4"/>
  <c r="D1659" i="4"/>
  <c r="G1660" i="4"/>
  <c r="D1660" i="4"/>
  <c r="G1661" i="4"/>
  <c r="D1661" i="4"/>
  <c r="G1662" i="4"/>
  <c r="D1662" i="4"/>
  <c r="G1663" i="4"/>
  <c r="D1663" i="4"/>
  <c r="G1664" i="4"/>
  <c r="D1664" i="4"/>
  <c r="G1665" i="4"/>
  <c r="D1665" i="4"/>
  <c r="G1666" i="4"/>
  <c r="D1666" i="4"/>
  <c r="G1667" i="4"/>
  <c r="D1667" i="4"/>
  <c r="G1668" i="4"/>
  <c r="D1668" i="4"/>
  <c r="G1669" i="4"/>
  <c r="D1669" i="4"/>
  <c r="G1670" i="4"/>
  <c r="D1670" i="4"/>
  <c r="G1671" i="4"/>
  <c r="D1671" i="4"/>
  <c r="G1672" i="4"/>
  <c r="D1672" i="4"/>
  <c r="G1673" i="4"/>
  <c r="D1673" i="4"/>
  <c r="G1674" i="4"/>
  <c r="D1674" i="4"/>
  <c r="G1675" i="4"/>
  <c r="D1675" i="4"/>
  <c r="G1676" i="4"/>
  <c r="D1676" i="4"/>
  <c r="G1677" i="4"/>
  <c r="D1677" i="4"/>
  <c r="G1678" i="4"/>
  <c r="D1678" i="4"/>
  <c r="G1679" i="4"/>
  <c r="D1679" i="4"/>
  <c r="G1680" i="4"/>
  <c r="D1680" i="4"/>
  <c r="G1681" i="4"/>
  <c r="D1681" i="4"/>
  <c r="G1682" i="4"/>
  <c r="D1682" i="4"/>
  <c r="G1683" i="4"/>
  <c r="D1683" i="4"/>
  <c r="G1684" i="4"/>
  <c r="D1684" i="4"/>
  <c r="G1685" i="4"/>
  <c r="D1685" i="4"/>
  <c r="G1686" i="4"/>
  <c r="D1686" i="4"/>
  <c r="G1687" i="4"/>
  <c r="D1687" i="4"/>
  <c r="G1688" i="4"/>
  <c r="D1688" i="4"/>
  <c r="G1689" i="4"/>
  <c r="D1689" i="4"/>
  <c r="G1690" i="4"/>
  <c r="D1690" i="4"/>
  <c r="G1691" i="4"/>
  <c r="D1691" i="4"/>
  <c r="G1692" i="4"/>
  <c r="D1692" i="4"/>
  <c r="G1693" i="4"/>
  <c r="D1693" i="4"/>
  <c r="G1694" i="4"/>
  <c r="D1694" i="4"/>
  <c r="G1695" i="4"/>
  <c r="D1695" i="4"/>
  <c r="G1696" i="4"/>
  <c r="D1696" i="4"/>
  <c r="G1697" i="4"/>
  <c r="D1697" i="4"/>
  <c r="G1698" i="4"/>
  <c r="D1698" i="4"/>
  <c r="G1699" i="4"/>
  <c r="D1699" i="4"/>
  <c r="G1700" i="4"/>
  <c r="D1700" i="4"/>
  <c r="G1701" i="4"/>
  <c r="D1701" i="4"/>
  <c r="G1702" i="4"/>
  <c r="D1702" i="4"/>
  <c r="G1703" i="4"/>
  <c r="D1703" i="4"/>
  <c r="G1704" i="4"/>
  <c r="D1704" i="4"/>
  <c r="G1705" i="4"/>
  <c r="D1705" i="4"/>
  <c r="G1706" i="4"/>
  <c r="D1706" i="4"/>
  <c r="G1707" i="4"/>
  <c r="D1707" i="4"/>
  <c r="G1708" i="4"/>
  <c r="D1708" i="4"/>
  <c r="G1709" i="4"/>
  <c r="D1709" i="4"/>
  <c r="G1710" i="4"/>
  <c r="D1710" i="4"/>
  <c r="G1711" i="4"/>
  <c r="D1711" i="4"/>
  <c r="G1712" i="4"/>
  <c r="D1712" i="4"/>
  <c r="G1713" i="4"/>
  <c r="D1713" i="4"/>
  <c r="G1714" i="4"/>
  <c r="D1714" i="4"/>
  <c r="G1715" i="4"/>
  <c r="D1715" i="4"/>
  <c r="G1716" i="4"/>
  <c r="D1716" i="4"/>
  <c r="G1717" i="4"/>
  <c r="D1717" i="4"/>
  <c r="G1718" i="4"/>
  <c r="D1718" i="4"/>
  <c r="G1719" i="4"/>
  <c r="D1719" i="4"/>
  <c r="G1720" i="4"/>
  <c r="D1720" i="4"/>
  <c r="G1721" i="4"/>
  <c r="D1721" i="4"/>
  <c r="G1722" i="4"/>
  <c r="D1722" i="4"/>
  <c r="G1723" i="4"/>
  <c r="D1723" i="4"/>
  <c r="G1724" i="4"/>
  <c r="D1724" i="4"/>
  <c r="G1725" i="4"/>
  <c r="D1725" i="4"/>
  <c r="G1726" i="4"/>
  <c r="D1726" i="4"/>
  <c r="G1727" i="4"/>
  <c r="D1727" i="4"/>
  <c r="G1728" i="4"/>
  <c r="D1728" i="4"/>
  <c r="G1729" i="4"/>
  <c r="D1729" i="4"/>
  <c r="G1730" i="4"/>
  <c r="D1730" i="4"/>
  <c r="G1731" i="4"/>
  <c r="D1731" i="4"/>
  <c r="G1732" i="4"/>
  <c r="D1732" i="4"/>
  <c r="G1733" i="4"/>
  <c r="D1733" i="4"/>
  <c r="G1734" i="4"/>
  <c r="D1734" i="4"/>
  <c r="G1735" i="4"/>
  <c r="D1735" i="4"/>
  <c r="G1736" i="4"/>
  <c r="D1736" i="4"/>
  <c r="G1737" i="4"/>
  <c r="D1737" i="4"/>
  <c r="G1738" i="4"/>
  <c r="D1738" i="4"/>
  <c r="G1739" i="4"/>
  <c r="D1739" i="4"/>
  <c r="G1740" i="4"/>
  <c r="D1740" i="4"/>
  <c r="G1741" i="4"/>
  <c r="D1741" i="4"/>
  <c r="G1742" i="4"/>
  <c r="D1742" i="4"/>
  <c r="G1743" i="4"/>
  <c r="D1743" i="4"/>
  <c r="G1744" i="4"/>
  <c r="D1744" i="4"/>
  <c r="G1745" i="4"/>
  <c r="D1745" i="4"/>
  <c r="G1746" i="4"/>
  <c r="D1746" i="4"/>
  <c r="G1747" i="4"/>
  <c r="D1747" i="4"/>
  <c r="G1748" i="4"/>
  <c r="D1748" i="4"/>
  <c r="G1749" i="4"/>
  <c r="D1749" i="4"/>
  <c r="G1750" i="4"/>
  <c r="D1750" i="4"/>
  <c r="G1751" i="4"/>
  <c r="D1751" i="4"/>
  <c r="G1752" i="4"/>
  <c r="D1752" i="4"/>
  <c r="G1753" i="4"/>
  <c r="D1753" i="4"/>
  <c r="G1754" i="4"/>
  <c r="D1754" i="4"/>
  <c r="G1755" i="4"/>
  <c r="D1755" i="4"/>
  <c r="G1756" i="4"/>
  <c r="D1756" i="4"/>
  <c r="G1757" i="4"/>
  <c r="D1757" i="4"/>
  <c r="G1758" i="4"/>
  <c r="D1758" i="4"/>
  <c r="G1759" i="4"/>
  <c r="D1759" i="4"/>
  <c r="G1760" i="4"/>
  <c r="D1760" i="4"/>
  <c r="G1761" i="4"/>
  <c r="D1761" i="4"/>
  <c r="G1762" i="4"/>
  <c r="D1762" i="4"/>
  <c r="G1763" i="4"/>
  <c r="D1763" i="4"/>
  <c r="G1764" i="4"/>
  <c r="D1764" i="4"/>
  <c r="G1765" i="4"/>
  <c r="D1765" i="4"/>
  <c r="G1766" i="4"/>
  <c r="D1766" i="4"/>
  <c r="G1767" i="4"/>
  <c r="D1767" i="4"/>
  <c r="G1768" i="4"/>
  <c r="D1768" i="4"/>
  <c r="G1769" i="4"/>
  <c r="D1769" i="4"/>
  <c r="G1770" i="4"/>
  <c r="D1770" i="4"/>
  <c r="G1771" i="4"/>
  <c r="D1771" i="4"/>
  <c r="G1772" i="4"/>
  <c r="D1772" i="4"/>
  <c r="G1773" i="4"/>
  <c r="D1773" i="4"/>
  <c r="G1774" i="4"/>
  <c r="D1774" i="4"/>
  <c r="G1775" i="4"/>
  <c r="D1775" i="4"/>
  <c r="G1776" i="4"/>
  <c r="D1776" i="4"/>
  <c r="G1777" i="4"/>
  <c r="D1777" i="4"/>
  <c r="G1778" i="4"/>
  <c r="D1778" i="4"/>
  <c r="G1779" i="4"/>
  <c r="D1779" i="4"/>
  <c r="G1780" i="4"/>
  <c r="D1780" i="4"/>
  <c r="G1781" i="4"/>
  <c r="D1781" i="4"/>
  <c r="G1782" i="4"/>
  <c r="D1782" i="4"/>
  <c r="G1783" i="4"/>
  <c r="D1783" i="4"/>
  <c r="G1784" i="4"/>
  <c r="D1784" i="4"/>
  <c r="G1785" i="4"/>
  <c r="D1785" i="4"/>
  <c r="G1786" i="4"/>
  <c r="D1786" i="4"/>
  <c r="G1787" i="4"/>
  <c r="D1787" i="4"/>
  <c r="G1788" i="4"/>
  <c r="D1788" i="4"/>
  <c r="G1789" i="4"/>
  <c r="D1789" i="4"/>
  <c r="G1790" i="4"/>
  <c r="D1790" i="4"/>
  <c r="G1791" i="4"/>
  <c r="D1791" i="4"/>
  <c r="G1792" i="4"/>
  <c r="D1792" i="4"/>
  <c r="G1793" i="4"/>
  <c r="D1793" i="4"/>
  <c r="G1794" i="4"/>
  <c r="D1794" i="4"/>
  <c r="G1795" i="4"/>
  <c r="D1795" i="4"/>
  <c r="G1796" i="4"/>
  <c r="D1796" i="4"/>
  <c r="G1797" i="4"/>
  <c r="D1797" i="4"/>
  <c r="G1798" i="4"/>
  <c r="D1798" i="4"/>
  <c r="G1799" i="4"/>
  <c r="D1799" i="4"/>
  <c r="G1800" i="4"/>
  <c r="D1800" i="4"/>
  <c r="G1801" i="4"/>
  <c r="D1801" i="4"/>
  <c r="G1802" i="4"/>
  <c r="D1802" i="4"/>
  <c r="G1803" i="4"/>
  <c r="D1803" i="4"/>
  <c r="G1804" i="4"/>
  <c r="D1804" i="4"/>
  <c r="G1805" i="4"/>
  <c r="D1805" i="4"/>
  <c r="G1806" i="4"/>
  <c r="D1806" i="4"/>
  <c r="G1807" i="4"/>
  <c r="D1807" i="4"/>
  <c r="G1808" i="4"/>
  <c r="D1808" i="4"/>
  <c r="G1809" i="4"/>
  <c r="D1809" i="4"/>
  <c r="G1810" i="4"/>
  <c r="D1810" i="4"/>
  <c r="G1811" i="4"/>
  <c r="D1811" i="4"/>
  <c r="G1812" i="4"/>
  <c r="D1812" i="4"/>
  <c r="G1813" i="4"/>
  <c r="D1813" i="4"/>
  <c r="G1814" i="4"/>
  <c r="D1814" i="4"/>
  <c r="G1815" i="4"/>
  <c r="D1815" i="4"/>
  <c r="G1816" i="4"/>
  <c r="D1816" i="4"/>
  <c r="G1817" i="4"/>
  <c r="D1817" i="4"/>
  <c r="G1818" i="4"/>
  <c r="D1818" i="4"/>
  <c r="G1819" i="4"/>
  <c r="D1819" i="4"/>
  <c r="G1820" i="4"/>
  <c r="D1820" i="4"/>
  <c r="G1821" i="4"/>
  <c r="D1821" i="4"/>
  <c r="G1822" i="4"/>
  <c r="D1822" i="4"/>
  <c r="G1823" i="4"/>
  <c r="D1823" i="4"/>
  <c r="G1824" i="4"/>
  <c r="D1824" i="4"/>
  <c r="G1825" i="4"/>
  <c r="D1825" i="4"/>
  <c r="G1826" i="4"/>
  <c r="D1826" i="4"/>
  <c r="G1827" i="4"/>
  <c r="D1827" i="4"/>
  <c r="G1828" i="4"/>
  <c r="D1828" i="4"/>
  <c r="G1829" i="4"/>
  <c r="D1829" i="4"/>
  <c r="G1830" i="4"/>
  <c r="D1830" i="4"/>
  <c r="G1831" i="4"/>
  <c r="D1831" i="4"/>
  <c r="G1832" i="4"/>
  <c r="D1832" i="4"/>
  <c r="G1833" i="4"/>
  <c r="D1833" i="4"/>
  <c r="G1834" i="4"/>
  <c r="D1834" i="4"/>
  <c r="G1835" i="4"/>
  <c r="D1835" i="4"/>
  <c r="G1836" i="4"/>
  <c r="D1836" i="4"/>
  <c r="G1837" i="4"/>
  <c r="D1837" i="4"/>
  <c r="G1838" i="4"/>
  <c r="D1838" i="4"/>
  <c r="G1839" i="4"/>
  <c r="D1839" i="4"/>
  <c r="G1840" i="4"/>
  <c r="D1840" i="4"/>
  <c r="G1841" i="4"/>
  <c r="D1841" i="4"/>
  <c r="G1842" i="4"/>
  <c r="D1842" i="4"/>
  <c r="G1843" i="4"/>
  <c r="D1843" i="4"/>
  <c r="G1844" i="4"/>
  <c r="D1844" i="4"/>
  <c r="G1845" i="4"/>
  <c r="D1845" i="4"/>
  <c r="G1846" i="4"/>
  <c r="D1846" i="4"/>
  <c r="G1847" i="4"/>
  <c r="D1847" i="4"/>
  <c r="G1848" i="4"/>
  <c r="D1848" i="4"/>
  <c r="G1849" i="4"/>
  <c r="D1849" i="4"/>
  <c r="G1850" i="4"/>
  <c r="D1850" i="4"/>
  <c r="G1851" i="4"/>
  <c r="D1851" i="4"/>
  <c r="G1852" i="4"/>
  <c r="D1852" i="4"/>
  <c r="G1853" i="4"/>
  <c r="D1853" i="4"/>
  <c r="G1854" i="4"/>
  <c r="D1854" i="4"/>
  <c r="G1855" i="4"/>
  <c r="D1855" i="4"/>
  <c r="G1856" i="4"/>
  <c r="D1856" i="4"/>
  <c r="G1857" i="4"/>
  <c r="D1857" i="4"/>
  <c r="G1858" i="4"/>
  <c r="D1858" i="4"/>
  <c r="G1859" i="4"/>
  <c r="D1859" i="4"/>
  <c r="G1860" i="4"/>
  <c r="D1860" i="4"/>
  <c r="G1861" i="4"/>
  <c r="D1861" i="4"/>
  <c r="G1862" i="4"/>
  <c r="D1862" i="4"/>
  <c r="G1863" i="4"/>
  <c r="D1863" i="4"/>
  <c r="G1864" i="4"/>
  <c r="D1864" i="4"/>
  <c r="G1865" i="4"/>
  <c r="D1865" i="4"/>
  <c r="G1866" i="4"/>
  <c r="D1866" i="4"/>
  <c r="G1867" i="4"/>
  <c r="D1867" i="4"/>
  <c r="G1868" i="4"/>
  <c r="D1868" i="4"/>
  <c r="G1869" i="4"/>
  <c r="D1869" i="4"/>
  <c r="G1870" i="4"/>
  <c r="D1870" i="4"/>
  <c r="G1871" i="4"/>
  <c r="D1871" i="4"/>
  <c r="G1872" i="4"/>
  <c r="D1872" i="4"/>
  <c r="G1873" i="4"/>
  <c r="D1873" i="4"/>
  <c r="G1874" i="4"/>
  <c r="D1874" i="4"/>
  <c r="G1875" i="4"/>
  <c r="D1875" i="4"/>
  <c r="G1876" i="4"/>
  <c r="D1876" i="4"/>
  <c r="G1877" i="4"/>
  <c r="D1877" i="4"/>
  <c r="G1878" i="4"/>
  <c r="D1878" i="4"/>
  <c r="G1879" i="4"/>
  <c r="D1879" i="4"/>
  <c r="G1880" i="4"/>
  <c r="D1880" i="4"/>
  <c r="G1881" i="4"/>
  <c r="D1881" i="4"/>
  <c r="G1882" i="4"/>
  <c r="D1882" i="4"/>
  <c r="G1883" i="4"/>
  <c r="D1883" i="4"/>
  <c r="G1884" i="4"/>
  <c r="D1884" i="4"/>
  <c r="G1885" i="4"/>
  <c r="D1885" i="4"/>
  <c r="G1886" i="4"/>
  <c r="D1886" i="4"/>
  <c r="G1887" i="4"/>
  <c r="D1887" i="4"/>
  <c r="G1888" i="4"/>
  <c r="D1888" i="4"/>
  <c r="G1889" i="4"/>
  <c r="D1889" i="4"/>
  <c r="G1890" i="4"/>
  <c r="D1890" i="4"/>
  <c r="G1891" i="4"/>
  <c r="D1891" i="4"/>
  <c r="G1892" i="4"/>
  <c r="D1892" i="4"/>
  <c r="G1893" i="4"/>
  <c r="D1893" i="4"/>
  <c r="G1894" i="4"/>
  <c r="D1894" i="4"/>
  <c r="G1895" i="4"/>
  <c r="D1895" i="4"/>
  <c r="G1896" i="4"/>
  <c r="D1896" i="4"/>
  <c r="G1897" i="4"/>
  <c r="D1897" i="4"/>
  <c r="G1898" i="4"/>
  <c r="D1898" i="4"/>
  <c r="G1899" i="4"/>
  <c r="D1899" i="4"/>
  <c r="G1900" i="4"/>
  <c r="D1900" i="4"/>
  <c r="G1901" i="4"/>
  <c r="D1901" i="4"/>
  <c r="G1902" i="4"/>
  <c r="D1902" i="4"/>
  <c r="G1903" i="4"/>
  <c r="D1903" i="4"/>
  <c r="G1904" i="4"/>
  <c r="D1904" i="4"/>
  <c r="G1905" i="4"/>
  <c r="D1905" i="4"/>
  <c r="G1906" i="4"/>
  <c r="D1906" i="4"/>
  <c r="G1907" i="4"/>
  <c r="D1907" i="4"/>
  <c r="G1908" i="4"/>
  <c r="D1908" i="4"/>
  <c r="G1909" i="4"/>
  <c r="D1909" i="4"/>
  <c r="G1910" i="4"/>
  <c r="D1910" i="4"/>
  <c r="G1911" i="4"/>
  <c r="D1911" i="4"/>
  <c r="G1912" i="4"/>
  <c r="D1912" i="4"/>
  <c r="G1913" i="4"/>
  <c r="D1913" i="4"/>
  <c r="G1914" i="4"/>
  <c r="D1914" i="4"/>
  <c r="G1915" i="4"/>
  <c r="D1915" i="4"/>
  <c r="G1916" i="4"/>
  <c r="D1916" i="4"/>
  <c r="G1917" i="4"/>
  <c r="D1917" i="4"/>
  <c r="G1918" i="4"/>
  <c r="D1918" i="4"/>
  <c r="G1919" i="4"/>
  <c r="D1919" i="4"/>
  <c r="G1920" i="4"/>
  <c r="D1920" i="4"/>
  <c r="G1921" i="4"/>
  <c r="D1921" i="4"/>
  <c r="G1922" i="4"/>
  <c r="D1922" i="4"/>
  <c r="G1923" i="4"/>
  <c r="D1923" i="4"/>
  <c r="G1924" i="4"/>
  <c r="D1924" i="4"/>
  <c r="G1925" i="4"/>
  <c r="D1925" i="4"/>
  <c r="G1926" i="4"/>
  <c r="D1926" i="4"/>
  <c r="G1927" i="4"/>
  <c r="D1927" i="4"/>
  <c r="G1928" i="4"/>
  <c r="D1928" i="4"/>
  <c r="G1929" i="4"/>
  <c r="D1929" i="4"/>
  <c r="G1930" i="4"/>
  <c r="D1930" i="4"/>
  <c r="G1931" i="4"/>
  <c r="D1931" i="4"/>
  <c r="G1932" i="4"/>
  <c r="D1932" i="4"/>
  <c r="G1933" i="4"/>
  <c r="D1933" i="4"/>
  <c r="G1934" i="4"/>
  <c r="D1934" i="4"/>
  <c r="G1935" i="4"/>
  <c r="D1935" i="4"/>
  <c r="G1936" i="4"/>
  <c r="D1936" i="4"/>
  <c r="G1937" i="4"/>
  <c r="D1937" i="4"/>
  <c r="G1938" i="4"/>
  <c r="D1938" i="4"/>
  <c r="G1939" i="4"/>
  <c r="D1939" i="4"/>
  <c r="G1940" i="4"/>
  <c r="D1940" i="4"/>
  <c r="G1941" i="4"/>
  <c r="D1941" i="4"/>
  <c r="G1942" i="4"/>
  <c r="D1942" i="4"/>
  <c r="G1943" i="4"/>
  <c r="D1943" i="4"/>
  <c r="G1944" i="4"/>
  <c r="D1944" i="4"/>
  <c r="G1945" i="4"/>
  <c r="D1945" i="4"/>
  <c r="G1946" i="4"/>
  <c r="D1946" i="4"/>
  <c r="G1947" i="4"/>
  <c r="D1947" i="4"/>
  <c r="G1948" i="4"/>
  <c r="D1948" i="4"/>
  <c r="G1949" i="4"/>
  <c r="D1949" i="4"/>
  <c r="G1950" i="4"/>
  <c r="D1950" i="4"/>
  <c r="G1951" i="4"/>
  <c r="D1951" i="4"/>
  <c r="G1952" i="4"/>
  <c r="D1952" i="4"/>
  <c r="G1953" i="4"/>
  <c r="D1953" i="4"/>
  <c r="G1954" i="4"/>
  <c r="D1954" i="4"/>
  <c r="G1955" i="4"/>
  <c r="D1955" i="4"/>
  <c r="G1956" i="4"/>
  <c r="D1956" i="4"/>
  <c r="G1957" i="4"/>
  <c r="D1957" i="4"/>
  <c r="G1958" i="4"/>
  <c r="D1958" i="4"/>
  <c r="G1959" i="4"/>
  <c r="D1959" i="4"/>
  <c r="G1960" i="4"/>
  <c r="D1960" i="4"/>
  <c r="G1961" i="4"/>
  <c r="D1961" i="4"/>
  <c r="G1962" i="4"/>
  <c r="D1962" i="4"/>
  <c r="G1963" i="4"/>
  <c r="D1963" i="4"/>
  <c r="G1964" i="4"/>
  <c r="D1964" i="4"/>
  <c r="G1965" i="4"/>
  <c r="D1965" i="4"/>
  <c r="G1966" i="4"/>
  <c r="D1966" i="4"/>
  <c r="G1967" i="4"/>
  <c r="D1967" i="4"/>
  <c r="G1968" i="4"/>
  <c r="D1968" i="4"/>
  <c r="G1969" i="4"/>
  <c r="D1969" i="4"/>
  <c r="G1970" i="4"/>
  <c r="D1970" i="4"/>
  <c r="G1971" i="4"/>
  <c r="D1971" i="4"/>
  <c r="G1972" i="4"/>
  <c r="D1972" i="4"/>
  <c r="G1973" i="4"/>
  <c r="D1973" i="4"/>
  <c r="G1974" i="4"/>
  <c r="D1974" i="4"/>
  <c r="G1975" i="4"/>
  <c r="D1975" i="4"/>
  <c r="G1976" i="4"/>
  <c r="D1976" i="4"/>
  <c r="G1977" i="4"/>
  <c r="D1977" i="4"/>
  <c r="G1978" i="4"/>
  <c r="D1978" i="4"/>
  <c r="G1979" i="4"/>
  <c r="D1979" i="4"/>
  <c r="G1980" i="4"/>
  <c r="D1980" i="4"/>
  <c r="G1981" i="4"/>
  <c r="D1981" i="4"/>
  <c r="G1982" i="4"/>
  <c r="D1982" i="4"/>
  <c r="G1983" i="4"/>
  <c r="D1983" i="4"/>
  <c r="G1984" i="4"/>
  <c r="D1984" i="4"/>
  <c r="G1985" i="4"/>
  <c r="D1985" i="4"/>
  <c r="G1986" i="4"/>
  <c r="D1986" i="4"/>
  <c r="G1987" i="4"/>
  <c r="D1987" i="4"/>
  <c r="G1988" i="4"/>
  <c r="D1988" i="4"/>
  <c r="G1989" i="4"/>
  <c r="D1989" i="4"/>
  <c r="G1990" i="4"/>
  <c r="D1990" i="4"/>
  <c r="G1991" i="4"/>
  <c r="D1991" i="4"/>
  <c r="G1992" i="4"/>
  <c r="D1992" i="4"/>
  <c r="G1993" i="4"/>
  <c r="D1993" i="4"/>
  <c r="G1994" i="4"/>
  <c r="D1994" i="4"/>
  <c r="G1995" i="4"/>
  <c r="D1995" i="4"/>
  <c r="G1996" i="4"/>
  <c r="D1996" i="4"/>
  <c r="G1997" i="4"/>
  <c r="D1997" i="4"/>
  <c r="G1998" i="4"/>
  <c r="D1998" i="4"/>
  <c r="G1999" i="4"/>
  <c r="D1999" i="4"/>
  <c r="G2000" i="4"/>
  <c r="D2000" i="4"/>
  <c r="G2001" i="4"/>
  <c r="D2001" i="4"/>
  <c r="G2002" i="4"/>
  <c r="D2002" i="4"/>
  <c r="G2003" i="4"/>
  <c r="D2003" i="4"/>
  <c r="G2004" i="4"/>
  <c r="D2004" i="4"/>
  <c r="G2005" i="4"/>
  <c r="D2005" i="4"/>
  <c r="G2006" i="4"/>
  <c r="D2006" i="4"/>
  <c r="G2007" i="4"/>
  <c r="D2007" i="4"/>
  <c r="G2008" i="4"/>
  <c r="D2008" i="4"/>
  <c r="G2009" i="4"/>
  <c r="D2009" i="4"/>
  <c r="G2010" i="4"/>
  <c r="D2010" i="4"/>
  <c r="G2011" i="4"/>
  <c r="D2011" i="4"/>
  <c r="G2012" i="4"/>
  <c r="D2012" i="4"/>
  <c r="G2013" i="4"/>
  <c r="D2013" i="4"/>
  <c r="G2014" i="4"/>
  <c r="D2014" i="4"/>
  <c r="G2015" i="4"/>
  <c r="D2015" i="4"/>
  <c r="G2016" i="4"/>
  <c r="D2016" i="4"/>
  <c r="G2017" i="4"/>
  <c r="D2017" i="4"/>
  <c r="G2018" i="4"/>
  <c r="D2018" i="4"/>
  <c r="G2019" i="4"/>
  <c r="D2019" i="4"/>
  <c r="G2020" i="4"/>
  <c r="D2020" i="4"/>
  <c r="G2021" i="4"/>
  <c r="D2021" i="4"/>
  <c r="G2022" i="4"/>
  <c r="D2022" i="4"/>
  <c r="G2023" i="4"/>
  <c r="D2023" i="4"/>
  <c r="G2024" i="4"/>
  <c r="D2024" i="4"/>
  <c r="G2025" i="4"/>
  <c r="D2025" i="4"/>
  <c r="G2026" i="4"/>
  <c r="D2026" i="4"/>
  <c r="G2027" i="4"/>
  <c r="D2027" i="4"/>
  <c r="G2028" i="4"/>
  <c r="D2028" i="4"/>
  <c r="G2029" i="4"/>
  <c r="D2029" i="4"/>
  <c r="G2030" i="4"/>
  <c r="D2030" i="4"/>
  <c r="G2031" i="4"/>
  <c r="D2031" i="4"/>
  <c r="G2032" i="4"/>
  <c r="D2032" i="4"/>
  <c r="G2033" i="4"/>
  <c r="D2033" i="4"/>
  <c r="G2034" i="4"/>
  <c r="D2034" i="4"/>
  <c r="G2035" i="4"/>
  <c r="D2035" i="4"/>
  <c r="G2036" i="4"/>
  <c r="D2036" i="4"/>
  <c r="G2037" i="4"/>
  <c r="D2037" i="4"/>
  <c r="G2038" i="4"/>
  <c r="D2038" i="4"/>
  <c r="G2039" i="4"/>
  <c r="D2039" i="4"/>
  <c r="G2040" i="4"/>
  <c r="D2040" i="4"/>
  <c r="G2041" i="4"/>
  <c r="D2041" i="4"/>
  <c r="G2042" i="4"/>
  <c r="D2042" i="4"/>
  <c r="G2043" i="4"/>
  <c r="D2043" i="4"/>
  <c r="G2044" i="4"/>
  <c r="D2044" i="4"/>
  <c r="G2045" i="4"/>
  <c r="D2045" i="4"/>
  <c r="G2046" i="4"/>
  <c r="D2046" i="4"/>
  <c r="G2047" i="4"/>
  <c r="D2047" i="4"/>
  <c r="G2048" i="4"/>
  <c r="D2048" i="4"/>
  <c r="G2049" i="4"/>
  <c r="D2049" i="4"/>
  <c r="G2050" i="4"/>
  <c r="D2050" i="4"/>
  <c r="G2051" i="4"/>
  <c r="D2051" i="4"/>
  <c r="G2052" i="4"/>
  <c r="D2052" i="4"/>
  <c r="G2053" i="4"/>
  <c r="D2053" i="4"/>
  <c r="G2054" i="4"/>
  <c r="D2054" i="4"/>
  <c r="G2055" i="4"/>
  <c r="D2055" i="4"/>
  <c r="G2056" i="4"/>
  <c r="D2056" i="4"/>
  <c r="G2057" i="4"/>
  <c r="D2057" i="4"/>
  <c r="G2058" i="4"/>
  <c r="D2058" i="4"/>
  <c r="G2059" i="4"/>
  <c r="D2059" i="4"/>
  <c r="G2060" i="4"/>
  <c r="D2060" i="4"/>
  <c r="G2061" i="4"/>
  <c r="D2061" i="4"/>
  <c r="G2062" i="4"/>
  <c r="D2062" i="4"/>
  <c r="G2063" i="4"/>
  <c r="D2063" i="4"/>
  <c r="G2064" i="4"/>
  <c r="D2064" i="4"/>
  <c r="G2065" i="4"/>
  <c r="D2065" i="4"/>
  <c r="G2066" i="4"/>
  <c r="D2066" i="4"/>
  <c r="G2067" i="4"/>
  <c r="D2067" i="4"/>
  <c r="G2068" i="4"/>
  <c r="D2068" i="4"/>
  <c r="G2069" i="4"/>
  <c r="D2069" i="4"/>
  <c r="G2070" i="4"/>
  <c r="D2070" i="4"/>
  <c r="G2071" i="4"/>
  <c r="D2071" i="4"/>
  <c r="G2072" i="4"/>
  <c r="D2072" i="4"/>
  <c r="G2073" i="4"/>
  <c r="D2073" i="4"/>
  <c r="G2074" i="4"/>
  <c r="D2074" i="4"/>
  <c r="G2075" i="4"/>
  <c r="D2075" i="4"/>
  <c r="G2076" i="4"/>
  <c r="D2076" i="4"/>
  <c r="G2077" i="4"/>
  <c r="D2077" i="4"/>
  <c r="G2078" i="4"/>
  <c r="D2078" i="4"/>
  <c r="G2079" i="4"/>
  <c r="D2079" i="4"/>
  <c r="G2080" i="4"/>
  <c r="D2080" i="4"/>
  <c r="G2081" i="4"/>
  <c r="D2081" i="4"/>
  <c r="G2082" i="4"/>
  <c r="D2082" i="4"/>
  <c r="G2083" i="4"/>
  <c r="D2083" i="4"/>
  <c r="G2084" i="4"/>
  <c r="D2084" i="4"/>
  <c r="G2085" i="4"/>
  <c r="D2085" i="4"/>
  <c r="G2086" i="4"/>
  <c r="D2086" i="4"/>
  <c r="G2087" i="4"/>
  <c r="D2087" i="4"/>
  <c r="G2088" i="4"/>
  <c r="D2088" i="4"/>
  <c r="G2089" i="4"/>
  <c r="D2089" i="4"/>
  <c r="G2090" i="4"/>
  <c r="D2090" i="4"/>
  <c r="G2091" i="4"/>
  <c r="D2091" i="4"/>
  <c r="G2092" i="4"/>
  <c r="D2092" i="4"/>
  <c r="G2093" i="4"/>
  <c r="D2093" i="4"/>
  <c r="G2094" i="4"/>
  <c r="D2094" i="4"/>
  <c r="G2095" i="4"/>
  <c r="D2095" i="4"/>
  <c r="G2096" i="4"/>
  <c r="D2096" i="4"/>
  <c r="G2097" i="4"/>
  <c r="D2097" i="4"/>
  <c r="G2098" i="4"/>
  <c r="D2098" i="4"/>
  <c r="G2099" i="4"/>
  <c r="D2099" i="4"/>
  <c r="G2100" i="4"/>
  <c r="D2100" i="4"/>
  <c r="G2101" i="4"/>
  <c r="D2101" i="4"/>
  <c r="G2102" i="4"/>
  <c r="D2102" i="4"/>
  <c r="G2103" i="4"/>
  <c r="D2103" i="4"/>
  <c r="G2104" i="4"/>
  <c r="D2104" i="4"/>
  <c r="G2105" i="4"/>
  <c r="D2105" i="4"/>
  <c r="G2106" i="4"/>
  <c r="D2106" i="4"/>
  <c r="G2107" i="4"/>
  <c r="D2107" i="4"/>
  <c r="G2108" i="4"/>
  <c r="D2108" i="4"/>
  <c r="G2109" i="4"/>
  <c r="D2109" i="4"/>
  <c r="G2110" i="4"/>
  <c r="D2110" i="4"/>
  <c r="G2111" i="4"/>
  <c r="D2111" i="4"/>
  <c r="G2112" i="4"/>
  <c r="D2112" i="4"/>
  <c r="G2113" i="4"/>
  <c r="D2113" i="4"/>
  <c r="G2114" i="4"/>
  <c r="D2114" i="4"/>
  <c r="G2115" i="4"/>
  <c r="D2115" i="4"/>
  <c r="G2116" i="4"/>
  <c r="D2116" i="4"/>
  <c r="G2117" i="4"/>
  <c r="D2117" i="4"/>
  <c r="G2118" i="4"/>
  <c r="D2118" i="4"/>
  <c r="G2119" i="4"/>
  <c r="D2119" i="4"/>
  <c r="G2120" i="4"/>
  <c r="D2120" i="4"/>
  <c r="G2121" i="4"/>
  <c r="D2121" i="4"/>
  <c r="G2122" i="4"/>
  <c r="D2122" i="4"/>
  <c r="G2123" i="4"/>
  <c r="D2123" i="4"/>
  <c r="G2124" i="4"/>
  <c r="D2124" i="4"/>
  <c r="G2125" i="4"/>
  <c r="D2125" i="4"/>
  <c r="G2126" i="4"/>
  <c r="D2126" i="4"/>
  <c r="G2127" i="4"/>
  <c r="D2127" i="4"/>
  <c r="G2128" i="4"/>
  <c r="D2128" i="4"/>
  <c r="G2129" i="4"/>
  <c r="D2129" i="4"/>
  <c r="G2130" i="4"/>
  <c r="D2130" i="4"/>
  <c r="G2131" i="4"/>
  <c r="D2131" i="4"/>
  <c r="G2132" i="4"/>
  <c r="D2132" i="4"/>
  <c r="G2133" i="4"/>
  <c r="D2133" i="4"/>
  <c r="G2134" i="4"/>
  <c r="D2134" i="4"/>
  <c r="G2135" i="4"/>
  <c r="D2135" i="4"/>
  <c r="G2136" i="4"/>
  <c r="D2136" i="4"/>
  <c r="G2137" i="4"/>
  <c r="D2137" i="4"/>
  <c r="G2138" i="4"/>
  <c r="D2138" i="4"/>
  <c r="G2139" i="4"/>
  <c r="D2139" i="4"/>
  <c r="G2140" i="4"/>
  <c r="D2140" i="4"/>
  <c r="G2141" i="4"/>
  <c r="D2141" i="4"/>
  <c r="G2142" i="4"/>
  <c r="D2142" i="4"/>
  <c r="G2143" i="4"/>
  <c r="D2143" i="4"/>
  <c r="G2144" i="4"/>
  <c r="D2144" i="4"/>
  <c r="G2145" i="4"/>
  <c r="D2145" i="4"/>
  <c r="G2146" i="4"/>
  <c r="D2146" i="4"/>
  <c r="G2147" i="4"/>
  <c r="D2147" i="4"/>
  <c r="G2148" i="4"/>
  <c r="D2148" i="4"/>
  <c r="G2149" i="4"/>
  <c r="D2149" i="4"/>
  <c r="G2150" i="4"/>
  <c r="D2150" i="4"/>
  <c r="G2151" i="4"/>
  <c r="D2151" i="4"/>
  <c r="G2152" i="4"/>
  <c r="D2152" i="4"/>
  <c r="G2153" i="4"/>
  <c r="D2153" i="4"/>
  <c r="G2154" i="4"/>
  <c r="D2154" i="4"/>
  <c r="G2155" i="4"/>
  <c r="D2155" i="4"/>
  <c r="G2156" i="4"/>
  <c r="D2156" i="4"/>
  <c r="G2157" i="4"/>
  <c r="D2157" i="4"/>
  <c r="G2158" i="4"/>
  <c r="D2158" i="4"/>
  <c r="G2159" i="4"/>
  <c r="D2159" i="4"/>
  <c r="G2160" i="4"/>
  <c r="D2160" i="4"/>
  <c r="G2161" i="4"/>
  <c r="D2161" i="4"/>
  <c r="G2162" i="4"/>
  <c r="D2162" i="4"/>
  <c r="G2163" i="4"/>
  <c r="D2163" i="4"/>
  <c r="G2164" i="4"/>
  <c r="D2164" i="4"/>
  <c r="G2165" i="4"/>
  <c r="D2165" i="4"/>
  <c r="G2166" i="4"/>
  <c r="D2166" i="4"/>
  <c r="G2167" i="4"/>
  <c r="D2167" i="4"/>
  <c r="G2168" i="4"/>
  <c r="D2168" i="4"/>
  <c r="G2169" i="4"/>
  <c r="D2169" i="4"/>
  <c r="G2170" i="4"/>
  <c r="D2170" i="4"/>
  <c r="G2171" i="4"/>
  <c r="D2171" i="4"/>
  <c r="G2172" i="4"/>
  <c r="D2172" i="4"/>
  <c r="G2173" i="4"/>
  <c r="D2173" i="4"/>
  <c r="G2174" i="4"/>
  <c r="D2174" i="4"/>
  <c r="G2175" i="4"/>
  <c r="D2175" i="4"/>
  <c r="G2176" i="4"/>
  <c r="D2176" i="4"/>
  <c r="G2177" i="4"/>
  <c r="D2177" i="4"/>
  <c r="G2178" i="4"/>
  <c r="D2178" i="4"/>
  <c r="G2179" i="4"/>
  <c r="D2179" i="4"/>
  <c r="G2180" i="4"/>
  <c r="D2180" i="4"/>
  <c r="G2181" i="4"/>
  <c r="D2181" i="4"/>
  <c r="G2182" i="4"/>
  <c r="D2182" i="4"/>
  <c r="G2183" i="4"/>
  <c r="D2183" i="4"/>
  <c r="G2184" i="4"/>
  <c r="D2184" i="4"/>
  <c r="G2185" i="4"/>
  <c r="D2185" i="4"/>
  <c r="G2186" i="4"/>
  <c r="D2186" i="4"/>
  <c r="G2187" i="4"/>
  <c r="D2187" i="4"/>
  <c r="G2188" i="4"/>
  <c r="D2188" i="4"/>
  <c r="G2189" i="4"/>
  <c r="D2189" i="4"/>
  <c r="G2190" i="4"/>
  <c r="D2190" i="4"/>
  <c r="G2191" i="4"/>
  <c r="D2191" i="4"/>
  <c r="G2192" i="4"/>
  <c r="D2192" i="4"/>
  <c r="G2193" i="4"/>
  <c r="D2193" i="4"/>
  <c r="G2194" i="4"/>
  <c r="D2194" i="4"/>
  <c r="G2195" i="4"/>
  <c r="D2195" i="4"/>
  <c r="G2196" i="4"/>
  <c r="D2196" i="4"/>
  <c r="G2197" i="4"/>
  <c r="D2197" i="4"/>
  <c r="G2198" i="4"/>
  <c r="D2198" i="4"/>
  <c r="G2199" i="4"/>
  <c r="D2199" i="4"/>
  <c r="G2200" i="4"/>
  <c r="D2200" i="4"/>
  <c r="G2201" i="4"/>
  <c r="D2201" i="4"/>
  <c r="G2202" i="4"/>
  <c r="D2202" i="4"/>
  <c r="G2203" i="4"/>
  <c r="D2203" i="4"/>
  <c r="G2204" i="4"/>
  <c r="D2204" i="4"/>
  <c r="G2205" i="4"/>
  <c r="D2205" i="4"/>
  <c r="G2206" i="4"/>
  <c r="D2206" i="4"/>
  <c r="G2207" i="4"/>
  <c r="D2207" i="4"/>
  <c r="G2208" i="4"/>
  <c r="D2208" i="4"/>
  <c r="G2209" i="4"/>
  <c r="D2209" i="4"/>
  <c r="G2210" i="4"/>
  <c r="D2210" i="4"/>
  <c r="G2211" i="4"/>
  <c r="D2211" i="4"/>
  <c r="G2212" i="4"/>
  <c r="D2212" i="4"/>
  <c r="G2213" i="4"/>
  <c r="D2213" i="4"/>
  <c r="G2214" i="4"/>
  <c r="D2214" i="4"/>
  <c r="G2215" i="4"/>
  <c r="D2215" i="4"/>
  <c r="G2216" i="4"/>
  <c r="D2216" i="4"/>
  <c r="G2217" i="4"/>
  <c r="D2217" i="4"/>
  <c r="G2218" i="4"/>
  <c r="D2218" i="4"/>
  <c r="G2219" i="4"/>
  <c r="D2219" i="4"/>
  <c r="G2220" i="4"/>
  <c r="D2220" i="4"/>
  <c r="G2221" i="4"/>
  <c r="D2221" i="4"/>
  <c r="G2222" i="4"/>
  <c r="D2222" i="4"/>
  <c r="G2223" i="4"/>
  <c r="D2223" i="4"/>
  <c r="G2224" i="4"/>
  <c r="D2224" i="4"/>
  <c r="G2225" i="4"/>
  <c r="D2225" i="4"/>
  <c r="G2226" i="4"/>
  <c r="D2226" i="4"/>
  <c r="G2227" i="4"/>
  <c r="D2227" i="4"/>
  <c r="G2228" i="4"/>
  <c r="D2228" i="4"/>
  <c r="G2229" i="4"/>
  <c r="D2229" i="4"/>
  <c r="G2230" i="4"/>
  <c r="D2230" i="4"/>
  <c r="G2231" i="4"/>
  <c r="D2231" i="4"/>
  <c r="G2232" i="4"/>
  <c r="D2232" i="4"/>
  <c r="G2233" i="4"/>
  <c r="D2233" i="4"/>
  <c r="G2234" i="4"/>
  <c r="D2234" i="4"/>
  <c r="G2235" i="4"/>
  <c r="D2235" i="4"/>
  <c r="G2236" i="4"/>
  <c r="D2236" i="4"/>
  <c r="G2237" i="4"/>
  <c r="D2237" i="4"/>
  <c r="G2238" i="4"/>
  <c r="D2238" i="4"/>
  <c r="G2239" i="4"/>
  <c r="D2239" i="4"/>
  <c r="G2240" i="4"/>
  <c r="D2240" i="4"/>
  <c r="G2241" i="4"/>
  <c r="D2241" i="4"/>
  <c r="G2242" i="4"/>
  <c r="D2242" i="4"/>
  <c r="G2243" i="4"/>
  <c r="D2243" i="4"/>
  <c r="G2244" i="4"/>
  <c r="D2244" i="4"/>
  <c r="G2245" i="4"/>
  <c r="D2245" i="4"/>
  <c r="G2246" i="4"/>
  <c r="D2246" i="4"/>
  <c r="G2247" i="4"/>
  <c r="D2247" i="4"/>
  <c r="G2248" i="4"/>
  <c r="D2248" i="4"/>
  <c r="G2249" i="4"/>
  <c r="D2249" i="4"/>
  <c r="G2250" i="4"/>
  <c r="D2250" i="4"/>
  <c r="G2251" i="4"/>
  <c r="D2251" i="4"/>
  <c r="G2252" i="4"/>
  <c r="D2252" i="4"/>
  <c r="G2253" i="4"/>
  <c r="D2253" i="4"/>
  <c r="G2254" i="4"/>
  <c r="D2254" i="4"/>
  <c r="G2255" i="4"/>
  <c r="D2255" i="4"/>
  <c r="G2256" i="4"/>
  <c r="D2256" i="4"/>
  <c r="G2257" i="4"/>
  <c r="D2257" i="4"/>
  <c r="G2258" i="4"/>
  <c r="D2258" i="4"/>
  <c r="G2259" i="4"/>
  <c r="D2259" i="4"/>
  <c r="G2260" i="4"/>
  <c r="D2260" i="4"/>
  <c r="G2261" i="4"/>
  <c r="D2261" i="4"/>
  <c r="G2262" i="4"/>
  <c r="D2262" i="4"/>
  <c r="G2263" i="4"/>
  <c r="D2263" i="4"/>
  <c r="G2264" i="4"/>
  <c r="D2264" i="4"/>
  <c r="G2265" i="4"/>
  <c r="D2265" i="4"/>
  <c r="G2266" i="4"/>
  <c r="D2266" i="4"/>
  <c r="G2267" i="4"/>
  <c r="D2267" i="4"/>
  <c r="G2268" i="4"/>
  <c r="D2268" i="4"/>
  <c r="G2269" i="4"/>
  <c r="D2269" i="4"/>
  <c r="G2270" i="4"/>
  <c r="D2270" i="4"/>
  <c r="G2271" i="4"/>
  <c r="D2271" i="4"/>
  <c r="G2272" i="4"/>
  <c r="D2272" i="4"/>
  <c r="G2273" i="4"/>
  <c r="D2273" i="4"/>
  <c r="G2274" i="4"/>
  <c r="D2274" i="4"/>
  <c r="G2275" i="4"/>
  <c r="D2275" i="4"/>
  <c r="G2276" i="4"/>
  <c r="D2276" i="4"/>
  <c r="G2277" i="4"/>
  <c r="D2277" i="4"/>
  <c r="G2278" i="4"/>
  <c r="D2278" i="4"/>
  <c r="G2279" i="4"/>
  <c r="D2279" i="4"/>
  <c r="G2280" i="4"/>
  <c r="D2280" i="4"/>
  <c r="G2281" i="4"/>
  <c r="D2281" i="4"/>
  <c r="G2282" i="4"/>
  <c r="D2282" i="4"/>
  <c r="G2283" i="4"/>
  <c r="D2283" i="4"/>
  <c r="G2284" i="4"/>
  <c r="D2284" i="4"/>
  <c r="G2285" i="4"/>
  <c r="D2285" i="4"/>
  <c r="G2286" i="4"/>
  <c r="D2286" i="4"/>
  <c r="G2287" i="4"/>
  <c r="D2287" i="4"/>
  <c r="G2288" i="4"/>
  <c r="D2288" i="4"/>
  <c r="G2289" i="4"/>
  <c r="D2289" i="4"/>
  <c r="G2290" i="4"/>
  <c r="D2290" i="4"/>
  <c r="G2291" i="4"/>
  <c r="D2291" i="4"/>
  <c r="G2292" i="4"/>
  <c r="D2292" i="4"/>
  <c r="G2293" i="4"/>
  <c r="D2293" i="4"/>
  <c r="G2294" i="4"/>
  <c r="D2294" i="4"/>
  <c r="G2295" i="4"/>
  <c r="D2295" i="4"/>
  <c r="G2296" i="4"/>
  <c r="D2296" i="4"/>
  <c r="G2297" i="4"/>
  <c r="D2297" i="4"/>
  <c r="G2298" i="4"/>
  <c r="D2298" i="4"/>
  <c r="G2299" i="4"/>
  <c r="D2299" i="4"/>
  <c r="G2300" i="4"/>
  <c r="D2300" i="4"/>
  <c r="G2301" i="4"/>
  <c r="D2301" i="4"/>
  <c r="G2302" i="4"/>
  <c r="D2302" i="4"/>
  <c r="G2303" i="4"/>
  <c r="D2303" i="4"/>
  <c r="G2304" i="4"/>
  <c r="D2304" i="4"/>
  <c r="G2305" i="4"/>
  <c r="D2305" i="4"/>
  <c r="G2306" i="4"/>
  <c r="D2306" i="4"/>
  <c r="G2307" i="4"/>
  <c r="D2307" i="4"/>
  <c r="G2308" i="4"/>
  <c r="D2308" i="4"/>
  <c r="G2309" i="4"/>
  <c r="D2309" i="4"/>
  <c r="G2310" i="4"/>
  <c r="D2310" i="4"/>
  <c r="G2311" i="4"/>
  <c r="D2311" i="4"/>
  <c r="G2312" i="4"/>
  <c r="D2312" i="4"/>
  <c r="G2313" i="4"/>
  <c r="D2313" i="4"/>
  <c r="G2314" i="4"/>
  <c r="D2314" i="4"/>
  <c r="G2315" i="4"/>
  <c r="D2315" i="4"/>
  <c r="G2316" i="4"/>
  <c r="D2316" i="4"/>
  <c r="G2317" i="4"/>
  <c r="D2317" i="4"/>
  <c r="G2318" i="4"/>
  <c r="D2318" i="4"/>
  <c r="G2319" i="4"/>
  <c r="D2319" i="4"/>
  <c r="G2320" i="4"/>
  <c r="D2320" i="4"/>
  <c r="G2321" i="4"/>
  <c r="D2321" i="4"/>
  <c r="G2322" i="4"/>
  <c r="D2322" i="4"/>
  <c r="G2323" i="4"/>
  <c r="D2323" i="4"/>
  <c r="G2324" i="4"/>
  <c r="D2324" i="4"/>
  <c r="G2325" i="4"/>
  <c r="D2325" i="4"/>
  <c r="G2326" i="4"/>
  <c r="D2326" i="4"/>
  <c r="G2327" i="4"/>
  <c r="D2327" i="4"/>
  <c r="G2328" i="4"/>
  <c r="D2328" i="4"/>
  <c r="G2329" i="4"/>
  <c r="D2329" i="4"/>
  <c r="G2330" i="4"/>
  <c r="D2330" i="4"/>
  <c r="G2331" i="4"/>
  <c r="D2331" i="4"/>
  <c r="G2332" i="4"/>
  <c r="D2332" i="4"/>
  <c r="G2333" i="4"/>
  <c r="D2333" i="4"/>
  <c r="G2334" i="4"/>
  <c r="D2334" i="4"/>
  <c r="G2335" i="4"/>
  <c r="D2335" i="4"/>
  <c r="G2336" i="4"/>
  <c r="D2336" i="4"/>
  <c r="G2337" i="4"/>
  <c r="D2337" i="4"/>
  <c r="G2338" i="4"/>
  <c r="D2338" i="4"/>
  <c r="G2339" i="4"/>
  <c r="D2339" i="4"/>
  <c r="G2340" i="4"/>
  <c r="D2340" i="4"/>
  <c r="G2341" i="4"/>
  <c r="D2341" i="4"/>
  <c r="G2342" i="4"/>
  <c r="D2342" i="4"/>
  <c r="G2343" i="4"/>
  <c r="D2343" i="4"/>
  <c r="G2344" i="4"/>
  <c r="D2344" i="4"/>
  <c r="G2345" i="4"/>
  <c r="D2345" i="4"/>
  <c r="G2346" i="4"/>
  <c r="D2346" i="4"/>
  <c r="G2347" i="4"/>
  <c r="D2347" i="4"/>
  <c r="G2348" i="4"/>
  <c r="D2348" i="4"/>
  <c r="G2349" i="4"/>
  <c r="D2349" i="4"/>
  <c r="G2350" i="4"/>
  <c r="D2350" i="4"/>
  <c r="G2351" i="4"/>
  <c r="D2351" i="4"/>
  <c r="G2352" i="4"/>
  <c r="D2352" i="4"/>
  <c r="G2353" i="4"/>
  <c r="D2353" i="4"/>
  <c r="G2354" i="4"/>
  <c r="D2354" i="4"/>
  <c r="G2355" i="4"/>
  <c r="D2355" i="4"/>
  <c r="G2356" i="4"/>
  <c r="D2356" i="4"/>
  <c r="G2357" i="4"/>
  <c r="D2357" i="4"/>
  <c r="G2358" i="4"/>
  <c r="D2358" i="4"/>
  <c r="G2359" i="4"/>
  <c r="D2359" i="4"/>
  <c r="G2360" i="4"/>
  <c r="D2360" i="4"/>
  <c r="G2361" i="4"/>
  <c r="D2361" i="4"/>
  <c r="G2362" i="4"/>
  <c r="D2362" i="4"/>
  <c r="G2363" i="4"/>
  <c r="D2363" i="4"/>
  <c r="G2364" i="4"/>
  <c r="D2364" i="4"/>
  <c r="G2365" i="4"/>
  <c r="D2365" i="4"/>
  <c r="G2366" i="4"/>
  <c r="D2366" i="4"/>
  <c r="G2367" i="4"/>
  <c r="D2367" i="4"/>
  <c r="G2368" i="4"/>
  <c r="D2368" i="4"/>
  <c r="G2369" i="4"/>
  <c r="D2369" i="4"/>
  <c r="G2370" i="4"/>
  <c r="D2370" i="4"/>
  <c r="G2371" i="4"/>
  <c r="D2371" i="4"/>
  <c r="G2372" i="4"/>
  <c r="D2372" i="4"/>
  <c r="G2373" i="4"/>
  <c r="D2373" i="4"/>
  <c r="G2374" i="4"/>
  <c r="D2374" i="4"/>
  <c r="G2375" i="4"/>
  <c r="D2375" i="4"/>
  <c r="G2376" i="4"/>
  <c r="D2376" i="4"/>
  <c r="G2377" i="4"/>
  <c r="D2377" i="4"/>
  <c r="G2378" i="4"/>
  <c r="D2378" i="4"/>
  <c r="G2379" i="4"/>
  <c r="D2379" i="4"/>
  <c r="G2380" i="4"/>
  <c r="D2380" i="4"/>
  <c r="G2381" i="4"/>
  <c r="D2381" i="4"/>
  <c r="G2382" i="4"/>
  <c r="D2382" i="4"/>
  <c r="G2383" i="4"/>
  <c r="D2383" i="4"/>
  <c r="G2384" i="4"/>
  <c r="D2384" i="4"/>
  <c r="G2385" i="4"/>
  <c r="D2385" i="4"/>
  <c r="G2386" i="4"/>
  <c r="D2386" i="4"/>
  <c r="G2387" i="4"/>
  <c r="D2387" i="4"/>
  <c r="G2388" i="4"/>
  <c r="D2388" i="4"/>
  <c r="G2389" i="4"/>
  <c r="D2389" i="4"/>
  <c r="G2390" i="4"/>
  <c r="D2390" i="4"/>
  <c r="G2391" i="4"/>
  <c r="D2391" i="4"/>
  <c r="G2392" i="4"/>
  <c r="D2392" i="4"/>
  <c r="G2393" i="4"/>
  <c r="D2393" i="4"/>
  <c r="G2394" i="4"/>
  <c r="D2394" i="4"/>
  <c r="G2395" i="4"/>
  <c r="D2395" i="4"/>
  <c r="G2396" i="4"/>
  <c r="D2396" i="4"/>
  <c r="G2397" i="4"/>
  <c r="D2397" i="4"/>
  <c r="G2398" i="4"/>
  <c r="D2398" i="4"/>
  <c r="G2399" i="4"/>
  <c r="D2399" i="4"/>
  <c r="G2400" i="4"/>
  <c r="D2400" i="4"/>
  <c r="G2401" i="4"/>
  <c r="D2401" i="4"/>
  <c r="G2402" i="4"/>
  <c r="D2402" i="4"/>
  <c r="G2403" i="4"/>
  <c r="D2403" i="4"/>
  <c r="G2404" i="4"/>
  <c r="D2404" i="4"/>
  <c r="G2405" i="4"/>
  <c r="D2405" i="4"/>
  <c r="G2406" i="4"/>
  <c r="D2406" i="4"/>
  <c r="G2407" i="4"/>
  <c r="D2407" i="4"/>
  <c r="G2408" i="4"/>
  <c r="D2408" i="4"/>
  <c r="G2409" i="4"/>
  <c r="D2409" i="4"/>
  <c r="G2410" i="4"/>
  <c r="D2410" i="4"/>
  <c r="G2411" i="4"/>
  <c r="D2411" i="4"/>
  <c r="G2412" i="4"/>
  <c r="D2412" i="4"/>
  <c r="G2413" i="4"/>
  <c r="D2413" i="4"/>
  <c r="G2414" i="4"/>
  <c r="D2414" i="4"/>
  <c r="G2415" i="4"/>
  <c r="D2415" i="4"/>
  <c r="G2416" i="4"/>
  <c r="D2416" i="4"/>
  <c r="G2417" i="4"/>
  <c r="D2417" i="4"/>
  <c r="G2418" i="4"/>
  <c r="D2418" i="4"/>
  <c r="G2419" i="4"/>
  <c r="D2419" i="4"/>
  <c r="G2420" i="4"/>
  <c r="D2420" i="4"/>
  <c r="G2421" i="4"/>
  <c r="D2421" i="4"/>
  <c r="G2422" i="4"/>
  <c r="D2422" i="4"/>
  <c r="G2423" i="4"/>
  <c r="D2423" i="4"/>
  <c r="G2424" i="4"/>
  <c r="D2424" i="4"/>
  <c r="G2425" i="4"/>
  <c r="D2425" i="4"/>
  <c r="G2426" i="4"/>
  <c r="D2426" i="4"/>
  <c r="G2427" i="4"/>
  <c r="D2427" i="4"/>
  <c r="G2428" i="4"/>
  <c r="D2428" i="4"/>
  <c r="G2429" i="4"/>
  <c r="D2429" i="4"/>
  <c r="G2430" i="4"/>
  <c r="D2430" i="4"/>
  <c r="G2431" i="4"/>
  <c r="D2431" i="4"/>
  <c r="G2432" i="4"/>
  <c r="D2432" i="4"/>
  <c r="G2433" i="4"/>
  <c r="D2433" i="4"/>
  <c r="G2434" i="4"/>
  <c r="D2434" i="4"/>
  <c r="G2435" i="4"/>
  <c r="D2435" i="4"/>
  <c r="G2436" i="4"/>
  <c r="D2436" i="4"/>
  <c r="G2437" i="4"/>
  <c r="D2437" i="4"/>
  <c r="G2438" i="4"/>
  <c r="D2438" i="4"/>
  <c r="G2439" i="4"/>
  <c r="D2439" i="4"/>
  <c r="G2440" i="4"/>
  <c r="D2440" i="4"/>
  <c r="G2441" i="4"/>
  <c r="D2441" i="4"/>
  <c r="G2442" i="4"/>
  <c r="D2442" i="4"/>
  <c r="G2443" i="4"/>
  <c r="D2443" i="4"/>
  <c r="G2444" i="4"/>
  <c r="D2444" i="4"/>
  <c r="G2445" i="4"/>
  <c r="D2445" i="4"/>
  <c r="G2446" i="4"/>
  <c r="D2446" i="4"/>
  <c r="G2447" i="4"/>
  <c r="D2447" i="4"/>
  <c r="G2448" i="4"/>
  <c r="D2448" i="4"/>
  <c r="G2449" i="4"/>
  <c r="D2449" i="4"/>
  <c r="G2450" i="4"/>
  <c r="D2450" i="4"/>
  <c r="G2451" i="4"/>
  <c r="D2451" i="4"/>
  <c r="G2452" i="4"/>
  <c r="D2452" i="4"/>
  <c r="G2453" i="4"/>
  <c r="D2453" i="4"/>
  <c r="G2454" i="4"/>
  <c r="D2454" i="4"/>
  <c r="G2455" i="4"/>
  <c r="D2455" i="4"/>
  <c r="G2456" i="4"/>
  <c r="D2456" i="4"/>
  <c r="G2457" i="4"/>
  <c r="D2457" i="4"/>
  <c r="G2458" i="4"/>
  <c r="D2458" i="4"/>
  <c r="G2459" i="4"/>
  <c r="D2459" i="4"/>
  <c r="G2460" i="4"/>
  <c r="D2460" i="4"/>
  <c r="G2461" i="4"/>
  <c r="D2461" i="4"/>
  <c r="G2462" i="4"/>
  <c r="D2462" i="4"/>
  <c r="G2463" i="4"/>
  <c r="D2463" i="4"/>
  <c r="G2464" i="4"/>
  <c r="D2464" i="4"/>
  <c r="G2465" i="4"/>
  <c r="D2465" i="4"/>
  <c r="G2466" i="4"/>
  <c r="D2466" i="4"/>
  <c r="G2467" i="4"/>
  <c r="D2467" i="4"/>
  <c r="G2468" i="4"/>
  <c r="D2468" i="4"/>
  <c r="G2469" i="4"/>
  <c r="D2469" i="4"/>
  <c r="G2470" i="4"/>
  <c r="D2470" i="4"/>
  <c r="G2471" i="4"/>
  <c r="D2471" i="4"/>
  <c r="G2472" i="4"/>
  <c r="D2472" i="4"/>
  <c r="G2473" i="4"/>
  <c r="D2473" i="4"/>
  <c r="G2474" i="4"/>
  <c r="D2474" i="4"/>
  <c r="G2475" i="4"/>
  <c r="D2475" i="4"/>
  <c r="G2476" i="4"/>
  <c r="D2476" i="4"/>
  <c r="G2477" i="4"/>
  <c r="D2477" i="4"/>
  <c r="G2478" i="4"/>
  <c r="D2478" i="4"/>
  <c r="G2479" i="4"/>
  <c r="D2479" i="4"/>
  <c r="G2480" i="4"/>
  <c r="D2480" i="4"/>
  <c r="G2481" i="4"/>
  <c r="D2481" i="4"/>
  <c r="G2482" i="4"/>
  <c r="D2482" i="4"/>
  <c r="G2483" i="4"/>
  <c r="D2483" i="4"/>
  <c r="G2484" i="4"/>
  <c r="D2484" i="4"/>
  <c r="G2485" i="4"/>
  <c r="D2485" i="4"/>
  <c r="G2486" i="4"/>
  <c r="D2486" i="4"/>
  <c r="G2487" i="4"/>
  <c r="D2487" i="4"/>
  <c r="G2488" i="4"/>
  <c r="D2488" i="4"/>
  <c r="G2489" i="4"/>
  <c r="D2489" i="4"/>
  <c r="G2490" i="4"/>
  <c r="D2490" i="4"/>
  <c r="G2491" i="4"/>
  <c r="D2491" i="4"/>
  <c r="G2492" i="4"/>
  <c r="D2492" i="4"/>
  <c r="G2493" i="4"/>
  <c r="D2493" i="4"/>
  <c r="G2494" i="4"/>
  <c r="D2494" i="4"/>
  <c r="G2495" i="4"/>
  <c r="D2495" i="4"/>
  <c r="G2496" i="4"/>
  <c r="D2496" i="4"/>
  <c r="G2497" i="4"/>
  <c r="D2497" i="4"/>
  <c r="G2498" i="4"/>
  <c r="D2498" i="4"/>
  <c r="G2499" i="4"/>
  <c r="D2499" i="4"/>
  <c r="G2500" i="4"/>
  <c r="D2500" i="4"/>
  <c r="G2501" i="4"/>
  <c r="D2501" i="4"/>
  <c r="G2502" i="4"/>
  <c r="D2502" i="4"/>
  <c r="G2503" i="4"/>
  <c r="D2503" i="4"/>
  <c r="G2504" i="4"/>
  <c r="D2504" i="4"/>
  <c r="G2505" i="4"/>
  <c r="D2505" i="4"/>
  <c r="G2506" i="4"/>
  <c r="D2506" i="4"/>
  <c r="G2507" i="4"/>
  <c r="D2507" i="4"/>
  <c r="G2508" i="4"/>
  <c r="D2508" i="4"/>
  <c r="G2509" i="4"/>
  <c r="D2509" i="4"/>
  <c r="G2510" i="4"/>
  <c r="D2510" i="4"/>
  <c r="G2511" i="4"/>
  <c r="D2511" i="4"/>
  <c r="G2512" i="4"/>
  <c r="D2512" i="4"/>
  <c r="G2513" i="4"/>
  <c r="D2513" i="4"/>
  <c r="G2514" i="4"/>
  <c r="D2514" i="4"/>
  <c r="G2515" i="4"/>
  <c r="D2515" i="4"/>
  <c r="G2516" i="4"/>
  <c r="D2516" i="4"/>
  <c r="G2517" i="4"/>
  <c r="D2517" i="4"/>
  <c r="G2518" i="4"/>
  <c r="D2518" i="4"/>
  <c r="G2519" i="4"/>
  <c r="D2519" i="4"/>
  <c r="G2520" i="4"/>
  <c r="D2520" i="4"/>
  <c r="G2521" i="4"/>
  <c r="D2521" i="4"/>
  <c r="G2522" i="4"/>
  <c r="D2522" i="4"/>
  <c r="G2523" i="4"/>
  <c r="D2523" i="4"/>
  <c r="G2524" i="4"/>
  <c r="D2524" i="4"/>
  <c r="G2525" i="4"/>
  <c r="D2525" i="4"/>
  <c r="G2526" i="4"/>
  <c r="D2526" i="4"/>
  <c r="G2527" i="4"/>
  <c r="D2527" i="4"/>
  <c r="G2528" i="4"/>
  <c r="D2528" i="4"/>
  <c r="G2529" i="4"/>
  <c r="D2529" i="4"/>
  <c r="G2530" i="4"/>
  <c r="D2530" i="4"/>
  <c r="G2531" i="4"/>
  <c r="D2531" i="4"/>
  <c r="G2532" i="4"/>
  <c r="D2532" i="4"/>
  <c r="G2533" i="4"/>
  <c r="D2533" i="4"/>
  <c r="G2534" i="4"/>
  <c r="D2534" i="4"/>
  <c r="G2535" i="4"/>
  <c r="D2535" i="4"/>
  <c r="G2536" i="4"/>
  <c r="D2536" i="4"/>
  <c r="G2537" i="4"/>
  <c r="D2537" i="4"/>
  <c r="G2538" i="4"/>
  <c r="D2538" i="4"/>
  <c r="G2539" i="4"/>
  <c r="D2539" i="4"/>
  <c r="G2540" i="4"/>
  <c r="D2540" i="4"/>
  <c r="G2541" i="4"/>
  <c r="D2541" i="4"/>
  <c r="G2542" i="4"/>
  <c r="D2542" i="4"/>
  <c r="G2543" i="4"/>
  <c r="D2543" i="4"/>
  <c r="G2544" i="4"/>
  <c r="D2544" i="4"/>
  <c r="G2545" i="4"/>
  <c r="D2545" i="4"/>
  <c r="G2546" i="4"/>
  <c r="D2546" i="4"/>
  <c r="G2547" i="4"/>
  <c r="D2547" i="4"/>
  <c r="G2548" i="4"/>
  <c r="D2548" i="4"/>
  <c r="G2549" i="4"/>
  <c r="D2549" i="4"/>
  <c r="G2550" i="4"/>
  <c r="D2550" i="4"/>
  <c r="G2551" i="4"/>
  <c r="D2551" i="4"/>
  <c r="G2552" i="4"/>
  <c r="D2552" i="4"/>
  <c r="G2553" i="4"/>
  <c r="D2553" i="4"/>
  <c r="G2554" i="4"/>
  <c r="D2554" i="4"/>
  <c r="G2555" i="4"/>
  <c r="D2555" i="4"/>
  <c r="G2556" i="4"/>
  <c r="D2556" i="4"/>
  <c r="G2557" i="4"/>
  <c r="D2557" i="4"/>
  <c r="G2558" i="4"/>
  <c r="D2558" i="4"/>
  <c r="G2559" i="4"/>
  <c r="D2559" i="4"/>
  <c r="G2560" i="4"/>
  <c r="D2560" i="4"/>
  <c r="G2561" i="4"/>
  <c r="D2561" i="4"/>
  <c r="G2562" i="4"/>
  <c r="D2562" i="4"/>
  <c r="G2563" i="4"/>
  <c r="D2563" i="4"/>
  <c r="G2564" i="4"/>
  <c r="D2564" i="4"/>
  <c r="G2565" i="4"/>
  <c r="D2565" i="4"/>
  <c r="G2566" i="4"/>
  <c r="D2566" i="4"/>
  <c r="G2567" i="4"/>
  <c r="D2567" i="4"/>
  <c r="G2568" i="4"/>
  <c r="D2568" i="4"/>
  <c r="G2569" i="4"/>
  <c r="D2569" i="4"/>
  <c r="G2570" i="4"/>
  <c r="D2570" i="4"/>
  <c r="G2571" i="4"/>
  <c r="D2571" i="4"/>
  <c r="G2572" i="4"/>
  <c r="D2572" i="4"/>
  <c r="G2573" i="4"/>
  <c r="D2573" i="4"/>
  <c r="G2574" i="4"/>
  <c r="D2574" i="4"/>
  <c r="G2575" i="4"/>
  <c r="D2575" i="4"/>
  <c r="G2576" i="4"/>
  <c r="D2576" i="4"/>
  <c r="G2577" i="4"/>
  <c r="D2577" i="4"/>
  <c r="G2578" i="4"/>
  <c r="D2578" i="4"/>
  <c r="G2579" i="4"/>
  <c r="D2579" i="4"/>
  <c r="G2580" i="4"/>
  <c r="D2580" i="4"/>
  <c r="G2581" i="4"/>
  <c r="D2581" i="4"/>
  <c r="G2582" i="4"/>
  <c r="D2582" i="4"/>
  <c r="G2583" i="4"/>
  <c r="D2583" i="4"/>
  <c r="G2584" i="4"/>
  <c r="D2584" i="4"/>
  <c r="G2585" i="4"/>
  <c r="D2585" i="4"/>
  <c r="G2586" i="4"/>
  <c r="D2586" i="4"/>
  <c r="G2587" i="4"/>
  <c r="D2587" i="4"/>
  <c r="G2588" i="4"/>
  <c r="D2588" i="4"/>
  <c r="G2589" i="4"/>
  <c r="D2589" i="4"/>
  <c r="G2590" i="4"/>
  <c r="D2590" i="4"/>
  <c r="G2591" i="4"/>
  <c r="D2591" i="4"/>
  <c r="G2592" i="4"/>
  <c r="D2592" i="4"/>
  <c r="G2593" i="4"/>
  <c r="D2593" i="4"/>
  <c r="G2594" i="4"/>
  <c r="D2594" i="4"/>
  <c r="G2595" i="4"/>
  <c r="D2595" i="4"/>
  <c r="G2596" i="4"/>
  <c r="D2596" i="4"/>
  <c r="G2597" i="4"/>
  <c r="D2597" i="4"/>
  <c r="G2598" i="4"/>
  <c r="D2598" i="4"/>
  <c r="G2599" i="4"/>
  <c r="D2599" i="4"/>
  <c r="G2600" i="4"/>
  <c r="D2600" i="4"/>
  <c r="G2601" i="4"/>
  <c r="D2601" i="4"/>
  <c r="G2602" i="4"/>
  <c r="D2602" i="4"/>
  <c r="G2603" i="4"/>
  <c r="D2603" i="4"/>
  <c r="G2604" i="4"/>
  <c r="D2604" i="4"/>
  <c r="G2605" i="4"/>
  <c r="D2605" i="4"/>
  <c r="G2606" i="4"/>
  <c r="D2606" i="4"/>
  <c r="G2607" i="4"/>
  <c r="D2607" i="4"/>
  <c r="G2608" i="4"/>
  <c r="D2608" i="4"/>
  <c r="G2609" i="4"/>
  <c r="D2609" i="4"/>
  <c r="G2610" i="4"/>
  <c r="D2610" i="4"/>
  <c r="G2611" i="4"/>
  <c r="D2611" i="4"/>
  <c r="G2612" i="4"/>
  <c r="D2612" i="4"/>
  <c r="G2613" i="4"/>
  <c r="D2613" i="4"/>
  <c r="G2614" i="4"/>
  <c r="D2614" i="4"/>
  <c r="G2615" i="4"/>
  <c r="D2615" i="4"/>
  <c r="G2616" i="4"/>
  <c r="D2616" i="4"/>
  <c r="G2617" i="4"/>
  <c r="D2617" i="4"/>
  <c r="G2618" i="4"/>
  <c r="D2618" i="4"/>
  <c r="G2619" i="4"/>
  <c r="D2619" i="4"/>
  <c r="G2620" i="4"/>
  <c r="D2620" i="4"/>
  <c r="G2621" i="4"/>
  <c r="D2621" i="4"/>
  <c r="G2622" i="4"/>
  <c r="D2622" i="4"/>
  <c r="G2623" i="4"/>
  <c r="D2623" i="4"/>
  <c r="G2624" i="4"/>
  <c r="D2624" i="4"/>
  <c r="G2625" i="4"/>
  <c r="D2625" i="4"/>
  <c r="G2626" i="4"/>
  <c r="D2626" i="4"/>
  <c r="G2627" i="4"/>
  <c r="D2627" i="4"/>
  <c r="G2628" i="4"/>
  <c r="D2628" i="4"/>
  <c r="G2629" i="4"/>
  <c r="D2629" i="4"/>
  <c r="G2630" i="4"/>
  <c r="D2630" i="4"/>
  <c r="G2631" i="4"/>
  <c r="D2631" i="4"/>
  <c r="G2632" i="4"/>
  <c r="D2632" i="4"/>
  <c r="G2633" i="4"/>
  <c r="D2633" i="4"/>
  <c r="G2634" i="4"/>
  <c r="D2634" i="4"/>
  <c r="G2635" i="4"/>
  <c r="D2635" i="4"/>
  <c r="G2636" i="4"/>
  <c r="D2636" i="4"/>
  <c r="G2637" i="4"/>
  <c r="D2637" i="4"/>
  <c r="G2638" i="4"/>
  <c r="D2638" i="4"/>
  <c r="G2639" i="4"/>
  <c r="D2639" i="4"/>
  <c r="G2640" i="4"/>
  <c r="D2640" i="4"/>
  <c r="G2641" i="4"/>
  <c r="D2641" i="4"/>
  <c r="G2642" i="4"/>
  <c r="D2642" i="4"/>
  <c r="G2643" i="4"/>
  <c r="D2643" i="4"/>
  <c r="G2644" i="4"/>
  <c r="D2644" i="4"/>
  <c r="G2645" i="4"/>
  <c r="D2645" i="4"/>
  <c r="G2646" i="4"/>
  <c r="D2646" i="4"/>
  <c r="G2647" i="4"/>
  <c r="D2647" i="4"/>
  <c r="G2648" i="4"/>
  <c r="D2648" i="4"/>
  <c r="G2649" i="4"/>
  <c r="D2649" i="4"/>
  <c r="G2650" i="4"/>
  <c r="D2650" i="4"/>
  <c r="G2651" i="4"/>
  <c r="D2651" i="4"/>
  <c r="G2652" i="4"/>
  <c r="D2652" i="4"/>
  <c r="G2653" i="4"/>
  <c r="D2653" i="4"/>
  <c r="G2654" i="4"/>
  <c r="D2654" i="4"/>
  <c r="G2655" i="4"/>
  <c r="D2655" i="4"/>
  <c r="G2656" i="4"/>
  <c r="D2656" i="4"/>
  <c r="G2657" i="4"/>
  <c r="D2657" i="4"/>
  <c r="G2658" i="4"/>
  <c r="D2658" i="4"/>
  <c r="G2659" i="4"/>
  <c r="D2659" i="4"/>
  <c r="G2660" i="4"/>
  <c r="D2660" i="4"/>
  <c r="G2661" i="4"/>
  <c r="D2661" i="4"/>
  <c r="G2662" i="4"/>
  <c r="D2662" i="4"/>
  <c r="G2663" i="4"/>
  <c r="D2663" i="4"/>
  <c r="G2664" i="4"/>
  <c r="D2664" i="4"/>
  <c r="G2665" i="4"/>
  <c r="D2665" i="4"/>
  <c r="G2666" i="4"/>
  <c r="D2666" i="4"/>
  <c r="G2667" i="4"/>
  <c r="D2667" i="4"/>
  <c r="G2668" i="4"/>
  <c r="D2668" i="4"/>
  <c r="G2669" i="4"/>
  <c r="D2669" i="4"/>
  <c r="G2670" i="4"/>
  <c r="D2670" i="4"/>
  <c r="G2671" i="4"/>
  <c r="D2671" i="4"/>
  <c r="G2672" i="4"/>
  <c r="D2672" i="4"/>
  <c r="G2673" i="4"/>
  <c r="D2673" i="4"/>
  <c r="G2674" i="4"/>
  <c r="D2674" i="4"/>
  <c r="G2675" i="4"/>
  <c r="D2675" i="4"/>
  <c r="G2676" i="4"/>
  <c r="D2676" i="4"/>
  <c r="G2677" i="4"/>
  <c r="D2677" i="4"/>
  <c r="G2678" i="4"/>
  <c r="D2678" i="4"/>
  <c r="G2679" i="4"/>
  <c r="D2679" i="4"/>
  <c r="G2680" i="4"/>
  <c r="D2680" i="4"/>
  <c r="G2681" i="4"/>
  <c r="D2681" i="4"/>
  <c r="G2682" i="4"/>
  <c r="D2682" i="4"/>
  <c r="G2683" i="4"/>
  <c r="D2683" i="4"/>
  <c r="G2684" i="4"/>
  <c r="D2684" i="4"/>
  <c r="G2685" i="4"/>
  <c r="D2685" i="4"/>
  <c r="G2686" i="4"/>
  <c r="D2686" i="4"/>
  <c r="G2687" i="4"/>
  <c r="D2687" i="4"/>
  <c r="G2688" i="4"/>
  <c r="D2688" i="4"/>
  <c r="G2689" i="4"/>
  <c r="D2689" i="4"/>
  <c r="G2690" i="4"/>
  <c r="D2690" i="4"/>
  <c r="G2691" i="4"/>
  <c r="D2691" i="4"/>
  <c r="G2692" i="4"/>
  <c r="D2692" i="4"/>
  <c r="G2693" i="4"/>
  <c r="D2693" i="4"/>
  <c r="G2694" i="4"/>
  <c r="D2694" i="4"/>
  <c r="G2695" i="4"/>
  <c r="D2695" i="4"/>
  <c r="G2696" i="4"/>
  <c r="D2696" i="4"/>
  <c r="G2697" i="4"/>
  <c r="D2697" i="4"/>
  <c r="G2698" i="4"/>
  <c r="D2698" i="4"/>
  <c r="G2699" i="4"/>
  <c r="D2699" i="4"/>
  <c r="G2700" i="4"/>
  <c r="D2700" i="4"/>
  <c r="G2701" i="4"/>
  <c r="D2701" i="4"/>
  <c r="G2702" i="4"/>
  <c r="D2702" i="4"/>
  <c r="G2703" i="4"/>
  <c r="D2703" i="4"/>
  <c r="G2704" i="4"/>
  <c r="D2704" i="4"/>
  <c r="G2705" i="4"/>
  <c r="D2705" i="4"/>
  <c r="G2706" i="4"/>
  <c r="D2706" i="4"/>
  <c r="G2707" i="4"/>
  <c r="D2707" i="4"/>
  <c r="G2708" i="4"/>
  <c r="D2708" i="4"/>
  <c r="G2709" i="4"/>
  <c r="D2709" i="4"/>
  <c r="G2710" i="4"/>
  <c r="D2710" i="4"/>
  <c r="G2711" i="4"/>
  <c r="D2711" i="4"/>
  <c r="G2712" i="4"/>
  <c r="D2712" i="4"/>
  <c r="G2713" i="4"/>
  <c r="D2713" i="4"/>
  <c r="G2714" i="4"/>
  <c r="D2714" i="4"/>
  <c r="G2715" i="4"/>
  <c r="D2715" i="4"/>
  <c r="G2716" i="4"/>
  <c r="D2716" i="4"/>
  <c r="G2717" i="4"/>
  <c r="D2717" i="4"/>
  <c r="G2718" i="4"/>
  <c r="D2718" i="4"/>
  <c r="G2719" i="4"/>
  <c r="D2719" i="4"/>
  <c r="G2720" i="4"/>
  <c r="D2720" i="4"/>
  <c r="G2721" i="4"/>
  <c r="D2721" i="4"/>
  <c r="G2722" i="4"/>
  <c r="D2722" i="4"/>
  <c r="G2723" i="4"/>
  <c r="D2723" i="4"/>
  <c r="G2724" i="4"/>
  <c r="D2724" i="4"/>
  <c r="G2725" i="4"/>
  <c r="D2725" i="4"/>
  <c r="G2726" i="4"/>
  <c r="D2726" i="4"/>
  <c r="G2727" i="4"/>
  <c r="D2727" i="4"/>
  <c r="G2728" i="4"/>
  <c r="D2728" i="4"/>
  <c r="G2729" i="4"/>
  <c r="D2729" i="4"/>
  <c r="G2730" i="4"/>
  <c r="D2730" i="4"/>
  <c r="G2731" i="4"/>
  <c r="D2731" i="4"/>
  <c r="G2732" i="4"/>
  <c r="D2732" i="4"/>
  <c r="G2733" i="4"/>
  <c r="D2733" i="4"/>
  <c r="G2734" i="4"/>
  <c r="D2734" i="4"/>
  <c r="G2735" i="4"/>
  <c r="D2735" i="4"/>
  <c r="G2736" i="4"/>
  <c r="D2736" i="4"/>
  <c r="G2737" i="4"/>
  <c r="D2737" i="4"/>
  <c r="G2738" i="4"/>
  <c r="D2738" i="4"/>
  <c r="G2739" i="4"/>
  <c r="D2739" i="4"/>
  <c r="G2740" i="4"/>
  <c r="D2740" i="4"/>
  <c r="G2741" i="4"/>
  <c r="D2741" i="4"/>
  <c r="G2742" i="4"/>
  <c r="D2742" i="4"/>
  <c r="G2743" i="4"/>
  <c r="D2743" i="4"/>
  <c r="G2744" i="4"/>
  <c r="D2744" i="4"/>
  <c r="G2745" i="4"/>
  <c r="D2745" i="4"/>
  <c r="G2746" i="4"/>
  <c r="D2746" i="4"/>
  <c r="G2747" i="4"/>
  <c r="D2747" i="4"/>
  <c r="G2748" i="4"/>
  <c r="D2748" i="4"/>
  <c r="G2749" i="4"/>
  <c r="D2749" i="4"/>
  <c r="G2750" i="4"/>
  <c r="D2750" i="4"/>
  <c r="G2751" i="4"/>
  <c r="D2751" i="4"/>
  <c r="G2752" i="4"/>
  <c r="D2752" i="4"/>
  <c r="G2753" i="4"/>
  <c r="D2753" i="4"/>
  <c r="G2754" i="4"/>
  <c r="D2754" i="4"/>
  <c r="G2755" i="4"/>
  <c r="D2755" i="4"/>
  <c r="G2756" i="4"/>
  <c r="D2756" i="4"/>
  <c r="E13" i="27"/>
  <c r="J11" i="27"/>
  <c r="M11" i="27" s="1"/>
  <c r="J9" i="27"/>
  <c r="M9" i="27" s="1"/>
  <c r="J7" i="27"/>
  <c r="M7" i="27" s="1"/>
  <c r="H2140" i="4"/>
  <c r="H2157" i="4"/>
  <c r="H2224" i="4"/>
  <c r="H2261" i="4"/>
  <c r="H2280" i="4"/>
  <c r="H2311" i="4"/>
  <c r="H2749" i="4"/>
  <c r="H4800" i="4"/>
  <c r="S5" i="4"/>
  <c r="G5" i="4" s="1"/>
  <c r="S6" i="4"/>
  <c r="G6" i="4" s="1"/>
  <c r="S7" i="4"/>
  <c r="G7" i="4" s="1"/>
  <c r="S8" i="4"/>
  <c r="G8" i="4" s="1"/>
  <c r="S9" i="4"/>
  <c r="G9" i="4" s="1"/>
  <c r="S10" i="4"/>
  <c r="G10" i="4" s="1"/>
  <c r="S11" i="4"/>
  <c r="G11" i="4" s="1"/>
  <c r="S12" i="4"/>
  <c r="G12" i="4" s="1"/>
  <c r="S13" i="4"/>
  <c r="G13" i="4" s="1"/>
  <c r="S14" i="4"/>
  <c r="G14" i="4" s="1"/>
  <c r="S15" i="4"/>
  <c r="G15" i="4" s="1"/>
  <c r="S16" i="4"/>
  <c r="G16" i="4" s="1"/>
  <c r="S17" i="4"/>
  <c r="G17" i="4" s="1"/>
  <c r="S18" i="4"/>
  <c r="G18" i="4" s="1"/>
  <c r="S19" i="4"/>
  <c r="G19" i="4" s="1"/>
  <c r="S20" i="4"/>
  <c r="G20" i="4" s="1"/>
  <c r="S21" i="4"/>
  <c r="G21" i="4" s="1"/>
  <c r="S22" i="4"/>
  <c r="G22" i="4" s="1"/>
  <c r="S23" i="4"/>
  <c r="G23" i="4" s="1"/>
  <c r="S24" i="4"/>
  <c r="G24" i="4" s="1"/>
  <c r="S25" i="4"/>
  <c r="G25" i="4" s="1"/>
  <c r="S26" i="4"/>
  <c r="G26" i="4" s="1"/>
  <c r="S27" i="4"/>
  <c r="G27" i="4" s="1"/>
  <c r="S28" i="4"/>
  <c r="G28" i="4" s="1"/>
  <c r="S29" i="4"/>
  <c r="G29" i="4" s="1"/>
  <c r="S30" i="4"/>
  <c r="G30" i="4" s="1"/>
  <c r="S31" i="4"/>
  <c r="G31" i="4" s="1"/>
  <c r="S32" i="4"/>
  <c r="G32" i="4" s="1"/>
  <c r="S33" i="4"/>
  <c r="G33" i="4" s="1"/>
  <c r="S34" i="4"/>
  <c r="G34" i="4" s="1"/>
  <c r="S35" i="4"/>
  <c r="G35" i="4" s="1"/>
  <c r="S36" i="4"/>
  <c r="G36" i="4" s="1"/>
  <c r="S37" i="4"/>
  <c r="G37" i="4" s="1"/>
  <c r="S38" i="4"/>
  <c r="G38" i="4" s="1"/>
  <c r="S39" i="4"/>
  <c r="G39" i="4" s="1"/>
  <c r="S40" i="4"/>
  <c r="G40" i="4" s="1"/>
  <c r="S41" i="4"/>
  <c r="G41" i="4" s="1"/>
  <c r="S42" i="4"/>
  <c r="G42" i="4" s="1"/>
  <c r="S43" i="4"/>
  <c r="G43" i="4" s="1"/>
  <c r="S44" i="4"/>
  <c r="G44" i="4" s="1"/>
  <c r="S45" i="4"/>
  <c r="G45" i="4" s="1"/>
  <c r="S46" i="4"/>
  <c r="G46" i="4" s="1"/>
  <c r="S47" i="4"/>
  <c r="G47" i="4" s="1"/>
  <c r="S48" i="4"/>
  <c r="G48" i="4" s="1"/>
  <c r="S49" i="4"/>
  <c r="G49" i="4" s="1"/>
  <c r="S50" i="4"/>
  <c r="G50" i="4" s="1"/>
  <c r="S51" i="4"/>
  <c r="G51" i="4" s="1"/>
  <c r="S52" i="4"/>
  <c r="G52" i="4" s="1"/>
  <c r="S53" i="4"/>
  <c r="G53" i="4" s="1"/>
  <c r="S54" i="4"/>
  <c r="G54" i="4" s="1"/>
  <c r="S55" i="4"/>
  <c r="G55" i="4" s="1"/>
  <c r="S56" i="4"/>
  <c r="G56" i="4" s="1"/>
  <c r="S57" i="4"/>
  <c r="G57" i="4" s="1"/>
  <c r="S58" i="4"/>
  <c r="G58" i="4" s="1"/>
  <c r="S59" i="4"/>
  <c r="G59" i="4" s="1"/>
  <c r="S60" i="4"/>
  <c r="G60" i="4" s="1"/>
  <c r="S61" i="4"/>
  <c r="G61" i="4" s="1"/>
  <c r="S62" i="4"/>
  <c r="G62" i="4" s="1"/>
  <c r="S63" i="4"/>
  <c r="G63" i="4" s="1"/>
  <c r="S64" i="4"/>
  <c r="G64" i="4" s="1"/>
  <c r="S65" i="4"/>
  <c r="G65" i="4" s="1"/>
  <c r="S66" i="4"/>
  <c r="G66" i="4" s="1"/>
  <c r="S67" i="4"/>
  <c r="G67" i="4" s="1"/>
  <c r="S68" i="4"/>
  <c r="G68" i="4" s="1"/>
  <c r="S69" i="4"/>
  <c r="G69" i="4" s="1"/>
  <c r="S70" i="4"/>
  <c r="G70" i="4" s="1"/>
  <c r="S71" i="4"/>
  <c r="G71" i="4" s="1"/>
  <c r="S72" i="4"/>
  <c r="G72" i="4" s="1"/>
  <c r="S73" i="4"/>
  <c r="G73" i="4" s="1"/>
  <c r="S74" i="4"/>
  <c r="G74" i="4" s="1"/>
  <c r="S75" i="4"/>
  <c r="G75" i="4" s="1"/>
  <c r="S76" i="4"/>
  <c r="G76" i="4" s="1"/>
  <c r="S77" i="4"/>
  <c r="G77" i="4" s="1"/>
  <c r="S78" i="4"/>
  <c r="G78" i="4" s="1"/>
  <c r="S79" i="4"/>
  <c r="G79" i="4" s="1"/>
  <c r="S80" i="4"/>
  <c r="G80" i="4" s="1"/>
  <c r="S81" i="4"/>
  <c r="G81" i="4" s="1"/>
  <c r="S82" i="4"/>
  <c r="G82" i="4" s="1"/>
  <c r="S83" i="4"/>
  <c r="G83" i="4" s="1"/>
  <c r="S84" i="4"/>
  <c r="G84" i="4" s="1"/>
  <c r="S85" i="4"/>
  <c r="G85" i="4" s="1"/>
  <c r="S86" i="4"/>
  <c r="G86" i="4" s="1"/>
  <c r="S87" i="4"/>
  <c r="G87" i="4" s="1"/>
  <c r="S88" i="4"/>
  <c r="G88" i="4" s="1"/>
  <c r="S89" i="4"/>
  <c r="G89" i="4" s="1"/>
  <c r="S90" i="4"/>
  <c r="G90" i="4" s="1"/>
  <c r="S91" i="4"/>
  <c r="G91" i="4" s="1"/>
  <c r="S92" i="4"/>
  <c r="G92" i="4" s="1"/>
  <c r="S93" i="4"/>
  <c r="G93" i="4" s="1"/>
  <c r="S94" i="4"/>
  <c r="G94" i="4" s="1"/>
  <c r="S95" i="4"/>
  <c r="G95" i="4" s="1"/>
  <c r="S96" i="4"/>
  <c r="G96" i="4" s="1"/>
  <c r="S97" i="4"/>
  <c r="G97" i="4" s="1"/>
  <c r="S98" i="4"/>
  <c r="G98" i="4" s="1"/>
  <c r="S99" i="4"/>
  <c r="G99" i="4" s="1"/>
  <c r="S100" i="4"/>
  <c r="G100" i="4" s="1"/>
  <c r="S101" i="4"/>
  <c r="G101" i="4" s="1"/>
  <c r="S102" i="4"/>
  <c r="G102" i="4" s="1"/>
  <c r="S103" i="4"/>
  <c r="G103" i="4" s="1"/>
  <c r="S104" i="4"/>
  <c r="G104" i="4" s="1"/>
  <c r="S105" i="4"/>
  <c r="G105" i="4" s="1"/>
  <c r="S106" i="4"/>
  <c r="G106" i="4" s="1"/>
  <c r="S107" i="4"/>
  <c r="G107" i="4" s="1"/>
  <c r="S108" i="4"/>
  <c r="G108" i="4" s="1"/>
  <c r="S109" i="4"/>
  <c r="G109" i="4" s="1"/>
  <c r="S110" i="4"/>
  <c r="G110" i="4" s="1"/>
  <c r="S111" i="4"/>
  <c r="G111" i="4" s="1"/>
  <c r="S112" i="4"/>
  <c r="G112" i="4" s="1"/>
  <c r="S113" i="4"/>
  <c r="G113" i="4" s="1"/>
  <c r="S114" i="4"/>
  <c r="G114" i="4" s="1"/>
  <c r="S115" i="4"/>
  <c r="G115" i="4" s="1"/>
  <c r="S116" i="4"/>
  <c r="G116" i="4" s="1"/>
  <c r="S117" i="4"/>
  <c r="G117" i="4" s="1"/>
  <c r="S118" i="4"/>
  <c r="G118" i="4" s="1"/>
  <c r="S119" i="4"/>
  <c r="G119" i="4" s="1"/>
  <c r="S120" i="4"/>
  <c r="G120" i="4" s="1"/>
  <c r="S121" i="4"/>
  <c r="G121" i="4" s="1"/>
  <c r="S122" i="4"/>
  <c r="G122" i="4" s="1"/>
  <c r="S123" i="4"/>
  <c r="G123" i="4" s="1"/>
  <c r="S124" i="4"/>
  <c r="G124" i="4" s="1"/>
  <c r="S125" i="4"/>
  <c r="G125" i="4" s="1"/>
  <c r="S126" i="4"/>
  <c r="G126" i="4" s="1"/>
  <c r="S127" i="4"/>
  <c r="G127" i="4" s="1"/>
  <c r="S128" i="4"/>
  <c r="G128" i="4" s="1"/>
  <c r="S129" i="4"/>
  <c r="G129" i="4" s="1"/>
  <c r="S130" i="4"/>
  <c r="G130" i="4" s="1"/>
  <c r="S131" i="4"/>
  <c r="G131" i="4" s="1"/>
  <c r="S132" i="4"/>
  <c r="G132" i="4" s="1"/>
  <c r="S133" i="4"/>
  <c r="G133" i="4" s="1"/>
  <c r="S134" i="4"/>
  <c r="G134" i="4" s="1"/>
  <c r="S135" i="4"/>
  <c r="G135" i="4" s="1"/>
  <c r="S136" i="4"/>
  <c r="G136" i="4" s="1"/>
  <c r="S137" i="4"/>
  <c r="G137" i="4" s="1"/>
  <c r="S138" i="4"/>
  <c r="G138" i="4" s="1"/>
  <c r="S139" i="4"/>
  <c r="G139" i="4" s="1"/>
  <c r="S140" i="4"/>
  <c r="G140" i="4" s="1"/>
  <c r="S141" i="4"/>
  <c r="G141" i="4" s="1"/>
  <c r="S142" i="4"/>
  <c r="G142" i="4" s="1"/>
  <c r="S143" i="4"/>
  <c r="G143" i="4" s="1"/>
  <c r="S144" i="4"/>
  <c r="G144" i="4" s="1"/>
  <c r="S145" i="4"/>
  <c r="G145" i="4" s="1"/>
  <c r="S146" i="4"/>
  <c r="G146" i="4" s="1"/>
  <c r="S147" i="4"/>
  <c r="G147" i="4" s="1"/>
  <c r="S148" i="4"/>
  <c r="G148" i="4" s="1"/>
  <c r="S149" i="4"/>
  <c r="G149" i="4" s="1"/>
  <c r="S150" i="4"/>
  <c r="G150" i="4" s="1"/>
  <c r="S151" i="4"/>
  <c r="G151" i="4" s="1"/>
  <c r="S152" i="4"/>
  <c r="G152" i="4" s="1"/>
  <c r="S153" i="4"/>
  <c r="G153" i="4" s="1"/>
  <c r="S154" i="4"/>
  <c r="G154" i="4" s="1"/>
  <c r="S155" i="4"/>
  <c r="G155" i="4" s="1"/>
  <c r="S156" i="4"/>
  <c r="G156" i="4" s="1"/>
  <c r="S157" i="4"/>
  <c r="G157" i="4" s="1"/>
  <c r="S158" i="4"/>
  <c r="G158" i="4" s="1"/>
  <c r="S159" i="4"/>
  <c r="G159" i="4" s="1"/>
  <c r="S160" i="4"/>
  <c r="G160" i="4" s="1"/>
  <c r="S161" i="4"/>
  <c r="G161" i="4" s="1"/>
  <c r="S162" i="4"/>
  <c r="G162" i="4" s="1"/>
  <c r="S163" i="4"/>
  <c r="G163" i="4" s="1"/>
  <c r="S164" i="4"/>
  <c r="G164" i="4" s="1"/>
  <c r="S165" i="4"/>
  <c r="G165" i="4" s="1"/>
  <c r="S166" i="4"/>
  <c r="G166" i="4" s="1"/>
  <c r="S167" i="4"/>
  <c r="G167" i="4" s="1"/>
  <c r="S168" i="4"/>
  <c r="G168" i="4" s="1"/>
  <c r="S169" i="4"/>
  <c r="G169" i="4" s="1"/>
  <c r="S170" i="4"/>
  <c r="G170" i="4" s="1"/>
  <c r="S171" i="4"/>
  <c r="G171" i="4" s="1"/>
  <c r="S172" i="4"/>
  <c r="G172" i="4" s="1"/>
  <c r="S173" i="4"/>
  <c r="G173" i="4" s="1"/>
  <c r="S174" i="4"/>
  <c r="G174" i="4" s="1"/>
  <c r="S175" i="4"/>
  <c r="G175" i="4" s="1"/>
  <c r="S176" i="4"/>
  <c r="G176" i="4" s="1"/>
  <c r="S177" i="4"/>
  <c r="G177" i="4" s="1"/>
  <c r="S178" i="4"/>
  <c r="G178" i="4" s="1"/>
  <c r="S179" i="4"/>
  <c r="G179" i="4" s="1"/>
  <c r="S180" i="4"/>
  <c r="G180" i="4" s="1"/>
  <c r="S181" i="4"/>
  <c r="G181" i="4" s="1"/>
  <c r="S182" i="4"/>
  <c r="G182" i="4" s="1"/>
  <c r="S183" i="4"/>
  <c r="G183" i="4" s="1"/>
  <c r="S184" i="4"/>
  <c r="G184" i="4" s="1"/>
  <c r="S185" i="4"/>
  <c r="G185" i="4" s="1"/>
  <c r="S186" i="4"/>
  <c r="G186" i="4" s="1"/>
  <c r="S187" i="4"/>
  <c r="G187" i="4" s="1"/>
  <c r="S188" i="4"/>
  <c r="G188" i="4" s="1"/>
  <c r="S189" i="4"/>
  <c r="G189" i="4" s="1"/>
  <c r="S190" i="4"/>
  <c r="G190" i="4" s="1"/>
  <c r="S191" i="4"/>
  <c r="G191" i="4" s="1"/>
  <c r="S192" i="4"/>
  <c r="G192" i="4" s="1"/>
  <c r="S193" i="4"/>
  <c r="G193" i="4" s="1"/>
  <c r="S194" i="4"/>
  <c r="G194" i="4" s="1"/>
  <c r="S195" i="4"/>
  <c r="G195" i="4" s="1"/>
  <c r="S196" i="4"/>
  <c r="G196" i="4" s="1"/>
  <c r="S197" i="4"/>
  <c r="G197" i="4" s="1"/>
  <c r="S198" i="4"/>
  <c r="G198" i="4" s="1"/>
  <c r="S199" i="4"/>
  <c r="G199" i="4" s="1"/>
  <c r="S200" i="4"/>
  <c r="G200" i="4" s="1"/>
  <c r="S201" i="4"/>
  <c r="G201" i="4" s="1"/>
  <c r="S202" i="4"/>
  <c r="G202" i="4" s="1"/>
  <c r="S203" i="4"/>
  <c r="G203" i="4" s="1"/>
  <c r="S204" i="4"/>
  <c r="G204" i="4" s="1"/>
  <c r="S205" i="4"/>
  <c r="G205" i="4" s="1"/>
  <c r="S206" i="4"/>
  <c r="G206" i="4" s="1"/>
  <c r="S207" i="4"/>
  <c r="G207" i="4" s="1"/>
  <c r="S208" i="4"/>
  <c r="G208" i="4" s="1"/>
  <c r="S209" i="4"/>
  <c r="G209" i="4" s="1"/>
  <c r="S210" i="4"/>
  <c r="G210" i="4" s="1"/>
  <c r="S211" i="4"/>
  <c r="G211" i="4" s="1"/>
  <c r="S212" i="4"/>
  <c r="G212" i="4" s="1"/>
  <c r="S213" i="4"/>
  <c r="G213" i="4" s="1"/>
  <c r="S214" i="4"/>
  <c r="G214" i="4" s="1"/>
  <c r="S215" i="4"/>
  <c r="G215" i="4" s="1"/>
  <c r="S216" i="4"/>
  <c r="G216" i="4" s="1"/>
  <c r="S217" i="4"/>
  <c r="G217" i="4" s="1"/>
  <c r="S218" i="4"/>
  <c r="G218" i="4" s="1"/>
  <c r="S219" i="4"/>
  <c r="G219" i="4" s="1"/>
  <c r="S220" i="4"/>
  <c r="G220" i="4" s="1"/>
  <c r="S221" i="4"/>
  <c r="G221" i="4" s="1"/>
  <c r="S222" i="4"/>
  <c r="G222" i="4" s="1"/>
  <c r="S223" i="4"/>
  <c r="G223" i="4" s="1"/>
  <c r="S224" i="4"/>
  <c r="G224" i="4" s="1"/>
  <c r="S225" i="4"/>
  <c r="G225" i="4" s="1"/>
  <c r="S226" i="4"/>
  <c r="G226" i="4" s="1"/>
  <c r="S227" i="4"/>
  <c r="G227" i="4" s="1"/>
  <c r="S228" i="4"/>
  <c r="G228" i="4" s="1"/>
  <c r="S229" i="4"/>
  <c r="G229" i="4" s="1"/>
  <c r="S230" i="4"/>
  <c r="G230" i="4" s="1"/>
  <c r="S231" i="4"/>
  <c r="G231" i="4" s="1"/>
  <c r="S232" i="4"/>
  <c r="G232" i="4" s="1"/>
  <c r="S233" i="4"/>
  <c r="G233" i="4" s="1"/>
  <c r="S234" i="4"/>
  <c r="G234" i="4" s="1"/>
  <c r="S235" i="4"/>
  <c r="G235" i="4" s="1"/>
  <c r="S236" i="4"/>
  <c r="G236" i="4" s="1"/>
  <c r="S237" i="4"/>
  <c r="G237" i="4" s="1"/>
  <c r="S238" i="4"/>
  <c r="G238" i="4" s="1"/>
  <c r="S239" i="4"/>
  <c r="G239" i="4" s="1"/>
  <c r="S240" i="4"/>
  <c r="G240" i="4" s="1"/>
  <c r="S241" i="4"/>
  <c r="G241" i="4" s="1"/>
  <c r="S242" i="4"/>
  <c r="G242" i="4" s="1"/>
  <c r="S243" i="4"/>
  <c r="G243" i="4" s="1"/>
  <c r="S244" i="4"/>
  <c r="G244" i="4" s="1"/>
  <c r="S245" i="4"/>
  <c r="G245" i="4" s="1"/>
  <c r="S246" i="4"/>
  <c r="G246" i="4" s="1"/>
  <c r="S247" i="4"/>
  <c r="G247" i="4" s="1"/>
  <c r="S248" i="4"/>
  <c r="G248" i="4" s="1"/>
  <c r="S249" i="4"/>
  <c r="G249" i="4" s="1"/>
  <c r="S250" i="4"/>
  <c r="G250" i="4" s="1"/>
  <c r="S251" i="4"/>
  <c r="G251" i="4" s="1"/>
  <c r="S252" i="4"/>
  <c r="G252" i="4" s="1"/>
  <c r="S253" i="4"/>
  <c r="G253" i="4" s="1"/>
  <c r="S254" i="4"/>
  <c r="G254" i="4" s="1"/>
  <c r="S255" i="4"/>
  <c r="G255" i="4" s="1"/>
  <c r="S256" i="4"/>
  <c r="G256" i="4" s="1"/>
  <c r="S257" i="4"/>
  <c r="G257" i="4" s="1"/>
  <c r="S258" i="4"/>
  <c r="G258" i="4" s="1"/>
  <c r="S259" i="4"/>
  <c r="G259" i="4" s="1"/>
  <c r="S260" i="4"/>
  <c r="G260" i="4" s="1"/>
  <c r="S261" i="4"/>
  <c r="G261" i="4" s="1"/>
  <c r="S262" i="4"/>
  <c r="G262" i="4" s="1"/>
  <c r="S263" i="4"/>
  <c r="G263" i="4" s="1"/>
  <c r="S264" i="4"/>
  <c r="G264" i="4" s="1"/>
  <c r="S265" i="4"/>
  <c r="G265" i="4" s="1"/>
  <c r="S266" i="4"/>
  <c r="G266" i="4" s="1"/>
  <c r="S267" i="4"/>
  <c r="G267" i="4" s="1"/>
  <c r="S268" i="4"/>
  <c r="G268" i="4" s="1"/>
  <c r="S269" i="4"/>
  <c r="G269" i="4" s="1"/>
  <c r="S270" i="4"/>
  <c r="G270" i="4" s="1"/>
  <c r="S271" i="4"/>
  <c r="G271" i="4" s="1"/>
  <c r="S272" i="4"/>
  <c r="G272" i="4" s="1"/>
  <c r="S273" i="4"/>
  <c r="G273" i="4" s="1"/>
  <c r="S274" i="4"/>
  <c r="G274" i="4" s="1"/>
  <c r="S275" i="4"/>
  <c r="G275" i="4" s="1"/>
  <c r="S276" i="4"/>
  <c r="G276" i="4" s="1"/>
  <c r="S277" i="4"/>
  <c r="G277" i="4" s="1"/>
  <c r="S278" i="4"/>
  <c r="G278" i="4" s="1"/>
  <c r="S279" i="4"/>
  <c r="G279" i="4" s="1"/>
  <c r="S280" i="4"/>
  <c r="G280" i="4" s="1"/>
  <c r="S281" i="4"/>
  <c r="G281" i="4" s="1"/>
  <c r="S282" i="4"/>
  <c r="G282" i="4" s="1"/>
  <c r="S283" i="4"/>
  <c r="G283" i="4" s="1"/>
  <c r="S284" i="4"/>
  <c r="G284" i="4" s="1"/>
  <c r="S285" i="4"/>
  <c r="G285" i="4" s="1"/>
  <c r="S286" i="4"/>
  <c r="G286" i="4" s="1"/>
  <c r="S287" i="4"/>
  <c r="G287" i="4" s="1"/>
  <c r="S288" i="4"/>
  <c r="G288" i="4" s="1"/>
  <c r="S289" i="4"/>
  <c r="G289" i="4" s="1"/>
  <c r="S290" i="4"/>
  <c r="G290" i="4" s="1"/>
  <c r="S291" i="4"/>
  <c r="G291" i="4" s="1"/>
  <c r="S292" i="4"/>
  <c r="G292" i="4" s="1"/>
  <c r="S293" i="4"/>
  <c r="G293" i="4" s="1"/>
  <c r="S294" i="4"/>
  <c r="G294" i="4" s="1"/>
  <c r="S295" i="4"/>
  <c r="G295" i="4" s="1"/>
  <c r="S296" i="4"/>
  <c r="G296" i="4" s="1"/>
  <c r="S297" i="4"/>
  <c r="G297" i="4" s="1"/>
  <c r="S298" i="4"/>
  <c r="G298" i="4" s="1"/>
  <c r="S299" i="4"/>
  <c r="G299" i="4" s="1"/>
  <c r="S300" i="4"/>
  <c r="G300" i="4" s="1"/>
  <c r="S301" i="4"/>
  <c r="G301" i="4" s="1"/>
  <c r="S302" i="4"/>
  <c r="G302" i="4" s="1"/>
  <c r="S303" i="4"/>
  <c r="G303" i="4" s="1"/>
  <c r="S304" i="4"/>
  <c r="G304" i="4" s="1"/>
  <c r="S305" i="4"/>
  <c r="G305" i="4" s="1"/>
  <c r="S306" i="4"/>
  <c r="G306" i="4" s="1"/>
  <c r="S307" i="4"/>
  <c r="G307" i="4" s="1"/>
  <c r="S308" i="4"/>
  <c r="G308" i="4" s="1"/>
  <c r="S309" i="4"/>
  <c r="G309" i="4" s="1"/>
  <c r="S310" i="4"/>
  <c r="G310" i="4" s="1"/>
  <c r="S311" i="4"/>
  <c r="G311" i="4" s="1"/>
  <c r="S312" i="4"/>
  <c r="G312" i="4" s="1"/>
  <c r="S313" i="4"/>
  <c r="G313" i="4" s="1"/>
  <c r="S314" i="4"/>
  <c r="G314" i="4" s="1"/>
  <c r="S315" i="4"/>
  <c r="G315" i="4" s="1"/>
  <c r="S316" i="4"/>
  <c r="G316" i="4" s="1"/>
  <c r="S317" i="4"/>
  <c r="G317" i="4" s="1"/>
  <c r="S318" i="4"/>
  <c r="G318" i="4" s="1"/>
  <c r="S319" i="4"/>
  <c r="G319" i="4" s="1"/>
  <c r="S320" i="4"/>
  <c r="G320" i="4" s="1"/>
  <c r="S321" i="4"/>
  <c r="G321" i="4" s="1"/>
  <c r="S322" i="4"/>
  <c r="G322" i="4" s="1"/>
  <c r="S323" i="4"/>
  <c r="G323" i="4" s="1"/>
  <c r="S324" i="4"/>
  <c r="G324" i="4" s="1"/>
  <c r="S325" i="4"/>
  <c r="G325" i="4" s="1"/>
  <c r="S326" i="4"/>
  <c r="G326" i="4" s="1"/>
  <c r="S327" i="4"/>
  <c r="G327" i="4" s="1"/>
  <c r="S328" i="4"/>
  <c r="G328" i="4" s="1"/>
  <c r="S329" i="4"/>
  <c r="G329" i="4" s="1"/>
  <c r="S330" i="4"/>
  <c r="G330" i="4" s="1"/>
  <c r="S331" i="4"/>
  <c r="G331" i="4" s="1"/>
  <c r="S332" i="4"/>
  <c r="G332" i="4" s="1"/>
  <c r="S333" i="4"/>
  <c r="G333" i="4" s="1"/>
  <c r="S334" i="4"/>
  <c r="G334" i="4" s="1"/>
  <c r="S335" i="4"/>
  <c r="G335" i="4" s="1"/>
  <c r="S336" i="4"/>
  <c r="G336" i="4" s="1"/>
  <c r="S337" i="4"/>
  <c r="G337" i="4" s="1"/>
  <c r="S338" i="4"/>
  <c r="G338" i="4" s="1"/>
  <c r="S339" i="4"/>
  <c r="G339" i="4" s="1"/>
  <c r="S340" i="4"/>
  <c r="G340" i="4" s="1"/>
  <c r="S341" i="4"/>
  <c r="G341" i="4" s="1"/>
  <c r="S342" i="4"/>
  <c r="G342" i="4" s="1"/>
  <c r="S343" i="4"/>
  <c r="G343" i="4" s="1"/>
  <c r="S344" i="4"/>
  <c r="G344" i="4" s="1"/>
  <c r="S345" i="4"/>
  <c r="G345" i="4" s="1"/>
  <c r="S346" i="4"/>
  <c r="G346" i="4" s="1"/>
  <c r="S347" i="4"/>
  <c r="G347" i="4" s="1"/>
  <c r="S348" i="4"/>
  <c r="G348" i="4" s="1"/>
  <c r="S349" i="4"/>
  <c r="G349" i="4" s="1"/>
  <c r="S350" i="4"/>
  <c r="G350" i="4" s="1"/>
  <c r="S351" i="4"/>
  <c r="G351" i="4" s="1"/>
  <c r="S352" i="4"/>
  <c r="G352" i="4" s="1"/>
  <c r="S353" i="4"/>
  <c r="G353" i="4" s="1"/>
  <c r="S354" i="4"/>
  <c r="G354" i="4" s="1"/>
  <c r="S355" i="4"/>
  <c r="G355" i="4" s="1"/>
  <c r="S356" i="4"/>
  <c r="G356" i="4" s="1"/>
  <c r="S357" i="4"/>
  <c r="G357" i="4" s="1"/>
  <c r="S358" i="4"/>
  <c r="G358" i="4" s="1"/>
  <c r="S359" i="4"/>
  <c r="G359" i="4" s="1"/>
  <c r="S360" i="4"/>
  <c r="G360" i="4" s="1"/>
  <c r="S361" i="4"/>
  <c r="G361" i="4" s="1"/>
  <c r="S362" i="4"/>
  <c r="G362" i="4" s="1"/>
  <c r="S363" i="4"/>
  <c r="G363" i="4" s="1"/>
  <c r="S364" i="4"/>
  <c r="G364" i="4" s="1"/>
  <c r="S365" i="4"/>
  <c r="G365" i="4" s="1"/>
  <c r="S366" i="4"/>
  <c r="G366" i="4" s="1"/>
  <c r="S367" i="4"/>
  <c r="G367" i="4" s="1"/>
  <c r="S368" i="4"/>
  <c r="G368" i="4" s="1"/>
  <c r="S369" i="4"/>
  <c r="G369" i="4" s="1"/>
  <c r="S370" i="4"/>
  <c r="G370" i="4" s="1"/>
  <c r="S371" i="4"/>
  <c r="G371" i="4" s="1"/>
  <c r="S372" i="4"/>
  <c r="G372" i="4" s="1"/>
  <c r="S373" i="4"/>
  <c r="G373" i="4" s="1"/>
  <c r="S374" i="4"/>
  <c r="G374" i="4" s="1"/>
  <c r="S375" i="4"/>
  <c r="G375" i="4" s="1"/>
  <c r="S376" i="4"/>
  <c r="G376" i="4" s="1"/>
  <c r="S377" i="4"/>
  <c r="G377" i="4" s="1"/>
  <c r="S378" i="4"/>
  <c r="G378" i="4" s="1"/>
  <c r="S379" i="4"/>
  <c r="G379" i="4" s="1"/>
  <c r="S380" i="4"/>
  <c r="G380" i="4" s="1"/>
  <c r="S381" i="4"/>
  <c r="G381" i="4" s="1"/>
  <c r="S382" i="4"/>
  <c r="G382" i="4" s="1"/>
  <c r="S383" i="4"/>
  <c r="G383" i="4" s="1"/>
  <c r="S384" i="4"/>
  <c r="G384" i="4" s="1"/>
  <c r="S385" i="4"/>
  <c r="G385" i="4" s="1"/>
  <c r="S386" i="4"/>
  <c r="G386" i="4" s="1"/>
  <c r="S387" i="4"/>
  <c r="G387" i="4" s="1"/>
  <c r="S388" i="4"/>
  <c r="G388" i="4" s="1"/>
  <c r="S389" i="4"/>
  <c r="G389" i="4" s="1"/>
  <c r="S390" i="4"/>
  <c r="G390" i="4" s="1"/>
  <c r="S391" i="4"/>
  <c r="G391" i="4" s="1"/>
  <c r="S392" i="4"/>
  <c r="G392" i="4" s="1"/>
  <c r="S393" i="4"/>
  <c r="G393" i="4" s="1"/>
  <c r="S394" i="4"/>
  <c r="G394" i="4" s="1"/>
  <c r="S395" i="4"/>
  <c r="G395" i="4" s="1"/>
  <c r="S396" i="4"/>
  <c r="G396" i="4" s="1"/>
  <c r="S397" i="4"/>
  <c r="G397" i="4" s="1"/>
  <c r="S398" i="4"/>
  <c r="G398" i="4" s="1"/>
  <c r="S399" i="4"/>
  <c r="G399" i="4" s="1"/>
  <c r="S400" i="4"/>
  <c r="G400" i="4" s="1"/>
  <c r="S401" i="4"/>
  <c r="G401" i="4" s="1"/>
  <c r="S402" i="4"/>
  <c r="G402" i="4" s="1"/>
  <c r="S403" i="4"/>
  <c r="G403" i="4" s="1"/>
  <c r="S404" i="4"/>
  <c r="G404" i="4" s="1"/>
  <c r="S405" i="4"/>
  <c r="G405" i="4" s="1"/>
  <c r="S406" i="4"/>
  <c r="G406" i="4" s="1"/>
  <c r="S407" i="4"/>
  <c r="G407" i="4" s="1"/>
  <c r="S408" i="4"/>
  <c r="G408" i="4" s="1"/>
  <c r="S409" i="4"/>
  <c r="G409" i="4" s="1"/>
  <c r="S410" i="4"/>
  <c r="G410" i="4" s="1"/>
  <c r="S411" i="4"/>
  <c r="G411" i="4" s="1"/>
  <c r="S412" i="4"/>
  <c r="G412" i="4" s="1"/>
  <c r="S413" i="4"/>
  <c r="G413" i="4" s="1"/>
  <c r="S414" i="4"/>
  <c r="G414" i="4" s="1"/>
  <c r="S415" i="4"/>
  <c r="G415" i="4" s="1"/>
  <c r="S416" i="4"/>
  <c r="G416" i="4" s="1"/>
  <c r="S417" i="4"/>
  <c r="G417" i="4" s="1"/>
  <c r="S418" i="4"/>
  <c r="G418" i="4" s="1"/>
  <c r="S419" i="4"/>
  <c r="G419" i="4" s="1"/>
  <c r="S420" i="4"/>
  <c r="G420" i="4" s="1"/>
  <c r="S421" i="4"/>
  <c r="G421" i="4" s="1"/>
  <c r="S422" i="4"/>
  <c r="G422" i="4" s="1"/>
  <c r="S423" i="4"/>
  <c r="G423" i="4" s="1"/>
  <c r="S424" i="4"/>
  <c r="G424" i="4" s="1"/>
  <c r="S425" i="4"/>
  <c r="G425" i="4" s="1"/>
  <c r="S426" i="4"/>
  <c r="G426" i="4" s="1"/>
  <c r="S427" i="4"/>
  <c r="G427" i="4" s="1"/>
  <c r="S428" i="4"/>
  <c r="G428" i="4" s="1"/>
  <c r="S429" i="4"/>
  <c r="G429" i="4" s="1"/>
  <c r="S430" i="4"/>
  <c r="G430" i="4" s="1"/>
  <c r="S431" i="4"/>
  <c r="G431" i="4" s="1"/>
  <c r="S432" i="4"/>
  <c r="G432" i="4" s="1"/>
  <c r="S433" i="4"/>
  <c r="G433" i="4" s="1"/>
  <c r="S434" i="4"/>
  <c r="G434" i="4" s="1"/>
  <c r="S435" i="4"/>
  <c r="G435" i="4" s="1"/>
  <c r="S436" i="4"/>
  <c r="G436" i="4" s="1"/>
  <c r="S437" i="4"/>
  <c r="G437" i="4" s="1"/>
  <c r="S438" i="4"/>
  <c r="G438" i="4" s="1"/>
  <c r="S439" i="4"/>
  <c r="G439" i="4" s="1"/>
  <c r="S440" i="4"/>
  <c r="G440" i="4" s="1"/>
  <c r="S441" i="4"/>
  <c r="G441" i="4" s="1"/>
  <c r="S442" i="4"/>
  <c r="G442" i="4" s="1"/>
  <c r="S443" i="4"/>
  <c r="G443" i="4" s="1"/>
  <c r="S444" i="4"/>
  <c r="G444" i="4" s="1"/>
  <c r="S445" i="4"/>
  <c r="G445" i="4" s="1"/>
  <c r="S446" i="4"/>
  <c r="G446" i="4" s="1"/>
  <c r="S447" i="4"/>
  <c r="G447" i="4" s="1"/>
  <c r="S448" i="4"/>
  <c r="G448" i="4" s="1"/>
  <c r="S449" i="4"/>
  <c r="G449" i="4" s="1"/>
  <c r="S450" i="4"/>
  <c r="G450" i="4" s="1"/>
  <c r="S451" i="4"/>
  <c r="G451" i="4" s="1"/>
  <c r="S452" i="4"/>
  <c r="G452" i="4" s="1"/>
  <c r="S453" i="4"/>
  <c r="G453" i="4" s="1"/>
  <c r="S454" i="4"/>
  <c r="G454" i="4" s="1"/>
  <c r="S455" i="4"/>
  <c r="G455" i="4" s="1"/>
  <c r="S456" i="4"/>
  <c r="G456" i="4" s="1"/>
  <c r="S457" i="4"/>
  <c r="G457" i="4" s="1"/>
  <c r="S458" i="4"/>
  <c r="G458" i="4" s="1"/>
  <c r="S459" i="4"/>
  <c r="G459" i="4" s="1"/>
  <c r="S460" i="4"/>
  <c r="G460" i="4" s="1"/>
  <c r="S461" i="4"/>
  <c r="G461" i="4" s="1"/>
  <c r="S462" i="4"/>
  <c r="G462" i="4" s="1"/>
  <c r="S463" i="4"/>
  <c r="G463" i="4" s="1"/>
  <c r="S464" i="4"/>
  <c r="G464" i="4" s="1"/>
  <c r="S465" i="4"/>
  <c r="G465" i="4" s="1"/>
  <c r="S466" i="4"/>
  <c r="G466" i="4" s="1"/>
  <c r="S467" i="4"/>
  <c r="G467" i="4" s="1"/>
  <c r="S468" i="4"/>
  <c r="G468" i="4" s="1"/>
  <c r="S469" i="4"/>
  <c r="G469" i="4" s="1"/>
  <c r="S470" i="4"/>
  <c r="G470" i="4" s="1"/>
  <c r="S471" i="4"/>
  <c r="G471" i="4" s="1"/>
  <c r="S472" i="4"/>
  <c r="G472" i="4" s="1"/>
  <c r="S473" i="4"/>
  <c r="G473" i="4" s="1"/>
  <c r="S474" i="4"/>
  <c r="G474" i="4" s="1"/>
  <c r="S475" i="4"/>
  <c r="G475" i="4" s="1"/>
  <c r="S476" i="4"/>
  <c r="G476" i="4" s="1"/>
  <c r="S477" i="4"/>
  <c r="G477" i="4" s="1"/>
  <c r="S478" i="4"/>
  <c r="G478" i="4" s="1"/>
  <c r="S479" i="4"/>
  <c r="G479" i="4" s="1"/>
  <c r="S480" i="4"/>
  <c r="G480" i="4" s="1"/>
  <c r="S481" i="4"/>
  <c r="G481" i="4" s="1"/>
  <c r="S482" i="4"/>
  <c r="G482" i="4" s="1"/>
  <c r="S483" i="4"/>
  <c r="G483" i="4" s="1"/>
  <c r="S484" i="4"/>
  <c r="G484" i="4" s="1"/>
  <c r="S485" i="4"/>
  <c r="G485" i="4" s="1"/>
  <c r="S486" i="4"/>
  <c r="G486" i="4" s="1"/>
  <c r="S487" i="4"/>
  <c r="G487" i="4" s="1"/>
  <c r="S488" i="4"/>
  <c r="G488" i="4" s="1"/>
  <c r="S489" i="4"/>
  <c r="G489" i="4" s="1"/>
  <c r="S490" i="4"/>
  <c r="G490" i="4" s="1"/>
  <c r="S491" i="4"/>
  <c r="G491" i="4" s="1"/>
  <c r="S492" i="4"/>
  <c r="G492" i="4" s="1"/>
  <c r="S493" i="4"/>
  <c r="G493" i="4" s="1"/>
  <c r="S494" i="4"/>
  <c r="G494" i="4" s="1"/>
  <c r="S495" i="4"/>
  <c r="G495" i="4" s="1"/>
  <c r="S496" i="4"/>
  <c r="G496" i="4" s="1"/>
  <c r="S497" i="4"/>
  <c r="G497" i="4" s="1"/>
  <c r="S498" i="4"/>
  <c r="G498" i="4" s="1"/>
  <c r="S499" i="4"/>
  <c r="G499" i="4" s="1"/>
  <c r="S500" i="4"/>
  <c r="G500" i="4" s="1"/>
  <c r="S501" i="4"/>
  <c r="G501" i="4" s="1"/>
  <c r="S502" i="4"/>
  <c r="G502" i="4" s="1"/>
  <c r="S503" i="4"/>
  <c r="G503" i="4" s="1"/>
  <c r="S504" i="4"/>
  <c r="G504" i="4" s="1"/>
  <c r="S505" i="4"/>
  <c r="G505" i="4" s="1"/>
  <c r="S506" i="4"/>
  <c r="G506" i="4" s="1"/>
  <c r="S507" i="4"/>
  <c r="G507" i="4" s="1"/>
  <c r="S508" i="4"/>
  <c r="G508" i="4" s="1"/>
  <c r="S509" i="4"/>
  <c r="G509" i="4" s="1"/>
  <c r="S510" i="4"/>
  <c r="G510" i="4" s="1"/>
  <c r="S511" i="4"/>
  <c r="G511" i="4" s="1"/>
  <c r="S512" i="4"/>
  <c r="G512" i="4" s="1"/>
  <c r="S513" i="4"/>
  <c r="G513" i="4" s="1"/>
  <c r="S514" i="4"/>
  <c r="G514" i="4" s="1"/>
  <c r="S515" i="4"/>
  <c r="G515" i="4" s="1"/>
  <c r="S516" i="4"/>
  <c r="G516" i="4" s="1"/>
  <c r="S517" i="4"/>
  <c r="G517" i="4" s="1"/>
  <c r="S518" i="4"/>
  <c r="G518" i="4" s="1"/>
  <c r="S519" i="4"/>
  <c r="G519" i="4" s="1"/>
  <c r="S520" i="4"/>
  <c r="G520" i="4" s="1"/>
  <c r="S521" i="4"/>
  <c r="G521" i="4" s="1"/>
  <c r="S522" i="4"/>
  <c r="G522" i="4" s="1"/>
  <c r="S523" i="4"/>
  <c r="G523" i="4" s="1"/>
  <c r="S524" i="4"/>
  <c r="G524" i="4" s="1"/>
  <c r="S525" i="4"/>
  <c r="G525" i="4" s="1"/>
  <c r="S526" i="4"/>
  <c r="G526" i="4" s="1"/>
  <c r="S527" i="4"/>
  <c r="G527" i="4" s="1"/>
  <c r="S528" i="4"/>
  <c r="G528" i="4" s="1"/>
  <c r="S529" i="4"/>
  <c r="G529" i="4" s="1"/>
  <c r="S530" i="4"/>
  <c r="G530" i="4" s="1"/>
  <c r="S531" i="4"/>
  <c r="G531" i="4" s="1"/>
  <c r="S532" i="4"/>
  <c r="G532" i="4" s="1"/>
  <c r="S533" i="4"/>
  <c r="G533" i="4" s="1"/>
  <c r="S534" i="4"/>
  <c r="G534" i="4" s="1"/>
  <c r="S535" i="4"/>
  <c r="G535" i="4" s="1"/>
  <c r="S536" i="4"/>
  <c r="G536" i="4" s="1"/>
  <c r="S537" i="4"/>
  <c r="G537" i="4" s="1"/>
  <c r="S538" i="4"/>
  <c r="G538" i="4" s="1"/>
  <c r="S539" i="4"/>
  <c r="G539" i="4" s="1"/>
  <c r="S540" i="4"/>
  <c r="G540" i="4" s="1"/>
  <c r="S541" i="4"/>
  <c r="G541" i="4" s="1"/>
  <c r="S542" i="4"/>
  <c r="G542" i="4" s="1"/>
  <c r="S543" i="4"/>
  <c r="G543" i="4" s="1"/>
  <c r="S544" i="4"/>
  <c r="G544" i="4" s="1"/>
  <c r="S545" i="4"/>
  <c r="G545" i="4" s="1"/>
  <c r="S546" i="4"/>
  <c r="G546" i="4" s="1"/>
  <c r="S547" i="4"/>
  <c r="G547" i="4" s="1"/>
  <c r="S548" i="4"/>
  <c r="G548" i="4" s="1"/>
  <c r="S549" i="4"/>
  <c r="G549" i="4" s="1"/>
  <c r="S550" i="4"/>
  <c r="G550" i="4" s="1"/>
  <c r="S551" i="4"/>
  <c r="G551" i="4" s="1"/>
  <c r="S552" i="4"/>
  <c r="G552" i="4" s="1"/>
  <c r="S553" i="4"/>
  <c r="G553" i="4" s="1"/>
  <c r="S554" i="4"/>
  <c r="G554" i="4" s="1"/>
  <c r="S555" i="4"/>
  <c r="G555" i="4" s="1"/>
  <c r="S556" i="4"/>
  <c r="G556" i="4" s="1"/>
  <c r="S557" i="4"/>
  <c r="G557" i="4" s="1"/>
  <c r="S558" i="4"/>
  <c r="G558" i="4" s="1"/>
  <c r="S559" i="4"/>
  <c r="G559" i="4" s="1"/>
  <c r="S560" i="4"/>
  <c r="G560" i="4" s="1"/>
  <c r="S561" i="4"/>
  <c r="G561" i="4" s="1"/>
  <c r="S562" i="4"/>
  <c r="G562" i="4" s="1"/>
  <c r="S563" i="4"/>
  <c r="G563" i="4" s="1"/>
  <c r="S564" i="4"/>
  <c r="G564" i="4" s="1"/>
  <c r="S565" i="4"/>
  <c r="G565" i="4" s="1"/>
  <c r="S566" i="4"/>
  <c r="G566" i="4" s="1"/>
  <c r="S567" i="4"/>
  <c r="G567" i="4" s="1"/>
  <c r="S568" i="4"/>
  <c r="G568" i="4" s="1"/>
  <c r="S569" i="4"/>
  <c r="G569" i="4" s="1"/>
  <c r="S570" i="4"/>
  <c r="G570" i="4" s="1"/>
  <c r="S571" i="4"/>
  <c r="G571" i="4" s="1"/>
  <c r="S572" i="4"/>
  <c r="G572" i="4" s="1"/>
  <c r="S573" i="4"/>
  <c r="G573" i="4" s="1"/>
  <c r="S574" i="4"/>
  <c r="G574" i="4" s="1"/>
  <c r="S575" i="4"/>
  <c r="G575" i="4" s="1"/>
  <c r="S576" i="4"/>
  <c r="G576" i="4" s="1"/>
  <c r="S577" i="4"/>
  <c r="G577" i="4" s="1"/>
  <c r="S578" i="4"/>
  <c r="G578" i="4" s="1"/>
  <c r="S579" i="4"/>
  <c r="G579" i="4" s="1"/>
  <c r="S580" i="4"/>
  <c r="G580" i="4" s="1"/>
  <c r="S581" i="4"/>
  <c r="G581" i="4" s="1"/>
  <c r="S582" i="4"/>
  <c r="G582" i="4" s="1"/>
  <c r="S583" i="4"/>
  <c r="G583" i="4" s="1"/>
  <c r="S584" i="4"/>
  <c r="G584" i="4" s="1"/>
  <c r="S585" i="4"/>
  <c r="G585" i="4" s="1"/>
  <c r="S586" i="4"/>
  <c r="G586" i="4" s="1"/>
  <c r="S587" i="4"/>
  <c r="G587" i="4" s="1"/>
  <c r="S588" i="4"/>
  <c r="G588" i="4" s="1"/>
  <c r="S589" i="4"/>
  <c r="G589" i="4" s="1"/>
  <c r="S590" i="4"/>
  <c r="G590" i="4" s="1"/>
  <c r="S591" i="4"/>
  <c r="G591" i="4" s="1"/>
  <c r="S592" i="4"/>
  <c r="G592" i="4" s="1"/>
  <c r="S593" i="4"/>
  <c r="G593" i="4" s="1"/>
  <c r="S594" i="4"/>
  <c r="G594" i="4" s="1"/>
  <c r="S595" i="4"/>
  <c r="G595" i="4" s="1"/>
  <c r="S596" i="4"/>
  <c r="G596" i="4" s="1"/>
  <c r="S597" i="4"/>
  <c r="G597" i="4" s="1"/>
  <c r="S598" i="4"/>
  <c r="G598" i="4" s="1"/>
  <c r="S599" i="4"/>
  <c r="G599" i="4" s="1"/>
  <c r="S600" i="4"/>
  <c r="G600" i="4" s="1"/>
  <c r="S601" i="4"/>
  <c r="G601" i="4" s="1"/>
  <c r="S602" i="4"/>
  <c r="G602" i="4" s="1"/>
  <c r="S603" i="4"/>
  <c r="G603" i="4" s="1"/>
  <c r="S604" i="4"/>
  <c r="G604" i="4" s="1"/>
  <c r="S605" i="4"/>
  <c r="G605" i="4" s="1"/>
  <c r="S606" i="4"/>
  <c r="G606" i="4" s="1"/>
  <c r="S607" i="4"/>
  <c r="G607" i="4" s="1"/>
  <c r="S608" i="4"/>
  <c r="G608" i="4" s="1"/>
  <c r="S609" i="4"/>
  <c r="G609" i="4" s="1"/>
  <c r="S610" i="4"/>
  <c r="G610" i="4" s="1"/>
  <c r="S611" i="4"/>
  <c r="G611" i="4" s="1"/>
  <c r="S612" i="4"/>
  <c r="G612" i="4" s="1"/>
  <c r="S613" i="4"/>
  <c r="G613" i="4" s="1"/>
  <c r="S614" i="4"/>
  <c r="G614" i="4" s="1"/>
  <c r="S615" i="4"/>
  <c r="G615" i="4" s="1"/>
  <c r="S616" i="4"/>
  <c r="G616" i="4" s="1"/>
  <c r="S617" i="4"/>
  <c r="G617" i="4" s="1"/>
  <c r="S618" i="4"/>
  <c r="G618" i="4" s="1"/>
  <c r="S619" i="4"/>
  <c r="G619" i="4" s="1"/>
  <c r="S620" i="4"/>
  <c r="G620" i="4" s="1"/>
  <c r="S621" i="4"/>
  <c r="G621" i="4" s="1"/>
  <c r="S622" i="4"/>
  <c r="G622" i="4" s="1"/>
  <c r="S623" i="4"/>
  <c r="G623" i="4" s="1"/>
  <c r="S624" i="4"/>
  <c r="G624" i="4" s="1"/>
  <c r="S625" i="4"/>
  <c r="G625" i="4" s="1"/>
  <c r="S626" i="4"/>
  <c r="G626" i="4" s="1"/>
  <c r="S627" i="4"/>
  <c r="G627" i="4" s="1"/>
  <c r="S628" i="4"/>
  <c r="G628" i="4" s="1"/>
  <c r="S629" i="4"/>
  <c r="G629" i="4" s="1"/>
  <c r="S630" i="4"/>
  <c r="G630" i="4" s="1"/>
  <c r="S631" i="4"/>
  <c r="G631" i="4" s="1"/>
  <c r="S632" i="4"/>
  <c r="G632" i="4" s="1"/>
  <c r="S633" i="4"/>
  <c r="G633" i="4" s="1"/>
  <c r="S634" i="4"/>
  <c r="G634" i="4" s="1"/>
  <c r="S635" i="4"/>
  <c r="G635" i="4" s="1"/>
  <c r="S636" i="4"/>
  <c r="G636" i="4" s="1"/>
  <c r="S637" i="4"/>
  <c r="G637" i="4" s="1"/>
  <c r="S638" i="4"/>
  <c r="G638" i="4" s="1"/>
  <c r="S639" i="4"/>
  <c r="G639" i="4" s="1"/>
  <c r="S640" i="4"/>
  <c r="G640" i="4" s="1"/>
  <c r="S641" i="4"/>
  <c r="G641" i="4" s="1"/>
  <c r="S642" i="4"/>
  <c r="G642" i="4" s="1"/>
  <c r="S643" i="4"/>
  <c r="G643" i="4" s="1"/>
  <c r="S644" i="4"/>
  <c r="G644" i="4" s="1"/>
  <c r="S645" i="4"/>
  <c r="G645" i="4" s="1"/>
  <c r="S646" i="4"/>
  <c r="G646" i="4" s="1"/>
  <c r="S647" i="4"/>
  <c r="G647" i="4" s="1"/>
  <c r="S648" i="4"/>
  <c r="G648" i="4" s="1"/>
  <c r="S649" i="4"/>
  <c r="G649" i="4" s="1"/>
  <c r="S650" i="4"/>
  <c r="G650" i="4" s="1"/>
  <c r="S651" i="4"/>
  <c r="G651" i="4" s="1"/>
  <c r="S652" i="4"/>
  <c r="G652" i="4" s="1"/>
  <c r="S653" i="4"/>
  <c r="G653" i="4" s="1"/>
  <c r="S654" i="4"/>
  <c r="G654" i="4" s="1"/>
  <c r="S655" i="4"/>
  <c r="G655" i="4" s="1"/>
  <c r="S656" i="4"/>
  <c r="G656" i="4" s="1"/>
  <c r="S657" i="4"/>
  <c r="G657" i="4" s="1"/>
  <c r="S658" i="4"/>
  <c r="G658" i="4" s="1"/>
  <c r="S659" i="4"/>
  <c r="G659" i="4" s="1"/>
  <c r="S660" i="4"/>
  <c r="G660" i="4" s="1"/>
  <c r="S661" i="4"/>
  <c r="G661" i="4" s="1"/>
  <c r="S662" i="4"/>
  <c r="G662" i="4" s="1"/>
  <c r="S663" i="4"/>
  <c r="G663" i="4" s="1"/>
  <c r="S664" i="4"/>
  <c r="G664" i="4" s="1"/>
  <c r="S665" i="4"/>
  <c r="G665" i="4" s="1"/>
  <c r="S666" i="4"/>
  <c r="G666" i="4" s="1"/>
  <c r="S667" i="4"/>
  <c r="G667" i="4" s="1"/>
  <c r="S668" i="4"/>
  <c r="G668" i="4" s="1"/>
  <c r="S669" i="4"/>
  <c r="G669" i="4" s="1"/>
  <c r="S670" i="4"/>
  <c r="G670" i="4" s="1"/>
  <c r="S671" i="4"/>
  <c r="G671" i="4" s="1"/>
  <c r="S672" i="4"/>
  <c r="G672" i="4" s="1"/>
  <c r="S673" i="4"/>
  <c r="G673" i="4" s="1"/>
  <c r="S674" i="4"/>
  <c r="G674" i="4" s="1"/>
  <c r="S675" i="4"/>
  <c r="G675" i="4" s="1"/>
  <c r="S676" i="4"/>
  <c r="G676" i="4" s="1"/>
  <c r="S677" i="4"/>
  <c r="G677" i="4" s="1"/>
  <c r="S678" i="4"/>
  <c r="G678" i="4" s="1"/>
  <c r="S679" i="4"/>
  <c r="G679" i="4" s="1"/>
  <c r="S680" i="4"/>
  <c r="G680" i="4" s="1"/>
  <c r="S681" i="4"/>
  <c r="G681" i="4" s="1"/>
  <c r="S682" i="4"/>
  <c r="G682" i="4" s="1"/>
  <c r="S683" i="4"/>
  <c r="G683" i="4" s="1"/>
  <c r="S684" i="4"/>
  <c r="G684" i="4" s="1"/>
  <c r="S685" i="4"/>
  <c r="G685" i="4" s="1"/>
  <c r="S686" i="4"/>
  <c r="G686" i="4" s="1"/>
  <c r="S687" i="4"/>
  <c r="G687" i="4" s="1"/>
  <c r="S688" i="4"/>
  <c r="G688" i="4" s="1"/>
  <c r="S689" i="4"/>
  <c r="G689" i="4" s="1"/>
  <c r="S690" i="4"/>
  <c r="G690" i="4" s="1"/>
  <c r="S691" i="4"/>
  <c r="G691" i="4" s="1"/>
  <c r="S692" i="4"/>
  <c r="G692" i="4" s="1"/>
  <c r="S693" i="4"/>
  <c r="G693" i="4" s="1"/>
  <c r="S694" i="4"/>
  <c r="G694" i="4" s="1"/>
  <c r="S695" i="4"/>
  <c r="G695" i="4" s="1"/>
  <c r="S696" i="4"/>
  <c r="G696" i="4" s="1"/>
  <c r="S697" i="4"/>
  <c r="G697" i="4" s="1"/>
  <c r="S698" i="4"/>
  <c r="G698" i="4" s="1"/>
  <c r="S699" i="4"/>
  <c r="G699" i="4" s="1"/>
  <c r="S700" i="4"/>
  <c r="G700" i="4" s="1"/>
  <c r="S701" i="4"/>
  <c r="G701" i="4" s="1"/>
  <c r="S702" i="4"/>
  <c r="G702" i="4" s="1"/>
  <c r="S703" i="4"/>
  <c r="G703" i="4" s="1"/>
  <c r="S704" i="4"/>
  <c r="G704" i="4" s="1"/>
  <c r="S705" i="4"/>
  <c r="G705" i="4" s="1"/>
  <c r="S706" i="4"/>
  <c r="G706" i="4" s="1"/>
  <c r="S707" i="4"/>
  <c r="G707" i="4" s="1"/>
  <c r="S708" i="4"/>
  <c r="G708" i="4" s="1"/>
  <c r="S709" i="4"/>
  <c r="G709" i="4" s="1"/>
  <c r="S710" i="4"/>
  <c r="G710" i="4" s="1"/>
  <c r="S711" i="4"/>
  <c r="G711" i="4" s="1"/>
  <c r="S712" i="4"/>
  <c r="G712" i="4" s="1"/>
  <c r="S713" i="4"/>
  <c r="G713" i="4" s="1"/>
  <c r="S714" i="4"/>
  <c r="G714" i="4" s="1"/>
  <c r="S715" i="4"/>
  <c r="G715" i="4" s="1"/>
  <c r="S716" i="4"/>
  <c r="G716" i="4" s="1"/>
  <c r="S717" i="4"/>
  <c r="G717" i="4" s="1"/>
  <c r="S718" i="4"/>
  <c r="G718" i="4" s="1"/>
  <c r="S719" i="4"/>
  <c r="G719" i="4" s="1"/>
  <c r="S720" i="4"/>
  <c r="G720" i="4" s="1"/>
  <c r="S721" i="4"/>
  <c r="G721" i="4" s="1"/>
  <c r="S722" i="4"/>
  <c r="G722" i="4" s="1"/>
  <c r="S723" i="4"/>
  <c r="G723" i="4" s="1"/>
  <c r="S724" i="4"/>
  <c r="G724" i="4" s="1"/>
  <c r="S725" i="4"/>
  <c r="G725" i="4" s="1"/>
  <c r="S726" i="4"/>
  <c r="G726" i="4" s="1"/>
  <c r="S727" i="4"/>
  <c r="G727" i="4" s="1"/>
  <c r="S728" i="4"/>
  <c r="G728" i="4" s="1"/>
  <c r="S729" i="4"/>
  <c r="G729" i="4" s="1"/>
  <c r="S730" i="4"/>
  <c r="G730" i="4" s="1"/>
  <c r="S731" i="4"/>
  <c r="G731" i="4" s="1"/>
  <c r="S732" i="4"/>
  <c r="G732" i="4" s="1"/>
  <c r="S733" i="4"/>
  <c r="G733" i="4" s="1"/>
  <c r="S734" i="4"/>
  <c r="G734" i="4" s="1"/>
  <c r="S735" i="4"/>
  <c r="G735" i="4" s="1"/>
  <c r="S736" i="4"/>
  <c r="G736" i="4" s="1"/>
  <c r="S737" i="4"/>
  <c r="G737" i="4" s="1"/>
  <c r="S738" i="4"/>
  <c r="G738" i="4" s="1"/>
  <c r="S739" i="4"/>
  <c r="G739" i="4" s="1"/>
  <c r="S740" i="4"/>
  <c r="G740" i="4" s="1"/>
  <c r="S741" i="4"/>
  <c r="G741" i="4" s="1"/>
  <c r="S742" i="4"/>
  <c r="G742" i="4" s="1"/>
  <c r="S743" i="4"/>
  <c r="G743" i="4" s="1"/>
  <c r="S744" i="4"/>
  <c r="G744" i="4" s="1"/>
  <c r="S745" i="4"/>
  <c r="G745" i="4" s="1"/>
  <c r="S746" i="4"/>
  <c r="G746" i="4" s="1"/>
  <c r="S747" i="4"/>
  <c r="G747" i="4" s="1"/>
  <c r="S748" i="4"/>
  <c r="G748" i="4" s="1"/>
  <c r="S749" i="4"/>
  <c r="G749" i="4" s="1"/>
  <c r="S750" i="4"/>
  <c r="G750" i="4" s="1"/>
  <c r="S751" i="4"/>
  <c r="G751" i="4" s="1"/>
  <c r="S752" i="4"/>
  <c r="G752" i="4" s="1"/>
  <c r="S753" i="4"/>
  <c r="G753" i="4" s="1"/>
  <c r="S754" i="4"/>
  <c r="G754" i="4" s="1"/>
  <c r="S755" i="4"/>
  <c r="G755" i="4" s="1"/>
  <c r="S756" i="4"/>
  <c r="G756" i="4" s="1"/>
  <c r="S757" i="4"/>
  <c r="G757" i="4" s="1"/>
  <c r="S758" i="4"/>
  <c r="G758" i="4" s="1"/>
  <c r="S759" i="4"/>
  <c r="G759" i="4" s="1"/>
  <c r="S760" i="4"/>
  <c r="G760" i="4" s="1"/>
  <c r="S761" i="4"/>
  <c r="G761" i="4" s="1"/>
  <c r="S762" i="4"/>
  <c r="G762" i="4" s="1"/>
  <c r="S763" i="4"/>
  <c r="G763" i="4" s="1"/>
  <c r="S764" i="4"/>
  <c r="G764" i="4" s="1"/>
  <c r="S765" i="4"/>
  <c r="G765" i="4" s="1"/>
  <c r="S766" i="4"/>
  <c r="G766" i="4" s="1"/>
  <c r="S767" i="4"/>
  <c r="G767" i="4" s="1"/>
  <c r="S768" i="4"/>
  <c r="G768" i="4" s="1"/>
  <c r="S769" i="4"/>
  <c r="G769" i="4" s="1"/>
  <c r="S770" i="4"/>
  <c r="G770" i="4" s="1"/>
  <c r="S771" i="4"/>
  <c r="G771" i="4" s="1"/>
  <c r="S772" i="4"/>
  <c r="G772" i="4" s="1"/>
  <c r="S773" i="4"/>
  <c r="G773" i="4" s="1"/>
  <c r="S774" i="4"/>
  <c r="G774" i="4" s="1"/>
  <c r="S775" i="4"/>
  <c r="G775" i="4" s="1"/>
  <c r="S776" i="4"/>
  <c r="G776" i="4" s="1"/>
  <c r="S777" i="4"/>
  <c r="G777" i="4" s="1"/>
  <c r="S778" i="4"/>
  <c r="G778" i="4" s="1"/>
  <c r="S779" i="4"/>
  <c r="G779" i="4" s="1"/>
  <c r="S780" i="4"/>
  <c r="G780" i="4" s="1"/>
  <c r="S781" i="4"/>
  <c r="G781" i="4" s="1"/>
  <c r="S782" i="4"/>
  <c r="G782" i="4" s="1"/>
  <c r="S783" i="4"/>
  <c r="G783" i="4" s="1"/>
  <c r="S784" i="4"/>
  <c r="G784" i="4" s="1"/>
  <c r="S785" i="4"/>
  <c r="G785" i="4" s="1"/>
  <c r="S786" i="4"/>
  <c r="G786" i="4" s="1"/>
  <c r="S787" i="4"/>
  <c r="G787" i="4" s="1"/>
  <c r="S788" i="4"/>
  <c r="G788" i="4" s="1"/>
  <c r="S789" i="4"/>
  <c r="G789" i="4" s="1"/>
  <c r="S790" i="4"/>
  <c r="G790" i="4" s="1"/>
  <c r="S791" i="4"/>
  <c r="G791" i="4" s="1"/>
  <c r="S792" i="4"/>
  <c r="G792" i="4" s="1"/>
  <c r="S793" i="4"/>
  <c r="G793" i="4" s="1"/>
  <c r="S794" i="4"/>
  <c r="G794" i="4" s="1"/>
  <c r="S795" i="4"/>
  <c r="G795" i="4" s="1"/>
  <c r="S796" i="4"/>
  <c r="G796" i="4" s="1"/>
  <c r="S797" i="4"/>
  <c r="G797" i="4" s="1"/>
  <c r="S798" i="4"/>
  <c r="G798" i="4" s="1"/>
  <c r="S799" i="4"/>
  <c r="G799" i="4" s="1"/>
  <c r="S800" i="4"/>
  <c r="G800" i="4" s="1"/>
  <c r="S801" i="4"/>
  <c r="G801" i="4" s="1"/>
  <c r="S802" i="4"/>
  <c r="G802" i="4" s="1"/>
  <c r="S803" i="4"/>
  <c r="G803" i="4" s="1"/>
  <c r="S804" i="4"/>
  <c r="G804" i="4" s="1"/>
  <c r="S805" i="4"/>
  <c r="G805" i="4" s="1"/>
  <c r="S806" i="4"/>
  <c r="G806" i="4" s="1"/>
  <c r="S807" i="4"/>
  <c r="G807" i="4" s="1"/>
  <c r="S808" i="4"/>
  <c r="G808" i="4" s="1"/>
  <c r="S809" i="4"/>
  <c r="G809" i="4" s="1"/>
  <c r="S810" i="4"/>
  <c r="G810" i="4" s="1"/>
  <c r="S811" i="4"/>
  <c r="G811" i="4" s="1"/>
  <c r="S812" i="4"/>
  <c r="G812" i="4" s="1"/>
  <c r="S813" i="4"/>
  <c r="G813" i="4" s="1"/>
  <c r="S814" i="4"/>
  <c r="G814" i="4" s="1"/>
  <c r="S815" i="4"/>
  <c r="G815" i="4" s="1"/>
  <c r="S816" i="4"/>
  <c r="G816" i="4" s="1"/>
  <c r="S817" i="4"/>
  <c r="G817" i="4" s="1"/>
  <c r="S818" i="4"/>
  <c r="G818" i="4" s="1"/>
  <c r="S819" i="4"/>
  <c r="G819" i="4" s="1"/>
  <c r="S820" i="4"/>
  <c r="G820" i="4" s="1"/>
  <c r="S821" i="4"/>
  <c r="G821" i="4" s="1"/>
  <c r="S822" i="4"/>
  <c r="G822" i="4" s="1"/>
  <c r="S823" i="4"/>
  <c r="G823" i="4" s="1"/>
  <c r="S824" i="4"/>
  <c r="G824" i="4" s="1"/>
  <c r="S825" i="4"/>
  <c r="G825" i="4" s="1"/>
  <c r="S826" i="4"/>
  <c r="G826" i="4" s="1"/>
  <c r="S827" i="4"/>
  <c r="G827" i="4" s="1"/>
  <c r="S828" i="4"/>
  <c r="G828" i="4" s="1"/>
  <c r="S829" i="4"/>
  <c r="G829" i="4" s="1"/>
  <c r="S830" i="4"/>
  <c r="G830" i="4" s="1"/>
  <c r="S831" i="4"/>
  <c r="G831" i="4" s="1"/>
  <c r="S832" i="4"/>
  <c r="G832" i="4" s="1"/>
  <c r="S833" i="4"/>
  <c r="G833" i="4" s="1"/>
  <c r="S834" i="4"/>
  <c r="G834" i="4" s="1"/>
  <c r="S835" i="4"/>
  <c r="G835" i="4" s="1"/>
  <c r="S836" i="4"/>
  <c r="G836" i="4" s="1"/>
  <c r="S837" i="4"/>
  <c r="G837" i="4" s="1"/>
  <c r="S838" i="4"/>
  <c r="G838" i="4" s="1"/>
  <c r="S839" i="4"/>
  <c r="G839" i="4" s="1"/>
  <c r="S840" i="4"/>
  <c r="G840" i="4" s="1"/>
  <c r="S841" i="4"/>
  <c r="G841" i="4" s="1"/>
  <c r="S842" i="4"/>
  <c r="G842" i="4" s="1"/>
  <c r="S843" i="4"/>
  <c r="G843" i="4" s="1"/>
  <c r="S844" i="4"/>
  <c r="G844" i="4" s="1"/>
  <c r="S845" i="4"/>
  <c r="G845" i="4" s="1"/>
  <c r="S846" i="4"/>
  <c r="G846" i="4" s="1"/>
  <c r="S847" i="4"/>
  <c r="G847" i="4" s="1"/>
  <c r="S848" i="4"/>
  <c r="G848" i="4" s="1"/>
  <c r="S849" i="4"/>
  <c r="G849" i="4" s="1"/>
  <c r="S850" i="4"/>
  <c r="G850" i="4" s="1"/>
  <c r="S851" i="4"/>
  <c r="G851" i="4" s="1"/>
  <c r="S852" i="4"/>
  <c r="G852" i="4" s="1"/>
  <c r="S853" i="4"/>
  <c r="G853" i="4" s="1"/>
  <c r="S854" i="4"/>
  <c r="G854" i="4" s="1"/>
  <c r="S855" i="4"/>
  <c r="G855" i="4" s="1"/>
  <c r="S856" i="4"/>
  <c r="G856" i="4" s="1"/>
  <c r="S857" i="4"/>
  <c r="G857" i="4" s="1"/>
  <c r="S858" i="4"/>
  <c r="G858" i="4" s="1"/>
  <c r="S859" i="4"/>
  <c r="G859" i="4" s="1"/>
  <c r="S860" i="4"/>
  <c r="G860" i="4" s="1"/>
  <c r="S861" i="4"/>
  <c r="G861" i="4" s="1"/>
  <c r="S862" i="4"/>
  <c r="G862" i="4" s="1"/>
  <c r="S863" i="4"/>
  <c r="G863" i="4" s="1"/>
  <c r="S864" i="4"/>
  <c r="G864" i="4" s="1"/>
  <c r="S865" i="4"/>
  <c r="G865" i="4" s="1"/>
  <c r="S866" i="4"/>
  <c r="G866" i="4" s="1"/>
  <c r="S867" i="4"/>
  <c r="G867" i="4" s="1"/>
  <c r="S868" i="4"/>
  <c r="G868" i="4" s="1"/>
  <c r="S869" i="4"/>
  <c r="G869" i="4" s="1"/>
  <c r="S870" i="4"/>
  <c r="G870" i="4" s="1"/>
  <c r="S871" i="4"/>
  <c r="G871" i="4" s="1"/>
  <c r="S872" i="4"/>
  <c r="G872" i="4" s="1"/>
  <c r="S873" i="4"/>
  <c r="G873" i="4" s="1"/>
  <c r="S874" i="4"/>
  <c r="G874" i="4" s="1"/>
  <c r="S875" i="4"/>
  <c r="G875" i="4" s="1"/>
  <c r="S876" i="4"/>
  <c r="G876" i="4" s="1"/>
  <c r="S877" i="4"/>
  <c r="G877" i="4" s="1"/>
  <c r="S878" i="4"/>
  <c r="G878" i="4" s="1"/>
  <c r="S879" i="4"/>
  <c r="G879" i="4" s="1"/>
  <c r="S880" i="4"/>
  <c r="G880" i="4" s="1"/>
  <c r="S881" i="4"/>
  <c r="G881" i="4" s="1"/>
  <c r="S882" i="4"/>
  <c r="G882" i="4" s="1"/>
  <c r="S883" i="4"/>
  <c r="G883" i="4" s="1"/>
  <c r="S884" i="4"/>
  <c r="G884" i="4" s="1"/>
  <c r="S885" i="4"/>
  <c r="G885" i="4" s="1"/>
  <c r="S886" i="4"/>
  <c r="G886" i="4" s="1"/>
  <c r="S887" i="4"/>
  <c r="G887" i="4" s="1"/>
  <c r="S888" i="4"/>
  <c r="G888" i="4" s="1"/>
  <c r="S889" i="4"/>
  <c r="G889" i="4" s="1"/>
  <c r="S890" i="4"/>
  <c r="G890" i="4" s="1"/>
  <c r="S891" i="4"/>
  <c r="G891" i="4" s="1"/>
  <c r="S892" i="4"/>
  <c r="G892" i="4" s="1"/>
  <c r="S893" i="4"/>
  <c r="G893" i="4" s="1"/>
  <c r="S894" i="4"/>
  <c r="G894" i="4" s="1"/>
  <c r="S895" i="4"/>
  <c r="G895" i="4" s="1"/>
  <c r="S896" i="4"/>
  <c r="G896" i="4" s="1"/>
  <c r="S897" i="4"/>
  <c r="G897" i="4" s="1"/>
  <c r="S898" i="4"/>
  <c r="G898" i="4" s="1"/>
  <c r="S899" i="4"/>
  <c r="G899" i="4" s="1"/>
  <c r="S900" i="4"/>
  <c r="G900" i="4" s="1"/>
  <c r="S901" i="4"/>
  <c r="G901" i="4" s="1"/>
  <c r="S902" i="4"/>
  <c r="G902" i="4" s="1"/>
  <c r="S903" i="4"/>
  <c r="G903" i="4" s="1"/>
  <c r="S904" i="4"/>
  <c r="G904" i="4" s="1"/>
  <c r="S905" i="4"/>
  <c r="G905" i="4" s="1"/>
  <c r="S906" i="4"/>
  <c r="G906" i="4" s="1"/>
  <c r="S907" i="4"/>
  <c r="G907" i="4" s="1"/>
  <c r="S908" i="4"/>
  <c r="G908" i="4" s="1"/>
  <c r="S909" i="4"/>
  <c r="G909" i="4" s="1"/>
  <c r="S910" i="4"/>
  <c r="G910" i="4" s="1"/>
  <c r="S911" i="4"/>
  <c r="G911" i="4" s="1"/>
  <c r="S912" i="4"/>
  <c r="G912" i="4" s="1"/>
  <c r="S913" i="4"/>
  <c r="G913" i="4" s="1"/>
  <c r="S914" i="4"/>
  <c r="G914" i="4" s="1"/>
  <c r="S915" i="4"/>
  <c r="G915" i="4" s="1"/>
  <c r="S916" i="4"/>
  <c r="G916" i="4" s="1"/>
  <c r="S917" i="4"/>
  <c r="G917" i="4" s="1"/>
  <c r="S918" i="4"/>
  <c r="G918" i="4" s="1"/>
  <c r="S919" i="4"/>
  <c r="G919" i="4" s="1"/>
  <c r="S920" i="4"/>
  <c r="G920" i="4" s="1"/>
  <c r="S921" i="4"/>
  <c r="G921" i="4" s="1"/>
  <c r="S922" i="4"/>
  <c r="G922" i="4" s="1"/>
  <c r="S924" i="4"/>
  <c r="G924" i="4" s="1"/>
  <c r="S925" i="4"/>
  <c r="G925" i="4" s="1"/>
  <c r="S926" i="4"/>
  <c r="G926" i="4" s="1"/>
  <c r="S927" i="4"/>
  <c r="G927" i="4" s="1"/>
  <c r="S928" i="4"/>
  <c r="G928" i="4" s="1"/>
  <c r="S929" i="4"/>
  <c r="G929" i="4" s="1"/>
  <c r="S930" i="4"/>
  <c r="G930" i="4" s="1"/>
  <c r="S931" i="4"/>
  <c r="G931" i="4" s="1"/>
  <c r="S932" i="4"/>
  <c r="G932" i="4" s="1"/>
  <c r="S933" i="4"/>
  <c r="G933" i="4" s="1"/>
  <c r="S934" i="4"/>
  <c r="G934" i="4" s="1"/>
  <c r="S935" i="4"/>
  <c r="G935" i="4" s="1"/>
  <c r="S936" i="4"/>
  <c r="G936" i="4" s="1"/>
  <c r="S937" i="4"/>
  <c r="G937" i="4" s="1"/>
  <c r="S938" i="4"/>
  <c r="G938" i="4" s="1"/>
  <c r="S939" i="4"/>
  <c r="G939" i="4" s="1"/>
  <c r="S940" i="4"/>
  <c r="G940" i="4" s="1"/>
  <c r="S941" i="4"/>
  <c r="G941" i="4" s="1"/>
  <c r="S942" i="4"/>
  <c r="G942" i="4" s="1"/>
  <c r="S943" i="4"/>
  <c r="G943" i="4" s="1"/>
  <c r="S944" i="4"/>
  <c r="G944" i="4" s="1"/>
  <c r="S945" i="4"/>
  <c r="G945" i="4" s="1"/>
  <c r="S946" i="4"/>
  <c r="G946" i="4" s="1"/>
  <c r="S947" i="4"/>
  <c r="G947" i="4" s="1"/>
  <c r="S948" i="4"/>
  <c r="G948" i="4" s="1"/>
  <c r="S949" i="4"/>
  <c r="G949" i="4" s="1"/>
  <c r="S950" i="4"/>
  <c r="G950" i="4" s="1"/>
  <c r="S951" i="4"/>
  <c r="G951" i="4" s="1"/>
  <c r="S952" i="4"/>
  <c r="G952" i="4" s="1"/>
  <c r="S953" i="4"/>
  <c r="G953" i="4" s="1"/>
  <c r="S954" i="4"/>
  <c r="G954" i="4" s="1"/>
  <c r="S955" i="4"/>
  <c r="G955" i="4" s="1"/>
  <c r="S956" i="4"/>
  <c r="G956" i="4" s="1"/>
  <c r="S957" i="4"/>
  <c r="G957" i="4" s="1"/>
  <c r="S958" i="4"/>
  <c r="G958" i="4" s="1"/>
  <c r="S959" i="4"/>
  <c r="G959" i="4" s="1"/>
  <c r="S960" i="4"/>
  <c r="G960" i="4" s="1"/>
  <c r="S961" i="4"/>
  <c r="G961" i="4" s="1"/>
  <c r="S962" i="4"/>
  <c r="G962" i="4" s="1"/>
  <c r="S963" i="4"/>
  <c r="G963" i="4" s="1"/>
  <c r="S964" i="4"/>
  <c r="G964" i="4" s="1"/>
  <c r="S965" i="4"/>
  <c r="G965" i="4" s="1"/>
  <c r="S966" i="4"/>
  <c r="G966" i="4" s="1"/>
  <c r="S967" i="4"/>
  <c r="G967" i="4" s="1"/>
  <c r="S968" i="4"/>
  <c r="G968" i="4" s="1"/>
  <c r="S969" i="4"/>
  <c r="G969" i="4" s="1"/>
  <c r="S970" i="4"/>
  <c r="G970" i="4" s="1"/>
  <c r="S971" i="4"/>
  <c r="G971" i="4" s="1"/>
  <c r="S972" i="4"/>
  <c r="G972" i="4" s="1"/>
  <c r="S973" i="4"/>
  <c r="G973" i="4" s="1"/>
  <c r="S974" i="4"/>
  <c r="G974" i="4" s="1"/>
  <c r="S975" i="4"/>
  <c r="G975" i="4" s="1"/>
  <c r="S976" i="4"/>
  <c r="G976" i="4" s="1"/>
  <c r="S977" i="4"/>
  <c r="G977" i="4" s="1"/>
  <c r="S978" i="4"/>
  <c r="G978" i="4" s="1"/>
  <c r="S979" i="4"/>
  <c r="G979" i="4" s="1"/>
  <c r="S980" i="4"/>
  <c r="G980" i="4" s="1"/>
  <c r="S981" i="4"/>
  <c r="G981" i="4" s="1"/>
  <c r="S982" i="4"/>
  <c r="G982" i="4" s="1"/>
  <c r="S983" i="4"/>
  <c r="G983" i="4" s="1"/>
  <c r="S984" i="4"/>
  <c r="G984" i="4" s="1"/>
  <c r="S985" i="4"/>
  <c r="G985" i="4" s="1"/>
  <c r="S986" i="4"/>
  <c r="G986" i="4" s="1"/>
  <c r="S987" i="4"/>
  <c r="G987" i="4" s="1"/>
  <c r="S988" i="4"/>
  <c r="G988" i="4" s="1"/>
  <c r="S989" i="4"/>
  <c r="G989" i="4" s="1"/>
  <c r="S990" i="4"/>
  <c r="G990" i="4" s="1"/>
  <c r="S991" i="4"/>
  <c r="G991" i="4" s="1"/>
  <c r="S992" i="4"/>
  <c r="G992" i="4" s="1"/>
  <c r="S993" i="4"/>
  <c r="G993" i="4" s="1"/>
  <c r="S994" i="4"/>
  <c r="G994" i="4" s="1"/>
  <c r="S995" i="4"/>
  <c r="G995" i="4" s="1"/>
  <c r="S996" i="4"/>
  <c r="G996" i="4" s="1"/>
  <c r="S997" i="4"/>
  <c r="G997" i="4" s="1"/>
  <c r="S998" i="4"/>
  <c r="G998" i="4" s="1"/>
  <c r="S999" i="4"/>
  <c r="G999" i="4" s="1"/>
  <c r="S1000" i="4"/>
  <c r="G1000" i="4" s="1"/>
  <c r="S1001" i="4"/>
  <c r="G1001" i="4" s="1"/>
  <c r="S1002" i="4"/>
  <c r="G1002" i="4" s="1"/>
  <c r="S1003" i="4"/>
  <c r="G1003" i="4" s="1"/>
  <c r="S1004" i="4"/>
  <c r="G1004" i="4" s="1"/>
  <c r="S1005" i="4"/>
  <c r="G1005" i="4" s="1"/>
  <c r="S1006" i="4"/>
  <c r="G1006" i="4" s="1"/>
  <c r="S1007" i="4"/>
  <c r="G1007" i="4" s="1"/>
  <c r="S1008" i="4"/>
  <c r="G1008" i="4" s="1"/>
  <c r="S1009" i="4"/>
  <c r="G1009" i="4" s="1"/>
  <c r="S1010" i="4"/>
  <c r="G1010" i="4" s="1"/>
  <c r="S1011" i="4"/>
  <c r="G1011" i="4" s="1"/>
  <c r="S1012" i="4"/>
  <c r="G1012" i="4" s="1"/>
  <c r="S1013" i="4"/>
  <c r="G1013" i="4" s="1"/>
  <c r="S1014" i="4"/>
  <c r="G1014" i="4" s="1"/>
  <c r="S1015" i="4"/>
  <c r="G1015" i="4" s="1"/>
  <c r="S1016" i="4"/>
  <c r="G1016" i="4" s="1"/>
  <c r="S1017" i="4"/>
  <c r="G1017" i="4" s="1"/>
  <c r="S1018" i="4"/>
  <c r="G1018" i="4" s="1"/>
  <c r="S1019" i="4"/>
  <c r="G1019" i="4" s="1"/>
  <c r="S1020" i="4"/>
  <c r="G1020" i="4" s="1"/>
  <c r="S1021" i="4"/>
  <c r="G1021" i="4" s="1"/>
  <c r="S1022" i="4"/>
  <c r="G1022" i="4" s="1"/>
  <c r="S1023" i="4"/>
  <c r="G1023" i="4" s="1"/>
  <c r="S1024" i="4"/>
  <c r="G1024" i="4" s="1"/>
  <c r="S1025" i="4"/>
  <c r="G1025" i="4" s="1"/>
  <c r="S1026" i="4"/>
  <c r="G1026" i="4" s="1"/>
  <c r="S1027" i="4"/>
  <c r="G1027" i="4" s="1"/>
  <c r="S1028" i="4"/>
  <c r="G1028" i="4" s="1"/>
  <c r="S1029" i="4"/>
  <c r="G1029" i="4" s="1"/>
  <c r="S1030" i="4"/>
  <c r="G1030" i="4" s="1"/>
  <c r="S1031" i="4"/>
  <c r="G1031" i="4" s="1"/>
  <c r="S1032" i="4"/>
  <c r="G1032" i="4" s="1"/>
  <c r="S1033" i="4"/>
  <c r="G1033" i="4" s="1"/>
  <c r="S1034" i="4"/>
  <c r="G1034" i="4" s="1"/>
  <c r="S1035" i="4"/>
  <c r="G1035" i="4" s="1"/>
  <c r="S1036" i="4"/>
  <c r="G1036" i="4" s="1"/>
  <c r="S1037" i="4"/>
  <c r="G1037" i="4" s="1"/>
  <c r="S1038" i="4"/>
  <c r="G1038" i="4" s="1"/>
  <c r="S1039" i="4"/>
  <c r="G1039" i="4" s="1"/>
  <c r="S1040" i="4"/>
  <c r="G1040" i="4" s="1"/>
  <c r="S1041" i="4"/>
  <c r="G1041" i="4" s="1"/>
  <c r="S1042" i="4"/>
  <c r="G1042" i="4" s="1"/>
  <c r="S1043" i="4"/>
  <c r="G1043" i="4" s="1"/>
  <c r="S1044" i="4"/>
  <c r="G1044" i="4" s="1"/>
  <c r="S1045" i="4"/>
  <c r="G1045" i="4" s="1"/>
  <c r="S1046" i="4"/>
  <c r="G1046" i="4" s="1"/>
  <c r="S1047" i="4"/>
  <c r="G1047" i="4" s="1"/>
  <c r="S1048" i="4"/>
  <c r="G1048" i="4" s="1"/>
  <c r="S1049" i="4"/>
  <c r="G1049" i="4" s="1"/>
  <c r="S1050" i="4"/>
  <c r="G1050" i="4" s="1"/>
  <c r="S1051" i="4"/>
  <c r="G1051" i="4" s="1"/>
  <c r="S1052" i="4"/>
  <c r="G1052" i="4" s="1"/>
  <c r="S1053" i="4"/>
  <c r="G1053" i="4" s="1"/>
  <c r="S1054" i="4"/>
  <c r="G1054" i="4" s="1"/>
  <c r="S1055" i="4"/>
  <c r="G1055" i="4" s="1"/>
  <c r="S1056" i="4"/>
  <c r="G1056" i="4" s="1"/>
  <c r="S1057" i="4"/>
  <c r="G1057" i="4" s="1"/>
  <c r="S1058" i="4"/>
  <c r="G1058" i="4" s="1"/>
  <c r="S1059" i="4"/>
  <c r="G1059" i="4" s="1"/>
  <c r="S1060" i="4"/>
  <c r="G1060" i="4" s="1"/>
  <c r="S1061" i="4"/>
  <c r="G1061" i="4" s="1"/>
  <c r="S1062" i="4"/>
  <c r="G1062" i="4" s="1"/>
  <c r="S1063" i="4"/>
  <c r="G1063" i="4" s="1"/>
  <c r="S1064" i="4"/>
  <c r="G1064" i="4" s="1"/>
  <c r="S1065" i="4"/>
  <c r="G1065" i="4" s="1"/>
  <c r="S1066" i="4"/>
  <c r="G1066" i="4" s="1"/>
  <c r="S1067" i="4"/>
  <c r="G1067" i="4" s="1"/>
  <c r="S1068" i="4"/>
  <c r="G1068" i="4" s="1"/>
  <c r="S1069" i="4"/>
  <c r="G1069" i="4" s="1"/>
  <c r="S1070" i="4"/>
  <c r="G1070" i="4" s="1"/>
  <c r="S1071" i="4"/>
  <c r="G1071" i="4" s="1"/>
  <c r="S1072" i="4"/>
  <c r="G1072" i="4" s="1"/>
  <c r="S1073" i="4"/>
  <c r="G1073" i="4" s="1"/>
  <c r="S1074" i="4"/>
  <c r="G1074" i="4" s="1"/>
  <c r="S1075" i="4"/>
  <c r="G1075" i="4" s="1"/>
  <c r="S1076" i="4"/>
  <c r="G1076" i="4" s="1"/>
  <c r="S1077" i="4"/>
  <c r="G1077" i="4" s="1"/>
  <c r="S1078" i="4"/>
  <c r="G1078" i="4" s="1"/>
  <c r="S1079" i="4"/>
  <c r="G1079" i="4" s="1"/>
  <c r="S1080" i="4"/>
  <c r="G1080" i="4" s="1"/>
  <c r="S1081" i="4"/>
  <c r="G1081" i="4" s="1"/>
  <c r="S1082" i="4"/>
  <c r="G1082" i="4" s="1"/>
  <c r="S1083" i="4"/>
  <c r="G1083" i="4" s="1"/>
  <c r="S1084" i="4"/>
  <c r="G1084" i="4" s="1"/>
  <c r="S1085" i="4"/>
  <c r="G1085" i="4" s="1"/>
  <c r="S1086" i="4"/>
  <c r="G1086" i="4" s="1"/>
  <c r="S1087" i="4"/>
  <c r="G1087" i="4" s="1"/>
  <c r="S1088" i="4"/>
  <c r="G1088" i="4" s="1"/>
  <c r="S1089" i="4"/>
  <c r="G1089" i="4" s="1"/>
  <c r="S1090" i="4"/>
  <c r="G1090" i="4" s="1"/>
  <c r="S1091" i="4"/>
  <c r="G1091" i="4" s="1"/>
  <c r="S1092" i="4"/>
  <c r="G1092" i="4" s="1"/>
  <c r="S1093" i="4"/>
  <c r="G1093" i="4" s="1"/>
  <c r="S1094" i="4"/>
  <c r="G1094" i="4" s="1"/>
  <c r="S1095" i="4"/>
  <c r="G1095" i="4" s="1"/>
  <c r="S1096" i="4"/>
  <c r="G1096" i="4" s="1"/>
  <c r="S1097" i="4"/>
  <c r="G1097" i="4" s="1"/>
  <c r="S1098" i="4"/>
  <c r="G1098" i="4" s="1"/>
  <c r="S1099" i="4"/>
  <c r="G1099" i="4" s="1"/>
  <c r="S1100" i="4"/>
  <c r="G1100" i="4" s="1"/>
  <c r="S1101" i="4"/>
  <c r="G1101" i="4" s="1"/>
  <c r="S1102" i="4"/>
  <c r="G1102" i="4" s="1"/>
  <c r="S1103" i="4"/>
  <c r="G1103" i="4" s="1"/>
  <c r="S1104" i="4"/>
  <c r="G1104" i="4" s="1"/>
  <c r="S1105" i="4"/>
  <c r="G1105" i="4" s="1"/>
  <c r="S1106" i="4"/>
  <c r="G1106" i="4" s="1"/>
  <c r="S1107" i="4"/>
  <c r="G1107" i="4" s="1"/>
  <c r="S1108" i="4"/>
  <c r="G1108" i="4" s="1"/>
  <c r="S1109" i="4"/>
  <c r="G1109" i="4" s="1"/>
  <c r="S1110" i="4"/>
  <c r="G1110" i="4" s="1"/>
  <c r="S1111" i="4"/>
  <c r="G1111" i="4" s="1"/>
  <c r="S1112" i="4"/>
  <c r="G1112" i="4" s="1"/>
  <c r="S1113" i="4"/>
  <c r="G1113" i="4" s="1"/>
  <c r="S1114" i="4"/>
  <c r="G1114" i="4" s="1"/>
  <c r="S1115" i="4"/>
  <c r="G1115" i="4" s="1"/>
  <c r="S1116" i="4"/>
  <c r="G1116" i="4" s="1"/>
  <c r="S1117" i="4"/>
  <c r="G1117" i="4" s="1"/>
  <c r="S1118" i="4"/>
  <c r="G1118" i="4" s="1"/>
  <c r="S1119" i="4"/>
  <c r="G1119" i="4" s="1"/>
  <c r="S1120" i="4"/>
  <c r="G1120" i="4" s="1"/>
  <c r="S1121" i="4"/>
  <c r="G1121" i="4" s="1"/>
  <c r="S1122" i="4"/>
  <c r="G1122" i="4" s="1"/>
  <c r="S1123" i="4"/>
  <c r="G1123" i="4" s="1"/>
  <c r="S1124" i="4"/>
  <c r="G1124" i="4" s="1"/>
  <c r="S1125" i="4"/>
  <c r="G1125" i="4" s="1"/>
  <c r="S1126" i="4"/>
  <c r="G1126" i="4" s="1"/>
  <c r="S1127" i="4"/>
  <c r="G1127" i="4" s="1"/>
  <c r="S1128" i="4"/>
  <c r="G1128" i="4" s="1"/>
  <c r="S1129" i="4"/>
  <c r="G1129" i="4" s="1"/>
  <c r="S1130" i="4"/>
  <c r="G1130" i="4" s="1"/>
  <c r="S1131" i="4"/>
  <c r="G1131" i="4" s="1"/>
  <c r="S1132" i="4"/>
  <c r="G1132" i="4" s="1"/>
  <c r="S1133" i="4"/>
  <c r="G1133" i="4" s="1"/>
  <c r="S1134" i="4"/>
  <c r="G1134" i="4" s="1"/>
  <c r="S1135" i="4"/>
  <c r="G1135" i="4" s="1"/>
  <c r="S1136" i="4"/>
  <c r="G1136" i="4" s="1"/>
  <c r="S1137" i="4"/>
  <c r="G1137" i="4" s="1"/>
  <c r="S1138" i="4"/>
  <c r="G1138" i="4" s="1"/>
  <c r="S1139" i="4"/>
  <c r="G1139" i="4" s="1"/>
  <c r="S1140" i="4"/>
  <c r="G1140" i="4" s="1"/>
  <c r="S1141" i="4"/>
  <c r="G1141" i="4" s="1"/>
  <c r="S1142" i="4"/>
  <c r="G1142" i="4" s="1"/>
  <c r="S1143" i="4"/>
  <c r="G1143" i="4" s="1"/>
  <c r="S1144" i="4"/>
  <c r="G1144" i="4" s="1"/>
  <c r="S1145" i="4"/>
  <c r="G1145" i="4" s="1"/>
  <c r="S1146" i="4"/>
  <c r="G1146" i="4" s="1"/>
  <c r="S1147" i="4"/>
  <c r="G1147" i="4" s="1"/>
  <c r="S1148" i="4"/>
  <c r="G1148" i="4" s="1"/>
  <c r="S1149" i="4"/>
  <c r="G1149" i="4" s="1"/>
  <c r="S1150" i="4"/>
  <c r="G1150" i="4" s="1"/>
  <c r="S1151" i="4"/>
  <c r="G1151" i="4" s="1"/>
  <c r="S1152" i="4"/>
  <c r="G1152" i="4" s="1"/>
  <c r="S1153" i="4"/>
  <c r="G1153" i="4" s="1"/>
  <c r="S1154" i="4"/>
  <c r="G1154" i="4" s="1"/>
  <c r="S1155" i="4"/>
  <c r="G1155" i="4" s="1"/>
  <c r="S1156" i="4"/>
  <c r="G1156" i="4" s="1"/>
  <c r="S1157" i="4"/>
  <c r="G1157" i="4" s="1"/>
  <c r="S1158" i="4"/>
  <c r="G1158" i="4" s="1"/>
  <c r="S1159" i="4"/>
  <c r="G1159" i="4" s="1"/>
  <c r="S1160" i="4"/>
  <c r="G1160" i="4" s="1"/>
  <c r="S1161" i="4"/>
  <c r="G1161" i="4" s="1"/>
  <c r="S1162" i="4"/>
  <c r="G1162" i="4" s="1"/>
  <c r="S1163" i="4"/>
  <c r="G1163" i="4" s="1"/>
  <c r="S1164" i="4"/>
  <c r="G1164" i="4" s="1"/>
  <c r="S1165" i="4"/>
  <c r="G1165" i="4" s="1"/>
  <c r="S1166" i="4"/>
  <c r="G1166" i="4" s="1"/>
  <c r="S1167" i="4"/>
  <c r="G1167" i="4" s="1"/>
  <c r="S1168" i="4"/>
  <c r="G1168" i="4" s="1"/>
  <c r="S1169" i="4"/>
  <c r="G1169" i="4" s="1"/>
  <c r="S1170" i="4"/>
  <c r="G1170" i="4" s="1"/>
  <c r="S1171" i="4"/>
  <c r="G1171" i="4" s="1"/>
  <c r="S1172" i="4"/>
  <c r="G1172" i="4" s="1"/>
  <c r="S1173" i="4"/>
  <c r="G1173" i="4" s="1"/>
  <c r="S1174" i="4"/>
  <c r="G1174" i="4" s="1"/>
  <c r="S1175" i="4"/>
  <c r="G1175" i="4" s="1"/>
  <c r="S1176" i="4"/>
  <c r="G1176" i="4" s="1"/>
  <c r="S1177" i="4"/>
  <c r="G1177" i="4" s="1"/>
  <c r="S1178" i="4"/>
  <c r="G1178" i="4" s="1"/>
  <c r="S1179" i="4"/>
  <c r="G1179" i="4" s="1"/>
  <c r="S1180" i="4"/>
  <c r="G1180" i="4" s="1"/>
  <c r="S1181" i="4"/>
  <c r="G1181" i="4" s="1"/>
  <c r="S1182" i="4"/>
  <c r="G1182" i="4" s="1"/>
  <c r="S1183" i="4"/>
  <c r="G1183" i="4" s="1"/>
  <c r="S1184" i="4"/>
  <c r="G1184" i="4" s="1"/>
  <c r="S1185" i="4"/>
  <c r="G1185" i="4" s="1"/>
  <c r="S1186" i="4"/>
  <c r="G1186" i="4" s="1"/>
  <c r="S1187" i="4"/>
  <c r="G1187" i="4" s="1"/>
  <c r="S1188" i="4"/>
  <c r="G1188" i="4" s="1"/>
  <c r="S1189" i="4"/>
  <c r="G1189" i="4" s="1"/>
  <c r="S1190" i="4"/>
  <c r="G1190" i="4" s="1"/>
  <c r="S1191" i="4"/>
  <c r="G1191" i="4" s="1"/>
  <c r="S1192" i="4"/>
  <c r="G1192" i="4" s="1"/>
  <c r="S1193" i="4"/>
  <c r="G1193" i="4" s="1"/>
  <c r="S1194" i="4"/>
  <c r="G1194" i="4" s="1"/>
  <c r="S1195" i="4"/>
  <c r="G1195" i="4" s="1"/>
  <c r="S1196" i="4"/>
  <c r="G1196" i="4" s="1"/>
  <c r="S1197" i="4"/>
  <c r="G1197" i="4" s="1"/>
  <c r="S1198" i="4"/>
  <c r="G1198" i="4" s="1"/>
  <c r="S1199" i="4"/>
  <c r="G1199" i="4" s="1"/>
  <c r="S1200" i="4"/>
  <c r="G1200" i="4" s="1"/>
  <c r="S1201" i="4"/>
  <c r="G1201" i="4" s="1"/>
  <c r="S1202" i="4"/>
  <c r="G1202" i="4" s="1"/>
  <c r="S1203" i="4"/>
  <c r="G1203" i="4" s="1"/>
  <c r="S1204" i="4"/>
  <c r="G1204" i="4" s="1"/>
  <c r="S1205" i="4"/>
  <c r="G1205" i="4" s="1"/>
  <c r="S1206" i="4"/>
  <c r="G1206" i="4" s="1"/>
  <c r="S1207" i="4"/>
  <c r="G1207" i="4" s="1"/>
  <c r="S1208" i="4"/>
  <c r="G1208" i="4" s="1"/>
  <c r="S1209" i="4"/>
  <c r="G1209" i="4" s="1"/>
  <c r="S1210" i="4"/>
  <c r="G1210" i="4" s="1"/>
  <c r="S1211" i="4"/>
  <c r="G1211" i="4" s="1"/>
  <c r="S1212" i="4"/>
  <c r="G1212" i="4" s="1"/>
  <c r="S1213" i="4"/>
  <c r="G1213" i="4" s="1"/>
  <c r="S1214" i="4"/>
  <c r="G1214" i="4" s="1"/>
  <c r="S1215" i="4"/>
  <c r="G1215" i="4" s="1"/>
  <c r="S1216" i="4"/>
  <c r="G1216" i="4" s="1"/>
  <c r="S1217" i="4"/>
  <c r="G1217" i="4" s="1"/>
  <c r="S1218" i="4"/>
  <c r="G1218" i="4" s="1"/>
  <c r="S1219" i="4"/>
  <c r="G1219" i="4" s="1"/>
  <c r="S1220" i="4"/>
  <c r="G1220" i="4" s="1"/>
  <c r="S1221" i="4"/>
  <c r="G1221" i="4" s="1"/>
  <c r="S1222" i="4"/>
  <c r="G1222" i="4" s="1"/>
  <c r="S1223" i="4"/>
  <c r="G1223" i="4" s="1"/>
  <c r="S1224" i="4"/>
  <c r="G1224" i="4" s="1"/>
  <c r="S1225" i="4"/>
  <c r="G1225" i="4" s="1"/>
  <c r="S1226" i="4"/>
  <c r="G1226" i="4" s="1"/>
  <c r="S1227" i="4"/>
  <c r="G1227" i="4" s="1"/>
  <c r="S1228" i="4"/>
  <c r="G1228" i="4" s="1"/>
  <c r="S1229" i="4"/>
  <c r="G1229" i="4" s="1"/>
  <c r="S1230" i="4"/>
  <c r="G1230" i="4" s="1"/>
  <c r="S1231" i="4"/>
  <c r="G1231" i="4" s="1"/>
  <c r="S1232" i="4"/>
  <c r="G1232" i="4" s="1"/>
  <c r="S1233" i="4"/>
  <c r="G1233" i="4" s="1"/>
  <c r="S1234" i="4"/>
  <c r="G1234" i="4" s="1"/>
  <c r="S1235" i="4"/>
  <c r="G1235" i="4" s="1"/>
  <c r="S1236" i="4"/>
  <c r="G1236" i="4" s="1"/>
  <c r="S1237" i="4"/>
  <c r="G1237" i="4" s="1"/>
  <c r="S1238" i="4"/>
  <c r="G1238" i="4" s="1"/>
  <c r="S1239" i="4"/>
  <c r="G1239" i="4" s="1"/>
  <c r="S1240" i="4"/>
  <c r="G1240" i="4" s="1"/>
  <c r="S1241" i="4"/>
  <c r="G1241" i="4" s="1"/>
  <c r="S1242" i="4"/>
  <c r="G1242" i="4" s="1"/>
  <c r="S1243" i="4"/>
  <c r="G1243" i="4" s="1"/>
  <c r="S1244" i="4"/>
  <c r="G1244" i="4" s="1"/>
  <c r="S1245" i="4"/>
  <c r="G1245" i="4" s="1"/>
  <c r="S1246" i="4"/>
  <c r="G1246" i="4" s="1"/>
  <c r="S1247" i="4"/>
  <c r="G1247" i="4" s="1"/>
  <c r="S1248" i="4"/>
  <c r="G1248" i="4" s="1"/>
  <c r="S1249" i="4"/>
  <c r="G1249" i="4" s="1"/>
  <c r="S1250" i="4"/>
  <c r="G1250" i="4" s="1"/>
  <c r="S1251" i="4"/>
  <c r="G1251" i="4" s="1"/>
  <c r="S1252" i="4"/>
  <c r="G1252" i="4" s="1"/>
  <c r="S1253" i="4"/>
  <c r="G1253" i="4" s="1"/>
  <c r="S1254" i="4"/>
  <c r="G1254" i="4" s="1"/>
  <c r="S1255" i="4"/>
  <c r="G1255" i="4" s="1"/>
  <c r="S1256" i="4"/>
  <c r="G1256" i="4" s="1"/>
  <c r="S1257" i="4"/>
  <c r="G1257" i="4" s="1"/>
  <c r="S1258" i="4"/>
  <c r="G1258" i="4" s="1"/>
  <c r="S1259" i="4"/>
  <c r="G1259" i="4" s="1"/>
  <c r="S1260" i="4"/>
  <c r="G1260" i="4" s="1"/>
  <c r="S1261" i="4"/>
  <c r="G1261" i="4" s="1"/>
  <c r="S1262" i="4"/>
  <c r="G1262" i="4" s="1"/>
  <c r="S1263" i="4"/>
  <c r="G1263" i="4" s="1"/>
  <c r="S1264" i="4"/>
  <c r="G1264" i="4" s="1"/>
  <c r="S1265" i="4"/>
  <c r="G1265" i="4" s="1"/>
  <c r="S1266" i="4"/>
  <c r="G1266" i="4" s="1"/>
  <c r="S1267" i="4"/>
  <c r="G1267" i="4" s="1"/>
  <c r="S1268" i="4"/>
  <c r="G1268" i="4" s="1"/>
  <c r="S1269" i="4"/>
  <c r="G1269" i="4" s="1"/>
  <c r="S1270" i="4"/>
  <c r="G1270" i="4" s="1"/>
  <c r="S1271" i="4"/>
  <c r="G1271" i="4" s="1"/>
  <c r="S1272" i="4"/>
  <c r="G1272" i="4" s="1"/>
  <c r="S1273" i="4"/>
  <c r="G1273" i="4" s="1"/>
  <c r="S1274" i="4"/>
  <c r="G1274" i="4" s="1"/>
  <c r="S1275" i="4"/>
  <c r="G1275" i="4" s="1"/>
  <c r="S1276" i="4"/>
  <c r="G1276" i="4" s="1"/>
  <c r="S1277" i="4"/>
  <c r="G1277" i="4" s="1"/>
  <c r="S1278" i="4"/>
  <c r="G1278" i="4" s="1"/>
  <c r="S1279" i="4"/>
  <c r="G1279" i="4" s="1"/>
  <c r="S1280" i="4"/>
  <c r="G1280" i="4" s="1"/>
  <c r="S1281" i="4"/>
  <c r="G1281" i="4" s="1"/>
  <c r="S1282" i="4"/>
  <c r="G1282" i="4" s="1"/>
  <c r="S1283" i="4"/>
  <c r="G1283" i="4" s="1"/>
  <c r="S1284" i="4"/>
  <c r="G1284" i="4" s="1"/>
  <c r="S1285" i="4"/>
  <c r="G1285" i="4" s="1"/>
  <c r="S1286" i="4"/>
  <c r="G1286" i="4" s="1"/>
  <c r="S1287" i="4"/>
  <c r="G1287" i="4" s="1"/>
  <c r="S1288" i="4"/>
  <c r="G1288" i="4" s="1"/>
  <c r="S1289" i="4"/>
  <c r="G1289" i="4" s="1"/>
  <c r="S1290" i="4"/>
  <c r="G1290" i="4" s="1"/>
  <c r="S1291" i="4"/>
  <c r="G1291" i="4" s="1"/>
  <c r="S1292" i="4"/>
  <c r="G1292" i="4" s="1"/>
  <c r="S1293" i="4"/>
  <c r="G1293" i="4" s="1"/>
  <c r="S1294" i="4"/>
  <c r="G1294" i="4" s="1"/>
  <c r="S1295" i="4"/>
  <c r="G1295" i="4" s="1"/>
  <c r="S1296" i="4"/>
  <c r="G1296" i="4" s="1"/>
  <c r="S1297" i="4"/>
  <c r="G1297" i="4" s="1"/>
  <c r="S1298" i="4"/>
  <c r="G1298" i="4" s="1"/>
  <c r="S1299" i="4"/>
  <c r="G1299" i="4" s="1"/>
  <c r="S1300" i="4"/>
  <c r="G1300" i="4" s="1"/>
  <c r="S1301" i="4"/>
  <c r="G1301" i="4" s="1"/>
  <c r="S1302" i="4"/>
  <c r="G1302" i="4" s="1"/>
  <c r="S1303" i="4"/>
  <c r="G1303" i="4" s="1"/>
  <c r="S1304" i="4"/>
  <c r="G1304" i="4" s="1"/>
  <c r="S1305" i="4"/>
  <c r="G1305" i="4" s="1"/>
  <c r="S1306" i="4"/>
  <c r="G1306" i="4" s="1"/>
  <c r="S1307" i="4"/>
  <c r="G1307" i="4" s="1"/>
  <c r="S1308" i="4"/>
  <c r="G1308" i="4" s="1"/>
  <c r="S1309" i="4"/>
  <c r="G1309" i="4" s="1"/>
  <c r="S1310" i="4"/>
  <c r="G1310" i="4" s="1"/>
  <c r="S1311" i="4"/>
  <c r="G1311" i="4" s="1"/>
  <c r="S1312" i="4"/>
  <c r="G1312" i="4" s="1"/>
  <c r="S1313" i="4"/>
  <c r="G1313" i="4" s="1"/>
  <c r="S1314" i="4"/>
  <c r="G1314" i="4" s="1"/>
  <c r="S1315" i="4"/>
  <c r="G1315" i="4" s="1"/>
  <c r="S1316" i="4"/>
  <c r="G1316" i="4" s="1"/>
  <c r="S1317" i="4"/>
  <c r="G1317" i="4" s="1"/>
  <c r="S1318" i="4"/>
  <c r="G1318" i="4" s="1"/>
  <c r="S1319" i="4"/>
  <c r="G1319" i="4" s="1"/>
  <c r="S1320" i="4"/>
  <c r="G1320" i="4" s="1"/>
  <c r="S1321" i="4"/>
  <c r="G1321" i="4" s="1"/>
  <c r="S1322" i="4"/>
  <c r="G1322" i="4" s="1"/>
  <c r="S1323" i="4"/>
  <c r="G1323" i="4" s="1"/>
  <c r="S1324" i="4"/>
  <c r="G1324" i="4" s="1"/>
  <c r="S1325" i="4"/>
  <c r="G1325" i="4" s="1"/>
  <c r="S1326" i="4"/>
  <c r="G1326" i="4" s="1"/>
  <c r="S1327" i="4"/>
  <c r="G1327" i="4" s="1"/>
  <c r="S1328" i="4"/>
  <c r="G1328" i="4" s="1"/>
  <c r="S1329" i="4"/>
  <c r="G1329" i="4" s="1"/>
  <c r="S1330" i="4"/>
  <c r="G1330" i="4" s="1"/>
  <c r="S1331" i="4"/>
  <c r="G1331" i="4" s="1"/>
  <c r="S1332" i="4"/>
  <c r="G1332" i="4" s="1"/>
  <c r="S1333" i="4"/>
  <c r="G1333" i="4" s="1"/>
  <c r="S1334" i="4"/>
  <c r="G1334" i="4" s="1"/>
  <c r="S1335" i="4"/>
  <c r="G1335" i="4" s="1"/>
  <c r="S1336" i="4"/>
  <c r="G1336" i="4" s="1"/>
  <c r="S1337" i="4"/>
  <c r="G1337" i="4" s="1"/>
  <c r="S1338" i="4"/>
  <c r="G1338" i="4" s="1"/>
  <c r="S1339" i="4"/>
  <c r="G1339" i="4" s="1"/>
  <c r="S1340" i="4"/>
  <c r="G1340" i="4" s="1"/>
  <c r="S1341" i="4"/>
  <c r="G1341" i="4" s="1"/>
  <c r="S1342" i="4"/>
  <c r="G1342" i="4" s="1"/>
  <c r="S1343" i="4"/>
  <c r="G1343" i="4" s="1"/>
  <c r="S1344" i="4"/>
  <c r="G1344" i="4" s="1"/>
  <c r="S1345" i="4"/>
  <c r="G1345" i="4" s="1"/>
  <c r="S1346" i="4"/>
  <c r="G1346" i="4" s="1"/>
  <c r="S1347" i="4"/>
  <c r="G1347" i="4" s="1"/>
  <c r="S1348" i="4"/>
  <c r="G1348" i="4" s="1"/>
  <c r="S1349" i="4"/>
  <c r="G1349" i="4" s="1"/>
  <c r="S1350" i="4"/>
  <c r="G1350" i="4" s="1"/>
  <c r="S1351" i="4"/>
  <c r="G1351" i="4" s="1"/>
  <c r="S1352" i="4"/>
  <c r="G1352" i="4" s="1"/>
  <c r="S1353" i="4"/>
  <c r="G1353" i="4" s="1"/>
  <c r="S1354" i="4"/>
  <c r="G1354" i="4" s="1"/>
  <c r="S1355" i="4"/>
  <c r="G1355" i="4" s="1"/>
  <c r="S1356" i="4"/>
  <c r="G1356" i="4" s="1"/>
  <c r="S1357" i="4"/>
  <c r="G1357" i="4" s="1"/>
  <c r="S1358" i="4"/>
  <c r="G1358" i="4" s="1"/>
  <c r="S1359" i="4"/>
  <c r="G1359" i="4" s="1"/>
  <c r="S1360" i="4"/>
  <c r="G1360" i="4" s="1"/>
  <c r="S1361" i="4"/>
  <c r="G1361" i="4" s="1"/>
  <c r="S1362" i="4"/>
  <c r="G1362" i="4" s="1"/>
  <c r="S1363" i="4"/>
  <c r="G1363" i="4" s="1"/>
  <c r="S1364" i="4"/>
  <c r="G1364" i="4" s="1"/>
  <c r="S1365" i="4"/>
  <c r="G1365" i="4" s="1"/>
  <c r="S1366" i="4"/>
  <c r="G1366" i="4" s="1"/>
  <c r="S1367" i="4"/>
  <c r="G1367" i="4" s="1"/>
  <c r="S1368" i="4"/>
  <c r="G1368" i="4" s="1"/>
  <c r="S1369" i="4"/>
  <c r="G1369" i="4" s="1"/>
  <c r="S1370" i="4"/>
  <c r="G1370" i="4" s="1"/>
  <c r="S1371" i="4"/>
  <c r="G1371" i="4" s="1"/>
  <c r="S1372" i="4"/>
  <c r="G1372" i="4" s="1"/>
  <c r="S1373" i="4"/>
  <c r="G1373" i="4" s="1"/>
  <c r="S1374" i="4"/>
  <c r="G1374" i="4" s="1"/>
  <c r="S1375" i="4"/>
  <c r="G1375" i="4" s="1"/>
  <c r="S1376" i="4"/>
  <c r="G1376" i="4" s="1"/>
  <c r="S1377" i="4"/>
  <c r="G1377" i="4" s="1"/>
  <c r="S1378" i="4"/>
  <c r="G1378" i="4" s="1"/>
  <c r="S1379" i="4"/>
  <c r="G1379" i="4" s="1"/>
  <c r="S1380" i="4"/>
  <c r="G1380" i="4" s="1"/>
  <c r="S1381" i="4"/>
  <c r="G1381" i="4" s="1"/>
  <c r="S1382" i="4"/>
  <c r="G1382" i="4" s="1"/>
  <c r="S1383" i="4"/>
  <c r="G1383" i="4" s="1"/>
  <c r="S1384" i="4"/>
  <c r="G1384" i="4" s="1"/>
  <c r="S1385" i="4"/>
  <c r="G1385" i="4" s="1"/>
  <c r="S1386" i="4"/>
  <c r="G1386" i="4" s="1"/>
  <c r="S1387" i="4"/>
  <c r="G1387" i="4" s="1"/>
  <c r="S1388" i="4"/>
  <c r="G1388" i="4" s="1"/>
  <c r="S1389" i="4"/>
  <c r="G1389" i="4" s="1"/>
  <c r="S1390" i="4"/>
  <c r="G1390" i="4" s="1"/>
  <c r="S1391" i="4"/>
  <c r="G1391" i="4" s="1"/>
  <c r="S1392" i="4"/>
  <c r="G1392" i="4" s="1"/>
  <c r="S1393" i="4"/>
  <c r="G1393" i="4" s="1"/>
  <c r="S1394" i="4"/>
  <c r="G1394" i="4" s="1"/>
  <c r="S1395" i="4"/>
  <c r="G1395" i="4" s="1"/>
  <c r="S1396" i="4"/>
  <c r="G1396" i="4" s="1"/>
  <c r="S1397" i="4"/>
  <c r="G1397" i="4" s="1"/>
  <c r="S1398" i="4"/>
  <c r="G1398" i="4" s="1"/>
  <c r="S1399" i="4"/>
  <c r="G1399" i="4" s="1"/>
  <c r="S1400" i="4"/>
  <c r="G1400" i="4" s="1"/>
  <c r="S1401" i="4"/>
  <c r="G1401" i="4" s="1"/>
  <c r="S1402" i="4"/>
  <c r="G1402" i="4" s="1"/>
  <c r="S1403" i="4"/>
  <c r="G1403" i="4" s="1"/>
  <c r="S1404" i="4"/>
  <c r="G1404" i="4" s="1"/>
  <c r="S1405" i="4"/>
  <c r="G1405" i="4" s="1"/>
  <c r="S1406" i="4"/>
  <c r="G1406" i="4" s="1"/>
  <c r="S1407" i="4"/>
  <c r="G1407" i="4" s="1"/>
  <c r="S1408" i="4"/>
  <c r="G1408" i="4" s="1"/>
  <c r="S1409" i="4"/>
  <c r="G1409" i="4" s="1"/>
  <c r="S1410" i="4"/>
  <c r="G1410" i="4" s="1"/>
  <c r="S1411" i="4"/>
  <c r="G1411" i="4" s="1"/>
  <c r="S1412" i="4"/>
  <c r="G1412" i="4" s="1"/>
  <c r="S1413" i="4"/>
  <c r="G1413" i="4" s="1"/>
  <c r="S1414" i="4"/>
  <c r="G1414" i="4" s="1"/>
  <c r="S1415" i="4"/>
  <c r="G1415" i="4" s="1"/>
  <c r="S1416" i="4"/>
  <c r="G1416" i="4" s="1"/>
  <c r="S1417" i="4"/>
  <c r="G1417" i="4" s="1"/>
  <c r="S1418" i="4"/>
  <c r="G1418" i="4" s="1"/>
  <c r="S1419" i="4"/>
  <c r="G1419" i="4" s="1"/>
  <c r="S1420" i="4"/>
  <c r="G1420" i="4" s="1"/>
  <c r="S1421" i="4"/>
  <c r="G1421" i="4" s="1"/>
  <c r="S1422" i="4"/>
  <c r="G1422" i="4" s="1"/>
  <c r="S1423" i="4"/>
  <c r="G1423" i="4" s="1"/>
  <c r="S1424" i="4"/>
  <c r="G1424" i="4" s="1"/>
  <c r="S1425" i="4"/>
  <c r="G1425" i="4" s="1"/>
  <c r="S1426" i="4"/>
  <c r="G1426" i="4" s="1"/>
  <c r="S1427" i="4"/>
  <c r="G1427" i="4" s="1"/>
  <c r="S1428" i="4"/>
  <c r="G1428" i="4" s="1"/>
  <c r="S1429" i="4"/>
  <c r="G1429" i="4" s="1"/>
  <c r="S1430" i="4"/>
  <c r="G1430" i="4" s="1"/>
  <c r="S1431" i="4"/>
  <c r="G1431" i="4" s="1"/>
  <c r="S1432" i="4"/>
  <c r="G1432" i="4" s="1"/>
  <c r="S1433" i="4"/>
  <c r="G1433" i="4" s="1"/>
  <c r="S1434" i="4"/>
  <c r="G1434" i="4" s="1"/>
  <c r="S1435" i="4"/>
  <c r="G1435" i="4" s="1"/>
  <c r="S1436" i="4"/>
  <c r="G1436" i="4" s="1"/>
  <c r="S1437" i="4"/>
  <c r="G1437" i="4" s="1"/>
  <c r="S1438" i="4"/>
  <c r="G1438" i="4" s="1"/>
  <c r="S1439" i="4"/>
  <c r="G1439" i="4" s="1"/>
  <c r="S1440" i="4"/>
  <c r="G1440" i="4" s="1"/>
  <c r="S1441" i="4"/>
  <c r="G1441" i="4" s="1"/>
  <c r="S1442" i="4"/>
  <c r="G1442" i="4" s="1"/>
  <c r="S1443" i="4"/>
  <c r="G1443" i="4" s="1"/>
  <c r="S1444" i="4"/>
  <c r="G1444" i="4" s="1"/>
  <c r="S1445" i="4"/>
  <c r="G1445" i="4" s="1"/>
  <c r="S1446" i="4"/>
  <c r="G1446" i="4" s="1"/>
  <c r="S1447" i="4"/>
  <c r="G1447" i="4" s="1"/>
  <c r="S1448" i="4"/>
  <c r="G1448" i="4" s="1"/>
  <c r="S1449" i="4"/>
  <c r="G1449" i="4" s="1"/>
  <c r="S1450" i="4"/>
  <c r="G1450" i="4" s="1"/>
  <c r="S1451" i="4"/>
  <c r="G1451" i="4" s="1"/>
  <c r="S1452" i="4"/>
  <c r="G1452" i="4" s="1"/>
  <c r="S1453" i="4"/>
  <c r="G1453" i="4" s="1"/>
  <c r="S1454" i="4"/>
  <c r="G1454" i="4" s="1"/>
  <c r="S1455" i="4"/>
  <c r="G1455" i="4" s="1"/>
  <c r="S1456" i="4"/>
  <c r="G1456" i="4" s="1"/>
  <c r="S1457" i="4"/>
  <c r="G1457" i="4" s="1"/>
  <c r="S1458" i="4"/>
  <c r="G1458" i="4" s="1"/>
  <c r="S1459" i="4"/>
  <c r="G1459" i="4" s="1"/>
  <c r="S1460" i="4"/>
  <c r="G1460" i="4" s="1"/>
  <c r="S1461" i="4"/>
  <c r="G1461" i="4" s="1"/>
  <c r="S1462" i="4"/>
  <c r="G1462" i="4" s="1"/>
  <c r="S1463" i="4"/>
  <c r="G1463" i="4" s="1"/>
  <c r="S1464" i="4"/>
  <c r="G1464" i="4" s="1"/>
  <c r="S1465" i="4"/>
  <c r="G1465" i="4" s="1"/>
  <c r="S1466" i="4"/>
  <c r="G1466" i="4" s="1"/>
  <c r="S1467" i="4"/>
  <c r="G1467" i="4" s="1"/>
  <c r="S1468" i="4"/>
  <c r="G1468" i="4" s="1"/>
  <c r="S1469" i="4"/>
  <c r="G1469" i="4" s="1"/>
  <c r="S1470" i="4"/>
  <c r="G1470" i="4" s="1"/>
  <c r="S1471" i="4"/>
  <c r="G1471" i="4" s="1"/>
  <c r="S1472" i="4"/>
  <c r="G1472" i="4" s="1"/>
  <c r="S1473" i="4"/>
  <c r="G1473" i="4" s="1"/>
  <c r="S1474" i="4"/>
  <c r="G1474" i="4" s="1"/>
  <c r="S1475" i="4"/>
  <c r="G1475" i="4" s="1"/>
  <c r="S1476" i="4"/>
  <c r="G1476" i="4" s="1"/>
  <c r="S1477" i="4"/>
  <c r="G1477" i="4" s="1"/>
  <c r="S1478" i="4"/>
  <c r="G1478" i="4" s="1"/>
  <c r="S1479" i="4"/>
  <c r="G1479" i="4" s="1"/>
  <c r="S1480" i="4"/>
  <c r="G1480" i="4" s="1"/>
  <c r="S1481" i="4"/>
  <c r="G1481" i="4" s="1"/>
  <c r="S1482" i="4"/>
  <c r="G1482" i="4" s="1"/>
  <c r="S1483" i="4"/>
  <c r="G1483" i="4" s="1"/>
  <c r="S1484" i="4"/>
  <c r="G1484" i="4" s="1"/>
  <c r="S1485" i="4"/>
  <c r="G1485" i="4" s="1"/>
  <c r="S1486" i="4"/>
  <c r="G1486" i="4" s="1"/>
  <c r="S1487" i="4"/>
  <c r="G1487" i="4" s="1"/>
  <c r="S1488" i="4"/>
  <c r="G1488" i="4" s="1"/>
  <c r="S1489" i="4"/>
  <c r="G1489" i="4" s="1"/>
  <c r="S1490" i="4"/>
  <c r="G1490" i="4" s="1"/>
  <c r="S1491" i="4"/>
  <c r="G1491" i="4" s="1"/>
  <c r="S1492" i="4"/>
  <c r="G1492" i="4" s="1"/>
  <c r="S1493" i="4"/>
  <c r="G1493" i="4" s="1"/>
  <c r="S1494" i="4"/>
  <c r="G1494" i="4" s="1"/>
  <c r="S1495" i="4"/>
  <c r="G1495" i="4" s="1"/>
  <c r="S1496" i="4"/>
  <c r="G1496" i="4" s="1"/>
  <c r="S1497" i="4"/>
  <c r="G1497" i="4" s="1"/>
  <c r="S1498" i="4"/>
  <c r="G1498" i="4" s="1"/>
  <c r="S1499" i="4"/>
  <c r="G1499" i="4" s="1"/>
  <c r="S1500" i="4"/>
  <c r="G1500" i="4" s="1"/>
  <c r="S1501" i="4"/>
  <c r="G1501" i="4" s="1"/>
  <c r="S1502" i="4"/>
  <c r="G1502" i="4" s="1"/>
  <c r="S1503" i="4"/>
  <c r="G1503" i="4" s="1"/>
  <c r="S1504" i="4"/>
  <c r="G1504" i="4" s="1"/>
  <c r="S1505" i="4"/>
  <c r="G1505" i="4" s="1"/>
  <c r="S1506" i="4"/>
  <c r="G1506" i="4" s="1"/>
  <c r="S1507" i="4"/>
  <c r="G1507" i="4" s="1"/>
  <c r="S1508" i="4"/>
  <c r="G1508" i="4" s="1"/>
  <c r="S1509" i="4"/>
  <c r="G1509" i="4" s="1"/>
  <c r="S1510" i="4"/>
  <c r="G1510" i="4" s="1"/>
  <c r="S1511" i="4"/>
  <c r="G1511" i="4" s="1"/>
  <c r="S1512" i="4"/>
  <c r="G1512" i="4" s="1"/>
  <c r="S1513" i="4"/>
  <c r="G1513" i="4" s="1"/>
  <c r="S1514" i="4"/>
  <c r="G1514" i="4" s="1"/>
  <c r="S1515" i="4"/>
  <c r="G1515" i="4" s="1"/>
  <c r="S1516" i="4"/>
  <c r="G1516" i="4" s="1"/>
  <c r="S1517" i="4"/>
  <c r="G1517" i="4" s="1"/>
  <c r="S1518" i="4"/>
  <c r="G1518" i="4" s="1"/>
  <c r="S1519" i="4"/>
  <c r="G1519" i="4" s="1"/>
  <c r="S1520" i="4"/>
  <c r="G1520" i="4" s="1"/>
  <c r="S1521" i="4"/>
  <c r="G1521" i="4" s="1"/>
  <c r="S1522" i="4"/>
  <c r="G1522" i="4" s="1"/>
  <c r="S1523" i="4"/>
  <c r="G1523" i="4" s="1"/>
  <c r="S1524" i="4"/>
  <c r="G1524" i="4" s="1"/>
  <c r="S1525" i="4"/>
  <c r="G1525" i="4" s="1"/>
  <c r="S1526" i="4"/>
  <c r="G1526" i="4" s="1"/>
  <c r="S1527" i="4"/>
  <c r="G1527" i="4" s="1"/>
  <c r="S1528" i="4"/>
  <c r="G1528" i="4" s="1"/>
  <c r="S1529" i="4"/>
  <c r="G1529" i="4" s="1"/>
  <c r="S1530" i="4"/>
  <c r="G1530" i="4" s="1"/>
  <c r="S1531" i="4"/>
  <c r="G1531" i="4" s="1"/>
  <c r="S1532" i="4"/>
  <c r="G1532" i="4" s="1"/>
  <c r="S1533" i="4"/>
  <c r="G1533" i="4" s="1"/>
  <c r="S1534" i="4"/>
  <c r="G1534" i="4" s="1"/>
  <c r="S1535" i="4"/>
  <c r="G1535" i="4" s="1"/>
  <c r="S1536" i="4"/>
  <c r="G1536" i="4" s="1"/>
  <c r="S1537" i="4"/>
  <c r="G1537" i="4" s="1"/>
  <c r="S1538" i="4"/>
  <c r="G1538" i="4" s="1"/>
  <c r="S1539" i="4"/>
  <c r="G1539" i="4" s="1"/>
  <c r="S1540" i="4"/>
  <c r="G1540" i="4" s="1"/>
  <c r="S1541" i="4"/>
  <c r="G1541" i="4" s="1"/>
  <c r="S1542" i="4"/>
  <c r="G1542" i="4" s="1"/>
  <c r="S1543" i="4"/>
  <c r="G1543" i="4" s="1"/>
  <c r="S1544" i="4"/>
  <c r="G1544" i="4" s="1"/>
  <c r="S1545" i="4"/>
  <c r="G1545" i="4" s="1"/>
  <c r="S1546" i="4"/>
  <c r="G1546" i="4" s="1"/>
  <c r="S1547" i="4"/>
  <c r="H1547" i="4"/>
  <c r="S1548" i="4"/>
  <c r="H1548" i="4"/>
  <c r="S1549" i="4"/>
  <c r="H1549" i="4"/>
  <c r="S1550" i="4"/>
  <c r="H1550" i="4"/>
  <c r="S1551" i="4"/>
  <c r="H1551" i="4"/>
  <c r="S1552" i="4"/>
  <c r="H1552" i="4"/>
  <c r="S1553" i="4"/>
  <c r="H1553" i="4"/>
  <c r="S1554" i="4"/>
  <c r="H1554" i="4"/>
  <c r="S1555" i="4"/>
  <c r="H1555" i="4"/>
  <c r="S1556" i="4"/>
  <c r="H1556" i="4"/>
  <c r="S1557" i="4"/>
  <c r="H1557" i="4"/>
  <c r="S1558" i="4"/>
  <c r="H1558" i="4"/>
  <c r="S1559" i="4"/>
  <c r="H1559" i="4"/>
  <c r="S1560" i="4"/>
  <c r="H1560" i="4"/>
  <c r="S1561" i="4"/>
  <c r="H1561" i="4"/>
  <c r="S1562" i="4"/>
  <c r="H1562" i="4"/>
  <c r="S1563" i="4"/>
  <c r="H1563" i="4"/>
  <c r="S1564" i="4"/>
  <c r="H1564" i="4"/>
  <c r="S1565" i="4"/>
  <c r="H1565" i="4"/>
  <c r="S1566" i="4"/>
  <c r="H1566" i="4"/>
  <c r="S1567" i="4"/>
  <c r="H1567" i="4"/>
  <c r="S1568" i="4"/>
  <c r="H1568" i="4"/>
  <c r="S1569" i="4"/>
  <c r="H1569" i="4"/>
  <c r="S1570" i="4"/>
  <c r="H1570" i="4"/>
  <c r="S1571" i="4"/>
  <c r="H1571" i="4"/>
  <c r="S1572" i="4"/>
  <c r="H1572" i="4"/>
  <c r="S1573" i="4"/>
  <c r="H1573" i="4"/>
  <c r="S1574" i="4"/>
  <c r="H1574" i="4"/>
  <c r="S1575" i="4"/>
  <c r="H1575" i="4"/>
  <c r="S1576" i="4"/>
  <c r="H1576" i="4"/>
  <c r="S1577" i="4"/>
  <c r="H1577" i="4"/>
  <c r="S1578" i="4"/>
  <c r="H1578" i="4"/>
  <c r="S1579" i="4"/>
  <c r="H1579" i="4"/>
  <c r="S1580" i="4"/>
  <c r="H1580" i="4"/>
  <c r="S1581" i="4"/>
  <c r="H1581" i="4"/>
  <c r="S1582" i="4"/>
  <c r="H1582" i="4"/>
  <c r="S1583" i="4"/>
  <c r="H1583" i="4"/>
  <c r="S1584" i="4"/>
  <c r="H1584" i="4"/>
  <c r="S1585" i="4"/>
  <c r="H1585" i="4"/>
  <c r="S1586" i="4"/>
  <c r="H1586" i="4"/>
  <c r="S1587" i="4"/>
  <c r="H1587" i="4"/>
  <c r="S1588" i="4"/>
  <c r="H1588" i="4"/>
  <c r="S1589" i="4"/>
  <c r="H1589" i="4"/>
  <c r="S1590" i="4"/>
  <c r="H1590" i="4"/>
  <c r="S1591" i="4"/>
  <c r="H1591" i="4"/>
  <c r="S1592" i="4"/>
  <c r="H1592" i="4"/>
  <c r="S1593" i="4"/>
  <c r="H1593" i="4"/>
  <c r="S1594" i="4"/>
  <c r="H1594" i="4"/>
  <c r="S1595" i="4"/>
  <c r="H1595" i="4"/>
  <c r="S1596" i="4"/>
  <c r="H1596" i="4"/>
  <c r="S1597" i="4"/>
  <c r="H1597" i="4"/>
  <c r="S1598" i="4"/>
  <c r="H1598" i="4"/>
  <c r="S1599" i="4"/>
  <c r="H1599" i="4"/>
  <c r="S1600" i="4"/>
  <c r="H1600" i="4"/>
  <c r="S1601" i="4"/>
  <c r="H1601" i="4"/>
  <c r="S1602" i="4"/>
  <c r="H1602" i="4"/>
  <c r="S1603" i="4"/>
  <c r="H1603" i="4"/>
  <c r="S1604" i="4"/>
  <c r="H1604" i="4"/>
  <c r="S1605" i="4"/>
  <c r="H1605" i="4"/>
  <c r="S1606" i="4"/>
  <c r="H1606" i="4"/>
  <c r="S1607" i="4"/>
  <c r="H1607" i="4"/>
  <c r="S1608" i="4"/>
  <c r="H1608" i="4"/>
  <c r="S1609" i="4"/>
  <c r="H1609" i="4"/>
  <c r="S1610" i="4"/>
  <c r="H1610" i="4"/>
  <c r="S1611" i="4"/>
  <c r="H1611" i="4"/>
  <c r="S1612" i="4"/>
  <c r="H1612" i="4"/>
  <c r="S1613" i="4"/>
  <c r="H1613" i="4"/>
  <c r="S1614" i="4"/>
  <c r="H1614" i="4"/>
  <c r="S1615" i="4"/>
  <c r="H1615" i="4"/>
  <c r="S1616" i="4"/>
  <c r="H1616" i="4"/>
  <c r="S1617" i="4"/>
  <c r="H1617" i="4"/>
  <c r="S1618" i="4"/>
  <c r="H1618" i="4"/>
  <c r="S1619" i="4"/>
  <c r="H1619" i="4"/>
  <c r="S1620" i="4"/>
  <c r="H1620" i="4"/>
  <c r="S1621" i="4"/>
  <c r="H1621" i="4"/>
  <c r="S1622" i="4"/>
  <c r="H1622" i="4"/>
  <c r="S1623" i="4"/>
  <c r="H1623" i="4"/>
  <c r="S1624" i="4"/>
  <c r="H1624" i="4"/>
  <c r="S1625" i="4"/>
  <c r="H1625" i="4"/>
  <c r="S1626" i="4"/>
  <c r="H1626" i="4"/>
  <c r="S1627" i="4"/>
  <c r="H1627" i="4"/>
  <c r="S1628" i="4"/>
  <c r="H1628" i="4"/>
  <c r="S1629" i="4"/>
  <c r="H1629" i="4"/>
  <c r="S1630" i="4"/>
  <c r="H1630" i="4"/>
  <c r="S1631" i="4"/>
  <c r="H1631" i="4"/>
  <c r="S1632" i="4"/>
  <c r="H1632" i="4"/>
  <c r="S1633" i="4"/>
  <c r="H1633" i="4"/>
  <c r="S1634" i="4"/>
  <c r="H1634" i="4"/>
  <c r="S1635" i="4"/>
  <c r="H1635" i="4"/>
  <c r="S1636" i="4"/>
  <c r="H1636" i="4"/>
  <c r="S1637" i="4"/>
  <c r="H1637" i="4"/>
  <c r="S1638" i="4"/>
  <c r="H1638" i="4"/>
  <c r="S1639" i="4"/>
  <c r="H1639" i="4"/>
  <c r="S1640" i="4"/>
  <c r="H1640" i="4"/>
  <c r="S1641" i="4"/>
  <c r="H1641" i="4"/>
  <c r="S1642" i="4"/>
  <c r="H1642" i="4"/>
  <c r="S1643" i="4"/>
  <c r="H1643" i="4"/>
  <c r="S1644" i="4"/>
  <c r="H1644" i="4"/>
  <c r="S1645" i="4"/>
  <c r="H1645" i="4"/>
  <c r="S1646" i="4"/>
  <c r="H1646" i="4"/>
  <c r="S1647" i="4"/>
  <c r="H1647" i="4"/>
  <c r="S1648" i="4"/>
  <c r="H1648" i="4"/>
  <c r="S1649" i="4"/>
  <c r="H1649" i="4"/>
  <c r="S1650" i="4"/>
  <c r="H1650" i="4"/>
  <c r="S1651" i="4"/>
  <c r="H1651" i="4"/>
  <c r="S1652" i="4"/>
  <c r="H1652" i="4"/>
  <c r="S1653" i="4"/>
  <c r="H1653" i="4"/>
  <c r="S1654" i="4"/>
  <c r="H1654" i="4"/>
  <c r="S1655" i="4"/>
  <c r="H1655" i="4"/>
  <c r="S1656" i="4"/>
  <c r="H1656" i="4"/>
  <c r="S1657" i="4"/>
  <c r="H1657" i="4"/>
  <c r="S1658" i="4"/>
  <c r="H1658" i="4"/>
  <c r="S1659" i="4"/>
  <c r="H1659" i="4"/>
  <c r="S1660" i="4"/>
  <c r="H1660" i="4"/>
  <c r="S1661" i="4"/>
  <c r="H1661" i="4"/>
  <c r="S1662" i="4"/>
  <c r="H1662" i="4"/>
  <c r="S1663" i="4"/>
  <c r="H1663" i="4"/>
  <c r="S1664" i="4"/>
  <c r="H1664" i="4"/>
  <c r="S1665" i="4"/>
  <c r="H1665" i="4"/>
  <c r="S1666" i="4"/>
  <c r="H1666" i="4"/>
  <c r="S1667" i="4"/>
  <c r="H1667" i="4"/>
  <c r="S1668" i="4"/>
  <c r="H1668" i="4"/>
  <c r="S1669" i="4"/>
  <c r="H1669" i="4"/>
  <c r="S1670" i="4"/>
  <c r="H1670" i="4"/>
  <c r="S1671" i="4"/>
  <c r="H1671" i="4"/>
  <c r="S1672" i="4"/>
  <c r="H1672" i="4"/>
  <c r="S1673" i="4"/>
  <c r="H1673" i="4"/>
  <c r="S1674" i="4"/>
  <c r="H1674" i="4"/>
  <c r="S1675" i="4"/>
  <c r="H1675" i="4"/>
  <c r="S1676" i="4"/>
  <c r="H1676" i="4"/>
  <c r="S1677" i="4"/>
  <c r="H1677" i="4"/>
  <c r="S1678" i="4"/>
  <c r="H1678" i="4"/>
  <c r="S1679" i="4"/>
  <c r="H1679" i="4"/>
  <c r="S1680" i="4"/>
  <c r="H1680" i="4"/>
  <c r="S1681" i="4"/>
  <c r="H1681" i="4"/>
  <c r="S1682" i="4"/>
  <c r="H1682" i="4"/>
  <c r="S1683" i="4"/>
  <c r="H1683" i="4"/>
  <c r="S1684" i="4"/>
  <c r="H1684" i="4"/>
  <c r="S1685" i="4"/>
  <c r="H1685" i="4"/>
  <c r="S1686" i="4"/>
  <c r="H1686" i="4"/>
  <c r="S1687" i="4"/>
  <c r="H1687" i="4"/>
  <c r="S1688" i="4"/>
  <c r="H1688" i="4"/>
  <c r="S1689" i="4"/>
  <c r="H1689" i="4"/>
  <c r="S1690" i="4"/>
  <c r="H1690" i="4"/>
  <c r="S1691" i="4"/>
  <c r="H1691" i="4"/>
  <c r="S1692" i="4"/>
  <c r="H1692" i="4"/>
  <c r="S1693" i="4"/>
  <c r="H1693" i="4"/>
  <c r="S1694" i="4"/>
  <c r="H1694" i="4"/>
  <c r="S1695" i="4"/>
  <c r="H1695" i="4"/>
  <c r="S1696" i="4"/>
  <c r="H1696" i="4"/>
  <c r="S1697" i="4"/>
  <c r="H1697" i="4"/>
  <c r="S1698" i="4"/>
  <c r="H1698" i="4"/>
  <c r="S1699" i="4"/>
  <c r="H1699" i="4"/>
  <c r="S1700" i="4"/>
  <c r="H1700" i="4"/>
  <c r="S1701" i="4"/>
  <c r="H1701" i="4"/>
  <c r="S1702" i="4"/>
  <c r="H1702" i="4"/>
  <c r="S1703" i="4"/>
  <c r="H1703" i="4"/>
  <c r="S1704" i="4"/>
  <c r="H1704" i="4"/>
  <c r="S1705" i="4"/>
  <c r="H1705" i="4"/>
  <c r="S1706" i="4"/>
  <c r="H1706" i="4"/>
  <c r="S1707" i="4"/>
  <c r="H1707" i="4"/>
  <c r="S1708" i="4"/>
  <c r="H1708" i="4"/>
  <c r="S1709" i="4"/>
  <c r="H1709" i="4"/>
  <c r="S1710" i="4"/>
  <c r="H1710" i="4"/>
  <c r="S1711" i="4"/>
  <c r="H1711" i="4"/>
  <c r="S1712" i="4"/>
  <c r="H1712" i="4"/>
  <c r="S1713" i="4"/>
  <c r="H1713" i="4"/>
  <c r="S1714" i="4"/>
  <c r="H1714" i="4"/>
  <c r="S1715" i="4"/>
  <c r="H1715" i="4"/>
  <c r="S1716" i="4"/>
  <c r="H1716" i="4"/>
  <c r="S1717" i="4"/>
  <c r="H1717" i="4"/>
  <c r="S1718" i="4"/>
  <c r="H1718" i="4"/>
  <c r="S1719" i="4"/>
  <c r="H1719" i="4"/>
  <c r="S1720" i="4"/>
  <c r="H1720" i="4"/>
  <c r="S1721" i="4"/>
  <c r="H1721" i="4"/>
  <c r="S1722" i="4"/>
  <c r="H1722" i="4"/>
  <c r="S1723" i="4"/>
  <c r="H1723" i="4"/>
  <c r="S1724" i="4"/>
  <c r="H1724" i="4"/>
  <c r="S1725" i="4"/>
  <c r="H1725" i="4"/>
  <c r="S1726" i="4"/>
  <c r="H1726" i="4"/>
  <c r="S1727" i="4"/>
  <c r="H1727" i="4"/>
  <c r="S1728" i="4"/>
  <c r="H1728" i="4"/>
  <c r="S1729" i="4"/>
  <c r="H1729" i="4"/>
  <c r="S1730" i="4"/>
  <c r="H1730" i="4"/>
  <c r="S1731" i="4"/>
  <c r="H1731" i="4"/>
  <c r="S1732" i="4"/>
  <c r="H1732" i="4"/>
  <c r="S1733" i="4"/>
  <c r="H1733" i="4"/>
  <c r="S1734" i="4"/>
  <c r="H1734" i="4"/>
  <c r="S1735" i="4"/>
  <c r="H1735" i="4"/>
  <c r="S1736" i="4"/>
  <c r="H1736" i="4"/>
  <c r="S1737" i="4"/>
  <c r="H1737" i="4"/>
  <c r="S1738" i="4"/>
  <c r="H1738" i="4"/>
  <c r="S1739" i="4"/>
  <c r="H1739" i="4"/>
  <c r="S1740" i="4"/>
  <c r="H1740" i="4"/>
  <c r="S1741" i="4"/>
  <c r="H1741" i="4"/>
  <c r="S1742" i="4"/>
  <c r="H1742" i="4"/>
  <c r="S1743" i="4"/>
  <c r="H1743" i="4"/>
  <c r="S1744" i="4"/>
  <c r="H1744" i="4"/>
  <c r="S1745" i="4"/>
  <c r="H1745" i="4"/>
  <c r="S1746" i="4"/>
  <c r="H1746" i="4"/>
  <c r="S1747" i="4"/>
  <c r="H1747" i="4"/>
  <c r="S1748" i="4"/>
  <c r="H1748" i="4"/>
  <c r="S1749" i="4"/>
  <c r="H1749" i="4"/>
  <c r="S1750" i="4"/>
  <c r="H1750" i="4"/>
  <c r="S1751" i="4"/>
  <c r="H1751" i="4"/>
  <c r="S1752" i="4"/>
  <c r="H1752" i="4"/>
  <c r="S1753" i="4"/>
  <c r="H1753" i="4"/>
  <c r="S1754" i="4"/>
  <c r="H1754" i="4"/>
  <c r="S1755" i="4"/>
  <c r="H1755" i="4"/>
  <c r="S1756" i="4"/>
  <c r="H1756" i="4"/>
  <c r="S1757" i="4"/>
  <c r="H1757" i="4"/>
  <c r="S1758" i="4"/>
  <c r="H1758" i="4"/>
  <c r="S1759" i="4"/>
  <c r="H1759" i="4"/>
  <c r="S1760" i="4"/>
  <c r="H1760" i="4"/>
  <c r="S1761" i="4"/>
  <c r="H1761" i="4"/>
  <c r="S1762" i="4"/>
  <c r="H1762" i="4"/>
  <c r="S1763" i="4"/>
  <c r="H1763" i="4"/>
  <c r="S1764" i="4"/>
  <c r="H1764" i="4"/>
  <c r="S1765" i="4"/>
  <c r="H1765" i="4"/>
  <c r="S1766" i="4"/>
  <c r="H1766" i="4"/>
  <c r="S1767" i="4"/>
  <c r="H1767" i="4"/>
  <c r="S1768" i="4"/>
  <c r="H1768" i="4"/>
  <c r="S1769" i="4"/>
  <c r="H1769" i="4"/>
  <c r="S1770" i="4"/>
  <c r="H1770" i="4"/>
  <c r="S1771" i="4"/>
  <c r="H1771" i="4"/>
  <c r="S1772" i="4"/>
  <c r="H1772" i="4"/>
  <c r="S1773" i="4"/>
  <c r="H1773" i="4"/>
  <c r="S1774" i="4"/>
  <c r="H1774" i="4"/>
  <c r="S1775" i="4"/>
  <c r="H1775" i="4"/>
  <c r="S1776" i="4"/>
  <c r="H1776" i="4"/>
  <c r="S1777" i="4"/>
  <c r="H1777" i="4"/>
  <c r="S1778" i="4"/>
  <c r="H1778" i="4"/>
  <c r="S1779" i="4"/>
  <c r="H1779" i="4"/>
  <c r="S1780" i="4"/>
  <c r="H1780" i="4"/>
  <c r="S1781" i="4"/>
  <c r="H1781" i="4"/>
  <c r="S1782" i="4"/>
  <c r="H1782" i="4"/>
  <c r="S1783" i="4"/>
  <c r="H1783" i="4"/>
  <c r="S1784" i="4"/>
  <c r="H1784" i="4"/>
  <c r="S1785" i="4"/>
  <c r="H1785" i="4"/>
  <c r="S1786" i="4"/>
  <c r="H1786" i="4"/>
  <c r="S1787" i="4"/>
  <c r="H1787" i="4"/>
  <c r="S1788" i="4"/>
  <c r="H1788" i="4"/>
  <c r="S1789" i="4"/>
  <c r="H1789" i="4"/>
  <c r="S1790" i="4"/>
  <c r="H1790" i="4"/>
  <c r="S1791" i="4"/>
  <c r="H1791" i="4"/>
  <c r="S1792" i="4"/>
  <c r="H1792" i="4"/>
  <c r="S1793" i="4"/>
  <c r="H1793" i="4"/>
  <c r="S1794" i="4"/>
  <c r="H1794" i="4"/>
  <c r="S1795" i="4"/>
  <c r="H1795" i="4"/>
  <c r="S1796" i="4"/>
  <c r="H1796" i="4"/>
  <c r="S1797" i="4"/>
  <c r="H1797" i="4"/>
  <c r="S1798" i="4"/>
  <c r="H1798" i="4"/>
  <c r="S1799" i="4"/>
  <c r="H1799" i="4"/>
  <c r="S1800" i="4"/>
  <c r="H1800" i="4"/>
  <c r="S1801" i="4"/>
  <c r="H1801" i="4"/>
  <c r="S1802" i="4"/>
  <c r="H1802" i="4"/>
  <c r="S1803" i="4"/>
  <c r="H1803" i="4"/>
  <c r="S1804" i="4"/>
  <c r="H1804" i="4"/>
  <c r="S1805" i="4"/>
  <c r="H1805" i="4"/>
  <c r="S1806" i="4"/>
  <c r="H1806" i="4"/>
  <c r="S1807" i="4"/>
  <c r="H1807" i="4"/>
  <c r="S1808" i="4"/>
  <c r="H1808" i="4"/>
  <c r="S1809" i="4"/>
  <c r="H1809" i="4"/>
  <c r="S1810" i="4"/>
  <c r="H1810" i="4"/>
  <c r="S1811" i="4"/>
  <c r="H1811" i="4"/>
  <c r="S1812" i="4"/>
  <c r="H1812" i="4"/>
  <c r="S1813" i="4"/>
  <c r="H1813" i="4"/>
  <c r="S1814" i="4"/>
  <c r="H1814" i="4"/>
  <c r="S1815" i="4"/>
  <c r="H1815" i="4"/>
  <c r="S1816" i="4"/>
  <c r="H1816" i="4"/>
  <c r="S1817" i="4"/>
  <c r="H1817" i="4"/>
  <c r="S1818" i="4"/>
  <c r="H1818" i="4"/>
  <c r="S1819" i="4"/>
  <c r="H1819" i="4"/>
  <c r="S1820" i="4"/>
  <c r="H1820" i="4"/>
  <c r="S1821" i="4"/>
  <c r="H1821" i="4"/>
  <c r="S1822" i="4"/>
  <c r="H1822" i="4"/>
  <c r="S1823" i="4"/>
  <c r="H1823" i="4"/>
  <c r="S1824" i="4"/>
  <c r="H1824" i="4"/>
  <c r="S1825" i="4"/>
  <c r="H1825" i="4"/>
  <c r="S1826" i="4"/>
  <c r="H1826" i="4"/>
  <c r="S1827" i="4"/>
  <c r="H1827" i="4"/>
  <c r="S1828" i="4"/>
  <c r="H1828" i="4"/>
  <c r="S1829" i="4"/>
  <c r="H1829" i="4"/>
  <c r="S1830" i="4"/>
  <c r="H1830" i="4"/>
  <c r="S1831" i="4"/>
  <c r="H1831" i="4"/>
  <c r="S1832" i="4"/>
  <c r="H1832" i="4"/>
  <c r="S1833" i="4"/>
  <c r="H1833" i="4"/>
  <c r="S1834" i="4"/>
  <c r="H1834" i="4"/>
  <c r="S1835" i="4"/>
  <c r="H1835" i="4"/>
  <c r="S1836" i="4"/>
  <c r="H1836" i="4"/>
  <c r="S1837" i="4"/>
  <c r="H1837" i="4"/>
  <c r="S1838" i="4"/>
  <c r="H1838" i="4"/>
  <c r="S1839" i="4"/>
  <c r="H1839" i="4"/>
  <c r="S1840" i="4"/>
  <c r="H1840" i="4"/>
  <c r="S1841" i="4"/>
  <c r="H1841" i="4"/>
  <c r="S1842" i="4"/>
  <c r="H1842" i="4"/>
  <c r="S1843" i="4"/>
  <c r="H1843" i="4"/>
  <c r="S1844" i="4"/>
  <c r="H1844" i="4"/>
  <c r="S1845" i="4"/>
  <c r="H1845" i="4"/>
  <c r="S1846" i="4"/>
  <c r="H1846" i="4"/>
  <c r="S1847" i="4"/>
  <c r="H1847" i="4"/>
  <c r="S1848" i="4"/>
  <c r="H1848" i="4"/>
  <c r="S1849" i="4"/>
  <c r="H1849" i="4"/>
  <c r="S1850" i="4"/>
  <c r="H1850" i="4"/>
  <c r="S1851" i="4"/>
  <c r="H1851" i="4"/>
  <c r="S1852" i="4"/>
  <c r="H1852" i="4"/>
  <c r="S1853" i="4"/>
  <c r="H1853" i="4"/>
  <c r="S1854" i="4"/>
  <c r="H1854" i="4"/>
  <c r="S1855" i="4"/>
  <c r="H1855" i="4"/>
  <c r="S1856" i="4"/>
  <c r="H1856" i="4"/>
  <c r="S1857" i="4"/>
  <c r="H1857" i="4"/>
  <c r="S1858" i="4"/>
  <c r="H1858" i="4"/>
  <c r="S1859" i="4"/>
  <c r="H1859" i="4"/>
  <c r="S1860" i="4"/>
  <c r="H1860" i="4"/>
  <c r="S1861" i="4"/>
  <c r="H1861" i="4"/>
  <c r="S1862" i="4"/>
  <c r="H1862" i="4"/>
  <c r="S1863" i="4"/>
  <c r="H1863" i="4"/>
  <c r="S1864" i="4"/>
  <c r="H1864" i="4"/>
  <c r="S1865" i="4"/>
  <c r="H1865" i="4"/>
  <c r="S1866" i="4"/>
  <c r="H1866" i="4"/>
  <c r="S1867" i="4"/>
  <c r="H1867" i="4"/>
  <c r="S1868" i="4"/>
  <c r="H1868" i="4"/>
  <c r="S1869" i="4"/>
  <c r="H1869" i="4"/>
  <c r="S1870" i="4"/>
  <c r="H1870" i="4"/>
  <c r="S1871" i="4"/>
  <c r="H1871" i="4"/>
  <c r="S1872" i="4"/>
  <c r="H1872" i="4"/>
  <c r="S1873" i="4"/>
  <c r="H1873" i="4"/>
  <c r="S1874" i="4"/>
  <c r="H1874" i="4"/>
  <c r="S1875" i="4"/>
  <c r="H1875" i="4"/>
  <c r="S1876" i="4"/>
  <c r="H1876" i="4"/>
  <c r="S1877" i="4"/>
  <c r="H1877" i="4"/>
  <c r="S1878" i="4"/>
  <c r="H1878" i="4"/>
  <c r="S1879" i="4"/>
  <c r="H1879" i="4"/>
  <c r="S1880" i="4"/>
  <c r="H1880" i="4"/>
  <c r="S1881" i="4"/>
  <c r="H1881" i="4"/>
  <c r="S1882" i="4"/>
  <c r="H1882" i="4"/>
  <c r="S1883" i="4"/>
  <c r="H1883" i="4"/>
  <c r="S1884" i="4"/>
  <c r="H1884" i="4"/>
  <c r="S1885" i="4"/>
  <c r="H1885" i="4"/>
  <c r="S1886" i="4"/>
  <c r="H1886" i="4"/>
  <c r="S1887" i="4"/>
  <c r="H1887" i="4"/>
  <c r="S1888" i="4"/>
  <c r="H1888" i="4"/>
  <c r="S1889" i="4"/>
  <c r="H1889" i="4"/>
  <c r="S1890" i="4"/>
  <c r="H1890" i="4"/>
  <c r="S1891" i="4"/>
  <c r="H1891" i="4"/>
  <c r="S1892" i="4"/>
  <c r="H1892" i="4"/>
  <c r="S1893" i="4"/>
  <c r="H1893" i="4"/>
  <c r="S1894" i="4"/>
  <c r="H1894" i="4"/>
  <c r="S1895" i="4"/>
  <c r="H1895" i="4"/>
  <c r="S1896" i="4"/>
  <c r="H1896" i="4"/>
  <c r="S1897" i="4"/>
  <c r="H1897" i="4"/>
  <c r="S1898" i="4"/>
  <c r="H1898" i="4"/>
  <c r="S1899" i="4"/>
  <c r="H1899" i="4"/>
  <c r="S1900" i="4"/>
  <c r="H1900" i="4"/>
  <c r="S1901" i="4"/>
  <c r="H1901" i="4"/>
  <c r="S1902" i="4"/>
  <c r="H1902" i="4"/>
  <c r="S1903" i="4"/>
  <c r="H1903" i="4"/>
  <c r="S1904" i="4"/>
  <c r="H1904" i="4"/>
  <c r="S1905" i="4"/>
  <c r="H1905" i="4"/>
  <c r="S1906" i="4"/>
  <c r="H1906" i="4"/>
  <c r="S1907" i="4"/>
  <c r="H1907" i="4"/>
  <c r="S1908" i="4"/>
  <c r="H1908" i="4"/>
  <c r="S1909" i="4"/>
  <c r="H1909" i="4"/>
  <c r="S1910" i="4"/>
  <c r="H1910" i="4"/>
  <c r="S1911" i="4"/>
  <c r="H1911" i="4"/>
  <c r="S1912" i="4"/>
  <c r="H1912" i="4"/>
  <c r="S1913" i="4"/>
  <c r="H1913" i="4"/>
  <c r="S1914" i="4"/>
  <c r="H1914" i="4"/>
  <c r="S1915" i="4"/>
  <c r="H1915" i="4"/>
  <c r="S1916" i="4"/>
  <c r="H1916" i="4"/>
  <c r="S1917" i="4"/>
  <c r="H1917" i="4"/>
  <c r="S1918" i="4"/>
  <c r="H1918" i="4"/>
  <c r="S1919" i="4"/>
  <c r="H1919" i="4"/>
  <c r="S1920" i="4"/>
  <c r="H1920" i="4"/>
  <c r="S1921" i="4"/>
  <c r="H1921" i="4"/>
  <c r="S1922" i="4"/>
  <c r="H1922" i="4"/>
  <c r="S1923" i="4"/>
  <c r="H1923" i="4"/>
  <c r="S1924" i="4"/>
  <c r="H1924" i="4"/>
  <c r="S1925" i="4"/>
  <c r="H1925" i="4"/>
  <c r="S1926" i="4"/>
  <c r="H1926" i="4"/>
  <c r="S1927" i="4"/>
  <c r="H1927" i="4"/>
  <c r="S1928" i="4"/>
  <c r="H1928" i="4"/>
  <c r="S1929" i="4"/>
  <c r="H1929" i="4"/>
  <c r="S1930" i="4"/>
  <c r="H1930" i="4"/>
  <c r="S1931" i="4"/>
  <c r="H1931" i="4"/>
  <c r="S1932" i="4"/>
  <c r="H1932" i="4"/>
  <c r="S1933" i="4"/>
  <c r="H1933" i="4"/>
  <c r="S1934" i="4"/>
  <c r="H1934" i="4"/>
  <c r="S1935" i="4"/>
  <c r="H1935" i="4"/>
  <c r="S1936" i="4"/>
  <c r="H1936" i="4"/>
  <c r="S1937" i="4"/>
  <c r="H1937" i="4"/>
  <c r="S1938" i="4"/>
  <c r="H1938" i="4"/>
  <c r="S1939" i="4"/>
  <c r="H1939" i="4"/>
  <c r="S1940" i="4"/>
  <c r="H1940" i="4"/>
  <c r="S1941" i="4"/>
  <c r="H1941" i="4"/>
  <c r="S1942" i="4"/>
  <c r="H1942" i="4"/>
  <c r="S1943" i="4"/>
  <c r="H1943" i="4"/>
  <c r="S1944" i="4"/>
  <c r="H1944" i="4"/>
  <c r="S1945" i="4"/>
  <c r="H1945" i="4"/>
  <c r="S1946" i="4"/>
  <c r="H1946" i="4"/>
  <c r="S1947" i="4"/>
  <c r="H1947" i="4"/>
  <c r="S1948" i="4"/>
  <c r="H1948" i="4"/>
  <c r="S1949" i="4"/>
  <c r="H1949" i="4"/>
  <c r="S1950" i="4"/>
  <c r="H1950" i="4"/>
  <c r="S1951" i="4"/>
  <c r="H1951" i="4"/>
  <c r="S1952" i="4"/>
  <c r="H1952" i="4"/>
  <c r="S1953" i="4"/>
  <c r="H1953" i="4"/>
  <c r="S1954" i="4"/>
  <c r="H1954" i="4"/>
  <c r="S1955" i="4"/>
  <c r="H1955" i="4"/>
  <c r="S1956" i="4"/>
  <c r="H1956" i="4"/>
  <c r="S1957" i="4"/>
  <c r="H1957" i="4"/>
  <c r="S1958" i="4"/>
  <c r="H1958" i="4"/>
  <c r="S1959" i="4"/>
  <c r="H1959" i="4"/>
  <c r="S1960" i="4"/>
  <c r="H1960" i="4"/>
  <c r="S1961" i="4"/>
  <c r="H1961" i="4"/>
  <c r="S1962" i="4"/>
  <c r="H1962" i="4"/>
  <c r="S1963" i="4"/>
  <c r="H1963" i="4"/>
  <c r="S1964" i="4"/>
  <c r="H1964" i="4"/>
  <c r="S1965" i="4"/>
  <c r="H1965" i="4"/>
  <c r="S1966" i="4"/>
  <c r="H1966" i="4"/>
  <c r="S1967" i="4"/>
  <c r="H1967" i="4"/>
  <c r="S1968" i="4"/>
  <c r="H1968" i="4"/>
  <c r="S1969" i="4"/>
  <c r="H1969" i="4"/>
  <c r="S1970" i="4"/>
  <c r="H1970" i="4"/>
  <c r="S1971" i="4"/>
  <c r="H1971" i="4"/>
  <c r="S1972" i="4"/>
  <c r="H1972" i="4"/>
  <c r="S1973" i="4"/>
  <c r="H1973" i="4"/>
  <c r="S1974" i="4"/>
  <c r="H1974" i="4"/>
  <c r="S1975" i="4"/>
  <c r="H1975" i="4"/>
  <c r="S1976" i="4"/>
  <c r="H1976" i="4"/>
  <c r="S1977" i="4"/>
  <c r="H1977" i="4"/>
  <c r="S1978" i="4"/>
  <c r="H1978" i="4"/>
  <c r="S1979" i="4"/>
  <c r="H1979" i="4"/>
  <c r="S1980" i="4"/>
  <c r="H1980" i="4"/>
  <c r="S1981" i="4"/>
  <c r="H1981" i="4"/>
  <c r="S1982" i="4"/>
  <c r="H1982" i="4"/>
  <c r="S1983" i="4"/>
  <c r="H1983" i="4"/>
  <c r="S1984" i="4"/>
  <c r="H1984" i="4"/>
  <c r="S1985" i="4"/>
  <c r="H1985" i="4"/>
  <c r="S1986" i="4"/>
  <c r="H1986" i="4"/>
  <c r="S1987" i="4"/>
  <c r="H1987" i="4"/>
  <c r="S1988" i="4"/>
  <c r="H1988" i="4"/>
  <c r="S1989" i="4"/>
  <c r="H1989" i="4"/>
  <c r="S1990" i="4"/>
  <c r="H1990" i="4"/>
  <c r="S1991" i="4"/>
  <c r="H1991" i="4"/>
  <c r="S1992" i="4"/>
  <c r="H1992" i="4"/>
  <c r="S1993" i="4"/>
  <c r="H1993" i="4"/>
  <c r="S1994" i="4"/>
  <c r="H1994" i="4"/>
  <c r="S1995" i="4"/>
  <c r="H1995" i="4"/>
  <c r="S1996" i="4"/>
  <c r="H1996" i="4"/>
  <c r="S1997" i="4"/>
  <c r="H1997" i="4"/>
  <c r="S1998" i="4"/>
  <c r="H1998" i="4"/>
  <c r="S1999" i="4"/>
  <c r="H1999" i="4"/>
  <c r="S2000" i="4"/>
  <c r="H2000" i="4"/>
  <c r="S2001" i="4"/>
  <c r="H2001" i="4"/>
  <c r="S2002" i="4"/>
  <c r="H2002" i="4"/>
  <c r="S2003" i="4"/>
  <c r="H2003" i="4"/>
  <c r="S2004" i="4"/>
  <c r="H2004" i="4"/>
  <c r="S2005" i="4"/>
  <c r="H2005" i="4"/>
  <c r="S2006" i="4"/>
  <c r="H2006" i="4"/>
  <c r="S2007" i="4"/>
  <c r="H2007" i="4"/>
  <c r="S2008" i="4"/>
  <c r="H2008" i="4"/>
  <c r="S2009" i="4"/>
  <c r="H2009" i="4"/>
  <c r="S2010" i="4"/>
  <c r="H2010" i="4"/>
  <c r="S2011" i="4"/>
  <c r="H2011" i="4"/>
  <c r="S2012" i="4"/>
  <c r="H2012" i="4"/>
  <c r="S2013" i="4"/>
  <c r="H2013" i="4"/>
  <c r="S2014" i="4"/>
  <c r="H2014" i="4"/>
  <c r="S2015" i="4"/>
  <c r="H2015" i="4"/>
  <c r="S2016" i="4"/>
  <c r="H2016" i="4"/>
  <c r="S2017" i="4"/>
  <c r="H2017" i="4"/>
  <c r="S2018" i="4"/>
  <c r="H2018" i="4"/>
  <c r="S2019" i="4"/>
  <c r="H2019" i="4"/>
  <c r="S2020" i="4"/>
  <c r="H2020" i="4"/>
  <c r="S2021" i="4"/>
  <c r="H2021" i="4"/>
  <c r="S2022" i="4"/>
  <c r="H2022" i="4"/>
  <c r="S2023" i="4"/>
  <c r="H2023" i="4"/>
  <c r="S2024" i="4"/>
  <c r="H2024" i="4"/>
  <c r="S2025" i="4"/>
  <c r="H2025" i="4"/>
  <c r="S2026" i="4"/>
  <c r="H2026" i="4"/>
  <c r="S2027" i="4"/>
  <c r="H2027" i="4"/>
  <c r="S2028" i="4"/>
  <c r="H2028" i="4"/>
  <c r="S2029" i="4"/>
  <c r="H2029" i="4"/>
  <c r="S2030" i="4"/>
  <c r="H2030" i="4"/>
  <c r="S2031" i="4"/>
  <c r="H2031" i="4"/>
  <c r="S2032" i="4"/>
  <c r="H2032" i="4"/>
  <c r="S2033" i="4"/>
  <c r="H2033" i="4"/>
  <c r="S2034" i="4"/>
  <c r="H2034" i="4"/>
  <c r="S2035" i="4"/>
  <c r="H2035" i="4"/>
  <c r="S2036" i="4"/>
  <c r="H2036" i="4"/>
  <c r="S2037" i="4"/>
  <c r="H2037" i="4"/>
  <c r="S2038" i="4"/>
  <c r="H2038" i="4"/>
  <c r="S2039" i="4"/>
  <c r="H2039" i="4"/>
  <c r="S2040" i="4"/>
  <c r="H2040" i="4"/>
  <c r="S2041" i="4"/>
  <c r="H2041" i="4"/>
  <c r="S2042" i="4"/>
  <c r="H2042" i="4"/>
  <c r="S2043" i="4"/>
  <c r="H2043" i="4"/>
  <c r="S2044" i="4"/>
  <c r="H2044" i="4"/>
  <c r="S2045" i="4"/>
  <c r="H2045" i="4"/>
  <c r="S2046" i="4"/>
  <c r="H2046" i="4"/>
  <c r="S2047" i="4"/>
  <c r="H2047" i="4"/>
  <c r="S2048" i="4"/>
  <c r="H2048" i="4"/>
  <c r="S2049" i="4"/>
  <c r="H2049" i="4"/>
  <c r="S2050" i="4"/>
  <c r="H2050" i="4"/>
  <c r="S2051" i="4"/>
  <c r="H2051" i="4"/>
  <c r="S2052" i="4"/>
  <c r="H2052" i="4"/>
  <c r="S2053" i="4"/>
  <c r="H2053" i="4"/>
  <c r="S2054" i="4"/>
  <c r="H2054" i="4"/>
  <c r="S2055" i="4"/>
  <c r="H2055" i="4"/>
  <c r="S2056" i="4"/>
  <c r="H2056" i="4"/>
  <c r="S2057" i="4"/>
  <c r="H2057" i="4"/>
  <c r="S2058" i="4"/>
  <c r="H2058" i="4"/>
  <c r="S2059" i="4"/>
  <c r="H2059" i="4"/>
  <c r="S2060" i="4"/>
  <c r="H2060" i="4"/>
  <c r="S2061" i="4"/>
  <c r="H2061" i="4"/>
  <c r="S2062" i="4"/>
  <c r="H2062" i="4"/>
  <c r="S2063" i="4"/>
  <c r="H2063" i="4"/>
  <c r="S2064" i="4"/>
  <c r="H2064" i="4"/>
  <c r="S2065" i="4"/>
  <c r="H2065" i="4"/>
  <c r="S2066" i="4"/>
  <c r="H2066" i="4"/>
  <c r="S2067" i="4"/>
  <c r="H2067" i="4"/>
  <c r="S2068" i="4"/>
  <c r="H2068" i="4"/>
  <c r="S2069" i="4"/>
  <c r="H2069" i="4"/>
  <c r="S2070" i="4"/>
  <c r="H2070" i="4"/>
  <c r="S2071" i="4"/>
  <c r="H2071" i="4"/>
  <c r="S2072" i="4"/>
  <c r="H2072" i="4"/>
  <c r="S2073" i="4"/>
  <c r="H2073" i="4"/>
  <c r="S2074" i="4"/>
  <c r="H2074" i="4"/>
  <c r="S2075" i="4"/>
  <c r="H2075" i="4"/>
  <c r="S2076" i="4"/>
  <c r="H2076" i="4"/>
  <c r="S2077" i="4"/>
  <c r="H2077" i="4"/>
  <c r="S2078" i="4"/>
  <c r="H2078" i="4"/>
  <c r="S2079" i="4"/>
  <c r="H2079" i="4"/>
  <c r="S2080" i="4"/>
  <c r="H2080" i="4"/>
  <c r="S2081" i="4"/>
  <c r="H2081" i="4"/>
  <c r="S2082" i="4"/>
  <c r="H2082" i="4"/>
  <c r="S2083" i="4"/>
  <c r="H2083" i="4"/>
  <c r="S2084" i="4"/>
  <c r="H2084" i="4"/>
  <c r="S2085" i="4"/>
  <c r="H2085" i="4"/>
  <c r="S2086" i="4"/>
  <c r="H2086" i="4"/>
  <c r="S2087" i="4"/>
  <c r="H2087" i="4"/>
  <c r="S2088" i="4"/>
  <c r="H2088" i="4"/>
  <c r="S2089" i="4"/>
  <c r="H2089" i="4"/>
  <c r="S2090" i="4"/>
  <c r="H2090" i="4"/>
  <c r="S2091" i="4"/>
  <c r="H2091" i="4"/>
  <c r="S2092" i="4"/>
  <c r="H2092" i="4"/>
  <c r="S2093" i="4"/>
  <c r="H2093" i="4"/>
  <c r="S2094" i="4"/>
  <c r="H2094" i="4"/>
  <c r="S2095" i="4"/>
  <c r="H2095" i="4"/>
  <c r="S2096" i="4"/>
  <c r="H2096" i="4"/>
  <c r="S2097" i="4"/>
  <c r="H2097" i="4"/>
  <c r="S2098" i="4"/>
  <c r="H2098" i="4"/>
  <c r="S2099" i="4"/>
  <c r="H2099" i="4"/>
  <c r="S2100" i="4"/>
  <c r="H2100" i="4"/>
  <c r="S2101" i="4"/>
  <c r="H2101" i="4"/>
  <c r="S2102" i="4"/>
  <c r="H2102" i="4"/>
  <c r="S2103" i="4"/>
  <c r="H2103" i="4"/>
  <c r="S2104" i="4"/>
  <c r="H2104" i="4"/>
  <c r="S2105" i="4"/>
  <c r="H2105" i="4"/>
  <c r="S2106" i="4"/>
  <c r="H2106" i="4"/>
  <c r="S2107" i="4"/>
  <c r="H2107" i="4"/>
  <c r="S2108" i="4"/>
  <c r="H2108" i="4"/>
  <c r="S2109" i="4"/>
  <c r="H2109" i="4"/>
  <c r="S2110" i="4"/>
  <c r="H2110" i="4"/>
  <c r="S2111" i="4"/>
  <c r="H2111" i="4"/>
  <c r="S2112" i="4"/>
  <c r="H2112" i="4"/>
  <c r="S2113" i="4"/>
  <c r="H2113" i="4"/>
  <c r="S2114" i="4"/>
  <c r="H2114" i="4"/>
  <c r="S2115" i="4"/>
  <c r="H2115" i="4"/>
  <c r="S2116" i="4"/>
  <c r="H2116" i="4"/>
  <c r="S2117" i="4"/>
  <c r="H2117" i="4"/>
  <c r="S2118" i="4"/>
  <c r="H2118" i="4"/>
  <c r="S2119" i="4"/>
  <c r="H2119" i="4"/>
  <c r="S2120" i="4"/>
  <c r="H2120" i="4"/>
  <c r="S2121" i="4"/>
  <c r="H2121" i="4"/>
  <c r="S2122" i="4"/>
  <c r="H2122" i="4"/>
  <c r="S2123" i="4"/>
  <c r="H2123" i="4"/>
  <c r="S2124" i="4"/>
  <c r="H2124" i="4"/>
  <c r="S2125" i="4"/>
  <c r="H2125" i="4"/>
  <c r="S2126" i="4"/>
  <c r="H2126" i="4"/>
  <c r="S2127" i="4"/>
  <c r="H2127" i="4"/>
  <c r="S2128" i="4"/>
  <c r="H2128" i="4"/>
  <c r="S2129" i="4"/>
  <c r="H2129" i="4"/>
  <c r="S2130" i="4"/>
  <c r="H2130" i="4"/>
  <c r="S2131" i="4"/>
  <c r="H2131" i="4"/>
  <c r="S2132" i="4"/>
  <c r="H2132" i="4"/>
  <c r="S2133" i="4"/>
  <c r="H2133" i="4"/>
  <c r="S2134" i="4"/>
  <c r="H2134" i="4"/>
  <c r="S2135" i="4"/>
  <c r="H2135" i="4"/>
  <c r="S2136" i="4"/>
  <c r="H2136" i="4"/>
  <c r="S2137" i="4"/>
  <c r="H2137" i="4"/>
  <c r="S2138" i="4"/>
  <c r="H2138" i="4"/>
  <c r="S2139" i="4"/>
  <c r="H2139" i="4"/>
  <c r="S2141" i="4"/>
  <c r="H2141" i="4"/>
  <c r="S2142" i="4"/>
  <c r="H2142" i="4"/>
  <c r="S2143" i="4"/>
  <c r="H2143" i="4"/>
  <c r="S2144" i="4"/>
  <c r="H2144" i="4"/>
  <c r="S2145" i="4"/>
  <c r="H2145" i="4"/>
  <c r="S2146" i="4"/>
  <c r="H2146" i="4"/>
  <c r="S2147" i="4"/>
  <c r="H2147" i="4"/>
  <c r="S2148" i="4"/>
  <c r="H2148" i="4"/>
  <c r="S2149" i="4"/>
  <c r="H2149" i="4"/>
  <c r="S2150" i="4"/>
  <c r="H2150" i="4"/>
  <c r="S2151" i="4"/>
  <c r="H2151" i="4"/>
  <c r="S2152" i="4"/>
  <c r="H2152" i="4"/>
  <c r="S2153" i="4"/>
  <c r="H2153" i="4"/>
  <c r="S2154" i="4"/>
  <c r="H2154" i="4"/>
  <c r="S2155" i="4"/>
  <c r="H2155" i="4"/>
  <c r="S2156" i="4"/>
  <c r="H2156" i="4"/>
  <c r="S2158" i="4"/>
  <c r="H2158" i="4"/>
  <c r="S2159" i="4"/>
  <c r="H2159" i="4"/>
  <c r="S2160" i="4"/>
  <c r="H2160" i="4"/>
  <c r="S2161" i="4"/>
  <c r="H2161" i="4"/>
  <c r="S2162" i="4"/>
  <c r="H2162" i="4"/>
  <c r="S2163" i="4"/>
  <c r="H2163" i="4"/>
  <c r="S2164" i="4"/>
  <c r="H2164" i="4"/>
  <c r="S2165" i="4"/>
  <c r="H2165" i="4"/>
  <c r="S2166" i="4"/>
  <c r="H2166" i="4"/>
  <c r="S2167" i="4"/>
  <c r="H2167" i="4"/>
  <c r="S2168" i="4"/>
  <c r="H2168" i="4"/>
  <c r="S2169" i="4"/>
  <c r="H2169" i="4"/>
  <c r="S2170" i="4"/>
  <c r="H2170" i="4"/>
  <c r="S2171" i="4"/>
  <c r="H2171" i="4"/>
  <c r="S2172" i="4"/>
  <c r="H2172" i="4"/>
  <c r="S2173" i="4"/>
  <c r="H2173" i="4"/>
  <c r="S2174" i="4"/>
  <c r="H2174" i="4"/>
  <c r="S2175" i="4"/>
  <c r="H2175" i="4"/>
  <c r="S2176" i="4"/>
  <c r="H2176" i="4"/>
  <c r="S2177" i="4"/>
  <c r="H2177" i="4"/>
  <c r="S2178" i="4"/>
  <c r="H2178" i="4"/>
  <c r="S2179" i="4"/>
  <c r="H2179" i="4"/>
  <c r="S2180" i="4"/>
  <c r="H2180" i="4"/>
  <c r="S2181" i="4"/>
  <c r="H2181" i="4"/>
  <c r="S2182" i="4"/>
  <c r="H2182" i="4"/>
  <c r="S2183" i="4"/>
  <c r="H2183" i="4"/>
  <c r="S2184" i="4"/>
  <c r="H2184" i="4"/>
  <c r="S2185" i="4"/>
  <c r="H2185" i="4"/>
  <c r="S2186" i="4"/>
  <c r="H2186" i="4"/>
  <c r="S2187" i="4"/>
  <c r="H2187" i="4"/>
  <c r="S2188" i="4"/>
  <c r="H2188" i="4"/>
  <c r="S2189" i="4"/>
  <c r="H2189" i="4"/>
  <c r="S2190" i="4"/>
  <c r="H2190" i="4"/>
  <c r="S2191" i="4"/>
  <c r="H2191" i="4"/>
  <c r="S2192" i="4"/>
  <c r="H2192" i="4"/>
  <c r="S2193" i="4"/>
  <c r="H2193" i="4"/>
  <c r="S2194" i="4"/>
  <c r="H2194" i="4"/>
  <c r="S2195" i="4"/>
  <c r="H2195" i="4"/>
  <c r="S2196" i="4"/>
  <c r="H2196" i="4"/>
  <c r="S2197" i="4"/>
  <c r="H2197" i="4"/>
  <c r="S2198" i="4"/>
  <c r="H2198" i="4"/>
  <c r="S2199" i="4"/>
  <c r="H2199" i="4"/>
  <c r="S2200" i="4"/>
  <c r="H2200" i="4"/>
  <c r="S2201" i="4"/>
  <c r="H2201" i="4"/>
  <c r="S2202" i="4"/>
  <c r="H2202" i="4"/>
  <c r="S2203" i="4"/>
  <c r="H2203" i="4"/>
  <c r="S2204" i="4"/>
  <c r="H2204" i="4"/>
  <c r="S2205" i="4"/>
  <c r="H2205" i="4"/>
  <c r="S2206" i="4"/>
  <c r="H2206" i="4"/>
  <c r="S2207" i="4"/>
  <c r="H2207" i="4"/>
  <c r="S2208" i="4"/>
  <c r="H2208" i="4"/>
  <c r="S2209" i="4"/>
  <c r="H2209" i="4"/>
  <c r="S2210" i="4"/>
  <c r="H2210" i="4"/>
  <c r="S2211" i="4"/>
  <c r="H2211" i="4"/>
  <c r="S2212" i="4"/>
  <c r="H2212" i="4"/>
  <c r="S2213" i="4"/>
  <c r="H2213" i="4"/>
  <c r="S2214" i="4"/>
  <c r="H2214" i="4"/>
  <c r="S2215" i="4"/>
  <c r="H2215" i="4"/>
  <c r="S2216" i="4"/>
  <c r="H2216" i="4"/>
  <c r="S2217" i="4"/>
  <c r="H2217" i="4"/>
  <c r="S2218" i="4"/>
  <c r="H2218" i="4"/>
  <c r="S2219" i="4"/>
  <c r="H2219" i="4"/>
  <c r="S2220" i="4"/>
  <c r="H2220" i="4"/>
  <c r="S2221" i="4"/>
  <c r="H2221" i="4"/>
  <c r="S2222" i="4"/>
  <c r="H2222" i="4"/>
  <c r="S2223" i="4"/>
  <c r="H2223" i="4"/>
  <c r="S2225" i="4"/>
  <c r="H2225" i="4"/>
  <c r="S2226" i="4"/>
  <c r="H2226" i="4"/>
  <c r="S2227" i="4"/>
  <c r="H2227" i="4"/>
  <c r="S2228" i="4"/>
  <c r="H2228" i="4"/>
  <c r="S2229" i="4"/>
  <c r="H2229" i="4"/>
  <c r="S2230" i="4"/>
  <c r="H2230" i="4"/>
  <c r="S2231" i="4"/>
  <c r="H2231" i="4"/>
  <c r="S2232" i="4"/>
  <c r="H2232" i="4"/>
  <c r="S2233" i="4"/>
  <c r="H2233" i="4"/>
  <c r="S2234" i="4"/>
  <c r="H2234" i="4"/>
  <c r="S2235" i="4"/>
  <c r="H2235" i="4"/>
  <c r="S2236" i="4"/>
  <c r="H2236" i="4"/>
  <c r="S2237" i="4"/>
  <c r="H2237" i="4"/>
  <c r="S2238" i="4"/>
  <c r="H2238" i="4"/>
  <c r="S2239" i="4"/>
  <c r="H2239" i="4"/>
  <c r="S2240" i="4"/>
  <c r="H2240" i="4"/>
  <c r="S2241" i="4"/>
  <c r="H2241" i="4"/>
  <c r="S2242" i="4"/>
  <c r="H2242" i="4"/>
  <c r="S2243" i="4"/>
  <c r="H2243" i="4"/>
  <c r="S2244" i="4"/>
  <c r="H2244" i="4"/>
  <c r="S2245" i="4"/>
  <c r="H2245" i="4"/>
  <c r="S2246" i="4"/>
  <c r="H2246" i="4"/>
  <c r="S2247" i="4"/>
  <c r="H2247" i="4"/>
  <c r="S2248" i="4"/>
  <c r="H2248" i="4"/>
  <c r="S2249" i="4"/>
  <c r="H2249" i="4"/>
  <c r="S2250" i="4"/>
  <c r="H2250" i="4"/>
  <c r="S2251" i="4"/>
  <c r="H2251" i="4"/>
  <c r="S2252" i="4"/>
  <c r="H2252" i="4"/>
  <c r="S2253" i="4"/>
  <c r="H2253" i="4"/>
  <c r="S2254" i="4"/>
  <c r="H2254" i="4"/>
  <c r="S2255" i="4"/>
  <c r="H2255" i="4"/>
  <c r="S2256" i="4"/>
  <c r="H2256" i="4"/>
  <c r="S2257" i="4"/>
  <c r="H2257" i="4"/>
  <c r="S2258" i="4"/>
  <c r="H2258" i="4"/>
  <c r="S2259" i="4"/>
  <c r="H2259" i="4"/>
  <c r="S2260" i="4"/>
  <c r="H2260" i="4"/>
  <c r="S2262" i="4"/>
  <c r="H2262" i="4"/>
  <c r="S2263" i="4"/>
  <c r="H2263" i="4"/>
  <c r="S2264" i="4"/>
  <c r="H2264" i="4"/>
  <c r="S2265" i="4"/>
  <c r="H2265" i="4"/>
  <c r="S2266" i="4"/>
  <c r="H2266" i="4"/>
  <c r="S2267" i="4"/>
  <c r="H2267" i="4"/>
  <c r="S2268" i="4"/>
  <c r="H2268" i="4"/>
  <c r="S2269" i="4"/>
  <c r="H2269" i="4"/>
  <c r="S2270" i="4"/>
  <c r="H2270" i="4"/>
  <c r="S2271" i="4"/>
  <c r="H2271" i="4"/>
  <c r="S2272" i="4"/>
  <c r="H2272" i="4"/>
  <c r="S2273" i="4"/>
  <c r="H2273" i="4"/>
  <c r="S2274" i="4"/>
  <c r="H2274" i="4"/>
  <c r="S2275" i="4"/>
  <c r="H2275" i="4"/>
  <c r="S2276" i="4"/>
  <c r="H2276" i="4"/>
  <c r="S2277" i="4"/>
  <c r="H2277" i="4"/>
  <c r="S2278" i="4"/>
  <c r="H2278" i="4"/>
  <c r="S2279" i="4"/>
  <c r="H2279" i="4"/>
  <c r="S2281" i="4"/>
  <c r="H2281" i="4"/>
  <c r="S2282" i="4"/>
  <c r="H2282" i="4"/>
  <c r="S2283" i="4"/>
  <c r="H2283" i="4"/>
  <c r="S2284" i="4"/>
  <c r="H2284" i="4"/>
  <c r="S2285" i="4"/>
  <c r="H2285" i="4"/>
  <c r="S2286" i="4"/>
  <c r="H2286" i="4"/>
  <c r="S2287" i="4"/>
  <c r="H2287" i="4"/>
  <c r="S2288" i="4"/>
  <c r="H2288" i="4"/>
  <c r="S2289" i="4"/>
  <c r="H2289" i="4"/>
  <c r="S2290" i="4"/>
  <c r="H2290" i="4"/>
  <c r="S2291" i="4"/>
  <c r="H2291" i="4"/>
  <c r="S2292" i="4"/>
  <c r="H2292" i="4"/>
  <c r="S2293" i="4"/>
  <c r="H2293" i="4"/>
  <c r="S2294" i="4"/>
  <c r="H2294" i="4"/>
  <c r="S2295" i="4"/>
  <c r="H2295" i="4"/>
  <c r="S2296" i="4"/>
  <c r="H2296" i="4"/>
  <c r="S2297" i="4"/>
  <c r="H2297" i="4"/>
  <c r="S2298" i="4"/>
  <c r="H2298" i="4"/>
  <c r="S2299" i="4"/>
  <c r="H2299" i="4"/>
  <c r="S2300" i="4"/>
  <c r="H2300" i="4"/>
  <c r="S2301" i="4"/>
  <c r="H2301" i="4"/>
  <c r="S2302" i="4"/>
  <c r="H2302" i="4"/>
  <c r="S2303" i="4"/>
  <c r="H2303" i="4"/>
  <c r="S2304" i="4"/>
  <c r="H2304" i="4"/>
  <c r="S2305" i="4"/>
  <c r="H2305" i="4"/>
  <c r="S2306" i="4"/>
  <c r="H2306" i="4"/>
  <c r="S2307" i="4"/>
  <c r="H2307" i="4"/>
  <c r="S2308" i="4"/>
  <c r="H2308" i="4"/>
  <c r="S2309" i="4"/>
  <c r="H2309" i="4"/>
  <c r="S2310" i="4"/>
  <c r="H2310" i="4"/>
  <c r="S2312" i="4"/>
  <c r="H2312" i="4"/>
  <c r="S2313" i="4"/>
  <c r="H2313" i="4"/>
  <c r="S2314" i="4"/>
  <c r="H2314" i="4"/>
  <c r="S2315" i="4"/>
  <c r="H2315" i="4"/>
  <c r="S2316" i="4"/>
  <c r="H2316" i="4"/>
  <c r="S2317" i="4"/>
  <c r="H2317" i="4"/>
  <c r="S2318" i="4"/>
  <c r="H2318" i="4"/>
  <c r="S2319" i="4"/>
  <c r="H2319" i="4"/>
  <c r="S2320" i="4"/>
  <c r="H2320" i="4"/>
  <c r="S2321" i="4"/>
  <c r="H2321" i="4"/>
  <c r="S2322" i="4"/>
  <c r="H2322" i="4"/>
  <c r="S2323" i="4"/>
  <c r="H2323" i="4"/>
  <c r="S2324" i="4"/>
  <c r="H2324" i="4"/>
  <c r="S2325" i="4"/>
  <c r="H2325" i="4"/>
  <c r="S2326" i="4"/>
  <c r="H2326" i="4"/>
  <c r="S2327" i="4"/>
  <c r="H2327" i="4"/>
  <c r="S2328" i="4"/>
  <c r="H2328" i="4"/>
  <c r="S2329" i="4"/>
  <c r="H2329" i="4"/>
  <c r="S2330" i="4"/>
  <c r="H2330" i="4"/>
  <c r="S2331" i="4"/>
  <c r="H2331" i="4"/>
  <c r="S2332" i="4"/>
  <c r="H2332" i="4"/>
  <c r="S2333" i="4"/>
  <c r="H2333" i="4"/>
  <c r="S2334" i="4"/>
  <c r="H2334" i="4"/>
  <c r="S2335" i="4"/>
  <c r="H2335" i="4"/>
  <c r="S2336" i="4"/>
  <c r="H2336" i="4"/>
  <c r="S2337" i="4"/>
  <c r="H2337" i="4"/>
  <c r="S2338" i="4"/>
  <c r="H2338" i="4"/>
  <c r="S2339" i="4"/>
  <c r="H2339" i="4"/>
  <c r="S2340" i="4"/>
  <c r="H2340" i="4"/>
  <c r="S2341" i="4"/>
  <c r="H2341" i="4"/>
  <c r="S2342" i="4"/>
  <c r="H2342" i="4"/>
  <c r="S2343" i="4"/>
  <c r="H2343" i="4"/>
  <c r="S2344" i="4"/>
  <c r="H2344" i="4"/>
  <c r="S2345" i="4"/>
  <c r="H2345" i="4"/>
  <c r="S2346" i="4"/>
  <c r="H2346" i="4"/>
  <c r="S2347" i="4"/>
  <c r="H2347" i="4"/>
  <c r="S2348" i="4"/>
  <c r="H2348" i="4"/>
  <c r="S2349" i="4"/>
  <c r="H2349" i="4"/>
  <c r="S2350" i="4"/>
  <c r="H2350" i="4"/>
  <c r="S2351" i="4"/>
  <c r="H2351" i="4"/>
  <c r="S2352" i="4"/>
  <c r="H2352" i="4"/>
  <c r="S2353" i="4"/>
  <c r="H2353" i="4"/>
  <c r="S2354" i="4"/>
  <c r="H2354" i="4"/>
  <c r="S2355" i="4"/>
  <c r="H2355" i="4"/>
  <c r="S2356" i="4"/>
  <c r="H2356" i="4"/>
  <c r="S2357" i="4"/>
  <c r="H2357" i="4"/>
  <c r="S2358" i="4"/>
  <c r="H2358" i="4"/>
  <c r="S2359" i="4"/>
  <c r="H2359" i="4"/>
  <c r="S2360" i="4"/>
  <c r="H2360" i="4"/>
  <c r="S2361" i="4"/>
  <c r="H2361" i="4"/>
  <c r="S2362" i="4"/>
  <c r="H2362" i="4"/>
  <c r="S2363" i="4"/>
  <c r="H2363" i="4"/>
  <c r="S2364" i="4"/>
  <c r="H2364" i="4"/>
  <c r="S2365" i="4"/>
  <c r="H2365" i="4"/>
  <c r="S2366" i="4"/>
  <c r="H2366" i="4"/>
  <c r="S2367" i="4"/>
  <c r="H2367" i="4"/>
  <c r="S2368" i="4"/>
  <c r="H2368" i="4"/>
  <c r="S2369" i="4"/>
  <c r="H2369" i="4"/>
  <c r="S2370" i="4"/>
  <c r="H2370" i="4"/>
  <c r="S2371" i="4"/>
  <c r="H2371" i="4"/>
  <c r="S2372" i="4"/>
  <c r="H2372" i="4"/>
  <c r="S2373" i="4"/>
  <c r="H2373" i="4"/>
  <c r="S2374" i="4"/>
  <c r="H2374" i="4"/>
  <c r="S2375" i="4"/>
  <c r="H2375" i="4"/>
  <c r="S2376" i="4"/>
  <c r="H2376" i="4"/>
  <c r="S2377" i="4"/>
  <c r="H2377" i="4"/>
  <c r="S2378" i="4"/>
  <c r="H2378" i="4"/>
  <c r="S2379" i="4"/>
  <c r="H2379" i="4"/>
  <c r="S2380" i="4"/>
  <c r="H2380" i="4"/>
  <c r="S2381" i="4"/>
  <c r="H2381" i="4"/>
  <c r="S2382" i="4"/>
  <c r="H2382" i="4"/>
  <c r="S2383" i="4"/>
  <c r="H2383" i="4"/>
  <c r="S2384" i="4"/>
  <c r="H2384" i="4"/>
  <c r="S2385" i="4"/>
  <c r="H2385" i="4"/>
  <c r="S2386" i="4"/>
  <c r="H2386" i="4"/>
  <c r="S2387" i="4"/>
  <c r="H2387" i="4"/>
  <c r="S2388" i="4"/>
  <c r="H2388" i="4"/>
  <c r="S2389" i="4"/>
  <c r="H2389" i="4"/>
  <c r="S2390" i="4"/>
  <c r="H2390" i="4"/>
  <c r="S2391" i="4"/>
  <c r="H2391" i="4"/>
  <c r="S2392" i="4"/>
  <c r="H2392" i="4"/>
  <c r="S2393" i="4"/>
  <c r="H2393" i="4"/>
  <c r="S2394" i="4"/>
  <c r="H2394" i="4"/>
  <c r="S2395" i="4"/>
  <c r="H2395" i="4"/>
  <c r="S2396" i="4"/>
  <c r="H2396" i="4"/>
  <c r="S2397" i="4"/>
  <c r="H2397" i="4"/>
  <c r="S2398" i="4"/>
  <c r="H2398" i="4"/>
  <c r="S2399" i="4"/>
  <c r="H2399" i="4"/>
  <c r="S2400" i="4"/>
  <c r="H2400" i="4"/>
  <c r="S2401" i="4"/>
  <c r="H2401" i="4"/>
  <c r="S2402" i="4"/>
  <c r="H2402" i="4"/>
  <c r="S2403" i="4"/>
  <c r="H2403" i="4"/>
  <c r="S2404" i="4"/>
  <c r="H2404" i="4"/>
  <c r="S2405" i="4"/>
  <c r="H2405" i="4"/>
  <c r="S2406" i="4"/>
  <c r="H2406" i="4"/>
  <c r="S2407" i="4"/>
  <c r="H2407" i="4"/>
  <c r="S2408" i="4"/>
  <c r="H2408" i="4"/>
  <c r="S2409" i="4"/>
  <c r="H2409" i="4"/>
  <c r="S2410" i="4"/>
  <c r="H2410" i="4"/>
  <c r="S2411" i="4"/>
  <c r="H2411" i="4"/>
  <c r="S2412" i="4"/>
  <c r="H2412" i="4"/>
  <c r="S2413" i="4"/>
  <c r="H2413" i="4"/>
  <c r="S2414" i="4"/>
  <c r="H2414" i="4"/>
  <c r="S2415" i="4"/>
  <c r="H2415" i="4"/>
  <c r="S2416" i="4"/>
  <c r="H2416" i="4"/>
  <c r="S2417" i="4"/>
  <c r="H2417" i="4"/>
  <c r="S2418" i="4"/>
  <c r="H2418" i="4"/>
  <c r="S2419" i="4"/>
  <c r="H2419" i="4"/>
  <c r="S2420" i="4"/>
  <c r="H2420" i="4"/>
  <c r="S2421" i="4"/>
  <c r="H2421" i="4"/>
  <c r="S2422" i="4"/>
  <c r="H2422" i="4"/>
  <c r="S2423" i="4"/>
  <c r="H2423" i="4"/>
  <c r="S2424" i="4"/>
  <c r="H2424" i="4"/>
  <c r="S2425" i="4"/>
  <c r="H2425" i="4"/>
  <c r="S2426" i="4"/>
  <c r="H2426" i="4"/>
  <c r="S2427" i="4"/>
  <c r="H2427" i="4"/>
  <c r="S2428" i="4"/>
  <c r="H2428" i="4"/>
  <c r="S2429" i="4"/>
  <c r="H2429" i="4"/>
  <c r="S2430" i="4"/>
  <c r="H2430" i="4"/>
  <c r="S2431" i="4"/>
  <c r="H2431" i="4"/>
  <c r="S2432" i="4"/>
  <c r="H2432" i="4"/>
  <c r="S2433" i="4"/>
  <c r="H2433" i="4"/>
  <c r="S2434" i="4"/>
  <c r="H2434" i="4"/>
  <c r="S2435" i="4"/>
  <c r="H2435" i="4"/>
  <c r="S2436" i="4"/>
  <c r="H2436" i="4"/>
  <c r="S2437" i="4"/>
  <c r="H2437" i="4"/>
  <c r="S2438" i="4"/>
  <c r="H2438" i="4"/>
  <c r="S2439" i="4"/>
  <c r="H2439" i="4"/>
  <c r="S2440" i="4"/>
  <c r="H2440" i="4"/>
  <c r="S2441" i="4"/>
  <c r="H2441" i="4"/>
  <c r="S2442" i="4"/>
  <c r="H2442" i="4"/>
  <c r="S2443" i="4"/>
  <c r="H2443" i="4"/>
  <c r="S2444" i="4"/>
  <c r="H2444" i="4"/>
  <c r="S2445" i="4"/>
  <c r="H2445" i="4"/>
  <c r="S2446" i="4"/>
  <c r="H2446" i="4"/>
  <c r="S2447" i="4"/>
  <c r="H2447" i="4"/>
  <c r="S2448" i="4"/>
  <c r="H2448" i="4"/>
  <c r="S2449" i="4"/>
  <c r="H2449" i="4"/>
  <c r="S2450" i="4"/>
  <c r="H2450" i="4"/>
  <c r="S2451" i="4"/>
  <c r="H2451" i="4"/>
  <c r="S2452" i="4"/>
  <c r="H2452" i="4"/>
  <c r="S2453" i="4"/>
  <c r="H2453" i="4"/>
  <c r="S2454" i="4"/>
  <c r="H2454" i="4"/>
  <c r="S2455" i="4"/>
  <c r="H2455" i="4"/>
  <c r="S2456" i="4"/>
  <c r="H2456" i="4"/>
  <c r="S2457" i="4"/>
  <c r="H2457" i="4"/>
  <c r="S2458" i="4"/>
  <c r="H2458" i="4"/>
  <c r="S2459" i="4"/>
  <c r="H2459" i="4"/>
  <c r="S2460" i="4"/>
  <c r="H2460" i="4"/>
  <c r="S2461" i="4"/>
  <c r="H2461" i="4"/>
  <c r="S2462" i="4"/>
  <c r="H2462" i="4"/>
  <c r="S2463" i="4"/>
  <c r="H2463" i="4"/>
  <c r="S2464" i="4"/>
  <c r="H2464" i="4"/>
  <c r="S2465" i="4"/>
  <c r="H2465" i="4"/>
  <c r="S2466" i="4"/>
  <c r="H2466" i="4"/>
  <c r="S2467" i="4"/>
  <c r="H2467" i="4"/>
  <c r="S2468" i="4"/>
  <c r="H2468" i="4"/>
  <c r="S2469" i="4"/>
  <c r="H2469" i="4"/>
  <c r="S2470" i="4"/>
  <c r="H2470" i="4"/>
  <c r="S2471" i="4"/>
  <c r="H2471" i="4"/>
  <c r="S2472" i="4"/>
  <c r="H2472" i="4"/>
  <c r="S2473" i="4"/>
  <c r="H2473" i="4"/>
  <c r="S2474" i="4"/>
  <c r="H2474" i="4"/>
  <c r="S2475" i="4"/>
  <c r="H2475" i="4"/>
  <c r="S2476" i="4"/>
  <c r="H2476" i="4"/>
  <c r="S2477" i="4"/>
  <c r="H2477" i="4"/>
  <c r="S2478" i="4"/>
  <c r="H2478" i="4"/>
  <c r="S2479" i="4"/>
  <c r="H2479" i="4"/>
  <c r="S2480" i="4"/>
  <c r="H2480" i="4"/>
  <c r="S2481" i="4"/>
  <c r="H2481" i="4"/>
  <c r="S2482" i="4"/>
  <c r="H2482" i="4"/>
  <c r="S2483" i="4"/>
  <c r="H2483" i="4"/>
  <c r="S2484" i="4"/>
  <c r="H2484" i="4"/>
  <c r="S2485" i="4"/>
  <c r="H2485" i="4"/>
  <c r="S2486" i="4"/>
  <c r="H2486" i="4"/>
  <c r="S2487" i="4"/>
  <c r="H2487" i="4"/>
  <c r="S2488" i="4"/>
  <c r="H2488" i="4"/>
  <c r="S2489" i="4"/>
  <c r="H2489" i="4"/>
  <c r="S2490" i="4"/>
  <c r="H2490" i="4"/>
  <c r="S2491" i="4"/>
  <c r="H2491" i="4"/>
  <c r="S2492" i="4"/>
  <c r="H2492" i="4"/>
  <c r="S2493" i="4"/>
  <c r="H2493" i="4"/>
  <c r="S2494" i="4"/>
  <c r="H2494" i="4"/>
  <c r="S2495" i="4"/>
  <c r="H2495" i="4"/>
  <c r="S2496" i="4"/>
  <c r="H2496" i="4"/>
  <c r="S2497" i="4"/>
  <c r="H2497" i="4"/>
  <c r="S2498" i="4"/>
  <c r="H2498" i="4"/>
  <c r="S2499" i="4"/>
  <c r="H2499" i="4"/>
  <c r="S2500" i="4"/>
  <c r="H2500" i="4"/>
  <c r="S2501" i="4"/>
  <c r="H2501" i="4"/>
  <c r="S2502" i="4"/>
  <c r="H2502" i="4"/>
  <c r="S2503" i="4"/>
  <c r="H2503" i="4"/>
  <c r="S2504" i="4"/>
  <c r="H2504" i="4"/>
  <c r="S2505" i="4"/>
  <c r="H2505" i="4"/>
  <c r="S2506" i="4"/>
  <c r="H2506" i="4"/>
  <c r="S2507" i="4"/>
  <c r="H2507" i="4"/>
  <c r="S2508" i="4"/>
  <c r="H2508" i="4"/>
  <c r="S2509" i="4"/>
  <c r="H2509" i="4"/>
  <c r="S2510" i="4"/>
  <c r="H2510" i="4"/>
  <c r="S2511" i="4"/>
  <c r="H2511" i="4"/>
  <c r="S2512" i="4"/>
  <c r="H2512" i="4"/>
  <c r="S2513" i="4"/>
  <c r="H2513" i="4"/>
  <c r="S2514" i="4"/>
  <c r="H2514" i="4"/>
  <c r="S2515" i="4"/>
  <c r="H2515" i="4"/>
  <c r="S2516" i="4"/>
  <c r="H2516" i="4"/>
  <c r="S2517" i="4"/>
  <c r="H2517" i="4"/>
  <c r="S2518" i="4"/>
  <c r="H2518" i="4"/>
  <c r="S2519" i="4"/>
  <c r="H2519" i="4"/>
  <c r="S2520" i="4"/>
  <c r="H2520" i="4"/>
  <c r="S2521" i="4"/>
  <c r="H2521" i="4"/>
  <c r="S2522" i="4"/>
  <c r="H2522" i="4"/>
  <c r="S2523" i="4"/>
  <c r="H2523" i="4"/>
  <c r="S2524" i="4"/>
  <c r="H2524" i="4"/>
  <c r="S2525" i="4"/>
  <c r="H2525" i="4"/>
  <c r="S2526" i="4"/>
  <c r="H2526" i="4"/>
  <c r="S2527" i="4"/>
  <c r="H2527" i="4"/>
  <c r="S2528" i="4"/>
  <c r="H2528" i="4"/>
  <c r="S2529" i="4"/>
  <c r="H2529" i="4"/>
  <c r="S2530" i="4"/>
  <c r="H2530" i="4"/>
  <c r="S2531" i="4"/>
  <c r="H2531" i="4"/>
  <c r="S2532" i="4"/>
  <c r="H2532" i="4"/>
  <c r="S2533" i="4"/>
  <c r="H2533" i="4"/>
  <c r="S2534" i="4"/>
  <c r="H2534" i="4"/>
  <c r="S2535" i="4"/>
  <c r="H2535" i="4"/>
  <c r="S2536" i="4"/>
  <c r="H2536" i="4"/>
  <c r="S2537" i="4"/>
  <c r="H2537" i="4"/>
  <c r="S2538" i="4"/>
  <c r="H2538" i="4"/>
  <c r="S2539" i="4"/>
  <c r="H2539" i="4"/>
  <c r="S2540" i="4"/>
  <c r="H2540" i="4"/>
  <c r="S2541" i="4"/>
  <c r="H2541" i="4"/>
  <c r="S2542" i="4"/>
  <c r="H2542" i="4"/>
  <c r="S2543" i="4"/>
  <c r="H2543" i="4"/>
  <c r="S2544" i="4"/>
  <c r="H2544" i="4"/>
  <c r="S2545" i="4"/>
  <c r="H2545" i="4"/>
  <c r="S2546" i="4"/>
  <c r="H2546" i="4"/>
  <c r="S2547" i="4"/>
  <c r="H2547" i="4"/>
  <c r="S2548" i="4"/>
  <c r="H2548" i="4"/>
  <c r="S2549" i="4"/>
  <c r="H2549" i="4"/>
  <c r="S2550" i="4"/>
  <c r="H2550" i="4"/>
  <c r="S2551" i="4"/>
  <c r="H2551" i="4"/>
  <c r="S2552" i="4"/>
  <c r="H2552" i="4"/>
  <c r="S2553" i="4"/>
  <c r="H2553" i="4"/>
  <c r="S2554" i="4"/>
  <c r="H2554" i="4"/>
  <c r="S2555" i="4"/>
  <c r="H2555" i="4"/>
  <c r="S2556" i="4"/>
  <c r="H2556" i="4"/>
  <c r="S2557" i="4"/>
  <c r="H2557" i="4"/>
  <c r="S2558" i="4"/>
  <c r="H2558" i="4"/>
  <c r="S2559" i="4"/>
  <c r="H2559" i="4"/>
  <c r="S2560" i="4"/>
  <c r="H2560" i="4"/>
  <c r="S2561" i="4"/>
  <c r="H2561" i="4"/>
  <c r="S2562" i="4"/>
  <c r="H2562" i="4"/>
  <c r="S2563" i="4"/>
  <c r="H2563" i="4"/>
  <c r="S2564" i="4"/>
  <c r="H2564" i="4"/>
  <c r="S2565" i="4"/>
  <c r="H2565" i="4"/>
  <c r="S2566" i="4"/>
  <c r="H2566" i="4"/>
  <c r="S2567" i="4"/>
  <c r="H2567" i="4"/>
  <c r="S2568" i="4"/>
  <c r="H2568" i="4"/>
  <c r="S2569" i="4"/>
  <c r="H2569" i="4"/>
  <c r="S2570" i="4"/>
  <c r="H2570" i="4"/>
  <c r="S2571" i="4"/>
  <c r="H2571" i="4"/>
  <c r="S2572" i="4"/>
  <c r="H2572" i="4"/>
  <c r="S2573" i="4"/>
  <c r="H2573" i="4"/>
  <c r="S2574" i="4"/>
  <c r="H2574" i="4"/>
  <c r="S2575" i="4"/>
  <c r="H2575" i="4"/>
  <c r="S2576" i="4"/>
  <c r="H2576" i="4"/>
  <c r="S2577" i="4"/>
  <c r="H2577" i="4"/>
  <c r="S2578" i="4"/>
  <c r="H2578" i="4"/>
  <c r="S2579" i="4"/>
  <c r="H2579" i="4"/>
  <c r="S2580" i="4"/>
  <c r="H2580" i="4"/>
  <c r="S2581" i="4"/>
  <c r="H2581" i="4"/>
  <c r="S2582" i="4"/>
  <c r="H2582" i="4"/>
  <c r="S2583" i="4"/>
  <c r="H2583" i="4"/>
  <c r="S2584" i="4"/>
  <c r="H2584" i="4"/>
  <c r="S2585" i="4"/>
  <c r="H2585" i="4"/>
  <c r="S2586" i="4"/>
  <c r="H2586" i="4"/>
  <c r="S2587" i="4"/>
  <c r="H2587" i="4"/>
  <c r="S2588" i="4"/>
  <c r="H2588" i="4"/>
  <c r="S2589" i="4"/>
  <c r="H2589" i="4"/>
  <c r="S2590" i="4"/>
  <c r="H2590" i="4"/>
  <c r="S2591" i="4"/>
  <c r="H2591" i="4"/>
  <c r="S2592" i="4"/>
  <c r="H2592" i="4"/>
  <c r="S2593" i="4"/>
  <c r="H2593" i="4"/>
  <c r="S2594" i="4"/>
  <c r="H2594" i="4"/>
  <c r="S2595" i="4"/>
  <c r="H2595" i="4"/>
  <c r="S2596" i="4"/>
  <c r="H2596" i="4"/>
  <c r="S2597" i="4"/>
  <c r="H2597" i="4"/>
  <c r="S2598" i="4"/>
  <c r="H2598" i="4"/>
  <c r="S2599" i="4"/>
  <c r="H2599" i="4"/>
  <c r="S2600" i="4"/>
  <c r="H2600" i="4"/>
  <c r="S2601" i="4"/>
  <c r="H2601" i="4"/>
  <c r="S2602" i="4"/>
  <c r="H2602" i="4"/>
  <c r="S2603" i="4"/>
  <c r="H2603" i="4"/>
  <c r="S2604" i="4"/>
  <c r="H2604" i="4"/>
  <c r="S2605" i="4"/>
  <c r="H2605" i="4"/>
  <c r="S2606" i="4"/>
  <c r="H2606" i="4"/>
  <c r="S2607" i="4"/>
  <c r="H2607" i="4"/>
  <c r="S2608" i="4"/>
  <c r="H2608" i="4"/>
  <c r="S2609" i="4"/>
  <c r="H2609" i="4"/>
  <c r="S2610" i="4"/>
  <c r="H2610" i="4"/>
  <c r="S2611" i="4"/>
  <c r="H2611" i="4"/>
  <c r="S2612" i="4"/>
  <c r="H2612" i="4"/>
  <c r="S2613" i="4"/>
  <c r="H2613" i="4"/>
  <c r="S2614" i="4"/>
  <c r="H2614" i="4"/>
  <c r="S2615" i="4"/>
  <c r="H2615" i="4"/>
  <c r="S2616" i="4"/>
  <c r="H2616" i="4"/>
  <c r="S2617" i="4"/>
  <c r="H2617" i="4"/>
  <c r="S2618" i="4"/>
  <c r="H2618" i="4"/>
  <c r="S2619" i="4"/>
  <c r="H2619" i="4"/>
  <c r="S2620" i="4"/>
  <c r="H2620" i="4"/>
  <c r="S2621" i="4"/>
  <c r="H2621" i="4"/>
  <c r="S2622" i="4"/>
  <c r="H2622" i="4"/>
  <c r="S2623" i="4"/>
  <c r="H2623" i="4"/>
  <c r="S2624" i="4"/>
  <c r="H2624" i="4"/>
  <c r="S2625" i="4"/>
  <c r="H2625" i="4"/>
  <c r="S2626" i="4"/>
  <c r="H2626" i="4"/>
  <c r="S2627" i="4"/>
  <c r="H2627" i="4"/>
  <c r="S2628" i="4"/>
  <c r="H2628" i="4"/>
  <c r="S2629" i="4"/>
  <c r="H2629" i="4"/>
  <c r="S2630" i="4"/>
  <c r="H2630" i="4"/>
  <c r="S2631" i="4"/>
  <c r="H2631" i="4"/>
  <c r="S2632" i="4"/>
  <c r="H2632" i="4"/>
  <c r="S2633" i="4"/>
  <c r="H2633" i="4"/>
  <c r="S2634" i="4"/>
  <c r="H2634" i="4"/>
  <c r="S2635" i="4"/>
  <c r="H2635" i="4"/>
  <c r="S2636" i="4"/>
  <c r="H2636" i="4"/>
  <c r="S2637" i="4"/>
  <c r="H2637" i="4"/>
  <c r="S2638" i="4"/>
  <c r="H2638" i="4"/>
  <c r="S2639" i="4"/>
  <c r="H2639" i="4"/>
  <c r="S2640" i="4"/>
  <c r="H2640" i="4"/>
  <c r="S2641" i="4"/>
  <c r="H2641" i="4"/>
  <c r="S2642" i="4"/>
  <c r="H2642" i="4"/>
  <c r="S2643" i="4"/>
  <c r="H2643" i="4"/>
  <c r="S2644" i="4"/>
  <c r="H2644" i="4"/>
  <c r="S2645" i="4"/>
  <c r="H2645" i="4"/>
  <c r="S2646" i="4"/>
  <c r="H2646" i="4"/>
  <c r="S2647" i="4"/>
  <c r="H2647" i="4"/>
  <c r="S2648" i="4"/>
  <c r="H2648" i="4"/>
  <c r="S2649" i="4"/>
  <c r="H2649" i="4"/>
  <c r="S2650" i="4"/>
  <c r="H2650" i="4"/>
  <c r="S2651" i="4"/>
  <c r="H2651" i="4"/>
  <c r="S2652" i="4"/>
  <c r="H2652" i="4"/>
  <c r="S2653" i="4"/>
  <c r="H2653" i="4"/>
  <c r="S2654" i="4"/>
  <c r="H2654" i="4"/>
  <c r="S2655" i="4"/>
  <c r="H2655" i="4"/>
  <c r="S2656" i="4"/>
  <c r="H2656" i="4"/>
  <c r="S2657" i="4"/>
  <c r="H2657" i="4"/>
  <c r="S2658" i="4"/>
  <c r="H2658" i="4"/>
  <c r="S2659" i="4"/>
  <c r="H2659" i="4"/>
  <c r="S2660" i="4"/>
  <c r="H2660" i="4"/>
  <c r="S2661" i="4"/>
  <c r="H2661" i="4"/>
  <c r="S2662" i="4"/>
  <c r="H2662" i="4"/>
  <c r="S2663" i="4"/>
  <c r="H2663" i="4"/>
  <c r="S2664" i="4"/>
  <c r="H2664" i="4"/>
  <c r="S2665" i="4"/>
  <c r="H2665" i="4"/>
  <c r="S2666" i="4"/>
  <c r="H2666" i="4"/>
  <c r="S2667" i="4"/>
  <c r="H2667" i="4"/>
  <c r="S2668" i="4"/>
  <c r="H2668" i="4"/>
  <c r="S2669" i="4"/>
  <c r="H2669" i="4"/>
  <c r="S2670" i="4"/>
  <c r="H2670" i="4"/>
  <c r="S2671" i="4"/>
  <c r="H2671" i="4"/>
  <c r="S2672" i="4"/>
  <c r="H2672" i="4"/>
  <c r="S2673" i="4"/>
  <c r="H2673" i="4"/>
  <c r="S2674" i="4"/>
  <c r="H2674" i="4"/>
  <c r="S2675" i="4"/>
  <c r="H2675" i="4"/>
  <c r="S2676" i="4"/>
  <c r="H2676" i="4"/>
  <c r="S2677" i="4"/>
  <c r="H2677" i="4"/>
  <c r="S2678" i="4"/>
  <c r="H2678" i="4"/>
  <c r="S2679" i="4"/>
  <c r="H2679" i="4"/>
  <c r="S2680" i="4"/>
  <c r="H2680" i="4"/>
  <c r="S2681" i="4"/>
  <c r="H2681" i="4"/>
  <c r="S2682" i="4"/>
  <c r="H2682" i="4"/>
  <c r="S2683" i="4"/>
  <c r="H2683" i="4"/>
  <c r="S2684" i="4"/>
  <c r="H2684" i="4"/>
  <c r="S2685" i="4"/>
  <c r="H2685" i="4"/>
  <c r="S2686" i="4"/>
  <c r="H2686" i="4"/>
  <c r="S2687" i="4"/>
  <c r="H2687" i="4"/>
  <c r="S2688" i="4"/>
  <c r="H2688" i="4"/>
  <c r="S2689" i="4"/>
  <c r="H2689" i="4"/>
  <c r="S2690" i="4"/>
  <c r="H2690" i="4"/>
  <c r="S2691" i="4"/>
  <c r="H2691" i="4"/>
  <c r="S2692" i="4"/>
  <c r="H2692" i="4"/>
  <c r="S2693" i="4"/>
  <c r="H2693" i="4"/>
  <c r="S2694" i="4"/>
  <c r="H2694" i="4"/>
  <c r="S2695" i="4"/>
  <c r="H2695" i="4"/>
  <c r="S2696" i="4"/>
  <c r="H2696" i="4"/>
  <c r="S2697" i="4"/>
  <c r="H2697" i="4"/>
  <c r="S2698" i="4"/>
  <c r="H2698" i="4"/>
  <c r="S2699" i="4"/>
  <c r="H2699" i="4"/>
  <c r="S2700" i="4"/>
  <c r="H2700" i="4"/>
  <c r="S2701" i="4"/>
  <c r="H2701" i="4"/>
  <c r="S2702" i="4"/>
  <c r="H2702" i="4"/>
  <c r="S2703" i="4"/>
  <c r="H2703" i="4"/>
  <c r="S2704" i="4"/>
  <c r="H2704" i="4"/>
  <c r="S2705" i="4"/>
  <c r="H2705" i="4"/>
  <c r="S2706" i="4"/>
  <c r="H2706" i="4"/>
  <c r="S2707" i="4"/>
  <c r="H2707" i="4"/>
  <c r="S2708" i="4"/>
  <c r="H2708" i="4"/>
  <c r="S2709" i="4"/>
  <c r="H2709" i="4"/>
  <c r="S2710" i="4"/>
  <c r="H2710" i="4"/>
  <c r="S2711" i="4"/>
  <c r="H2711" i="4"/>
  <c r="S2712" i="4"/>
  <c r="H2712" i="4"/>
  <c r="S2713" i="4"/>
  <c r="H2713" i="4"/>
  <c r="S2714" i="4"/>
  <c r="H2714" i="4"/>
  <c r="S2715" i="4"/>
  <c r="H2715" i="4"/>
  <c r="S2716" i="4"/>
  <c r="H2716" i="4"/>
  <c r="S2717" i="4"/>
  <c r="H2717" i="4"/>
  <c r="S2718" i="4"/>
  <c r="H2718" i="4"/>
  <c r="S2719" i="4"/>
  <c r="H2719" i="4"/>
  <c r="S2720" i="4"/>
  <c r="H2720" i="4"/>
  <c r="S2721" i="4"/>
  <c r="H2721" i="4"/>
  <c r="S2722" i="4"/>
  <c r="H2722" i="4"/>
  <c r="S2723" i="4"/>
  <c r="H2723" i="4"/>
  <c r="S2724" i="4"/>
  <c r="H2724" i="4"/>
  <c r="S2725" i="4"/>
  <c r="H2725" i="4"/>
  <c r="S2726" i="4"/>
  <c r="H2726" i="4"/>
  <c r="S2727" i="4"/>
  <c r="H2727" i="4"/>
  <c r="S2728" i="4"/>
  <c r="H2728" i="4"/>
  <c r="S2729" i="4"/>
  <c r="H2729" i="4"/>
  <c r="S2730" i="4"/>
  <c r="H2730" i="4"/>
  <c r="S2731" i="4"/>
  <c r="H2731" i="4"/>
  <c r="S2732" i="4"/>
  <c r="H2732" i="4"/>
  <c r="S2733" i="4"/>
  <c r="H2733" i="4"/>
  <c r="S2734" i="4"/>
  <c r="H2734" i="4"/>
  <c r="S2735" i="4"/>
  <c r="H2735" i="4"/>
  <c r="S2736" i="4"/>
  <c r="H2736" i="4"/>
  <c r="S2737" i="4"/>
  <c r="H2737" i="4"/>
  <c r="S2738" i="4"/>
  <c r="H2738" i="4"/>
  <c r="S2739" i="4"/>
  <c r="H2739" i="4"/>
  <c r="S2740" i="4"/>
  <c r="H2740" i="4"/>
  <c r="S2741" i="4"/>
  <c r="H2741" i="4"/>
  <c r="S2742" i="4"/>
  <c r="H2742" i="4"/>
  <c r="S2743" i="4"/>
  <c r="H2743" i="4"/>
  <c r="S2744" i="4"/>
  <c r="H2744" i="4"/>
  <c r="S2745" i="4"/>
  <c r="H2745" i="4"/>
  <c r="S2746" i="4"/>
  <c r="H2746" i="4"/>
  <c r="S2747" i="4"/>
  <c r="H2747" i="4"/>
  <c r="S2748" i="4"/>
  <c r="H2748" i="4"/>
  <c r="S2750" i="4"/>
  <c r="H2750" i="4"/>
  <c r="S2751" i="4"/>
  <c r="H2751" i="4"/>
  <c r="S2752" i="4"/>
  <c r="H2752" i="4"/>
  <c r="S2753" i="4"/>
  <c r="H2753" i="4"/>
  <c r="S2754" i="4"/>
  <c r="H2754" i="4"/>
  <c r="S2755" i="4"/>
  <c r="H2755" i="4"/>
  <c r="S2756" i="4"/>
  <c r="H2756" i="4"/>
  <c r="S2757" i="4"/>
  <c r="H2757" i="4"/>
  <c r="S2758" i="4"/>
  <c r="H2758" i="4"/>
  <c r="S2759" i="4"/>
  <c r="H2759" i="4"/>
  <c r="S2760" i="4"/>
  <c r="H2760" i="4"/>
  <c r="S2761" i="4"/>
  <c r="H2761" i="4"/>
  <c r="S2762" i="4"/>
  <c r="H2762" i="4"/>
  <c r="S2763" i="4"/>
  <c r="H2763" i="4"/>
  <c r="S2764" i="4"/>
  <c r="H2764" i="4"/>
  <c r="S2765" i="4"/>
  <c r="H2765" i="4"/>
  <c r="S2766" i="4"/>
  <c r="H2766" i="4"/>
  <c r="S2767" i="4"/>
  <c r="H2767" i="4"/>
  <c r="S2768" i="4"/>
  <c r="H2768" i="4"/>
  <c r="S2769" i="4"/>
  <c r="H2769" i="4"/>
  <c r="S2770" i="4"/>
  <c r="H2770" i="4"/>
  <c r="S2771" i="4"/>
  <c r="H2771" i="4"/>
  <c r="S2772" i="4"/>
  <c r="H2772" i="4"/>
  <c r="S2773" i="4"/>
  <c r="H2773" i="4"/>
  <c r="S2774" i="4"/>
  <c r="H2774" i="4"/>
  <c r="S2775" i="4"/>
  <c r="H2775" i="4"/>
  <c r="S2776" i="4"/>
  <c r="H2776" i="4"/>
  <c r="S2777" i="4"/>
  <c r="H2777" i="4"/>
  <c r="S2778" i="4"/>
  <c r="H2778" i="4"/>
  <c r="S2779" i="4"/>
  <c r="H2779" i="4"/>
  <c r="S2780" i="4"/>
  <c r="H2780" i="4"/>
  <c r="S2781" i="4"/>
  <c r="H2781" i="4"/>
  <c r="S2782" i="4"/>
  <c r="H2782" i="4"/>
  <c r="S2783" i="4"/>
  <c r="H2783" i="4"/>
  <c r="S2784" i="4"/>
  <c r="H2784" i="4"/>
  <c r="S2785" i="4"/>
  <c r="H2785" i="4"/>
  <c r="S2786" i="4"/>
  <c r="H2786" i="4"/>
  <c r="S2787" i="4"/>
  <c r="H2787" i="4"/>
  <c r="S2788" i="4"/>
  <c r="H2788" i="4"/>
  <c r="S2789" i="4"/>
  <c r="H2789" i="4"/>
  <c r="S2790" i="4"/>
  <c r="H2790" i="4"/>
  <c r="S2791" i="4"/>
  <c r="H2791" i="4"/>
  <c r="S2792" i="4"/>
  <c r="H2792" i="4"/>
  <c r="S2793" i="4"/>
  <c r="H2793" i="4"/>
  <c r="S2794" i="4"/>
  <c r="H2794" i="4"/>
  <c r="S2795" i="4"/>
  <c r="H2795" i="4"/>
  <c r="S2796" i="4"/>
  <c r="H2796" i="4"/>
  <c r="S2797" i="4"/>
  <c r="H2797" i="4"/>
  <c r="S2798" i="4"/>
  <c r="H2798" i="4"/>
  <c r="S2799" i="4"/>
  <c r="H2799" i="4"/>
  <c r="S2800" i="4"/>
  <c r="H2800" i="4"/>
  <c r="S2801" i="4"/>
  <c r="H2801" i="4"/>
  <c r="S2802" i="4"/>
  <c r="H2802" i="4"/>
  <c r="S2803" i="4"/>
  <c r="H2803" i="4"/>
  <c r="S2804" i="4"/>
  <c r="H2804" i="4"/>
  <c r="S2805" i="4"/>
  <c r="H2805" i="4"/>
  <c r="S2806" i="4"/>
  <c r="H2806" i="4"/>
  <c r="S2807" i="4"/>
  <c r="H2807" i="4"/>
  <c r="S2808" i="4"/>
  <c r="H2808" i="4"/>
  <c r="S2809" i="4"/>
  <c r="H2809" i="4"/>
  <c r="S2810" i="4"/>
  <c r="H2810" i="4"/>
  <c r="S2811" i="4"/>
  <c r="H2811" i="4"/>
  <c r="S2812" i="4"/>
  <c r="H2812" i="4"/>
  <c r="S2813" i="4"/>
  <c r="H2813" i="4"/>
  <c r="S2814" i="4"/>
  <c r="H2814" i="4"/>
  <c r="S2815" i="4"/>
  <c r="H2815" i="4"/>
  <c r="S2816" i="4"/>
  <c r="H2816" i="4"/>
  <c r="S2817" i="4"/>
  <c r="H2817" i="4"/>
  <c r="S2818" i="4"/>
  <c r="H2818" i="4"/>
  <c r="S2819" i="4"/>
  <c r="H2819" i="4"/>
  <c r="S2820" i="4"/>
  <c r="H2820" i="4"/>
  <c r="S2821" i="4"/>
  <c r="H2821" i="4"/>
  <c r="S2822" i="4"/>
  <c r="H2822" i="4"/>
  <c r="S2823" i="4"/>
  <c r="H2823" i="4"/>
  <c r="S2824" i="4"/>
  <c r="H2824" i="4"/>
  <c r="S2825" i="4"/>
  <c r="H2825" i="4"/>
  <c r="S2826" i="4"/>
  <c r="H2826" i="4"/>
  <c r="S2827" i="4"/>
  <c r="H2827" i="4"/>
  <c r="S2828" i="4"/>
  <c r="H2828" i="4"/>
  <c r="S2829" i="4"/>
  <c r="H2829" i="4"/>
  <c r="S2830" i="4"/>
  <c r="H2830" i="4"/>
  <c r="S2831" i="4"/>
  <c r="H2831" i="4"/>
  <c r="S2832" i="4"/>
  <c r="H2832" i="4"/>
  <c r="S2833" i="4"/>
  <c r="H2833" i="4"/>
  <c r="S2834" i="4"/>
  <c r="H2834" i="4"/>
  <c r="S2835" i="4"/>
  <c r="H2835" i="4"/>
  <c r="S2836" i="4"/>
  <c r="H2836" i="4"/>
  <c r="S2837" i="4"/>
  <c r="H2837" i="4"/>
  <c r="S2838" i="4"/>
  <c r="H2838" i="4"/>
  <c r="S2839" i="4"/>
  <c r="H2839" i="4"/>
  <c r="S2840" i="4"/>
  <c r="H2840" i="4"/>
  <c r="S2841" i="4"/>
  <c r="H2841" i="4"/>
  <c r="S2842" i="4"/>
  <c r="H2842" i="4"/>
  <c r="S2843" i="4"/>
  <c r="H2843" i="4"/>
  <c r="S2844" i="4"/>
  <c r="H2844" i="4"/>
  <c r="S2845" i="4"/>
  <c r="H2845" i="4"/>
  <c r="S2846" i="4"/>
  <c r="H2846" i="4"/>
  <c r="S2847" i="4"/>
  <c r="H2847" i="4"/>
  <c r="S2848" i="4"/>
  <c r="H2848" i="4"/>
  <c r="S2849" i="4"/>
  <c r="H2849" i="4"/>
  <c r="S2850" i="4"/>
  <c r="H2850" i="4"/>
  <c r="S2851" i="4"/>
  <c r="H2851" i="4"/>
  <c r="S2852" i="4"/>
  <c r="H2852" i="4"/>
  <c r="S2853" i="4"/>
  <c r="H2853" i="4"/>
  <c r="S2854" i="4"/>
  <c r="H2854" i="4"/>
  <c r="S2855" i="4"/>
  <c r="H2855" i="4"/>
  <c r="S2856" i="4"/>
  <c r="H2856" i="4"/>
  <c r="S2857" i="4"/>
  <c r="H2857" i="4"/>
  <c r="S2858" i="4"/>
  <c r="H2858" i="4"/>
  <c r="S2859" i="4"/>
  <c r="H2859" i="4"/>
  <c r="S2860" i="4"/>
  <c r="H2860" i="4"/>
  <c r="S2861" i="4"/>
  <c r="H2861" i="4"/>
  <c r="S2862" i="4"/>
  <c r="H2862" i="4"/>
  <c r="S2863" i="4"/>
  <c r="H2863" i="4"/>
  <c r="S2864" i="4"/>
  <c r="H2864" i="4"/>
  <c r="S2865" i="4"/>
  <c r="H2865" i="4"/>
  <c r="S2866" i="4"/>
  <c r="H2866" i="4"/>
  <c r="S2867" i="4"/>
  <c r="H2867" i="4"/>
  <c r="S2868" i="4"/>
  <c r="H2868" i="4"/>
  <c r="S2869" i="4"/>
  <c r="H2869" i="4"/>
  <c r="S2870" i="4"/>
  <c r="H2870" i="4"/>
  <c r="S2871" i="4"/>
  <c r="H2871" i="4"/>
  <c r="S2872" i="4"/>
  <c r="H2872" i="4"/>
  <c r="S2873" i="4"/>
  <c r="H2873" i="4"/>
  <c r="S2874" i="4"/>
  <c r="H2874" i="4"/>
  <c r="S2875" i="4"/>
  <c r="H2875" i="4"/>
  <c r="S2876" i="4"/>
  <c r="H2876" i="4"/>
  <c r="S2877" i="4"/>
  <c r="H2877" i="4"/>
  <c r="S2878" i="4"/>
  <c r="H2878" i="4"/>
  <c r="S2879" i="4"/>
  <c r="H2879" i="4"/>
  <c r="S2880" i="4"/>
  <c r="H2880" i="4"/>
  <c r="S2881" i="4"/>
  <c r="H2881" i="4"/>
  <c r="S2882" i="4"/>
  <c r="H2882" i="4"/>
  <c r="S2883" i="4"/>
  <c r="H2883" i="4"/>
  <c r="S2884" i="4"/>
  <c r="H2884" i="4"/>
  <c r="S2885" i="4"/>
  <c r="H2885" i="4"/>
  <c r="S2886" i="4"/>
  <c r="H2886" i="4"/>
  <c r="S2887" i="4"/>
  <c r="H2887" i="4"/>
  <c r="S2888" i="4"/>
  <c r="H2888" i="4"/>
  <c r="S2889" i="4"/>
  <c r="H2889" i="4"/>
  <c r="S2890" i="4"/>
  <c r="H2890" i="4"/>
  <c r="S2891" i="4"/>
  <c r="H2891" i="4"/>
  <c r="S2892" i="4"/>
  <c r="H2892" i="4"/>
  <c r="S2893" i="4"/>
  <c r="H2893" i="4"/>
  <c r="S2894" i="4"/>
  <c r="H2894" i="4"/>
  <c r="S2895" i="4"/>
  <c r="H2895" i="4"/>
  <c r="S2896" i="4"/>
  <c r="H2896" i="4"/>
  <c r="S2897" i="4"/>
  <c r="H2897" i="4"/>
  <c r="S2898" i="4"/>
  <c r="H2898" i="4"/>
  <c r="S2899" i="4"/>
  <c r="H2899" i="4"/>
  <c r="S2900" i="4"/>
  <c r="H2900" i="4"/>
  <c r="S2901" i="4"/>
  <c r="H2901" i="4"/>
  <c r="S2902" i="4"/>
  <c r="H2902" i="4"/>
  <c r="S2903" i="4"/>
  <c r="H2903" i="4"/>
  <c r="S2904" i="4"/>
  <c r="H2904" i="4"/>
  <c r="S2905" i="4"/>
  <c r="H2905" i="4"/>
  <c r="S2906" i="4"/>
  <c r="H2906" i="4"/>
  <c r="S2907" i="4"/>
  <c r="H2907" i="4"/>
  <c r="S2908" i="4"/>
  <c r="H2908" i="4"/>
  <c r="S2909" i="4"/>
  <c r="H2909" i="4"/>
  <c r="S2910" i="4"/>
  <c r="H2910" i="4"/>
  <c r="S2911" i="4"/>
  <c r="H2911" i="4"/>
  <c r="S2912" i="4"/>
  <c r="H2912" i="4"/>
  <c r="S2913" i="4"/>
  <c r="H2913" i="4"/>
  <c r="S2914" i="4"/>
  <c r="H2914" i="4"/>
  <c r="S2915" i="4"/>
  <c r="H2915" i="4"/>
  <c r="S2916" i="4"/>
  <c r="H2916" i="4"/>
  <c r="S2917" i="4"/>
  <c r="H2917" i="4"/>
  <c r="S2918" i="4"/>
  <c r="H2918" i="4"/>
  <c r="S2919" i="4"/>
  <c r="H2919" i="4"/>
  <c r="S2920" i="4"/>
  <c r="H2920" i="4"/>
  <c r="S2921" i="4"/>
  <c r="H2921" i="4"/>
  <c r="S2922" i="4"/>
  <c r="H2922" i="4"/>
  <c r="S2923" i="4"/>
  <c r="H2923" i="4"/>
  <c r="S2924" i="4"/>
  <c r="H2924" i="4"/>
  <c r="S2925" i="4"/>
  <c r="H2925" i="4"/>
  <c r="S2926" i="4"/>
  <c r="H2926" i="4"/>
  <c r="S2927" i="4"/>
  <c r="H2927" i="4"/>
  <c r="S2928" i="4"/>
  <c r="H2928" i="4"/>
  <c r="S2929" i="4"/>
  <c r="H2929" i="4"/>
  <c r="S2930" i="4"/>
  <c r="H2930" i="4"/>
  <c r="S2931" i="4"/>
  <c r="H2931" i="4"/>
  <c r="S2932" i="4"/>
  <c r="H2932" i="4"/>
  <c r="S2933" i="4"/>
  <c r="H2933" i="4"/>
  <c r="S2934" i="4"/>
  <c r="H2934" i="4"/>
  <c r="S2935" i="4"/>
  <c r="H2935" i="4"/>
  <c r="S2936" i="4"/>
  <c r="H2936" i="4"/>
  <c r="S2937" i="4"/>
  <c r="H2937" i="4"/>
  <c r="S2938" i="4"/>
  <c r="H2938" i="4"/>
  <c r="S2939" i="4"/>
  <c r="H2939" i="4"/>
  <c r="S2940" i="4"/>
  <c r="H2940" i="4"/>
  <c r="S2941" i="4"/>
  <c r="H2941" i="4"/>
  <c r="S2942" i="4"/>
  <c r="H2942" i="4"/>
  <c r="S2943" i="4"/>
  <c r="H2943" i="4"/>
  <c r="S2944" i="4"/>
  <c r="H2944" i="4"/>
  <c r="S2945" i="4"/>
  <c r="H2945" i="4"/>
  <c r="S2946" i="4"/>
  <c r="H2946" i="4"/>
  <c r="S2947" i="4"/>
  <c r="H2947" i="4"/>
  <c r="S2948" i="4"/>
  <c r="H2948" i="4"/>
  <c r="S2949" i="4"/>
  <c r="H2949" i="4"/>
  <c r="S2950" i="4"/>
  <c r="H2950" i="4"/>
  <c r="S2951" i="4"/>
  <c r="H2951" i="4"/>
  <c r="S2952" i="4"/>
  <c r="H2952" i="4"/>
  <c r="S2953" i="4"/>
  <c r="H2953" i="4"/>
  <c r="S2954" i="4"/>
  <c r="H2954" i="4"/>
  <c r="S2955" i="4"/>
  <c r="H2955" i="4"/>
  <c r="S2956" i="4"/>
  <c r="H2956" i="4"/>
  <c r="S2957" i="4"/>
  <c r="H2957" i="4"/>
  <c r="S2958" i="4"/>
  <c r="H2958" i="4"/>
  <c r="S2959" i="4"/>
  <c r="H2959" i="4"/>
  <c r="S2960" i="4"/>
  <c r="H2960" i="4"/>
  <c r="S2961" i="4"/>
  <c r="H2961" i="4"/>
  <c r="S2962" i="4"/>
  <c r="H2962" i="4"/>
  <c r="S2963" i="4"/>
  <c r="H2963" i="4"/>
  <c r="S2964" i="4"/>
  <c r="H2964" i="4"/>
  <c r="S2965" i="4"/>
  <c r="H2965" i="4"/>
  <c r="S2966" i="4"/>
  <c r="H2966" i="4"/>
  <c r="S2967" i="4"/>
  <c r="H2967" i="4"/>
  <c r="S2968" i="4"/>
  <c r="H2968" i="4"/>
  <c r="S2969" i="4"/>
  <c r="H2969" i="4"/>
  <c r="S2970" i="4"/>
  <c r="H2970" i="4"/>
  <c r="S2971" i="4"/>
  <c r="H2971" i="4"/>
  <c r="S2972" i="4"/>
  <c r="H2972" i="4"/>
  <c r="S2973" i="4"/>
  <c r="H2973" i="4"/>
  <c r="S2974" i="4"/>
  <c r="H2974" i="4"/>
  <c r="S2975" i="4"/>
  <c r="H2975" i="4"/>
  <c r="S2976" i="4"/>
  <c r="H2976" i="4"/>
  <c r="S2977" i="4"/>
  <c r="H2977" i="4"/>
  <c r="S2978" i="4"/>
  <c r="H2978" i="4"/>
  <c r="S2979" i="4"/>
  <c r="H2979" i="4"/>
  <c r="S2980" i="4"/>
  <c r="H2980" i="4"/>
  <c r="S2981" i="4"/>
  <c r="H2981" i="4"/>
  <c r="S2982" i="4"/>
  <c r="H2982" i="4"/>
  <c r="S2983" i="4"/>
  <c r="H2983" i="4"/>
  <c r="S2984" i="4"/>
  <c r="H2984" i="4"/>
  <c r="S2985" i="4"/>
  <c r="H2985" i="4"/>
  <c r="S2986" i="4"/>
  <c r="H2986" i="4"/>
  <c r="S2987" i="4"/>
  <c r="H2987" i="4"/>
  <c r="S2988" i="4"/>
  <c r="H2988" i="4"/>
  <c r="S2989" i="4"/>
  <c r="H2989" i="4"/>
  <c r="S2990" i="4"/>
  <c r="H2990" i="4"/>
  <c r="S2991" i="4"/>
  <c r="H2991" i="4"/>
  <c r="S2992" i="4"/>
  <c r="H2992" i="4"/>
  <c r="S2993" i="4"/>
  <c r="H2993" i="4"/>
  <c r="S2994" i="4"/>
  <c r="H2994" i="4"/>
  <c r="S2995" i="4"/>
  <c r="H2995" i="4"/>
  <c r="S2996" i="4"/>
  <c r="H2996" i="4"/>
  <c r="S2997" i="4"/>
  <c r="H2997" i="4"/>
  <c r="S2998" i="4"/>
  <c r="H2998" i="4"/>
  <c r="S2999" i="4"/>
  <c r="H2999" i="4"/>
  <c r="S3000" i="4"/>
  <c r="H3000" i="4"/>
  <c r="S3001" i="4"/>
  <c r="H3001" i="4"/>
  <c r="S3002" i="4"/>
  <c r="H3002" i="4"/>
  <c r="S3003" i="4"/>
  <c r="H3003" i="4"/>
  <c r="S3004" i="4"/>
  <c r="H3004" i="4"/>
  <c r="S3005" i="4"/>
  <c r="H3005" i="4"/>
  <c r="S3006" i="4"/>
  <c r="H3006" i="4"/>
  <c r="S3007" i="4"/>
  <c r="H3007" i="4"/>
  <c r="S3008" i="4"/>
  <c r="H3008" i="4"/>
  <c r="S3009" i="4"/>
  <c r="H3009" i="4"/>
  <c r="S3010" i="4"/>
  <c r="H3010" i="4"/>
  <c r="S3011" i="4"/>
  <c r="H3011" i="4"/>
  <c r="S3012" i="4"/>
  <c r="H3012" i="4"/>
  <c r="S3013" i="4"/>
  <c r="H3013" i="4"/>
  <c r="S3014" i="4"/>
  <c r="H3014" i="4"/>
  <c r="S3015" i="4"/>
  <c r="H3015" i="4"/>
  <c r="S3016" i="4"/>
  <c r="H3016" i="4"/>
  <c r="S3017" i="4"/>
  <c r="H3017" i="4"/>
  <c r="S3018" i="4"/>
  <c r="H3018" i="4"/>
  <c r="S3019" i="4"/>
  <c r="H3019" i="4"/>
  <c r="S3020" i="4"/>
  <c r="H3020" i="4"/>
  <c r="S3021" i="4"/>
  <c r="H3021" i="4"/>
  <c r="S3022" i="4"/>
  <c r="H3022" i="4"/>
  <c r="S3023" i="4"/>
  <c r="H3023" i="4"/>
  <c r="S3024" i="4"/>
  <c r="H3024" i="4"/>
  <c r="S3025" i="4"/>
  <c r="H3025" i="4"/>
  <c r="S3026" i="4"/>
  <c r="H3026" i="4"/>
  <c r="S3027" i="4"/>
  <c r="H3027" i="4"/>
  <c r="S3028" i="4"/>
  <c r="H3028" i="4"/>
  <c r="S3029" i="4"/>
  <c r="H3029" i="4"/>
  <c r="S3030" i="4"/>
  <c r="H3030" i="4"/>
  <c r="S3031" i="4"/>
  <c r="H3031" i="4"/>
  <c r="S3032" i="4"/>
  <c r="H3032" i="4"/>
  <c r="S3033" i="4"/>
  <c r="H3033" i="4"/>
  <c r="S3034" i="4"/>
  <c r="H3034" i="4"/>
  <c r="S3035" i="4"/>
  <c r="H3035" i="4"/>
  <c r="S3036" i="4"/>
  <c r="H3036" i="4"/>
  <c r="S3037" i="4"/>
  <c r="H3037" i="4"/>
  <c r="S3038" i="4"/>
  <c r="H3038" i="4"/>
  <c r="S3039" i="4"/>
  <c r="H3039" i="4"/>
  <c r="S3040" i="4"/>
  <c r="H3040" i="4"/>
  <c r="S3041" i="4"/>
  <c r="H3041" i="4"/>
  <c r="S3042" i="4"/>
  <c r="H3042" i="4"/>
  <c r="S3043" i="4"/>
  <c r="H3043" i="4"/>
  <c r="S3044" i="4"/>
  <c r="H3044" i="4"/>
  <c r="S3045" i="4"/>
  <c r="H3045" i="4"/>
  <c r="S3046" i="4"/>
  <c r="H3046" i="4"/>
  <c r="S3047" i="4"/>
  <c r="H3047" i="4"/>
  <c r="S3048" i="4"/>
  <c r="H3048" i="4"/>
  <c r="S3049" i="4"/>
  <c r="H3049" i="4"/>
  <c r="S3050" i="4"/>
  <c r="H3050" i="4"/>
  <c r="S3051" i="4"/>
  <c r="H3051" i="4"/>
  <c r="S3052" i="4"/>
  <c r="H3052" i="4"/>
  <c r="S3053" i="4"/>
  <c r="H3053" i="4"/>
  <c r="S3054" i="4"/>
  <c r="H3054" i="4"/>
  <c r="S3055" i="4"/>
  <c r="H3055" i="4"/>
  <c r="S3056" i="4"/>
  <c r="H3056" i="4"/>
  <c r="S3057" i="4"/>
  <c r="H3057" i="4"/>
  <c r="S3058" i="4"/>
  <c r="H3058" i="4"/>
  <c r="S3059" i="4"/>
  <c r="H3059" i="4"/>
  <c r="S3060" i="4"/>
  <c r="H3060" i="4"/>
  <c r="S3061" i="4"/>
  <c r="H3061" i="4"/>
  <c r="S3062" i="4"/>
  <c r="H3062" i="4"/>
  <c r="S3063" i="4"/>
  <c r="H3063" i="4"/>
  <c r="S3064" i="4"/>
  <c r="H3064" i="4"/>
  <c r="S3065" i="4"/>
  <c r="H3065" i="4"/>
  <c r="S3066" i="4"/>
  <c r="H3066" i="4"/>
  <c r="S3067" i="4"/>
  <c r="H3067" i="4"/>
  <c r="S3068" i="4"/>
  <c r="H3068" i="4"/>
  <c r="S3069" i="4"/>
  <c r="H3069" i="4"/>
  <c r="S3070" i="4"/>
  <c r="H3070" i="4"/>
  <c r="S3071" i="4"/>
  <c r="H3071" i="4"/>
  <c r="S3072" i="4"/>
  <c r="H3072" i="4"/>
  <c r="S3073" i="4"/>
  <c r="H3073" i="4"/>
  <c r="S3074" i="4"/>
  <c r="H3074" i="4"/>
  <c r="S3075" i="4"/>
  <c r="H3075" i="4"/>
  <c r="S3076" i="4"/>
  <c r="H3076" i="4"/>
  <c r="S3077" i="4"/>
  <c r="H3077" i="4"/>
  <c r="S3078" i="4"/>
  <c r="H3078" i="4"/>
  <c r="S3079" i="4"/>
  <c r="H3079" i="4"/>
  <c r="S3080" i="4"/>
  <c r="H3080" i="4"/>
  <c r="S3081" i="4"/>
  <c r="H3081" i="4"/>
  <c r="S3082" i="4"/>
  <c r="H3082" i="4"/>
  <c r="S3083" i="4"/>
  <c r="H3083" i="4"/>
  <c r="S3084" i="4"/>
  <c r="H3084" i="4"/>
  <c r="S3085" i="4"/>
  <c r="H3085" i="4"/>
  <c r="S3086" i="4"/>
  <c r="H3086" i="4"/>
  <c r="S3087" i="4"/>
  <c r="H3087" i="4"/>
  <c r="S3088" i="4"/>
  <c r="H3088" i="4"/>
  <c r="S3089" i="4"/>
  <c r="H3089" i="4"/>
  <c r="S3090" i="4"/>
  <c r="H3090" i="4"/>
  <c r="S3091" i="4"/>
  <c r="H3091" i="4"/>
  <c r="S3092" i="4"/>
  <c r="H3092" i="4"/>
  <c r="S3093" i="4"/>
  <c r="H3093" i="4"/>
  <c r="S3094" i="4"/>
  <c r="H3094" i="4"/>
  <c r="S3095" i="4"/>
  <c r="H3095" i="4"/>
  <c r="S3096" i="4"/>
  <c r="H3096" i="4"/>
  <c r="S3097" i="4"/>
  <c r="H3097" i="4"/>
  <c r="S3098" i="4"/>
  <c r="H3098" i="4"/>
  <c r="S3099" i="4"/>
  <c r="H3099" i="4"/>
  <c r="S3100" i="4"/>
  <c r="H3100" i="4"/>
  <c r="S3101" i="4"/>
  <c r="H3101" i="4"/>
  <c r="S3102" i="4"/>
  <c r="H3102" i="4"/>
  <c r="S3103" i="4"/>
  <c r="H3103" i="4"/>
  <c r="S3104" i="4"/>
  <c r="H3104" i="4"/>
  <c r="S3105" i="4"/>
  <c r="H3105" i="4"/>
  <c r="S3106" i="4"/>
  <c r="H3106" i="4"/>
  <c r="S3107" i="4"/>
  <c r="H3107" i="4"/>
  <c r="S3108" i="4"/>
  <c r="H3108" i="4"/>
  <c r="S3109" i="4"/>
  <c r="H3109" i="4"/>
  <c r="S3110" i="4"/>
  <c r="H3110" i="4"/>
  <c r="S3111" i="4"/>
  <c r="H3111" i="4"/>
  <c r="S3112" i="4"/>
  <c r="H3112" i="4"/>
  <c r="S3113" i="4"/>
  <c r="H3113" i="4"/>
  <c r="S3114" i="4"/>
  <c r="H3114" i="4"/>
  <c r="S3115" i="4"/>
  <c r="H3115" i="4"/>
  <c r="S3116" i="4"/>
  <c r="H3116" i="4"/>
  <c r="S3117" i="4"/>
  <c r="H3117" i="4"/>
  <c r="S3118" i="4"/>
  <c r="H3118" i="4"/>
  <c r="S3119" i="4"/>
  <c r="H3119" i="4"/>
  <c r="S3120" i="4"/>
  <c r="H3120" i="4"/>
  <c r="S3121" i="4"/>
  <c r="H3121" i="4"/>
  <c r="S3122" i="4"/>
  <c r="H3122" i="4"/>
  <c r="S3123" i="4"/>
  <c r="H3123" i="4"/>
  <c r="S3124" i="4"/>
  <c r="H3124" i="4"/>
  <c r="S3125" i="4"/>
  <c r="H3125" i="4"/>
  <c r="S3126" i="4"/>
  <c r="H3126" i="4"/>
  <c r="S3127" i="4"/>
  <c r="H3127" i="4"/>
  <c r="S3128" i="4"/>
  <c r="H3128" i="4"/>
  <c r="S3129" i="4"/>
  <c r="H3129" i="4"/>
  <c r="S3130" i="4"/>
  <c r="H3130" i="4"/>
  <c r="S3131" i="4"/>
  <c r="H3131" i="4"/>
  <c r="S3132" i="4"/>
  <c r="H3132" i="4"/>
  <c r="S3133" i="4"/>
  <c r="H3133" i="4"/>
  <c r="S3134" i="4"/>
  <c r="H3134" i="4"/>
  <c r="S3135" i="4"/>
  <c r="H3135" i="4"/>
  <c r="S3136" i="4"/>
  <c r="H3136" i="4"/>
  <c r="S3137" i="4"/>
  <c r="H3137" i="4"/>
  <c r="S3138" i="4"/>
  <c r="H3138" i="4"/>
  <c r="S3139" i="4"/>
  <c r="H3139" i="4"/>
  <c r="S3140" i="4"/>
  <c r="H3140" i="4"/>
  <c r="S3141" i="4"/>
  <c r="H3141" i="4"/>
  <c r="S3142" i="4"/>
  <c r="H3142" i="4"/>
  <c r="S3143" i="4"/>
  <c r="H3143" i="4"/>
  <c r="S3144" i="4"/>
  <c r="H3144" i="4"/>
  <c r="S3145" i="4"/>
  <c r="H3145" i="4"/>
  <c r="S3146" i="4"/>
  <c r="H3146" i="4"/>
  <c r="S3147" i="4"/>
  <c r="H3147" i="4"/>
  <c r="S3148" i="4"/>
  <c r="H3148" i="4"/>
  <c r="S3149" i="4"/>
  <c r="H3149" i="4"/>
  <c r="S3150" i="4"/>
  <c r="H3150" i="4"/>
  <c r="S3151" i="4"/>
  <c r="H3151" i="4"/>
  <c r="S3152" i="4"/>
  <c r="H3152" i="4"/>
  <c r="S3153" i="4"/>
  <c r="H3153" i="4"/>
  <c r="S3154" i="4"/>
  <c r="H3154" i="4"/>
  <c r="S3155" i="4"/>
  <c r="H3155" i="4"/>
  <c r="S3156" i="4"/>
  <c r="H3156" i="4"/>
  <c r="S3157" i="4"/>
  <c r="H3157" i="4"/>
  <c r="S3158" i="4"/>
  <c r="H3158" i="4"/>
  <c r="S3159" i="4"/>
  <c r="H3159" i="4"/>
  <c r="S3160" i="4"/>
  <c r="H3160" i="4"/>
  <c r="S3161" i="4"/>
  <c r="H3161" i="4"/>
  <c r="S3162" i="4"/>
  <c r="H3162" i="4"/>
  <c r="S3163" i="4"/>
  <c r="H3163" i="4"/>
  <c r="S3164" i="4"/>
  <c r="H3164" i="4"/>
  <c r="S3165" i="4"/>
  <c r="H3165" i="4"/>
  <c r="S3166" i="4"/>
  <c r="H3166" i="4"/>
  <c r="S3167" i="4"/>
  <c r="H3167" i="4"/>
  <c r="S3168" i="4"/>
  <c r="H3168" i="4"/>
  <c r="S3169" i="4"/>
  <c r="H3169" i="4"/>
  <c r="S3170" i="4"/>
  <c r="H3170" i="4"/>
  <c r="S3171" i="4"/>
  <c r="H3171" i="4"/>
  <c r="S3172" i="4"/>
  <c r="H3172" i="4"/>
  <c r="S3173" i="4"/>
  <c r="H3173" i="4"/>
  <c r="S3174" i="4"/>
  <c r="H3174" i="4"/>
  <c r="S3175" i="4"/>
  <c r="H3175" i="4"/>
  <c r="S3176" i="4"/>
  <c r="H3176" i="4"/>
  <c r="S3177" i="4"/>
  <c r="H3177" i="4"/>
  <c r="S3178" i="4"/>
  <c r="H3178" i="4"/>
  <c r="S3179" i="4"/>
  <c r="H3179" i="4"/>
  <c r="S3180" i="4"/>
  <c r="H3180" i="4"/>
  <c r="S3181" i="4"/>
  <c r="H3181" i="4"/>
  <c r="S3182" i="4"/>
  <c r="H3182" i="4"/>
  <c r="S3183" i="4"/>
  <c r="H3183" i="4"/>
  <c r="S3184" i="4"/>
  <c r="H3184" i="4"/>
  <c r="S3185" i="4"/>
  <c r="H3185" i="4"/>
  <c r="S3186" i="4"/>
  <c r="H3186" i="4"/>
  <c r="S3187" i="4"/>
  <c r="H3187" i="4"/>
  <c r="S3188" i="4"/>
  <c r="H3188" i="4"/>
  <c r="S3189" i="4"/>
  <c r="H3189" i="4"/>
  <c r="S3190" i="4"/>
  <c r="H3190" i="4"/>
  <c r="S3191" i="4"/>
  <c r="H3191" i="4"/>
  <c r="S3192" i="4"/>
  <c r="H3192" i="4"/>
  <c r="S3193" i="4"/>
  <c r="H3193" i="4"/>
  <c r="S3194" i="4"/>
  <c r="H3194" i="4"/>
  <c r="S3195" i="4"/>
  <c r="H3195" i="4"/>
  <c r="S3196" i="4"/>
  <c r="H3196" i="4"/>
  <c r="S3197" i="4"/>
  <c r="H3197" i="4"/>
  <c r="S3198" i="4"/>
  <c r="H3198" i="4"/>
  <c r="S3199" i="4"/>
  <c r="H3199" i="4"/>
  <c r="S3200" i="4"/>
  <c r="H3200" i="4"/>
  <c r="S3201" i="4"/>
  <c r="H3201" i="4"/>
  <c r="S3202" i="4"/>
  <c r="H3202" i="4"/>
  <c r="S3203" i="4"/>
  <c r="H3203" i="4"/>
  <c r="S3204" i="4"/>
  <c r="H3204" i="4"/>
  <c r="S3205" i="4"/>
  <c r="H3205" i="4"/>
  <c r="S3206" i="4"/>
  <c r="H3206" i="4"/>
  <c r="S3207" i="4"/>
  <c r="H3207" i="4"/>
  <c r="S3208" i="4"/>
  <c r="H3208" i="4"/>
  <c r="S3209" i="4"/>
  <c r="H3209" i="4"/>
  <c r="S3210" i="4"/>
  <c r="H3210" i="4"/>
  <c r="S3211" i="4"/>
  <c r="H3211" i="4"/>
  <c r="S3212" i="4"/>
  <c r="H3212" i="4"/>
  <c r="S3213" i="4"/>
  <c r="H3213" i="4"/>
  <c r="S3214" i="4"/>
  <c r="H3214" i="4"/>
  <c r="S3215" i="4"/>
  <c r="H3215" i="4"/>
  <c r="S3216" i="4"/>
  <c r="H3216" i="4"/>
  <c r="S3217" i="4"/>
  <c r="H3217" i="4"/>
  <c r="S3218" i="4"/>
  <c r="H3218" i="4"/>
  <c r="S3219" i="4"/>
  <c r="H3219" i="4"/>
  <c r="S3220" i="4"/>
  <c r="H3220" i="4"/>
  <c r="S3221" i="4"/>
  <c r="H3221" i="4"/>
  <c r="S3222" i="4"/>
  <c r="H3222" i="4"/>
  <c r="S3223" i="4"/>
  <c r="H3223" i="4"/>
  <c r="S3224" i="4"/>
  <c r="H3224" i="4"/>
  <c r="S3225" i="4"/>
  <c r="H3225" i="4"/>
  <c r="S3226" i="4"/>
  <c r="H3226" i="4"/>
  <c r="S3227" i="4"/>
  <c r="H3227" i="4"/>
  <c r="S3228" i="4"/>
  <c r="H3228" i="4"/>
  <c r="S3229" i="4"/>
  <c r="H3229" i="4"/>
  <c r="S3230" i="4"/>
  <c r="H3230" i="4"/>
  <c r="S3231" i="4"/>
  <c r="H3231" i="4"/>
  <c r="S3232" i="4"/>
  <c r="H3232" i="4"/>
  <c r="S3233" i="4"/>
  <c r="H3233" i="4"/>
  <c r="S3234" i="4"/>
  <c r="H3234" i="4"/>
  <c r="S3235" i="4"/>
  <c r="H3235" i="4"/>
  <c r="S3236" i="4"/>
  <c r="H3236" i="4"/>
  <c r="S3237" i="4"/>
  <c r="H3237" i="4"/>
  <c r="S3238" i="4"/>
  <c r="H3238" i="4"/>
  <c r="S3239" i="4"/>
  <c r="H3239" i="4"/>
  <c r="S3240" i="4"/>
  <c r="H3240" i="4"/>
  <c r="S3241" i="4"/>
  <c r="H3241" i="4"/>
  <c r="S3242" i="4"/>
  <c r="H3242" i="4"/>
  <c r="S3243" i="4"/>
  <c r="H3243" i="4"/>
  <c r="S3244" i="4"/>
  <c r="H3244" i="4"/>
  <c r="S3245" i="4"/>
  <c r="H3245" i="4"/>
  <c r="S3246" i="4"/>
  <c r="H3246" i="4"/>
  <c r="S3247" i="4"/>
  <c r="H3247" i="4"/>
  <c r="S3248" i="4"/>
  <c r="H3248" i="4"/>
  <c r="S3249" i="4"/>
  <c r="H3249" i="4"/>
  <c r="S3250" i="4"/>
  <c r="H3250" i="4"/>
  <c r="S3251" i="4"/>
  <c r="H3251" i="4"/>
  <c r="S3252" i="4"/>
  <c r="H3252" i="4"/>
  <c r="S3253" i="4"/>
  <c r="H3253" i="4"/>
  <c r="S3254" i="4"/>
  <c r="H3254" i="4"/>
  <c r="S3255" i="4"/>
  <c r="H3255" i="4"/>
  <c r="S3256" i="4"/>
  <c r="H3256" i="4"/>
  <c r="S3257" i="4"/>
  <c r="H3257" i="4"/>
  <c r="S3258" i="4"/>
  <c r="H3258" i="4"/>
  <c r="S3259" i="4"/>
  <c r="H3259" i="4"/>
  <c r="S3260" i="4"/>
  <c r="H3260" i="4"/>
  <c r="S3261" i="4"/>
  <c r="H3261" i="4"/>
  <c r="S3262" i="4"/>
  <c r="H3262" i="4"/>
  <c r="S3263" i="4"/>
  <c r="H3263" i="4"/>
  <c r="S3264" i="4"/>
  <c r="H3264" i="4"/>
  <c r="S3265" i="4"/>
  <c r="H3265" i="4"/>
  <c r="S3266" i="4"/>
  <c r="H3266" i="4"/>
  <c r="S3267" i="4"/>
  <c r="H3267" i="4"/>
  <c r="S3268" i="4"/>
  <c r="H3268" i="4"/>
  <c r="S3269" i="4"/>
  <c r="H3269" i="4"/>
  <c r="S3270" i="4"/>
  <c r="H3270" i="4"/>
  <c r="S3271" i="4"/>
  <c r="H3271" i="4"/>
  <c r="S3272" i="4"/>
  <c r="H3272" i="4"/>
  <c r="S3273" i="4"/>
  <c r="H3273" i="4"/>
  <c r="S3274" i="4"/>
  <c r="H3274" i="4"/>
  <c r="S3275" i="4"/>
  <c r="H3275" i="4"/>
  <c r="S3276" i="4"/>
  <c r="H3276" i="4"/>
  <c r="S3277" i="4"/>
  <c r="H3277" i="4"/>
  <c r="S3278" i="4"/>
  <c r="H3278" i="4"/>
  <c r="S3279" i="4"/>
  <c r="H3279" i="4"/>
  <c r="S3280" i="4"/>
  <c r="H3280" i="4"/>
  <c r="S3281" i="4"/>
  <c r="H3281" i="4"/>
  <c r="S3282" i="4"/>
  <c r="H3282" i="4"/>
  <c r="S3283" i="4"/>
  <c r="H3283" i="4"/>
  <c r="S3284" i="4"/>
  <c r="H3284" i="4"/>
  <c r="S3285" i="4"/>
  <c r="H3285" i="4"/>
  <c r="S3286" i="4"/>
  <c r="H3286" i="4"/>
  <c r="S3287" i="4"/>
  <c r="H3287" i="4"/>
  <c r="S3288" i="4"/>
  <c r="H3288" i="4"/>
  <c r="S3289" i="4"/>
  <c r="H3289" i="4"/>
  <c r="S3290" i="4"/>
  <c r="H3290" i="4"/>
  <c r="S3291" i="4"/>
  <c r="H3291" i="4"/>
  <c r="S3292" i="4"/>
  <c r="H3292" i="4"/>
  <c r="S3293" i="4"/>
  <c r="H3293" i="4"/>
  <c r="S3294" i="4"/>
  <c r="H3294" i="4"/>
  <c r="S3295" i="4"/>
  <c r="H3295" i="4"/>
  <c r="S3296" i="4"/>
  <c r="H3296" i="4"/>
  <c r="S3297" i="4"/>
  <c r="H3297" i="4"/>
  <c r="S3298" i="4"/>
  <c r="H3298" i="4"/>
  <c r="S3299" i="4"/>
  <c r="H3299" i="4"/>
  <c r="S3300" i="4"/>
  <c r="H3300" i="4"/>
  <c r="S3301" i="4"/>
  <c r="H3301" i="4"/>
  <c r="S3302" i="4"/>
  <c r="H3302" i="4"/>
  <c r="S3303" i="4"/>
  <c r="H3303" i="4"/>
  <c r="S3304" i="4"/>
  <c r="H3304" i="4"/>
  <c r="S3305" i="4"/>
  <c r="H3305" i="4"/>
  <c r="S3306" i="4"/>
  <c r="H3306" i="4"/>
  <c r="S3307" i="4"/>
  <c r="H3307" i="4"/>
  <c r="S3308" i="4"/>
  <c r="H3308" i="4"/>
  <c r="S3309" i="4"/>
  <c r="H3309" i="4"/>
  <c r="S3310" i="4"/>
  <c r="H3310" i="4"/>
  <c r="S3311" i="4"/>
  <c r="H3311" i="4"/>
  <c r="S3312" i="4"/>
  <c r="H3312" i="4"/>
  <c r="S3313" i="4"/>
  <c r="H3313" i="4"/>
  <c r="S3314" i="4"/>
  <c r="H3314" i="4"/>
  <c r="S3315" i="4"/>
  <c r="H3315" i="4"/>
  <c r="S3316" i="4"/>
  <c r="H3316" i="4"/>
  <c r="S3317" i="4"/>
  <c r="H3317" i="4"/>
  <c r="S3318" i="4"/>
  <c r="H3318" i="4"/>
  <c r="S3319" i="4"/>
  <c r="H3319" i="4"/>
  <c r="S3320" i="4"/>
  <c r="H3320" i="4"/>
  <c r="S3321" i="4"/>
  <c r="H3321" i="4"/>
  <c r="S3322" i="4"/>
  <c r="H3322" i="4"/>
  <c r="S3323" i="4"/>
  <c r="H3323" i="4"/>
  <c r="S3324" i="4"/>
  <c r="H3324" i="4"/>
  <c r="S3325" i="4"/>
  <c r="H3325" i="4"/>
  <c r="S3326" i="4"/>
  <c r="H3326" i="4"/>
  <c r="S3327" i="4"/>
  <c r="H3327" i="4"/>
  <c r="S3328" i="4"/>
  <c r="H3328" i="4"/>
  <c r="S3329" i="4"/>
  <c r="H3329" i="4"/>
  <c r="S3330" i="4"/>
  <c r="H3330" i="4"/>
  <c r="S3331" i="4"/>
  <c r="H3331" i="4"/>
  <c r="S3332" i="4"/>
  <c r="H3332" i="4"/>
  <c r="S3333" i="4"/>
  <c r="H3333" i="4"/>
  <c r="S3334" i="4"/>
  <c r="H3334" i="4"/>
  <c r="S3335" i="4"/>
  <c r="H3335" i="4"/>
  <c r="S3336" i="4"/>
  <c r="H3336" i="4"/>
  <c r="S3337" i="4"/>
  <c r="H3337" i="4"/>
  <c r="S3338" i="4"/>
  <c r="H3338" i="4"/>
  <c r="S3339" i="4"/>
  <c r="H3339" i="4"/>
  <c r="S3340" i="4"/>
  <c r="H3340" i="4"/>
  <c r="S3341" i="4"/>
  <c r="H3341" i="4"/>
  <c r="S3342" i="4"/>
  <c r="H3342" i="4"/>
  <c r="S3343" i="4"/>
  <c r="H3343" i="4"/>
  <c r="S3344" i="4"/>
  <c r="H3344" i="4"/>
  <c r="S3345" i="4"/>
  <c r="H3345" i="4"/>
  <c r="S3346" i="4"/>
  <c r="H3346" i="4"/>
  <c r="S3347" i="4"/>
  <c r="H3347" i="4"/>
  <c r="S3348" i="4"/>
  <c r="H3348" i="4"/>
  <c r="S3349" i="4"/>
  <c r="H3349" i="4"/>
  <c r="S3350" i="4"/>
  <c r="H3350" i="4"/>
  <c r="S3351" i="4"/>
  <c r="H3351" i="4"/>
  <c r="S3352" i="4"/>
  <c r="H3352" i="4"/>
  <c r="S3353" i="4"/>
  <c r="H3353" i="4"/>
  <c r="S3354" i="4"/>
  <c r="H3354" i="4"/>
  <c r="S3355" i="4"/>
  <c r="H3355" i="4"/>
  <c r="S3356" i="4"/>
  <c r="H3356" i="4"/>
  <c r="S3357" i="4"/>
  <c r="H3357" i="4"/>
  <c r="S3358" i="4"/>
  <c r="H3358" i="4"/>
  <c r="S3359" i="4"/>
  <c r="H3359" i="4"/>
  <c r="S3360" i="4"/>
  <c r="H3360" i="4"/>
  <c r="S3361" i="4"/>
  <c r="H3361" i="4"/>
  <c r="S3362" i="4"/>
  <c r="H3362" i="4"/>
  <c r="S3363" i="4"/>
  <c r="H3363" i="4"/>
  <c r="S3364" i="4"/>
  <c r="H3364" i="4"/>
  <c r="S3365" i="4"/>
  <c r="H3365" i="4"/>
  <c r="S3366" i="4"/>
  <c r="H3366" i="4"/>
  <c r="S3367" i="4"/>
  <c r="H3367" i="4"/>
  <c r="S3368" i="4"/>
  <c r="H3368" i="4"/>
  <c r="S3369" i="4"/>
  <c r="H3369" i="4"/>
  <c r="S3370" i="4"/>
  <c r="H3370" i="4"/>
  <c r="S3371" i="4"/>
  <c r="H3371" i="4"/>
  <c r="S3372" i="4"/>
  <c r="H3372" i="4"/>
  <c r="S3373" i="4"/>
  <c r="H3373" i="4"/>
  <c r="S3374" i="4"/>
  <c r="H3374" i="4"/>
  <c r="S3375" i="4"/>
  <c r="H3375" i="4"/>
  <c r="S3376" i="4"/>
  <c r="H3376" i="4"/>
  <c r="S3377" i="4"/>
  <c r="H3377" i="4"/>
  <c r="S3378" i="4"/>
  <c r="H3378" i="4"/>
  <c r="S3379" i="4"/>
  <c r="H3379" i="4"/>
  <c r="S3380" i="4"/>
  <c r="H3380" i="4"/>
  <c r="S3381" i="4"/>
  <c r="H3381" i="4"/>
  <c r="S3382" i="4"/>
  <c r="H3382" i="4"/>
  <c r="S3383" i="4"/>
  <c r="H3383" i="4"/>
  <c r="S3384" i="4"/>
  <c r="H3384" i="4"/>
  <c r="S3385" i="4"/>
  <c r="H3385" i="4"/>
  <c r="S3386" i="4"/>
  <c r="H3386" i="4"/>
  <c r="S3387" i="4"/>
  <c r="H3387" i="4"/>
  <c r="S3388" i="4"/>
  <c r="H3388" i="4"/>
  <c r="S3389" i="4"/>
  <c r="H3389" i="4"/>
  <c r="S3390" i="4"/>
  <c r="H3390" i="4"/>
  <c r="S3391" i="4"/>
  <c r="H3391" i="4"/>
  <c r="S3392" i="4"/>
  <c r="H3392" i="4"/>
  <c r="S3393" i="4"/>
  <c r="H3393" i="4"/>
  <c r="S3394" i="4"/>
  <c r="H3394" i="4"/>
  <c r="S3395" i="4"/>
  <c r="H3395" i="4"/>
  <c r="S3396" i="4"/>
  <c r="H3396" i="4"/>
  <c r="S3397" i="4"/>
  <c r="H3397" i="4"/>
  <c r="S3398" i="4"/>
  <c r="H3398" i="4"/>
  <c r="S3399" i="4"/>
  <c r="H3399" i="4"/>
  <c r="S3400" i="4"/>
  <c r="H3400" i="4"/>
  <c r="S3401" i="4"/>
  <c r="H3401" i="4"/>
  <c r="S3402" i="4"/>
  <c r="H3402" i="4"/>
  <c r="S3403" i="4"/>
  <c r="H3403" i="4"/>
  <c r="S3404" i="4"/>
  <c r="H3404" i="4"/>
  <c r="S3405" i="4"/>
  <c r="H3405" i="4"/>
  <c r="S3406" i="4"/>
  <c r="H3406" i="4"/>
  <c r="S3407" i="4"/>
  <c r="H3407" i="4"/>
  <c r="S3408" i="4"/>
  <c r="H3408" i="4"/>
  <c r="S3409" i="4"/>
  <c r="H3409" i="4"/>
  <c r="S3410" i="4"/>
  <c r="H3410" i="4"/>
  <c r="S3411" i="4"/>
  <c r="H3411" i="4"/>
  <c r="S3412" i="4"/>
  <c r="H3412" i="4"/>
  <c r="S3413" i="4"/>
  <c r="H3413" i="4"/>
  <c r="S3414" i="4"/>
  <c r="H3414" i="4"/>
  <c r="S3415" i="4"/>
  <c r="H3415" i="4"/>
  <c r="S3416" i="4"/>
  <c r="H3416" i="4"/>
  <c r="S3417" i="4"/>
  <c r="H3417" i="4"/>
  <c r="S3418" i="4"/>
  <c r="H3418" i="4"/>
  <c r="S3419" i="4"/>
  <c r="H3419" i="4"/>
  <c r="S3420" i="4"/>
  <c r="H3420" i="4"/>
  <c r="S3421" i="4"/>
  <c r="H3421" i="4"/>
  <c r="S3422" i="4"/>
  <c r="H3422" i="4"/>
  <c r="S3423" i="4"/>
  <c r="H3423" i="4"/>
  <c r="S3424" i="4"/>
  <c r="H3424" i="4"/>
  <c r="S3425" i="4"/>
  <c r="H3425" i="4"/>
  <c r="S3426" i="4"/>
  <c r="H3426" i="4"/>
  <c r="S3427" i="4"/>
  <c r="H3427" i="4"/>
  <c r="S3428" i="4"/>
  <c r="H3428" i="4"/>
  <c r="S3429" i="4"/>
  <c r="H3429" i="4"/>
  <c r="S3430" i="4"/>
  <c r="H3430" i="4"/>
  <c r="S3431" i="4"/>
  <c r="H3431" i="4"/>
  <c r="S3432" i="4"/>
  <c r="H3432" i="4"/>
  <c r="S3433" i="4"/>
  <c r="H3433" i="4"/>
  <c r="S3434" i="4"/>
  <c r="H3434" i="4"/>
  <c r="S3435" i="4"/>
  <c r="H3435" i="4"/>
  <c r="S3436" i="4"/>
  <c r="H3436" i="4"/>
  <c r="S3437" i="4"/>
  <c r="H3437" i="4"/>
  <c r="S3438" i="4"/>
  <c r="H3438" i="4"/>
  <c r="S3439" i="4"/>
  <c r="H3439" i="4"/>
  <c r="S3440" i="4"/>
  <c r="H3440" i="4"/>
  <c r="S3441" i="4"/>
  <c r="H3441" i="4"/>
  <c r="S3442" i="4"/>
  <c r="H3442" i="4"/>
  <c r="S3443" i="4"/>
  <c r="H3443" i="4"/>
  <c r="S3444" i="4"/>
  <c r="H3444" i="4"/>
  <c r="S3445" i="4"/>
  <c r="H3445" i="4"/>
  <c r="S3446" i="4"/>
  <c r="H3446" i="4"/>
  <c r="S3447" i="4"/>
  <c r="H3447" i="4"/>
  <c r="S3448" i="4"/>
  <c r="H3448" i="4"/>
  <c r="S3449" i="4"/>
  <c r="H3449" i="4"/>
  <c r="S3450" i="4"/>
  <c r="H3450" i="4"/>
  <c r="S3451" i="4"/>
  <c r="H3451" i="4"/>
  <c r="S3452" i="4"/>
  <c r="H3452" i="4"/>
  <c r="S3453" i="4"/>
  <c r="H3453" i="4"/>
  <c r="S3454" i="4"/>
  <c r="H3454" i="4"/>
  <c r="S3455" i="4"/>
  <c r="H3455" i="4"/>
  <c r="S3456" i="4"/>
  <c r="H3456" i="4"/>
  <c r="S3457" i="4"/>
  <c r="H3457" i="4"/>
  <c r="S3458" i="4"/>
  <c r="H3458" i="4"/>
  <c r="S3459" i="4"/>
  <c r="H3459" i="4"/>
  <c r="S3460" i="4"/>
  <c r="H3460" i="4"/>
  <c r="S3461" i="4"/>
  <c r="H3461" i="4"/>
  <c r="S3462" i="4"/>
  <c r="H3462" i="4"/>
  <c r="S3463" i="4"/>
  <c r="H3463" i="4"/>
  <c r="S3464" i="4"/>
  <c r="H3464" i="4"/>
  <c r="S3465" i="4"/>
  <c r="H3465" i="4"/>
  <c r="S3466" i="4"/>
  <c r="H3466" i="4"/>
  <c r="S3467" i="4"/>
  <c r="H3467" i="4"/>
  <c r="S3468" i="4"/>
  <c r="H3468" i="4"/>
  <c r="S3469" i="4"/>
  <c r="H3469" i="4"/>
  <c r="S3470" i="4"/>
  <c r="H3470" i="4"/>
  <c r="S3471" i="4"/>
  <c r="H3471" i="4"/>
  <c r="S3472" i="4"/>
  <c r="H3472" i="4"/>
  <c r="S3473" i="4"/>
  <c r="H3473" i="4"/>
  <c r="S3474" i="4"/>
  <c r="H3474" i="4"/>
  <c r="S3475" i="4"/>
  <c r="H3475" i="4"/>
  <c r="S3476" i="4"/>
  <c r="H3476" i="4"/>
  <c r="S3477" i="4"/>
  <c r="H3477" i="4"/>
  <c r="S3478" i="4"/>
  <c r="H3478" i="4"/>
  <c r="S3479" i="4"/>
  <c r="H3479" i="4"/>
  <c r="S3480" i="4"/>
  <c r="H3480" i="4"/>
  <c r="S3481" i="4"/>
  <c r="H3481" i="4"/>
  <c r="S3482" i="4"/>
  <c r="H3482" i="4"/>
  <c r="S3483" i="4"/>
  <c r="H3483" i="4"/>
  <c r="S3484" i="4"/>
  <c r="H3484" i="4"/>
  <c r="S3485" i="4"/>
  <c r="H3485" i="4"/>
  <c r="S3486" i="4"/>
  <c r="H3486" i="4"/>
  <c r="S3487" i="4"/>
  <c r="H3487" i="4"/>
  <c r="S3488" i="4"/>
  <c r="H3488" i="4"/>
  <c r="S3489" i="4"/>
  <c r="H3489" i="4"/>
  <c r="S3490" i="4"/>
  <c r="H3490" i="4"/>
  <c r="S3491" i="4"/>
  <c r="H3491" i="4"/>
  <c r="S3492" i="4"/>
  <c r="H3492" i="4"/>
  <c r="S3493" i="4"/>
  <c r="H3493" i="4"/>
  <c r="S3494" i="4"/>
  <c r="H3494" i="4"/>
  <c r="S3495" i="4"/>
  <c r="H3495" i="4"/>
  <c r="S3496" i="4"/>
  <c r="H3496" i="4"/>
  <c r="S3497" i="4"/>
  <c r="H3497" i="4"/>
  <c r="S3498" i="4"/>
  <c r="H3498" i="4"/>
  <c r="S3499" i="4"/>
  <c r="H3499" i="4"/>
  <c r="S3500" i="4"/>
  <c r="H3500" i="4"/>
  <c r="S3501" i="4"/>
  <c r="H3501" i="4"/>
  <c r="S3502" i="4"/>
  <c r="H3502" i="4"/>
  <c r="S3503" i="4"/>
  <c r="H3503" i="4"/>
  <c r="S3504" i="4"/>
  <c r="H3504" i="4"/>
  <c r="S3505" i="4"/>
  <c r="H3505" i="4"/>
  <c r="S3506" i="4"/>
  <c r="H3506" i="4"/>
  <c r="S3507" i="4"/>
  <c r="H3507" i="4"/>
  <c r="S3508" i="4"/>
  <c r="H3508" i="4"/>
  <c r="S3509" i="4"/>
  <c r="H3509" i="4"/>
  <c r="S3510" i="4"/>
  <c r="H3510" i="4"/>
  <c r="S3511" i="4"/>
  <c r="H3511" i="4"/>
  <c r="S3512" i="4"/>
  <c r="H3512" i="4"/>
  <c r="S3513" i="4"/>
  <c r="H3513" i="4"/>
  <c r="S3514" i="4"/>
  <c r="H3514" i="4"/>
  <c r="S3515" i="4"/>
  <c r="H3515" i="4"/>
  <c r="S3516" i="4"/>
  <c r="H3516" i="4"/>
  <c r="S3517" i="4"/>
  <c r="H3517" i="4"/>
  <c r="S3518" i="4"/>
  <c r="H3518" i="4"/>
  <c r="S3519" i="4"/>
  <c r="H3519" i="4"/>
  <c r="S3520" i="4"/>
  <c r="H3520" i="4"/>
  <c r="S3521" i="4"/>
  <c r="H3521" i="4"/>
  <c r="S3522" i="4"/>
  <c r="H3522" i="4"/>
  <c r="S3523" i="4"/>
  <c r="H3523" i="4"/>
  <c r="S3524" i="4"/>
  <c r="H3524" i="4"/>
  <c r="S3525" i="4"/>
  <c r="H3525" i="4"/>
  <c r="S3526" i="4"/>
  <c r="H3526" i="4"/>
  <c r="S3527" i="4"/>
  <c r="H3527" i="4"/>
  <c r="S3528" i="4"/>
  <c r="H3528" i="4"/>
  <c r="S3529" i="4"/>
  <c r="H3529" i="4"/>
  <c r="S3530" i="4"/>
  <c r="H3530" i="4"/>
  <c r="S3531" i="4"/>
  <c r="H3531" i="4"/>
  <c r="S3532" i="4"/>
  <c r="H3532" i="4"/>
  <c r="S3533" i="4"/>
  <c r="H3533" i="4"/>
  <c r="S3534" i="4"/>
  <c r="H3534" i="4"/>
  <c r="S3535" i="4"/>
  <c r="H3535" i="4"/>
  <c r="S3536" i="4"/>
  <c r="H3536" i="4"/>
  <c r="S3537" i="4"/>
  <c r="H3537" i="4"/>
  <c r="S3538" i="4"/>
  <c r="H3538" i="4"/>
  <c r="S3539" i="4"/>
  <c r="H3539" i="4"/>
  <c r="S3540" i="4"/>
  <c r="H3540" i="4"/>
  <c r="S3541" i="4"/>
  <c r="H3541" i="4"/>
  <c r="S3542" i="4"/>
  <c r="H3542" i="4"/>
  <c r="S3543" i="4"/>
  <c r="H3543" i="4"/>
  <c r="S3544" i="4"/>
  <c r="H3544" i="4"/>
  <c r="S3545" i="4"/>
  <c r="H3545" i="4"/>
  <c r="S3546" i="4"/>
  <c r="H3546" i="4"/>
  <c r="S3547" i="4"/>
  <c r="H3547" i="4"/>
  <c r="S3548" i="4"/>
  <c r="H3548" i="4"/>
  <c r="S3549" i="4"/>
  <c r="H3549" i="4"/>
  <c r="S3550" i="4"/>
  <c r="H3550" i="4"/>
  <c r="S3551" i="4"/>
  <c r="H3551" i="4"/>
  <c r="S3552" i="4"/>
  <c r="H3552" i="4"/>
  <c r="S3553" i="4"/>
  <c r="H3553" i="4"/>
  <c r="S3554" i="4"/>
  <c r="H3554" i="4"/>
  <c r="S3555" i="4"/>
  <c r="H3555" i="4"/>
  <c r="S3556" i="4"/>
  <c r="H3556" i="4"/>
  <c r="S3557" i="4"/>
  <c r="H3557" i="4"/>
  <c r="S3558" i="4"/>
  <c r="H3558" i="4"/>
  <c r="S3559" i="4"/>
  <c r="H3559" i="4"/>
  <c r="S3560" i="4"/>
  <c r="H3560" i="4"/>
  <c r="S3561" i="4"/>
  <c r="H3561" i="4"/>
  <c r="S3562" i="4"/>
  <c r="H3562" i="4"/>
  <c r="S3563" i="4"/>
  <c r="H3563" i="4"/>
  <c r="S3564" i="4"/>
  <c r="H3564" i="4"/>
  <c r="S3565" i="4"/>
  <c r="H3565" i="4"/>
  <c r="S3566" i="4"/>
  <c r="H3566" i="4"/>
  <c r="S3567" i="4"/>
  <c r="H3567" i="4"/>
  <c r="S3568" i="4"/>
  <c r="H3568" i="4"/>
  <c r="S3569" i="4"/>
  <c r="H3569" i="4"/>
  <c r="S3570" i="4"/>
  <c r="H3570" i="4"/>
  <c r="S3571" i="4"/>
  <c r="H3571" i="4"/>
  <c r="S3572" i="4"/>
  <c r="H3572" i="4"/>
  <c r="S3573" i="4"/>
  <c r="H3573" i="4"/>
  <c r="S3574" i="4"/>
  <c r="H3574" i="4"/>
  <c r="S3575" i="4"/>
  <c r="H3575" i="4"/>
  <c r="S3576" i="4"/>
  <c r="H3576" i="4"/>
  <c r="S3577" i="4"/>
  <c r="H3577" i="4"/>
  <c r="S3578" i="4"/>
  <c r="H3578" i="4"/>
  <c r="S3579" i="4"/>
  <c r="H3579" i="4"/>
  <c r="S3580" i="4"/>
  <c r="H3580" i="4"/>
  <c r="S3581" i="4"/>
  <c r="H3581" i="4"/>
  <c r="S3582" i="4"/>
  <c r="H3582" i="4"/>
  <c r="S3583" i="4"/>
  <c r="H3583" i="4"/>
  <c r="S3584" i="4"/>
  <c r="H3584" i="4"/>
  <c r="S3585" i="4"/>
  <c r="H3585" i="4"/>
  <c r="S3586" i="4"/>
  <c r="H3586" i="4"/>
  <c r="S3587" i="4"/>
  <c r="H3587" i="4"/>
  <c r="S3588" i="4"/>
  <c r="H3588" i="4"/>
  <c r="S3589" i="4"/>
  <c r="H3589" i="4"/>
  <c r="S3590" i="4"/>
  <c r="H3590" i="4"/>
  <c r="S3591" i="4"/>
  <c r="H3591" i="4"/>
  <c r="S3592" i="4"/>
  <c r="H3592" i="4"/>
  <c r="S3593" i="4"/>
  <c r="H3593" i="4"/>
  <c r="S3594" i="4"/>
  <c r="H3594" i="4"/>
  <c r="S3595" i="4"/>
  <c r="H3595" i="4"/>
  <c r="S3596" i="4"/>
  <c r="H3596" i="4"/>
  <c r="S3597" i="4"/>
  <c r="H3597" i="4"/>
  <c r="S3598" i="4"/>
  <c r="H3598" i="4"/>
  <c r="S3599" i="4"/>
  <c r="H3599" i="4"/>
  <c r="S3600" i="4"/>
  <c r="H3600" i="4"/>
  <c r="S3601" i="4"/>
  <c r="H3601" i="4"/>
  <c r="S3602" i="4"/>
  <c r="H3602" i="4"/>
  <c r="S3603" i="4"/>
  <c r="H3603" i="4"/>
  <c r="S3604" i="4"/>
  <c r="H3604" i="4"/>
  <c r="S3605" i="4"/>
  <c r="H3605" i="4"/>
  <c r="S3606" i="4"/>
  <c r="H3606" i="4"/>
  <c r="S3607" i="4"/>
  <c r="H3607" i="4"/>
  <c r="S3608" i="4"/>
  <c r="H3608" i="4"/>
  <c r="S3609" i="4"/>
  <c r="H3609" i="4"/>
  <c r="S3610" i="4"/>
  <c r="H3610" i="4"/>
  <c r="S3611" i="4"/>
  <c r="H3611" i="4"/>
  <c r="S3612" i="4"/>
  <c r="H3612" i="4"/>
  <c r="S3613" i="4"/>
  <c r="H3613" i="4"/>
  <c r="S3614" i="4"/>
  <c r="H3614" i="4"/>
  <c r="S3615" i="4"/>
  <c r="H3615" i="4"/>
  <c r="S3616" i="4"/>
  <c r="H3616" i="4"/>
  <c r="S3617" i="4"/>
  <c r="H3617" i="4"/>
  <c r="S3618" i="4"/>
  <c r="H3618" i="4"/>
  <c r="S3619" i="4"/>
  <c r="H3619" i="4"/>
  <c r="S3620" i="4"/>
  <c r="H3620" i="4"/>
  <c r="S3621" i="4"/>
  <c r="H3621" i="4"/>
  <c r="S3622" i="4"/>
  <c r="H3622" i="4"/>
  <c r="S3623" i="4"/>
  <c r="H3623" i="4"/>
  <c r="S3624" i="4"/>
  <c r="H3624" i="4"/>
  <c r="S3625" i="4"/>
  <c r="H3625" i="4"/>
  <c r="S3626" i="4"/>
  <c r="H3626" i="4"/>
  <c r="S3627" i="4"/>
  <c r="H3627" i="4"/>
  <c r="S3628" i="4"/>
  <c r="H3628" i="4"/>
  <c r="S3629" i="4"/>
  <c r="H3629" i="4"/>
  <c r="S3630" i="4"/>
  <c r="H3630" i="4"/>
  <c r="S3631" i="4"/>
  <c r="H3631" i="4"/>
  <c r="S3632" i="4"/>
  <c r="H3632" i="4"/>
  <c r="S3633" i="4"/>
  <c r="H3633" i="4"/>
  <c r="S3634" i="4"/>
  <c r="H3634" i="4"/>
  <c r="S3635" i="4"/>
  <c r="H3635" i="4"/>
  <c r="S3636" i="4"/>
  <c r="H3636" i="4"/>
  <c r="S3637" i="4"/>
  <c r="H3637" i="4"/>
  <c r="S3638" i="4"/>
  <c r="H3638" i="4"/>
  <c r="S3639" i="4"/>
  <c r="H3639" i="4"/>
  <c r="S3640" i="4"/>
  <c r="H3640" i="4"/>
  <c r="S3641" i="4"/>
  <c r="H3641" i="4"/>
  <c r="S3642" i="4"/>
  <c r="H3642" i="4"/>
  <c r="S3643" i="4"/>
  <c r="H3643" i="4"/>
  <c r="S3644" i="4"/>
  <c r="H3644" i="4"/>
  <c r="S3645" i="4"/>
  <c r="H3645" i="4"/>
  <c r="S3646" i="4"/>
  <c r="H3646" i="4"/>
  <c r="S3647" i="4"/>
  <c r="H3647" i="4"/>
  <c r="S3648" i="4"/>
  <c r="H3648" i="4"/>
  <c r="S3649" i="4"/>
  <c r="H3649" i="4"/>
  <c r="S3650" i="4"/>
  <c r="H3650" i="4"/>
  <c r="S3651" i="4"/>
  <c r="H3651" i="4"/>
  <c r="S3652" i="4"/>
  <c r="H3652" i="4"/>
  <c r="S3653" i="4"/>
  <c r="H3653" i="4"/>
  <c r="S3654" i="4"/>
  <c r="H3654" i="4"/>
  <c r="S3655" i="4"/>
  <c r="H3655" i="4"/>
  <c r="S3656" i="4"/>
  <c r="H3656" i="4"/>
  <c r="S3657" i="4"/>
  <c r="H3657" i="4"/>
  <c r="S3658" i="4"/>
  <c r="H3658" i="4"/>
  <c r="S3659" i="4"/>
  <c r="H3659" i="4"/>
  <c r="S3660" i="4"/>
  <c r="H3660" i="4"/>
  <c r="S3661" i="4"/>
  <c r="H3661" i="4"/>
  <c r="S3662" i="4"/>
  <c r="H3662" i="4"/>
  <c r="S3663" i="4"/>
  <c r="H3663" i="4"/>
  <c r="S3664" i="4"/>
  <c r="H3664" i="4"/>
  <c r="S3665" i="4"/>
  <c r="H3665" i="4"/>
  <c r="S3666" i="4"/>
  <c r="H3666" i="4"/>
  <c r="S3667" i="4"/>
  <c r="H3667" i="4"/>
  <c r="S3668" i="4"/>
  <c r="H3668" i="4"/>
  <c r="S3669" i="4"/>
  <c r="H3669" i="4"/>
  <c r="S3670" i="4"/>
  <c r="H3670" i="4"/>
  <c r="S3671" i="4"/>
  <c r="H3671" i="4"/>
  <c r="S3672" i="4"/>
  <c r="H3672" i="4"/>
  <c r="S3673" i="4"/>
  <c r="H3673" i="4"/>
  <c r="S3674" i="4"/>
  <c r="H3674" i="4"/>
  <c r="S3675" i="4"/>
  <c r="H3675" i="4"/>
  <c r="S3676" i="4"/>
  <c r="H3676" i="4"/>
  <c r="S3677" i="4"/>
  <c r="H3677" i="4"/>
  <c r="S3678" i="4"/>
  <c r="H3678" i="4"/>
  <c r="S3679" i="4"/>
  <c r="H3679" i="4"/>
  <c r="S3680" i="4"/>
  <c r="H3680" i="4"/>
  <c r="S3681" i="4"/>
  <c r="H3681" i="4"/>
  <c r="S3682" i="4"/>
  <c r="H3682" i="4"/>
  <c r="S3683" i="4"/>
  <c r="H3683" i="4"/>
  <c r="S3684" i="4"/>
  <c r="H3684" i="4"/>
  <c r="S3685" i="4"/>
  <c r="H3685" i="4"/>
  <c r="S3686" i="4"/>
  <c r="H3686" i="4"/>
  <c r="S3687" i="4"/>
  <c r="H3687" i="4"/>
  <c r="S3688" i="4"/>
  <c r="H3688" i="4"/>
  <c r="S3689" i="4"/>
  <c r="H3689" i="4"/>
  <c r="S3690" i="4"/>
  <c r="H3690" i="4"/>
  <c r="S3691" i="4"/>
  <c r="H3691" i="4"/>
  <c r="S3692" i="4"/>
  <c r="H3692" i="4"/>
  <c r="S3693" i="4"/>
  <c r="H3693" i="4"/>
  <c r="S3694" i="4"/>
  <c r="H3694" i="4"/>
  <c r="S3695" i="4"/>
  <c r="H3695" i="4"/>
  <c r="S3696" i="4"/>
  <c r="H3696" i="4"/>
  <c r="S3697" i="4"/>
  <c r="H3697" i="4"/>
  <c r="S3698" i="4"/>
  <c r="H3698" i="4"/>
  <c r="S3699" i="4"/>
  <c r="H3699" i="4"/>
  <c r="S3700" i="4"/>
  <c r="H3700" i="4"/>
  <c r="S3701" i="4"/>
  <c r="H3701" i="4"/>
  <c r="S3702" i="4"/>
  <c r="H3702" i="4"/>
  <c r="S3703" i="4"/>
  <c r="H3703" i="4"/>
  <c r="S3704" i="4"/>
  <c r="H3704" i="4"/>
  <c r="S3705" i="4"/>
  <c r="H3705" i="4"/>
  <c r="S3706" i="4"/>
  <c r="H3706" i="4"/>
  <c r="S3707" i="4"/>
  <c r="H3707" i="4"/>
  <c r="S3708" i="4"/>
  <c r="H3708" i="4"/>
  <c r="S3709" i="4"/>
  <c r="H3709" i="4"/>
  <c r="S3710" i="4"/>
  <c r="H3710" i="4"/>
  <c r="S3711" i="4"/>
  <c r="H3711" i="4"/>
  <c r="S3712" i="4"/>
  <c r="H3712" i="4"/>
  <c r="S3713" i="4"/>
  <c r="H3713" i="4"/>
  <c r="S3714" i="4"/>
  <c r="H3714" i="4"/>
  <c r="S3715" i="4"/>
  <c r="H3715" i="4"/>
  <c r="S3716" i="4"/>
  <c r="H3716" i="4"/>
  <c r="S3717" i="4"/>
  <c r="H3717" i="4"/>
  <c r="S3718" i="4"/>
  <c r="H3718" i="4"/>
  <c r="S3719" i="4"/>
  <c r="H3719" i="4"/>
  <c r="S3720" i="4"/>
  <c r="H3720" i="4"/>
  <c r="S3721" i="4"/>
  <c r="H3721" i="4"/>
  <c r="S3722" i="4"/>
  <c r="H3722" i="4"/>
  <c r="S3723" i="4"/>
  <c r="H3723" i="4"/>
  <c r="S3724" i="4"/>
  <c r="H3724" i="4"/>
  <c r="S3725" i="4"/>
  <c r="H3725" i="4"/>
  <c r="S3726" i="4"/>
  <c r="H3726" i="4"/>
  <c r="S3727" i="4"/>
  <c r="H3727" i="4"/>
  <c r="S3728" i="4"/>
  <c r="H3728" i="4"/>
  <c r="S3729" i="4"/>
  <c r="H3729" i="4"/>
  <c r="S3730" i="4"/>
  <c r="H3730" i="4"/>
  <c r="S3731" i="4"/>
  <c r="H3731" i="4"/>
  <c r="S3732" i="4"/>
  <c r="H3732" i="4"/>
  <c r="S3733" i="4"/>
  <c r="H3733" i="4"/>
  <c r="S3734" i="4"/>
  <c r="H3734" i="4"/>
  <c r="S3735" i="4"/>
  <c r="H3735" i="4"/>
  <c r="S3736" i="4"/>
  <c r="H3736" i="4"/>
  <c r="S3737" i="4"/>
  <c r="H3737" i="4"/>
  <c r="S3738" i="4"/>
  <c r="H3738" i="4"/>
  <c r="S3739" i="4"/>
  <c r="H3739" i="4"/>
  <c r="S3740" i="4"/>
  <c r="H3740" i="4"/>
  <c r="S3741" i="4"/>
  <c r="H3741" i="4"/>
  <c r="S3742" i="4"/>
  <c r="H3742" i="4"/>
  <c r="S3743" i="4"/>
  <c r="H3743" i="4"/>
  <c r="S3744" i="4"/>
  <c r="H3744" i="4"/>
  <c r="S3745" i="4"/>
  <c r="H3745" i="4"/>
  <c r="S3746" i="4"/>
  <c r="H3746" i="4"/>
  <c r="S3747" i="4"/>
  <c r="H3747" i="4"/>
  <c r="S3748" i="4"/>
  <c r="H3748" i="4"/>
  <c r="S3749" i="4"/>
  <c r="H3749" i="4"/>
  <c r="S3750" i="4"/>
  <c r="H3750" i="4"/>
  <c r="S3751" i="4"/>
  <c r="H3751" i="4"/>
  <c r="S3752" i="4"/>
  <c r="H3752" i="4"/>
  <c r="S3753" i="4"/>
  <c r="H3753" i="4"/>
  <c r="S3754" i="4"/>
  <c r="H3754" i="4"/>
  <c r="S3755" i="4"/>
  <c r="H3755" i="4"/>
  <c r="S3756" i="4"/>
  <c r="H3756" i="4"/>
  <c r="S3757" i="4"/>
  <c r="H3757" i="4"/>
  <c r="S3758" i="4"/>
  <c r="H3758" i="4"/>
  <c r="S3759" i="4"/>
  <c r="H3759" i="4"/>
  <c r="S3760" i="4"/>
  <c r="H3760" i="4"/>
  <c r="S3761" i="4"/>
  <c r="H3761" i="4"/>
  <c r="S3762" i="4"/>
  <c r="H3762" i="4"/>
  <c r="S3763" i="4"/>
  <c r="H3763" i="4"/>
  <c r="S3764" i="4"/>
  <c r="H3764" i="4"/>
  <c r="S3765" i="4"/>
  <c r="H3765" i="4"/>
  <c r="S3766" i="4"/>
  <c r="H3766" i="4"/>
  <c r="S3767" i="4"/>
  <c r="H3767" i="4"/>
  <c r="S3768" i="4"/>
  <c r="H3768" i="4"/>
  <c r="S3769" i="4"/>
  <c r="H3769" i="4"/>
  <c r="S3770" i="4"/>
  <c r="H3770" i="4"/>
  <c r="S3771" i="4"/>
  <c r="H3771" i="4"/>
  <c r="S3772" i="4"/>
  <c r="H3772" i="4"/>
  <c r="S3773" i="4"/>
  <c r="H3773" i="4"/>
  <c r="S3774" i="4"/>
  <c r="H3774" i="4"/>
  <c r="S3775" i="4"/>
  <c r="H3775" i="4"/>
  <c r="S3776" i="4"/>
  <c r="H3776" i="4"/>
  <c r="S3777" i="4"/>
  <c r="H3777" i="4"/>
  <c r="S3778" i="4"/>
  <c r="H3778" i="4"/>
  <c r="S3779" i="4"/>
  <c r="H3779" i="4"/>
  <c r="S3780" i="4"/>
  <c r="H3780" i="4"/>
  <c r="S3781" i="4"/>
  <c r="H3781" i="4"/>
  <c r="S3782" i="4"/>
  <c r="H3782" i="4"/>
  <c r="S3783" i="4"/>
  <c r="H3783" i="4"/>
  <c r="S3784" i="4"/>
  <c r="H3784" i="4"/>
  <c r="S3785" i="4"/>
  <c r="H3785" i="4"/>
  <c r="S3786" i="4"/>
  <c r="H3786" i="4"/>
  <c r="S3787" i="4"/>
  <c r="H3787" i="4"/>
  <c r="S3788" i="4"/>
  <c r="H3788" i="4"/>
  <c r="S3789" i="4"/>
  <c r="H3789" i="4"/>
  <c r="S3790" i="4"/>
  <c r="H3790" i="4"/>
  <c r="S3791" i="4"/>
  <c r="H3791" i="4"/>
  <c r="S3792" i="4"/>
  <c r="H3792" i="4"/>
  <c r="S3793" i="4"/>
  <c r="H3793" i="4"/>
  <c r="S3794" i="4"/>
  <c r="H3794" i="4"/>
  <c r="S3795" i="4"/>
  <c r="H3795" i="4"/>
  <c r="S3796" i="4"/>
  <c r="H3796" i="4"/>
  <c r="S3797" i="4"/>
  <c r="H3797" i="4"/>
  <c r="S3798" i="4"/>
  <c r="H3798" i="4"/>
  <c r="S3799" i="4"/>
  <c r="H3799" i="4"/>
  <c r="S3800" i="4"/>
  <c r="H3800" i="4"/>
  <c r="S3801" i="4"/>
  <c r="H3801" i="4"/>
  <c r="S3802" i="4"/>
  <c r="H3802" i="4"/>
  <c r="S3803" i="4"/>
  <c r="H3803" i="4"/>
  <c r="S3804" i="4"/>
  <c r="H3804" i="4"/>
  <c r="S3805" i="4"/>
  <c r="H3805" i="4"/>
  <c r="S3806" i="4"/>
  <c r="H3806" i="4"/>
  <c r="S3807" i="4"/>
  <c r="H3807" i="4"/>
  <c r="S3808" i="4"/>
  <c r="H3808" i="4"/>
  <c r="S3809" i="4"/>
  <c r="H3809" i="4"/>
  <c r="S3810" i="4"/>
  <c r="H3810" i="4"/>
  <c r="S3811" i="4"/>
  <c r="H3811" i="4"/>
  <c r="S3812" i="4"/>
  <c r="H3812" i="4"/>
  <c r="S3813" i="4"/>
  <c r="H3813" i="4"/>
  <c r="S3814" i="4"/>
  <c r="H3814" i="4"/>
  <c r="S3815" i="4"/>
  <c r="H3815" i="4"/>
  <c r="S3816" i="4"/>
  <c r="H3816" i="4"/>
  <c r="S3817" i="4"/>
  <c r="H3817" i="4"/>
  <c r="S3818" i="4"/>
  <c r="H3818" i="4"/>
  <c r="S3819" i="4"/>
  <c r="H3819" i="4"/>
  <c r="S3820" i="4"/>
  <c r="H3820" i="4"/>
  <c r="S3821" i="4"/>
  <c r="H3821" i="4"/>
  <c r="S3822" i="4"/>
  <c r="H3822" i="4"/>
  <c r="S3823" i="4"/>
  <c r="H3823" i="4"/>
  <c r="S3824" i="4"/>
  <c r="H3824" i="4"/>
  <c r="S3825" i="4"/>
  <c r="H3825" i="4"/>
  <c r="S3826" i="4"/>
  <c r="H3826" i="4"/>
  <c r="S3827" i="4"/>
  <c r="H3827" i="4"/>
  <c r="S3828" i="4"/>
  <c r="H3828" i="4"/>
  <c r="S3829" i="4"/>
  <c r="H3829" i="4"/>
  <c r="S3830" i="4"/>
  <c r="H3830" i="4"/>
  <c r="S3831" i="4"/>
  <c r="H3831" i="4"/>
  <c r="S3832" i="4"/>
  <c r="H3832" i="4"/>
  <c r="S3833" i="4"/>
  <c r="H3833" i="4"/>
  <c r="S3834" i="4"/>
  <c r="H3834" i="4"/>
  <c r="S3835" i="4"/>
  <c r="H3835" i="4"/>
  <c r="S3836" i="4"/>
  <c r="H3836" i="4"/>
  <c r="S3837" i="4"/>
  <c r="H3837" i="4"/>
  <c r="S3838" i="4"/>
  <c r="H3838" i="4"/>
  <c r="S3839" i="4"/>
  <c r="H3839" i="4"/>
  <c r="S3840" i="4"/>
  <c r="H3840" i="4"/>
  <c r="S3841" i="4"/>
  <c r="H3841" i="4"/>
  <c r="S3842" i="4"/>
  <c r="H3842" i="4"/>
  <c r="S3843" i="4"/>
  <c r="H3843" i="4"/>
  <c r="S3844" i="4"/>
  <c r="H3844" i="4"/>
  <c r="S3845" i="4"/>
  <c r="H3845" i="4"/>
  <c r="S3846" i="4"/>
  <c r="H3846" i="4"/>
  <c r="S3847" i="4"/>
  <c r="H3847" i="4"/>
  <c r="S3848" i="4"/>
  <c r="H3848" i="4"/>
  <c r="S3849" i="4"/>
  <c r="H3849" i="4"/>
  <c r="S3850" i="4"/>
  <c r="H3850" i="4"/>
  <c r="S3851" i="4"/>
  <c r="H3851" i="4"/>
  <c r="S3852" i="4"/>
  <c r="H3852" i="4"/>
  <c r="S3853" i="4"/>
  <c r="H3853" i="4"/>
  <c r="S3854" i="4"/>
  <c r="H3854" i="4"/>
  <c r="S3855" i="4"/>
  <c r="H3855" i="4"/>
  <c r="S3856" i="4"/>
  <c r="H3856" i="4"/>
  <c r="S3857" i="4"/>
  <c r="H3857" i="4"/>
  <c r="S3858" i="4"/>
  <c r="H3858" i="4"/>
  <c r="S3859" i="4"/>
  <c r="H3859" i="4"/>
  <c r="S3860" i="4"/>
  <c r="H3860" i="4"/>
  <c r="S3861" i="4"/>
  <c r="H3861" i="4"/>
  <c r="S3862" i="4"/>
  <c r="H3862" i="4"/>
  <c r="S3863" i="4"/>
  <c r="H3863" i="4"/>
  <c r="S3864" i="4"/>
  <c r="H3864" i="4"/>
  <c r="S3865" i="4"/>
  <c r="H3865" i="4"/>
  <c r="S3866" i="4"/>
  <c r="H3866" i="4"/>
  <c r="S3867" i="4"/>
  <c r="H3867" i="4"/>
  <c r="S3868" i="4"/>
  <c r="H3868" i="4"/>
  <c r="S3869" i="4"/>
  <c r="H3869" i="4"/>
  <c r="S3870" i="4"/>
  <c r="H3870" i="4"/>
  <c r="S3871" i="4"/>
  <c r="H3871" i="4"/>
  <c r="S3872" i="4"/>
  <c r="H3872" i="4"/>
  <c r="S3873" i="4"/>
  <c r="H3873" i="4"/>
  <c r="S3874" i="4"/>
  <c r="H3874" i="4"/>
  <c r="S3875" i="4"/>
  <c r="H3875" i="4"/>
  <c r="S3876" i="4"/>
  <c r="H3876" i="4"/>
  <c r="S3877" i="4"/>
  <c r="H3877" i="4"/>
  <c r="S3878" i="4"/>
  <c r="H3878" i="4"/>
  <c r="S3879" i="4"/>
  <c r="H3879" i="4"/>
  <c r="S3880" i="4"/>
  <c r="H3880" i="4"/>
  <c r="S3881" i="4"/>
  <c r="H3881" i="4"/>
  <c r="S3882" i="4"/>
  <c r="H3882" i="4"/>
  <c r="S3883" i="4"/>
  <c r="H3883" i="4"/>
  <c r="S3884" i="4"/>
  <c r="H3884" i="4"/>
  <c r="S3885" i="4"/>
  <c r="H3885" i="4"/>
  <c r="S3886" i="4"/>
  <c r="H3886" i="4"/>
  <c r="S3887" i="4"/>
  <c r="H3887" i="4"/>
  <c r="S3888" i="4"/>
  <c r="H3888" i="4"/>
  <c r="S3889" i="4"/>
  <c r="H3889" i="4"/>
  <c r="S3890" i="4"/>
  <c r="H3890" i="4"/>
  <c r="S3891" i="4"/>
  <c r="H3891" i="4"/>
  <c r="S3892" i="4"/>
  <c r="H3892" i="4"/>
  <c r="S3893" i="4"/>
  <c r="H3893" i="4"/>
  <c r="S3894" i="4"/>
  <c r="H3894" i="4"/>
  <c r="S3895" i="4"/>
  <c r="H3895" i="4"/>
  <c r="S3896" i="4"/>
  <c r="H3896" i="4"/>
  <c r="S3897" i="4"/>
  <c r="H3897" i="4"/>
  <c r="S3898" i="4"/>
  <c r="H3898" i="4"/>
  <c r="S3899" i="4"/>
  <c r="H3899" i="4"/>
  <c r="S3900" i="4"/>
  <c r="H3900" i="4"/>
  <c r="S3901" i="4"/>
  <c r="H3901" i="4"/>
  <c r="S3902" i="4"/>
  <c r="H3902" i="4"/>
  <c r="S3903" i="4"/>
  <c r="H3903" i="4"/>
  <c r="S3904" i="4"/>
  <c r="H3904" i="4"/>
  <c r="S3905" i="4"/>
  <c r="H3905" i="4"/>
  <c r="S3906" i="4"/>
  <c r="H3906" i="4"/>
  <c r="S3907" i="4"/>
  <c r="H3907" i="4"/>
  <c r="S3908" i="4"/>
  <c r="H3908" i="4"/>
  <c r="S3909" i="4"/>
  <c r="H3909" i="4"/>
  <c r="S3910" i="4"/>
  <c r="H3910" i="4"/>
  <c r="S3911" i="4"/>
  <c r="H3911" i="4"/>
  <c r="S3912" i="4"/>
  <c r="H3912" i="4"/>
  <c r="S3913" i="4"/>
  <c r="H3913" i="4"/>
  <c r="S3914" i="4"/>
  <c r="H3914" i="4"/>
  <c r="S3915" i="4"/>
  <c r="H3915" i="4"/>
  <c r="S3916" i="4"/>
  <c r="H3916" i="4"/>
  <c r="S3917" i="4"/>
  <c r="H3917" i="4"/>
  <c r="S3918" i="4"/>
  <c r="H3918" i="4"/>
  <c r="S3919" i="4"/>
  <c r="H3919" i="4"/>
  <c r="S3920" i="4"/>
  <c r="H3920" i="4"/>
  <c r="S3921" i="4"/>
  <c r="H3921" i="4"/>
  <c r="S3922" i="4"/>
  <c r="H3922" i="4"/>
  <c r="S3923" i="4"/>
  <c r="H3923" i="4"/>
  <c r="S3924" i="4"/>
  <c r="H3924" i="4"/>
  <c r="S3925" i="4"/>
  <c r="H3925" i="4"/>
  <c r="S3926" i="4"/>
  <c r="H3926" i="4"/>
  <c r="S3927" i="4"/>
  <c r="H3927" i="4"/>
  <c r="S3928" i="4"/>
  <c r="H3928" i="4"/>
  <c r="S3929" i="4"/>
  <c r="H3929" i="4"/>
  <c r="S3930" i="4"/>
  <c r="H3930" i="4"/>
  <c r="S3931" i="4"/>
  <c r="H3931" i="4"/>
  <c r="S3932" i="4"/>
  <c r="H3932" i="4"/>
  <c r="S3933" i="4"/>
  <c r="H3933" i="4"/>
  <c r="S3934" i="4"/>
  <c r="H3934" i="4"/>
  <c r="S3935" i="4"/>
  <c r="H3935" i="4"/>
  <c r="S3936" i="4"/>
  <c r="H3936" i="4"/>
  <c r="S3937" i="4"/>
  <c r="H3937" i="4"/>
  <c r="S3938" i="4"/>
  <c r="H3938" i="4"/>
  <c r="S3939" i="4"/>
  <c r="H3939" i="4"/>
  <c r="S3940" i="4"/>
  <c r="H3940" i="4"/>
  <c r="S3941" i="4"/>
  <c r="H3941" i="4"/>
  <c r="S3942" i="4"/>
  <c r="H3942" i="4"/>
  <c r="S3943" i="4"/>
  <c r="H3943" i="4"/>
  <c r="S3944" i="4"/>
  <c r="H3944" i="4"/>
  <c r="S3945" i="4"/>
  <c r="H3945" i="4"/>
  <c r="S3946" i="4"/>
  <c r="H3946" i="4"/>
  <c r="S3947" i="4"/>
  <c r="H3947" i="4"/>
  <c r="S3948" i="4"/>
  <c r="H3948" i="4"/>
  <c r="S3949" i="4"/>
  <c r="H3949" i="4"/>
  <c r="S3950" i="4"/>
  <c r="H3950" i="4"/>
  <c r="S3951" i="4"/>
  <c r="H3951" i="4"/>
  <c r="S3952" i="4"/>
  <c r="H3952" i="4"/>
  <c r="S3953" i="4"/>
  <c r="H3953" i="4"/>
  <c r="S3954" i="4"/>
  <c r="H3954" i="4"/>
  <c r="S3955" i="4"/>
  <c r="H3955" i="4"/>
  <c r="S3956" i="4"/>
  <c r="H3956" i="4"/>
  <c r="S3957" i="4"/>
  <c r="H3957" i="4"/>
  <c r="S3958" i="4"/>
  <c r="H3958" i="4"/>
  <c r="S3959" i="4"/>
  <c r="H3959" i="4"/>
  <c r="S3960" i="4"/>
  <c r="H3960" i="4"/>
  <c r="S3961" i="4"/>
  <c r="H3961" i="4"/>
  <c r="S3962" i="4"/>
  <c r="H3962" i="4"/>
  <c r="S3963" i="4"/>
  <c r="H3963" i="4"/>
  <c r="S3964" i="4"/>
  <c r="H3964" i="4"/>
  <c r="S3965" i="4"/>
  <c r="H3965" i="4"/>
  <c r="S3966" i="4"/>
  <c r="H3966" i="4"/>
  <c r="S3967" i="4"/>
  <c r="H3967" i="4"/>
  <c r="S3968" i="4"/>
  <c r="H3968" i="4"/>
  <c r="S3969" i="4"/>
  <c r="H3969" i="4"/>
  <c r="S3970" i="4"/>
  <c r="H3970" i="4"/>
  <c r="S3971" i="4"/>
  <c r="H3971" i="4"/>
  <c r="S3972" i="4"/>
  <c r="H3972" i="4"/>
  <c r="S3973" i="4"/>
  <c r="H3973" i="4"/>
  <c r="S3974" i="4"/>
  <c r="H3974" i="4"/>
  <c r="S3975" i="4"/>
  <c r="H3975" i="4"/>
  <c r="S3976" i="4"/>
  <c r="H3976" i="4"/>
  <c r="S3977" i="4"/>
  <c r="H3977" i="4"/>
  <c r="S3978" i="4"/>
  <c r="H3978" i="4"/>
  <c r="S3979" i="4"/>
  <c r="H3979" i="4"/>
  <c r="S3980" i="4"/>
  <c r="H3980" i="4"/>
  <c r="S3981" i="4"/>
  <c r="H3981" i="4"/>
  <c r="S3982" i="4"/>
  <c r="H3982" i="4"/>
  <c r="S3983" i="4"/>
  <c r="H3983" i="4"/>
  <c r="S3984" i="4"/>
  <c r="H3984" i="4"/>
  <c r="S3985" i="4"/>
  <c r="H3985" i="4"/>
  <c r="S3986" i="4"/>
  <c r="H3986" i="4"/>
  <c r="S3987" i="4"/>
  <c r="H3987" i="4"/>
  <c r="S3988" i="4"/>
  <c r="H3988" i="4"/>
  <c r="S3989" i="4"/>
  <c r="H3989" i="4"/>
  <c r="S3990" i="4"/>
  <c r="H3990" i="4"/>
  <c r="S3991" i="4"/>
  <c r="H3991" i="4"/>
  <c r="S3992" i="4"/>
  <c r="H3992" i="4"/>
  <c r="S3993" i="4"/>
  <c r="H3993" i="4"/>
  <c r="S3994" i="4"/>
  <c r="H3994" i="4"/>
  <c r="S3995" i="4"/>
  <c r="H3995" i="4"/>
  <c r="S3996" i="4"/>
  <c r="H3996" i="4"/>
  <c r="S3997" i="4"/>
  <c r="H3997" i="4"/>
  <c r="S3998" i="4"/>
  <c r="H3998" i="4"/>
  <c r="S3999" i="4"/>
  <c r="H3999" i="4"/>
  <c r="S4000" i="4"/>
  <c r="H4000" i="4"/>
  <c r="S4001" i="4"/>
  <c r="H4001" i="4"/>
  <c r="S4002" i="4"/>
  <c r="H4002" i="4"/>
  <c r="S4003" i="4"/>
  <c r="H4003" i="4"/>
  <c r="S4004" i="4"/>
  <c r="H4004" i="4"/>
  <c r="S4005" i="4"/>
  <c r="H4005" i="4"/>
  <c r="S4006" i="4"/>
  <c r="H4006" i="4"/>
  <c r="S4007" i="4"/>
  <c r="H4007" i="4"/>
  <c r="S4008" i="4"/>
  <c r="H4008" i="4"/>
  <c r="S4009" i="4"/>
  <c r="H4009" i="4"/>
  <c r="S4010" i="4"/>
  <c r="H4010" i="4"/>
  <c r="S4011" i="4"/>
  <c r="H4011" i="4"/>
  <c r="S4012" i="4"/>
  <c r="H4012" i="4"/>
  <c r="S4013" i="4"/>
  <c r="H4013" i="4"/>
  <c r="S4014" i="4"/>
  <c r="H4014" i="4"/>
  <c r="S4015" i="4"/>
  <c r="H4015" i="4"/>
  <c r="S4016" i="4"/>
  <c r="H4016" i="4"/>
  <c r="S4017" i="4"/>
  <c r="H4017" i="4"/>
  <c r="S4018" i="4"/>
  <c r="H4018" i="4"/>
  <c r="S4019" i="4"/>
  <c r="H4019" i="4"/>
  <c r="S4020" i="4"/>
  <c r="H4020" i="4"/>
  <c r="S4021" i="4"/>
  <c r="H4021" i="4"/>
  <c r="S4022" i="4"/>
  <c r="H4022" i="4"/>
  <c r="S4023" i="4"/>
  <c r="H4023" i="4"/>
  <c r="S4024" i="4"/>
  <c r="H4024" i="4"/>
  <c r="S4025" i="4"/>
  <c r="H4025" i="4"/>
  <c r="S4026" i="4"/>
  <c r="H4026" i="4"/>
  <c r="S4027" i="4"/>
  <c r="H4027" i="4"/>
  <c r="S4028" i="4"/>
  <c r="H4028" i="4"/>
  <c r="S4029" i="4"/>
  <c r="H4029" i="4"/>
  <c r="S4030" i="4"/>
  <c r="H4030" i="4"/>
  <c r="S4031" i="4"/>
  <c r="H4031" i="4"/>
  <c r="S4032" i="4"/>
  <c r="H4032" i="4"/>
  <c r="S4033" i="4"/>
  <c r="H4033" i="4"/>
  <c r="S4034" i="4"/>
  <c r="H4034" i="4"/>
  <c r="S4035" i="4"/>
  <c r="H4035" i="4"/>
  <c r="S4036" i="4"/>
  <c r="H4036" i="4"/>
  <c r="S4037" i="4"/>
  <c r="H4037" i="4"/>
  <c r="S4038" i="4"/>
  <c r="H4038" i="4"/>
  <c r="S4039" i="4"/>
  <c r="H4039" i="4"/>
  <c r="S4040" i="4"/>
  <c r="H4040" i="4"/>
  <c r="S4041" i="4"/>
  <c r="H4041" i="4"/>
  <c r="S4042" i="4"/>
  <c r="H4042" i="4"/>
  <c r="S4043" i="4"/>
  <c r="H4043" i="4"/>
  <c r="S4044" i="4"/>
  <c r="H4044" i="4"/>
  <c r="S4045" i="4"/>
  <c r="H4045" i="4"/>
  <c r="S4046" i="4"/>
  <c r="H4046" i="4"/>
  <c r="S4047" i="4"/>
  <c r="H4047" i="4"/>
  <c r="S4048" i="4"/>
  <c r="H4048" i="4"/>
  <c r="S4049" i="4"/>
  <c r="H4049" i="4"/>
  <c r="S4050" i="4"/>
  <c r="H4050" i="4"/>
  <c r="S4051" i="4"/>
  <c r="H4051" i="4"/>
  <c r="S4052" i="4"/>
  <c r="H4052" i="4"/>
  <c r="S4053" i="4"/>
  <c r="H4053" i="4"/>
  <c r="S4054" i="4"/>
  <c r="H4054" i="4"/>
  <c r="S4055" i="4"/>
  <c r="H4055" i="4"/>
  <c r="S4056" i="4"/>
  <c r="H4056" i="4"/>
  <c r="S4057" i="4"/>
  <c r="H4057" i="4"/>
  <c r="S4058" i="4"/>
  <c r="H4058" i="4"/>
  <c r="S4059" i="4"/>
  <c r="H4059" i="4"/>
  <c r="S4060" i="4"/>
  <c r="H4060" i="4"/>
  <c r="S4061" i="4"/>
  <c r="H4061" i="4"/>
  <c r="S4062" i="4"/>
  <c r="H4062" i="4"/>
  <c r="S4063" i="4"/>
  <c r="H4063" i="4"/>
  <c r="S4064" i="4"/>
  <c r="H4064" i="4"/>
  <c r="S4065" i="4"/>
  <c r="H4065" i="4"/>
  <c r="S4066" i="4"/>
  <c r="H4066" i="4"/>
  <c r="S4067" i="4"/>
  <c r="H4067" i="4"/>
  <c r="S4068" i="4"/>
  <c r="H4068" i="4"/>
  <c r="S4069" i="4"/>
  <c r="H4069" i="4"/>
  <c r="S4070" i="4"/>
  <c r="H4070" i="4"/>
  <c r="S4071" i="4"/>
  <c r="H4071" i="4"/>
  <c r="S4072" i="4"/>
  <c r="H4072" i="4"/>
  <c r="S4073" i="4"/>
  <c r="H4073" i="4"/>
  <c r="S4074" i="4"/>
  <c r="H4074" i="4"/>
  <c r="S4075" i="4"/>
  <c r="H4075" i="4"/>
  <c r="S4076" i="4"/>
  <c r="H4076" i="4"/>
  <c r="S4077" i="4"/>
  <c r="H4077" i="4"/>
  <c r="S4078" i="4"/>
  <c r="H4078" i="4"/>
  <c r="S4079" i="4"/>
  <c r="H4079" i="4"/>
  <c r="S4080" i="4"/>
  <c r="H4080" i="4"/>
  <c r="S4081" i="4"/>
  <c r="H4081" i="4"/>
  <c r="S4082" i="4"/>
  <c r="H4082" i="4"/>
  <c r="S4083" i="4"/>
  <c r="H4083" i="4"/>
  <c r="S4084" i="4"/>
  <c r="H4084" i="4"/>
  <c r="S4085" i="4"/>
  <c r="H4085" i="4"/>
  <c r="S4086" i="4"/>
  <c r="H4086" i="4"/>
  <c r="S4087" i="4"/>
  <c r="H4087" i="4"/>
  <c r="S4088" i="4"/>
  <c r="H4088" i="4"/>
  <c r="S4089" i="4"/>
  <c r="H4089" i="4"/>
  <c r="S4090" i="4"/>
  <c r="H4090" i="4"/>
  <c r="S4091" i="4"/>
  <c r="H4091" i="4"/>
  <c r="S4092" i="4"/>
  <c r="H4092" i="4"/>
  <c r="S4093" i="4"/>
  <c r="H4093" i="4"/>
  <c r="S4094" i="4"/>
  <c r="H4094" i="4"/>
  <c r="S4095" i="4"/>
  <c r="H4095" i="4"/>
  <c r="S4096" i="4"/>
  <c r="H4096" i="4"/>
  <c r="S4097" i="4"/>
  <c r="H4097" i="4"/>
  <c r="S4098" i="4"/>
  <c r="H4098" i="4"/>
  <c r="S4099" i="4"/>
  <c r="H4099" i="4"/>
  <c r="S4100" i="4"/>
  <c r="H4100" i="4"/>
  <c r="S4101" i="4"/>
  <c r="H4101" i="4"/>
  <c r="S4102" i="4"/>
  <c r="H4102" i="4"/>
  <c r="S4103" i="4"/>
  <c r="H4103" i="4"/>
  <c r="S4104" i="4"/>
  <c r="H4104" i="4"/>
  <c r="S4105" i="4"/>
  <c r="H4105" i="4"/>
  <c r="S4106" i="4"/>
  <c r="H4106" i="4"/>
  <c r="S4107" i="4"/>
  <c r="H4107" i="4"/>
  <c r="S4108" i="4"/>
  <c r="H4108" i="4"/>
  <c r="S4109" i="4"/>
  <c r="H4109" i="4"/>
  <c r="S4110" i="4"/>
  <c r="H4110" i="4"/>
  <c r="S4111" i="4"/>
  <c r="H4111" i="4"/>
  <c r="S4112" i="4"/>
  <c r="H4112" i="4"/>
  <c r="S4113" i="4"/>
  <c r="H4113" i="4"/>
  <c r="S4114" i="4"/>
  <c r="H4114" i="4"/>
  <c r="S4115" i="4"/>
  <c r="H4115" i="4"/>
  <c r="S4116" i="4"/>
  <c r="H4116" i="4"/>
  <c r="S4117" i="4"/>
  <c r="H4117" i="4"/>
  <c r="S4118" i="4"/>
  <c r="H4118" i="4"/>
  <c r="S4119" i="4"/>
  <c r="H4119" i="4"/>
  <c r="S4120" i="4"/>
  <c r="H4120" i="4"/>
  <c r="S4121" i="4"/>
  <c r="H4121" i="4"/>
  <c r="S4122" i="4"/>
  <c r="H4122" i="4"/>
  <c r="S4123" i="4"/>
  <c r="H4123" i="4"/>
  <c r="S4124" i="4"/>
  <c r="H4124" i="4"/>
  <c r="S4125" i="4"/>
  <c r="H4125" i="4"/>
  <c r="S4126" i="4"/>
  <c r="H4126" i="4"/>
  <c r="S4127" i="4"/>
  <c r="H4127" i="4"/>
  <c r="S4128" i="4"/>
  <c r="H4128" i="4"/>
  <c r="S4129" i="4"/>
  <c r="H4129" i="4"/>
  <c r="S4130" i="4"/>
  <c r="H4130" i="4"/>
  <c r="S4131" i="4"/>
  <c r="H4131" i="4"/>
  <c r="S4132" i="4"/>
  <c r="H4132" i="4"/>
  <c r="S4133" i="4"/>
  <c r="H4133" i="4"/>
  <c r="S4134" i="4"/>
  <c r="H4134" i="4"/>
  <c r="S4135" i="4"/>
  <c r="H4135" i="4"/>
  <c r="S4136" i="4"/>
  <c r="H4136" i="4"/>
  <c r="S4137" i="4"/>
  <c r="H4137" i="4"/>
  <c r="S4138" i="4"/>
  <c r="H4138" i="4"/>
  <c r="S4139" i="4"/>
  <c r="H4139" i="4"/>
  <c r="S4140" i="4"/>
  <c r="H4140" i="4"/>
  <c r="S4141" i="4"/>
  <c r="H4141" i="4"/>
  <c r="S4142" i="4"/>
  <c r="H4142" i="4"/>
  <c r="S4143" i="4"/>
  <c r="H4143" i="4"/>
  <c r="S4144" i="4"/>
  <c r="H4144" i="4"/>
  <c r="S4145" i="4"/>
  <c r="H4145" i="4"/>
  <c r="S4146" i="4"/>
  <c r="H4146" i="4"/>
  <c r="S4147" i="4"/>
  <c r="H4147" i="4"/>
  <c r="S4148" i="4"/>
  <c r="H4148" i="4"/>
  <c r="S4149" i="4"/>
  <c r="H4149" i="4"/>
  <c r="S4150" i="4"/>
  <c r="H4150" i="4"/>
  <c r="S4151" i="4"/>
  <c r="H4151" i="4"/>
  <c r="S4152" i="4"/>
  <c r="H4152" i="4"/>
  <c r="S4153" i="4"/>
  <c r="H4153" i="4"/>
  <c r="S4154" i="4"/>
  <c r="H4154" i="4"/>
  <c r="S4155" i="4"/>
  <c r="H4155" i="4"/>
  <c r="S4156" i="4"/>
  <c r="H4156" i="4"/>
  <c r="S4157" i="4"/>
  <c r="H4157" i="4"/>
  <c r="S4158" i="4"/>
  <c r="H4158" i="4"/>
  <c r="S4159" i="4"/>
  <c r="H4159" i="4"/>
  <c r="S4160" i="4"/>
  <c r="H4160" i="4"/>
  <c r="S4161" i="4"/>
  <c r="H4161" i="4"/>
  <c r="S4162" i="4"/>
  <c r="H4162" i="4"/>
  <c r="S4163" i="4"/>
  <c r="H4163" i="4"/>
  <c r="S4164" i="4"/>
  <c r="H4164" i="4"/>
  <c r="S4165" i="4"/>
  <c r="H4165" i="4"/>
  <c r="S4166" i="4"/>
  <c r="H4166" i="4"/>
  <c r="S4167" i="4"/>
  <c r="H4167" i="4"/>
  <c r="S4168" i="4"/>
  <c r="H4168" i="4"/>
  <c r="S4169" i="4"/>
  <c r="H4169" i="4"/>
  <c r="S4170" i="4"/>
  <c r="H4170" i="4"/>
  <c r="S4171" i="4"/>
  <c r="H4171" i="4"/>
  <c r="S4172" i="4"/>
  <c r="H4172" i="4"/>
  <c r="S4173" i="4"/>
  <c r="H4173" i="4"/>
  <c r="S4174" i="4"/>
  <c r="H4174" i="4"/>
  <c r="S4175" i="4"/>
  <c r="H4175" i="4"/>
  <c r="S4176" i="4"/>
  <c r="H4176" i="4"/>
  <c r="S4177" i="4"/>
  <c r="H4177" i="4"/>
  <c r="S4178" i="4"/>
  <c r="H4178" i="4"/>
  <c r="S4179" i="4"/>
  <c r="H4179" i="4"/>
  <c r="S4180" i="4"/>
  <c r="H4180" i="4"/>
  <c r="S4181" i="4"/>
  <c r="H4181" i="4"/>
  <c r="S4182" i="4"/>
  <c r="H4182" i="4"/>
  <c r="S4183" i="4"/>
  <c r="H4183" i="4"/>
  <c r="S4184" i="4"/>
  <c r="H4184" i="4"/>
  <c r="S4185" i="4"/>
  <c r="H4185" i="4"/>
  <c r="S4186" i="4"/>
  <c r="H4186" i="4"/>
  <c r="S4187" i="4"/>
  <c r="H4187" i="4"/>
  <c r="S4188" i="4"/>
  <c r="H4188" i="4"/>
  <c r="S4189" i="4"/>
  <c r="H4189" i="4"/>
  <c r="S4190" i="4"/>
  <c r="H4190" i="4"/>
  <c r="S4191" i="4"/>
  <c r="H4191" i="4"/>
  <c r="S4192" i="4"/>
  <c r="H4192" i="4"/>
  <c r="S4193" i="4"/>
  <c r="H4193" i="4"/>
  <c r="S4194" i="4"/>
  <c r="H4194" i="4"/>
  <c r="S4195" i="4"/>
  <c r="H4195" i="4"/>
  <c r="S4196" i="4"/>
  <c r="H4196" i="4"/>
  <c r="S4197" i="4"/>
  <c r="H4197" i="4"/>
  <c r="S4198" i="4"/>
  <c r="H4198" i="4"/>
  <c r="S4199" i="4"/>
  <c r="H4199" i="4"/>
  <c r="S4200" i="4"/>
  <c r="H4200" i="4"/>
  <c r="S4201" i="4"/>
  <c r="H4201" i="4"/>
  <c r="S4202" i="4"/>
  <c r="H4202" i="4"/>
  <c r="S4203" i="4"/>
  <c r="H4203" i="4"/>
  <c r="S4204" i="4"/>
  <c r="H4204" i="4"/>
  <c r="S4205" i="4"/>
  <c r="H4205" i="4"/>
  <c r="S4206" i="4"/>
  <c r="H4206" i="4"/>
  <c r="S4207" i="4"/>
  <c r="H4207" i="4"/>
  <c r="S4208" i="4"/>
  <c r="H4208" i="4"/>
  <c r="S4209" i="4"/>
  <c r="H4209" i="4"/>
  <c r="S4210" i="4"/>
  <c r="H4210" i="4"/>
  <c r="S4211" i="4"/>
  <c r="H4211" i="4"/>
  <c r="S4212" i="4"/>
  <c r="H4212" i="4"/>
  <c r="S4213" i="4"/>
  <c r="H4213" i="4"/>
  <c r="S4214" i="4"/>
  <c r="H4214" i="4"/>
  <c r="S4215" i="4"/>
  <c r="H4215" i="4"/>
  <c r="S4216" i="4"/>
  <c r="H4216" i="4"/>
  <c r="S4217" i="4"/>
  <c r="H4217" i="4"/>
  <c r="S4218" i="4"/>
  <c r="H4218" i="4"/>
  <c r="S4219" i="4"/>
  <c r="H4219" i="4"/>
  <c r="S4220" i="4"/>
  <c r="H4220" i="4"/>
  <c r="S4221" i="4"/>
  <c r="H4221" i="4"/>
  <c r="S4222" i="4"/>
  <c r="H4222" i="4"/>
  <c r="S4223" i="4"/>
  <c r="H4223" i="4"/>
  <c r="S4224" i="4"/>
  <c r="H4224" i="4"/>
  <c r="S4225" i="4"/>
  <c r="H4225" i="4"/>
  <c r="S4226" i="4"/>
  <c r="H4226" i="4"/>
  <c r="S4227" i="4"/>
  <c r="H4227" i="4"/>
  <c r="S4228" i="4"/>
  <c r="H4228" i="4"/>
  <c r="S4229" i="4"/>
  <c r="H4229" i="4"/>
  <c r="S4230" i="4"/>
  <c r="H4230" i="4"/>
  <c r="S4231" i="4"/>
  <c r="H4231" i="4"/>
  <c r="S4232" i="4"/>
  <c r="H4232" i="4"/>
  <c r="S4233" i="4"/>
  <c r="H4233" i="4"/>
  <c r="S4234" i="4"/>
  <c r="H4234" i="4"/>
  <c r="S4235" i="4"/>
  <c r="H4235" i="4"/>
  <c r="S4236" i="4"/>
  <c r="H4236" i="4"/>
  <c r="S4237" i="4"/>
  <c r="H4237" i="4"/>
  <c r="S4238" i="4"/>
  <c r="H4238" i="4"/>
  <c r="S4239" i="4"/>
  <c r="H4239" i="4"/>
  <c r="S4240" i="4"/>
  <c r="H4240" i="4"/>
  <c r="S4241" i="4"/>
  <c r="H4241" i="4"/>
  <c r="S4242" i="4"/>
  <c r="H4242" i="4"/>
  <c r="S4243" i="4"/>
  <c r="H4243" i="4"/>
  <c r="S4244" i="4"/>
  <c r="H4244" i="4"/>
  <c r="S4245" i="4"/>
  <c r="H4245" i="4"/>
  <c r="S4246" i="4"/>
  <c r="H4246" i="4"/>
  <c r="S4247" i="4"/>
  <c r="H4247" i="4"/>
  <c r="S4248" i="4"/>
  <c r="H4248" i="4"/>
  <c r="S4249" i="4"/>
  <c r="H4249" i="4"/>
  <c r="S4250" i="4"/>
  <c r="H4250" i="4"/>
  <c r="S4251" i="4"/>
  <c r="H4251" i="4"/>
  <c r="S4252" i="4"/>
  <c r="H4252" i="4"/>
  <c r="S4253" i="4"/>
  <c r="H4253" i="4"/>
  <c r="S4254" i="4"/>
  <c r="H4254" i="4"/>
  <c r="S4255" i="4"/>
  <c r="H4255" i="4"/>
  <c r="S4256" i="4"/>
  <c r="H4256" i="4"/>
  <c r="S4257" i="4"/>
  <c r="H4257" i="4"/>
  <c r="S4258" i="4"/>
  <c r="H4258" i="4"/>
  <c r="S4259" i="4"/>
  <c r="H4259" i="4"/>
  <c r="S4260" i="4"/>
  <c r="H4260" i="4"/>
  <c r="S4261" i="4"/>
  <c r="H4261" i="4"/>
  <c r="S4262" i="4"/>
  <c r="H4262" i="4"/>
  <c r="S4263" i="4"/>
  <c r="H4263" i="4"/>
  <c r="S4264" i="4"/>
  <c r="H4264" i="4"/>
  <c r="S4265" i="4"/>
  <c r="H4265" i="4"/>
  <c r="S4266" i="4"/>
  <c r="H4266" i="4"/>
  <c r="S4267" i="4"/>
  <c r="H4267" i="4"/>
  <c r="S4268" i="4"/>
  <c r="H4268" i="4"/>
  <c r="S4269" i="4"/>
  <c r="H4269" i="4"/>
  <c r="S4270" i="4"/>
  <c r="H4270" i="4"/>
  <c r="S4271" i="4"/>
  <c r="H4271" i="4"/>
  <c r="S4272" i="4"/>
  <c r="H4272" i="4"/>
  <c r="S4273" i="4"/>
  <c r="H4273" i="4"/>
  <c r="S4274" i="4"/>
  <c r="H4274" i="4"/>
  <c r="S4275" i="4"/>
  <c r="H4275" i="4"/>
  <c r="S4276" i="4"/>
  <c r="H4276" i="4"/>
  <c r="S4277" i="4"/>
  <c r="H4277" i="4"/>
  <c r="S4278" i="4"/>
  <c r="H4278" i="4"/>
  <c r="S4279" i="4"/>
  <c r="H4279" i="4"/>
  <c r="S4280" i="4"/>
  <c r="H4280" i="4"/>
  <c r="S4281" i="4"/>
  <c r="H4281" i="4"/>
  <c r="S4282" i="4"/>
  <c r="H4282" i="4"/>
  <c r="S4283" i="4"/>
  <c r="H4283" i="4"/>
  <c r="S4284" i="4"/>
  <c r="H4284" i="4"/>
  <c r="S4285" i="4"/>
  <c r="H4285" i="4"/>
  <c r="S4286" i="4"/>
  <c r="H4286" i="4"/>
  <c r="S4287" i="4"/>
  <c r="H4287" i="4"/>
  <c r="S4288" i="4"/>
  <c r="H4288" i="4"/>
  <c r="S4289" i="4"/>
  <c r="H4289" i="4"/>
  <c r="S4290" i="4"/>
  <c r="H4290" i="4"/>
  <c r="S4291" i="4"/>
  <c r="H4291" i="4"/>
  <c r="S4292" i="4"/>
  <c r="H4292" i="4"/>
  <c r="S4293" i="4"/>
  <c r="H4293" i="4"/>
  <c r="S4294" i="4"/>
  <c r="H4294" i="4"/>
  <c r="S4295" i="4"/>
  <c r="H4295" i="4"/>
  <c r="S4296" i="4"/>
  <c r="H4296" i="4"/>
  <c r="S4297" i="4"/>
  <c r="H4297" i="4"/>
  <c r="S4298" i="4"/>
  <c r="H4298" i="4"/>
  <c r="S4299" i="4"/>
  <c r="H4299" i="4"/>
  <c r="S4300" i="4"/>
  <c r="H4300" i="4"/>
  <c r="S4301" i="4"/>
  <c r="H4301" i="4"/>
  <c r="S4302" i="4"/>
  <c r="H4302" i="4"/>
  <c r="S4303" i="4"/>
  <c r="H4303" i="4"/>
  <c r="S4304" i="4"/>
  <c r="H4304" i="4"/>
  <c r="S4305" i="4"/>
  <c r="H4305" i="4"/>
  <c r="S4306" i="4"/>
  <c r="H4306" i="4"/>
  <c r="S4307" i="4"/>
  <c r="H4307" i="4"/>
  <c r="S4308" i="4"/>
  <c r="H4308" i="4"/>
  <c r="S4309" i="4"/>
  <c r="H4309" i="4"/>
  <c r="S4310" i="4"/>
  <c r="H4310" i="4"/>
  <c r="S4311" i="4"/>
  <c r="H4311" i="4"/>
  <c r="S4312" i="4"/>
  <c r="H4312" i="4"/>
  <c r="S4313" i="4"/>
  <c r="H4313" i="4"/>
  <c r="S4314" i="4"/>
  <c r="H4314" i="4"/>
  <c r="S4315" i="4"/>
  <c r="H4315" i="4"/>
  <c r="S4316" i="4"/>
  <c r="H4316" i="4"/>
  <c r="S4317" i="4"/>
  <c r="H4317" i="4"/>
  <c r="S4318" i="4"/>
  <c r="H4318" i="4"/>
  <c r="S4319" i="4"/>
  <c r="H4319" i="4"/>
  <c r="S4320" i="4"/>
  <c r="H4320" i="4"/>
  <c r="S4321" i="4"/>
  <c r="H4321" i="4"/>
  <c r="S4322" i="4"/>
  <c r="H4322" i="4"/>
  <c r="S4323" i="4"/>
  <c r="H4323" i="4"/>
  <c r="S4324" i="4"/>
  <c r="H4324" i="4"/>
  <c r="S4325" i="4"/>
  <c r="H4325" i="4"/>
  <c r="S4326" i="4"/>
  <c r="H4326" i="4"/>
  <c r="S4327" i="4"/>
  <c r="H4327" i="4"/>
  <c r="S4328" i="4"/>
  <c r="H4328" i="4"/>
  <c r="S4329" i="4"/>
  <c r="H4329" i="4"/>
  <c r="S4330" i="4"/>
  <c r="H4330" i="4"/>
  <c r="S4331" i="4"/>
  <c r="H4331" i="4"/>
  <c r="S4332" i="4"/>
  <c r="H4332" i="4"/>
  <c r="S4333" i="4"/>
  <c r="H4333" i="4"/>
  <c r="S4334" i="4"/>
  <c r="H4334" i="4"/>
  <c r="S4335" i="4"/>
  <c r="H4335" i="4"/>
  <c r="S4336" i="4"/>
  <c r="H4336" i="4"/>
  <c r="S4337" i="4"/>
  <c r="H4337" i="4"/>
  <c r="S4338" i="4"/>
  <c r="H4338" i="4"/>
  <c r="S4339" i="4"/>
  <c r="H4339" i="4"/>
  <c r="S4340" i="4"/>
  <c r="H4340" i="4"/>
  <c r="S4341" i="4"/>
  <c r="H4341" i="4"/>
  <c r="S4342" i="4"/>
  <c r="H4342" i="4"/>
  <c r="S4343" i="4"/>
  <c r="H4343" i="4"/>
  <c r="S4344" i="4"/>
  <c r="H4344" i="4"/>
  <c r="S4345" i="4"/>
  <c r="H4345" i="4"/>
  <c r="S4346" i="4"/>
  <c r="H4346" i="4"/>
  <c r="S4347" i="4"/>
  <c r="H4347" i="4"/>
  <c r="S4348" i="4"/>
  <c r="H4348" i="4"/>
  <c r="S4349" i="4"/>
  <c r="H4349" i="4"/>
  <c r="S4350" i="4"/>
  <c r="H4350" i="4"/>
  <c r="S4351" i="4"/>
  <c r="H4351" i="4"/>
  <c r="S4352" i="4"/>
  <c r="H4352" i="4"/>
  <c r="S4353" i="4"/>
  <c r="H4353" i="4"/>
  <c r="S4354" i="4"/>
  <c r="H4354" i="4"/>
  <c r="S4355" i="4"/>
  <c r="H4355" i="4"/>
  <c r="S4356" i="4"/>
  <c r="H4356" i="4"/>
  <c r="S4357" i="4"/>
  <c r="H4357" i="4"/>
  <c r="S4358" i="4"/>
  <c r="H4358" i="4"/>
  <c r="S4359" i="4"/>
  <c r="H4359" i="4"/>
  <c r="S4360" i="4"/>
  <c r="H4360" i="4"/>
  <c r="S4361" i="4"/>
  <c r="H4361" i="4"/>
  <c r="S4362" i="4"/>
  <c r="H4362" i="4"/>
  <c r="S4363" i="4"/>
  <c r="H4363" i="4"/>
  <c r="S4364" i="4"/>
  <c r="H4364" i="4"/>
  <c r="S4365" i="4"/>
  <c r="H4365" i="4"/>
  <c r="S4366" i="4"/>
  <c r="H4366" i="4"/>
  <c r="S4367" i="4"/>
  <c r="H4367" i="4"/>
  <c r="S4368" i="4"/>
  <c r="H4368" i="4"/>
  <c r="S4369" i="4"/>
  <c r="H4369" i="4"/>
  <c r="S4370" i="4"/>
  <c r="H4370" i="4"/>
  <c r="S4371" i="4"/>
  <c r="H4371" i="4"/>
  <c r="S4372" i="4"/>
  <c r="H4372" i="4"/>
  <c r="S4373" i="4"/>
  <c r="H4373" i="4"/>
  <c r="S4374" i="4"/>
  <c r="H4374" i="4"/>
  <c r="S4375" i="4"/>
  <c r="H4375" i="4"/>
  <c r="S4376" i="4"/>
  <c r="H4376" i="4"/>
  <c r="S4377" i="4"/>
  <c r="H4377" i="4"/>
  <c r="S4378" i="4"/>
  <c r="H4378" i="4"/>
  <c r="S4379" i="4"/>
  <c r="H4379" i="4"/>
  <c r="S4380" i="4"/>
  <c r="H4380" i="4"/>
  <c r="S4381" i="4"/>
  <c r="H4381" i="4"/>
  <c r="S4382" i="4"/>
  <c r="H4382" i="4"/>
  <c r="S4383" i="4"/>
  <c r="H4383" i="4"/>
  <c r="S4384" i="4"/>
  <c r="H4384" i="4"/>
  <c r="S4385" i="4"/>
  <c r="H4385" i="4"/>
  <c r="S4386" i="4"/>
  <c r="H4386" i="4"/>
  <c r="S4387" i="4"/>
  <c r="H4387" i="4"/>
  <c r="S4388" i="4"/>
  <c r="H4388" i="4"/>
  <c r="S4389" i="4"/>
  <c r="H4389" i="4"/>
  <c r="S4390" i="4"/>
  <c r="H4390" i="4"/>
  <c r="S4391" i="4"/>
  <c r="H4391" i="4"/>
  <c r="S4392" i="4"/>
  <c r="H4392" i="4"/>
  <c r="S4393" i="4"/>
  <c r="H4393" i="4"/>
  <c r="S4394" i="4"/>
  <c r="H4394" i="4"/>
  <c r="S4395" i="4"/>
  <c r="H4395" i="4"/>
  <c r="S4396" i="4"/>
  <c r="H4396" i="4"/>
  <c r="S4397" i="4"/>
  <c r="H4397" i="4"/>
  <c r="S4398" i="4"/>
  <c r="H4398" i="4"/>
  <c r="S4399" i="4"/>
  <c r="H4399" i="4"/>
  <c r="S4400" i="4"/>
  <c r="H4400" i="4"/>
  <c r="S4401" i="4"/>
  <c r="H4401" i="4"/>
  <c r="S4402" i="4"/>
  <c r="H4402" i="4"/>
  <c r="S4403" i="4"/>
  <c r="H4403" i="4"/>
  <c r="S4404" i="4"/>
  <c r="H4404" i="4"/>
  <c r="S4405" i="4"/>
  <c r="H4405" i="4"/>
  <c r="S4406" i="4"/>
  <c r="H4406" i="4"/>
  <c r="S4407" i="4"/>
  <c r="H4407" i="4"/>
  <c r="S4408" i="4"/>
  <c r="H4408" i="4"/>
  <c r="S4409" i="4"/>
  <c r="H4409" i="4"/>
  <c r="S4410" i="4"/>
  <c r="H4410" i="4"/>
  <c r="S4411" i="4"/>
  <c r="H4411" i="4"/>
  <c r="S4412" i="4"/>
  <c r="H4412" i="4"/>
  <c r="S4413" i="4"/>
  <c r="H4413" i="4"/>
  <c r="S4414" i="4"/>
  <c r="H4414" i="4"/>
  <c r="S4415" i="4"/>
  <c r="H4415" i="4"/>
  <c r="S4416" i="4"/>
  <c r="H4416" i="4"/>
  <c r="S4417" i="4"/>
  <c r="H4417" i="4"/>
  <c r="S4418" i="4"/>
  <c r="H4418" i="4"/>
  <c r="S4419" i="4"/>
  <c r="H4419" i="4"/>
  <c r="S4420" i="4"/>
  <c r="H4420" i="4"/>
  <c r="S4421" i="4"/>
  <c r="H4421" i="4"/>
  <c r="S4422" i="4"/>
  <c r="H4422" i="4"/>
  <c r="S4423" i="4"/>
  <c r="H4423" i="4"/>
  <c r="S4424" i="4"/>
  <c r="H4424" i="4"/>
  <c r="S4425" i="4"/>
  <c r="H4425" i="4"/>
  <c r="S4426" i="4"/>
  <c r="H4426" i="4"/>
  <c r="S4427" i="4"/>
  <c r="H4427" i="4"/>
  <c r="S4428" i="4"/>
  <c r="H4428" i="4"/>
  <c r="S4429" i="4"/>
  <c r="H4429" i="4"/>
  <c r="S4430" i="4"/>
  <c r="H4430" i="4"/>
  <c r="S4431" i="4"/>
  <c r="H4431" i="4"/>
  <c r="S4432" i="4"/>
  <c r="H4432" i="4"/>
  <c r="S4433" i="4"/>
  <c r="H4433" i="4"/>
  <c r="S4434" i="4"/>
  <c r="H4434" i="4"/>
  <c r="S4435" i="4"/>
  <c r="H4435" i="4"/>
  <c r="S4436" i="4"/>
  <c r="H4436" i="4"/>
  <c r="S4437" i="4"/>
  <c r="H4437" i="4"/>
  <c r="S4438" i="4"/>
  <c r="H4438" i="4"/>
  <c r="S4439" i="4"/>
  <c r="H4439" i="4"/>
  <c r="S4440" i="4"/>
  <c r="H4440" i="4"/>
  <c r="S4441" i="4"/>
  <c r="H4441" i="4"/>
  <c r="S4442" i="4"/>
  <c r="H4442" i="4"/>
  <c r="S4443" i="4"/>
  <c r="H4443" i="4"/>
  <c r="S4444" i="4"/>
  <c r="H4444" i="4"/>
  <c r="S4445" i="4"/>
  <c r="H4445" i="4"/>
  <c r="S4446" i="4"/>
  <c r="H4446" i="4"/>
  <c r="S4447" i="4"/>
  <c r="H4447" i="4"/>
  <c r="S4448" i="4"/>
  <c r="H4448" i="4"/>
  <c r="S4449" i="4"/>
  <c r="H4449" i="4"/>
  <c r="S4450" i="4"/>
  <c r="H4450" i="4"/>
  <c r="S4451" i="4"/>
  <c r="H4451" i="4"/>
  <c r="S4452" i="4"/>
  <c r="H4452" i="4"/>
  <c r="S4453" i="4"/>
  <c r="H4453" i="4"/>
  <c r="S4454" i="4"/>
  <c r="H4454" i="4"/>
  <c r="S4455" i="4"/>
  <c r="H4455" i="4"/>
  <c r="S4456" i="4"/>
  <c r="H4456" i="4"/>
  <c r="S4457" i="4"/>
  <c r="H4457" i="4"/>
  <c r="S4458" i="4"/>
  <c r="H4458" i="4"/>
  <c r="S4459" i="4"/>
  <c r="H4459" i="4"/>
  <c r="S4460" i="4"/>
  <c r="H4460" i="4"/>
  <c r="S4461" i="4"/>
  <c r="H4461" i="4"/>
  <c r="S4462" i="4"/>
  <c r="H4462" i="4"/>
  <c r="S4463" i="4"/>
  <c r="H4463" i="4"/>
  <c r="S4464" i="4"/>
  <c r="H4464" i="4"/>
  <c r="S4465" i="4"/>
  <c r="H4465" i="4"/>
  <c r="S4466" i="4"/>
  <c r="H4466" i="4"/>
  <c r="S4467" i="4"/>
  <c r="H4467" i="4"/>
  <c r="S4468" i="4"/>
  <c r="H4468" i="4"/>
  <c r="S4469" i="4"/>
  <c r="H4469" i="4"/>
  <c r="S4470" i="4"/>
  <c r="H4470" i="4"/>
  <c r="S4471" i="4"/>
  <c r="H4471" i="4"/>
  <c r="S4472" i="4"/>
  <c r="H4472" i="4"/>
  <c r="S4473" i="4"/>
  <c r="H4473" i="4"/>
  <c r="S4474" i="4"/>
  <c r="H4474" i="4"/>
  <c r="S4475" i="4"/>
  <c r="H4475" i="4"/>
  <c r="S4476" i="4"/>
  <c r="H4476" i="4"/>
  <c r="S4477" i="4"/>
  <c r="H4477" i="4"/>
  <c r="S4478" i="4"/>
  <c r="H4478" i="4"/>
  <c r="S4479" i="4"/>
  <c r="H4479" i="4"/>
  <c r="S4480" i="4"/>
  <c r="H4480" i="4"/>
  <c r="S4481" i="4"/>
  <c r="H4481" i="4"/>
  <c r="S4482" i="4"/>
  <c r="H4482" i="4"/>
  <c r="S4483" i="4"/>
  <c r="H4483" i="4"/>
  <c r="S4484" i="4"/>
  <c r="H4484" i="4"/>
  <c r="S4485" i="4"/>
  <c r="H4485" i="4"/>
  <c r="S4486" i="4"/>
  <c r="H4486" i="4"/>
  <c r="S4487" i="4"/>
  <c r="H4487" i="4"/>
  <c r="S4488" i="4"/>
  <c r="H4488" i="4"/>
  <c r="S4489" i="4"/>
  <c r="H4489" i="4"/>
  <c r="S4490" i="4"/>
  <c r="H4490" i="4"/>
  <c r="S4491" i="4"/>
  <c r="H4491" i="4"/>
  <c r="S4492" i="4"/>
  <c r="H4492" i="4"/>
  <c r="S4493" i="4"/>
  <c r="H4493" i="4"/>
  <c r="S4494" i="4"/>
  <c r="H4494" i="4"/>
  <c r="S4495" i="4"/>
  <c r="H4495" i="4"/>
  <c r="S4496" i="4"/>
  <c r="H4496" i="4"/>
  <c r="S4497" i="4"/>
  <c r="H4497" i="4"/>
  <c r="S4498" i="4"/>
  <c r="H4498" i="4"/>
  <c r="S4499" i="4"/>
  <c r="H4499" i="4"/>
  <c r="S4500" i="4"/>
  <c r="H4500" i="4"/>
  <c r="S4501" i="4"/>
  <c r="H4501" i="4"/>
  <c r="S4502" i="4"/>
  <c r="H4502" i="4"/>
  <c r="S4503" i="4"/>
  <c r="H4503" i="4"/>
  <c r="S4504" i="4"/>
  <c r="H4504" i="4"/>
  <c r="S4505" i="4"/>
  <c r="H4505" i="4"/>
  <c r="S4506" i="4"/>
  <c r="H4506" i="4"/>
  <c r="S4507" i="4"/>
  <c r="H4507" i="4"/>
  <c r="S4508" i="4"/>
  <c r="H4508" i="4"/>
  <c r="S4509" i="4"/>
  <c r="H4509" i="4"/>
  <c r="S4510" i="4"/>
  <c r="H4510" i="4"/>
  <c r="S4511" i="4"/>
  <c r="H4511" i="4"/>
  <c r="S4512" i="4"/>
  <c r="H4512" i="4"/>
  <c r="S4513" i="4"/>
  <c r="H4513" i="4"/>
  <c r="S4514" i="4"/>
  <c r="H4514" i="4"/>
  <c r="S4515" i="4"/>
  <c r="H4515" i="4"/>
  <c r="S4516" i="4"/>
  <c r="H4516" i="4"/>
  <c r="S4517" i="4"/>
  <c r="H4517" i="4"/>
  <c r="S4518" i="4"/>
  <c r="H4518" i="4"/>
  <c r="S4519" i="4"/>
  <c r="H4519" i="4"/>
  <c r="S4520" i="4"/>
  <c r="H4520" i="4"/>
  <c r="S4521" i="4"/>
  <c r="H4521" i="4"/>
  <c r="S4522" i="4"/>
  <c r="H4522" i="4"/>
  <c r="S4523" i="4"/>
  <c r="H4523" i="4"/>
  <c r="S4524" i="4"/>
  <c r="H4524" i="4"/>
  <c r="S4525" i="4"/>
  <c r="H4525" i="4"/>
  <c r="S4526" i="4"/>
  <c r="H4526" i="4"/>
  <c r="S4527" i="4"/>
  <c r="H4527" i="4"/>
  <c r="S4528" i="4"/>
  <c r="H4528" i="4"/>
  <c r="S4529" i="4"/>
  <c r="H4529" i="4"/>
  <c r="S4530" i="4"/>
  <c r="H4530" i="4"/>
  <c r="S4531" i="4"/>
  <c r="H4531" i="4"/>
  <c r="S4532" i="4"/>
  <c r="H4532" i="4"/>
  <c r="S4533" i="4"/>
  <c r="H4533" i="4"/>
  <c r="S4534" i="4"/>
  <c r="H4534" i="4"/>
  <c r="S4535" i="4"/>
  <c r="H4535" i="4"/>
  <c r="S4536" i="4"/>
  <c r="H4536" i="4"/>
  <c r="S4537" i="4"/>
  <c r="H4537" i="4"/>
  <c r="S4538" i="4"/>
  <c r="H4538" i="4"/>
  <c r="S4539" i="4"/>
  <c r="H4539" i="4"/>
  <c r="S4540" i="4"/>
  <c r="H4540" i="4"/>
  <c r="S4541" i="4"/>
  <c r="H4541" i="4"/>
  <c r="S4542" i="4"/>
  <c r="H4542" i="4"/>
  <c r="S4543" i="4"/>
  <c r="H4543" i="4"/>
  <c r="S4544" i="4"/>
  <c r="H4544" i="4"/>
  <c r="S4545" i="4"/>
  <c r="H4545" i="4"/>
  <c r="S4546" i="4"/>
  <c r="H4546" i="4"/>
  <c r="S4547" i="4"/>
  <c r="H4547" i="4"/>
  <c r="S4548" i="4"/>
  <c r="H4548" i="4"/>
  <c r="S4549" i="4"/>
  <c r="H4549" i="4"/>
  <c r="S4550" i="4"/>
  <c r="H4550" i="4"/>
  <c r="S4551" i="4"/>
  <c r="H4551" i="4"/>
  <c r="S4552" i="4"/>
  <c r="H4552" i="4"/>
  <c r="S4553" i="4"/>
  <c r="H4553" i="4"/>
  <c r="S4554" i="4"/>
  <c r="H4554" i="4"/>
  <c r="S4555" i="4"/>
  <c r="H4555" i="4"/>
  <c r="S4556" i="4"/>
  <c r="H4556" i="4"/>
  <c r="S4557" i="4"/>
  <c r="H4557" i="4"/>
  <c r="S4558" i="4"/>
  <c r="H4558" i="4"/>
  <c r="S4559" i="4"/>
  <c r="H4559" i="4"/>
  <c r="S4560" i="4"/>
  <c r="H4560" i="4"/>
  <c r="S4561" i="4"/>
  <c r="H4561" i="4"/>
  <c r="S4562" i="4"/>
  <c r="H4562" i="4"/>
  <c r="S4563" i="4"/>
  <c r="H4563" i="4"/>
  <c r="S4564" i="4"/>
  <c r="H4564" i="4"/>
  <c r="S4565" i="4"/>
  <c r="H4565" i="4"/>
  <c r="S4566" i="4"/>
  <c r="H4566" i="4"/>
  <c r="S4567" i="4"/>
  <c r="H4567" i="4"/>
  <c r="S4568" i="4"/>
  <c r="H4568" i="4"/>
  <c r="S4569" i="4"/>
  <c r="H4569" i="4"/>
  <c r="S4570" i="4"/>
  <c r="H4570" i="4"/>
  <c r="S4571" i="4"/>
  <c r="H4571" i="4"/>
  <c r="S4572" i="4"/>
  <c r="H4572" i="4"/>
  <c r="S4573" i="4"/>
  <c r="H4573" i="4"/>
  <c r="S4574" i="4"/>
  <c r="H4574" i="4"/>
  <c r="S4575" i="4"/>
  <c r="H4575" i="4"/>
  <c r="S4576" i="4"/>
  <c r="H4576" i="4"/>
  <c r="S4577" i="4"/>
  <c r="H4577" i="4"/>
  <c r="S4578" i="4"/>
  <c r="H4578" i="4"/>
  <c r="S4579" i="4"/>
  <c r="H4579" i="4"/>
  <c r="S4580" i="4"/>
  <c r="H4580" i="4"/>
  <c r="S4581" i="4"/>
  <c r="H4581" i="4"/>
  <c r="S4582" i="4"/>
  <c r="H4582" i="4"/>
  <c r="S4583" i="4"/>
  <c r="H4583" i="4"/>
  <c r="S4584" i="4"/>
  <c r="H4584" i="4"/>
  <c r="S4585" i="4"/>
  <c r="H4585" i="4"/>
  <c r="S4586" i="4"/>
  <c r="H4586" i="4"/>
  <c r="S4587" i="4"/>
  <c r="H4587" i="4"/>
  <c r="S4588" i="4"/>
  <c r="H4588" i="4"/>
  <c r="S4589" i="4"/>
  <c r="H4589" i="4"/>
  <c r="S4590" i="4"/>
  <c r="H4590" i="4"/>
  <c r="S4591" i="4"/>
  <c r="H4591" i="4"/>
  <c r="S4592" i="4"/>
  <c r="H4592" i="4"/>
  <c r="S4593" i="4"/>
  <c r="H4593" i="4"/>
  <c r="S4594" i="4"/>
  <c r="H4594" i="4"/>
  <c r="S4595" i="4"/>
  <c r="H4595" i="4"/>
  <c r="S4596" i="4"/>
  <c r="H4596" i="4"/>
  <c r="S4597" i="4"/>
  <c r="H4597" i="4"/>
  <c r="S4598" i="4"/>
  <c r="H4598" i="4"/>
  <c r="S4599" i="4"/>
  <c r="H4599" i="4"/>
  <c r="S4600" i="4"/>
  <c r="H4600" i="4"/>
  <c r="S4601" i="4"/>
  <c r="H4601" i="4"/>
  <c r="S4602" i="4"/>
  <c r="H4602" i="4"/>
  <c r="S4603" i="4"/>
  <c r="H4603" i="4"/>
  <c r="S4604" i="4"/>
  <c r="H4604" i="4"/>
  <c r="S4605" i="4"/>
  <c r="H4605" i="4"/>
  <c r="S4606" i="4"/>
  <c r="H4606" i="4"/>
  <c r="S4607" i="4"/>
  <c r="H4607" i="4"/>
  <c r="S4608" i="4"/>
  <c r="H4608" i="4"/>
  <c r="S4609" i="4"/>
  <c r="H4609" i="4"/>
  <c r="S4610" i="4"/>
  <c r="H4610" i="4"/>
  <c r="S4611" i="4"/>
  <c r="H4611" i="4"/>
  <c r="S4612" i="4"/>
  <c r="H4612" i="4"/>
  <c r="S4613" i="4"/>
  <c r="H4613" i="4"/>
  <c r="S4614" i="4"/>
  <c r="H4614" i="4"/>
  <c r="S4615" i="4"/>
  <c r="H4615" i="4"/>
  <c r="S4616" i="4"/>
  <c r="H4616" i="4"/>
  <c r="S4617" i="4"/>
  <c r="H4617" i="4"/>
  <c r="S4618" i="4"/>
  <c r="H4618" i="4"/>
  <c r="S4619" i="4"/>
  <c r="H4619" i="4"/>
  <c r="S4620" i="4"/>
  <c r="H4620" i="4"/>
  <c r="S4621" i="4"/>
  <c r="H4621" i="4"/>
  <c r="S4622" i="4"/>
  <c r="H4622" i="4"/>
  <c r="S4623" i="4"/>
  <c r="H4623" i="4"/>
  <c r="S4624" i="4"/>
  <c r="H4624" i="4"/>
  <c r="S4625" i="4"/>
  <c r="H4625" i="4"/>
  <c r="S4626" i="4"/>
  <c r="H4626" i="4"/>
  <c r="S4627" i="4"/>
  <c r="H4627" i="4"/>
  <c r="S4628" i="4"/>
  <c r="H4628" i="4"/>
  <c r="S4629" i="4"/>
  <c r="H4629" i="4"/>
  <c r="S4630" i="4"/>
  <c r="H4630" i="4"/>
  <c r="S4631" i="4"/>
  <c r="H4631" i="4"/>
  <c r="S4632" i="4"/>
  <c r="H4632" i="4"/>
  <c r="S4633" i="4"/>
  <c r="H4633" i="4"/>
  <c r="S4634" i="4"/>
  <c r="H4634" i="4"/>
  <c r="S4635" i="4"/>
  <c r="H4635" i="4"/>
  <c r="S4636" i="4"/>
  <c r="H4636" i="4"/>
  <c r="S4637" i="4"/>
  <c r="H4637" i="4"/>
  <c r="S4638" i="4"/>
  <c r="H4638" i="4"/>
  <c r="S4639" i="4"/>
  <c r="H4639" i="4"/>
  <c r="S4640" i="4"/>
  <c r="H4640" i="4"/>
  <c r="S4641" i="4"/>
  <c r="H4641" i="4"/>
  <c r="S4642" i="4"/>
  <c r="H4642" i="4"/>
  <c r="S4643" i="4"/>
  <c r="H4643" i="4"/>
  <c r="S4644" i="4"/>
  <c r="H4644" i="4"/>
  <c r="S4645" i="4"/>
  <c r="H4645" i="4"/>
  <c r="S4646" i="4"/>
  <c r="H4646" i="4"/>
  <c r="S4647" i="4"/>
  <c r="H4647" i="4"/>
  <c r="S4648" i="4"/>
  <c r="H4648" i="4"/>
  <c r="S4649" i="4"/>
  <c r="H4649" i="4"/>
  <c r="S4650" i="4"/>
  <c r="H4650" i="4"/>
  <c r="S4651" i="4"/>
  <c r="H4651" i="4"/>
  <c r="S4652" i="4"/>
  <c r="H4652" i="4"/>
  <c r="S4653" i="4"/>
  <c r="H4653" i="4"/>
  <c r="S4654" i="4"/>
  <c r="H4654" i="4"/>
  <c r="S4655" i="4"/>
  <c r="H4655" i="4"/>
  <c r="S4656" i="4"/>
  <c r="H4656" i="4"/>
  <c r="S4657" i="4"/>
  <c r="H4657" i="4"/>
  <c r="S4658" i="4"/>
  <c r="H4658" i="4"/>
  <c r="S4659" i="4"/>
  <c r="H4659" i="4"/>
  <c r="S4660" i="4"/>
  <c r="H4660" i="4"/>
  <c r="S4661" i="4"/>
  <c r="H4661" i="4"/>
  <c r="S4662" i="4"/>
  <c r="H4662" i="4"/>
  <c r="S4663" i="4"/>
  <c r="H4663" i="4"/>
  <c r="S4664" i="4"/>
  <c r="H4664" i="4"/>
  <c r="S4665" i="4"/>
  <c r="H4665" i="4"/>
  <c r="S4666" i="4"/>
  <c r="H4666" i="4"/>
  <c r="S4667" i="4"/>
  <c r="H4667" i="4"/>
  <c r="S4668" i="4"/>
  <c r="H4668" i="4"/>
  <c r="S4669" i="4"/>
  <c r="H4669" i="4"/>
  <c r="S4670" i="4"/>
  <c r="H4670" i="4"/>
  <c r="S4671" i="4"/>
  <c r="H4671" i="4"/>
  <c r="S4672" i="4"/>
  <c r="H4672" i="4"/>
  <c r="S4673" i="4"/>
  <c r="H4673" i="4"/>
  <c r="S4674" i="4"/>
  <c r="H4674" i="4"/>
  <c r="S4675" i="4"/>
  <c r="H4675" i="4"/>
  <c r="S4676" i="4"/>
  <c r="H4676" i="4"/>
  <c r="S4677" i="4"/>
  <c r="H4677" i="4"/>
  <c r="S4678" i="4"/>
  <c r="H4678" i="4"/>
  <c r="S4679" i="4"/>
  <c r="H4679" i="4"/>
  <c r="S4680" i="4"/>
  <c r="H4680" i="4"/>
  <c r="S4681" i="4"/>
  <c r="H4681" i="4"/>
  <c r="S4682" i="4"/>
  <c r="H4682" i="4"/>
  <c r="S4683" i="4"/>
  <c r="H4683" i="4"/>
  <c r="S4684" i="4"/>
  <c r="H4684" i="4"/>
  <c r="S4685" i="4"/>
  <c r="H4685" i="4"/>
  <c r="S4686" i="4"/>
  <c r="H4686" i="4"/>
  <c r="S4687" i="4"/>
  <c r="H4687" i="4"/>
  <c r="S4688" i="4"/>
  <c r="H4688" i="4"/>
  <c r="S4689" i="4"/>
  <c r="H4689" i="4"/>
  <c r="S4690" i="4"/>
  <c r="H4690" i="4"/>
  <c r="S4691" i="4"/>
  <c r="H4691" i="4"/>
  <c r="S4692" i="4"/>
  <c r="H4692" i="4"/>
  <c r="S4693" i="4"/>
  <c r="H4693" i="4"/>
  <c r="S4694" i="4"/>
  <c r="H4694" i="4"/>
  <c r="S4695" i="4"/>
  <c r="H4695" i="4"/>
  <c r="S4696" i="4"/>
  <c r="H4696" i="4"/>
  <c r="S4697" i="4"/>
  <c r="H4697" i="4"/>
  <c r="S4698" i="4"/>
  <c r="H4698" i="4"/>
  <c r="S4699" i="4"/>
  <c r="H4699" i="4"/>
  <c r="S4700" i="4"/>
  <c r="H4700" i="4"/>
  <c r="S4701" i="4"/>
  <c r="H4701" i="4"/>
  <c r="S4702" i="4"/>
  <c r="H4702" i="4"/>
  <c r="S4703" i="4"/>
  <c r="H4703" i="4"/>
  <c r="S4704" i="4"/>
  <c r="H4704" i="4"/>
  <c r="S4705" i="4"/>
  <c r="H4705" i="4"/>
  <c r="S4706" i="4"/>
  <c r="H4706" i="4"/>
  <c r="S4707" i="4"/>
  <c r="H4707" i="4"/>
  <c r="S4708" i="4"/>
  <c r="H4708" i="4"/>
  <c r="S4709" i="4"/>
  <c r="H4709" i="4"/>
  <c r="S4710" i="4"/>
  <c r="H4710" i="4"/>
  <c r="S4711" i="4"/>
  <c r="H4711" i="4"/>
  <c r="S4712" i="4"/>
  <c r="H4712" i="4"/>
  <c r="S4713" i="4"/>
  <c r="H4713" i="4"/>
  <c r="S4714" i="4"/>
  <c r="H4714" i="4"/>
  <c r="S4715" i="4"/>
  <c r="H4715" i="4"/>
  <c r="S4716" i="4"/>
  <c r="H4716" i="4"/>
  <c r="S4717" i="4"/>
  <c r="H4717" i="4"/>
  <c r="S4718" i="4"/>
  <c r="H4718" i="4"/>
  <c r="S4719" i="4"/>
  <c r="H4719" i="4"/>
  <c r="S4720" i="4"/>
  <c r="H4720" i="4"/>
  <c r="S4721" i="4"/>
  <c r="H4721" i="4"/>
  <c r="S4722" i="4"/>
  <c r="H4722" i="4"/>
  <c r="S4723" i="4"/>
  <c r="H4723" i="4"/>
  <c r="S4724" i="4"/>
  <c r="H4724" i="4"/>
  <c r="S4725" i="4"/>
  <c r="H4725" i="4"/>
  <c r="S4726" i="4"/>
  <c r="H4726" i="4"/>
  <c r="S4727" i="4"/>
  <c r="H4727" i="4"/>
  <c r="S4728" i="4"/>
  <c r="H4728" i="4"/>
  <c r="S4729" i="4"/>
  <c r="H4729" i="4"/>
  <c r="S4730" i="4"/>
  <c r="H4730" i="4"/>
  <c r="S4731" i="4"/>
  <c r="H4731" i="4"/>
  <c r="S4732" i="4"/>
  <c r="H4732" i="4"/>
  <c r="S4733" i="4"/>
  <c r="H4733" i="4"/>
  <c r="S4734" i="4"/>
  <c r="H4734" i="4"/>
  <c r="S4735" i="4"/>
  <c r="H4735" i="4"/>
  <c r="S4736" i="4"/>
  <c r="H4736" i="4"/>
  <c r="S4737" i="4"/>
  <c r="H4737" i="4"/>
  <c r="S4738" i="4"/>
  <c r="H4738" i="4"/>
  <c r="S4739" i="4"/>
  <c r="H4739" i="4"/>
  <c r="S4740" i="4"/>
  <c r="H4740" i="4"/>
  <c r="S4741" i="4"/>
  <c r="H4741" i="4"/>
  <c r="S4742" i="4"/>
  <c r="H4742" i="4"/>
  <c r="S4743" i="4"/>
  <c r="H4743" i="4"/>
  <c r="S4744" i="4"/>
  <c r="H4744" i="4"/>
  <c r="S4745" i="4"/>
  <c r="H4745" i="4"/>
  <c r="S4746" i="4"/>
  <c r="H4746" i="4"/>
  <c r="S4747" i="4"/>
  <c r="H4747" i="4"/>
  <c r="S4748" i="4"/>
  <c r="H4748" i="4"/>
  <c r="S4749" i="4"/>
  <c r="H4749" i="4"/>
  <c r="S4750" i="4"/>
  <c r="H4750" i="4"/>
  <c r="S4751" i="4"/>
  <c r="H4751" i="4"/>
  <c r="S4752" i="4"/>
  <c r="H4752" i="4"/>
  <c r="S4753" i="4"/>
  <c r="H4753" i="4"/>
  <c r="S4754" i="4"/>
  <c r="H4754" i="4"/>
  <c r="S4755" i="4"/>
  <c r="H4755" i="4"/>
  <c r="S4756" i="4"/>
  <c r="H4756" i="4"/>
  <c r="S4757" i="4"/>
  <c r="H4757" i="4"/>
  <c r="S4758" i="4"/>
  <c r="H4758" i="4"/>
  <c r="S4759" i="4"/>
  <c r="H4759" i="4"/>
  <c r="S4760" i="4"/>
  <c r="H4760" i="4"/>
  <c r="S4761" i="4"/>
  <c r="H4761" i="4"/>
  <c r="S4762" i="4"/>
  <c r="H4762" i="4"/>
  <c r="S4763" i="4"/>
  <c r="H4763" i="4"/>
  <c r="S4764" i="4"/>
  <c r="H4764" i="4"/>
  <c r="S4765" i="4"/>
  <c r="H4765" i="4"/>
  <c r="S4766" i="4"/>
  <c r="H4766" i="4"/>
  <c r="S4767" i="4"/>
  <c r="H4767" i="4"/>
  <c r="S4768" i="4"/>
  <c r="H4768" i="4"/>
  <c r="S4769" i="4"/>
  <c r="H4769" i="4"/>
  <c r="S4770" i="4"/>
  <c r="H4770" i="4"/>
  <c r="S4771" i="4"/>
  <c r="H4771" i="4"/>
  <c r="S4772" i="4"/>
  <c r="H4772" i="4"/>
  <c r="S4773" i="4"/>
  <c r="H4773" i="4"/>
  <c r="S4774" i="4"/>
  <c r="H4774" i="4"/>
  <c r="S4775" i="4"/>
  <c r="H4775" i="4"/>
  <c r="S4776" i="4"/>
  <c r="H4776" i="4"/>
  <c r="S4777" i="4"/>
  <c r="H4777" i="4"/>
  <c r="S4778" i="4"/>
  <c r="H4778" i="4"/>
  <c r="S4779" i="4"/>
  <c r="H4779" i="4"/>
  <c r="S4780" i="4"/>
  <c r="H4780" i="4"/>
  <c r="S4781" i="4"/>
  <c r="H4781" i="4"/>
  <c r="S4782" i="4"/>
  <c r="H4782" i="4"/>
  <c r="S4783" i="4"/>
  <c r="H4783" i="4"/>
  <c r="S4784" i="4"/>
  <c r="H4784" i="4"/>
  <c r="S4785" i="4"/>
  <c r="H4785" i="4"/>
  <c r="S4786" i="4"/>
  <c r="H4786" i="4"/>
  <c r="S4787" i="4"/>
  <c r="H4787" i="4"/>
  <c r="S4788" i="4"/>
  <c r="H4788" i="4"/>
  <c r="S4789" i="4"/>
  <c r="H4789" i="4"/>
  <c r="S4790" i="4"/>
  <c r="H4790" i="4"/>
  <c r="S4791" i="4"/>
  <c r="H4791" i="4"/>
  <c r="S4792" i="4"/>
  <c r="H4792" i="4"/>
  <c r="S4793" i="4"/>
  <c r="H4793" i="4"/>
  <c r="S4794" i="4"/>
  <c r="H4794" i="4"/>
  <c r="S4795" i="4"/>
  <c r="H4795" i="4"/>
  <c r="S4796" i="4"/>
  <c r="H4796" i="4"/>
  <c r="S4797" i="4"/>
  <c r="H4797" i="4"/>
  <c r="S4798" i="4"/>
  <c r="H4798" i="4"/>
  <c r="S4799" i="4"/>
  <c r="H4799" i="4"/>
  <c r="S4" i="4"/>
  <c r="G4" i="4" s="1"/>
  <c r="S3" i="4"/>
  <c r="G3" i="4" s="1"/>
  <c r="D13" i="27"/>
  <c r="I19" i="27"/>
  <c r="I13" i="27"/>
  <c r="J4" i="27"/>
  <c r="G13" i="27"/>
  <c r="J6" i="27"/>
  <c r="J5" i="27"/>
  <c r="H13" i="27"/>
  <c r="J8" i="27"/>
  <c r="J10" i="27"/>
  <c r="M10" i="27" s="1"/>
  <c r="O19" i="27"/>
  <c r="H19" i="27"/>
  <c r="M6" i="27"/>
  <c r="M4" i="27"/>
  <c r="M8" i="27"/>
  <c r="F13" i="27"/>
  <c r="J3" i="27"/>
  <c r="M5" i="27"/>
  <c r="AA468" i="2"/>
  <c r="Z468" i="2"/>
  <c r="AQ466" i="2"/>
  <c r="AP466" i="2"/>
  <c r="AP468" i="2"/>
  <c r="AQ468" i="2"/>
  <c r="E923" i="4"/>
  <c r="S923" i="4"/>
  <c r="G923" i="4" s="1"/>
  <c r="E2140" i="4"/>
  <c r="S2140" i="4"/>
  <c r="F2157" i="4"/>
  <c r="S2157" i="4"/>
  <c r="S2224" i="4"/>
  <c r="S2261" i="4"/>
  <c r="S2280" i="4"/>
  <c r="S2311" i="4"/>
  <c r="S2749" i="4"/>
  <c r="Q19" i="27"/>
  <c r="E19" i="27"/>
  <c r="Q13" i="27"/>
  <c r="J19" i="27"/>
  <c r="G19" i="27"/>
  <c r="D19" i="27"/>
  <c r="M19" i="27"/>
  <c r="F19" i="27"/>
  <c r="AP461" i="2"/>
  <c r="AQ462" i="2"/>
  <c r="AQ463" i="2"/>
  <c r="D923" i="4"/>
  <c r="F2140" i="4"/>
  <c r="AP464" i="2"/>
  <c r="E1979" i="4"/>
  <c r="E2261" i="4"/>
  <c r="E2320" i="4"/>
  <c r="E2749" i="4"/>
  <c r="F2825" i="4"/>
  <c r="F2894" i="4"/>
  <c r="E2157" i="4"/>
  <c r="E2209" i="4"/>
  <c r="F2261" i="4"/>
  <c r="E2716" i="4"/>
  <c r="E1909" i="4"/>
  <c r="E2131" i="4"/>
  <c r="AB468" i="2"/>
  <c r="J12" i="27"/>
  <c r="O12" i="27" s="1"/>
  <c r="F1956" i="4"/>
  <c r="D2825" i="4"/>
  <c r="E2827" i="4"/>
  <c r="E2847" i="4"/>
  <c r="F2847" i="4"/>
  <c r="E1807" i="4"/>
  <c r="E2825" i="4"/>
  <c r="D2894" i="4"/>
  <c r="D2847" i="4"/>
  <c r="E2894" i="4"/>
  <c r="F2224" i="4"/>
  <c r="F2305" i="4"/>
  <c r="AC465" i="2"/>
  <c r="F2130" i="4"/>
  <c r="F2121" i="4"/>
  <c r="F2280" i="4"/>
  <c r="F2311" i="4"/>
  <c r="E2100" i="4"/>
  <c r="E2094" i="4"/>
  <c r="E1956" i="4"/>
  <c r="B2894" i="4"/>
  <c r="F2106" i="4"/>
  <c r="F2094" i="4"/>
  <c r="C2894" i="4"/>
  <c r="E3006" i="4"/>
  <c r="F3047" i="4"/>
  <c r="E3047" i="4"/>
  <c r="F2095" i="4"/>
  <c r="E2912" i="4"/>
  <c r="F2965" i="4"/>
  <c r="D3006" i="4"/>
  <c r="F2695" i="4"/>
  <c r="AC464" i="2"/>
  <c r="F2749" i="4"/>
  <c r="F2893" i="4"/>
  <c r="F2909" i="4"/>
  <c r="F2923" i="4"/>
  <c r="F2924" i="4"/>
  <c r="F2963" i="4"/>
  <c r="E2909" i="4"/>
  <c r="E2963" i="4"/>
  <c r="E2965" i="4"/>
  <c r="E2893" i="4"/>
  <c r="F2910" i="4"/>
  <c r="F2911" i="4"/>
  <c r="F2912" i="4"/>
  <c r="D3047" i="4"/>
  <c r="E2407" i="4"/>
  <c r="E2629" i="4"/>
  <c r="F2629" i="4"/>
  <c r="F1482" i="4"/>
  <c r="E1482" i="4"/>
  <c r="E2305" i="4"/>
  <c r="E2311" i="4"/>
  <c r="F2320" i="4"/>
  <c r="E2324" i="4"/>
  <c r="C2318" i="4"/>
  <c r="E2327" i="4"/>
  <c r="F1877" i="4"/>
  <c r="E3017" i="4"/>
  <c r="F3017" i="4"/>
  <c r="F3078" i="4"/>
  <c r="F3006" i="4"/>
  <c r="E3078" i="4"/>
  <c r="E1987" i="4"/>
  <c r="E2020" i="4"/>
  <c r="E2081" i="4"/>
  <c r="E2088" i="4"/>
  <c r="E2095" i="4"/>
  <c r="E2115" i="4"/>
  <c r="F2308" i="4"/>
  <c r="E2310" i="4"/>
  <c r="F2321" i="4"/>
  <c r="E2624" i="4"/>
  <c r="D2813" i="4"/>
  <c r="F2813" i="4"/>
  <c r="C2825" i="4"/>
  <c r="C2847" i="4"/>
  <c r="D2893" i="4"/>
  <c r="C2896" i="4"/>
  <c r="F2896" i="4"/>
  <c r="D2909" i="4"/>
  <c r="F2916" i="4"/>
  <c r="D2919" i="4"/>
  <c r="F2919" i="4"/>
  <c r="F2921" i="4"/>
  <c r="D2923" i="4"/>
  <c r="E2964" i="4"/>
  <c r="E2983" i="4"/>
  <c r="D3017" i="4"/>
  <c r="E3028" i="4"/>
  <c r="F3030" i="4"/>
  <c r="D3790" i="4"/>
  <c r="F2005" i="4"/>
  <c r="F2093" i="4"/>
  <c r="E2101" i="4"/>
  <c r="F2101" i="4"/>
  <c r="E2106" i="4"/>
  <c r="F2114" i="4"/>
  <c r="E2121" i="4"/>
  <c r="E2159" i="4"/>
  <c r="F2161" i="4"/>
  <c r="F2209" i="4"/>
  <c r="E2224" i="4"/>
  <c r="E2273" i="4"/>
  <c r="F2310" i="4"/>
  <c r="E2313" i="4"/>
  <c r="F2313" i="4"/>
  <c r="F2325" i="4"/>
  <c r="F2624" i="4"/>
  <c r="F2780" i="4"/>
  <c r="F2802" i="4"/>
  <c r="E2813" i="4"/>
  <c r="E2824" i="4"/>
  <c r="E2826" i="4"/>
  <c r="F2895" i="4"/>
  <c r="D2896" i="4"/>
  <c r="E2896" i="4"/>
  <c r="F2907" i="4"/>
  <c r="F2908" i="4"/>
  <c r="D2910" i="4"/>
  <c r="E2923" i="4"/>
  <c r="F2930" i="4"/>
  <c r="D2950" i="4"/>
  <c r="D2963" i="4"/>
  <c r="E2987" i="4"/>
  <c r="F2987" i="4"/>
  <c r="E2988" i="4"/>
  <c r="F3028" i="4"/>
  <c r="E3030" i="4"/>
  <c r="F3790" i="4"/>
  <c r="F1909" i="4"/>
  <c r="F1987" i="4"/>
  <c r="F2038" i="4"/>
  <c r="F2115" i="4"/>
  <c r="F2151" i="4"/>
  <c r="F2159" i="4"/>
  <c r="F2160" i="4"/>
  <c r="F2177" i="4"/>
  <c r="F2208" i="4"/>
  <c r="C2311" i="4"/>
  <c r="E2916" i="4"/>
  <c r="E2919" i="4"/>
  <c r="F2932" i="4"/>
  <c r="E2986" i="4"/>
  <c r="D3063" i="4"/>
  <c r="F2092" i="4"/>
  <c r="D3078" i="4"/>
  <c r="F3064" i="4"/>
  <c r="E2092" i="4"/>
  <c r="F3067" i="4"/>
  <c r="F2100" i="4"/>
  <c r="F1979" i="4"/>
  <c r="F2079" i="4"/>
  <c r="F2088" i="4"/>
  <c r="E2079" i="4"/>
  <c r="D4592" i="4"/>
  <c r="F2158" i="4"/>
  <c r="E2170" i="4"/>
  <c r="F2205" i="4"/>
  <c r="F2226" i="4"/>
  <c r="F2251" i="4"/>
  <c r="F2271" i="4"/>
  <c r="F2309" i="4"/>
  <c r="E2312" i="4"/>
  <c r="F2315" i="4"/>
  <c r="E4592" i="4"/>
  <c r="F2170" i="4"/>
  <c r="E2173" i="4"/>
  <c r="E2205" i="4"/>
  <c r="E2208" i="4"/>
  <c r="F2279" i="4"/>
  <c r="F2304" i="4"/>
  <c r="E2309" i="4"/>
  <c r="F2312" i="4"/>
  <c r="F4592" i="4"/>
  <c r="E2158" i="4"/>
  <c r="E2161" i="4"/>
  <c r="F2162" i="4"/>
  <c r="E2166" i="4"/>
  <c r="F2166" i="4"/>
  <c r="F2172" i="4"/>
  <c r="F2173" i="4"/>
  <c r="F2231" i="4"/>
  <c r="E2279" i="4"/>
  <c r="E2280" i="4"/>
  <c r="E2304" i="4"/>
  <c r="E4394" i="4"/>
  <c r="E2318" i="4"/>
  <c r="F2318" i="4"/>
  <c r="F2098" i="4"/>
  <c r="E1877" i="4"/>
  <c r="F2091" i="4"/>
  <c r="E2093" i="4"/>
  <c r="E2126" i="4"/>
  <c r="F2126" i="4"/>
  <c r="F2131" i="4"/>
  <c r="F2991" i="4"/>
  <c r="E2992" i="4"/>
  <c r="F2992" i="4"/>
  <c r="F2998" i="4"/>
  <c r="F3007" i="4"/>
  <c r="E3044" i="4"/>
  <c r="F3055" i="4"/>
  <c r="E3066" i="4"/>
  <c r="F3066" i="4"/>
  <c r="D2992" i="4"/>
  <c r="F2997" i="4"/>
  <c r="F3039" i="4"/>
  <c r="E3046" i="4"/>
  <c r="E3064" i="4"/>
  <c r="F3065" i="4"/>
  <c r="D3067" i="4"/>
  <c r="E3067" i="4"/>
  <c r="E3069" i="4"/>
  <c r="F3069" i="4"/>
  <c r="E2991" i="4"/>
  <c r="D2994" i="4"/>
  <c r="E2994" i="4"/>
  <c r="F2994" i="4"/>
  <c r="E2997" i="4"/>
  <c r="E2998" i="4"/>
  <c r="D3028" i="4"/>
  <c r="F3037" i="4"/>
  <c r="E3055" i="4"/>
  <c r="F3059" i="4"/>
  <c r="F3063" i="4"/>
  <c r="F3068" i="4"/>
  <c r="C3078" i="4"/>
  <c r="F3183" i="4"/>
  <c r="F2096" i="4"/>
  <c r="F2097" i="4"/>
  <c r="F2099" i="4"/>
  <c r="E2038" i="4"/>
  <c r="F2076" i="4"/>
  <c r="C2079" i="4"/>
  <c r="F2080" i="4"/>
  <c r="C2100" i="4"/>
  <c r="F2109" i="4"/>
  <c r="C2315" i="4"/>
  <c r="F2316" i="4"/>
  <c r="F2324" i="4"/>
  <c r="C2327" i="4"/>
  <c r="F2332" i="4"/>
  <c r="E2317" i="4"/>
  <c r="E2321" i="4"/>
  <c r="B2318" i="4"/>
  <c r="E2325" i="4"/>
  <c r="F2326" i="4"/>
  <c r="F2327" i="4"/>
  <c r="F2329" i="4"/>
  <c r="F2314" i="4"/>
  <c r="E2315" i="4"/>
  <c r="F2317" i="4"/>
  <c r="D4693" i="4"/>
  <c r="F1447" i="4"/>
  <c r="C2332" i="4"/>
  <c r="F2340" i="4"/>
  <c r="F2408" i="4"/>
  <c r="F2333" i="4"/>
  <c r="F2334" i="4"/>
  <c r="F2331" i="4"/>
  <c r="E2331" i="4"/>
  <c r="E2332" i="4"/>
  <c r="F2344" i="4"/>
  <c r="F2562" i="4"/>
  <c r="E4693" i="4"/>
  <c r="F4693" i="4"/>
  <c r="F4572" i="4"/>
  <c r="F2590" i="4"/>
  <c r="F2606" i="4"/>
  <c r="B2327" i="4"/>
  <c r="B2332" i="4"/>
  <c r="E2333" i="4"/>
  <c r="F2337" i="4"/>
  <c r="F2339" i="4"/>
  <c r="E2342" i="4"/>
  <c r="E2344" i="4"/>
  <c r="F2350" i="4"/>
  <c r="E2351" i="4"/>
  <c r="E2355" i="4"/>
  <c r="F2356" i="4"/>
  <c r="F2359" i="4"/>
  <c r="F2360" i="4"/>
  <c r="E2372" i="4"/>
  <c r="C2376" i="4"/>
  <c r="E2377" i="4"/>
  <c r="F2398" i="4"/>
  <c r="C2401" i="4"/>
  <c r="F2414" i="4"/>
  <c r="F2422" i="4"/>
  <c r="E2562" i="4"/>
  <c r="E2575" i="4"/>
  <c r="F3133" i="4"/>
  <c r="E4436" i="4"/>
  <c r="E4544" i="4"/>
  <c r="E4601" i="4"/>
  <c r="C4611" i="4"/>
  <c r="F2319" i="4"/>
  <c r="F2322" i="4"/>
  <c r="E2323" i="4"/>
  <c r="E2328" i="4"/>
  <c r="E2329" i="4"/>
  <c r="C2333" i="4"/>
  <c r="E2337" i="4"/>
  <c r="F2346" i="4"/>
  <c r="C2347" i="4"/>
  <c r="F2347" i="4"/>
  <c r="E2349" i="4"/>
  <c r="E2350" i="4"/>
  <c r="F2372" i="4"/>
  <c r="E2398" i="4"/>
  <c r="E2414" i="4"/>
  <c r="F2415" i="4"/>
  <c r="E2422" i="4"/>
  <c r="E3133" i="4"/>
  <c r="E4574" i="4"/>
  <c r="F4599" i="4"/>
  <c r="F4601" i="4"/>
  <c r="E4610" i="4"/>
  <c r="D4644" i="4"/>
  <c r="D4646" i="4"/>
  <c r="E2322" i="4"/>
  <c r="E2326" i="4"/>
  <c r="F2328" i="4"/>
  <c r="E2334" i="4"/>
  <c r="F2335" i="4"/>
  <c r="F2336" i="4"/>
  <c r="C2340" i="4"/>
  <c r="E2340" i="4"/>
  <c r="F2342" i="4"/>
  <c r="E2345" i="4"/>
  <c r="F2345" i="4"/>
  <c r="F2355" i="4"/>
  <c r="E2356" i="4"/>
  <c r="F2374" i="4"/>
  <c r="F2399" i="4"/>
  <c r="E2415" i="4"/>
  <c r="E2500" i="4"/>
  <c r="F2574" i="4"/>
  <c r="C3183" i="4"/>
  <c r="F4544" i="4"/>
  <c r="F4557" i="4"/>
  <c r="E4569" i="4"/>
  <c r="E4597" i="4"/>
  <c r="F4611" i="4"/>
  <c r="E4624" i="4"/>
  <c r="F4646" i="4"/>
  <c r="F4648" i="4"/>
  <c r="D4674" i="4"/>
  <c r="E4691" i="4"/>
  <c r="F4696" i="4"/>
  <c r="E2319" i="4"/>
  <c r="F2323" i="4"/>
  <c r="E2330" i="4"/>
  <c r="F2330" i="4"/>
  <c r="C2331" i="4"/>
  <c r="E2336" i="4"/>
  <c r="E2347" i="4"/>
  <c r="F2349" i="4"/>
  <c r="F2351" i="4"/>
  <c r="E2359" i="4"/>
  <c r="E2360" i="4"/>
  <c r="F2371" i="4"/>
  <c r="C2375" i="4"/>
  <c r="F2377" i="4"/>
  <c r="E2379" i="4"/>
  <c r="E2397" i="4"/>
  <c r="F2500" i="4"/>
  <c r="E2563" i="4"/>
  <c r="F2563" i="4"/>
  <c r="F2575" i="4"/>
  <c r="E3183" i="4"/>
  <c r="F4576" i="4"/>
  <c r="F4610" i="4"/>
  <c r="F4674" i="4"/>
  <c r="F4709" i="4"/>
  <c r="D3183" i="4"/>
  <c r="F4530" i="4"/>
  <c r="E4557" i="4"/>
  <c r="B4592" i="4"/>
  <c r="F4597" i="4"/>
  <c r="E4611" i="4"/>
  <c r="F4691" i="4"/>
  <c r="F4698" i="4"/>
  <c r="F4436" i="4"/>
  <c r="D4544" i="4"/>
  <c r="F4558" i="4"/>
  <c r="F4598" i="4"/>
  <c r="E4599" i="4"/>
  <c r="D4606" i="4"/>
  <c r="F4681" i="4"/>
  <c r="F4434" i="4"/>
  <c r="D4436" i="4"/>
  <c r="E4530" i="4"/>
  <c r="F4540" i="4"/>
  <c r="E4576" i="4"/>
  <c r="E4580" i="4"/>
  <c r="F4583" i="4"/>
  <c r="F4605" i="4"/>
  <c r="E4606" i="4"/>
  <c r="D4607" i="4"/>
  <c r="F4607" i="4"/>
  <c r="E4609" i="4"/>
  <c r="D4681" i="4"/>
  <c r="F2404" i="4"/>
  <c r="E2413" i="4"/>
  <c r="E2574" i="4"/>
  <c r="F2400" i="4"/>
  <c r="B4599" i="4"/>
  <c r="C4599" i="4"/>
  <c r="D4605" i="4"/>
  <c r="E4665" i="4"/>
  <c r="C4681" i="4"/>
  <c r="F4701" i="4"/>
  <c r="F2379" i="4"/>
  <c r="D4434" i="4"/>
  <c r="F4570" i="4"/>
  <c r="D4580" i="4"/>
  <c r="F4606" i="4"/>
  <c r="F4609" i="4"/>
  <c r="F4612" i="4"/>
  <c r="F4656" i="4"/>
  <c r="F4658" i="4"/>
  <c r="F4660" i="4"/>
  <c r="E4681" i="4"/>
  <c r="D4687" i="4"/>
  <c r="E4434" i="4"/>
  <c r="D4521" i="4"/>
  <c r="F4574" i="4"/>
  <c r="D4599" i="4"/>
  <c r="E4605" i="4"/>
  <c r="E4607" i="4"/>
  <c r="F4634" i="4"/>
  <c r="E4656" i="4"/>
  <c r="C4693" i="4"/>
  <c r="F2348" i="4"/>
  <c r="C2349" i="4"/>
  <c r="C2351" i="4"/>
  <c r="E2362" i="4"/>
  <c r="E2369" i="4"/>
  <c r="E2371" i="4"/>
  <c r="C2374" i="4"/>
  <c r="B2376" i="4"/>
  <c r="C2379" i="4"/>
  <c r="F2380" i="4"/>
  <c r="F2407" i="4"/>
  <c r="E2421" i="4"/>
  <c r="E2428" i="4"/>
  <c r="F2429" i="4"/>
  <c r="E2434" i="4"/>
  <c r="E2447" i="4"/>
  <c r="F2448" i="4"/>
  <c r="F2341" i="4"/>
  <c r="B2349" i="4"/>
  <c r="C2355" i="4"/>
  <c r="F2357" i="4"/>
  <c r="F2362" i="4"/>
  <c r="E2365" i="4"/>
  <c r="F2369" i="4"/>
  <c r="C2372" i="4"/>
  <c r="E2374" i="4"/>
  <c r="E2399" i="4"/>
  <c r="B2401" i="4"/>
  <c r="C2407" i="4"/>
  <c r="F2425" i="4"/>
  <c r="F2513" i="4"/>
  <c r="F2343" i="4"/>
  <c r="E2346" i="4"/>
  <c r="E2352" i="4"/>
  <c r="B2359" i="4"/>
  <c r="E2361" i="4"/>
  <c r="F2361" i="4"/>
  <c r="F2364" i="4"/>
  <c r="E2368" i="4"/>
  <c r="F2382" i="4"/>
  <c r="E2383" i="4"/>
  <c r="E2404" i="4"/>
  <c r="E2405" i="4"/>
  <c r="F2424" i="4"/>
  <c r="E2425" i="4"/>
  <c r="E2426" i="4"/>
  <c r="F2428" i="4"/>
  <c r="F2505" i="4"/>
  <c r="E2348" i="4"/>
  <c r="F2352" i="4"/>
  <c r="C2359" i="4"/>
  <c r="E2364" i="4"/>
  <c r="C2365" i="4"/>
  <c r="F2365" i="4"/>
  <c r="F2366" i="4"/>
  <c r="F2368" i="4"/>
  <c r="B2375" i="4"/>
  <c r="F2383" i="4"/>
  <c r="C2398" i="4"/>
  <c r="E2400" i="4"/>
  <c r="F2402" i="4"/>
  <c r="F2413" i="4"/>
  <c r="F2426" i="4"/>
  <c r="E2429" i="4"/>
  <c r="F2440" i="4"/>
  <c r="E2448" i="4"/>
  <c r="E2494" i="4"/>
  <c r="E2513" i="4"/>
  <c r="E4687" i="4"/>
  <c r="F4687" i="4"/>
  <c r="C2377" i="4"/>
  <c r="C2384" i="4"/>
  <c r="E2384" i="4"/>
  <c r="F2384" i="4"/>
  <c r="F2387" i="4"/>
  <c r="F2388" i="4"/>
  <c r="F2393" i="4"/>
  <c r="E2406" i="4"/>
  <c r="F2406" i="4"/>
  <c r="C2415" i="4"/>
  <c r="F2421" i="4"/>
  <c r="C2425" i="4"/>
  <c r="E2427" i="4"/>
  <c r="F2434" i="4"/>
  <c r="F2451" i="4"/>
  <c r="E2453" i="4"/>
  <c r="F2486" i="4"/>
  <c r="B2377" i="4"/>
  <c r="B2379" i="4"/>
  <c r="F2389" i="4"/>
  <c r="F2397" i="4"/>
  <c r="F2405" i="4"/>
  <c r="F2410" i="4"/>
  <c r="F2411" i="4"/>
  <c r="E2424" i="4"/>
  <c r="F2427" i="4"/>
  <c r="C2429" i="4"/>
  <c r="E2435" i="4"/>
  <c r="F2435" i="4"/>
  <c r="E2450" i="4"/>
  <c r="E2452" i="4"/>
  <c r="F2453" i="4"/>
  <c r="F2472" i="4"/>
  <c r="D4667" i="4"/>
  <c r="F4667" i="4"/>
  <c r="E2382" i="4"/>
  <c r="F2395" i="4"/>
  <c r="E2396" i="4"/>
  <c r="E2403" i="4"/>
  <c r="E2409" i="4"/>
  <c r="F2409" i="4"/>
  <c r="F2417" i="4"/>
  <c r="F2446" i="4"/>
  <c r="F2447" i="4"/>
  <c r="F2473" i="4"/>
  <c r="F2475" i="4"/>
  <c r="F4665" i="4"/>
  <c r="B2374" i="4"/>
  <c r="F2390" i="4"/>
  <c r="F2396" i="4"/>
  <c r="F2403" i="4"/>
  <c r="E2408" i="4"/>
  <c r="F2419" i="4"/>
  <c r="C2428" i="4"/>
  <c r="B2429" i="4"/>
  <c r="E2440" i="4"/>
  <c r="F2441" i="4"/>
  <c r="C2448" i="4"/>
  <c r="F2450" i="4"/>
  <c r="F2452" i="4"/>
  <c r="F2459" i="4"/>
  <c r="E2473" i="4"/>
  <c r="E2486" i="4"/>
  <c r="F2496" i="4"/>
  <c r="C2500" i="4"/>
  <c r="F4663" i="4"/>
  <c r="F2021" i="4"/>
  <c r="F2430" i="4"/>
  <c r="E2436" i="4"/>
  <c r="F2437" i="4"/>
  <c r="E2439" i="4"/>
  <c r="E2442" i="4"/>
  <c r="F2442" i="4"/>
  <c r="D4087" i="4"/>
  <c r="F4431" i="4"/>
  <c r="E4467" i="4"/>
  <c r="E4468" i="4"/>
  <c r="E4521" i="4"/>
  <c r="F4525" i="4"/>
  <c r="E4526" i="4"/>
  <c r="D4527" i="4"/>
  <c r="F4532" i="4"/>
  <c r="F4536" i="4"/>
  <c r="B4558" i="4"/>
  <c r="D4558" i="4"/>
  <c r="F4562" i="4"/>
  <c r="E4572" i="4"/>
  <c r="D4576" i="4"/>
  <c r="C4583" i="4"/>
  <c r="E4588" i="4"/>
  <c r="E4593" i="4"/>
  <c r="D4595" i="4"/>
  <c r="F2432" i="4"/>
  <c r="E2437" i="4"/>
  <c r="E2438" i="4"/>
  <c r="F2444" i="4"/>
  <c r="E2446" i="4"/>
  <c r="F2467" i="4"/>
  <c r="E2470" i="4"/>
  <c r="E2471" i="4"/>
  <c r="E2472" i="4"/>
  <c r="F2492" i="4"/>
  <c r="F2519" i="4"/>
  <c r="E2811" i="4"/>
  <c r="F2855" i="4"/>
  <c r="E2895" i="4"/>
  <c r="F2898" i="4"/>
  <c r="E2906" i="4"/>
  <c r="E2907" i="4"/>
  <c r="E2910" i="4"/>
  <c r="F2917" i="4"/>
  <c r="D2918" i="4"/>
  <c r="E2920" i="4"/>
  <c r="E2921" i="4"/>
  <c r="C2923" i="4"/>
  <c r="D2932" i="4"/>
  <c r="F2942" i="4"/>
  <c r="E2945" i="4"/>
  <c r="F2949" i="4"/>
  <c r="C2963" i="4"/>
  <c r="E2967" i="4"/>
  <c r="E2968" i="4"/>
  <c r="C2975" i="4"/>
  <c r="F2975" i="4"/>
  <c r="E2976" i="4"/>
  <c r="F2983" i="4"/>
  <c r="D2986" i="4"/>
  <c r="D2993" i="4"/>
  <c r="F2995" i="4"/>
  <c r="F3001" i="4"/>
  <c r="F3003" i="4"/>
  <c r="F3008" i="4"/>
  <c r="D3009" i="4"/>
  <c r="F3009" i="4"/>
  <c r="D3010" i="4"/>
  <c r="F3010" i="4"/>
  <c r="F3014" i="4"/>
  <c r="F3015" i="4"/>
  <c r="D3016" i="4"/>
  <c r="F3021" i="4"/>
  <c r="D3026" i="4"/>
  <c r="F3029" i="4"/>
  <c r="F3031" i="4"/>
  <c r="F3032" i="4"/>
  <c r="E3034" i="4"/>
  <c r="E3035" i="4"/>
  <c r="F3053" i="4"/>
  <c r="E3060" i="4"/>
  <c r="F3060" i="4"/>
  <c r="E3061" i="4"/>
  <c r="E3063" i="4"/>
  <c r="D3069" i="4"/>
  <c r="F3084" i="4"/>
  <c r="F4394" i="4"/>
  <c r="E4512" i="4"/>
  <c r="E4535" i="4"/>
  <c r="F4553" i="4"/>
  <c r="C4557" i="4"/>
  <c r="C4558" i="4"/>
  <c r="E4558" i="4"/>
  <c r="F4565" i="4"/>
  <c r="F4567" i="4"/>
  <c r="E4568" i="4"/>
  <c r="D4570" i="4"/>
  <c r="C4571" i="4"/>
  <c r="F4571" i="4"/>
  <c r="B4572" i="4"/>
  <c r="E4575" i="4"/>
  <c r="C4576" i="4"/>
  <c r="F4580" i="4"/>
  <c r="E4581" i="4"/>
  <c r="D4586" i="4"/>
  <c r="E4590" i="4"/>
  <c r="D4594" i="4"/>
  <c r="C4595" i="4"/>
  <c r="F2058" i="4"/>
  <c r="E2432" i="4"/>
  <c r="F2436" i="4"/>
  <c r="F2439" i="4"/>
  <c r="E2441" i="4"/>
  <c r="F2443" i="4"/>
  <c r="B2450" i="4"/>
  <c r="F2455" i="4"/>
  <c r="F2456" i="4"/>
  <c r="F2460" i="4"/>
  <c r="F2462" i="4"/>
  <c r="E2467" i="4"/>
  <c r="F2471" i="4"/>
  <c r="E2475" i="4"/>
  <c r="F2487" i="4"/>
  <c r="F2491" i="4"/>
  <c r="E2897" i="4"/>
  <c r="F2903" i="4"/>
  <c r="F2906" i="4"/>
  <c r="C2910" i="4"/>
  <c r="E2917" i="4"/>
  <c r="E2918" i="4"/>
  <c r="C2922" i="4"/>
  <c r="D2922" i="4"/>
  <c r="E2922" i="4"/>
  <c r="D2930" i="4"/>
  <c r="E2932" i="4"/>
  <c r="F2935" i="4"/>
  <c r="F2938" i="4"/>
  <c r="F2939" i="4"/>
  <c r="C2941" i="4"/>
  <c r="E2942" i="4"/>
  <c r="F2945" i="4"/>
  <c r="F2947" i="4"/>
  <c r="F2948" i="4"/>
  <c r="E2951" i="4"/>
  <c r="F2951" i="4"/>
  <c r="F2960" i="4"/>
  <c r="B2965" i="4"/>
  <c r="D2965" i="4"/>
  <c r="E2966" i="4"/>
  <c r="F2968" i="4"/>
  <c r="E2971" i="4"/>
  <c r="E2973" i="4"/>
  <c r="E2975" i="4"/>
  <c r="F2984" i="4"/>
  <c r="F2986" i="4"/>
  <c r="E2990" i="4"/>
  <c r="D2991" i="4"/>
  <c r="E2993" i="4"/>
  <c r="C2994" i="4"/>
  <c r="F3005" i="4"/>
  <c r="E3007" i="4"/>
  <c r="C3017" i="4"/>
  <c r="F3027" i="4"/>
  <c r="E3031" i="4"/>
  <c r="E3036" i="4"/>
  <c r="C3038" i="4"/>
  <c r="E3038" i="4"/>
  <c r="F3040" i="4"/>
  <c r="E3059" i="4"/>
  <c r="F3062" i="4"/>
  <c r="E3065" i="4"/>
  <c r="E3071" i="4"/>
  <c r="F3073" i="4"/>
  <c r="F4360" i="4"/>
  <c r="E4395" i="4"/>
  <c r="F4398" i="4"/>
  <c r="D4468" i="4"/>
  <c r="E4525" i="4"/>
  <c r="F4526" i="4"/>
  <c r="E4527" i="4"/>
  <c r="F4534" i="4"/>
  <c r="F4535" i="4"/>
  <c r="D4556" i="4"/>
  <c r="F4559" i="4"/>
  <c r="F4560" i="4"/>
  <c r="C4567" i="4"/>
  <c r="F4568" i="4"/>
  <c r="F4573" i="4"/>
  <c r="F4577" i="4"/>
  <c r="F4578" i="4"/>
  <c r="D4579" i="4"/>
  <c r="F4581" i="4"/>
  <c r="F4582" i="4"/>
  <c r="F4587" i="4"/>
  <c r="F4589" i="4"/>
  <c r="C4590" i="4"/>
  <c r="E4591" i="4"/>
  <c r="C4592" i="4"/>
  <c r="C2430" i="4"/>
  <c r="F2433" i="4"/>
  <c r="F2438" i="4"/>
  <c r="C2441" i="4"/>
  <c r="E2444" i="4"/>
  <c r="B2448" i="4"/>
  <c r="C2450" i="4"/>
  <c r="E2451" i="4"/>
  <c r="F2454" i="4"/>
  <c r="E2455" i="4"/>
  <c r="E2459" i="4"/>
  <c r="F2468" i="4"/>
  <c r="F2836" i="4"/>
  <c r="F2887" i="4"/>
  <c r="E2898" i="4"/>
  <c r="E2901" i="4"/>
  <c r="E2908" i="4"/>
  <c r="D2916" i="4"/>
  <c r="F2920" i="4"/>
  <c r="D2921" i="4"/>
  <c r="D2924" i="4"/>
  <c r="E2930" i="4"/>
  <c r="B2931" i="4"/>
  <c r="C2931" i="4"/>
  <c r="F2934" i="4"/>
  <c r="C2947" i="4"/>
  <c r="E2948" i="4"/>
  <c r="E2950" i="4"/>
  <c r="F2961" i="4"/>
  <c r="F2962" i="4"/>
  <c r="D2964" i="4"/>
  <c r="F2973" i="4"/>
  <c r="D2974" i="4"/>
  <c r="F2974" i="4"/>
  <c r="C2976" i="4"/>
  <c r="F2976" i="4"/>
  <c r="E2985" i="4"/>
  <c r="F2993" i="4"/>
  <c r="E3001" i="4"/>
  <c r="F3004" i="4"/>
  <c r="E3005" i="4"/>
  <c r="C3006" i="4"/>
  <c r="D3008" i="4"/>
  <c r="E3008" i="4"/>
  <c r="E3016" i="4"/>
  <c r="B3017" i="4"/>
  <c r="F3025" i="4"/>
  <c r="F3026" i="4"/>
  <c r="E3027" i="4"/>
  <c r="B3028" i="4"/>
  <c r="F3033" i="4"/>
  <c r="F3034" i="4"/>
  <c r="D3037" i="4"/>
  <c r="E3041" i="4"/>
  <c r="C3053" i="4"/>
  <c r="F3061" i="4"/>
  <c r="E3062" i="4"/>
  <c r="D3068" i="4"/>
  <c r="F3071" i="4"/>
  <c r="F4467" i="4"/>
  <c r="F4468" i="4"/>
  <c r="C4521" i="4"/>
  <c r="D4526" i="4"/>
  <c r="F4527" i="4"/>
  <c r="D4529" i="4"/>
  <c r="E4534" i="4"/>
  <c r="E4550" i="4"/>
  <c r="E4556" i="4"/>
  <c r="D4559" i="4"/>
  <c r="C4570" i="4"/>
  <c r="D4571" i="4"/>
  <c r="F4575" i="4"/>
  <c r="E4579" i="4"/>
  <c r="C4580" i="4"/>
  <c r="F4588" i="4"/>
  <c r="F4594" i="4"/>
  <c r="F2918" i="4"/>
  <c r="F2922" i="4"/>
  <c r="E2924" i="4"/>
  <c r="E2925" i="4"/>
  <c r="F2925" i="4"/>
  <c r="F2931" i="4"/>
  <c r="C2932" i="4"/>
  <c r="E2934" i="4"/>
  <c r="E2941" i="4"/>
  <c r="F2944" i="4"/>
  <c r="E2947" i="4"/>
  <c r="E2949" i="4"/>
  <c r="C2950" i="4"/>
  <c r="F2950" i="4"/>
  <c r="F2956" i="4"/>
  <c r="E2961" i="4"/>
  <c r="E2962" i="4"/>
  <c r="C2965" i="4"/>
  <c r="F2966" i="4"/>
  <c r="F2971" i="4"/>
  <c r="E2974" i="4"/>
  <c r="D2975" i="4"/>
  <c r="F2977" i="4"/>
  <c r="F2981" i="4"/>
  <c r="F2982" i="4"/>
  <c r="F2985" i="4"/>
  <c r="D2987" i="4"/>
  <c r="F2988" i="4"/>
  <c r="D2990" i="4"/>
  <c r="F2990" i="4"/>
  <c r="F3002" i="4"/>
  <c r="E3003" i="4"/>
  <c r="E3004" i="4"/>
  <c r="C3009" i="4"/>
  <c r="E3009" i="4"/>
  <c r="E3010" i="4"/>
  <c r="F3016" i="4"/>
  <c r="E3025" i="4"/>
  <c r="D3027" i="4"/>
  <c r="C3028" i="4"/>
  <c r="E3033" i="4"/>
  <c r="D3036" i="4"/>
  <c r="F3036" i="4"/>
  <c r="C3037" i="4"/>
  <c r="E3037" i="4"/>
  <c r="E3039" i="4"/>
  <c r="E3040" i="4"/>
  <c r="D3041" i="4"/>
  <c r="F3041" i="4"/>
  <c r="F3051" i="4"/>
  <c r="D3059" i="4"/>
  <c r="D3066" i="4"/>
  <c r="E3068" i="4"/>
  <c r="F3184" i="4"/>
  <c r="E4075" i="4"/>
  <c r="D4334" i="4"/>
  <c r="F4395" i="4"/>
  <c r="F4529" i="4"/>
  <c r="F4550" i="4"/>
  <c r="D4557" i="4"/>
  <c r="E4560" i="4"/>
  <c r="E4571" i="4"/>
  <c r="C4572" i="4"/>
  <c r="E4573" i="4"/>
  <c r="F4579" i="4"/>
  <c r="E4586" i="4"/>
  <c r="E4587" i="4"/>
  <c r="D4589" i="4"/>
  <c r="F4590" i="4"/>
  <c r="D4591" i="4"/>
  <c r="D4593" i="4"/>
  <c r="B4595" i="4"/>
  <c r="E4595" i="4"/>
  <c r="E4416" i="4"/>
  <c r="F4421" i="4"/>
  <c r="F4430" i="4"/>
  <c r="F4521" i="4"/>
  <c r="D4522" i="4"/>
  <c r="F4524" i="4"/>
  <c r="E4529" i="4"/>
  <c r="F4531" i="4"/>
  <c r="E4540" i="4"/>
  <c r="D4550" i="4"/>
  <c r="F4556" i="4"/>
  <c r="E4559" i="4"/>
  <c r="E4562" i="4"/>
  <c r="E4567" i="4"/>
  <c r="F4569" i="4"/>
  <c r="E4570" i="4"/>
  <c r="D4572" i="4"/>
  <c r="D4573" i="4"/>
  <c r="D4574" i="4"/>
  <c r="E4577" i="4"/>
  <c r="E4582" i="4"/>
  <c r="E4583" i="4"/>
  <c r="F4586" i="4"/>
  <c r="D4590" i="4"/>
  <c r="F4593" i="4"/>
  <c r="F4595" i="4"/>
  <c r="E2008" i="4"/>
  <c r="F2029" i="4"/>
  <c r="F2049" i="4"/>
  <c r="F2055" i="4"/>
  <c r="E2057" i="4"/>
  <c r="F2057" i="4"/>
  <c r="F2075" i="4"/>
  <c r="F2078" i="4"/>
  <c r="F2087" i="4"/>
  <c r="F2089" i="4"/>
  <c r="E2098" i="4"/>
  <c r="F2122" i="4"/>
  <c r="E2123" i="4"/>
  <c r="F2128" i="4"/>
  <c r="C2140" i="4"/>
  <c r="F2502" i="4"/>
  <c r="E2503" i="4"/>
  <c r="B2505" i="4"/>
  <c r="E2505" i="4"/>
  <c r="E2509" i="4"/>
  <c r="F2509" i="4"/>
  <c r="B2513" i="4"/>
  <c r="E2519" i="4"/>
  <c r="E2520" i="4"/>
  <c r="F2520" i="4"/>
  <c r="F2528" i="4"/>
  <c r="F2558" i="4"/>
  <c r="F2609" i="4"/>
  <c r="F2652" i="4"/>
  <c r="E2653" i="4"/>
  <c r="F2657" i="4"/>
  <c r="F2658" i="4"/>
  <c r="E2684" i="4"/>
  <c r="E2686" i="4"/>
  <c r="F2692" i="4"/>
  <c r="E2694" i="4"/>
  <c r="E2695" i="4"/>
  <c r="E2715" i="4"/>
  <c r="E3184" i="4"/>
  <c r="D3188" i="4"/>
  <c r="E3201" i="4"/>
  <c r="F3203" i="4"/>
  <c r="E3220" i="4"/>
  <c r="D3245" i="4"/>
  <c r="F3251" i="4"/>
  <c r="E3262" i="4"/>
  <c r="E3263" i="4"/>
  <c r="F3269" i="4"/>
  <c r="E3271" i="4"/>
  <c r="F3316" i="4"/>
  <c r="F3334" i="4"/>
  <c r="F3363" i="4"/>
  <c r="D3401" i="4"/>
  <c r="C3422" i="4"/>
  <c r="F3422" i="4"/>
  <c r="E3423" i="4"/>
  <c r="E3424" i="4"/>
  <c r="D3441" i="4"/>
  <c r="F4267" i="4"/>
  <c r="F4379" i="4"/>
  <c r="F4382" i="4"/>
  <c r="F4387" i="4"/>
  <c r="F4391" i="4"/>
  <c r="D4393" i="4"/>
  <c r="F4396" i="4"/>
  <c r="D4397" i="4"/>
  <c r="F4397" i="4"/>
  <c r="E4398" i="4"/>
  <c r="F4400" i="4"/>
  <c r="F4401" i="4"/>
  <c r="F4403" i="4"/>
  <c r="E4407" i="4"/>
  <c r="B4409" i="4"/>
  <c r="F4417" i="4"/>
  <c r="E4421" i="4"/>
  <c r="D4426" i="4"/>
  <c r="F4427" i="4"/>
  <c r="D4517" i="4"/>
  <c r="D4518" i="4"/>
  <c r="D4520" i="4"/>
  <c r="B4521" i="4"/>
  <c r="B4524" i="4"/>
  <c r="E4524" i="4"/>
  <c r="B4525" i="4"/>
  <c r="D4525" i="4"/>
  <c r="D4528" i="4"/>
  <c r="C4530" i="4"/>
  <c r="C4531" i="4"/>
  <c r="C4533" i="4"/>
  <c r="E4533" i="4"/>
  <c r="C4534" i="4"/>
  <c r="C4535" i="4"/>
  <c r="E4536" i="4"/>
  <c r="F4538" i="4"/>
  <c r="F4539" i="4"/>
  <c r="D4540" i="4"/>
  <c r="E4542" i="4"/>
  <c r="F4547" i="4"/>
  <c r="E4554" i="4"/>
  <c r="F4554" i="4"/>
  <c r="B4555" i="4"/>
  <c r="F1965" i="4"/>
  <c r="C1979" i="4"/>
  <c r="F2020" i="4"/>
  <c r="E2049" i="4"/>
  <c r="F2051" i="4"/>
  <c r="E2075" i="4"/>
  <c r="F2077" i="4"/>
  <c r="E2080" i="4"/>
  <c r="E2090" i="4"/>
  <c r="C2091" i="4"/>
  <c r="E2091" i="4"/>
  <c r="E2096" i="4"/>
  <c r="E2109" i="4"/>
  <c r="F2113" i="4"/>
  <c r="C2114" i="4"/>
  <c r="E2114" i="4"/>
  <c r="C2505" i="4"/>
  <c r="F2508" i="4"/>
  <c r="C2513" i="4"/>
  <c r="F2529" i="4"/>
  <c r="F2530" i="4"/>
  <c r="C2575" i="4"/>
  <c r="F2583" i="4"/>
  <c r="F2601" i="4"/>
  <c r="E2606" i="4"/>
  <c r="E2607" i="4"/>
  <c r="F2607" i="4"/>
  <c r="F2608" i="4"/>
  <c r="E2611" i="4"/>
  <c r="F2625" i="4"/>
  <c r="F2628" i="4"/>
  <c r="C2641" i="4"/>
  <c r="F2641" i="4"/>
  <c r="F2659" i="4"/>
  <c r="E2660" i="4"/>
  <c r="F2677" i="4"/>
  <c r="F2686" i="4"/>
  <c r="E2705" i="4"/>
  <c r="E2706" i="4"/>
  <c r="F2707" i="4"/>
  <c r="F2716" i="4"/>
  <c r="F3186" i="4"/>
  <c r="E3202" i="4"/>
  <c r="D3251" i="4"/>
  <c r="D3263" i="4"/>
  <c r="F3274" i="4"/>
  <c r="F3309" i="4"/>
  <c r="F3320" i="4"/>
  <c r="E3334" i="4"/>
  <c r="F3373" i="4"/>
  <c r="F3394" i="4"/>
  <c r="D3416" i="4"/>
  <c r="D3422" i="4"/>
  <c r="F3423" i="4"/>
  <c r="F4200" i="4"/>
  <c r="F4281" i="4"/>
  <c r="F4377" i="4"/>
  <c r="F4380" i="4"/>
  <c r="F4381" i="4"/>
  <c r="E4387" i="4"/>
  <c r="F4389" i="4"/>
  <c r="E4393" i="4"/>
  <c r="C4395" i="4"/>
  <c r="D4395" i="4"/>
  <c r="F4407" i="4"/>
  <c r="F4409" i="4"/>
  <c r="F4411" i="4"/>
  <c r="E4415" i="4"/>
  <c r="D4416" i="4"/>
  <c r="D4417" i="4"/>
  <c r="F4419" i="4"/>
  <c r="E4424" i="4"/>
  <c r="F4428" i="4"/>
  <c r="C4430" i="4"/>
  <c r="F4432" i="4"/>
  <c r="D4433" i="4"/>
  <c r="B4434" i="4"/>
  <c r="D4467" i="4"/>
  <c r="F4517" i="4"/>
  <c r="E4518" i="4"/>
  <c r="B4519" i="4"/>
  <c r="E4519" i="4"/>
  <c r="B4522" i="4"/>
  <c r="D4524" i="4"/>
  <c r="B4526" i="4"/>
  <c r="C4526" i="4"/>
  <c r="B4529" i="4"/>
  <c r="E4531" i="4"/>
  <c r="B4535" i="4"/>
  <c r="D4535" i="4"/>
  <c r="D4536" i="4"/>
  <c r="D4538" i="4"/>
  <c r="D4542" i="4"/>
  <c r="E4543" i="4"/>
  <c r="D4549" i="4"/>
  <c r="C4553" i="4"/>
  <c r="F1988" i="4"/>
  <c r="E2021" i="4"/>
  <c r="E2050" i="4"/>
  <c r="E2058" i="4"/>
  <c r="E2076" i="4"/>
  <c r="E2078" i="4"/>
  <c r="F2090" i="4"/>
  <c r="E2116" i="4"/>
  <c r="F2116" i="4"/>
  <c r="F2123" i="4"/>
  <c r="E2141" i="4"/>
  <c r="F2141" i="4"/>
  <c r="F2145" i="4"/>
  <c r="E2151" i="4"/>
  <c r="E2504" i="4"/>
  <c r="F2512" i="4"/>
  <c r="F2536" i="4"/>
  <c r="E2602" i="4"/>
  <c r="F2627" i="4"/>
  <c r="C2629" i="4"/>
  <c r="F2653" i="4"/>
  <c r="E2657" i="4"/>
  <c r="E2659" i="4"/>
  <c r="F2684" i="4"/>
  <c r="F2685" i="4"/>
  <c r="F2691" i="4"/>
  <c r="E2731" i="4"/>
  <c r="F3201" i="4"/>
  <c r="D3202" i="4"/>
  <c r="D3203" i="4"/>
  <c r="F3220" i="4"/>
  <c r="F3237" i="4"/>
  <c r="F3245" i="4"/>
  <c r="E3261" i="4"/>
  <c r="F3261" i="4"/>
  <c r="C3263" i="4"/>
  <c r="F3263" i="4"/>
  <c r="F3264" i="4"/>
  <c r="F3265" i="4"/>
  <c r="F3289" i="4"/>
  <c r="F3293" i="4"/>
  <c r="F3355" i="4"/>
  <c r="F3365" i="4"/>
  <c r="E3366" i="4"/>
  <c r="F3372" i="4"/>
  <c r="C3401" i="4"/>
  <c r="F3420" i="4"/>
  <c r="F3441" i="4"/>
  <c r="E3951" i="4"/>
  <c r="F4367" i="4"/>
  <c r="F4388" i="4"/>
  <c r="E4391" i="4"/>
  <c r="E4397" i="4"/>
  <c r="E4399" i="4"/>
  <c r="F4412" i="4"/>
  <c r="F4416" i="4"/>
  <c r="E4417" i="4"/>
  <c r="E4430" i="4"/>
  <c r="D4431" i="4"/>
  <c r="F4433" i="4"/>
  <c r="C4434" i="4"/>
  <c r="E4442" i="4"/>
  <c r="F4519" i="4"/>
  <c r="B4520" i="4"/>
  <c r="E4520" i="4"/>
  <c r="C4522" i="4"/>
  <c r="F4522" i="4"/>
  <c r="C4524" i="4"/>
  <c r="B4530" i="4"/>
  <c r="D4530" i="4"/>
  <c r="B4532" i="4"/>
  <c r="D4532" i="4"/>
  <c r="B4533" i="4"/>
  <c r="D4533" i="4"/>
  <c r="B4534" i="4"/>
  <c r="C4538" i="4"/>
  <c r="E4538" i="4"/>
  <c r="C4540" i="4"/>
  <c r="F4543" i="4"/>
  <c r="C4544" i="4"/>
  <c r="D4547" i="4"/>
  <c r="E4548" i="4"/>
  <c r="B4549" i="4"/>
  <c r="E4549" i="4"/>
  <c r="B4550" i="4"/>
  <c r="D4555" i="4"/>
  <c r="F2503" i="4"/>
  <c r="F2504" i="4"/>
  <c r="E2506" i="4"/>
  <c r="F2506" i="4"/>
  <c r="E2508" i="4"/>
  <c r="F2518" i="4"/>
  <c r="F2526" i="4"/>
  <c r="E2529" i="4"/>
  <c r="E2591" i="4"/>
  <c r="F2591" i="4"/>
  <c r="F2593" i="4"/>
  <c r="F2602" i="4"/>
  <c r="E2609" i="4"/>
  <c r="F2610" i="4"/>
  <c r="E2641" i="4"/>
  <c r="E2658" i="4"/>
  <c r="E2683" i="4"/>
  <c r="E2691" i="4"/>
  <c r="E2692" i="4"/>
  <c r="E2693" i="4"/>
  <c r="F2693" i="4"/>
  <c r="F2694" i="4"/>
  <c r="E2707" i="4"/>
  <c r="E3212" i="4"/>
  <c r="F3244" i="4"/>
  <c r="E3245" i="4"/>
  <c r="E3251" i="4"/>
  <c r="F3262" i="4"/>
  <c r="C3264" i="4"/>
  <c r="D3278" i="4"/>
  <c r="F3348" i="4"/>
  <c r="F3421" i="4"/>
  <c r="E3422" i="4"/>
  <c r="F3424" i="4"/>
  <c r="E3441" i="4"/>
  <c r="D3445" i="4"/>
  <c r="F3471" i="4"/>
  <c r="F4294" i="4"/>
  <c r="E4376" i="4"/>
  <c r="E4380" i="4"/>
  <c r="F4393" i="4"/>
  <c r="F4399" i="4"/>
  <c r="E4402" i="4"/>
  <c r="E4405" i="4"/>
  <c r="D4413" i="4"/>
  <c r="F4424" i="4"/>
  <c r="E4431" i="4"/>
  <c r="E4433" i="4"/>
  <c r="C4436" i="4"/>
  <c r="B4518" i="4"/>
  <c r="C4519" i="4"/>
  <c r="C4520" i="4"/>
  <c r="F4520" i="4"/>
  <c r="E4522" i="4"/>
  <c r="B4523" i="4"/>
  <c r="D4523" i="4"/>
  <c r="F4523" i="4"/>
  <c r="F4528" i="4"/>
  <c r="C4529" i="4"/>
  <c r="C4532" i="4"/>
  <c r="E4532" i="4"/>
  <c r="D4539" i="4"/>
  <c r="E4541" i="4"/>
  <c r="F4541" i="4"/>
  <c r="C4542" i="4"/>
  <c r="F4542" i="4"/>
  <c r="B4544" i="4"/>
  <c r="F4548" i="4"/>
  <c r="F4549" i="4"/>
  <c r="C4550" i="4"/>
  <c r="E4551" i="4"/>
  <c r="E4553" i="4"/>
  <c r="D4554" i="4"/>
  <c r="F3202" i="4"/>
  <c r="E3203" i="4"/>
  <c r="E3244" i="4"/>
  <c r="F3248" i="4"/>
  <c r="E3264" i="4"/>
  <c r="D3316" i="4"/>
  <c r="E3363" i="4"/>
  <c r="E3365" i="4"/>
  <c r="F3366" i="4"/>
  <c r="F3369" i="4"/>
  <c r="F3370" i="4"/>
  <c r="E3384" i="4"/>
  <c r="F3392" i="4"/>
  <c r="E3399" i="4"/>
  <c r="C3420" i="4"/>
  <c r="F4291" i="4"/>
  <c r="F4376" i="4"/>
  <c r="E4377" i="4"/>
  <c r="E4379" i="4"/>
  <c r="D4394" i="4"/>
  <c r="E4401" i="4"/>
  <c r="F4402" i="4"/>
  <c r="F4404" i="4"/>
  <c r="F4405" i="4"/>
  <c r="F4406" i="4"/>
  <c r="F4413" i="4"/>
  <c r="F4415" i="4"/>
  <c r="C4416" i="4"/>
  <c r="F4423" i="4"/>
  <c r="D4430" i="4"/>
  <c r="E4432" i="4"/>
  <c r="F4442" i="4"/>
  <c r="F4456" i="4"/>
  <c r="C4468" i="4"/>
  <c r="C4518" i="4"/>
  <c r="F4518" i="4"/>
  <c r="D4519" i="4"/>
  <c r="C4523" i="4"/>
  <c r="E4523" i="4"/>
  <c r="C4525" i="4"/>
  <c r="B4527" i="4"/>
  <c r="C4527" i="4"/>
  <c r="B4528" i="4"/>
  <c r="C4528" i="4"/>
  <c r="E4528" i="4"/>
  <c r="B4531" i="4"/>
  <c r="D4531" i="4"/>
  <c r="F4533" i="4"/>
  <c r="D4534" i="4"/>
  <c r="E4547" i="4"/>
  <c r="C4549" i="4"/>
  <c r="F4551" i="4"/>
  <c r="F4552" i="4"/>
  <c r="D4553" i="4"/>
  <c r="C4555" i="4"/>
  <c r="E4555" i="4"/>
  <c r="F4555" i="4"/>
  <c r="F2103" i="4"/>
  <c r="E2105" i="4"/>
  <c r="F2110" i="4"/>
  <c r="F2111" i="4"/>
  <c r="B2114" i="4"/>
  <c r="F2120" i="4"/>
  <c r="E2122" i="4"/>
  <c r="C2123" i="4"/>
  <c r="F2127" i="4"/>
  <c r="F2133" i="4"/>
  <c r="E2137" i="4"/>
  <c r="F2138" i="4"/>
  <c r="E2139" i="4"/>
  <c r="B2140" i="4"/>
  <c r="F2142" i="4"/>
  <c r="F2147" i="4"/>
  <c r="F2148" i="4"/>
  <c r="E2149" i="4"/>
  <c r="E2155" i="4"/>
  <c r="E2162" i="4"/>
  <c r="E2163" i="4"/>
  <c r="F2164" i="4"/>
  <c r="F2171" i="4"/>
  <c r="C2224" i="4"/>
  <c r="F2230" i="4"/>
  <c r="E2231" i="4"/>
  <c r="E2232" i="4"/>
  <c r="E2252" i="4"/>
  <c r="E2257" i="4"/>
  <c r="F2257" i="4"/>
  <c r="F2259" i="4"/>
  <c r="F2748" i="4"/>
  <c r="D2777" i="4"/>
  <c r="E2780" i="4"/>
  <c r="E2785" i="4"/>
  <c r="F2833" i="4"/>
  <c r="E2836" i="4"/>
  <c r="E2837" i="4"/>
  <c r="F2837" i="4"/>
  <c r="F2851" i="4"/>
  <c r="F2862" i="4"/>
  <c r="C2873" i="4"/>
  <c r="F2873" i="4"/>
  <c r="E2875" i="4"/>
  <c r="E3551" i="4"/>
  <c r="F3610" i="4"/>
  <c r="F3951" i="4"/>
  <c r="F4042" i="4"/>
  <c r="F4048" i="4"/>
  <c r="F4050" i="4"/>
  <c r="F4066" i="4"/>
  <c r="D4200" i="4"/>
  <c r="E4271" i="4"/>
  <c r="F4275" i="4"/>
  <c r="E4276" i="4"/>
  <c r="F4277" i="4"/>
  <c r="D4281" i="4"/>
  <c r="F4292" i="4"/>
  <c r="E4298" i="4"/>
  <c r="D4317" i="4"/>
  <c r="F4322" i="4"/>
  <c r="F4325" i="4"/>
  <c r="F4326" i="4"/>
  <c r="E4327" i="4"/>
  <c r="F4330" i="4"/>
  <c r="E4333" i="4"/>
  <c r="F4334" i="4"/>
  <c r="F4354" i="4"/>
  <c r="E4359" i="4"/>
  <c r="F4359" i="4"/>
  <c r="F4361" i="4"/>
  <c r="E4364" i="4"/>
  <c r="C4367" i="4"/>
  <c r="F4369" i="4"/>
  <c r="F4370" i="4"/>
  <c r="F4373" i="4"/>
  <c r="F4378" i="4"/>
  <c r="D4379" i="4"/>
  <c r="E4383" i="4"/>
  <c r="E4384" i="4"/>
  <c r="E4385" i="4"/>
  <c r="B4386" i="4"/>
  <c r="E4386" i="4"/>
  <c r="C4390" i="4"/>
  <c r="E4390" i="4"/>
  <c r="C4391" i="4"/>
  <c r="C4396" i="4"/>
  <c r="C4398" i="4"/>
  <c r="C4400" i="4"/>
  <c r="B4402" i="4"/>
  <c r="C4402" i="4"/>
  <c r="B4406" i="4"/>
  <c r="C4406" i="4"/>
  <c r="D4406" i="4"/>
  <c r="C4408" i="4"/>
  <c r="F4408" i="4"/>
  <c r="B4412" i="4"/>
  <c r="D4412" i="4"/>
  <c r="E4413" i="4"/>
  <c r="B4414" i="4"/>
  <c r="C4414" i="4"/>
  <c r="D4414" i="4"/>
  <c r="F4414" i="4"/>
  <c r="C4417" i="4"/>
  <c r="B4418" i="4"/>
  <c r="C4418" i="4"/>
  <c r="E4418" i="4"/>
  <c r="D4419" i="4"/>
  <c r="C4421" i="4"/>
  <c r="B4422" i="4"/>
  <c r="C4422" i="4"/>
  <c r="D4422" i="4"/>
  <c r="B4423" i="4"/>
  <c r="E4423" i="4"/>
  <c r="B4424" i="4"/>
  <c r="D4424" i="4"/>
  <c r="B4426" i="4"/>
  <c r="F4426" i="4"/>
  <c r="B4430" i="4"/>
  <c r="B4431" i="4"/>
  <c r="B4432" i="4"/>
  <c r="D4432" i="4"/>
  <c r="C4435" i="4"/>
  <c r="E4435" i="4"/>
  <c r="F4438" i="4"/>
  <c r="E4445" i="4"/>
  <c r="E4450" i="4"/>
  <c r="D4451" i="4"/>
  <c r="E4452" i="4"/>
  <c r="D4454" i="4"/>
  <c r="B4455" i="4"/>
  <c r="D4455" i="4"/>
  <c r="D4456" i="4"/>
  <c r="E4457" i="4"/>
  <c r="D4458" i="4"/>
  <c r="F4458" i="4"/>
  <c r="E4459" i="4"/>
  <c r="C4462" i="4"/>
  <c r="D4463" i="4"/>
  <c r="E4464" i="4"/>
  <c r="F4466" i="4"/>
  <c r="E4469" i="4"/>
  <c r="E4470" i="4"/>
  <c r="F4471" i="4"/>
  <c r="F4503" i="4"/>
  <c r="F4505" i="4"/>
  <c r="D4507" i="4"/>
  <c r="D4509" i="4"/>
  <c r="F4510" i="4"/>
  <c r="E4513" i="4"/>
  <c r="E4517" i="4"/>
  <c r="F2104" i="4"/>
  <c r="F2105" i="4"/>
  <c r="E2110" i="4"/>
  <c r="E2111" i="4"/>
  <c r="F2117" i="4"/>
  <c r="C2121" i="4"/>
  <c r="E2130" i="4"/>
  <c r="F2132" i="4"/>
  <c r="F2134" i="4"/>
  <c r="F2137" i="4"/>
  <c r="C2139" i="4"/>
  <c r="F2139" i="4"/>
  <c r="E2142" i="4"/>
  <c r="F2144" i="4"/>
  <c r="F2146" i="4"/>
  <c r="F2149" i="4"/>
  <c r="E2150" i="4"/>
  <c r="F2150" i="4"/>
  <c r="F2156" i="4"/>
  <c r="F2163" i="4"/>
  <c r="E2164" i="4"/>
  <c r="E2169" i="4"/>
  <c r="E2172" i="4"/>
  <c r="F2178" i="4"/>
  <c r="F2195" i="4"/>
  <c r="E2200" i="4"/>
  <c r="F2223" i="4"/>
  <c r="B2224" i="4"/>
  <c r="E2226" i="4"/>
  <c r="E2230" i="4"/>
  <c r="F2252" i="4"/>
  <c r="F2256" i="4"/>
  <c r="F2258" i="4"/>
  <c r="E2747" i="4"/>
  <c r="F2760" i="4"/>
  <c r="E2823" i="4"/>
  <c r="D2824" i="4"/>
  <c r="E2832" i="4"/>
  <c r="F2835" i="4"/>
  <c r="D2836" i="4"/>
  <c r="E2842" i="4"/>
  <c r="E2846" i="4"/>
  <c r="E2856" i="4"/>
  <c r="C2875" i="4"/>
  <c r="F2875" i="4"/>
  <c r="C2876" i="4"/>
  <c r="F2876" i="4"/>
  <c r="F2877" i="4"/>
  <c r="E2885" i="4"/>
  <c r="D2887" i="4"/>
  <c r="E2888" i="4"/>
  <c r="F3970" i="4"/>
  <c r="F4049" i="4"/>
  <c r="E4050" i="4"/>
  <c r="D4107" i="4"/>
  <c r="F4138" i="4"/>
  <c r="F4158" i="4"/>
  <c r="E4166" i="4"/>
  <c r="F4192" i="4"/>
  <c r="F4206" i="4"/>
  <c r="F4269" i="4"/>
  <c r="E4275" i="4"/>
  <c r="F4279" i="4"/>
  <c r="F4283" i="4"/>
  <c r="F4286" i="4"/>
  <c r="E4288" i="4"/>
  <c r="D4319" i="4"/>
  <c r="E4326" i="4"/>
  <c r="D4333" i="4"/>
  <c r="E4340" i="4"/>
  <c r="F4344" i="4"/>
  <c r="F4348" i="4"/>
  <c r="F4357" i="4"/>
  <c r="E4360" i="4"/>
  <c r="D4366" i="4"/>
  <c r="D4372" i="4"/>
  <c r="E4373" i="4"/>
  <c r="F4375" i="4"/>
  <c r="D4376" i="4"/>
  <c r="B4377" i="4"/>
  <c r="C4377" i="4"/>
  <c r="D4377" i="4"/>
  <c r="C4379" i="4"/>
  <c r="B4380" i="4"/>
  <c r="C4380" i="4"/>
  <c r="D4381" i="4"/>
  <c r="C4383" i="4"/>
  <c r="F4383" i="4"/>
  <c r="B4384" i="4"/>
  <c r="D4384" i="4"/>
  <c r="B4385" i="4"/>
  <c r="F4385" i="4"/>
  <c r="D4386" i="4"/>
  <c r="F4386" i="4"/>
  <c r="B4387" i="4"/>
  <c r="D4387" i="4"/>
  <c r="C4389" i="4"/>
  <c r="E4392" i="4"/>
  <c r="B4396" i="4"/>
  <c r="D4396" i="4"/>
  <c r="B4399" i="4"/>
  <c r="C4399" i="4"/>
  <c r="D4399" i="4"/>
  <c r="B4400" i="4"/>
  <c r="D4402" i="4"/>
  <c r="D4403" i="4"/>
  <c r="B4404" i="4"/>
  <c r="D4404" i="4"/>
  <c r="B4410" i="4"/>
  <c r="C4410" i="4"/>
  <c r="D4410" i="4"/>
  <c r="E4410" i="4"/>
  <c r="B4411" i="4"/>
  <c r="E4411" i="4"/>
  <c r="B4413" i="4"/>
  <c r="B4417" i="4"/>
  <c r="D4418" i="4"/>
  <c r="F4418" i="4"/>
  <c r="E4419" i="4"/>
  <c r="C4420" i="4"/>
  <c r="E4420" i="4"/>
  <c r="F4422" i="4"/>
  <c r="B4425" i="4"/>
  <c r="C4425" i="4"/>
  <c r="E4425" i="4"/>
  <c r="C4427" i="4"/>
  <c r="E4427" i="4"/>
  <c r="E4437" i="4"/>
  <c r="E4440" i="4"/>
  <c r="E4441" i="4"/>
  <c r="B4442" i="4"/>
  <c r="E4443" i="4"/>
  <c r="F4443" i="4"/>
  <c r="E4444" i="4"/>
  <c r="F4448" i="4"/>
  <c r="F4451" i="4"/>
  <c r="D4452" i="4"/>
  <c r="C4455" i="4"/>
  <c r="F4455" i="4"/>
  <c r="D4457" i="4"/>
  <c r="F4457" i="4"/>
  <c r="F4459" i="4"/>
  <c r="E4462" i="4"/>
  <c r="F4464" i="4"/>
  <c r="C4467" i="4"/>
  <c r="E4472" i="4"/>
  <c r="F4473" i="4"/>
  <c r="E4475" i="4"/>
  <c r="F4479" i="4"/>
  <c r="F4490" i="4"/>
  <c r="F4492" i="4"/>
  <c r="F4497" i="4"/>
  <c r="F4498" i="4"/>
  <c r="F4500" i="4"/>
  <c r="E4503" i="4"/>
  <c r="E4509" i="4"/>
  <c r="C4512" i="4"/>
  <c r="F4512" i="4"/>
  <c r="D4513" i="4"/>
  <c r="F4513" i="4"/>
  <c r="D4516" i="4"/>
  <c r="C4517" i="4"/>
  <c r="B2100" i="4"/>
  <c r="B2106" i="4"/>
  <c r="C2106" i="4"/>
  <c r="C2116" i="4"/>
  <c r="E2117" i="4"/>
  <c r="F2119" i="4"/>
  <c r="E2127" i="4"/>
  <c r="E2128" i="4"/>
  <c r="E2134" i="4"/>
  <c r="E2135" i="4"/>
  <c r="F2135" i="4"/>
  <c r="F2136" i="4"/>
  <c r="E2138" i="4"/>
  <c r="E2145" i="4"/>
  <c r="E2156" i="4"/>
  <c r="E2160" i="4"/>
  <c r="E2177" i="4"/>
  <c r="C2208" i="4"/>
  <c r="E2228" i="4"/>
  <c r="F2232" i="4"/>
  <c r="F2244" i="4"/>
  <c r="F2245" i="4"/>
  <c r="E2251" i="4"/>
  <c r="E2258" i="4"/>
  <c r="E2748" i="4"/>
  <c r="F2750" i="4"/>
  <c r="E2781" i="4"/>
  <c r="F2785" i="4"/>
  <c r="F2826" i="4"/>
  <c r="D2827" i="4"/>
  <c r="F2832" i="4"/>
  <c r="D2842" i="4"/>
  <c r="E2855" i="4"/>
  <c r="F2856" i="4"/>
  <c r="E2862" i="4"/>
  <c r="F2874" i="4"/>
  <c r="E2876" i="4"/>
  <c r="E2887" i="4"/>
  <c r="F3597" i="4"/>
  <c r="E3610" i="4"/>
  <c r="E3845" i="4"/>
  <c r="E4024" i="4"/>
  <c r="E4049" i="4"/>
  <c r="E4138" i="4"/>
  <c r="F4139" i="4"/>
  <c r="F4178" i="4"/>
  <c r="D4192" i="4"/>
  <c r="E4200" i="4"/>
  <c r="F4228" i="4"/>
  <c r="E4267" i="4"/>
  <c r="E4286" i="4"/>
  <c r="D4294" i="4"/>
  <c r="E4325" i="4"/>
  <c r="E4334" i="4"/>
  <c r="D4360" i="4"/>
  <c r="F4366" i="4"/>
  <c r="E4369" i="4"/>
  <c r="F4372" i="4"/>
  <c r="D4373" i="4"/>
  <c r="E4374" i="4"/>
  <c r="D4378" i="4"/>
  <c r="D4380" i="4"/>
  <c r="B4382" i="4"/>
  <c r="D4382" i="4"/>
  <c r="C4384" i="4"/>
  <c r="C4386" i="4"/>
  <c r="C4387" i="4"/>
  <c r="B4388" i="4"/>
  <c r="C4388" i="4"/>
  <c r="D4388" i="4"/>
  <c r="E4389" i="4"/>
  <c r="B4390" i="4"/>
  <c r="D4390" i="4"/>
  <c r="D4391" i="4"/>
  <c r="B4393" i="4"/>
  <c r="E4400" i="4"/>
  <c r="B4401" i="4"/>
  <c r="D4401" i="4"/>
  <c r="E4406" i="4"/>
  <c r="B4408" i="4"/>
  <c r="D4408" i="4"/>
  <c r="C4411" i="4"/>
  <c r="C4415" i="4"/>
  <c r="B4416" i="4"/>
  <c r="F4420" i="4"/>
  <c r="E4422" i="4"/>
  <c r="C4424" i="4"/>
  <c r="F4425" i="4"/>
  <c r="C4426" i="4"/>
  <c r="C4431" i="4"/>
  <c r="F4435" i="4"/>
  <c r="D4445" i="4"/>
  <c r="F4450" i="4"/>
  <c r="E4451" i="4"/>
  <c r="D4453" i="4"/>
  <c r="E4455" i="4"/>
  <c r="C4456" i="4"/>
  <c r="E4458" i="4"/>
  <c r="F4461" i="4"/>
  <c r="D4462" i="4"/>
  <c r="D4466" i="4"/>
  <c r="F4469" i="4"/>
  <c r="F4472" i="4"/>
  <c r="F4474" i="4"/>
  <c r="F4475" i="4"/>
  <c r="F4476" i="4"/>
  <c r="F4494" i="4"/>
  <c r="F4495" i="4"/>
  <c r="E4507" i="4"/>
  <c r="C4509" i="4"/>
  <c r="F4509" i="4"/>
  <c r="D4510" i="4"/>
  <c r="C4516" i="4"/>
  <c r="B4517" i="4"/>
  <c r="E2260" i="4"/>
  <c r="F2260" i="4"/>
  <c r="D2780" i="4"/>
  <c r="C2813" i="4"/>
  <c r="F2823" i="4"/>
  <c r="F2842" i="4"/>
  <c r="F2860" i="4"/>
  <c r="E2873" i="4"/>
  <c r="E2874" i="4"/>
  <c r="D2875" i="4"/>
  <c r="F3848" i="4"/>
  <c r="F3967" i="4"/>
  <c r="C4106" i="4"/>
  <c r="E4107" i="4"/>
  <c r="D4138" i="4"/>
  <c r="E4158" i="4"/>
  <c r="F4249" i="4"/>
  <c r="F4260" i="4"/>
  <c r="D4267" i="4"/>
  <c r="E4270" i="4"/>
  <c r="D4271" i="4"/>
  <c r="F4272" i="4"/>
  <c r="F4276" i="4"/>
  <c r="E4277" i="4"/>
  <c r="E4279" i="4"/>
  <c r="E4281" i="4"/>
  <c r="F4282" i="4"/>
  <c r="D4286" i="4"/>
  <c r="F4297" i="4"/>
  <c r="E4317" i="4"/>
  <c r="E4330" i="4"/>
  <c r="F4336" i="4"/>
  <c r="E4344" i="4"/>
  <c r="F4346" i="4"/>
  <c r="F4350" i="4"/>
  <c r="F4352" i="4"/>
  <c r="E4356" i="4"/>
  <c r="E4363" i="4"/>
  <c r="E4366" i="4"/>
  <c r="F4368" i="4"/>
  <c r="C4376" i="4"/>
  <c r="B4379" i="4"/>
  <c r="B4381" i="4"/>
  <c r="C4381" i="4"/>
  <c r="E4381" i="4"/>
  <c r="F4384" i="4"/>
  <c r="C4385" i="4"/>
  <c r="B4394" i="4"/>
  <c r="B4395" i="4"/>
  <c r="B4397" i="4"/>
  <c r="C4404" i="4"/>
  <c r="E4404" i="4"/>
  <c r="B4405" i="4"/>
  <c r="D4405" i="4"/>
  <c r="C4407" i="4"/>
  <c r="E4408" i="4"/>
  <c r="D4409" i="4"/>
  <c r="C4413" i="4"/>
  <c r="B4419" i="4"/>
  <c r="C4423" i="4"/>
  <c r="D4425" i="4"/>
  <c r="C4432" i="4"/>
  <c r="D4435" i="4"/>
  <c r="F4437" i="4"/>
  <c r="E4438" i="4"/>
  <c r="D4440" i="4"/>
  <c r="F4441" i="4"/>
  <c r="C4442" i="4"/>
  <c r="F4445" i="4"/>
  <c r="F4447" i="4"/>
  <c r="D4450" i="4"/>
  <c r="E4453" i="4"/>
  <c r="F4454" i="4"/>
  <c r="F4463" i="4"/>
  <c r="B4468" i="4"/>
  <c r="E4494" i="4"/>
  <c r="E4500" i="4"/>
  <c r="E4505" i="4"/>
  <c r="F4507" i="4"/>
  <c r="E4510" i="4"/>
  <c r="F4511" i="4"/>
  <c r="B4512" i="4"/>
  <c r="F2888" i="4"/>
  <c r="E3602" i="4"/>
  <c r="F3845" i="4"/>
  <c r="F4107" i="4"/>
  <c r="F4136" i="4"/>
  <c r="E4192" i="4"/>
  <c r="F4271" i="4"/>
  <c r="F4274" i="4"/>
  <c r="E4283" i="4"/>
  <c r="F4288" i="4"/>
  <c r="E4294" i="4"/>
  <c r="D4297" i="4"/>
  <c r="F4317" i="4"/>
  <c r="C4333" i="4"/>
  <c r="F4333" i="4"/>
  <c r="F4342" i="4"/>
  <c r="F4356" i="4"/>
  <c r="E4357" i="4"/>
  <c r="F4363" i="4"/>
  <c r="F4364" i="4"/>
  <c r="E4367" i="4"/>
  <c r="E4368" i="4"/>
  <c r="C4372" i="4"/>
  <c r="E4372" i="4"/>
  <c r="F4374" i="4"/>
  <c r="B4376" i="4"/>
  <c r="B4378" i="4"/>
  <c r="C4378" i="4"/>
  <c r="E4378" i="4"/>
  <c r="C4382" i="4"/>
  <c r="E4382" i="4"/>
  <c r="B4383" i="4"/>
  <c r="D4383" i="4"/>
  <c r="D4385" i="4"/>
  <c r="E4388" i="4"/>
  <c r="B4389" i="4"/>
  <c r="D4389" i="4"/>
  <c r="F4390" i="4"/>
  <c r="B4391" i="4"/>
  <c r="B4392" i="4"/>
  <c r="C4392" i="4"/>
  <c r="D4392" i="4"/>
  <c r="F4392" i="4"/>
  <c r="C4393" i="4"/>
  <c r="C4394" i="4"/>
  <c r="E4396" i="4"/>
  <c r="C4397" i="4"/>
  <c r="B4398" i="4"/>
  <c r="D4398" i="4"/>
  <c r="D4400" i="4"/>
  <c r="C4401" i="4"/>
  <c r="B4403" i="4"/>
  <c r="C4403" i="4"/>
  <c r="E4403" i="4"/>
  <c r="C4405" i="4"/>
  <c r="B4407" i="4"/>
  <c r="D4407" i="4"/>
  <c r="C4409" i="4"/>
  <c r="E4409" i="4"/>
  <c r="F4410" i="4"/>
  <c r="D4411" i="4"/>
  <c r="C4412" i="4"/>
  <c r="E4412" i="4"/>
  <c r="E4414" i="4"/>
  <c r="B4415" i="4"/>
  <c r="D4415" i="4"/>
  <c r="C4419" i="4"/>
  <c r="B4420" i="4"/>
  <c r="D4420" i="4"/>
  <c r="B4421" i="4"/>
  <c r="D4421" i="4"/>
  <c r="D4423" i="4"/>
  <c r="E4426" i="4"/>
  <c r="B4427" i="4"/>
  <c r="D4427" i="4"/>
  <c r="B4428" i="4"/>
  <c r="C4428" i="4"/>
  <c r="D4428" i="4"/>
  <c r="E4428" i="4"/>
  <c r="B4429" i="4"/>
  <c r="C4429" i="4"/>
  <c r="D4429" i="4"/>
  <c r="E4429" i="4"/>
  <c r="F4429" i="4"/>
  <c r="B4433" i="4"/>
  <c r="C4433" i="4"/>
  <c r="B4436" i="4"/>
  <c r="F4440" i="4"/>
  <c r="D4442" i="4"/>
  <c r="F4444" i="4"/>
  <c r="F4452" i="4"/>
  <c r="C4453" i="4"/>
  <c r="F4453" i="4"/>
  <c r="E4454" i="4"/>
  <c r="E4456" i="4"/>
  <c r="B4462" i="4"/>
  <c r="F4462" i="4"/>
  <c r="E4463" i="4"/>
  <c r="E4466" i="4"/>
  <c r="F4470" i="4"/>
  <c r="E4479" i="4"/>
  <c r="E4498" i="4"/>
  <c r="D4500" i="4"/>
  <c r="F4504" i="4"/>
  <c r="D4505" i="4"/>
  <c r="C4510" i="4"/>
  <c r="D4512" i="4"/>
  <c r="B4516" i="4"/>
  <c r="B4513" i="4"/>
  <c r="C4514" i="4"/>
  <c r="E4476" i="4"/>
  <c r="E4482" i="4"/>
  <c r="F4485" i="4"/>
  <c r="B4490" i="4"/>
  <c r="C4494" i="4"/>
  <c r="E4495" i="4"/>
  <c r="D4497" i="4"/>
  <c r="D4501" i="4"/>
  <c r="E4501" i="4"/>
  <c r="D4504" i="4"/>
  <c r="B4509" i="4"/>
  <c r="D4471" i="4"/>
  <c r="F4480" i="4"/>
  <c r="D4493" i="4"/>
  <c r="F4493" i="4"/>
  <c r="D4494" i="4"/>
  <c r="C4497" i="4"/>
  <c r="E4497" i="4"/>
  <c r="C4500" i="4"/>
  <c r="C4503" i="4"/>
  <c r="B4510" i="4"/>
  <c r="C4513" i="4"/>
  <c r="B4514" i="4"/>
  <c r="D4514" i="4"/>
  <c r="E4471" i="4"/>
  <c r="F4478" i="4"/>
  <c r="F4482" i="4"/>
  <c r="F4483" i="4"/>
  <c r="E4492" i="4"/>
  <c r="E4493" i="4"/>
  <c r="D4495" i="4"/>
  <c r="E4496" i="4"/>
  <c r="F4496" i="4"/>
  <c r="F4501" i="4"/>
  <c r="E4502" i="4"/>
  <c r="F4502" i="4"/>
  <c r="B4503" i="4"/>
  <c r="D4503" i="4"/>
  <c r="E4504" i="4"/>
  <c r="C4505" i="4"/>
  <c r="B4511" i="4"/>
  <c r="C4511" i="4"/>
  <c r="D4511" i="4"/>
  <c r="E4511" i="4"/>
  <c r="E4514" i="4"/>
  <c r="F4514" i="4"/>
  <c r="E2179" i="4"/>
  <c r="F2179" i="4"/>
  <c r="E2195" i="4"/>
  <c r="F2196" i="4"/>
  <c r="F2200" i="4"/>
  <c r="E2204" i="4"/>
  <c r="F2204" i="4"/>
  <c r="E2212" i="4"/>
  <c r="E2218" i="4"/>
  <c r="F2218" i="4"/>
  <c r="F2221" i="4"/>
  <c r="E2225" i="4"/>
  <c r="F2225" i="4"/>
  <c r="F2227" i="4"/>
  <c r="C2231" i="4"/>
  <c r="F2246" i="4"/>
  <c r="F2247" i="4"/>
  <c r="E2250" i="4"/>
  <c r="F2250" i="4"/>
  <c r="E2259" i="4"/>
  <c r="E2267" i="4"/>
  <c r="F2267" i="4"/>
  <c r="F2270" i="4"/>
  <c r="F2273" i="4"/>
  <c r="C2280" i="4"/>
  <c r="F2297" i="4"/>
  <c r="E2822" i="4"/>
  <c r="F2824" i="4"/>
  <c r="B2826" i="4"/>
  <c r="E2830" i="4"/>
  <c r="C2832" i="4"/>
  <c r="E2833" i="4"/>
  <c r="C2835" i="4"/>
  <c r="E2835" i="4"/>
  <c r="F2839" i="4"/>
  <c r="E2843" i="4"/>
  <c r="F2846" i="4"/>
  <c r="E2849" i="4"/>
  <c r="D2851" i="4"/>
  <c r="F2853" i="4"/>
  <c r="E2854" i="4"/>
  <c r="D2858" i="4"/>
  <c r="C2860" i="4"/>
  <c r="F2872" i="4"/>
  <c r="C2877" i="4"/>
  <c r="C2878" i="4"/>
  <c r="D2878" i="4"/>
  <c r="E2878" i="4"/>
  <c r="E2882" i="4"/>
  <c r="D2891" i="4"/>
  <c r="E3658" i="4"/>
  <c r="F3693" i="4"/>
  <c r="E3790" i="4"/>
  <c r="D4437" i="4"/>
  <c r="D4439" i="4"/>
  <c r="D4444" i="4"/>
  <c r="F4446" i="4"/>
  <c r="B4447" i="4"/>
  <c r="E4447" i="4"/>
  <c r="C4449" i="4"/>
  <c r="E4449" i="4"/>
  <c r="B4450" i="4"/>
  <c r="B4453" i="4"/>
  <c r="F4460" i="4"/>
  <c r="B4461" i="4"/>
  <c r="D4469" i="4"/>
  <c r="C4470" i="4"/>
  <c r="C4476" i="4"/>
  <c r="B4477" i="4"/>
  <c r="E4477" i="4"/>
  <c r="E4478" i="4"/>
  <c r="C4479" i="4"/>
  <c r="C4481" i="4"/>
  <c r="B4482" i="4"/>
  <c r="C4484" i="4"/>
  <c r="F4484" i="4"/>
  <c r="C4485" i="4"/>
  <c r="E4488" i="4"/>
  <c r="F4489" i="4"/>
  <c r="D4490" i="4"/>
  <c r="C4491" i="4"/>
  <c r="E4491" i="4"/>
  <c r="F924" i="4"/>
  <c r="F2181" i="4"/>
  <c r="F2182" i="4"/>
  <c r="F2185" i="4"/>
  <c r="C2205" i="4"/>
  <c r="F2207" i="4"/>
  <c r="B2208" i="4"/>
  <c r="E2210" i="4"/>
  <c r="F2210" i="4"/>
  <c r="F2211" i="4"/>
  <c r="F2215" i="4"/>
  <c r="E2217" i="4"/>
  <c r="E2223" i="4"/>
  <c r="E2237" i="4"/>
  <c r="F2238" i="4"/>
  <c r="F2254" i="4"/>
  <c r="E2266" i="4"/>
  <c r="E2268" i="4"/>
  <c r="F2268" i="4"/>
  <c r="E2270" i="4"/>
  <c r="E2271" i="4"/>
  <c r="E2275" i="4"/>
  <c r="F2275" i="4"/>
  <c r="D2823" i="4"/>
  <c r="C2826" i="4"/>
  <c r="E2831" i="4"/>
  <c r="D2832" i="4"/>
  <c r="D2835" i="4"/>
  <c r="E2840" i="4"/>
  <c r="F2841" i="4"/>
  <c r="C2842" i="4"/>
  <c r="B2847" i="4"/>
  <c r="E2851" i="4"/>
  <c r="F2854" i="4"/>
  <c r="E2858" i="4"/>
  <c r="E2872" i="4"/>
  <c r="D2874" i="4"/>
  <c r="C3693" i="4"/>
  <c r="B4435" i="4"/>
  <c r="B4439" i="4"/>
  <c r="E4439" i="4"/>
  <c r="B4440" i="4"/>
  <c r="B4446" i="4"/>
  <c r="C4446" i="4"/>
  <c r="C4448" i="4"/>
  <c r="B4454" i="4"/>
  <c r="B4457" i="4"/>
  <c r="D4460" i="4"/>
  <c r="C4461" i="4"/>
  <c r="E4465" i="4"/>
  <c r="B4470" i="4"/>
  <c r="B4473" i="4"/>
  <c r="E4473" i="4"/>
  <c r="B4475" i="4"/>
  <c r="D4477" i="4"/>
  <c r="B4478" i="4"/>
  <c r="D4481" i="4"/>
  <c r="F4488" i="4"/>
  <c r="C4489" i="4"/>
  <c r="F2184" i="4"/>
  <c r="E2203" i="4"/>
  <c r="F2203" i="4"/>
  <c r="E2207" i="4"/>
  <c r="C2209" i="4"/>
  <c r="F2212" i="4"/>
  <c r="E2216" i="4"/>
  <c r="F2216" i="4"/>
  <c r="F2217" i="4"/>
  <c r="F2228" i="4"/>
  <c r="F2237" i="4"/>
  <c r="E2238" i="4"/>
  <c r="E2244" i="4"/>
  <c r="F2248" i="4"/>
  <c r="C2251" i="4"/>
  <c r="F2253" i="4"/>
  <c r="E2256" i="4"/>
  <c r="C2259" i="4"/>
  <c r="F2266" i="4"/>
  <c r="F2269" i="4"/>
  <c r="E2276" i="4"/>
  <c r="F2276" i="4"/>
  <c r="F2277" i="4"/>
  <c r="F2286" i="4"/>
  <c r="C2291" i="4"/>
  <c r="F2821" i="4"/>
  <c r="D2822" i="4"/>
  <c r="F2822" i="4"/>
  <c r="F2830" i="4"/>
  <c r="D2831" i="4"/>
  <c r="D2834" i="4"/>
  <c r="E2834" i="4"/>
  <c r="F2834" i="4"/>
  <c r="D2840" i="4"/>
  <c r="F2840" i="4"/>
  <c r="E2841" i="4"/>
  <c r="D2848" i="4"/>
  <c r="F2849" i="4"/>
  <c r="E2850" i="4"/>
  <c r="D2855" i="4"/>
  <c r="E2857" i="4"/>
  <c r="F2857" i="4"/>
  <c r="C2859" i="4"/>
  <c r="E2859" i="4"/>
  <c r="C2862" i="4"/>
  <c r="D2862" i="4"/>
  <c r="D2871" i="4"/>
  <c r="F2871" i="4"/>
  <c r="D2877" i="4"/>
  <c r="F2881" i="4"/>
  <c r="E2883" i="4"/>
  <c r="F2883" i="4"/>
  <c r="F2885" i="4"/>
  <c r="E2889" i="4"/>
  <c r="F2890" i="4"/>
  <c r="C2891" i="4"/>
  <c r="D2892" i="4"/>
  <c r="F3658" i="4"/>
  <c r="E3709" i="4"/>
  <c r="C3790" i="4"/>
  <c r="C4440" i="4"/>
  <c r="C4441" i="4"/>
  <c r="D4443" i="4"/>
  <c r="B4444" i="4"/>
  <c r="E4446" i="4"/>
  <c r="D4447" i="4"/>
  <c r="D4449" i="4"/>
  <c r="B4451" i="4"/>
  <c r="C4451" i="4"/>
  <c r="C4457" i="4"/>
  <c r="C4459" i="4"/>
  <c r="E4460" i="4"/>
  <c r="D4461" i="4"/>
  <c r="C4464" i="4"/>
  <c r="C4465" i="4"/>
  <c r="D4465" i="4"/>
  <c r="F4465" i="4"/>
  <c r="B4466" i="4"/>
  <c r="B4469" i="4"/>
  <c r="C4469" i="4"/>
  <c r="B4474" i="4"/>
  <c r="E4474" i="4"/>
  <c r="D4475" i="4"/>
  <c r="D4478" i="4"/>
  <c r="B4479" i="4"/>
  <c r="E4481" i="4"/>
  <c r="C4483" i="4"/>
  <c r="D4483" i="4"/>
  <c r="E4485" i="4"/>
  <c r="D4486" i="4"/>
  <c r="C4487" i="4"/>
  <c r="F4487" i="4"/>
  <c r="D4488" i="4"/>
  <c r="B4492" i="4"/>
  <c r="C4492" i="4"/>
  <c r="C2823" i="4"/>
  <c r="D2826" i="4"/>
  <c r="F2831" i="4"/>
  <c r="C2836" i="4"/>
  <c r="E2839" i="4"/>
  <c r="F2843" i="4"/>
  <c r="F2848" i="4"/>
  <c r="F2850" i="4"/>
  <c r="C2851" i="4"/>
  <c r="F2858" i="4"/>
  <c r="D2859" i="4"/>
  <c r="F2859" i="4"/>
  <c r="D2860" i="4"/>
  <c r="E2860" i="4"/>
  <c r="F2870" i="4"/>
  <c r="E2871" i="4"/>
  <c r="D2873" i="4"/>
  <c r="E2877" i="4"/>
  <c r="F2878" i="4"/>
  <c r="F2879" i="4"/>
  <c r="F2880" i="4"/>
  <c r="E2881" i="4"/>
  <c r="F2882" i="4"/>
  <c r="F2889" i="4"/>
  <c r="E2890" i="4"/>
  <c r="E3622" i="4"/>
  <c r="E3693" i="4"/>
  <c r="C4437" i="4"/>
  <c r="B4441" i="4"/>
  <c r="D4441" i="4"/>
  <c r="C4444" i="4"/>
  <c r="B4445" i="4"/>
  <c r="B4448" i="4"/>
  <c r="E4448" i="4"/>
  <c r="B4449" i="4"/>
  <c r="F4449" i="4"/>
  <c r="B4452" i="4"/>
  <c r="C4452" i="4"/>
  <c r="C4460" i="4"/>
  <c r="B4463" i="4"/>
  <c r="C4466" i="4"/>
  <c r="B4467" i="4"/>
  <c r="C4473" i="4"/>
  <c r="C4475" i="4"/>
  <c r="F4477" i="4"/>
  <c r="C4478" i="4"/>
  <c r="C4480" i="4"/>
  <c r="B4485" i="4"/>
  <c r="D4487" i="4"/>
  <c r="C4488" i="4"/>
  <c r="E4489" i="4"/>
  <c r="C4490" i="4"/>
  <c r="D4492" i="4"/>
  <c r="E2892" i="4"/>
  <c r="F2892" i="4"/>
  <c r="D3610" i="4"/>
  <c r="F3709" i="4"/>
  <c r="B4438" i="4"/>
  <c r="D4438" i="4"/>
  <c r="C4439" i="4"/>
  <c r="F4439" i="4"/>
  <c r="C4443" i="4"/>
  <c r="C4445" i="4"/>
  <c r="D4446" i="4"/>
  <c r="D4448" i="4"/>
  <c r="B4458" i="4"/>
  <c r="C4458" i="4"/>
  <c r="E4461" i="4"/>
  <c r="C4463" i="4"/>
  <c r="B4465" i="4"/>
  <c r="D4470" i="4"/>
  <c r="B4471" i="4"/>
  <c r="D4472" i="4"/>
  <c r="C4474" i="4"/>
  <c r="B4476" i="4"/>
  <c r="D4476" i="4"/>
  <c r="C4477" i="4"/>
  <c r="D4479" i="4"/>
  <c r="B4480" i="4"/>
  <c r="E4480" i="4"/>
  <c r="C4482" i="4"/>
  <c r="D4484" i="4"/>
  <c r="E4486" i="4"/>
  <c r="E4487" i="4"/>
  <c r="D4489" i="4"/>
  <c r="E4490" i="4"/>
  <c r="B4437" i="4"/>
  <c r="C4438" i="4"/>
  <c r="B4443" i="4"/>
  <c r="C4447" i="4"/>
  <c r="C4450" i="4"/>
  <c r="C4454" i="4"/>
  <c r="B4456" i="4"/>
  <c r="B4459" i="4"/>
  <c r="D4459" i="4"/>
  <c r="B4460" i="4"/>
  <c r="B4464" i="4"/>
  <c r="D4464" i="4"/>
  <c r="C4471" i="4"/>
  <c r="B4472" i="4"/>
  <c r="C4472" i="4"/>
  <c r="D4473" i="4"/>
  <c r="D4474" i="4"/>
  <c r="D4480" i="4"/>
  <c r="B4481" i="4"/>
  <c r="F4481" i="4"/>
  <c r="D4482" i="4"/>
  <c r="B4483" i="4"/>
  <c r="E4483" i="4"/>
  <c r="E4484" i="4"/>
  <c r="D4485" i="4"/>
  <c r="C4486" i="4"/>
  <c r="F4486" i="4"/>
  <c r="D4491" i="4"/>
  <c r="F4491" i="4"/>
  <c r="F3906" i="4"/>
  <c r="B2378" i="4"/>
  <c r="C2378" i="4"/>
  <c r="E2378" i="4"/>
  <c r="F2378" i="4"/>
  <c r="F3673" i="4"/>
  <c r="F3817" i="4"/>
  <c r="F3830" i="4"/>
  <c r="E3911" i="4"/>
  <c r="F3660" i="4"/>
  <c r="E3662" i="4"/>
  <c r="C3709" i="4"/>
  <c r="D3709" i="4"/>
  <c r="F3812" i="4"/>
  <c r="E3953" i="4"/>
  <c r="E3967" i="4"/>
  <c r="E4516" i="4"/>
  <c r="F4516" i="4"/>
  <c r="C2334" i="4"/>
  <c r="E2343" i="4"/>
  <c r="E2358" i="4"/>
  <c r="F2358" i="4"/>
  <c r="F2367" i="4"/>
  <c r="C2371" i="4"/>
  <c r="C2325" i="4"/>
  <c r="C2330" i="4"/>
  <c r="E2335" i="4"/>
  <c r="C2336" i="4"/>
  <c r="F2353" i="4"/>
  <c r="E2354" i="4"/>
  <c r="F2354" i="4"/>
  <c r="C2362" i="4"/>
  <c r="F2363" i="4"/>
  <c r="E2366" i="4"/>
  <c r="E2370" i="4"/>
  <c r="F2370" i="4"/>
  <c r="E2375" i="4"/>
  <c r="F2375" i="4"/>
  <c r="F2967" i="4"/>
  <c r="B4515" i="4"/>
  <c r="C4515" i="4"/>
  <c r="D4515" i="4"/>
  <c r="E4515" i="4"/>
  <c r="F4515" i="4"/>
  <c r="D2951" i="4"/>
  <c r="F2953" i="4"/>
  <c r="D2955" i="4"/>
  <c r="F2955" i="4"/>
  <c r="D2962" i="4"/>
  <c r="B4500" i="4"/>
  <c r="C4504" i="4"/>
  <c r="B4507" i="4"/>
  <c r="E2376" i="4"/>
  <c r="F2376" i="4"/>
  <c r="D2949" i="4"/>
  <c r="F2952" i="4"/>
  <c r="F2954" i="4"/>
  <c r="F2958" i="4"/>
  <c r="D2959" i="4"/>
  <c r="D2960" i="4"/>
  <c r="E2960" i="4"/>
  <c r="C2961" i="4"/>
  <c r="D2961" i="4"/>
  <c r="C4496" i="4"/>
  <c r="C4498" i="4"/>
  <c r="C4501" i="4"/>
  <c r="B4504" i="4"/>
  <c r="B4505" i="4"/>
  <c r="C4506" i="4"/>
  <c r="F4506" i="4"/>
  <c r="C4507" i="4"/>
  <c r="F2964" i="4"/>
  <c r="B4487" i="4"/>
  <c r="B4489" i="4"/>
  <c r="B4491" i="4"/>
  <c r="B4493" i="4"/>
  <c r="C4493" i="4"/>
  <c r="B4497" i="4"/>
  <c r="B4498" i="4"/>
  <c r="D4498" i="4"/>
  <c r="C4502" i="4"/>
  <c r="D4506" i="4"/>
  <c r="B4484" i="4"/>
  <c r="B4486" i="4"/>
  <c r="B4488" i="4"/>
  <c r="B4494" i="4"/>
  <c r="B4495" i="4"/>
  <c r="C4495" i="4"/>
  <c r="B4496" i="4"/>
  <c r="D4496" i="4"/>
  <c r="B4501" i="4"/>
  <c r="B4502" i="4"/>
  <c r="D4502" i="4"/>
  <c r="B4506" i="4"/>
  <c r="E4506" i="4"/>
  <c r="B4508" i="4"/>
  <c r="C4508" i="4"/>
  <c r="D4508" i="4"/>
  <c r="E4508" i="4"/>
  <c r="F4508" i="4"/>
  <c r="F2723" i="4"/>
  <c r="E2750" i="4"/>
  <c r="D2778" i="4"/>
  <c r="E2779" i="4"/>
  <c r="F2779" i="4"/>
  <c r="D2828" i="4"/>
  <c r="E2828" i="4"/>
  <c r="F2828" i="4"/>
  <c r="D2841" i="4"/>
  <c r="F2844" i="4"/>
  <c r="D2850" i="4"/>
  <c r="D2854" i="4"/>
  <c r="D2856" i="4"/>
  <c r="E2863" i="4"/>
  <c r="F2863" i="4"/>
  <c r="F2867" i="4"/>
  <c r="F2869" i="4"/>
  <c r="B2875" i="4"/>
  <c r="C2694" i="4"/>
  <c r="F2701" i="4"/>
  <c r="F2714" i="4"/>
  <c r="F2732" i="4"/>
  <c r="F2783" i="4"/>
  <c r="C2785" i="4"/>
  <c r="D2785" i="4"/>
  <c r="D2849" i="4"/>
  <c r="C2855" i="4"/>
  <c r="D2861" i="4"/>
  <c r="E2861" i="4"/>
  <c r="F2861" i="4"/>
  <c r="F2864" i="4"/>
  <c r="D2866" i="4"/>
  <c r="D2872" i="4"/>
  <c r="F2901" i="4"/>
  <c r="F7" i="4"/>
  <c r="F1043" i="4"/>
  <c r="B4499" i="4"/>
  <c r="C4499" i="4"/>
  <c r="D4499" i="4"/>
  <c r="E4499" i="4"/>
  <c r="F4499" i="4"/>
  <c r="E924" i="4"/>
  <c r="D1043" i="4"/>
  <c r="D1138" i="4"/>
  <c r="F4278" i="4"/>
  <c r="D3022" i="4"/>
  <c r="F1112" i="4"/>
  <c r="E4709" i="4"/>
  <c r="F4723" i="4"/>
  <c r="F4712" i="4"/>
  <c r="E1043" i="4"/>
  <c r="D4601" i="4"/>
  <c r="F4608" i="4"/>
  <c r="F4624" i="4"/>
  <c r="C4634" i="4"/>
  <c r="E4639" i="4"/>
  <c r="E2401" i="4"/>
  <c r="F2401" i="4"/>
  <c r="F3018" i="4"/>
  <c r="F3024" i="4"/>
  <c r="F4602" i="4"/>
  <c r="C4603" i="4"/>
  <c r="C4607" i="4"/>
  <c r="D4609" i="4"/>
  <c r="C4612" i="4"/>
  <c r="E4629" i="4"/>
  <c r="D4634" i="4"/>
  <c r="F4635" i="4"/>
  <c r="D4639" i="4"/>
  <c r="E4602" i="4"/>
  <c r="C4609" i="4"/>
  <c r="D4610" i="4"/>
  <c r="D4612" i="4"/>
  <c r="E4612" i="4"/>
  <c r="F4625" i="4"/>
  <c r="F4629" i="4"/>
  <c r="E4585" i="4"/>
  <c r="D4588" i="4"/>
  <c r="C4593" i="4"/>
  <c r="D4598" i="4"/>
  <c r="F4600" i="4"/>
  <c r="D4603" i="4"/>
  <c r="E4603" i="4"/>
  <c r="F4603" i="4"/>
  <c r="B4609" i="4"/>
  <c r="F4619" i="4"/>
  <c r="E4634" i="4"/>
  <c r="F4639" i="4"/>
  <c r="E2373" i="4"/>
  <c r="F2373" i="4"/>
  <c r="D3070" i="4"/>
  <c r="D3071" i="4"/>
  <c r="E3073" i="4"/>
  <c r="F3074" i="4"/>
  <c r="D3077" i="4"/>
  <c r="F3079" i="4"/>
  <c r="F3094" i="4"/>
  <c r="E3095" i="4"/>
  <c r="F3149" i="4"/>
  <c r="D3150" i="4"/>
  <c r="E3152" i="4"/>
  <c r="F3153" i="4"/>
  <c r="F3166" i="4"/>
  <c r="D3184" i="4"/>
  <c r="C3185" i="4"/>
  <c r="D3187" i="4"/>
  <c r="D3189" i="4"/>
  <c r="F3191" i="4"/>
  <c r="F3192" i="4"/>
  <c r="F3193" i="4"/>
  <c r="D3194" i="4"/>
  <c r="D3197" i="4"/>
  <c r="F3198" i="4"/>
  <c r="D3199" i="4"/>
  <c r="D3201" i="4"/>
  <c r="C3204" i="4"/>
  <c r="E3204" i="4"/>
  <c r="E3205" i="4"/>
  <c r="D3208" i="4"/>
  <c r="E3209" i="4"/>
  <c r="C3210" i="4"/>
  <c r="F3211" i="4"/>
  <c r="D3212" i="4"/>
  <c r="D3213" i="4"/>
  <c r="F3215" i="4"/>
  <c r="D3216" i="4"/>
  <c r="E3217" i="4"/>
  <c r="E3219" i="4"/>
  <c r="D3220" i="4"/>
  <c r="C3224" i="4"/>
  <c r="F3224" i="4"/>
  <c r="E3227" i="4"/>
  <c r="C3228" i="4"/>
  <c r="E3232" i="4"/>
  <c r="D3233" i="4"/>
  <c r="C3234" i="4"/>
  <c r="E3236" i="4"/>
  <c r="E3237" i="4"/>
  <c r="D3238" i="4"/>
  <c r="F3238" i="4"/>
  <c r="F3239" i="4"/>
  <c r="E3240" i="4"/>
  <c r="D3242" i="4"/>
  <c r="F3243" i="4"/>
  <c r="E3247" i="4"/>
  <c r="C3248" i="4"/>
  <c r="F3258" i="4"/>
  <c r="C3261" i="4"/>
  <c r="D3264" i="4"/>
  <c r="D3266" i="4"/>
  <c r="F3266" i="4"/>
  <c r="E3275" i="4"/>
  <c r="F3276" i="4"/>
  <c r="F3277" i="4"/>
  <c r="E3281" i="4"/>
  <c r="F3282" i="4"/>
  <c r="D3285" i="4"/>
  <c r="F3286" i="4"/>
  <c r="E3287" i="4"/>
  <c r="F3291" i="4"/>
  <c r="D3293" i="4"/>
  <c r="F3306" i="4"/>
  <c r="D3307" i="4"/>
  <c r="E3308" i="4"/>
  <c r="C3310" i="4"/>
  <c r="E3310" i="4"/>
  <c r="E3312" i="4"/>
  <c r="F3313" i="4"/>
  <c r="D3318" i="4"/>
  <c r="D3322" i="4"/>
  <c r="D3323" i="4"/>
  <c r="D3325" i="4"/>
  <c r="D3326" i="4"/>
  <c r="E3327" i="4"/>
  <c r="E3329" i="4"/>
  <c r="F3331" i="4"/>
  <c r="D3333" i="4"/>
  <c r="F3338" i="4"/>
  <c r="F3340" i="4"/>
  <c r="F3341" i="4"/>
  <c r="C3342" i="4"/>
  <c r="E3343" i="4"/>
  <c r="C3347" i="4"/>
  <c r="E3349" i="4"/>
  <c r="B3355" i="4"/>
  <c r="D3355" i="4"/>
  <c r="D3357" i="4"/>
  <c r="F3357" i="4"/>
  <c r="F3362" i="4"/>
  <c r="D3363" i="4"/>
  <c r="D3372" i="4"/>
  <c r="D3373" i="4"/>
  <c r="E3378" i="4"/>
  <c r="F3384" i="4"/>
  <c r="E3385" i="4"/>
  <c r="E3388" i="4"/>
  <c r="F3390" i="4"/>
  <c r="C3395" i="4"/>
  <c r="F3395" i="4"/>
  <c r="D3398" i="4"/>
  <c r="F3399" i="4"/>
  <c r="D3403" i="4"/>
  <c r="D3404" i="4"/>
  <c r="E3406" i="4"/>
  <c r="F3407" i="4"/>
  <c r="F3410" i="4"/>
  <c r="F3414" i="4"/>
  <c r="D3415" i="4"/>
  <c r="E3417" i="4"/>
  <c r="D3418" i="4"/>
  <c r="F3418" i="4"/>
  <c r="C3419" i="4"/>
  <c r="F3419" i="4"/>
  <c r="E3425" i="4"/>
  <c r="F3427" i="4"/>
  <c r="C3428" i="4"/>
  <c r="F3428" i="4"/>
  <c r="D3429" i="4"/>
  <c r="F3429" i="4"/>
  <c r="E3432" i="4"/>
  <c r="E3436" i="4"/>
  <c r="F3440" i="4"/>
  <c r="B3441" i="4"/>
  <c r="F3443" i="4"/>
  <c r="E3445" i="4"/>
  <c r="E3494" i="4"/>
  <c r="F3525" i="4"/>
  <c r="F3546" i="4"/>
  <c r="E3567" i="4"/>
  <c r="F3569" i="4"/>
  <c r="E3571" i="4"/>
  <c r="E3604" i="4"/>
  <c r="F3613" i="4"/>
  <c r="E3614" i="4"/>
  <c r="F3615" i="4"/>
  <c r="E3616" i="4"/>
  <c r="F3617" i="4"/>
  <c r="F3621" i="4"/>
  <c r="F3622" i="4"/>
  <c r="F3642" i="4"/>
  <c r="F3652" i="4"/>
  <c r="C3660" i="4"/>
  <c r="F3664" i="4"/>
  <c r="D3673" i="4"/>
  <c r="E3674" i="4"/>
  <c r="F3674" i="4"/>
  <c r="C3698" i="4"/>
  <c r="E3705" i="4"/>
  <c r="E3708" i="4"/>
  <c r="E3710" i="4"/>
  <c r="E3711" i="4"/>
  <c r="E3733" i="4"/>
  <c r="E3766" i="4"/>
  <c r="F3773" i="4"/>
  <c r="F3788" i="4"/>
  <c r="F3789" i="4"/>
  <c r="E3791" i="4"/>
  <c r="E3796" i="4"/>
  <c r="D3809" i="4"/>
  <c r="F3813" i="4"/>
  <c r="D3814" i="4"/>
  <c r="E3814" i="4"/>
  <c r="E3816" i="4"/>
  <c r="C3817" i="4"/>
  <c r="E3830" i="4"/>
  <c r="D3831" i="4"/>
  <c r="F3832" i="4"/>
  <c r="F3833" i="4"/>
  <c r="F3838" i="4"/>
  <c r="D3839" i="4"/>
  <c r="E3840" i="4"/>
  <c r="E3843" i="4"/>
  <c r="D3845" i="4"/>
  <c r="F3846" i="4"/>
  <c r="E3847" i="4"/>
  <c r="D3848" i="4"/>
  <c r="D3862" i="4"/>
  <c r="F3863" i="4"/>
  <c r="E3864" i="4"/>
  <c r="F3897" i="4"/>
  <c r="E3901" i="4"/>
  <c r="F3902" i="4"/>
  <c r="E3903" i="4"/>
  <c r="E3907" i="4"/>
  <c r="F3908" i="4"/>
  <c r="F3914" i="4"/>
  <c r="D3920" i="4"/>
  <c r="F3921" i="4"/>
  <c r="F3924" i="4"/>
  <c r="D3925" i="4"/>
  <c r="D3926" i="4"/>
  <c r="D3931" i="4"/>
  <c r="F3948" i="4"/>
  <c r="D3954" i="4"/>
  <c r="F3954" i="4"/>
  <c r="F3962" i="4"/>
  <c r="F3963" i="4"/>
  <c r="E3970" i="4"/>
  <c r="F3979" i="4"/>
  <c r="F3980" i="4"/>
  <c r="E3981" i="4"/>
  <c r="F3982" i="4"/>
  <c r="D3985" i="4"/>
  <c r="F3989" i="4"/>
  <c r="C3990" i="4"/>
  <c r="F3991" i="4"/>
  <c r="F3992" i="4"/>
  <c r="D3993" i="4"/>
  <c r="F3994" i="4"/>
  <c r="B3995" i="4"/>
  <c r="F3995" i="4"/>
  <c r="D3996" i="4"/>
  <c r="F3999" i="4"/>
  <c r="D4001" i="4"/>
  <c r="F4001" i="4"/>
  <c r="F4002" i="4"/>
  <c r="D4007" i="4"/>
  <c r="D4008" i="4"/>
  <c r="E4009" i="4"/>
  <c r="C4010" i="4"/>
  <c r="F4010" i="4"/>
  <c r="E4013" i="4"/>
  <c r="B4014" i="4"/>
  <c r="E4014" i="4"/>
  <c r="E4015" i="4"/>
  <c r="F4024" i="4"/>
  <c r="E4026" i="4"/>
  <c r="E4036" i="4"/>
  <c r="E4037" i="4"/>
  <c r="E4066" i="4"/>
  <c r="E4070" i="4"/>
  <c r="D4072" i="4"/>
  <c r="E4081" i="4"/>
  <c r="F4083" i="4"/>
  <c r="F4092" i="4"/>
  <c r="E4101" i="4"/>
  <c r="D4104" i="4"/>
  <c r="E4109" i="4"/>
  <c r="E4112" i="4"/>
  <c r="E4113" i="4"/>
  <c r="E4115" i="4"/>
  <c r="F4115" i="4"/>
  <c r="D4118" i="4"/>
  <c r="F4118" i="4"/>
  <c r="D4126" i="4"/>
  <c r="F4130" i="4"/>
  <c r="E4139" i="4"/>
  <c r="F4140" i="4"/>
  <c r="D4146" i="4"/>
  <c r="F4149" i="4"/>
  <c r="F4151" i="4"/>
  <c r="F4159" i="4"/>
  <c r="F4165" i="4"/>
  <c r="F4170" i="4"/>
  <c r="E4171" i="4"/>
  <c r="F4172" i="4"/>
  <c r="D4173" i="4"/>
  <c r="E4174" i="4"/>
  <c r="E4175" i="4"/>
  <c r="F4177" i="4"/>
  <c r="E4179" i="4"/>
  <c r="F4179" i="4"/>
  <c r="F4182" i="4"/>
  <c r="E4183" i="4"/>
  <c r="D4184" i="4"/>
  <c r="F4184" i="4"/>
  <c r="E4191" i="4"/>
  <c r="B4192" i="4"/>
  <c r="E4195" i="4"/>
  <c r="E4196" i="4"/>
  <c r="D4201" i="4"/>
  <c r="F4201" i="4"/>
  <c r="C4202" i="4"/>
  <c r="F4202" i="4"/>
  <c r="D4206" i="4"/>
  <c r="F4207" i="4"/>
  <c r="F4210" i="4"/>
  <c r="D4211" i="4"/>
  <c r="F4211" i="4"/>
  <c r="D4212" i="4"/>
  <c r="F4215" i="4"/>
  <c r="C4223" i="4"/>
  <c r="F4223" i="4"/>
  <c r="E4226" i="4"/>
  <c r="D4231" i="4"/>
  <c r="D4232" i="4"/>
  <c r="F4232" i="4"/>
  <c r="E4235" i="4"/>
  <c r="F4242" i="4"/>
  <c r="F4244" i="4"/>
  <c r="D4245" i="4"/>
  <c r="E4250" i="4"/>
  <c r="F4250" i="4"/>
  <c r="F4252" i="4"/>
  <c r="F4255" i="4"/>
  <c r="D4258" i="4"/>
  <c r="E4266" i="4"/>
  <c r="F703" i="4"/>
  <c r="E1447" i="4"/>
  <c r="F1899" i="4"/>
  <c r="E1947" i="4"/>
  <c r="E1971" i="4"/>
  <c r="E1973" i="4"/>
  <c r="E1981" i="4"/>
  <c r="F1983" i="4"/>
  <c r="F1989" i="4"/>
  <c r="F1991" i="4"/>
  <c r="F1992" i="4"/>
  <c r="E1999" i="4"/>
  <c r="F2003" i="4"/>
  <c r="C2005" i="4"/>
  <c r="E2005" i="4"/>
  <c r="C2008" i="4"/>
  <c r="F2008" i="4"/>
  <c r="E2013" i="4"/>
  <c r="E2016" i="4"/>
  <c r="E2029" i="4"/>
  <c r="E2033" i="4"/>
  <c r="E2035" i="4"/>
  <c r="E2040" i="4"/>
  <c r="F2042" i="4"/>
  <c r="F2044" i="4"/>
  <c r="F2048" i="4"/>
  <c r="F2066" i="4"/>
  <c r="F2070" i="4"/>
  <c r="E2071" i="4"/>
  <c r="F2074" i="4"/>
  <c r="F2081" i="4"/>
  <c r="E2082" i="4"/>
  <c r="F2082" i="4"/>
  <c r="C2083" i="4"/>
  <c r="F2083" i="4"/>
  <c r="E2084" i="4"/>
  <c r="F2084" i="4"/>
  <c r="C2085" i="4"/>
  <c r="F2085" i="4"/>
  <c r="F2086" i="4"/>
  <c r="C2089" i="4"/>
  <c r="E2089" i="4"/>
  <c r="C2092" i="4"/>
  <c r="C2094" i="4"/>
  <c r="B2097" i="4"/>
  <c r="C2097" i="4"/>
  <c r="E2097" i="4"/>
  <c r="C2101" i="4"/>
  <c r="F2107" i="4"/>
  <c r="B2108" i="4"/>
  <c r="F2108" i="4"/>
  <c r="C2113" i="4"/>
  <c r="C2117" i="4"/>
  <c r="B2118" i="4"/>
  <c r="B2120" i="4"/>
  <c r="C2120" i="4"/>
  <c r="E2120" i="4"/>
  <c r="B2126" i="4"/>
  <c r="C2129" i="4"/>
  <c r="E2129" i="4"/>
  <c r="C2133" i="4"/>
  <c r="C2135" i="4"/>
  <c r="E2143" i="4"/>
  <c r="B2148" i="4"/>
  <c r="C2148" i="4"/>
  <c r="E2148" i="4"/>
  <c r="B2150" i="4"/>
  <c r="F2154" i="4"/>
  <c r="F2155" i="4"/>
  <c r="C2157" i="4"/>
  <c r="C2164" i="4"/>
  <c r="B2165" i="4"/>
  <c r="C2166" i="4"/>
  <c r="C2167" i="4"/>
  <c r="F2167" i="4"/>
  <c r="E2168" i="4"/>
  <c r="B2169" i="4"/>
  <c r="F2169" i="4"/>
  <c r="B2171" i="4"/>
  <c r="F2176" i="4"/>
  <c r="B2177" i="4"/>
  <c r="C2178" i="4"/>
  <c r="E2178" i="4"/>
  <c r="F2183" i="4"/>
  <c r="C2184" i="4"/>
  <c r="F2187" i="4"/>
  <c r="C2189" i="4"/>
  <c r="E2189" i="4"/>
  <c r="F2190" i="4"/>
  <c r="C2191" i="4"/>
  <c r="F2191" i="4"/>
  <c r="C2192" i="4"/>
  <c r="F2192" i="4"/>
  <c r="C2193" i="4"/>
  <c r="C2194" i="4"/>
  <c r="E2194" i="4"/>
  <c r="C2198" i="4"/>
  <c r="E2198" i="4"/>
  <c r="E2201" i="4"/>
  <c r="F2202" i="4"/>
  <c r="B2205" i="4"/>
  <c r="C2206" i="4"/>
  <c r="F2206" i="4"/>
  <c r="B2207" i="4"/>
  <c r="F2213" i="4"/>
  <c r="E2215" i="4"/>
  <c r="C2217" i="4"/>
  <c r="F2222" i="4"/>
  <c r="C2227" i="4"/>
  <c r="E2227" i="4"/>
  <c r="E2229" i="4"/>
  <c r="B2230" i="4"/>
  <c r="B2231" i="4"/>
  <c r="C2233" i="4"/>
  <c r="E2239" i="4"/>
  <c r="F2239" i="4"/>
  <c r="C2240" i="4"/>
  <c r="E2240" i="4"/>
  <c r="B2241" i="4"/>
  <c r="E2241" i="4"/>
  <c r="C2244" i="4"/>
  <c r="E2246" i="4"/>
  <c r="C2252" i="4"/>
  <c r="C2253" i="4"/>
  <c r="E2253" i="4"/>
  <c r="B2254" i="4"/>
  <c r="C2254" i="4"/>
  <c r="E2254" i="4"/>
  <c r="E2262" i="4"/>
  <c r="F2264" i="4"/>
  <c r="E2265" i="4"/>
  <c r="C2266" i="4"/>
  <c r="C2268" i="4"/>
  <c r="B2269" i="4"/>
  <c r="C2269" i="4"/>
  <c r="C2271" i="4"/>
  <c r="C2274" i="4"/>
  <c r="E2274" i="4"/>
  <c r="E2282" i="4"/>
  <c r="F2282" i="4"/>
  <c r="E2283" i="4"/>
  <c r="F2284" i="4"/>
  <c r="F2288" i="4"/>
  <c r="E2290" i="4"/>
  <c r="F2291" i="4"/>
  <c r="F2293" i="4"/>
  <c r="E2294" i="4"/>
  <c r="F2294" i="4"/>
  <c r="C2297" i="4"/>
  <c r="E2297" i="4"/>
  <c r="B2307" i="4"/>
  <c r="B2308" i="4"/>
  <c r="B2309" i="4"/>
  <c r="B2316" i="4"/>
  <c r="B2320" i="4"/>
  <c r="C2321" i="4"/>
  <c r="C2322" i="4"/>
  <c r="B2323" i="4"/>
  <c r="C2329" i="4"/>
  <c r="B2334" i="4"/>
  <c r="C2338" i="4"/>
  <c r="E2338" i="4"/>
  <c r="B2339" i="4"/>
  <c r="B2340" i="4"/>
  <c r="E2341" i="4"/>
  <c r="B2343" i="4"/>
  <c r="C2344" i="4"/>
  <c r="B2347" i="4"/>
  <c r="C2350" i="4"/>
  <c r="B2351" i="4"/>
  <c r="B2352" i="4"/>
  <c r="B2357" i="4"/>
  <c r="B2358" i="4"/>
  <c r="C2358" i="4"/>
  <c r="B2360" i="4"/>
  <c r="B2361" i="4"/>
  <c r="C2361" i="4"/>
  <c r="C2363" i="4"/>
  <c r="B2365" i="4"/>
  <c r="C2367" i="4"/>
  <c r="C2369" i="4"/>
  <c r="B2370" i="4"/>
  <c r="E3070" i="4"/>
  <c r="E3072" i="4"/>
  <c r="F3072" i="4"/>
  <c r="E3074" i="4"/>
  <c r="F3077" i="4"/>
  <c r="F3106" i="4"/>
  <c r="F3142" i="4"/>
  <c r="F3145" i="4"/>
  <c r="F3150" i="4"/>
  <c r="F3152" i="4"/>
  <c r="F3161" i="4"/>
  <c r="E3162" i="4"/>
  <c r="E3166" i="4"/>
  <c r="D3186" i="4"/>
  <c r="E3188" i="4"/>
  <c r="F3189" i="4"/>
  <c r="D3191" i="4"/>
  <c r="C3194" i="4"/>
  <c r="F3194" i="4"/>
  <c r="F3195" i="4"/>
  <c r="C3196" i="4"/>
  <c r="F3196" i="4"/>
  <c r="E3197" i="4"/>
  <c r="E3199" i="4"/>
  <c r="D3200" i="4"/>
  <c r="C3201" i="4"/>
  <c r="F3204" i="4"/>
  <c r="D3205" i="4"/>
  <c r="D3206" i="4"/>
  <c r="F3208" i="4"/>
  <c r="F3209" i="4"/>
  <c r="E3210" i="4"/>
  <c r="E3214" i="4"/>
  <c r="F3214" i="4"/>
  <c r="E3215" i="4"/>
  <c r="E3216" i="4"/>
  <c r="E3218" i="4"/>
  <c r="D3219" i="4"/>
  <c r="E3224" i="4"/>
  <c r="F3228" i="4"/>
  <c r="E3229" i="4"/>
  <c r="E3233" i="4"/>
  <c r="C3235" i="4"/>
  <c r="F3236" i="4"/>
  <c r="D3237" i="4"/>
  <c r="F3249" i="4"/>
  <c r="F3250" i="4"/>
  <c r="F3252" i="4"/>
  <c r="E3254" i="4"/>
  <c r="F3255" i="4"/>
  <c r="B3261" i="4"/>
  <c r="D3261" i="4"/>
  <c r="E3265" i="4"/>
  <c r="F3268" i="4"/>
  <c r="E3269" i="4"/>
  <c r="E3270" i="4"/>
  <c r="E3273" i="4"/>
  <c r="E3274" i="4"/>
  <c r="D3279" i="4"/>
  <c r="E3280" i="4"/>
  <c r="E3285" i="4"/>
  <c r="D3289" i="4"/>
  <c r="D3290" i="4"/>
  <c r="F3290" i="4"/>
  <c r="E3292" i="4"/>
  <c r="C3293" i="4"/>
  <c r="E3305" i="4"/>
  <c r="E3306" i="4"/>
  <c r="F3307" i="4"/>
  <c r="D3308" i="4"/>
  <c r="E3309" i="4"/>
  <c r="E3313" i="4"/>
  <c r="F3314" i="4"/>
  <c r="D3315" i="4"/>
  <c r="D3317" i="4"/>
  <c r="E3317" i="4"/>
  <c r="F3317" i="4"/>
  <c r="E3320" i="4"/>
  <c r="F3321" i="4"/>
  <c r="E3322" i="4"/>
  <c r="E3324" i="4"/>
  <c r="B3325" i="4"/>
  <c r="E3325" i="4"/>
  <c r="F3326" i="4"/>
  <c r="F3328" i="4"/>
  <c r="C3329" i="4"/>
  <c r="F3330" i="4"/>
  <c r="D3331" i="4"/>
  <c r="E3332" i="4"/>
  <c r="F3333" i="4"/>
  <c r="D3334" i="4"/>
  <c r="F3339" i="4"/>
  <c r="E3340" i="4"/>
  <c r="E3341" i="4"/>
  <c r="D3342" i="4"/>
  <c r="C3343" i="4"/>
  <c r="F3347" i="4"/>
  <c r="E3348" i="4"/>
  <c r="C3355" i="4"/>
  <c r="D3365" i="4"/>
  <c r="C3372" i="4"/>
  <c r="E3372" i="4"/>
  <c r="E3373" i="4"/>
  <c r="E3379" i="4"/>
  <c r="F3389" i="4"/>
  <c r="D3390" i="4"/>
  <c r="E3401" i="4"/>
  <c r="F3403" i="4"/>
  <c r="E3404" i="4"/>
  <c r="F3408" i="4"/>
  <c r="E3412" i="4"/>
  <c r="E3415" i="4"/>
  <c r="E3416" i="4"/>
  <c r="D3417" i="4"/>
  <c r="F3417" i="4"/>
  <c r="E3419" i="4"/>
  <c r="E3421" i="4"/>
  <c r="E3428" i="4"/>
  <c r="F3430" i="4"/>
  <c r="F3432" i="4"/>
  <c r="F3433" i="4"/>
  <c r="F3435" i="4"/>
  <c r="F3437" i="4"/>
  <c r="F3438" i="4"/>
  <c r="C3439" i="4"/>
  <c r="F3439" i="4"/>
  <c r="C3441" i="4"/>
  <c r="D3443" i="4"/>
  <c r="D3444" i="4"/>
  <c r="D3473" i="4"/>
  <c r="D3492" i="4"/>
  <c r="D3494" i="4"/>
  <c r="E3525" i="4"/>
  <c r="E3538" i="4"/>
  <c r="D3543" i="4"/>
  <c r="D3544" i="4"/>
  <c r="F3545" i="4"/>
  <c r="E3546" i="4"/>
  <c r="D3557" i="4"/>
  <c r="F3560" i="4"/>
  <c r="D3566" i="4"/>
  <c r="D3612" i="4"/>
  <c r="E3613" i="4"/>
  <c r="C3617" i="4"/>
  <c r="F3619" i="4"/>
  <c r="D3620" i="4"/>
  <c r="F3625" i="4"/>
  <c r="F3626" i="4"/>
  <c r="D3651" i="4"/>
  <c r="E3652" i="4"/>
  <c r="C3658" i="4"/>
  <c r="E3659" i="4"/>
  <c r="F3659" i="4"/>
  <c r="D3660" i="4"/>
  <c r="E3663" i="4"/>
  <c r="D3674" i="4"/>
  <c r="F3676" i="4"/>
  <c r="E3678" i="4"/>
  <c r="F3708" i="4"/>
  <c r="F3713" i="4"/>
  <c r="F3714" i="4"/>
  <c r="F3740" i="4"/>
  <c r="F3741" i="4"/>
  <c r="F3746" i="4"/>
  <c r="F3750" i="4"/>
  <c r="F3766" i="4"/>
  <c r="E3785" i="4"/>
  <c r="E3786" i="4"/>
  <c r="E3787" i="4"/>
  <c r="F3792" i="4"/>
  <c r="E3793" i="4"/>
  <c r="D3796" i="4"/>
  <c r="E3801" i="4"/>
  <c r="D3808" i="4"/>
  <c r="E3812" i="4"/>
  <c r="E3815" i="4"/>
  <c r="D3816" i="4"/>
  <c r="E3818" i="4"/>
  <c r="F3818" i="4"/>
  <c r="F3820" i="4"/>
  <c r="E3821" i="4"/>
  <c r="D3823" i="4"/>
  <c r="F3828" i="4"/>
  <c r="F3835" i="4"/>
  <c r="D3836" i="4"/>
  <c r="C3839" i="4"/>
  <c r="F3839" i="4"/>
  <c r="D3840" i="4"/>
  <c r="E3841" i="4"/>
  <c r="E3844" i="4"/>
  <c r="F3851" i="4"/>
  <c r="D3857" i="4"/>
  <c r="F3857" i="4"/>
  <c r="F3864" i="4"/>
  <c r="F3865" i="4"/>
  <c r="F3866" i="4"/>
  <c r="E3868" i="4"/>
  <c r="E3870" i="4"/>
  <c r="F3900" i="4"/>
  <c r="F3901" i="4"/>
  <c r="D3908" i="4"/>
  <c r="F3911" i="4"/>
  <c r="E3914" i="4"/>
  <c r="F3915" i="4"/>
  <c r="F3918" i="4"/>
  <c r="D3929" i="4"/>
  <c r="F3932" i="4"/>
  <c r="F3933" i="4"/>
  <c r="F3940" i="4"/>
  <c r="F3944" i="4"/>
  <c r="E3955" i="4"/>
  <c r="F3960" i="4"/>
  <c r="E3962" i="4"/>
  <c r="E3963" i="4"/>
  <c r="F3964" i="4"/>
  <c r="D3967" i="4"/>
  <c r="D3968" i="4"/>
  <c r="E3968" i="4"/>
  <c r="F3968" i="4"/>
  <c r="D3971" i="4"/>
  <c r="F3971" i="4"/>
  <c r="F3972" i="4"/>
  <c r="F3975" i="4"/>
  <c r="E3977" i="4"/>
  <c r="F3986" i="4"/>
  <c r="C3987" i="4"/>
  <c r="E3991" i="4"/>
  <c r="D3995" i="4"/>
  <c r="E3999" i="4"/>
  <c r="F4005" i="4"/>
  <c r="E4006" i="4"/>
  <c r="E4007" i="4"/>
  <c r="D4009" i="4"/>
  <c r="F4013" i="4"/>
  <c r="F4023" i="4"/>
  <c r="E4029" i="4"/>
  <c r="E4034" i="4"/>
  <c r="F4036" i="4"/>
  <c r="F4037" i="4"/>
  <c r="F4041" i="4"/>
  <c r="D4043" i="4"/>
  <c r="D4050" i="4"/>
  <c r="F4051" i="4"/>
  <c r="D4053" i="4"/>
  <c r="E4054" i="4"/>
  <c r="F4055" i="4"/>
  <c r="E4057" i="4"/>
  <c r="F4057" i="4"/>
  <c r="F4058" i="4"/>
  <c r="E4059" i="4"/>
  <c r="F4067" i="4"/>
  <c r="D4070" i="4"/>
  <c r="E4072" i="4"/>
  <c r="F4073" i="4"/>
  <c r="E4074" i="4"/>
  <c r="E4077" i="4"/>
  <c r="F4078" i="4"/>
  <c r="F4081" i="4"/>
  <c r="F4087" i="4"/>
  <c r="F4101" i="4"/>
  <c r="F4102" i="4"/>
  <c r="F4104" i="4"/>
  <c r="C4107" i="4"/>
  <c r="F4109" i="4"/>
  <c r="F4110" i="4"/>
  <c r="F4111" i="4"/>
  <c r="C4113" i="4"/>
  <c r="E4201" i="4"/>
  <c r="E4206" i="4"/>
  <c r="E4215" i="4"/>
  <c r="C4216" i="4"/>
  <c r="F4217" i="4"/>
  <c r="F4218" i="4"/>
  <c r="E4219" i="4"/>
  <c r="D4223" i="4"/>
  <c r="D4226" i="4"/>
  <c r="F4226" i="4"/>
  <c r="E4228" i="4"/>
  <c r="E4229" i="4"/>
  <c r="F4229" i="4"/>
  <c r="E4232" i="4"/>
  <c r="F4240" i="4"/>
  <c r="D4248" i="4"/>
  <c r="E4249" i="4"/>
  <c r="E4253" i="4"/>
  <c r="F4258" i="4"/>
  <c r="D4260" i="4"/>
  <c r="E4263" i="4"/>
  <c r="E4264" i="4"/>
  <c r="C4266" i="4"/>
  <c r="E703" i="4"/>
  <c r="F1350" i="4"/>
  <c r="E1872" i="4"/>
  <c r="F1929" i="4"/>
  <c r="F1947" i="4"/>
  <c r="E1960" i="4"/>
  <c r="E1964" i="4"/>
  <c r="F1968" i="4"/>
  <c r="F1971" i="4"/>
  <c r="E1980" i="4"/>
  <c r="E1984" i="4"/>
  <c r="F1990" i="4"/>
  <c r="E1994" i="4"/>
  <c r="F1996" i="4"/>
  <c r="E1998" i="4"/>
  <c r="F1998" i="4"/>
  <c r="B2008" i="4"/>
  <c r="F2012" i="4"/>
  <c r="E2014" i="4"/>
  <c r="E2015" i="4"/>
  <c r="E2019" i="4"/>
  <c r="F2024" i="4"/>
  <c r="F2025" i="4"/>
  <c r="F2033" i="4"/>
  <c r="F2034" i="4"/>
  <c r="E2036" i="4"/>
  <c r="C2038" i="4"/>
  <c r="F2040" i="4"/>
  <c r="F2041" i="4"/>
  <c r="E2043" i="4"/>
  <c r="E2044" i="4"/>
  <c r="C2055" i="4"/>
  <c r="F2059" i="4"/>
  <c r="F2060" i="4"/>
  <c r="F2067" i="4"/>
  <c r="E2069" i="4"/>
  <c r="F2069" i="4"/>
  <c r="C2077" i="4"/>
  <c r="E2077" i="4"/>
  <c r="E2083" i="4"/>
  <c r="E2085" i="4"/>
  <c r="E2087" i="4"/>
  <c r="B2088" i="4"/>
  <c r="C2088" i="4"/>
  <c r="C2095" i="4"/>
  <c r="E2099" i="4"/>
  <c r="C2102" i="4"/>
  <c r="F2102" i="4"/>
  <c r="C2103" i="4"/>
  <c r="E2103" i="4"/>
  <c r="C2108" i="4"/>
  <c r="E2108" i="4"/>
  <c r="C2109" i="4"/>
  <c r="B2119" i="4"/>
  <c r="C2119" i="4"/>
  <c r="B2121" i="4"/>
  <c r="B2122" i="4"/>
  <c r="C2127" i="4"/>
  <c r="F2129" i="4"/>
  <c r="C2130" i="4"/>
  <c r="B2132" i="4"/>
  <c r="C2141" i="4"/>
  <c r="B2145" i="4"/>
  <c r="C2145" i="4"/>
  <c r="E2147" i="4"/>
  <c r="C2152" i="4"/>
  <c r="F2152" i="4"/>
  <c r="C2159" i="4"/>
  <c r="E2167" i="4"/>
  <c r="C2171" i="4"/>
  <c r="C2172" i="4"/>
  <c r="C2176" i="4"/>
  <c r="C2179" i="4"/>
  <c r="E2180" i="4"/>
  <c r="C2181" i="4"/>
  <c r="C2183" i="4"/>
  <c r="E2183" i="4"/>
  <c r="E2188" i="4"/>
  <c r="F2189" i="4"/>
  <c r="C2190" i="4"/>
  <c r="F2194" i="4"/>
  <c r="C2207" i="4"/>
  <c r="C2210" i="4"/>
  <c r="E2214" i="4"/>
  <c r="B2216" i="4"/>
  <c r="C2216" i="4"/>
  <c r="F2219" i="4"/>
  <c r="B2223" i="4"/>
  <c r="C2225" i="4"/>
  <c r="B2228" i="4"/>
  <c r="C2228" i="4"/>
  <c r="C2230" i="4"/>
  <c r="B2232" i="4"/>
  <c r="E2236" i="4"/>
  <c r="E2243" i="4"/>
  <c r="E2245" i="4"/>
  <c r="E2249" i="4"/>
  <c r="C2250" i="4"/>
  <c r="B2258" i="4"/>
  <c r="C2260" i="4"/>
  <c r="F2262" i="4"/>
  <c r="F2263" i="4"/>
  <c r="B2270" i="4"/>
  <c r="C2270" i="4"/>
  <c r="C2275" i="4"/>
  <c r="F2283" i="4"/>
  <c r="F2285" i="4"/>
  <c r="E2296" i="4"/>
  <c r="E2298" i="4"/>
  <c r="F2298" i="4"/>
  <c r="F2301" i="4"/>
  <c r="F2302" i="4"/>
  <c r="C2303" i="4"/>
  <c r="F2303" i="4"/>
  <c r="C2304" i="4"/>
  <c r="C2309" i="4"/>
  <c r="C2310" i="4"/>
  <c r="B2319" i="4"/>
  <c r="C2324" i="4"/>
  <c r="C2326" i="4"/>
  <c r="B2328" i="4"/>
  <c r="C2328" i="4"/>
  <c r="B2333" i="4"/>
  <c r="B2335" i="4"/>
  <c r="B2336" i="4"/>
  <c r="C2337" i="4"/>
  <c r="B2348" i="4"/>
  <c r="B2350" i="4"/>
  <c r="C2352" i="4"/>
  <c r="B2356" i="4"/>
  <c r="C2357" i="4"/>
  <c r="C2360" i="4"/>
  <c r="B2363" i="4"/>
  <c r="E2363" i="4"/>
  <c r="B2366" i="4"/>
  <c r="B2368" i="4"/>
  <c r="C2368" i="4"/>
  <c r="B2372" i="4"/>
  <c r="B2373" i="4"/>
  <c r="E3077" i="4"/>
  <c r="E3084" i="4"/>
  <c r="E3094" i="4"/>
  <c r="F3182" i="4"/>
  <c r="B3183" i="4"/>
  <c r="C3184" i="4"/>
  <c r="E3186" i="4"/>
  <c r="E3187" i="4"/>
  <c r="F3187" i="4"/>
  <c r="F3190" i="4"/>
  <c r="E3192" i="4"/>
  <c r="E3194" i="4"/>
  <c r="D3196" i="4"/>
  <c r="C3199" i="4"/>
  <c r="E3206" i="4"/>
  <c r="F3210" i="4"/>
  <c r="D3211" i="4"/>
  <c r="F3213" i="4"/>
  <c r="D3214" i="4"/>
  <c r="F3216" i="4"/>
  <c r="D3217" i="4"/>
  <c r="D3218" i="4"/>
  <c r="B3220" i="4"/>
  <c r="E3223" i="4"/>
  <c r="F3225" i="4"/>
  <c r="D3232" i="4"/>
  <c r="F3234" i="4"/>
  <c r="F3235" i="4"/>
  <c r="F3241" i="4"/>
  <c r="C3242" i="4"/>
  <c r="F3242" i="4"/>
  <c r="E3243" i="4"/>
  <c r="D3244" i="4"/>
  <c r="D3247" i="4"/>
  <c r="F3247" i="4"/>
  <c r="D3249" i="4"/>
  <c r="F3253" i="4"/>
  <c r="D3254" i="4"/>
  <c r="F3260" i="4"/>
  <c r="E3266" i="4"/>
  <c r="E3267" i="4"/>
  <c r="D3268" i="4"/>
  <c r="F3270" i="4"/>
  <c r="F3271" i="4"/>
  <c r="D3272" i="4"/>
  <c r="E3272" i="4"/>
  <c r="F3272" i="4"/>
  <c r="F3279" i="4"/>
  <c r="F3280" i="4"/>
  <c r="D3281" i="4"/>
  <c r="F3288" i="4"/>
  <c r="E3289" i="4"/>
  <c r="E3291" i="4"/>
  <c r="E3293" i="4"/>
  <c r="F3301" i="4"/>
  <c r="E3302" i="4"/>
  <c r="F3303" i="4"/>
  <c r="E3307" i="4"/>
  <c r="F3312" i="4"/>
  <c r="E3315" i="4"/>
  <c r="C3318" i="4"/>
  <c r="F3318" i="4"/>
  <c r="D3319" i="4"/>
  <c r="E3321" i="4"/>
  <c r="F3323" i="4"/>
  <c r="F3325" i="4"/>
  <c r="D3327" i="4"/>
  <c r="D3328" i="4"/>
  <c r="D3329" i="4"/>
  <c r="C3330" i="4"/>
  <c r="F3332" i="4"/>
  <c r="C3333" i="4"/>
  <c r="F3336" i="4"/>
  <c r="E3337" i="4"/>
  <c r="D3340" i="4"/>
  <c r="F3342" i="4"/>
  <c r="D3343" i="4"/>
  <c r="F3346" i="4"/>
  <c r="D3349" i="4"/>
  <c r="F3349" i="4"/>
  <c r="C3352" i="4"/>
  <c r="E3355" i="4"/>
  <c r="E3357" i="4"/>
  <c r="E3362" i="4"/>
  <c r="E3375" i="4"/>
  <c r="F3375" i="4"/>
  <c r="E3383" i="4"/>
  <c r="F3385" i="4"/>
  <c r="D3386" i="4"/>
  <c r="E3390" i="4"/>
  <c r="F3391" i="4"/>
  <c r="E3392" i="4"/>
  <c r="D3395" i="4"/>
  <c r="E3395" i="4"/>
  <c r="F3396" i="4"/>
  <c r="F3397" i="4"/>
  <c r="F3398" i="4"/>
  <c r="E3400" i="4"/>
  <c r="E3405" i="4"/>
  <c r="D3408" i="4"/>
  <c r="E3413" i="4"/>
  <c r="D3414" i="4"/>
  <c r="F3415" i="4"/>
  <c r="D3437" i="4"/>
  <c r="E3443" i="4"/>
  <c r="C3444" i="4"/>
  <c r="F3444" i="4"/>
  <c r="F3461" i="4"/>
  <c r="F3473" i="4"/>
  <c r="D3483" i="4"/>
  <c r="E3506" i="4"/>
  <c r="D3533" i="4"/>
  <c r="F3544" i="4"/>
  <c r="D3545" i="4"/>
  <c r="D3551" i="4"/>
  <c r="F3551" i="4"/>
  <c r="F3558" i="4"/>
  <c r="F3568" i="4"/>
  <c r="F3572" i="4"/>
  <c r="F3604" i="4"/>
  <c r="E3620" i="4"/>
  <c r="E3621" i="4"/>
  <c r="F3662" i="4"/>
  <c r="E3673" i="4"/>
  <c r="E3676" i="4"/>
  <c r="E3694" i="4"/>
  <c r="F3695" i="4"/>
  <c r="E3698" i="4"/>
  <c r="F3699" i="4"/>
  <c r="B3709" i="4"/>
  <c r="F3711" i="4"/>
  <c r="F3733" i="4"/>
  <c r="E3740" i="4"/>
  <c r="E3746" i="4"/>
  <c r="E3752" i="4"/>
  <c r="E3754" i="4"/>
  <c r="F3783" i="4"/>
  <c r="E3792" i="4"/>
  <c r="F3793" i="4"/>
  <c r="E3795" i="4"/>
  <c r="F3797" i="4"/>
  <c r="F3803" i="4"/>
  <c r="F3807" i="4"/>
  <c r="E3809" i="4"/>
  <c r="E3810" i="4"/>
  <c r="D3811" i="4"/>
  <c r="F3815" i="4"/>
  <c r="F3816" i="4"/>
  <c r="E3817" i="4"/>
  <c r="D3818" i="4"/>
  <c r="E3819" i="4"/>
  <c r="E3820" i="4"/>
  <c r="F3823" i="4"/>
  <c r="E3824" i="4"/>
  <c r="D3828" i="4"/>
  <c r="D3830" i="4"/>
  <c r="E3836" i="4"/>
  <c r="F3840" i="4"/>
  <c r="C3841" i="4"/>
  <c r="F3842" i="4"/>
  <c r="F3843" i="4"/>
  <c r="D3844" i="4"/>
  <c r="E3846" i="4"/>
  <c r="E3850" i="4"/>
  <c r="D3855" i="4"/>
  <c r="E3855" i="4"/>
  <c r="D3871" i="4"/>
  <c r="F3893" i="4"/>
  <c r="E3894" i="4"/>
  <c r="D3896" i="4"/>
  <c r="F3896" i="4"/>
  <c r="E3897" i="4"/>
  <c r="E3900" i="4"/>
  <c r="F3903" i="4"/>
  <c r="E3906" i="4"/>
  <c r="C3914" i="4"/>
  <c r="E3918" i="4"/>
  <c r="F3920" i="4"/>
  <c r="F3925" i="4"/>
  <c r="F3931" i="4"/>
  <c r="E3933" i="4"/>
  <c r="F3936" i="4"/>
  <c r="F3942" i="4"/>
  <c r="F3946" i="4"/>
  <c r="E3947" i="4"/>
  <c r="E3960" i="4"/>
  <c r="D3970" i="4"/>
  <c r="F3974" i="4"/>
  <c r="D3975" i="4"/>
  <c r="C3978" i="4"/>
  <c r="C3979" i="4"/>
  <c r="E3985" i="4"/>
  <c r="E3987" i="4"/>
  <c r="F3990" i="4"/>
  <c r="C3991" i="4"/>
  <c r="E3993" i="4"/>
  <c r="E3995" i="4"/>
  <c r="D3998" i="4"/>
  <c r="C4001" i="4"/>
  <c r="E4001" i="4"/>
  <c r="F4006" i="4"/>
  <c r="C4007" i="4"/>
  <c r="D4014" i="4"/>
  <c r="D4016" i="4"/>
  <c r="F4021" i="4"/>
  <c r="F4022" i="4"/>
  <c r="E4023" i="4"/>
  <c r="E4025" i="4"/>
  <c r="F4033" i="4"/>
  <c r="F4034" i="4"/>
  <c r="D4041" i="4"/>
  <c r="C4042" i="4"/>
  <c r="E4055" i="4"/>
  <c r="F4059" i="4"/>
  <c r="E4064" i="4"/>
  <c r="E4068" i="4"/>
  <c r="C4074" i="4"/>
  <c r="F4075" i="4"/>
  <c r="F4079" i="4"/>
  <c r="C4083" i="4"/>
  <c r="E4087" i="4"/>
  <c r="F4088" i="4"/>
  <c r="F4094" i="4"/>
  <c r="F4097" i="4"/>
  <c r="B4107" i="4"/>
  <c r="F4112" i="4"/>
  <c r="F4113" i="4"/>
  <c r="D4117" i="4"/>
  <c r="F4117" i="4"/>
  <c r="D4119" i="4"/>
  <c r="F4126" i="4"/>
  <c r="E4127" i="4"/>
  <c r="F4141" i="4"/>
  <c r="F4143" i="4"/>
  <c r="E4146" i="4"/>
  <c r="E4147" i="4"/>
  <c r="F4150" i="4"/>
  <c r="E4151" i="4"/>
  <c r="F4154" i="4"/>
  <c r="F4160" i="4"/>
  <c r="F4161" i="4"/>
  <c r="E4169" i="4"/>
  <c r="F4175" i="4"/>
  <c r="D4176" i="4"/>
  <c r="D4177" i="4"/>
  <c r="C4178" i="4"/>
  <c r="F4183" i="4"/>
  <c r="F4190" i="4"/>
  <c r="D4191" i="4"/>
  <c r="F4191" i="4"/>
  <c r="F4195" i="4"/>
  <c r="F4196" i="4"/>
  <c r="F4197" i="4"/>
  <c r="F4199" i="4"/>
  <c r="E4202" i="4"/>
  <c r="F4208" i="4"/>
  <c r="E4209" i="4"/>
  <c r="F4209" i="4"/>
  <c r="F4212" i="4"/>
  <c r="F4213" i="4"/>
  <c r="C4221" i="4"/>
  <c r="E4223" i="4"/>
  <c r="F4234" i="4"/>
  <c r="C4235" i="4"/>
  <c r="F4236" i="4"/>
  <c r="E4238" i="4"/>
  <c r="F4238" i="4"/>
  <c r="F4241" i="4"/>
  <c r="F4245" i="4"/>
  <c r="F4246" i="4"/>
  <c r="F4247" i="4"/>
  <c r="D4252" i="4"/>
  <c r="C4260" i="4"/>
  <c r="D4262" i="4"/>
  <c r="E7" i="4"/>
  <c r="E1112" i="4"/>
  <c r="E1906" i="4"/>
  <c r="F1943" i="4"/>
  <c r="F1960" i="4"/>
  <c r="E1961" i="4"/>
  <c r="F1964" i="4"/>
  <c r="E1965" i="4"/>
  <c r="E1968" i="4"/>
  <c r="F1973" i="4"/>
  <c r="F1980" i="4"/>
  <c r="E1983" i="4"/>
  <c r="E1988" i="4"/>
  <c r="E1992" i="4"/>
  <c r="E1996" i="4"/>
  <c r="E2003" i="4"/>
  <c r="E2006" i="4"/>
  <c r="F2006" i="4"/>
  <c r="F2011" i="4"/>
  <c r="F2014" i="4"/>
  <c r="F2016" i="4"/>
  <c r="F2028" i="4"/>
  <c r="F2035" i="4"/>
  <c r="F2036" i="4"/>
  <c r="F2037" i="4"/>
  <c r="B2038" i="4"/>
  <c r="F2039" i="4"/>
  <c r="E2042" i="4"/>
  <c r="F2045" i="4"/>
  <c r="E2051" i="4"/>
  <c r="E2055" i="4"/>
  <c r="E2060" i="4"/>
  <c r="F2065" i="4"/>
  <c r="E2066" i="4"/>
  <c r="E2067" i="4"/>
  <c r="C2075" i="4"/>
  <c r="C2078" i="4"/>
  <c r="C2084" i="4"/>
  <c r="C2090" i="4"/>
  <c r="B2094" i="4"/>
  <c r="B2096" i="4"/>
  <c r="C2096" i="4"/>
  <c r="B2101" i="4"/>
  <c r="B2105" i="4"/>
  <c r="C2105" i="4"/>
  <c r="B2107" i="4"/>
  <c r="E2107" i="4"/>
  <c r="B2113" i="4"/>
  <c r="E2113" i="4"/>
  <c r="B2115" i="4"/>
  <c r="B2116" i="4"/>
  <c r="B2117" i="4"/>
  <c r="E2119" i="4"/>
  <c r="C2128" i="4"/>
  <c r="C2131" i="4"/>
  <c r="C2132" i="4"/>
  <c r="E2132" i="4"/>
  <c r="C2134" i="4"/>
  <c r="C2144" i="4"/>
  <c r="E2144" i="4"/>
  <c r="C2151" i="4"/>
  <c r="F2153" i="4"/>
  <c r="C2156" i="4"/>
  <c r="C2158" i="4"/>
  <c r="C2160" i="4"/>
  <c r="C2162" i="4"/>
  <c r="C2165" i="4"/>
  <c r="F2165" i="4"/>
  <c r="B2166" i="4"/>
  <c r="C2168" i="4"/>
  <c r="C2170" i="4"/>
  <c r="E2171" i="4"/>
  <c r="F2174" i="4"/>
  <c r="C2175" i="4"/>
  <c r="E2175" i="4"/>
  <c r="C2177" i="4"/>
  <c r="C2182" i="4"/>
  <c r="E2182" i="4"/>
  <c r="E2184" i="4"/>
  <c r="C2185" i="4"/>
  <c r="E2185" i="4"/>
  <c r="E2187" i="4"/>
  <c r="E2191" i="4"/>
  <c r="E2193" i="4"/>
  <c r="C2195" i="4"/>
  <c r="E2196" i="4"/>
  <c r="E2197" i="4"/>
  <c r="F2197" i="4"/>
  <c r="F2198" i="4"/>
  <c r="F2199" i="4"/>
  <c r="C2200" i="4"/>
  <c r="B2209" i="4"/>
  <c r="B2210" i="4"/>
  <c r="F2220" i="4"/>
  <c r="E2221" i="4"/>
  <c r="E2222" i="4"/>
  <c r="C2226" i="4"/>
  <c r="C2232" i="4"/>
  <c r="E2233" i="4"/>
  <c r="E2234" i="4"/>
  <c r="E2235" i="4"/>
  <c r="C2237" i="4"/>
  <c r="C2238" i="4"/>
  <c r="C2241" i="4"/>
  <c r="F2241" i="4"/>
  <c r="E2242" i="4"/>
  <c r="E2247" i="4"/>
  <c r="C2248" i="4"/>
  <c r="E2248" i="4"/>
  <c r="F2249" i="4"/>
  <c r="B2256" i="4"/>
  <c r="B2257" i="4"/>
  <c r="C2258" i="4"/>
  <c r="B2259" i="4"/>
  <c r="B2260" i="4"/>
  <c r="B2261" i="4"/>
  <c r="E2264" i="4"/>
  <c r="F2274" i="4"/>
  <c r="C2278" i="4"/>
  <c r="E2278" i="4"/>
  <c r="F2278" i="4"/>
  <c r="C2279" i="4"/>
  <c r="F2281" i="4"/>
  <c r="E2284" i="4"/>
  <c r="E2285" i="4"/>
  <c r="C2286" i="4"/>
  <c r="E2286" i="4"/>
  <c r="C2287" i="4"/>
  <c r="F2287" i="4"/>
  <c r="C2288" i="4"/>
  <c r="E2288" i="4"/>
  <c r="E2289" i="4"/>
  <c r="F2289" i="4"/>
  <c r="C2290" i="4"/>
  <c r="F2290" i="4"/>
  <c r="E2293" i="4"/>
  <c r="E2295" i="4"/>
  <c r="F2295" i="4"/>
  <c r="E2300" i="4"/>
  <c r="F2300" i="4"/>
  <c r="E2302" i="4"/>
  <c r="C2308" i="4"/>
  <c r="B2312" i="4"/>
  <c r="C2312" i="4"/>
  <c r="B2313" i="4"/>
  <c r="B2314" i="4"/>
  <c r="E2314" i="4"/>
  <c r="C2316" i="4"/>
  <c r="E2316" i="4"/>
  <c r="C2319" i="4"/>
  <c r="B2325" i="4"/>
  <c r="B2326" i="4"/>
  <c r="B2329" i="4"/>
  <c r="B2330" i="4"/>
  <c r="B2331" i="4"/>
  <c r="C2335" i="4"/>
  <c r="B2337" i="4"/>
  <c r="C2339" i="4"/>
  <c r="E2339" i="4"/>
  <c r="C2341" i="4"/>
  <c r="C2343" i="4"/>
  <c r="B2345" i="4"/>
  <c r="B2346" i="4"/>
  <c r="C2346" i="4"/>
  <c r="C2348" i="4"/>
  <c r="C2353" i="4"/>
  <c r="E2353" i="4"/>
  <c r="B2354" i="4"/>
  <c r="C2354" i="4"/>
  <c r="B2355" i="4"/>
  <c r="C2356" i="4"/>
  <c r="E2357" i="4"/>
  <c r="B2362" i="4"/>
  <c r="B2364" i="4"/>
  <c r="C2364" i="4"/>
  <c r="C2366" i="4"/>
  <c r="B2367" i="4"/>
  <c r="E2367" i="4"/>
  <c r="C2370" i="4"/>
  <c r="B2371" i="4"/>
  <c r="C2373" i="4"/>
  <c r="F3076" i="4"/>
  <c r="D3095" i="4"/>
  <c r="E3142" i="4"/>
  <c r="E3149" i="4"/>
  <c r="E3150" i="4"/>
  <c r="E3161" i="4"/>
  <c r="D3162" i="4"/>
  <c r="E3165" i="4"/>
  <c r="B3186" i="4"/>
  <c r="E3195" i="4"/>
  <c r="F3199" i="4"/>
  <c r="F3200" i="4"/>
  <c r="B3201" i="4"/>
  <c r="B3202" i="4"/>
  <c r="C3202" i="4"/>
  <c r="D3204" i="4"/>
  <c r="F3207" i="4"/>
  <c r="E3208" i="4"/>
  <c r="D3209" i="4"/>
  <c r="E3211" i="4"/>
  <c r="F3218" i="4"/>
  <c r="C3219" i="4"/>
  <c r="F3221" i="4"/>
  <c r="D3223" i="4"/>
  <c r="F3223" i="4"/>
  <c r="D3224" i="4"/>
  <c r="D3228" i="4"/>
  <c r="F3233" i="4"/>
  <c r="E3234" i="4"/>
  <c r="E3235" i="4"/>
  <c r="D3236" i="4"/>
  <c r="E3241" i="4"/>
  <c r="E3246" i="4"/>
  <c r="E3248" i="4"/>
  <c r="E3253" i="4"/>
  <c r="F3257" i="4"/>
  <c r="E3258" i="4"/>
  <c r="E3260" i="4"/>
  <c r="F3267" i="4"/>
  <c r="E3268" i="4"/>
  <c r="D3269" i="4"/>
  <c r="D3271" i="4"/>
  <c r="D3273" i="4"/>
  <c r="D3275" i="4"/>
  <c r="F3275" i="4"/>
  <c r="E3276" i="4"/>
  <c r="E3277" i="4"/>
  <c r="C3278" i="4"/>
  <c r="F3278" i="4"/>
  <c r="E3279" i="4"/>
  <c r="E3282" i="4"/>
  <c r="F3283" i="4"/>
  <c r="E3284" i="4"/>
  <c r="C3285" i="4"/>
  <c r="E3288" i="4"/>
  <c r="B3289" i="4"/>
  <c r="D3292" i="4"/>
  <c r="F3294" i="4"/>
  <c r="F3302" i="4"/>
  <c r="D3303" i="4"/>
  <c r="C3308" i="4"/>
  <c r="D3310" i="4"/>
  <c r="F3310" i="4"/>
  <c r="F3311" i="4"/>
  <c r="D3312" i="4"/>
  <c r="F3315" i="4"/>
  <c r="C3316" i="4"/>
  <c r="E3318" i="4"/>
  <c r="E3319" i="4"/>
  <c r="C3320" i="4"/>
  <c r="F3322" i="4"/>
  <c r="F3324" i="4"/>
  <c r="C3325" i="4"/>
  <c r="F3329" i="4"/>
  <c r="E3330" i="4"/>
  <c r="D3332" i="4"/>
  <c r="C3334" i="4"/>
  <c r="E3335" i="4"/>
  <c r="F3335" i="4"/>
  <c r="E3336" i="4"/>
  <c r="E3339" i="4"/>
  <c r="F3343" i="4"/>
  <c r="D3347" i="4"/>
  <c r="D3348" i="4"/>
  <c r="F3352" i="4"/>
  <c r="C3373" i="4"/>
  <c r="F3378" i="4"/>
  <c r="D3385" i="4"/>
  <c r="C3390" i="4"/>
  <c r="D3392" i="4"/>
  <c r="E3394" i="4"/>
  <c r="F3400" i="4"/>
  <c r="B3401" i="4"/>
  <c r="F3401" i="4"/>
  <c r="E3402" i="4"/>
  <c r="F3402" i="4"/>
  <c r="F3404" i="4"/>
  <c r="D3405" i="4"/>
  <c r="E3407" i="4"/>
  <c r="C3408" i="4"/>
  <c r="F3411" i="4"/>
  <c r="F3412" i="4"/>
  <c r="D3413" i="4"/>
  <c r="D3420" i="4"/>
  <c r="E3420" i="4"/>
  <c r="D3424" i="4"/>
  <c r="D3426" i="4"/>
  <c r="F3426" i="4"/>
  <c r="E3427" i="4"/>
  <c r="E3429" i="4"/>
  <c r="E3430" i="4"/>
  <c r="E3431" i="4"/>
  <c r="F3434" i="4"/>
  <c r="E3435" i="4"/>
  <c r="D3436" i="4"/>
  <c r="E3439" i="4"/>
  <c r="D3440" i="4"/>
  <c r="F3445" i="4"/>
  <c r="F3446" i="4"/>
  <c r="E3453" i="4"/>
  <c r="E3461" i="4"/>
  <c r="F3494" i="4"/>
  <c r="F3543" i="4"/>
  <c r="F3566" i="4"/>
  <c r="D3567" i="4"/>
  <c r="F3614" i="4"/>
  <c r="E3615" i="4"/>
  <c r="F3616" i="4"/>
  <c r="D3617" i="4"/>
  <c r="F3651" i="4"/>
  <c r="F3663" i="4"/>
  <c r="F3675" i="4"/>
  <c r="D3676" i="4"/>
  <c r="F3679" i="4"/>
  <c r="D3694" i="4"/>
  <c r="F3694" i="4"/>
  <c r="E3695" i="4"/>
  <c r="F3696" i="4"/>
  <c r="F3698" i="4"/>
  <c r="D3699" i="4"/>
  <c r="F3705" i="4"/>
  <c r="F3710" i="4"/>
  <c r="F3744" i="4"/>
  <c r="E3750" i="4"/>
  <c r="E3773" i="4"/>
  <c r="F3785" i="4"/>
  <c r="F3787" i="4"/>
  <c r="E3788" i="4"/>
  <c r="E3789" i="4"/>
  <c r="F3791" i="4"/>
  <c r="F3795" i="4"/>
  <c r="C3796" i="4"/>
  <c r="E3797" i="4"/>
  <c r="F3801" i="4"/>
  <c r="E3803" i="4"/>
  <c r="F3808" i="4"/>
  <c r="F3810" i="4"/>
  <c r="E3811" i="4"/>
  <c r="C3812" i="4"/>
  <c r="D3815" i="4"/>
  <c r="D3819" i="4"/>
  <c r="E3823" i="4"/>
  <c r="D3824" i="4"/>
  <c r="E3825" i="4"/>
  <c r="C3830" i="4"/>
  <c r="E3832" i="4"/>
  <c r="D3833" i="4"/>
  <c r="E3839" i="4"/>
  <c r="F3841" i="4"/>
  <c r="E3842" i="4"/>
  <c r="D3843" i="4"/>
  <c r="F3844" i="4"/>
  <c r="F3847" i="4"/>
  <c r="E3848" i="4"/>
  <c r="D3850" i="4"/>
  <c r="F3850" i="4"/>
  <c r="E3851" i="4"/>
  <c r="F3855" i="4"/>
  <c r="D3864" i="4"/>
  <c r="E3866" i="4"/>
  <c r="F3871" i="4"/>
  <c r="F3873" i="4"/>
  <c r="F3881" i="4"/>
  <c r="F3892" i="4"/>
  <c r="D3906" i="4"/>
  <c r="E3908" i="4"/>
  <c r="E3915" i="4"/>
  <c r="F3916" i="4"/>
  <c r="D3921" i="4"/>
  <c r="E3922" i="4"/>
  <c r="F3923" i="4"/>
  <c r="E3931" i="4"/>
  <c r="F3935" i="4"/>
  <c r="E3946" i="4"/>
  <c r="F3949" i="4"/>
  <c r="F3950" i="4"/>
  <c r="F3955" i="4"/>
  <c r="F3956" i="4"/>
  <c r="E3971" i="4"/>
  <c r="E3975" i="4"/>
  <c r="C3976" i="4"/>
  <c r="F3981" i="4"/>
  <c r="C3982" i="4"/>
  <c r="F3983" i="4"/>
  <c r="C3985" i="4"/>
  <c r="F3985" i="4"/>
  <c r="F3987" i="4"/>
  <c r="E3989" i="4"/>
  <c r="E3990" i="4"/>
  <c r="F3996" i="4"/>
  <c r="F3998" i="4"/>
  <c r="D3999" i="4"/>
  <c r="F4007" i="4"/>
  <c r="E4008" i="4"/>
  <c r="F4009" i="4"/>
  <c r="E4011" i="4"/>
  <c r="C4014" i="4"/>
  <c r="F4020" i="4"/>
  <c r="F4025" i="4"/>
  <c r="F4026" i="4"/>
  <c r="E4031" i="4"/>
  <c r="F4032" i="4"/>
  <c r="D4036" i="4"/>
  <c r="E4043" i="4"/>
  <c r="C4045" i="4"/>
  <c r="E4048" i="4"/>
  <c r="D4049" i="4"/>
  <c r="C4052" i="4"/>
  <c r="D4054" i="4"/>
  <c r="D4055" i="4"/>
  <c r="F4064" i="4"/>
  <c r="F4070" i="4"/>
  <c r="F4072" i="4"/>
  <c r="F4091" i="4"/>
  <c r="F4093" i="4"/>
  <c r="E4096" i="4"/>
  <c r="F4099" i="4"/>
  <c r="D4101" i="4"/>
  <c r="C4112" i="4"/>
  <c r="E4118" i="4"/>
  <c r="B4120" i="4"/>
  <c r="F4121" i="4"/>
  <c r="F4122" i="4"/>
  <c r="F4123" i="4"/>
  <c r="F4127" i="4"/>
  <c r="C4129" i="4"/>
  <c r="D4136" i="4"/>
  <c r="E4136" i="4"/>
  <c r="F4142" i="4"/>
  <c r="E4145" i="4"/>
  <c r="F4146" i="4"/>
  <c r="F4152" i="4"/>
  <c r="F4156" i="4"/>
  <c r="F4168" i="4"/>
  <c r="D4169" i="4"/>
  <c r="F4169" i="4"/>
  <c r="E4170" i="4"/>
  <c r="F4171" i="4"/>
  <c r="F4173" i="4"/>
  <c r="E4176" i="4"/>
  <c r="E4177" i="4"/>
  <c r="E4178" i="4"/>
  <c r="E4184" i="4"/>
  <c r="E4199" i="4"/>
  <c r="D4207" i="4"/>
  <c r="E4207" i="4"/>
  <c r="E4211" i="4"/>
  <c r="F4221" i="4"/>
  <c r="D4228" i="4"/>
  <c r="F4233" i="4"/>
  <c r="C4234" i="4"/>
  <c r="F4235" i="4"/>
  <c r="E4241" i="4"/>
  <c r="E4260" i="4"/>
  <c r="D4261" i="4"/>
  <c r="F4261" i="4"/>
  <c r="F4266" i="4"/>
  <c r="D7" i="4"/>
  <c r="F784" i="4"/>
  <c r="D1112" i="4"/>
  <c r="F1807" i="4"/>
  <c r="E1890" i="4"/>
  <c r="E1899" i="4"/>
  <c r="F1906" i="4"/>
  <c r="E1929" i="4"/>
  <c r="E1937" i="4"/>
  <c r="E1943" i="4"/>
  <c r="F1948" i="4"/>
  <c r="C1956" i="4"/>
  <c r="F1961" i="4"/>
  <c r="E1966" i="4"/>
  <c r="F1972" i="4"/>
  <c r="F1978" i="4"/>
  <c r="C1981" i="4"/>
  <c r="F1981" i="4"/>
  <c r="C1984" i="4"/>
  <c r="F1984" i="4"/>
  <c r="C1987" i="4"/>
  <c r="E1989" i="4"/>
  <c r="E1991" i="4"/>
  <c r="F1994" i="4"/>
  <c r="F1999" i="4"/>
  <c r="F2002" i="4"/>
  <c r="F2007" i="4"/>
  <c r="E2011" i="4"/>
  <c r="F2013" i="4"/>
  <c r="C2015" i="4"/>
  <c r="F2015" i="4"/>
  <c r="E2028" i="4"/>
  <c r="C2035" i="4"/>
  <c r="C2036" i="4"/>
  <c r="E2039" i="4"/>
  <c r="F2043" i="4"/>
  <c r="E2045" i="4"/>
  <c r="E2052" i="4"/>
  <c r="F2052" i="4"/>
  <c r="F2054" i="4"/>
  <c r="F2056" i="4"/>
  <c r="E2059" i="4"/>
  <c r="F2062" i="4"/>
  <c r="E2065" i="4"/>
  <c r="F2071" i="4"/>
  <c r="B2075" i="4"/>
  <c r="E2086" i="4"/>
  <c r="C2093" i="4"/>
  <c r="C2098" i="4"/>
  <c r="E2102" i="4"/>
  <c r="B2104" i="4"/>
  <c r="C2104" i="4"/>
  <c r="E2104" i="4"/>
  <c r="C2107" i="4"/>
  <c r="C2111" i="4"/>
  <c r="C2115" i="4"/>
  <c r="C2122" i="4"/>
  <c r="B2123" i="4"/>
  <c r="C2126" i="4"/>
  <c r="B2127" i="4"/>
  <c r="B2130" i="4"/>
  <c r="E2133" i="4"/>
  <c r="C2136" i="4"/>
  <c r="E2136" i="4"/>
  <c r="C2138" i="4"/>
  <c r="C2142" i="4"/>
  <c r="C2143" i="4"/>
  <c r="F2143" i="4"/>
  <c r="C2146" i="4"/>
  <c r="E2146" i="4"/>
  <c r="B2147" i="4"/>
  <c r="C2147" i="4"/>
  <c r="B2149" i="4"/>
  <c r="C2149" i="4"/>
  <c r="C2150" i="4"/>
  <c r="B2152" i="4"/>
  <c r="E2152" i="4"/>
  <c r="E2154" i="4"/>
  <c r="B2158" i="4"/>
  <c r="C2161" i="4"/>
  <c r="B2162" i="4"/>
  <c r="C2163" i="4"/>
  <c r="E2165" i="4"/>
  <c r="F2168" i="4"/>
  <c r="C2169" i="4"/>
  <c r="C2173" i="4"/>
  <c r="E2174" i="4"/>
  <c r="F2175" i="4"/>
  <c r="E2176" i="4"/>
  <c r="C2180" i="4"/>
  <c r="F2180" i="4"/>
  <c r="B2181" i="4"/>
  <c r="E2181" i="4"/>
  <c r="C2186" i="4"/>
  <c r="E2186" i="4"/>
  <c r="F2186" i="4"/>
  <c r="C2188" i="4"/>
  <c r="F2188" i="4"/>
  <c r="E2190" i="4"/>
  <c r="E2192" i="4"/>
  <c r="F2193" i="4"/>
  <c r="E2199" i="4"/>
  <c r="C2201" i="4"/>
  <c r="F2201" i="4"/>
  <c r="E2202" i="4"/>
  <c r="C2203" i="4"/>
  <c r="B2206" i="4"/>
  <c r="E2206" i="4"/>
  <c r="E2211" i="4"/>
  <c r="C2212" i="4"/>
  <c r="F2214" i="4"/>
  <c r="C2218" i="4"/>
  <c r="E2219" i="4"/>
  <c r="C2223" i="4"/>
  <c r="C2229" i="4"/>
  <c r="F2229" i="4"/>
  <c r="F2233" i="4"/>
  <c r="C2234" i="4"/>
  <c r="F2234" i="4"/>
  <c r="F2235" i="4"/>
  <c r="F2236" i="4"/>
  <c r="B2237" i="4"/>
  <c r="F2240" i="4"/>
  <c r="C2242" i="4"/>
  <c r="F2242" i="4"/>
  <c r="F2243" i="4"/>
  <c r="C2246" i="4"/>
  <c r="C2256" i="4"/>
  <c r="C2257" i="4"/>
  <c r="C2261" i="4"/>
  <c r="C2262" i="4"/>
  <c r="E2263" i="4"/>
  <c r="F2265" i="4"/>
  <c r="C2267" i="4"/>
  <c r="E2269" i="4"/>
  <c r="B2271" i="4"/>
  <c r="E2277" i="4"/>
  <c r="C2281" i="4"/>
  <c r="E2281" i="4"/>
  <c r="E2287" i="4"/>
  <c r="E2291" i="4"/>
  <c r="E2292" i="4"/>
  <c r="F2292" i="4"/>
  <c r="F2296" i="4"/>
  <c r="E2301" i="4"/>
  <c r="E2303" i="4"/>
  <c r="C2305" i="4"/>
  <c r="E2308" i="4"/>
  <c r="B2310" i="4"/>
  <c r="B2311" i="4"/>
  <c r="C2313" i="4"/>
  <c r="C2314" i="4"/>
  <c r="B2315" i="4"/>
  <c r="B2317" i="4"/>
  <c r="C2317" i="4"/>
  <c r="C2320" i="4"/>
  <c r="B2321" i="4"/>
  <c r="B2322" i="4"/>
  <c r="C2323" i="4"/>
  <c r="B2324" i="4"/>
  <c r="B2338" i="4"/>
  <c r="F2338" i="4"/>
  <c r="B2341" i="4"/>
  <c r="B2342" i="4"/>
  <c r="C2342" i="4"/>
  <c r="B2344" i="4"/>
  <c r="C2345" i="4"/>
  <c r="B2353" i="4"/>
  <c r="B2369" i="4"/>
  <c r="F3070" i="4"/>
  <c r="C3071" i="4"/>
  <c r="D3073" i="4"/>
  <c r="F3075" i="4"/>
  <c r="E3076" i="4"/>
  <c r="E3079" i="4"/>
  <c r="F3095" i="4"/>
  <c r="F3101" i="4"/>
  <c r="C3132" i="4"/>
  <c r="D3133" i="4"/>
  <c r="F3162" i="4"/>
  <c r="E3163" i="4"/>
  <c r="F3165" i="4"/>
  <c r="D3166" i="4"/>
  <c r="F3169" i="4"/>
  <c r="D3185" i="4"/>
  <c r="C3186" i="4"/>
  <c r="F3188" i="4"/>
  <c r="E3189" i="4"/>
  <c r="E3190" i="4"/>
  <c r="E3191" i="4"/>
  <c r="D3192" i="4"/>
  <c r="D3195" i="4"/>
  <c r="E3196" i="4"/>
  <c r="C3197" i="4"/>
  <c r="F3197" i="4"/>
  <c r="E3198" i="4"/>
  <c r="E3200" i="4"/>
  <c r="C3203" i="4"/>
  <c r="F3205" i="4"/>
  <c r="F3206" i="4"/>
  <c r="E3207" i="4"/>
  <c r="D3210" i="4"/>
  <c r="C3211" i="4"/>
  <c r="F3212" i="4"/>
  <c r="E3213" i="4"/>
  <c r="F3217" i="4"/>
  <c r="F3219" i="4"/>
  <c r="C3220" i="4"/>
  <c r="C3221" i="4"/>
  <c r="D3221" i="4"/>
  <c r="E3221" i="4"/>
  <c r="F3227" i="4"/>
  <c r="B3228" i="4"/>
  <c r="E3228" i="4"/>
  <c r="F3229" i="4"/>
  <c r="F3230" i="4"/>
  <c r="F3231" i="4"/>
  <c r="F3232" i="4"/>
  <c r="C3233" i="4"/>
  <c r="D3234" i="4"/>
  <c r="C3238" i="4"/>
  <c r="E3238" i="4"/>
  <c r="F3240" i="4"/>
  <c r="D3241" i="4"/>
  <c r="E3242" i="4"/>
  <c r="D3248" i="4"/>
  <c r="F3254" i="4"/>
  <c r="D3265" i="4"/>
  <c r="D3270" i="4"/>
  <c r="F3273" i="4"/>
  <c r="D3274" i="4"/>
  <c r="E3278" i="4"/>
  <c r="D3280" i="4"/>
  <c r="F3281" i="4"/>
  <c r="F3284" i="4"/>
  <c r="F3285" i="4"/>
  <c r="F3287" i="4"/>
  <c r="C3289" i="4"/>
  <c r="C3290" i="4"/>
  <c r="E3290" i="4"/>
  <c r="D3291" i="4"/>
  <c r="F3292" i="4"/>
  <c r="E3294" i="4"/>
  <c r="F3295" i="4"/>
  <c r="E3303" i="4"/>
  <c r="F3304" i="4"/>
  <c r="F3305" i="4"/>
  <c r="D3306" i="4"/>
  <c r="F3308" i="4"/>
  <c r="D3309" i="4"/>
  <c r="E3311" i="4"/>
  <c r="C3312" i="4"/>
  <c r="E3314" i="4"/>
  <c r="E3316" i="4"/>
  <c r="F3319" i="4"/>
  <c r="D3320" i="4"/>
  <c r="E3323" i="4"/>
  <c r="E3326" i="4"/>
  <c r="C3327" i="4"/>
  <c r="F3327" i="4"/>
  <c r="E3328" i="4"/>
  <c r="E3331" i="4"/>
  <c r="E3333" i="4"/>
  <c r="B3334" i="4"/>
  <c r="D3337" i="4"/>
  <c r="F3337" i="4"/>
  <c r="E3342" i="4"/>
  <c r="E3346" i="4"/>
  <c r="E3347" i="4"/>
  <c r="F3359" i="4"/>
  <c r="F3361" i="4"/>
  <c r="E3364" i="4"/>
  <c r="F3364" i="4"/>
  <c r="E3371" i="4"/>
  <c r="F3371" i="4"/>
  <c r="F3379" i="4"/>
  <c r="C3386" i="4"/>
  <c r="F3387" i="4"/>
  <c r="F3388" i="4"/>
  <c r="E3389" i="4"/>
  <c r="E3391" i="4"/>
  <c r="C3392" i="4"/>
  <c r="E3396" i="4"/>
  <c r="E3397" i="4"/>
  <c r="E3398" i="4"/>
  <c r="D3399" i="4"/>
  <c r="E3403" i="4"/>
  <c r="F3405" i="4"/>
  <c r="E3408" i="4"/>
  <c r="F3413" i="4"/>
  <c r="E3414" i="4"/>
  <c r="F3416" i="4"/>
  <c r="E3418" i="4"/>
  <c r="D3419" i="4"/>
  <c r="C3424" i="4"/>
  <c r="F3425" i="4"/>
  <c r="C3426" i="4"/>
  <c r="E3426" i="4"/>
  <c r="D3428" i="4"/>
  <c r="D3430" i="4"/>
  <c r="F3431" i="4"/>
  <c r="E3433" i="4"/>
  <c r="C3436" i="4"/>
  <c r="F3436" i="4"/>
  <c r="E3437" i="4"/>
  <c r="E3438" i="4"/>
  <c r="D3439" i="4"/>
  <c r="F3442" i="4"/>
  <c r="E3444" i="4"/>
  <c r="E3544" i="4"/>
  <c r="F3556" i="4"/>
  <c r="E3557" i="4"/>
  <c r="F3557" i="4"/>
  <c r="F3567" i="4"/>
  <c r="D3571" i="4"/>
  <c r="E3572" i="4"/>
  <c r="E3617" i="4"/>
  <c r="F3620" i="4"/>
  <c r="F3650" i="4"/>
  <c r="E3651" i="4"/>
  <c r="D3658" i="4"/>
  <c r="E3660" i="4"/>
  <c r="F3678" i="4"/>
  <c r="E3679" i="4"/>
  <c r="F3697" i="4"/>
  <c r="D3698" i="4"/>
  <c r="E3703" i="4"/>
  <c r="F3703" i="4"/>
  <c r="D3711" i="4"/>
  <c r="F3715" i="4"/>
  <c r="D3733" i="4"/>
  <c r="D3752" i="4"/>
  <c r="F3781" i="4"/>
  <c r="F3796" i="4"/>
  <c r="F3800" i="4"/>
  <c r="E3807" i="4"/>
  <c r="E3808" i="4"/>
  <c r="C3809" i="4"/>
  <c r="F3809" i="4"/>
  <c r="F3811" i="4"/>
  <c r="D3812" i="4"/>
  <c r="F3814" i="4"/>
  <c r="D3817" i="4"/>
  <c r="F3819" i="4"/>
  <c r="F3821" i="4"/>
  <c r="F3824" i="4"/>
  <c r="F3825" i="4"/>
  <c r="E3828" i="4"/>
  <c r="F3829" i="4"/>
  <c r="E3831" i="4"/>
  <c r="F3831" i="4"/>
  <c r="D3832" i="4"/>
  <c r="C3836" i="4"/>
  <c r="F3836" i="4"/>
  <c r="C3840" i="4"/>
  <c r="D3841" i="4"/>
  <c r="D3842" i="4"/>
  <c r="E3857" i="4"/>
  <c r="F3858" i="4"/>
  <c r="D3863" i="4"/>
  <c r="F3867" i="4"/>
  <c r="F3868" i="4"/>
  <c r="F3870" i="4"/>
  <c r="E3871" i="4"/>
  <c r="F3877" i="4"/>
  <c r="F3879" i="4"/>
  <c r="E3881" i="4"/>
  <c r="C3882" i="4"/>
  <c r="E3893" i="4"/>
  <c r="F3894" i="4"/>
  <c r="C3896" i="4"/>
  <c r="E3896" i="4"/>
  <c r="F3907" i="4"/>
  <c r="F3909" i="4"/>
  <c r="D3911" i="4"/>
  <c r="E3916" i="4"/>
  <c r="F3919" i="4"/>
  <c r="E3920" i="4"/>
  <c r="E3921" i="4"/>
  <c r="F3922" i="4"/>
  <c r="C3924" i="4"/>
  <c r="F3927" i="4"/>
  <c r="F3929" i="4"/>
  <c r="E3942" i="4"/>
  <c r="E3944" i="4"/>
  <c r="C3946" i="4"/>
  <c r="D3953" i="4"/>
  <c r="F3953" i="4"/>
  <c r="E3954" i="4"/>
  <c r="D3955" i="4"/>
  <c r="F3965" i="4"/>
  <c r="E3974" i="4"/>
  <c r="F3976" i="4"/>
  <c r="F3977" i="4"/>
  <c r="E3978" i="4"/>
  <c r="E3979" i="4"/>
  <c r="D3989" i="4"/>
  <c r="D3990" i="4"/>
  <c r="D3991" i="4"/>
  <c r="F3993" i="4"/>
  <c r="E3994" i="4"/>
  <c r="C3995" i="4"/>
  <c r="E3998" i="4"/>
  <c r="C3999" i="4"/>
  <c r="F4004" i="4"/>
  <c r="F4008" i="4"/>
  <c r="E4010" i="4"/>
  <c r="F4011" i="4"/>
  <c r="F4012" i="4"/>
  <c r="D4013" i="4"/>
  <c r="F4014" i="4"/>
  <c r="F4015" i="4"/>
  <c r="D4024" i="4"/>
  <c r="F4027" i="4"/>
  <c r="F4029" i="4"/>
  <c r="F4031" i="4"/>
  <c r="E4032" i="4"/>
  <c r="E4041" i="4"/>
  <c r="E4042" i="4"/>
  <c r="C4043" i="4"/>
  <c r="F4043" i="4"/>
  <c r="F4044" i="4"/>
  <c r="F4052" i="4"/>
  <c r="F4054" i="4"/>
  <c r="E4058" i="4"/>
  <c r="F4063" i="4"/>
  <c r="F4065" i="4"/>
  <c r="F4068" i="4"/>
  <c r="F4069" i="4"/>
  <c r="F4074" i="4"/>
  <c r="D4077" i="4"/>
  <c r="F4077" i="4"/>
  <c r="F4084" i="4"/>
  <c r="F4085" i="4"/>
  <c r="F4096" i="4"/>
  <c r="E4104" i="4"/>
  <c r="F4105" i="4"/>
  <c r="C4109" i="4"/>
  <c r="E4111" i="4"/>
  <c r="D4112" i="4"/>
  <c r="E4117" i="4"/>
  <c r="F4119" i="4"/>
  <c r="E4126" i="4"/>
  <c r="F4129" i="4"/>
  <c r="C4138" i="4"/>
  <c r="D4139" i="4"/>
  <c r="F4145" i="4"/>
  <c r="F4147" i="4"/>
  <c r="E4160" i="4"/>
  <c r="C4172" i="4"/>
  <c r="E4173" i="4"/>
  <c r="F4176" i="4"/>
  <c r="D4178" i="4"/>
  <c r="D4182" i="4"/>
  <c r="F4185" i="4"/>
  <c r="E4190" i="4"/>
  <c r="C4192" i="4"/>
  <c r="F4193" i="4"/>
  <c r="F4194" i="4"/>
  <c r="F4198" i="4"/>
  <c r="D4199" i="4"/>
  <c r="C4200" i="4"/>
  <c r="D4202" i="4"/>
  <c r="E4252" i="4"/>
  <c r="F4253" i="4"/>
  <c r="E4258" i="4"/>
  <c r="E4261" i="4"/>
  <c r="F4263" i="4"/>
  <c r="F4264" i="4"/>
  <c r="F917" i="4"/>
  <c r="B1909" i="4"/>
  <c r="F1937" i="4"/>
  <c r="F1940" i="4"/>
  <c r="F1942" i="4"/>
  <c r="F1962" i="4"/>
  <c r="C1965" i="4"/>
  <c r="F1970" i="4"/>
  <c r="E1972" i="4"/>
  <c r="C1974" i="4"/>
  <c r="F1974" i="4"/>
  <c r="E1978" i="4"/>
  <c r="B1981" i="4"/>
  <c r="E1982" i="4"/>
  <c r="C1989" i="4"/>
  <c r="F1993" i="4"/>
  <c r="E1995" i="4"/>
  <c r="C1996" i="4"/>
  <c r="E1997" i="4"/>
  <c r="F1997" i="4"/>
  <c r="C1998" i="4"/>
  <c r="F2001" i="4"/>
  <c r="E2002" i="4"/>
  <c r="E2004" i="4"/>
  <c r="F2004" i="4"/>
  <c r="E2007" i="4"/>
  <c r="C2016" i="4"/>
  <c r="E2017" i="4"/>
  <c r="E2018" i="4"/>
  <c r="F2018" i="4"/>
  <c r="E2023" i="4"/>
  <c r="B2029" i="4"/>
  <c r="F2030" i="4"/>
  <c r="E2032" i="4"/>
  <c r="E2034" i="4"/>
  <c r="C2037" i="4"/>
  <c r="E2037" i="4"/>
  <c r="E2041" i="4"/>
  <c r="E2047" i="4"/>
  <c r="F2050" i="4"/>
  <c r="C2052" i="4"/>
  <c r="F2053" i="4"/>
  <c r="E2054" i="4"/>
  <c r="E2061" i="4"/>
  <c r="F2064" i="4"/>
  <c r="F2068" i="4"/>
  <c r="C2070" i="4"/>
  <c r="E2070" i="4"/>
  <c r="F2073" i="4"/>
  <c r="C2080" i="4"/>
  <c r="C2082" i="4"/>
  <c r="C2272" i="4"/>
  <c r="C2273" i="4"/>
  <c r="B2275" i="4"/>
  <c r="B2276" i="4"/>
  <c r="B2277" i="4"/>
  <c r="B2279" i="4"/>
  <c r="B2283" i="4"/>
  <c r="B2284" i="4"/>
  <c r="B2286" i="4"/>
  <c r="B2288" i="4"/>
  <c r="B2290" i="4"/>
  <c r="B2293" i="4"/>
  <c r="C2294" i="4"/>
  <c r="B2295" i="4"/>
  <c r="C2295" i="4"/>
  <c r="C2300" i="4"/>
  <c r="B2302" i="4"/>
  <c r="B2306" i="4"/>
  <c r="F3083" i="4"/>
  <c r="D3084" i="4"/>
  <c r="E3087" i="4"/>
  <c r="F3088" i="4"/>
  <c r="E3089" i="4"/>
  <c r="E3093" i="4"/>
  <c r="C3096" i="4"/>
  <c r="F3096" i="4"/>
  <c r="E3099" i="4"/>
  <c r="E3101" i="4"/>
  <c r="F3115" i="4"/>
  <c r="E3120" i="4"/>
  <c r="F3123" i="4"/>
  <c r="F3124" i="4"/>
  <c r="E3125" i="4"/>
  <c r="F3130" i="4"/>
  <c r="E3131" i="4"/>
  <c r="F3136" i="4"/>
  <c r="E3137" i="4"/>
  <c r="F3138" i="4"/>
  <c r="F3140" i="4"/>
  <c r="E3141" i="4"/>
  <c r="C3142" i="4"/>
  <c r="D3144" i="4"/>
  <c r="D3146" i="4"/>
  <c r="E3146" i="4"/>
  <c r="F3151" i="4"/>
  <c r="F3160" i="4"/>
  <c r="C3161" i="4"/>
  <c r="E3167" i="4"/>
  <c r="E3169" i="4"/>
  <c r="E3170" i="4"/>
  <c r="E3171" i="4"/>
  <c r="E3179" i="4"/>
  <c r="F3180" i="4"/>
  <c r="D3182" i="4"/>
  <c r="B3188" i="4"/>
  <c r="C3188" i="4"/>
  <c r="B3189" i="4"/>
  <c r="C3189" i="4"/>
  <c r="C3191" i="4"/>
  <c r="B3192" i="4"/>
  <c r="B3194" i="4"/>
  <c r="C3195" i="4"/>
  <c r="B3198" i="4"/>
  <c r="D3198" i="4"/>
  <c r="B3204" i="4"/>
  <c r="C3205" i="4"/>
  <c r="B3206" i="4"/>
  <c r="B3209" i="4"/>
  <c r="C3209" i="4"/>
  <c r="B3211" i="4"/>
  <c r="B3214" i="4"/>
  <c r="B3216" i="4"/>
  <c r="B3221" i="4"/>
  <c r="F3226" i="4"/>
  <c r="B3227" i="4"/>
  <c r="D3227" i="4"/>
  <c r="B3230" i="4"/>
  <c r="C3230" i="4"/>
  <c r="B3234" i="4"/>
  <c r="B3236" i="4"/>
  <c r="B3237" i="4"/>
  <c r="B3240" i="4"/>
  <c r="C3240" i="4"/>
  <c r="D3240" i="4"/>
  <c r="B3243" i="4"/>
  <c r="D3243" i="4"/>
  <c r="B3247" i="4"/>
  <c r="C3247" i="4"/>
  <c r="B3249" i="4"/>
  <c r="B3251" i="4"/>
  <c r="C3251" i="4"/>
  <c r="D3255" i="4"/>
  <c r="F3256" i="4"/>
  <c r="D3257" i="4"/>
  <c r="B3258" i="4"/>
  <c r="D3258" i="4"/>
  <c r="B3262" i="4"/>
  <c r="D3262" i="4"/>
  <c r="B3263" i="4"/>
  <c r="C3269" i="4"/>
  <c r="B3271" i="4"/>
  <c r="C3271" i="4"/>
  <c r="B3274" i="4"/>
  <c r="B3277" i="4"/>
  <c r="B3278" i="4"/>
  <c r="C3279" i="4"/>
  <c r="C3280" i="4"/>
  <c r="C3281" i="4"/>
  <c r="C3283" i="4"/>
  <c r="D3284" i="4"/>
  <c r="B3287" i="4"/>
  <c r="C3287" i="4"/>
  <c r="B3288" i="4"/>
  <c r="D3288" i="4"/>
  <c r="F3297" i="4"/>
  <c r="C3302" i="4"/>
  <c r="D3302" i="4"/>
  <c r="C3304" i="4"/>
  <c r="B3311" i="4"/>
  <c r="B3314" i="4"/>
  <c r="C3314" i="4"/>
  <c r="B3315" i="4"/>
  <c r="C3315" i="4"/>
  <c r="C3319" i="4"/>
  <c r="B3321" i="4"/>
  <c r="D3321" i="4"/>
  <c r="C3324" i="4"/>
  <c r="E3338" i="4"/>
  <c r="C3339" i="4"/>
  <c r="D3339" i="4"/>
  <c r="D3341" i="4"/>
  <c r="E3344" i="4"/>
  <c r="C3346" i="4"/>
  <c r="B3349" i="4"/>
  <c r="F3356" i="4"/>
  <c r="C3357" i="4"/>
  <c r="F3358" i="4"/>
  <c r="D3359" i="4"/>
  <c r="D3361" i="4"/>
  <c r="C3362" i="4"/>
  <c r="D3362" i="4"/>
  <c r="C3365" i="4"/>
  <c r="B3366" i="4"/>
  <c r="B3368" i="4"/>
  <c r="D3369" i="4"/>
  <c r="B3374" i="4"/>
  <c r="C3374" i="4"/>
  <c r="D3374" i="4"/>
  <c r="F3374" i="4"/>
  <c r="F3381" i="4"/>
  <c r="D3382" i="4"/>
  <c r="C3383" i="4"/>
  <c r="F3383" i="4"/>
  <c r="B3390" i="4"/>
  <c r="C3397" i="4"/>
  <c r="C3400" i="4"/>
  <c r="B3402" i="4"/>
  <c r="D3402" i="4"/>
  <c r="B3408" i="4"/>
  <c r="E3411" i="4"/>
  <c r="C3413" i="4"/>
  <c r="C3416" i="4"/>
  <c r="B3418" i="4"/>
  <c r="B3420" i="4"/>
  <c r="C3425" i="4"/>
  <c r="B3428" i="4"/>
  <c r="B3430" i="4"/>
  <c r="D3431" i="4"/>
  <c r="B3436" i="4"/>
  <c r="B3438" i="4"/>
  <c r="D3442" i="4"/>
  <c r="B3443" i="4"/>
  <c r="C3443" i="4"/>
  <c r="B3445" i="4"/>
  <c r="F3449" i="4"/>
  <c r="E3450" i="4"/>
  <c r="E3456" i="4"/>
  <c r="E3457" i="4"/>
  <c r="F3458" i="4"/>
  <c r="B3461" i="4"/>
  <c r="D3461" i="4"/>
  <c r="E3462" i="4"/>
  <c r="D3464" i="4"/>
  <c r="F3464" i="4"/>
  <c r="F3469" i="4"/>
  <c r="D3471" i="4"/>
  <c r="F3474" i="4"/>
  <c r="F3480" i="4"/>
  <c r="E3483" i="4"/>
  <c r="E3484" i="4"/>
  <c r="F3511" i="4"/>
  <c r="E3540" i="4"/>
  <c r="D3546" i="4"/>
  <c r="F3555" i="4"/>
  <c r="E3556" i="4"/>
  <c r="E3568" i="4"/>
  <c r="D3569" i="4"/>
  <c r="E3569" i="4"/>
  <c r="F3578" i="4"/>
  <c r="F3580" i="4"/>
  <c r="F3581" i="4"/>
  <c r="F3582" i="4"/>
  <c r="E3599" i="4"/>
  <c r="C3608" i="4"/>
  <c r="E3609" i="4"/>
  <c r="E3611" i="4"/>
  <c r="C3613" i="4"/>
  <c r="D3615" i="4"/>
  <c r="C3616" i="4"/>
  <c r="F3624" i="4"/>
  <c r="F3630" i="4"/>
  <c r="F3638" i="4"/>
  <c r="E3642" i="4"/>
  <c r="F3644" i="4"/>
  <c r="E3645" i="4"/>
  <c r="F3649" i="4"/>
  <c r="B3651" i="4"/>
  <c r="C3651" i="4"/>
  <c r="E3653" i="4"/>
  <c r="F3656" i="4"/>
  <c r="D3662" i="4"/>
  <c r="E3664" i="4"/>
  <c r="E3666" i="4"/>
  <c r="E3669" i="4"/>
  <c r="D3675" i="4"/>
  <c r="F3677" i="4"/>
  <c r="D3679" i="4"/>
  <c r="D3680" i="4"/>
  <c r="F3680" i="4"/>
  <c r="E3682" i="4"/>
  <c r="D3683" i="4"/>
  <c r="F3685" i="4"/>
  <c r="E3691" i="4"/>
  <c r="C3695" i="4"/>
  <c r="D3697" i="4"/>
  <c r="D3702" i="4"/>
  <c r="D3703" i="4"/>
  <c r="D3705" i="4"/>
  <c r="D3708" i="4"/>
  <c r="E3712" i="4"/>
  <c r="D3713" i="4"/>
  <c r="E3714" i="4"/>
  <c r="D3715" i="4"/>
  <c r="E3719" i="4"/>
  <c r="D3720" i="4"/>
  <c r="D3722" i="4"/>
  <c r="F3722" i="4"/>
  <c r="F3724" i="4"/>
  <c r="D3727" i="4"/>
  <c r="F3729" i="4"/>
  <c r="D3743" i="4"/>
  <c r="D3750" i="4"/>
  <c r="F3752" i="4"/>
  <c r="D3768" i="4"/>
  <c r="C2306" i="4"/>
  <c r="E2306" i="4"/>
  <c r="F2306" i="4"/>
  <c r="D3083" i="4"/>
  <c r="F3086" i="4"/>
  <c r="D3087" i="4"/>
  <c r="C3088" i="4"/>
  <c r="E3088" i="4"/>
  <c r="D3090" i="4"/>
  <c r="D3096" i="4"/>
  <c r="D3100" i="4"/>
  <c r="F3100" i="4"/>
  <c r="D3101" i="4"/>
  <c r="F3110" i="4"/>
  <c r="E3113" i="4"/>
  <c r="F3114" i="4"/>
  <c r="E3124" i="4"/>
  <c r="F3126" i="4"/>
  <c r="F3127" i="4"/>
  <c r="F3129" i="4"/>
  <c r="D3130" i="4"/>
  <c r="F3132" i="4"/>
  <c r="C3133" i="4"/>
  <c r="E3134" i="4"/>
  <c r="E3138" i="4"/>
  <c r="C3139" i="4"/>
  <c r="F3139" i="4"/>
  <c r="D3141" i="4"/>
  <c r="F3141" i="4"/>
  <c r="B3142" i="4"/>
  <c r="D3142" i="4"/>
  <c r="D3143" i="4"/>
  <c r="F3143" i="4"/>
  <c r="B3145" i="4"/>
  <c r="D3145" i="4"/>
  <c r="D3149" i="4"/>
  <c r="D3151" i="4"/>
  <c r="B3152" i="4"/>
  <c r="C3152" i="4"/>
  <c r="F3157" i="4"/>
  <c r="E3158" i="4"/>
  <c r="F3159" i="4"/>
  <c r="D3160" i="4"/>
  <c r="F3164" i="4"/>
  <c r="D3168" i="4"/>
  <c r="F3175" i="4"/>
  <c r="F3176" i="4"/>
  <c r="E3177" i="4"/>
  <c r="F3179" i="4"/>
  <c r="E3181" i="4"/>
  <c r="B3182" i="4"/>
  <c r="C3182" i="4"/>
  <c r="E3182" i="4"/>
  <c r="B3184" i="4"/>
  <c r="B3187" i="4"/>
  <c r="C3190" i="4"/>
  <c r="B3191" i="4"/>
  <c r="C3192" i="4"/>
  <c r="C3193" i="4"/>
  <c r="E3193" i="4"/>
  <c r="B3195" i="4"/>
  <c r="B3197" i="4"/>
  <c r="B3200" i="4"/>
  <c r="C3200" i="4"/>
  <c r="B3203" i="4"/>
  <c r="B3205" i="4"/>
  <c r="C3206" i="4"/>
  <c r="B3207" i="4"/>
  <c r="C3207" i="4"/>
  <c r="D3207" i="4"/>
  <c r="C3208" i="4"/>
  <c r="B3212" i="4"/>
  <c r="C3212" i="4"/>
  <c r="B3213" i="4"/>
  <c r="C3213" i="4"/>
  <c r="B3218" i="4"/>
  <c r="C3218" i="4"/>
  <c r="B3219" i="4"/>
  <c r="C3222" i="4"/>
  <c r="F3222" i="4"/>
  <c r="B3225" i="4"/>
  <c r="D3225" i="4"/>
  <c r="B3226" i="4"/>
  <c r="C3226" i="4"/>
  <c r="D3226" i="4"/>
  <c r="E3226" i="4"/>
  <c r="E3230" i="4"/>
  <c r="D3231" i="4"/>
  <c r="B3239" i="4"/>
  <c r="D3239" i="4"/>
  <c r="C3241" i="4"/>
  <c r="C3252" i="4"/>
  <c r="D3252" i="4"/>
  <c r="B3255" i="4"/>
  <c r="E3255" i="4"/>
  <c r="C3258" i="4"/>
  <c r="E3259" i="4"/>
  <c r="C3260" i="4"/>
  <c r="C3265" i="4"/>
  <c r="B3266" i="4"/>
  <c r="B3267" i="4"/>
  <c r="B3268" i="4"/>
  <c r="C3268" i="4"/>
  <c r="B3270" i="4"/>
  <c r="C3270" i="4"/>
  <c r="C3272" i="4"/>
  <c r="B3273" i="4"/>
  <c r="C3274" i="4"/>
  <c r="C3275" i="4"/>
  <c r="C3276" i="4"/>
  <c r="D3277" i="4"/>
  <c r="B3280" i="4"/>
  <c r="B3281" i="4"/>
  <c r="E3283" i="4"/>
  <c r="C3286" i="4"/>
  <c r="E3286" i="4"/>
  <c r="B3291" i="4"/>
  <c r="C3292" i="4"/>
  <c r="B3293" i="4"/>
  <c r="E3295" i="4"/>
  <c r="C3296" i="4"/>
  <c r="D3296" i="4"/>
  <c r="E3296" i="4"/>
  <c r="D3298" i="4"/>
  <c r="F3298" i="4"/>
  <c r="C3301" i="4"/>
  <c r="E3304" i="4"/>
  <c r="C3306" i="4"/>
  <c r="B3307" i="4"/>
  <c r="C3309" i="4"/>
  <c r="C3311" i="4"/>
  <c r="D3311" i="4"/>
  <c r="D3314" i="4"/>
  <c r="B3316" i="4"/>
  <c r="C3321" i="4"/>
  <c r="B3322" i="4"/>
  <c r="C3322" i="4"/>
  <c r="B3323" i="4"/>
  <c r="B3326" i="4"/>
  <c r="B3331" i="4"/>
  <c r="C3331" i="4"/>
  <c r="B3332" i="4"/>
  <c r="C3332" i="4"/>
  <c r="D3335" i="4"/>
  <c r="C3336" i="4"/>
  <c r="B3337" i="4"/>
  <c r="D3338" i="4"/>
  <c r="C3340" i="4"/>
  <c r="C3341" i="4"/>
  <c r="C3344" i="4"/>
  <c r="D3344" i="4"/>
  <c r="F3344" i="4"/>
  <c r="C3345" i="4"/>
  <c r="E3345" i="4"/>
  <c r="D3346" i="4"/>
  <c r="C3349" i="4"/>
  <c r="D3350" i="4"/>
  <c r="F3350" i="4"/>
  <c r="D3351" i="4"/>
  <c r="F3351" i="4"/>
  <c r="B3357" i="4"/>
  <c r="D3358" i="4"/>
  <c r="D3360" i="4"/>
  <c r="E3360" i="4"/>
  <c r="B3361" i="4"/>
  <c r="E3361" i="4"/>
  <c r="C3363" i="4"/>
  <c r="D3364" i="4"/>
  <c r="D3366" i="4"/>
  <c r="E3374" i="4"/>
  <c r="C3375" i="4"/>
  <c r="D3375" i="4"/>
  <c r="C3376" i="4"/>
  <c r="D3376" i="4"/>
  <c r="F3376" i="4"/>
  <c r="C3377" i="4"/>
  <c r="D3377" i="4"/>
  <c r="F3377" i="4"/>
  <c r="C3379" i="4"/>
  <c r="D3380" i="4"/>
  <c r="E3380" i="4"/>
  <c r="D3381" i="4"/>
  <c r="E3382" i="4"/>
  <c r="B3383" i="4"/>
  <c r="D3383" i="4"/>
  <c r="E3387" i="4"/>
  <c r="B3388" i="4"/>
  <c r="C3388" i="4"/>
  <c r="B3389" i="4"/>
  <c r="C3389" i="4"/>
  <c r="D3389" i="4"/>
  <c r="B3391" i="4"/>
  <c r="D3391" i="4"/>
  <c r="B3392" i="4"/>
  <c r="D3393" i="4"/>
  <c r="B3394" i="4"/>
  <c r="D3394" i="4"/>
  <c r="B3395" i="4"/>
  <c r="B3396" i="4"/>
  <c r="B3399" i="4"/>
  <c r="C3403" i="4"/>
  <c r="B3404" i="4"/>
  <c r="C3404" i="4"/>
  <c r="C3406" i="4"/>
  <c r="F3406" i="4"/>
  <c r="C3409" i="4"/>
  <c r="E3409" i="4"/>
  <c r="C3410" i="4"/>
  <c r="E3410" i="4"/>
  <c r="B3412" i="4"/>
  <c r="C3412" i="4"/>
  <c r="D3412" i="4"/>
  <c r="B3414" i="4"/>
  <c r="C3415" i="4"/>
  <c r="C3417" i="4"/>
  <c r="B3421" i="4"/>
  <c r="D3421" i="4"/>
  <c r="B3423" i="4"/>
  <c r="D3423" i="4"/>
  <c r="B3427" i="4"/>
  <c r="D3427" i="4"/>
  <c r="B3429" i="4"/>
  <c r="C3431" i="4"/>
  <c r="B3432" i="4"/>
  <c r="D3432" i="4"/>
  <c r="D3435" i="4"/>
  <c r="C3437" i="4"/>
  <c r="D3438" i="4"/>
  <c r="C3440" i="4"/>
  <c r="E3440" i="4"/>
  <c r="B3442" i="4"/>
  <c r="C3442" i="4"/>
  <c r="E3442" i="4"/>
  <c r="B3446" i="4"/>
  <c r="D3446" i="4"/>
  <c r="F3447" i="4"/>
  <c r="E3448" i="4"/>
  <c r="F3448" i="4"/>
  <c r="D3453" i="4"/>
  <c r="F3453" i="4"/>
  <c r="E3454" i="4"/>
  <c r="D3455" i="4"/>
  <c r="F3455" i="4"/>
  <c r="F3457" i="4"/>
  <c r="E3463" i="4"/>
  <c r="F3463" i="4"/>
  <c r="F3489" i="4"/>
  <c r="E3492" i="4"/>
  <c r="E3536" i="4"/>
  <c r="F3540" i="4"/>
  <c r="F3541" i="4"/>
  <c r="C3545" i="4"/>
  <c r="E3548" i="4"/>
  <c r="E3550" i="4"/>
  <c r="C3551" i="4"/>
  <c r="E3570" i="4"/>
  <c r="F3570" i="4"/>
  <c r="E3581" i="4"/>
  <c r="F3589" i="4"/>
  <c r="F3592" i="4"/>
  <c r="E3597" i="4"/>
  <c r="D3613" i="4"/>
  <c r="C3614" i="4"/>
  <c r="B3616" i="4"/>
  <c r="D3616" i="4"/>
  <c r="C3622" i="4"/>
  <c r="F3623" i="4"/>
  <c r="C3625" i="4"/>
  <c r="C3626" i="4"/>
  <c r="F3627" i="4"/>
  <c r="D3628" i="4"/>
  <c r="F3634" i="4"/>
  <c r="F3640" i="4"/>
  <c r="D3650" i="4"/>
  <c r="E3654" i="4"/>
  <c r="F3655" i="4"/>
  <c r="F3657" i="4"/>
  <c r="D3661" i="4"/>
  <c r="F3661" i="4"/>
  <c r="D3663" i="4"/>
  <c r="E3668" i="4"/>
  <c r="E3671" i="4"/>
  <c r="D3672" i="4"/>
  <c r="C3674" i="4"/>
  <c r="C3681" i="4"/>
  <c r="F3682" i="4"/>
  <c r="E3687" i="4"/>
  <c r="D3692" i="4"/>
  <c r="E3697" i="4"/>
  <c r="F3702" i="4"/>
  <c r="E3713" i="4"/>
  <c r="E3715" i="4"/>
  <c r="F3718" i="4"/>
  <c r="D3719" i="4"/>
  <c r="E3720" i="4"/>
  <c r="D3721" i="4"/>
  <c r="C3722" i="4"/>
  <c r="E3722" i="4"/>
  <c r="E3726" i="4"/>
  <c r="F3726" i="4"/>
  <c r="F3728" i="4"/>
  <c r="D3729" i="4"/>
  <c r="F3734" i="4"/>
  <c r="E3737" i="4"/>
  <c r="E3743" i="4"/>
  <c r="E3744" i="4"/>
  <c r="F3749" i="4"/>
  <c r="F3756" i="4"/>
  <c r="E3763" i="4"/>
  <c r="F3770" i="4"/>
  <c r="F3772" i="4"/>
  <c r="B3773" i="4"/>
  <c r="D3773" i="4"/>
  <c r="F3780" i="4"/>
  <c r="F1890" i="4"/>
  <c r="C1909" i="4"/>
  <c r="F1933" i="4"/>
  <c r="F1941" i="4"/>
  <c r="E1948" i="4"/>
  <c r="B1961" i="4"/>
  <c r="E1962" i="4"/>
  <c r="F1966" i="4"/>
  <c r="E1974" i="4"/>
  <c r="F1986" i="4"/>
  <c r="F1995" i="4"/>
  <c r="C1999" i="4"/>
  <c r="E2001" i="4"/>
  <c r="B2005" i="4"/>
  <c r="F2009" i="4"/>
  <c r="E2010" i="4"/>
  <c r="F2010" i="4"/>
  <c r="B2015" i="4"/>
  <c r="C2021" i="4"/>
  <c r="F2032" i="4"/>
  <c r="B2035" i="4"/>
  <c r="F2047" i="4"/>
  <c r="E2048" i="4"/>
  <c r="E2053" i="4"/>
  <c r="F2063" i="4"/>
  <c r="E2068" i="4"/>
  <c r="F2072" i="4"/>
  <c r="B2074" i="4"/>
  <c r="C2074" i="4"/>
  <c r="B2076" i="4"/>
  <c r="C2076" i="4"/>
  <c r="B2077" i="4"/>
  <c r="B2078" i="4"/>
  <c r="B2080" i="4"/>
  <c r="C2081" i="4"/>
  <c r="B2082" i="4"/>
  <c r="B2084" i="4"/>
  <c r="B2085" i="4"/>
  <c r="B2086" i="4"/>
  <c r="C2086" i="4"/>
  <c r="B2087" i="4"/>
  <c r="C2087" i="4"/>
  <c r="B2090" i="4"/>
  <c r="B2091" i="4"/>
  <c r="B2092" i="4"/>
  <c r="B2093" i="4"/>
  <c r="B2095" i="4"/>
  <c r="B2099" i="4"/>
  <c r="C2099" i="4"/>
  <c r="B2103" i="4"/>
  <c r="B2110" i="4"/>
  <c r="C2110" i="4"/>
  <c r="B2112" i="4"/>
  <c r="C2112" i="4"/>
  <c r="E2112" i="4"/>
  <c r="F2112" i="4"/>
  <c r="B2124" i="4"/>
  <c r="C2124" i="4"/>
  <c r="E2124" i="4"/>
  <c r="F2124" i="4"/>
  <c r="B2129" i="4"/>
  <c r="B2133" i="4"/>
  <c r="B2135" i="4"/>
  <c r="B2137" i="4"/>
  <c r="C2137" i="4"/>
  <c r="B2139" i="4"/>
  <c r="B2141" i="4"/>
  <c r="B2144" i="4"/>
  <c r="B2153" i="4"/>
  <c r="C2153" i="4"/>
  <c r="E2153" i="4"/>
  <c r="B2154" i="4"/>
  <c r="C2154" i="4"/>
  <c r="B2155" i="4"/>
  <c r="C2155" i="4"/>
  <c r="B2156" i="4"/>
  <c r="B2157" i="4"/>
  <c r="B2161" i="4"/>
  <c r="B2164" i="4"/>
  <c r="B2168" i="4"/>
  <c r="B2174" i="4"/>
  <c r="C2174" i="4"/>
  <c r="B2175" i="4"/>
  <c r="B2176" i="4"/>
  <c r="B2178" i="4"/>
  <c r="B2179" i="4"/>
  <c r="B2183" i="4"/>
  <c r="B2185" i="4"/>
  <c r="B2187" i="4"/>
  <c r="C2187" i="4"/>
  <c r="B2189" i="4"/>
  <c r="B2190" i="4"/>
  <c r="B2191" i="4"/>
  <c r="B2193" i="4"/>
  <c r="B2194" i="4"/>
  <c r="B2195" i="4"/>
  <c r="B2196" i="4"/>
  <c r="C2196" i="4"/>
  <c r="B2199" i="4"/>
  <c r="C2199" i="4"/>
  <c r="B2201" i="4"/>
  <c r="B2202" i="4"/>
  <c r="C2202" i="4"/>
  <c r="B2204" i="4"/>
  <c r="C2204" i="4"/>
  <c r="B2211" i="4"/>
  <c r="C2211" i="4"/>
  <c r="B2213" i="4"/>
  <c r="C2213" i="4"/>
  <c r="E2213" i="4"/>
  <c r="B2215" i="4"/>
  <c r="C2215" i="4"/>
  <c r="B2219" i="4"/>
  <c r="C2219" i="4"/>
  <c r="B2220" i="4"/>
  <c r="C2220" i="4"/>
  <c r="E2220" i="4"/>
  <c r="B2221" i="4"/>
  <c r="C2221" i="4"/>
  <c r="B2222" i="4"/>
  <c r="C2222" i="4"/>
  <c r="B2226" i="4"/>
  <c r="B2229" i="4"/>
  <c r="B2235" i="4"/>
  <c r="C2235" i="4"/>
  <c r="B2236" i="4"/>
  <c r="C2236" i="4"/>
  <c r="B2240" i="4"/>
  <c r="B2243" i="4"/>
  <c r="C2243" i="4"/>
  <c r="B2244" i="4"/>
  <c r="B2245" i="4"/>
  <c r="C2245" i="4"/>
  <c r="B2247" i="4"/>
  <c r="C2247" i="4"/>
  <c r="B2249" i="4"/>
  <c r="C2249" i="4"/>
  <c r="B2251" i="4"/>
  <c r="B2252" i="4"/>
  <c r="B2253" i="4"/>
  <c r="B2255" i="4"/>
  <c r="C2255" i="4"/>
  <c r="E2255" i="4"/>
  <c r="F2255" i="4"/>
  <c r="B2263" i="4"/>
  <c r="C2263" i="4"/>
  <c r="B2264" i="4"/>
  <c r="C2264" i="4"/>
  <c r="B2265" i="4"/>
  <c r="C2265" i="4"/>
  <c r="B2267" i="4"/>
  <c r="B2272" i="4"/>
  <c r="E2272" i="4"/>
  <c r="F2272" i="4"/>
  <c r="C2276" i="4"/>
  <c r="C2277" i="4"/>
  <c r="B2280" i="4"/>
  <c r="B2282" i="4"/>
  <c r="C2282" i="4"/>
  <c r="C2283" i="4"/>
  <c r="C2284" i="4"/>
  <c r="B2285" i="4"/>
  <c r="B2287" i="4"/>
  <c r="B2289" i="4"/>
  <c r="C2289" i="4"/>
  <c r="B2291" i="4"/>
  <c r="B2292" i="4"/>
  <c r="C2292" i="4"/>
  <c r="C2293" i="4"/>
  <c r="B2294" i="4"/>
  <c r="C2296" i="4"/>
  <c r="B2298" i="4"/>
  <c r="C2298" i="4"/>
  <c r="B2301" i="4"/>
  <c r="C2301" i="4"/>
  <c r="B2303" i="4"/>
  <c r="B2304" i="4"/>
  <c r="D3088" i="4"/>
  <c r="E3096" i="4"/>
  <c r="F3099" i="4"/>
  <c r="F3104" i="4"/>
  <c r="F3108" i="4"/>
  <c r="D3109" i="4"/>
  <c r="F3111" i="4"/>
  <c r="E3112" i="4"/>
  <c r="F3118" i="4"/>
  <c r="F3120" i="4"/>
  <c r="E3123" i="4"/>
  <c r="F3125" i="4"/>
  <c r="D3126" i="4"/>
  <c r="D3131" i="4"/>
  <c r="F3134" i="4"/>
  <c r="F3135" i="4"/>
  <c r="E3136" i="4"/>
  <c r="E3139" i="4"/>
  <c r="E3140" i="4"/>
  <c r="E3143" i="4"/>
  <c r="F3144" i="4"/>
  <c r="F3146" i="4"/>
  <c r="D3152" i="4"/>
  <c r="E3156" i="4"/>
  <c r="E3157" i="4"/>
  <c r="D3161" i="4"/>
  <c r="C3165" i="4"/>
  <c r="E3168" i="4"/>
  <c r="C3169" i="4"/>
  <c r="F3177" i="4"/>
  <c r="E3178" i="4"/>
  <c r="B3185" i="4"/>
  <c r="C3187" i="4"/>
  <c r="B3190" i="4"/>
  <c r="D3190" i="4"/>
  <c r="B3193" i="4"/>
  <c r="D3193" i="4"/>
  <c r="B3196" i="4"/>
  <c r="C3198" i="4"/>
  <c r="B3199" i="4"/>
  <c r="B3208" i="4"/>
  <c r="B3210" i="4"/>
  <c r="C3214" i="4"/>
  <c r="B3215" i="4"/>
  <c r="C3215" i="4"/>
  <c r="D3215" i="4"/>
  <c r="C3216" i="4"/>
  <c r="B3217" i="4"/>
  <c r="C3217" i="4"/>
  <c r="B3222" i="4"/>
  <c r="E3222" i="4"/>
  <c r="B3223" i="4"/>
  <c r="C3223" i="4"/>
  <c r="B3224" i="4"/>
  <c r="C3227" i="4"/>
  <c r="C3229" i="4"/>
  <c r="B3231" i="4"/>
  <c r="C3231" i="4"/>
  <c r="E3231" i="4"/>
  <c r="B3232" i="4"/>
  <c r="C3232" i="4"/>
  <c r="B3233" i="4"/>
  <c r="B3235" i="4"/>
  <c r="D3235" i="4"/>
  <c r="C3236" i="4"/>
  <c r="B3241" i="4"/>
  <c r="B3242" i="4"/>
  <c r="C3244" i="4"/>
  <c r="C3246" i="4"/>
  <c r="B3250" i="4"/>
  <c r="D3250" i="4"/>
  <c r="D3253" i="4"/>
  <c r="B3257" i="4"/>
  <c r="B3259" i="4"/>
  <c r="C3259" i="4"/>
  <c r="D3259" i="4"/>
  <c r="C3262" i="4"/>
  <c r="B3265" i="4"/>
  <c r="D3267" i="4"/>
  <c r="B3272" i="4"/>
  <c r="B3275" i="4"/>
  <c r="C3282" i="4"/>
  <c r="B3284" i="4"/>
  <c r="C3284" i="4"/>
  <c r="B3285" i="4"/>
  <c r="D3287" i="4"/>
  <c r="B3290" i="4"/>
  <c r="B3292" i="4"/>
  <c r="D3295" i="4"/>
  <c r="F3296" i="4"/>
  <c r="E3298" i="4"/>
  <c r="F3300" i="4"/>
  <c r="E3301" i="4"/>
  <c r="B3306" i="4"/>
  <c r="B3308" i="4"/>
  <c r="B3310" i="4"/>
  <c r="B3312" i="4"/>
  <c r="C3313" i="4"/>
  <c r="B3317" i="4"/>
  <c r="B3318" i="4"/>
  <c r="B3320" i="4"/>
  <c r="B3327" i="4"/>
  <c r="B3329" i="4"/>
  <c r="B3333" i="4"/>
  <c r="C3348" i="4"/>
  <c r="E3350" i="4"/>
  <c r="B3352" i="4"/>
  <c r="D3352" i="4"/>
  <c r="E3352" i="4"/>
  <c r="E3358" i="4"/>
  <c r="E3359" i="4"/>
  <c r="C3361" i="4"/>
  <c r="C3368" i="4"/>
  <c r="E3381" i="4"/>
  <c r="C3385" i="4"/>
  <c r="B3386" i="4"/>
  <c r="B3387" i="4"/>
  <c r="C3387" i="4"/>
  <c r="D3387" i="4"/>
  <c r="D3388" i="4"/>
  <c r="B3393" i="4"/>
  <c r="F3393" i="4"/>
  <c r="C3394" i="4"/>
  <c r="D3396" i="4"/>
  <c r="B3398" i="4"/>
  <c r="C3402" i="4"/>
  <c r="B3403" i="4"/>
  <c r="B3405" i="4"/>
  <c r="B3406" i="4"/>
  <c r="D3406" i="4"/>
  <c r="B3407" i="4"/>
  <c r="C3407" i="4"/>
  <c r="D3407" i="4"/>
  <c r="D3409" i="4"/>
  <c r="B3410" i="4"/>
  <c r="D3410" i="4"/>
  <c r="B3413" i="4"/>
  <c r="B3415" i="4"/>
  <c r="B3416" i="4"/>
  <c r="C3423" i="4"/>
  <c r="B3425" i="4"/>
  <c r="D3425" i="4"/>
  <c r="B3426" i="4"/>
  <c r="C3427" i="4"/>
  <c r="C3430" i="4"/>
  <c r="B3431" i="4"/>
  <c r="C3432" i="4"/>
  <c r="D3433" i="4"/>
  <c r="B3435" i="4"/>
  <c r="C3435" i="4"/>
  <c r="B3437" i="4"/>
  <c r="B3439" i="4"/>
  <c r="B3444" i="4"/>
  <c r="C3445" i="4"/>
  <c r="C3446" i="4"/>
  <c r="D3447" i="4"/>
  <c r="E3447" i="4"/>
  <c r="D3448" i="4"/>
  <c r="E3449" i="4"/>
  <c r="E3455" i="4"/>
  <c r="F3456" i="4"/>
  <c r="F3459" i="4"/>
  <c r="E3464" i="4"/>
  <c r="F3467" i="4"/>
  <c r="F3479" i="4"/>
  <c r="F3484" i="4"/>
  <c r="E3511" i="4"/>
  <c r="F3536" i="4"/>
  <c r="E3543" i="4"/>
  <c r="E3545" i="4"/>
  <c r="B3551" i="4"/>
  <c r="F3552" i="4"/>
  <c r="E3554" i="4"/>
  <c r="C3557" i="4"/>
  <c r="E3558" i="4"/>
  <c r="E3559" i="4"/>
  <c r="F3559" i="4"/>
  <c r="C3567" i="4"/>
  <c r="D3568" i="4"/>
  <c r="F3571" i="4"/>
  <c r="E3582" i="4"/>
  <c r="F3583" i="4"/>
  <c r="F3588" i="4"/>
  <c r="F3593" i="4"/>
  <c r="E3600" i="4"/>
  <c r="F3607" i="4"/>
  <c r="F3609" i="4"/>
  <c r="D3611" i="4"/>
  <c r="E3625" i="4"/>
  <c r="D3627" i="4"/>
  <c r="E3627" i="4"/>
  <c r="E3628" i="4"/>
  <c r="F3628" i="4"/>
  <c r="F3629" i="4"/>
  <c r="E3640" i="4"/>
  <c r="E3650" i="4"/>
  <c r="F3654" i="4"/>
  <c r="E3657" i="4"/>
  <c r="C3662" i="4"/>
  <c r="D3664" i="4"/>
  <c r="F3666" i="4"/>
  <c r="D3669" i="4"/>
  <c r="F3669" i="4"/>
  <c r="F3670" i="4"/>
  <c r="F3672" i="4"/>
  <c r="C3673" i="4"/>
  <c r="C3676" i="4"/>
  <c r="E3681" i="4"/>
  <c r="D3682" i="4"/>
  <c r="F3683" i="4"/>
  <c r="F3687" i="4"/>
  <c r="F3700" i="4"/>
  <c r="D3701" i="4"/>
  <c r="B3703" i="4"/>
  <c r="C3714" i="4"/>
  <c r="D3714" i="4"/>
  <c r="D3718" i="4"/>
  <c r="F3720" i="4"/>
  <c r="E3721" i="4"/>
  <c r="F3727" i="4"/>
  <c r="D3728" i="4"/>
  <c r="F3737" i="4"/>
  <c r="E3761" i="4"/>
  <c r="F3768" i="4"/>
  <c r="E3772" i="4"/>
  <c r="C3773" i="4"/>
  <c r="F3779" i="4"/>
  <c r="F1124" i="4"/>
  <c r="E1941" i="4"/>
  <c r="C1961" i="4"/>
  <c r="B1965" i="4"/>
  <c r="F1969" i="4"/>
  <c r="F1982" i="4"/>
  <c r="B1983" i="4"/>
  <c r="C1983" i="4"/>
  <c r="E1986" i="4"/>
  <c r="E1990" i="4"/>
  <c r="C1991" i="4"/>
  <c r="E1993" i="4"/>
  <c r="B1994" i="4"/>
  <c r="C1994" i="4"/>
  <c r="B1996" i="4"/>
  <c r="C2011" i="4"/>
  <c r="C2012" i="4"/>
  <c r="E2012" i="4"/>
  <c r="F2017" i="4"/>
  <c r="F2019" i="4"/>
  <c r="E2022" i="4"/>
  <c r="F2022" i="4"/>
  <c r="F2023" i="4"/>
  <c r="E2024" i="4"/>
  <c r="F2026" i="4"/>
  <c r="F2027" i="4"/>
  <c r="C2028" i="4"/>
  <c r="C2029" i="4"/>
  <c r="F2031" i="4"/>
  <c r="C2033" i="4"/>
  <c r="E2046" i="4"/>
  <c r="F2046" i="4"/>
  <c r="B2055" i="4"/>
  <c r="E2056" i="4"/>
  <c r="C2059" i="4"/>
  <c r="F2061" i="4"/>
  <c r="E2062" i="4"/>
  <c r="B2065" i="4"/>
  <c r="C2065" i="4"/>
  <c r="E2073" i="4"/>
  <c r="E2074" i="4"/>
  <c r="B2079" i="4"/>
  <c r="B2081" i="4"/>
  <c r="B2083" i="4"/>
  <c r="B2089" i="4"/>
  <c r="B2098" i="4"/>
  <c r="B2102" i="4"/>
  <c r="B2109" i="4"/>
  <c r="B2111" i="4"/>
  <c r="B2125" i="4"/>
  <c r="C2125" i="4"/>
  <c r="E2125" i="4"/>
  <c r="F2125" i="4"/>
  <c r="B2128" i="4"/>
  <c r="B2131" i="4"/>
  <c r="B2134" i="4"/>
  <c r="B2136" i="4"/>
  <c r="B2138" i="4"/>
  <c r="B2142" i="4"/>
  <c r="B2143" i="4"/>
  <c r="B2146" i="4"/>
  <c r="B2151" i="4"/>
  <c r="B2159" i="4"/>
  <c r="B2160" i="4"/>
  <c r="B2163" i="4"/>
  <c r="B2167" i="4"/>
  <c r="B2170" i="4"/>
  <c r="B2172" i="4"/>
  <c r="B2173" i="4"/>
  <c r="B2180" i="4"/>
  <c r="B2182" i="4"/>
  <c r="B2184" i="4"/>
  <c r="B2186" i="4"/>
  <c r="B2188" i="4"/>
  <c r="B2192" i="4"/>
  <c r="B2197" i="4"/>
  <c r="C2197" i="4"/>
  <c r="B2198" i="4"/>
  <c r="B2200" i="4"/>
  <c r="B2203" i="4"/>
  <c r="B2212" i="4"/>
  <c r="B2214" i="4"/>
  <c r="C2214" i="4"/>
  <c r="B2217" i="4"/>
  <c r="B2218" i="4"/>
  <c r="B2225" i="4"/>
  <c r="B2227" i="4"/>
  <c r="B2233" i="4"/>
  <c r="B2234" i="4"/>
  <c r="B2238" i="4"/>
  <c r="B2239" i="4"/>
  <c r="C2239" i="4"/>
  <c r="B2242" i="4"/>
  <c r="B2246" i="4"/>
  <c r="B2248" i="4"/>
  <c r="B2250" i="4"/>
  <c r="B2262" i="4"/>
  <c r="B2266" i="4"/>
  <c r="B2268" i="4"/>
  <c r="B2273" i="4"/>
  <c r="B2274" i="4"/>
  <c r="B2278" i="4"/>
  <c r="B2281" i="4"/>
  <c r="C2285" i="4"/>
  <c r="B2296" i="4"/>
  <c r="B2297" i="4"/>
  <c r="B2299" i="4"/>
  <c r="B2300" i="4"/>
  <c r="C2302" i="4"/>
  <c r="B2305" i="4"/>
  <c r="F3085" i="4"/>
  <c r="F3087" i="4"/>
  <c r="F3089" i="4"/>
  <c r="F3091" i="4"/>
  <c r="F3093" i="4"/>
  <c r="F3097" i="4"/>
  <c r="C3100" i="4"/>
  <c r="E3100" i="4"/>
  <c r="F3103" i="4"/>
  <c r="F3105" i="4"/>
  <c r="E3106" i="4"/>
  <c r="E3110" i="4"/>
  <c r="F3112" i="4"/>
  <c r="D3113" i="4"/>
  <c r="F3113" i="4"/>
  <c r="E3118" i="4"/>
  <c r="D3124" i="4"/>
  <c r="E3126" i="4"/>
  <c r="E3130" i="4"/>
  <c r="C3131" i="4"/>
  <c r="F3131" i="4"/>
  <c r="D3139" i="4"/>
  <c r="E3144" i="4"/>
  <c r="C3145" i="4"/>
  <c r="E3145" i="4"/>
  <c r="F3148" i="4"/>
  <c r="E3151" i="4"/>
  <c r="F3156" i="4"/>
  <c r="E3160" i="4"/>
  <c r="F3163" i="4"/>
  <c r="E3164" i="4"/>
  <c r="D3165" i="4"/>
  <c r="F3167" i="4"/>
  <c r="F3168" i="4"/>
  <c r="D3169" i="4"/>
  <c r="F3171" i="4"/>
  <c r="F3173" i="4"/>
  <c r="F3178" i="4"/>
  <c r="D3179" i="4"/>
  <c r="D3222" i="4"/>
  <c r="C3225" i="4"/>
  <c r="E3225" i="4"/>
  <c r="B3229" i="4"/>
  <c r="D3229" i="4"/>
  <c r="D3230" i="4"/>
  <c r="C3237" i="4"/>
  <c r="B3238" i="4"/>
  <c r="C3239" i="4"/>
  <c r="E3239" i="4"/>
  <c r="C3243" i="4"/>
  <c r="B3244" i="4"/>
  <c r="B3245" i="4"/>
  <c r="C3245" i="4"/>
  <c r="B3246" i="4"/>
  <c r="D3246" i="4"/>
  <c r="F3246" i="4"/>
  <c r="B3248" i="4"/>
  <c r="C3249" i="4"/>
  <c r="E3249" i="4"/>
  <c r="C3250" i="4"/>
  <c r="E3250" i="4"/>
  <c r="B3252" i="4"/>
  <c r="E3252" i="4"/>
  <c r="B3253" i="4"/>
  <c r="C3253" i="4"/>
  <c r="B3254" i="4"/>
  <c r="C3254" i="4"/>
  <c r="C3255" i="4"/>
  <c r="B3256" i="4"/>
  <c r="C3256" i="4"/>
  <c r="D3256" i="4"/>
  <c r="E3256" i="4"/>
  <c r="C3257" i="4"/>
  <c r="E3257" i="4"/>
  <c r="F3259" i="4"/>
  <c r="B3260" i="4"/>
  <c r="D3260" i="4"/>
  <c r="B3264" i="4"/>
  <c r="C3266" i="4"/>
  <c r="C3267" i="4"/>
  <c r="B3269" i="4"/>
  <c r="C3273" i="4"/>
  <c r="B3276" i="4"/>
  <c r="D3276" i="4"/>
  <c r="C3277" i="4"/>
  <c r="B3279" i="4"/>
  <c r="B3282" i="4"/>
  <c r="D3282" i="4"/>
  <c r="B3283" i="4"/>
  <c r="D3283" i="4"/>
  <c r="B3286" i="4"/>
  <c r="D3286" i="4"/>
  <c r="C3288" i="4"/>
  <c r="C3291" i="4"/>
  <c r="D3294" i="4"/>
  <c r="C3298" i="4"/>
  <c r="F3299" i="4"/>
  <c r="E3300" i="4"/>
  <c r="D3304" i="4"/>
  <c r="B3305" i="4"/>
  <c r="C3305" i="4"/>
  <c r="D3305" i="4"/>
  <c r="C3307" i="4"/>
  <c r="B3309" i="4"/>
  <c r="B3313" i="4"/>
  <c r="D3313" i="4"/>
  <c r="C3317" i="4"/>
  <c r="B3319" i="4"/>
  <c r="C3323" i="4"/>
  <c r="B3324" i="4"/>
  <c r="D3324" i="4"/>
  <c r="C3326" i="4"/>
  <c r="B3328" i="4"/>
  <c r="C3328" i="4"/>
  <c r="B3330" i="4"/>
  <c r="D3330" i="4"/>
  <c r="C3335" i="4"/>
  <c r="D3336" i="4"/>
  <c r="C3337" i="4"/>
  <c r="B3343" i="4"/>
  <c r="D3345" i="4"/>
  <c r="F3345" i="4"/>
  <c r="C3351" i="4"/>
  <c r="E3351" i="4"/>
  <c r="E3356" i="4"/>
  <c r="F3360" i="4"/>
  <c r="C3364" i="4"/>
  <c r="C3366" i="4"/>
  <c r="E3367" i="4"/>
  <c r="F3367" i="4"/>
  <c r="E3369" i="4"/>
  <c r="D3370" i="4"/>
  <c r="E3370" i="4"/>
  <c r="D3371" i="4"/>
  <c r="E3376" i="4"/>
  <c r="E3377" i="4"/>
  <c r="C3378" i="4"/>
  <c r="D3378" i="4"/>
  <c r="B3379" i="4"/>
  <c r="D3379" i="4"/>
  <c r="F3380" i="4"/>
  <c r="F3382" i="4"/>
  <c r="C3384" i="4"/>
  <c r="D3384" i="4"/>
  <c r="C3391" i="4"/>
  <c r="C3393" i="4"/>
  <c r="E3393" i="4"/>
  <c r="C3396" i="4"/>
  <c r="B3397" i="4"/>
  <c r="D3397" i="4"/>
  <c r="C3398" i="4"/>
  <c r="C3399" i="4"/>
  <c r="B3400" i="4"/>
  <c r="D3400" i="4"/>
  <c r="C3405" i="4"/>
  <c r="B3409" i="4"/>
  <c r="F3409" i="4"/>
  <c r="B3411" i="4"/>
  <c r="C3411" i="4"/>
  <c r="D3411" i="4"/>
  <c r="C3414" i="4"/>
  <c r="B3417" i="4"/>
  <c r="C3418" i="4"/>
  <c r="B3419" i="4"/>
  <c r="C3421" i="4"/>
  <c r="B3422" i="4"/>
  <c r="B3424" i="4"/>
  <c r="C3429" i="4"/>
  <c r="B3433" i="4"/>
  <c r="C3433" i="4"/>
  <c r="B3434" i="4"/>
  <c r="C3434" i="4"/>
  <c r="D3434" i="4"/>
  <c r="E3434" i="4"/>
  <c r="C3438" i="4"/>
  <c r="B3440" i="4"/>
  <c r="E3446" i="4"/>
  <c r="D3449" i="4"/>
  <c r="D3450" i="4"/>
  <c r="F3450" i="4"/>
  <c r="F3454" i="4"/>
  <c r="F3475" i="4"/>
  <c r="F3483" i="4"/>
  <c r="F3485" i="4"/>
  <c r="F3490" i="4"/>
  <c r="F3492" i="4"/>
  <c r="F3530" i="4"/>
  <c r="F3539" i="4"/>
  <c r="F3548" i="4"/>
  <c r="C3550" i="4"/>
  <c r="D3550" i="4"/>
  <c r="F3550" i="4"/>
  <c r="E3552" i="4"/>
  <c r="F3554" i="4"/>
  <c r="D3556" i="4"/>
  <c r="D3558" i="4"/>
  <c r="F3561" i="4"/>
  <c r="D3565" i="4"/>
  <c r="E3583" i="4"/>
  <c r="E3593" i="4"/>
  <c r="F3595" i="4"/>
  <c r="D3599" i="4"/>
  <c r="F3599" i="4"/>
  <c r="D3600" i="4"/>
  <c r="F3600" i="4"/>
  <c r="D3602" i="4"/>
  <c r="F3602" i="4"/>
  <c r="F3611" i="4"/>
  <c r="F3612" i="4"/>
  <c r="D3614" i="4"/>
  <c r="D3619" i="4"/>
  <c r="D3621" i="4"/>
  <c r="D3622" i="4"/>
  <c r="E3623" i="4"/>
  <c r="E3624" i="4"/>
  <c r="D3625" i="4"/>
  <c r="D3626" i="4"/>
  <c r="E3626" i="4"/>
  <c r="D3642" i="4"/>
  <c r="F3645" i="4"/>
  <c r="E3649" i="4"/>
  <c r="D3653" i="4"/>
  <c r="F3653" i="4"/>
  <c r="E3655" i="4"/>
  <c r="D3657" i="4"/>
  <c r="D3659" i="4"/>
  <c r="E3661" i="4"/>
  <c r="F3667" i="4"/>
  <c r="D3668" i="4"/>
  <c r="F3668" i="4"/>
  <c r="F3671" i="4"/>
  <c r="E3672" i="4"/>
  <c r="E3675" i="4"/>
  <c r="D3678" i="4"/>
  <c r="E3680" i="4"/>
  <c r="D3681" i="4"/>
  <c r="F3681" i="4"/>
  <c r="D3695" i="4"/>
  <c r="B3698" i="4"/>
  <c r="F3701" i="4"/>
  <c r="E3702" i="4"/>
  <c r="C3703" i="4"/>
  <c r="F3704" i="4"/>
  <c r="D3712" i="4"/>
  <c r="F3712" i="4"/>
  <c r="D3716" i="4"/>
  <c r="E3718" i="4"/>
  <c r="F3719" i="4"/>
  <c r="F3721" i="4"/>
  <c r="D3726" i="4"/>
  <c r="E3727" i="4"/>
  <c r="E3729" i="4"/>
  <c r="C3733" i="4"/>
  <c r="E3734" i="4"/>
  <c r="F3743" i="4"/>
  <c r="D3744" i="4"/>
  <c r="F3754" i="4"/>
  <c r="F3758" i="4"/>
  <c r="F3763" i="4"/>
  <c r="F3765" i="4"/>
  <c r="E3768" i="4"/>
  <c r="D3772" i="4"/>
  <c r="F3774" i="4"/>
  <c r="F3778" i="4"/>
  <c r="E3779" i="4"/>
  <c r="E3780" i="4"/>
  <c r="E534" i="4"/>
  <c r="E789" i="4"/>
  <c r="E877" i="4"/>
  <c r="F923" i="4"/>
  <c r="F1115" i="4"/>
  <c r="D1124" i="4"/>
  <c r="F1130" i="4"/>
  <c r="F1272" i="4"/>
  <c r="F1493" i="4"/>
  <c r="E1507" i="4"/>
  <c r="E1556" i="4"/>
  <c r="E1574" i="4"/>
  <c r="F1664" i="4"/>
  <c r="F1894" i="4"/>
  <c r="C1899" i="4"/>
  <c r="F1904" i="4"/>
  <c r="C1923" i="4"/>
  <c r="F1928" i="4"/>
  <c r="C1929" i="4"/>
  <c r="F1931" i="4"/>
  <c r="C1937" i="4"/>
  <c r="E1944" i="4"/>
  <c r="F1949" i="4"/>
  <c r="E1950" i="4"/>
  <c r="B1956" i="4"/>
  <c r="F1957" i="4"/>
  <c r="B1960" i="4"/>
  <c r="C1960" i="4"/>
  <c r="B1962" i="4"/>
  <c r="C1962" i="4"/>
  <c r="B1964" i="4"/>
  <c r="B1971" i="4"/>
  <c r="C1971" i="4"/>
  <c r="B1972" i="4"/>
  <c r="C1973" i="4"/>
  <c r="C1976" i="4"/>
  <c r="E1976" i="4"/>
  <c r="B1982" i="4"/>
  <c r="C1982" i="4"/>
  <c r="B1989" i="4"/>
  <c r="C1990" i="4"/>
  <c r="B1992" i="4"/>
  <c r="B1997" i="4"/>
  <c r="C1997" i="4"/>
  <c r="B2001" i="4"/>
  <c r="C2001" i="4"/>
  <c r="C2002" i="4"/>
  <c r="C2003" i="4"/>
  <c r="B2004" i="4"/>
  <c r="C2007" i="4"/>
  <c r="B2013" i="4"/>
  <c r="B2017" i="4"/>
  <c r="B2023" i="4"/>
  <c r="E2025" i="4"/>
  <c r="B2027" i="4"/>
  <c r="C2027" i="4"/>
  <c r="B2034" i="4"/>
  <c r="C2039" i="4"/>
  <c r="B2041" i="4"/>
  <c r="C2041" i="4"/>
  <c r="B2044" i="4"/>
  <c r="C2044" i="4"/>
  <c r="B2045" i="4"/>
  <c r="C2045" i="4"/>
  <c r="C2047" i="4"/>
  <c r="C2049" i="4"/>
  <c r="B2050" i="4"/>
  <c r="C2050" i="4"/>
  <c r="B2051" i="4"/>
  <c r="B2054" i="4"/>
  <c r="B2058" i="4"/>
  <c r="C2058" i="4"/>
  <c r="B2061" i="4"/>
  <c r="C2062" i="4"/>
  <c r="C2063" i="4"/>
  <c r="B2067" i="4"/>
  <c r="B2073" i="4"/>
  <c r="C2073" i="4"/>
  <c r="B2381" i="4"/>
  <c r="C2381" i="4"/>
  <c r="E2385" i="4"/>
  <c r="B2387" i="4"/>
  <c r="E2387" i="4"/>
  <c r="C2389" i="4"/>
  <c r="E2389" i="4"/>
  <c r="B2391" i="4"/>
  <c r="C2395" i="4"/>
  <c r="C2397" i="4"/>
  <c r="B2408" i="4"/>
  <c r="B2411" i="4"/>
  <c r="B2414" i="4"/>
  <c r="C2414" i="4"/>
  <c r="C2419" i="4"/>
  <c r="E2419" i="4"/>
  <c r="B2420" i="4"/>
  <c r="F2420" i="4"/>
  <c r="B2421" i="4"/>
  <c r="C2422" i="4"/>
  <c r="B2425" i="4"/>
  <c r="C2426" i="4"/>
  <c r="B2427" i="4"/>
  <c r="C2427" i="4"/>
  <c r="B2435" i="4"/>
  <c r="B2436" i="4"/>
  <c r="C2436" i="4"/>
  <c r="C2442" i="4"/>
  <c r="B2444" i="4"/>
  <c r="C2444" i="4"/>
  <c r="B2445" i="4"/>
  <c r="C2446" i="4"/>
  <c r="E2449" i="4"/>
  <c r="C2451" i="4"/>
  <c r="B2455" i="4"/>
  <c r="E2458" i="4"/>
  <c r="E2463" i="4"/>
  <c r="F2465" i="4"/>
  <c r="F2466" i="4"/>
  <c r="E2469" i="4"/>
  <c r="F2478" i="4"/>
  <c r="F2488" i="4"/>
  <c r="C2492" i="4"/>
  <c r="E2492" i="4"/>
  <c r="E2493" i="4"/>
  <c r="E2496" i="4"/>
  <c r="E2507" i="4"/>
  <c r="C2508" i="4"/>
  <c r="E2510" i="4"/>
  <c r="C2512" i="4"/>
  <c r="E2512" i="4"/>
  <c r="F2516" i="4"/>
  <c r="C2518" i="4"/>
  <c r="B2520" i="4"/>
  <c r="E2523" i="4"/>
  <c r="B2528" i="4"/>
  <c r="E2528" i="4"/>
  <c r="C2529" i="4"/>
  <c r="F2533" i="4"/>
  <c r="F2554" i="4"/>
  <c r="F2556" i="4"/>
  <c r="E2557" i="4"/>
  <c r="B2558" i="4"/>
  <c r="E2558" i="4"/>
  <c r="E2559" i="4"/>
  <c r="E2561" i="4"/>
  <c r="C2563" i="4"/>
  <c r="B2575" i="4"/>
  <c r="E2577" i="4"/>
  <c r="E2579" i="4"/>
  <c r="F2581" i="4"/>
  <c r="E2582" i="4"/>
  <c r="E2584" i="4"/>
  <c r="E2612" i="4"/>
  <c r="F2612" i="4"/>
  <c r="E2613" i="4"/>
  <c r="F2617" i="4"/>
  <c r="E2627" i="4"/>
  <c r="E2628" i="4"/>
  <c r="F2631" i="4"/>
  <c r="F2632" i="4"/>
  <c r="F2651" i="4"/>
  <c r="F2660" i="4"/>
  <c r="E2664" i="4"/>
  <c r="E2665" i="4"/>
  <c r="F2667" i="4"/>
  <c r="F2672" i="4"/>
  <c r="F2681" i="4"/>
  <c r="F2688" i="4"/>
  <c r="E2689" i="4"/>
  <c r="E2690" i="4"/>
  <c r="C2691" i="4"/>
  <c r="F2696" i="4"/>
  <c r="E2701" i="4"/>
  <c r="F2724" i="4"/>
  <c r="C2732" i="4"/>
  <c r="E2734" i="4"/>
  <c r="E2739" i="4"/>
  <c r="F2740" i="4"/>
  <c r="F2745" i="4"/>
  <c r="C2748" i="4"/>
  <c r="E2754" i="4"/>
  <c r="F2765" i="4"/>
  <c r="E2777" i="4"/>
  <c r="C2780" i="4"/>
  <c r="F2801" i="4"/>
  <c r="E2804" i="4"/>
  <c r="E2812" i="4"/>
  <c r="C2818" i="4"/>
  <c r="B2819" i="4"/>
  <c r="C2821" i="4"/>
  <c r="C2822" i="4"/>
  <c r="B2825" i="4"/>
  <c r="C2829" i="4"/>
  <c r="C2839" i="4"/>
  <c r="D2843" i="4"/>
  <c r="C2845" i="4"/>
  <c r="E2845" i="4"/>
  <c r="D2846" i="4"/>
  <c r="B2848" i="4"/>
  <c r="B2849" i="4"/>
  <c r="C2849" i="4"/>
  <c r="C2850" i="4"/>
  <c r="E2852" i="4"/>
  <c r="C2853" i="4"/>
  <c r="B2855" i="4"/>
  <c r="B2856" i="4"/>
  <c r="B2864" i="4"/>
  <c r="C2864" i="4"/>
  <c r="B2866" i="4"/>
  <c r="D2869" i="4"/>
  <c r="B2871" i="4"/>
  <c r="D2879" i="4"/>
  <c r="C2880" i="4"/>
  <c r="E2880" i="4"/>
  <c r="D2881" i="4"/>
  <c r="B2883" i="4"/>
  <c r="C2883" i="4"/>
  <c r="D2883" i="4"/>
  <c r="D2886" i="4"/>
  <c r="B2895" i="4"/>
  <c r="D2897" i="4"/>
  <c r="E2900" i="4"/>
  <c r="C2902" i="4"/>
  <c r="D2902" i="4"/>
  <c r="B2914" i="4"/>
  <c r="C2915" i="4"/>
  <c r="F2915" i="4"/>
  <c r="B2916" i="4"/>
  <c r="C2917" i="4"/>
  <c r="B2918" i="4"/>
  <c r="C2918" i="4"/>
  <c r="C2920" i="4"/>
  <c r="B2921" i="4"/>
  <c r="C2921" i="4"/>
  <c r="B2925" i="4"/>
  <c r="E2927" i="4"/>
  <c r="D2929" i="4"/>
  <c r="C2930" i="4"/>
  <c r="E2933" i="4"/>
  <c r="B2934" i="4"/>
  <c r="C2935" i="4"/>
  <c r="F2936" i="4"/>
  <c r="C2938" i="4"/>
  <c r="B2943" i="4"/>
  <c r="C2943" i="4"/>
  <c r="E2943" i="4"/>
  <c r="C2944" i="4"/>
  <c r="B2945" i="4"/>
  <c r="B2948" i="4"/>
  <c r="C2953" i="4"/>
  <c r="E2953" i="4"/>
  <c r="B2958" i="4"/>
  <c r="F2959" i="4"/>
  <c r="B2960" i="4"/>
  <c r="C2964" i="4"/>
  <c r="D2968" i="4"/>
  <c r="E2969" i="4"/>
  <c r="B2971" i="4"/>
  <c r="B2974" i="4"/>
  <c r="C2974" i="4"/>
  <c r="B2975" i="4"/>
  <c r="D2977" i="4"/>
  <c r="B2979" i="4"/>
  <c r="E2979" i="4"/>
  <c r="C2982" i="4"/>
  <c r="E2982" i="4"/>
  <c r="B2984" i="4"/>
  <c r="C2984" i="4"/>
  <c r="B2986" i="4"/>
  <c r="B2992" i="4"/>
  <c r="B2994" i="4"/>
  <c r="C2997" i="4"/>
  <c r="D3000" i="4"/>
  <c r="B3007" i="4"/>
  <c r="B3012" i="4"/>
  <c r="E3012" i="4"/>
  <c r="D3013" i="4"/>
  <c r="C3016" i="4"/>
  <c r="B3018" i="4"/>
  <c r="E3018" i="4"/>
  <c r="D3020" i="4"/>
  <c r="D3021" i="4"/>
  <c r="F3023" i="4"/>
  <c r="E3024" i="4"/>
  <c r="B3026" i="4"/>
  <c r="C3026" i="4"/>
  <c r="E3029" i="4"/>
  <c r="C3030" i="4"/>
  <c r="B3032" i="4"/>
  <c r="C3032" i="4"/>
  <c r="C3044" i="4"/>
  <c r="B3046" i="4"/>
  <c r="D3049" i="4"/>
  <c r="D3051" i="4"/>
  <c r="D3052" i="4"/>
  <c r="F3052" i="4"/>
  <c r="C3054" i="4"/>
  <c r="E3054" i="4"/>
  <c r="D3056" i="4"/>
  <c r="B3058" i="4"/>
  <c r="F3058" i="4"/>
  <c r="B3059" i="4"/>
  <c r="B3062" i="4"/>
  <c r="B3064" i="4"/>
  <c r="D3065" i="4"/>
  <c r="B3066" i="4"/>
  <c r="C3066" i="4"/>
  <c r="B3068" i="4"/>
  <c r="B3069" i="4"/>
  <c r="B3071" i="4"/>
  <c r="C3072" i="4"/>
  <c r="D3074" i="4"/>
  <c r="B3075" i="4"/>
  <c r="C3075" i="4"/>
  <c r="B3076" i="4"/>
  <c r="B3078" i="4"/>
  <c r="B3079" i="4"/>
  <c r="F3080" i="4"/>
  <c r="D3081" i="4"/>
  <c r="F3090" i="4"/>
  <c r="B3091" i="4"/>
  <c r="D3091" i="4"/>
  <c r="B3092" i="4"/>
  <c r="E3092" i="4"/>
  <c r="B3094" i="4"/>
  <c r="C3094" i="4"/>
  <c r="D3094" i="4"/>
  <c r="C3098" i="4"/>
  <c r="E3098" i="4"/>
  <c r="B3099" i="4"/>
  <c r="B3104" i="4"/>
  <c r="D3104" i="4"/>
  <c r="B3106" i="4"/>
  <c r="B3108" i="4"/>
  <c r="C3109" i="4"/>
  <c r="E3109" i="4"/>
  <c r="C3115" i="4"/>
  <c r="E3115" i="4"/>
  <c r="C3117" i="4"/>
  <c r="F3117" i="4"/>
  <c r="B3118" i="4"/>
  <c r="B3120" i="4"/>
  <c r="C3121" i="4"/>
  <c r="D3123" i="4"/>
  <c r="B3126" i="4"/>
  <c r="C3126" i="4"/>
  <c r="B3127" i="4"/>
  <c r="C3129" i="4"/>
  <c r="E3129" i="4"/>
  <c r="C3136" i="4"/>
  <c r="B3137" i="4"/>
  <c r="C3137" i="4"/>
  <c r="C3138" i="4"/>
  <c r="B3139" i="4"/>
  <c r="C3143" i="4"/>
  <c r="B3148" i="4"/>
  <c r="E3148" i="4"/>
  <c r="C3149" i="4"/>
  <c r="C3155" i="4"/>
  <c r="F3155" i="4"/>
  <c r="B3156" i="4"/>
  <c r="D3158" i="4"/>
  <c r="B3159" i="4"/>
  <c r="D3159" i="4"/>
  <c r="D3170" i="4"/>
  <c r="C3171" i="4"/>
  <c r="C3173" i="4"/>
  <c r="B3178" i="4"/>
  <c r="C3178" i="4"/>
  <c r="C3854" i="4"/>
  <c r="F3854" i="4"/>
  <c r="C3855" i="4"/>
  <c r="C3858" i="4"/>
  <c r="E3862" i="4"/>
  <c r="B3863" i="4"/>
  <c r="E3863" i="4"/>
  <c r="F3869" i="4"/>
  <c r="C3870" i="4"/>
  <c r="D3881" i="4"/>
  <c r="E3886" i="4"/>
  <c r="D3890" i="4"/>
  <c r="E3892" i="4"/>
  <c r="C3895" i="4"/>
  <c r="E3895" i="4"/>
  <c r="B3896" i="4"/>
  <c r="C3898" i="4"/>
  <c r="F3898" i="4"/>
  <c r="C3899" i="4"/>
  <c r="F3899" i="4"/>
  <c r="D3900" i="4"/>
  <c r="D3903" i="4"/>
  <c r="E3905" i="4"/>
  <c r="B3911" i="4"/>
  <c r="B3915" i="4"/>
  <c r="C3915" i="4"/>
  <c r="B3920" i="4"/>
  <c r="B3922" i="4"/>
  <c r="C3923" i="4"/>
  <c r="E3923" i="4"/>
  <c r="C3926" i="4"/>
  <c r="F3926" i="4"/>
  <c r="E3927" i="4"/>
  <c r="F3930" i="4"/>
  <c r="B3934" i="4"/>
  <c r="D3934" i="4"/>
  <c r="D3936" i="4"/>
  <c r="D3937" i="4"/>
  <c r="E3938" i="4"/>
  <c r="E3940" i="4"/>
  <c r="B3941" i="4"/>
  <c r="E3941" i="4"/>
  <c r="C3944" i="4"/>
  <c r="D3946" i="4"/>
  <c r="E3949" i="4"/>
  <c r="C3950" i="4"/>
  <c r="B3952" i="4"/>
  <c r="D3952" i="4"/>
  <c r="C3953" i="4"/>
  <c r="E3958" i="4"/>
  <c r="D3959" i="4"/>
  <c r="C3962" i="4"/>
  <c r="C3964" i="4"/>
  <c r="E3964" i="4"/>
  <c r="D3966" i="4"/>
  <c r="B3972" i="4"/>
  <c r="D3972" i="4"/>
  <c r="B3979" i="4"/>
  <c r="E3980" i="4"/>
  <c r="C3981" i="4"/>
  <c r="E3982" i="4"/>
  <c r="B3983" i="4"/>
  <c r="C3983" i="4"/>
  <c r="D3983" i="4"/>
  <c r="E3983" i="4"/>
  <c r="B3986" i="4"/>
  <c r="C3986" i="4"/>
  <c r="E3986" i="4"/>
  <c r="C3994" i="4"/>
  <c r="C3996" i="4"/>
  <c r="E3996" i="4"/>
  <c r="B3997" i="4"/>
  <c r="C3997" i="4"/>
  <c r="E3997" i="4"/>
  <c r="B4000" i="4"/>
  <c r="D4000" i="4"/>
  <c r="C4002" i="4"/>
  <c r="D4003" i="4"/>
  <c r="E4004" i="4"/>
  <c r="D4005" i="4"/>
  <c r="B4006" i="4"/>
  <c r="C4006" i="4"/>
  <c r="D4006" i="4"/>
  <c r="B4013" i="4"/>
  <c r="B4015" i="4"/>
  <c r="F4017" i="4"/>
  <c r="B4018" i="4"/>
  <c r="E4018" i="4"/>
  <c r="C4019" i="4"/>
  <c r="E4019" i="4"/>
  <c r="C4020" i="4"/>
  <c r="E4020" i="4"/>
  <c r="B4023" i="4"/>
  <c r="D4025" i="4"/>
  <c r="D4027" i="4"/>
  <c r="B4028" i="4"/>
  <c r="D4028" i="4"/>
  <c r="F4028" i="4"/>
  <c r="B4029" i="4"/>
  <c r="D4030" i="4"/>
  <c r="C4032" i="4"/>
  <c r="D4032" i="4"/>
  <c r="B4038" i="4"/>
  <c r="D4038" i="4"/>
  <c r="B4039" i="4"/>
  <c r="D4039" i="4"/>
  <c r="B4040" i="4"/>
  <c r="D4040" i="4"/>
  <c r="B4042" i="4"/>
  <c r="D4042" i="4"/>
  <c r="D4044" i="4"/>
  <c r="C4046" i="4"/>
  <c r="C4048" i="4"/>
  <c r="C4050" i="4"/>
  <c r="E4052" i="4"/>
  <c r="B4054" i="4"/>
  <c r="B4055" i="4"/>
  <c r="E4056" i="4"/>
  <c r="B4057" i="4"/>
  <c r="B4061" i="4"/>
  <c r="F4061" i="4"/>
  <c r="B4062" i="4"/>
  <c r="E4062" i="4"/>
  <c r="D4063" i="4"/>
  <c r="D4064" i="4"/>
  <c r="B4066" i="4"/>
  <c r="D4068" i="4"/>
  <c r="B4069" i="4"/>
  <c r="D4069" i="4"/>
  <c r="C4073" i="4"/>
  <c r="B4074" i="4"/>
  <c r="B4075" i="4"/>
  <c r="C4075" i="4"/>
  <c r="E4076" i="4"/>
  <c r="D4078" i="4"/>
  <c r="D4082" i="4"/>
  <c r="B4086" i="4"/>
  <c r="E4086" i="4"/>
  <c r="C4087" i="4"/>
  <c r="D4088" i="4"/>
  <c r="C4089" i="4"/>
  <c r="C4091" i="4"/>
  <c r="C4093" i="4"/>
  <c r="D4095" i="4"/>
  <c r="F4095" i="4"/>
  <c r="C4099" i="4"/>
  <c r="D4100" i="4"/>
  <c r="C4103" i="4"/>
  <c r="F4103" i="4"/>
  <c r="C4104" i="4"/>
  <c r="D4105" i="4"/>
  <c r="B4108" i="4"/>
  <c r="B4111" i="4"/>
  <c r="D4115" i="4"/>
  <c r="B4118" i="4"/>
  <c r="D4121" i="4"/>
  <c r="B4123" i="4"/>
  <c r="F4124" i="4"/>
  <c r="D4129" i="4"/>
  <c r="F4137" i="4"/>
  <c r="B4140" i="4"/>
  <c r="D4140" i="4"/>
  <c r="D4144" i="4"/>
  <c r="F4144" i="4"/>
  <c r="D4145" i="4"/>
  <c r="B4146" i="4"/>
  <c r="C4147" i="4"/>
  <c r="F4148" i="4"/>
  <c r="D4149" i="4"/>
  <c r="D4150" i="4"/>
  <c r="E4154" i="4"/>
  <c r="B4161" i="4"/>
  <c r="E4161" i="4"/>
  <c r="B4162" i="4"/>
  <c r="E4162" i="4"/>
  <c r="C4164" i="4"/>
  <c r="D4165" i="4"/>
  <c r="B4166" i="4"/>
  <c r="E4168" i="4"/>
  <c r="B4169" i="4"/>
  <c r="D4170" i="4"/>
  <c r="B4171" i="4"/>
  <c r="C4171" i="4"/>
  <c r="B4174" i="4"/>
  <c r="D4174" i="4"/>
  <c r="F4174" i="4"/>
  <c r="B4175" i="4"/>
  <c r="D4175" i="4"/>
  <c r="B4177" i="4"/>
  <c r="B4179" i="4"/>
  <c r="D4180" i="4"/>
  <c r="F4180" i="4"/>
  <c r="B4181" i="4"/>
  <c r="F4181" i="4"/>
  <c r="B4182" i="4"/>
  <c r="E4182" i="4"/>
  <c r="E4185" i="4"/>
  <c r="E4187" i="4"/>
  <c r="B4188" i="4"/>
  <c r="F4188" i="4"/>
  <c r="D4189" i="4"/>
  <c r="C4190" i="4"/>
  <c r="B4193" i="4"/>
  <c r="C4195" i="4"/>
  <c r="D4196" i="4"/>
  <c r="B4198" i="4"/>
  <c r="E4198" i="4"/>
  <c r="B4203" i="4"/>
  <c r="E4203" i="4"/>
  <c r="C4204" i="4"/>
  <c r="F4204" i="4"/>
  <c r="D4205" i="4"/>
  <c r="D4208" i="4"/>
  <c r="C4210" i="4"/>
  <c r="B4214" i="4"/>
  <c r="E4214" i="4"/>
  <c r="F4216" i="4"/>
  <c r="B4217" i="4"/>
  <c r="E4217" i="4"/>
  <c r="B4219" i="4"/>
  <c r="D4222" i="4"/>
  <c r="B4223" i="4"/>
  <c r="F4224" i="4"/>
  <c r="D4225" i="4"/>
  <c r="D4230" i="4"/>
  <c r="B4233" i="4"/>
  <c r="C4233" i="4"/>
  <c r="E4233" i="4"/>
  <c r="B4236" i="4"/>
  <c r="E4236" i="4"/>
  <c r="B4238" i="4"/>
  <c r="D4239" i="4"/>
  <c r="B4240" i="4"/>
  <c r="C4243" i="4"/>
  <c r="D4244" i="4"/>
  <c r="B4247" i="4"/>
  <c r="E4247" i="4"/>
  <c r="C4249" i="4"/>
  <c r="E4256" i="4"/>
  <c r="B4257" i="4"/>
  <c r="F4257" i="4"/>
  <c r="C4259" i="4"/>
  <c r="E4259" i="4"/>
  <c r="B4260" i="4"/>
  <c r="B4262" i="4"/>
  <c r="C4262" i="4"/>
  <c r="E4262" i="4"/>
  <c r="B4265" i="4"/>
  <c r="E4265" i="4"/>
  <c r="B4266" i="4"/>
  <c r="B4269" i="4"/>
  <c r="E4269" i="4"/>
  <c r="B4271" i="4"/>
  <c r="C4273" i="4"/>
  <c r="F4273" i="4"/>
  <c r="D4274" i="4"/>
  <c r="C4275" i="4"/>
  <c r="C4278" i="4"/>
  <c r="E4278" i="4"/>
  <c r="D4279" i="4"/>
  <c r="C4281" i="4"/>
  <c r="D4284" i="4"/>
  <c r="C4285" i="4"/>
  <c r="F4285" i="4"/>
  <c r="C4286" i="4"/>
  <c r="F4289" i="4"/>
  <c r="D4291" i="4"/>
  <c r="C4292" i="4"/>
  <c r="C4298" i="4"/>
  <c r="F4298" i="4"/>
  <c r="D4299" i="4"/>
  <c r="F4299" i="4"/>
  <c r="F4303" i="4"/>
  <c r="F4306" i="4"/>
  <c r="E4311" i="4"/>
  <c r="E4316" i="4"/>
  <c r="F4319" i="4"/>
  <c r="E4320" i="4"/>
  <c r="C4321" i="4"/>
  <c r="E4322" i="4"/>
  <c r="F4323" i="4"/>
  <c r="B4324" i="4"/>
  <c r="F4324" i="4"/>
  <c r="D4325" i="4"/>
  <c r="C4327" i="4"/>
  <c r="D4337" i="4"/>
  <c r="F4338" i="4"/>
  <c r="E4339" i="4"/>
  <c r="D4341" i="4"/>
  <c r="F4347" i="4"/>
  <c r="F4349" i="4"/>
  <c r="C4350" i="4"/>
  <c r="E4352" i="4"/>
  <c r="D4353" i="4"/>
  <c r="F4353" i="4"/>
  <c r="D4355" i="4"/>
  <c r="C4358" i="4"/>
  <c r="E4358" i="4"/>
  <c r="C4359" i="4"/>
  <c r="B4362" i="4"/>
  <c r="E4362" i="4"/>
  <c r="C4363" i="4"/>
  <c r="C4365" i="4"/>
  <c r="E4365" i="4"/>
  <c r="D4368" i="4"/>
  <c r="B4369" i="4"/>
  <c r="D4369" i="4"/>
  <c r="B4373" i="4"/>
  <c r="E2381" i="4"/>
  <c r="B2383" i="4"/>
  <c r="C2387" i="4"/>
  <c r="B2389" i="4"/>
  <c r="C2391" i="4"/>
  <c r="E2391" i="4"/>
  <c r="F2391" i="4"/>
  <c r="C2392" i="4"/>
  <c r="F2392" i="4"/>
  <c r="B2394" i="4"/>
  <c r="E2394" i="4"/>
  <c r="C2402" i="4"/>
  <c r="B2403" i="4"/>
  <c r="B2407" i="4"/>
  <c r="B2409" i="4"/>
  <c r="C2409" i="4"/>
  <c r="C2424" i="4"/>
  <c r="B2430" i="4"/>
  <c r="B2433" i="4"/>
  <c r="C2433" i="4"/>
  <c r="E2433" i="4"/>
  <c r="B2439" i="4"/>
  <c r="C2439" i="4"/>
  <c r="B2441" i="4"/>
  <c r="B2442" i="4"/>
  <c r="B2452" i="4"/>
  <c r="C2452" i="4"/>
  <c r="C2453" i="4"/>
  <c r="E2456" i="4"/>
  <c r="E2457" i="4"/>
  <c r="C2459" i="4"/>
  <c r="E2462" i="4"/>
  <c r="F2469" i="4"/>
  <c r="F2474" i="4"/>
  <c r="C2475" i="4"/>
  <c r="F2481" i="4"/>
  <c r="E2483" i="4"/>
  <c r="E2484" i="4"/>
  <c r="E2490" i="4"/>
  <c r="B2492" i="4"/>
  <c r="F2498" i="4"/>
  <c r="F2499" i="4"/>
  <c r="B2500" i="4"/>
  <c r="E2502" i="4"/>
  <c r="C2503" i="4"/>
  <c r="E2511" i="4"/>
  <c r="E2514" i="4"/>
  <c r="E2516" i="4"/>
  <c r="E2522" i="4"/>
  <c r="F2523" i="4"/>
  <c r="F2524" i="4"/>
  <c r="F2525" i="4"/>
  <c r="F2527" i="4"/>
  <c r="C2533" i="4"/>
  <c r="F2534" i="4"/>
  <c r="E2535" i="4"/>
  <c r="E2537" i="4"/>
  <c r="F2568" i="4"/>
  <c r="E2572" i="4"/>
  <c r="F2577" i="4"/>
  <c r="E2578" i="4"/>
  <c r="C2582" i="4"/>
  <c r="F2582" i="4"/>
  <c r="F2592" i="4"/>
  <c r="E2601" i="4"/>
  <c r="F2605" i="4"/>
  <c r="C2611" i="4"/>
  <c r="F2611" i="4"/>
  <c r="E2619" i="4"/>
  <c r="E2623" i="4"/>
  <c r="F2630" i="4"/>
  <c r="E2631" i="4"/>
  <c r="E2640" i="4"/>
  <c r="F2642" i="4"/>
  <c r="E2651" i="4"/>
  <c r="F2656" i="4"/>
  <c r="F2663" i="4"/>
  <c r="F2669" i="4"/>
  <c r="F2679" i="4"/>
  <c r="C2684" i="4"/>
  <c r="F2687" i="4"/>
  <c r="F2689" i="4"/>
  <c r="F2697" i="4"/>
  <c r="E2699" i="4"/>
  <c r="F2699" i="4"/>
  <c r="F2711" i="4"/>
  <c r="F2729" i="4"/>
  <c r="F2730" i="4"/>
  <c r="F2731" i="4"/>
  <c r="E2732" i="4"/>
  <c r="F2742" i="4"/>
  <c r="E2751" i="4"/>
  <c r="F2751" i="4"/>
  <c r="F2754" i="4"/>
  <c r="E2755" i="4"/>
  <c r="E2756" i="4"/>
  <c r="D2760" i="4"/>
  <c r="D2761" i="4"/>
  <c r="F2761" i="4"/>
  <c r="F2770" i="4"/>
  <c r="F2775" i="4"/>
  <c r="E2778" i="4"/>
  <c r="F2778" i="4"/>
  <c r="E2786" i="4"/>
  <c r="E2795" i="4"/>
  <c r="E2801" i="4"/>
  <c r="F2811" i="4"/>
  <c r="F2812" i="4"/>
  <c r="E2814" i="4"/>
  <c r="D2818" i="4"/>
  <c r="B2830" i="4"/>
  <c r="B2832" i="4"/>
  <c r="C2833" i="4"/>
  <c r="B2840" i="4"/>
  <c r="C2840" i="4"/>
  <c r="B2841" i="4"/>
  <c r="B2842" i="4"/>
  <c r="B2843" i="4"/>
  <c r="B2846" i="4"/>
  <c r="C2848" i="4"/>
  <c r="D2852" i="4"/>
  <c r="B2853" i="4"/>
  <c r="E2853" i="4"/>
  <c r="C2857" i="4"/>
  <c r="B2858" i="4"/>
  <c r="C2858" i="4"/>
  <c r="D2863" i="4"/>
  <c r="E2866" i="4"/>
  <c r="B2868" i="4"/>
  <c r="D2868" i="4"/>
  <c r="C2869" i="4"/>
  <c r="B2872" i="4"/>
  <c r="B2873" i="4"/>
  <c r="B2874" i="4"/>
  <c r="C2874" i="4"/>
  <c r="C2879" i="4"/>
  <c r="B2881" i="4"/>
  <c r="B2884" i="4"/>
  <c r="C2884" i="4"/>
  <c r="F2884" i="4"/>
  <c r="F2886" i="4"/>
  <c r="C2887" i="4"/>
  <c r="B2889" i="4"/>
  <c r="C2889" i="4"/>
  <c r="B2891" i="4"/>
  <c r="C2892" i="4"/>
  <c r="C2893" i="4"/>
  <c r="B2896" i="4"/>
  <c r="C2897" i="4"/>
  <c r="F2897" i="4"/>
  <c r="C2898" i="4"/>
  <c r="E2899" i="4"/>
  <c r="D2900" i="4"/>
  <c r="C2901" i="4"/>
  <c r="E2902" i="4"/>
  <c r="E2903" i="4"/>
  <c r="F2905" i="4"/>
  <c r="D2906" i="4"/>
  <c r="C2907" i="4"/>
  <c r="D2907" i="4"/>
  <c r="D2911" i="4"/>
  <c r="C2912" i="4"/>
  <c r="D2913" i="4"/>
  <c r="B2917" i="4"/>
  <c r="B2922" i="4"/>
  <c r="B2924" i="4"/>
  <c r="B2927" i="4"/>
  <c r="F2927" i="4"/>
  <c r="C2928" i="4"/>
  <c r="C2929" i="4"/>
  <c r="F2929" i="4"/>
  <c r="B2930" i="4"/>
  <c r="D2934" i="4"/>
  <c r="B2936" i="4"/>
  <c r="D2936" i="4"/>
  <c r="B2937" i="4"/>
  <c r="E2937" i="4"/>
  <c r="D2938" i="4"/>
  <c r="B2939" i="4"/>
  <c r="E2939" i="4"/>
  <c r="B2942" i="4"/>
  <c r="C2942" i="4"/>
  <c r="D2943" i="4"/>
  <c r="F2943" i="4"/>
  <c r="E2944" i="4"/>
  <c r="E2946" i="4"/>
  <c r="B2951" i="4"/>
  <c r="B2954" i="4"/>
  <c r="D2954" i="4"/>
  <c r="C2955" i="4"/>
  <c r="D2958" i="4"/>
  <c r="C2962" i="4"/>
  <c r="B2964" i="4"/>
  <c r="B2968" i="4"/>
  <c r="C2968" i="4"/>
  <c r="C2971" i="4"/>
  <c r="E2972" i="4"/>
  <c r="C2980" i="4"/>
  <c r="F2980" i="4"/>
  <c r="B2981" i="4"/>
  <c r="E2981" i="4"/>
  <c r="B2982" i="4"/>
  <c r="D2982" i="4"/>
  <c r="C2983" i="4"/>
  <c r="D2984" i="4"/>
  <c r="D2985" i="4"/>
  <c r="C2987" i="4"/>
  <c r="C2993" i="4"/>
  <c r="D2995" i="4"/>
  <c r="C2996" i="4"/>
  <c r="D2996" i="4"/>
  <c r="B2998" i="4"/>
  <c r="C2998" i="4"/>
  <c r="D2998" i="4"/>
  <c r="F3000" i="4"/>
  <c r="D3001" i="4"/>
  <c r="E3002" i="4"/>
  <c r="B3003" i="4"/>
  <c r="D3003" i="4"/>
  <c r="D3005" i="4"/>
  <c r="B3006" i="4"/>
  <c r="B3008" i="4"/>
  <c r="C3008" i="4"/>
  <c r="D3012" i="4"/>
  <c r="E3014" i="4"/>
  <c r="C3019" i="4"/>
  <c r="F3019" i="4"/>
  <c r="C3021" i="4"/>
  <c r="F3022" i="4"/>
  <c r="C3024" i="4"/>
  <c r="B3029" i="4"/>
  <c r="C3029" i="4"/>
  <c r="D3032" i="4"/>
  <c r="B3034" i="4"/>
  <c r="C3034" i="4"/>
  <c r="D3034" i="4"/>
  <c r="B3038" i="4"/>
  <c r="D3043" i="4"/>
  <c r="B3044" i="4"/>
  <c r="C3047" i="4"/>
  <c r="E3048" i="4"/>
  <c r="E3049" i="4"/>
  <c r="C3051" i="4"/>
  <c r="E3053" i="4"/>
  <c r="B3057" i="4"/>
  <c r="D3057" i="4"/>
  <c r="C3059" i="4"/>
  <c r="B3060" i="4"/>
  <c r="D3060" i="4"/>
  <c r="C3062" i="4"/>
  <c r="B3067" i="4"/>
  <c r="C3070" i="4"/>
  <c r="B3074" i="4"/>
  <c r="D3075" i="4"/>
  <c r="C3079" i="4"/>
  <c r="E3080" i="4"/>
  <c r="C3081" i="4"/>
  <c r="F3081" i="4"/>
  <c r="B3082" i="4"/>
  <c r="E3082" i="4"/>
  <c r="B3084" i="4"/>
  <c r="C3084" i="4"/>
  <c r="C3085" i="4"/>
  <c r="B3087" i="4"/>
  <c r="B3088" i="4"/>
  <c r="B3089" i="4"/>
  <c r="C3091" i="4"/>
  <c r="E3091" i="4"/>
  <c r="C3093" i="4"/>
  <c r="B3095" i="4"/>
  <c r="C3095" i="4"/>
  <c r="B3096" i="4"/>
  <c r="E3097" i="4"/>
  <c r="D3099" i="4"/>
  <c r="B3100" i="4"/>
  <c r="C3102" i="4"/>
  <c r="B3107" i="4"/>
  <c r="C3107" i="4"/>
  <c r="F3107" i="4"/>
  <c r="D3108" i="4"/>
  <c r="C3110" i="4"/>
  <c r="E3111" i="4"/>
  <c r="C3112" i="4"/>
  <c r="D3112" i="4"/>
  <c r="D3117" i="4"/>
  <c r="B3119" i="4"/>
  <c r="C3119" i="4"/>
  <c r="D3119" i="4"/>
  <c r="F3119" i="4"/>
  <c r="C3120" i="4"/>
  <c r="B3124" i="4"/>
  <c r="B3125" i="4"/>
  <c r="C3127" i="4"/>
  <c r="B3141" i="4"/>
  <c r="C3141" i="4"/>
  <c r="B3144" i="4"/>
  <c r="B3149" i="4"/>
  <c r="B3151" i="4"/>
  <c r="B3153" i="4"/>
  <c r="E3153" i="4"/>
  <c r="C3154" i="4"/>
  <c r="D3154" i="4"/>
  <c r="D3156" i="4"/>
  <c r="B3157" i="4"/>
  <c r="C3157" i="4"/>
  <c r="D3157" i="4"/>
  <c r="B3160" i="4"/>
  <c r="B3161" i="4"/>
  <c r="B3162" i="4"/>
  <c r="B3169" i="4"/>
  <c r="B3170" i="4"/>
  <c r="F3170" i="4"/>
  <c r="E3172" i="4"/>
  <c r="D3174" i="4"/>
  <c r="B3177" i="4"/>
  <c r="D3177" i="4"/>
  <c r="B3179" i="4"/>
  <c r="C3179" i="4"/>
  <c r="C3180" i="4"/>
  <c r="D3181" i="4"/>
  <c r="D3852" i="4"/>
  <c r="E3859" i="4"/>
  <c r="B3864" i="4"/>
  <c r="D3869" i="4"/>
  <c r="B3871" i="4"/>
  <c r="E3878" i="4"/>
  <c r="D3879" i="4"/>
  <c r="F3880" i="4"/>
  <c r="E3882" i="4"/>
  <c r="F3885" i="4"/>
  <c r="B3893" i="4"/>
  <c r="B3898" i="4"/>
  <c r="D3898" i="4"/>
  <c r="C3901" i="4"/>
  <c r="E3904" i="4"/>
  <c r="B3905" i="4"/>
  <c r="F3905" i="4"/>
  <c r="C3907" i="4"/>
  <c r="D3909" i="4"/>
  <c r="B3910" i="4"/>
  <c r="E3910" i="4"/>
  <c r="C3911" i="4"/>
  <c r="B3912" i="4"/>
  <c r="C3912" i="4"/>
  <c r="F3912" i="4"/>
  <c r="D3913" i="4"/>
  <c r="C3916" i="4"/>
  <c r="C3920" i="4"/>
  <c r="B3924" i="4"/>
  <c r="E3924" i="4"/>
  <c r="B3927" i="4"/>
  <c r="C3929" i="4"/>
  <c r="C3936" i="4"/>
  <c r="C3939" i="4"/>
  <c r="C3941" i="4"/>
  <c r="D3942" i="4"/>
  <c r="B3946" i="4"/>
  <c r="B3948" i="4"/>
  <c r="D3948" i="4"/>
  <c r="C3949" i="4"/>
  <c r="C3951" i="4"/>
  <c r="B3956" i="4"/>
  <c r="C3956" i="4"/>
  <c r="E3956" i="4"/>
  <c r="C3957" i="4"/>
  <c r="F3957" i="4"/>
  <c r="B3958" i="4"/>
  <c r="B3962" i="4"/>
  <c r="C3963" i="4"/>
  <c r="C3965" i="4"/>
  <c r="B3967" i="4"/>
  <c r="B3969" i="4"/>
  <c r="B3970" i="4"/>
  <c r="C3972" i="4"/>
  <c r="C3975" i="4"/>
  <c r="D3976" i="4"/>
  <c r="B3982" i="4"/>
  <c r="D3982" i="4"/>
  <c r="E3988" i="4"/>
  <c r="C3992" i="4"/>
  <c r="D3994" i="4"/>
  <c r="C4004" i="4"/>
  <c r="B4007" i="4"/>
  <c r="C4008" i="4"/>
  <c r="C4011" i="4"/>
  <c r="E4017" i="4"/>
  <c r="B4019" i="4"/>
  <c r="D4019" i="4"/>
  <c r="B4021" i="4"/>
  <c r="C4021" i="4"/>
  <c r="E4021" i="4"/>
  <c r="B4024" i="4"/>
  <c r="C4024" i="4"/>
  <c r="C4025" i="4"/>
  <c r="B4027" i="4"/>
  <c r="C4027" i="4"/>
  <c r="D4029" i="4"/>
  <c r="B4030" i="4"/>
  <c r="C4030" i="4"/>
  <c r="E4030" i="4"/>
  <c r="C4031" i="4"/>
  <c r="B4032" i="4"/>
  <c r="C4035" i="4"/>
  <c r="F4035" i="4"/>
  <c r="B4043" i="4"/>
  <c r="B4044" i="4"/>
  <c r="E4044" i="4"/>
  <c r="B4045" i="4"/>
  <c r="F4045" i="4"/>
  <c r="D4046" i="4"/>
  <c r="C4051" i="4"/>
  <c r="E4051" i="4"/>
  <c r="E4053" i="4"/>
  <c r="B4058" i="4"/>
  <c r="C4059" i="4"/>
  <c r="F4060" i="4"/>
  <c r="C4061" i="4"/>
  <c r="D4062" i="4"/>
  <c r="B4064" i="4"/>
  <c r="D4065" i="4"/>
  <c r="C4066" i="4"/>
  <c r="C4069" i="4"/>
  <c r="E4069" i="4"/>
  <c r="B4070" i="4"/>
  <c r="F4071" i="4"/>
  <c r="D4074" i="4"/>
  <c r="B4076" i="4"/>
  <c r="D4076" i="4"/>
  <c r="B4077" i="4"/>
  <c r="C4079" i="4"/>
  <c r="C4081" i="4"/>
  <c r="B4083" i="4"/>
  <c r="D4085" i="4"/>
  <c r="C4088" i="4"/>
  <c r="D4091" i="4"/>
  <c r="F4098" i="4"/>
  <c r="E4099" i="4"/>
  <c r="B4102" i="4"/>
  <c r="D4102" i="4"/>
  <c r="B4106" i="4"/>
  <c r="E4106" i="4"/>
  <c r="C4108" i="4"/>
  <c r="B4109" i="4"/>
  <c r="E4110" i="4"/>
  <c r="B4122" i="4"/>
  <c r="E4122" i="4"/>
  <c r="C4123" i="4"/>
  <c r="D4123" i="4"/>
  <c r="B4124" i="4"/>
  <c r="E4124" i="4"/>
  <c r="B4125" i="4"/>
  <c r="F4125" i="4"/>
  <c r="C4126" i="4"/>
  <c r="B4127" i="4"/>
  <c r="C4127" i="4"/>
  <c r="F4131" i="4"/>
  <c r="D4132" i="4"/>
  <c r="E4133" i="4"/>
  <c r="C4136" i="4"/>
  <c r="C4142" i="4"/>
  <c r="B4147" i="4"/>
  <c r="C4148" i="4"/>
  <c r="E4148" i="4"/>
  <c r="B4149" i="4"/>
  <c r="B4150" i="4"/>
  <c r="B4151" i="4"/>
  <c r="C4154" i="4"/>
  <c r="D4156" i="4"/>
  <c r="B4157" i="4"/>
  <c r="E4157" i="4"/>
  <c r="C4158" i="4"/>
  <c r="C4159" i="4"/>
  <c r="C4161" i="4"/>
  <c r="C4168" i="4"/>
  <c r="B4173" i="4"/>
  <c r="C4173" i="4"/>
  <c r="C4174" i="4"/>
  <c r="C4179" i="4"/>
  <c r="B4180" i="4"/>
  <c r="C4180" i="4"/>
  <c r="E4180" i="4"/>
  <c r="C4181" i="4"/>
  <c r="B4184" i="4"/>
  <c r="C4184" i="4"/>
  <c r="B4185" i="4"/>
  <c r="C4185" i="4"/>
  <c r="D4187" i="4"/>
  <c r="F4189" i="4"/>
  <c r="C4194" i="4"/>
  <c r="E4194" i="4"/>
  <c r="B4197" i="4"/>
  <c r="C4197" i="4"/>
  <c r="E4197" i="4"/>
  <c r="C4198" i="4"/>
  <c r="D4198" i="4"/>
  <c r="C4201" i="4"/>
  <c r="E4205" i="4"/>
  <c r="C4206" i="4"/>
  <c r="B4207" i="4"/>
  <c r="C4207" i="4"/>
  <c r="D4215" i="4"/>
  <c r="B4216" i="4"/>
  <c r="D4216" i="4"/>
  <c r="B4218" i="4"/>
  <c r="C4219" i="4"/>
  <c r="F4219" i="4"/>
  <c r="C4220" i="4"/>
  <c r="C4222" i="4"/>
  <c r="F4222" i="4"/>
  <c r="E4225" i="4"/>
  <c r="C4230" i="4"/>
  <c r="F4230" i="4"/>
  <c r="F4231" i="4"/>
  <c r="C4232" i="4"/>
  <c r="B4234" i="4"/>
  <c r="D4237" i="4"/>
  <c r="F4237" i="4"/>
  <c r="B4239" i="4"/>
  <c r="E4239" i="4"/>
  <c r="C4240" i="4"/>
  <c r="D4243" i="4"/>
  <c r="F4243" i="4"/>
  <c r="B4245" i="4"/>
  <c r="C4246" i="4"/>
  <c r="C4248" i="4"/>
  <c r="B4251" i="4"/>
  <c r="B4253" i="4"/>
  <c r="C4253" i="4"/>
  <c r="B4254" i="4"/>
  <c r="E4254" i="4"/>
  <c r="F4256" i="4"/>
  <c r="E4257" i="4"/>
  <c r="B4258" i="4"/>
  <c r="F4259" i="4"/>
  <c r="F4262" i="4"/>
  <c r="B4263" i="4"/>
  <c r="F4265" i="4"/>
  <c r="C4270" i="4"/>
  <c r="F4270" i="4"/>
  <c r="C4272" i="4"/>
  <c r="C4274" i="4"/>
  <c r="C4276" i="4"/>
  <c r="B4279" i="4"/>
  <c r="B4282" i="4"/>
  <c r="C4282" i="4"/>
  <c r="B4283" i="4"/>
  <c r="D4283" i="4"/>
  <c r="B4285" i="4"/>
  <c r="D4290" i="4"/>
  <c r="E4295" i="4"/>
  <c r="D4296" i="4"/>
  <c r="E4307" i="4"/>
  <c r="B4317" i="4"/>
  <c r="F4318" i="4"/>
  <c r="E4324" i="4"/>
  <c r="B4325" i="4"/>
  <c r="F4328" i="4"/>
  <c r="F4329" i="4"/>
  <c r="D4332" i="4"/>
  <c r="E4342" i="4"/>
  <c r="E4343" i="4"/>
  <c r="E4350" i="4"/>
  <c r="C4352" i="4"/>
  <c r="D4354" i="4"/>
  <c r="B4355" i="4"/>
  <c r="E4355" i="4"/>
  <c r="C4356" i="4"/>
  <c r="B4357" i="4"/>
  <c r="D4357" i="4"/>
  <c r="B4364" i="4"/>
  <c r="D4364" i="4"/>
  <c r="C4366" i="4"/>
  <c r="C4369" i="4"/>
  <c r="C4371" i="4"/>
  <c r="D4374" i="4"/>
  <c r="C4375" i="4"/>
  <c r="E4375" i="4"/>
  <c r="F3181" i="4"/>
  <c r="F3852" i="4"/>
  <c r="D3854" i="4"/>
  <c r="D3858" i="4"/>
  <c r="E3858" i="4"/>
  <c r="E3865" i="4"/>
  <c r="C3868" i="4"/>
  <c r="B3870" i="4"/>
  <c r="D3880" i="4"/>
  <c r="E3883" i="4"/>
  <c r="F3886" i="4"/>
  <c r="F3887" i="4"/>
  <c r="F3890" i="4"/>
  <c r="D3891" i="4"/>
  <c r="C3893" i="4"/>
  <c r="B3895" i="4"/>
  <c r="D3895" i="4"/>
  <c r="F3895" i="4"/>
  <c r="D3902" i="4"/>
  <c r="B3904" i="4"/>
  <c r="D3904" i="4"/>
  <c r="D3905" i="4"/>
  <c r="C3906" i="4"/>
  <c r="B3907" i="4"/>
  <c r="D3907" i="4"/>
  <c r="B3909" i="4"/>
  <c r="E3913" i="4"/>
  <c r="D3914" i="4"/>
  <c r="B3916" i="4"/>
  <c r="D3916" i="4"/>
  <c r="B3917" i="4"/>
  <c r="E3917" i="4"/>
  <c r="B3918" i="4"/>
  <c r="B3919" i="4"/>
  <c r="D3919" i="4"/>
  <c r="D3922" i="4"/>
  <c r="B3925" i="4"/>
  <c r="C3925" i="4"/>
  <c r="E3925" i="4"/>
  <c r="D3927" i="4"/>
  <c r="C3928" i="4"/>
  <c r="E3928" i="4"/>
  <c r="C3930" i="4"/>
  <c r="E3930" i="4"/>
  <c r="B3932" i="4"/>
  <c r="C3932" i="4"/>
  <c r="E3932" i="4"/>
  <c r="B3933" i="4"/>
  <c r="C3933" i="4"/>
  <c r="D3933" i="4"/>
  <c r="E3934" i="4"/>
  <c r="D3935" i="4"/>
  <c r="E3936" i="4"/>
  <c r="B3937" i="4"/>
  <c r="F3937" i="4"/>
  <c r="D3938" i="4"/>
  <c r="B3940" i="4"/>
  <c r="D3943" i="4"/>
  <c r="F3943" i="4"/>
  <c r="B3944" i="4"/>
  <c r="D3945" i="4"/>
  <c r="C3948" i="4"/>
  <c r="E3948" i="4"/>
  <c r="B3949" i="4"/>
  <c r="D3949" i="4"/>
  <c r="C3952" i="4"/>
  <c r="F3952" i="4"/>
  <c r="B3955" i="4"/>
  <c r="C3955" i="4"/>
  <c r="D3957" i="4"/>
  <c r="C3959" i="4"/>
  <c r="D3960" i="4"/>
  <c r="B3964" i="4"/>
  <c r="D3964" i="4"/>
  <c r="E3969" i="4"/>
  <c r="C3970" i="4"/>
  <c r="C3974" i="4"/>
  <c r="B3976" i="4"/>
  <c r="C3980" i="4"/>
  <c r="B3981" i="4"/>
  <c r="B3984" i="4"/>
  <c r="C3984" i="4"/>
  <c r="E3984" i="4"/>
  <c r="D3986" i="4"/>
  <c r="B3988" i="4"/>
  <c r="C3988" i="4"/>
  <c r="F3988" i="4"/>
  <c r="B3989" i="4"/>
  <c r="B3996" i="4"/>
  <c r="B4003" i="4"/>
  <c r="E4003" i="4"/>
  <c r="B4005" i="4"/>
  <c r="C4005" i="4"/>
  <c r="E4005" i="4"/>
  <c r="B4008" i="4"/>
  <c r="B4009" i="4"/>
  <c r="C4009" i="4"/>
  <c r="C4013" i="4"/>
  <c r="C4015" i="4"/>
  <c r="F4016" i="4"/>
  <c r="D4018" i="4"/>
  <c r="F4019" i="4"/>
  <c r="D4021" i="4"/>
  <c r="C4022" i="4"/>
  <c r="D4022" i="4"/>
  <c r="D4023" i="4"/>
  <c r="D4026" i="4"/>
  <c r="C4029" i="4"/>
  <c r="B4034" i="4"/>
  <c r="E4035" i="4"/>
  <c r="B4036" i="4"/>
  <c r="B4037" i="4"/>
  <c r="C4037" i="4"/>
  <c r="D4037" i="4"/>
  <c r="C4038" i="4"/>
  <c r="E4038" i="4"/>
  <c r="C4039" i="4"/>
  <c r="E4039" i="4"/>
  <c r="F4039" i="4"/>
  <c r="C4044" i="4"/>
  <c r="D4045" i="4"/>
  <c r="B4046" i="4"/>
  <c r="F4046" i="4"/>
  <c r="B4047" i="4"/>
  <c r="D4047" i="4"/>
  <c r="D4048" i="4"/>
  <c r="B4049" i="4"/>
  <c r="B4050" i="4"/>
  <c r="B4053" i="4"/>
  <c r="C4053" i="4"/>
  <c r="B4060" i="4"/>
  <c r="D4060" i="4"/>
  <c r="D4061" i="4"/>
  <c r="C4064" i="4"/>
  <c r="C4076" i="4"/>
  <c r="F4076" i="4"/>
  <c r="E4078" i="4"/>
  <c r="D4080" i="4"/>
  <c r="E4083" i="4"/>
  <c r="E4085" i="4"/>
  <c r="D4090" i="4"/>
  <c r="B4092" i="4"/>
  <c r="B4095" i="4"/>
  <c r="C4096" i="4"/>
  <c r="D4098" i="4"/>
  <c r="B4099" i="4"/>
  <c r="D4099" i="4"/>
  <c r="B4101" i="4"/>
  <c r="C4102" i="4"/>
  <c r="E4102" i="4"/>
  <c r="D4103" i="4"/>
  <c r="D4106" i="4"/>
  <c r="F4106" i="4"/>
  <c r="B4110" i="4"/>
  <c r="C4110" i="4"/>
  <c r="D4110" i="4"/>
  <c r="B4113" i="4"/>
  <c r="F4114" i="4"/>
  <c r="B4115" i="4"/>
  <c r="B4119" i="4"/>
  <c r="E4119" i="4"/>
  <c r="D4124" i="4"/>
  <c r="C4139" i="4"/>
  <c r="C4141" i="4"/>
  <c r="D4143" i="4"/>
  <c r="C4150" i="4"/>
  <c r="E4150" i="4"/>
  <c r="D4151" i="4"/>
  <c r="C4152" i="4"/>
  <c r="C4153" i="4"/>
  <c r="D4154" i="4"/>
  <c r="B4155" i="4"/>
  <c r="E4155" i="4"/>
  <c r="C4156" i="4"/>
  <c r="C4157" i="4"/>
  <c r="F4157" i="4"/>
  <c r="D4158" i="4"/>
  <c r="C4160" i="4"/>
  <c r="D4161" i="4"/>
  <c r="D4162" i="4"/>
  <c r="F4162" i="4"/>
  <c r="B4163" i="4"/>
  <c r="E4163" i="4"/>
  <c r="B4165" i="4"/>
  <c r="D4166" i="4"/>
  <c r="B4167" i="4"/>
  <c r="D4167" i="4"/>
  <c r="D4168" i="4"/>
  <c r="D4171" i="4"/>
  <c r="D4179" i="4"/>
  <c r="E4181" i="4"/>
  <c r="C4182" i="4"/>
  <c r="D4185" i="4"/>
  <c r="F4186" i="4"/>
  <c r="C4187" i="4"/>
  <c r="E4188" i="4"/>
  <c r="D4190" i="4"/>
  <c r="D4193" i="4"/>
  <c r="B4196" i="4"/>
  <c r="C4196" i="4"/>
  <c r="D4197" i="4"/>
  <c r="C4199" i="4"/>
  <c r="B4200" i="4"/>
  <c r="B4201" i="4"/>
  <c r="B4202" i="4"/>
  <c r="C4203" i="4"/>
  <c r="F4203" i="4"/>
  <c r="D4204" i="4"/>
  <c r="B4206" i="4"/>
  <c r="C4209" i="4"/>
  <c r="D4210" i="4"/>
  <c r="C4211" i="4"/>
  <c r="D4214" i="4"/>
  <c r="E4216" i="4"/>
  <c r="D4217" i="4"/>
  <c r="C4218" i="4"/>
  <c r="E4220" i="4"/>
  <c r="B4224" i="4"/>
  <c r="E4224" i="4"/>
  <c r="C4225" i="4"/>
  <c r="B4229" i="4"/>
  <c r="C4229" i="4"/>
  <c r="B4231" i="4"/>
  <c r="E4231" i="4"/>
  <c r="B4232" i="4"/>
  <c r="D4233" i="4"/>
  <c r="E4234" i="4"/>
  <c r="C4236" i="4"/>
  <c r="E4240" i="4"/>
  <c r="B4242" i="4"/>
  <c r="E4242" i="4"/>
  <c r="D4247" i="4"/>
  <c r="D4249" i="4"/>
  <c r="B4250" i="4"/>
  <c r="D4251" i="4"/>
  <c r="C4255" i="4"/>
  <c r="D4257" i="4"/>
  <c r="B4264" i="4"/>
  <c r="D4264" i="4"/>
  <c r="D4266" i="4"/>
  <c r="C4269" i="4"/>
  <c r="D4270" i="4"/>
  <c r="E4274" i="4"/>
  <c r="C4277" i="4"/>
  <c r="B4280" i="4"/>
  <c r="D4280" i="4"/>
  <c r="B4281" i="4"/>
  <c r="E4285" i="4"/>
  <c r="E4287" i="4"/>
  <c r="B4288" i="4"/>
  <c r="C4290" i="4"/>
  <c r="F4290" i="4"/>
  <c r="E4291" i="4"/>
  <c r="B4293" i="4"/>
  <c r="E4293" i="4"/>
  <c r="E4296" i="4"/>
  <c r="D4308" i="4"/>
  <c r="E4309" i="4"/>
  <c r="F4313" i="4"/>
  <c r="D4314" i="4"/>
  <c r="F4316" i="4"/>
  <c r="E4319" i="4"/>
  <c r="C4322" i="4"/>
  <c r="D4324" i="4"/>
  <c r="C4326" i="4"/>
  <c r="D4331" i="4"/>
  <c r="E4331" i="4"/>
  <c r="E4335" i="4"/>
  <c r="E4336" i="4"/>
  <c r="E4337" i="4"/>
  <c r="E4346" i="4"/>
  <c r="D4348" i="4"/>
  <c r="E4349" i="4"/>
  <c r="B4353" i="4"/>
  <c r="E4353" i="4"/>
  <c r="B4354" i="4"/>
  <c r="E4354" i="4"/>
  <c r="C4355" i="4"/>
  <c r="F4355" i="4"/>
  <c r="B4356" i="4"/>
  <c r="C4360" i="4"/>
  <c r="C4361" i="4"/>
  <c r="F4362" i="4"/>
  <c r="B4363" i="4"/>
  <c r="B4365" i="4"/>
  <c r="D4365" i="4"/>
  <c r="F4365" i="4"/>
  <c r="D4371" i="4"/>
  <c r="B4375" i="4"/>
  <c r="D4375" i="4"/>
  <c r="E856" i="4"/>
  <c r="F991" i="4"/>
  <c r="E1130" i="4"/>
  <c r="F1144" i="4"/>
  <c r="F1452" i="4"/>
  <c r="F1471" i="4"/>
  <c r="F1556" i="4"/>
  <c r="E1664" i="4"/>
  <c r="F1768" i="4"/>
  <c r="F1802" i="4"/>
  <c r="F1912" i="4"/>
  <c r="F1923" i="4"/>
  <c r="E1926" i="4"/>
  <c r="B1937" i="4"/>
  <c r="E1942" i="4"/>
  <c r="C1945" i="4"/>
  <c r="C1947" i="4"/>
  <c r="B1948" i="4"/>
  <c r="B1955" i="4"/>
  <c r="F1963" i="4"/>
  <c r="B1967" i="4"/>
  <c r="E1967" i="4"/>
  <c r="B1968" i="4"/>
  <c r="B1969" i="4"/>
  <c r="E1969" i="4"/>
  <c r="C1975" i="4"/>
  <c r="F1975" i="4"/>
  <c r="C1977" i="4"/>
  <c r="E1977" i="4"/>
  <c r="F1977" i="4"/>
  <c r="B1978" i="4"/>
  <c r="B1979" i="4"/>
  <c r="C1985" i="4"/>
  <c r="E1985" i="4"/>
  <c r="C1986" i="4"/>
  <c r="B1988" i="4"/>
  <c r="B1990" i="4"/>
  <c r="B1995" i="4"/>
  <c r="B1999" i="4"/>
  <c r="B2000" i="4"/>
  <c r="B2003" i="4"/>
  <c r="B2009" i="4"/>
  <c r="C2009" i="4"/>
  <c r="E2009" i="4"/>
  <c r="C2013" i="4"/>
  <c r="B2016" i="4"/>
  <c r="B2019" i="4"/>
  <c r="C2019" i="4"/>
  <c r="C2022" i="4"/>
  <c r="C2023" i="4"/>
  <c r="B2024" i="4"/>
  <c r="B2026" i="4"/>
  <c r="C2026" i="4"/>
  <c r="B2030" i="4"/>
  <c r="C2030" i="4"/>
  <c r="E2030" i="4"/>
  <c r="B2036" i="4"/>
  <c r="C2066" i="4"/>
  <c r="C2068" i="4"/>
  <c r="B2070" i="4"/>
  <c r="C2072" i="4"/>
  <c r="F2381" i="4"/>
  <c r="B2384" i="4"/>
  <c r="B2385" i="4"/>
  <c r="C2385" i="4"/>
  <c r="F2385" i="4"/>
  <c r="F2386" i="4"/>
  <c r="C2390" i="4"/>
  <c r="E2390" i="4"/>
  <c r="E2395" i="4"/>
  <c r="B2402" i="4"/>
  <c r="E2402" i="4"/>
  <c r="C2403" i="4"/>
  <c r="C2408" i="4"/>
  <c r="E2410" i="4"/>
  <c r="B2412" i="4"/>
  <c r="F2412" i="4"/>
  <c r="B2413" i="4"/>
  <c r="B2415" i="4"/>
  <c r="B2418" i="4"/>
  <c r="F2418" i="4"/>
  <c r="C2420" i="4"/>
  <c r="E2420" i="4"/>
  <c r="B2426" i="4"/>
  <c r="B2431" i="4"/>
  <c r="C2431" i="4"/>
  <c r="E2431" i="4"/>
  <c r="C2435" i="4"/>
  <c r="B2437" i="4"/>
  <c r="C2437" i="4"/>
  <c r="C2440" i="4"/>
  <c r="B2447" i="4"/>
  <c r="C2447" i="4"/>
  <c r="B2451" i="4"/>
  <c r="C2454" i="4"/>
  <c r="E2454" i="4"/>
  <c r="F2461" i="4"/>
  <c r="F2464" i="4"/>
  <c r="C2471" i="4"/>
  <c r="E2474" i="4"/>
  <c r="E2478" i="4"/>
  <c r="F2482" i="4"/>
  <c r="F2483" i="4"/>
  <c r="E2485" i="4"/>
  <c r="E2488" i="4"/>
  <c r="C2491" i="4"/>
  <c r="C2494" i="4"/>
  <c r="F2494" i="4"/>
  <c r="E2495" i="4"/>
  <c r="F2495" i="4"/>
  <c r="F2497" i="4"/>
  <c r="E2499" i="4"/>
  <c r="E2501" i="4"/>
  <c r="F2507" i="4"/>
  <c r="F2514" i="4"/>
  <c r="E2515" i="4"/>
  <c r="F2515" i="4"/>
  <c r="F2517" i="4"/>
  <c r="C2520" i="4"/>
  <c r="E2521" i="4"/>
  <c r="E2530" i="4"/>
  <c r="F2531" i="4"/>
  <c r="E2533" i="4"/>
  <c r="E2534" i="4"/>
  <c r="F2537" i="4"/>
  <c r="E2541" i="4"/>
  <c r="F2547" i="4"/>
  <c r="E2555" i="4"/>
  <c r="F2564" i="4"/>
  <c r="E2566" i="4"/>
  <c r="F2573" i="4"/>
  <c r="F2580" i="4"/>
  <c r="F2585" i="4"/>
  <c r="E2587" i="4"/>
  <c r="F2589" i="4"/>
  <c r="F2595" i="4"/>
  <c r="C2602" i="4"/>
  <c r="E2605" i="4"/>
  <c r="C2607" i="4"/>
  <c r="F2619" i="4"/>
  <c r="F2620" i="4"/>
  <c r="E2622" i="4"/>
  <c r="E2630" i="4"/>
  <c r="F2638" i="4"/>
  <c r="F2640" i="4"/>
  <c r="F2644" i="4"/>
  <c r="C2652" i="4"/>
  <c r="E2652" i="4"/>
  <c r="E2655" i="4"/>
  <c r="F2662" i="4"/>
  <c r="E2666" i="4"/>
  <c r="F2666" i="4"/>
  <c r="F2668" i="4"/>
  <c r="E2685" i="4"/>
  <c r="E2688" i="4"/>
  <c r="F2690" i="4"/>
  <c r="E2697" i="4"/>
  <c r="E2698" i="4"/>
  <c r="F2698" i="4"/>
  <c r="E2702" i="4"/>
  <c r="F2702" i="4"/>
  <c r="F2704" i="4"/>
  <c r="F2713" i="4"/>
  <c r="C2723" i="4"/>
  <c r="E2723" i="4"/>
  <c r="C2725" i="4"/>
  <c r="F2725" i="4"/>
  <c r="E2733" i="4"/>
  <c r="E2736" i="4"/>
  <c r="F2741" i="4"/>
  <c r="F2746" i="4"/>
  <c r="B2749" i="4"/>
  <c r="C2749" i="4"/>
  <c r="C2750" i="4"/>
  <c r="B2756" i="4"/>
  <c r="F2756" i="4"/>
  <c r="E2757" i="4"/>
  <c r="F2759" i="4"/>
  <c r="E2760" i="4"/>
  <c r="F2766" i="4"/>
  <c r="F2771" i="4"/>
  <c r="F2777" i="4"/>
  <c r="F2781" i="4"/>
  <c r="D2786" i="4"/>
  <c r="F2787" i="4"/>
  <c r="F2795" i="4"/>
  <c r="F2799" i="4"/>
  <c r="E2806" i="4"/>
  <c r="D2812" i="4"/>
  <c r="B2818" i="4"/>
  <c r="E2818" i="4"/>
  <c r="C2819" i="4"/>
  <c r="E2819" i="4"/>
  <c r="C2820" i="4"/>
  <c r="D2821" i="4"/>
  <c r="C2824" i="4"/>
  <c r="C2827" i="4"/>
  <c r="F2827" i="4"/>
  <c r="B2828" i="4"/>
  <c r="C2828" i="4"/>
  <c r="E2829" i="4"/>
  <c r="C2830" i="4"/>
  <c r="B2831" i="4"/>
  <c r="C2831" i="4"/>
  <c r="B2834" i="4"/>
  <c r="C2834" i="4"/>
  <c r="B2835" i="4"/>
  <c r="B2837" i="4"/>
  <c r="D2837" i="4"/>
  <c r="B2838" i="4"/>
  <c r="C2838" i="4"/>
  <c r="E2838" i="4"/>
  <c r="C2843" i="4"/>
  <c r="D2844" i="4"/>
  <c r="E2848" i="4"/>
  <c r="D2853" i="4"/>
  <c r="B2857" i="4"/>
  <c r="D2857" i="4"/>
  <c r="B2859" i="4"/>
  <c r="B2861" i="4"/>
  <c r="C2861" i="4"/>
  <c r="B2862" i="4"/>
  <c r="D2864" i="4"/>
  <c r="C2865" i="4"/>
  <c r="E2865" i="4"/>
  <c r="B2870" i="4"/>
  <c r="D2870" i="4"/>
  <c r="C2871" i="4"/>
  <c r="B2877" i="4"/>
  <c r="B2879" i="4"/>
  <c r="E2879" i="4"/>
  <c r="B2880" i="4"/>
  <c r="D2880" i="4"/>
  <c r="C2881" i="4"/>
  <c r="D2882" i="4"/>
  <c r="D2885" i="4"/>
  <c r="B2888" i="4"/>
  <c r="D2888" i="4"/>
  <c r="B2890" i="4"/>
  <c r="C2890" i="4"/>
  <c r="D2890" i="4"/>
  <c r="C2895" i="4"/>
  <c r="B2898" i="4"/>
  <c r="D2898" i="4"/>
  <c r="B2899" i="4"/>
  <c r="C2899" i="4"/>
  <c r="D2899" i="4"/>
  <c r="F2899" i="4"/>
  <c r="B2901" i="4"/>
  <c r="F2902" i="4"/>
  <c r="C2903" i="4"/>
  <c r="C2904" i="4"/>
  <c r="E2904" i="4"/>
  <c r="C2905" i="4"/>
  <c r="E2905" i="4"/>
  <c r="C2911" i="4"/>
  <c r="E2911" i="4"/>
  <c r="B2913" i="4"/>
  <c r="C2913" i="4"/>
  <c r="F2913" i="4"/>
  <c r="E2915" i="4"/>
  <c r="B2919" i="4"/>
  <c r="B2920" i="4"/>
  <c r="D2920" i="4"/>
  <c r="D2925" i="4"/>
  <c r="B2926" i="4"/>
  <c r="C2926" i="4"/>
  <c r="E2926" i="4"/>
  <c r="E2928" i="4"/>
  <c r="B2929" i="4"/>
  <c r="E2929" i="4"/>
  <c r="B2932" i="4"/>
  <c r="C2933" i="4"/>
  <c r="F2933" i="4"/>
  <c r="C2934" i="4"/>
  <c r="D2937" i="4"/>
  <c r="C2940" i="4"/>
  <c r="E2940" i="4"/>
  <c r="D2942" i="4"/>
  <c r="D2946" i="4"/>
  <c r="F2946" i="4"/>
  <c r="D2947" i="4"/>
  <c r="D2948" i="4"/>
  <c r="B2949" i="4"/>
  <c r="C2949" i="4"/>
  <c r="B2950" i="4"/>
  <c r="C2952" i="4"/>
  <c r="E2952" i="4"/>
  <c r="C2954" i="4"/>
  <c r="E2954" i="4"/>
  <c r="B2955" i="4"/>
  <c r="C2957" i="4"/>
  <c r="E2957" i="4"/>
  <c r="C2959" i="4"/>
  <c r="B2962" i="4"/>
  <c r="B2963" i="4"/>
  <c r="B2966" i="4"/>
  <c r="B2967" i="4"/>
  <c r="C2967" i="4"/>
  <c r="D2967" i="4"/>
  <c r="C2970" i="4"/>
  <c r="E2970" i="4"/>
  <c r="D2973" i="4"/>
  <c r="B2978" i="4"/>
  <c r="D2978" i="4"/>
  <c r="F2978" i="4"/>
  <c r="C2979" i="4"/>
  <c r="F2979" i="4"/>
  <c r="E2980" i="4"/>
  <c r="C2986" i="4"/>
  <c r="B2988" i="4"/>
  <c r="D2988" i="4"/>
  <c r="B2989" i="4"/>
  <c r="C2989" i="4"/>
  <c r="E2989" i="4"/>
  <c r="B2990" i="4"/>
  <c r="C2991" i="4"/>
  <c r="B2993" i="4"/>
  <c r="B2995" i="4"/>
  <c r="C2995" i="4"/>
  <c r="E2995" i="4"/>
  <c r="F2996" i="4"/>
  <c r="C3000" i="4"/>
  <c r="B3002" i="4"/>
  <c r="D3002" i="4"/>
  <c r="B3004" i="4"/>
  <c r="C3004" i="4"/>
  <c r="D3004" i="4"/>
  <c r="C3007" i="4"/>
  <c r="B3010" i="4"/>
  <c r="C3010" i="4"/>
  <c r="B3011" i="4"/>
  <c r="C3011" i="4"/>
  <c r="E3011" i="4"/>
  <c r="C3012" i="4"/>
  <c r="F3012" i="4"/>
  <c r="B3014" i="4"/>
  <c r="B3015" i="4"/>
  <c r="D3015" i="4"/>
  <c r="C3018" i="4"/>
  <c r="D3019" i="4"/>
  <c r="B3020" i="4"/>
  <c r="E3020" i="4"/>
  <c r="B3021" i="4"/>
  <c r="E3021" i="4"/>
  <c r="B3022" i="4"/>
  <c r="B3024" i="4"/>
  <c r="D3024" i="4"/>
  <c r="B3027" i="4"/>
  <c r="C3027" i="4"/>
  <c r="B3033" i="4"/>
  <c r="D3033" i="4"/>
  <c r="D3038" i="4"/>
  <c r="B3039" i="4"/>
  <c r="C3039" i="4"/>
  <c r="D3039" i="4"/>
  <c r="C3040" i="4"/>
  <c r="E3043" i="4"/>
  <c r="D3044" i="4"/>
  <c r="C3045" i="4"/>
  <c r="E3045" i="4"/>
  <c r="F3046" i="4"/>
  <c r="F3049" i="4"/>
  <c r="D3050" i="4"/>
  <c r="F3050" i="4"/>
  <c r="B3051" i="4"/>
  <c r="E3051" i="4"/>
  <c r="D3053" i="4"/>
  <c r="D3054" i="4"/>
  <c r="F3054" i="4"/>
  <c r="D3058" i="4"/>
  <c r="D3064" i="4"/>
  <c r="C3068" i="4"/>
  <c r="B3077" i="4"/>
  <c r="C3077" i="4"/>
  <c r="B3081" i="4"/>
  <c r="E3081" i="4"/>
  <c r="C3083" i="4"/>
  <c r="E3083" i="4"/>
  <c r="D3085" i="4"/>
  <c r="C3086" i="4"/>
  <c r="E3086" i="4"/>
  <c r="D3089" i="4"/>
  <c r="B3090" i="4"/>
  <c r="C3090" i="4"/>
  <c r="E3090" i="4"/>
  <c r="D3097" i="4"/>
  <c r="E3102" i="4"/>
  <c r="D3103" i="4"/>
  <c r="C3104" i="4"/>
  <c r="E3104" i="4"/>
  <c r="C3108" i="4"/>
  <c r="B3114" i="4"/>
  <c r="D3114" i="4"/>
  <c r="B3116" i="4"/>
  <c r="D3116" i="4"/>
  <c r="F3116" i="4"/>
  <c r="B3117" i="4"/>
  <c r="E3117" i="4"/>
  <c r="C3118" i="4"/>
  <c r="D3120" i="4"/>
  <c r="E3121" i="4"/>
  <c r="D3122" i="4"/>
  <c r="F3122" i="4"/>
  <c r="C3124" i="4"/>
  <c r="C3125" i="4"/>
  <c r="E3127" i="4"/>
  <c r="E3132" i="4"/>
  <c r="B3134" i="4"/>
  <c r="D3134" i="4"/>
  <c r="D3135" i="4"/>
  <c r="D3136" i="4"/>
  <c r="D3137" i="4"/>
  <c r="B3138" i="4"/>
  <c r="C3140" i="4"/>
  <c r="B3143" i="4"/>
  <c r="C3144" i="4"/>
  <c r="B3146" i="4"/>
  <c r="C3146" i="4"/>
  <c r="B3147" i="4"/>
  <c r="D3147" i="4"/>
  <c r="C3151" i="4"/>
  <c r="C3153" i="4"/>
  <c r="B3154" i="4"/>
  <c r="E3154" i="4"/>
  <c r="D3155" i="4"/>
  <c r="B3163" i="4"/>
  <c r="D3163" i="4"/>
  <c r="B3166" i="4"/>
  <c r="C3166" i="4"/>
  <c r="B3167" i="4"/>
  <c r="D3167" i="4"/>
  <c r="C3170" i="4"/>
  <c r="F3172" i="4"/>
  <c r="B3173" i="4"/>
  <c r="E3173" i="4"/>
  <c r="C3174" i="4"/>
  <c r="F3174" i="4"/>
  <c r="D3175" i="4"/>
  <c r="B3176" i="4"/>
  <c r="E3176" i="4"/>
  <c r="E3180" i="4"/>
  <c r="C3181" i="4"/>
  <c r="E3852" i="4"/>
  <c r="C3859" i="4"/>
  <c r="C3863" i="4"/>
  <c r="D3866" i="4"/>
  <c r="E3876" i="4"/>
  <c r="C3877" i="4"/>
  <c r="F3878" i="4"/>
  <c r="F3882" i="4"/>
  <c r="D3883" i="4"/>
  <c r="E3884" i="4"/>
  <c r="D3892" i="4"/>
  <c r="D3893" i="4"/>
  <c r="B3897" i="4"/>
  <c r="D3897" i="4"/>
  <c r="E3898" i="4"/>
  <c r="D3899" i="4"/>
  <c r="B3900" i="4"/>
  <c r="D3901" i="4"/>
  <c r="C3903" i="4"/>
  <c r="B3906" i="4"/>
  <c r="B3908" i="4"/>
  <c r="C3909" i="4"/>
  <c r="E3912" i="4"/>
  <c r="B3913" i="4"/>
  <c r="D3915" i="4"/>
  <c r="C3917" i="4"/>
  <c r="C3918" i="4"/>
  <c r="B3921" i="4"/>
  <c r="C3921" i="4"/>
  <c r="C3927" i="4"/>
  <c r="E3929" i="4"/>
  <c r="B3930" i="4"/>
  <c r="D3930" i="4"/>
  <c r="C3934" i="4"/>
  <c r="F3934" i="4"/>
  <c r="C3935" i="4"/>
  <c r="B3936" i="4"/>
  <c r="E3937" i="4"/>
  <c r="B3938" i="4"/>
  <c r="D3939" i="4"/>
  <c r="D3940" i="4"/>
  <c r="D3941" i="4"/>
  <c r="C3942" i="4"/>
  <c r="F3945" i="4"/>
  <c r="D3947" i="4"/>
  <c r="F3947" i="4"/>
  <c r="B3950" i="4"/>
  <c r="D3950" i="4"/>
  <c r="B3954" i="4"/>
  <c r="C3954" i="4"/>
  <c r="C3958" i="4"/>
  <c r="E3959" i="4"/>
  <c r="D3961" i="4"/>
  <c r="F3961" i="4"/>
  <c r="D3962" i="4"/>
  <c r="B3965" i="4"/>
  <c r="E3965" i="4"/>
  <c r="C3967" i="4"/>
  <c r="D3969" i="4"/>
  <c r="B3971" i="4"/>
  <c r="C3971" i="4"/>
  <c r="D3973" i="4"/>
  <c r="B3975" i="4"/>
  <c r="F3978" i="4"/>
  <c r="B3980" i="4"/>
  <c r="B3990" i="4"/>
  <c r="B3991" i="4"/>
  <c r="B3992" i="4"/>
  <c r="E3992" i="4"/>
  <c r="B3993" i="4"/>
  <c r="C3993" i="4"/>
  <c r="B3999" i="4"/>
  <c r="F4000" i="4"/>
  <c r="B4002" i="4"/>
  <c r="D4002" i="4"/>
  <c r="B4010" i="4"/>
  <c r="D4010" i="4"/>
  <c r="B4011" i="4"/>
  <c r="D4011" i="4"/>
  <c r="B4012" i="4"/>
  <c r="C4012" i="4"/>
  <c r="E4012" i="4"/>
  <c r="C4016" i="4"/>
  <c r="B4022" i="4"/>
  <c r="E4022" i="4"/>
  <c r="C4023" i="4"/>
  <c r="B4026" i="4"/>
  <c r="C4026" i="4"/>
  <c r="E4027" i="4"/>
  <c r="C4028" i="4"/>
  <c r="E4028" i="4"/>
  <c r="F4030" i="4"/>
  <c r="B4031" i="4"/>
  <c r="D4031" i="4"/>
  <c r="B4033" i="4"/>
  <c r="D4033" i="4"/>
  <c r="C4034" i="4"/>
  <c r="F4038" i="4"/>
  <c r="C4040" i="4"/>
  <c r="F4040" i="4"/>
  <c r="C4041" i="4"/>
  <c r="E4045" i="4"/>
  <c r="E4047" i="4"/>
  <c r="B4048" i="4"/>
  <c r="B4051" i="4"/>
  <c r="D4051" i="4"/>
  <c r="F4053" i="4"/>
  <c r="C4054" i="4"/>
  <c r="B4056" i="4"/>
  <c r="C4056" i="4"/>
  <c r="D4056" i="4"/>
  <c r="C4058" i="4"/>
  <c r="D4058" i="4"/>
  <c r="B4059" i="4"/>
  <c r="D4059" i="4"/>
  <c r="C4063" i="4"/>
  <c r="B4065" i="4"/>
  <c r="E4065" i="4"/>
  <c r="B4068" i="4"/>
  <c r="B4072" i="4"/>
  <c r="B4073" i="4"/>
  <c r="D4073" i="4"/>
  <c r="C4077" i="4"/>
  <c r="D4079" i="4"/>
  <c r="C4080" i="4"/>
  <c r="E4080" i="4"/>
  <c r="B4081" i="4"/>
  <c r="B4082" i="4"/>
  <c r="F4082" i="4"/>
  <c r="D4083" i="4"/>
  <c r="C4084" i="4"/>
  <c r="E4084" i="4"/>
  <c r="D4086" i="4"/>
  <c r="D4089" i="4"/>
  <c r="F4089" i="4"/>
  <c r="B4091" i="4"/>
  <c r="E4091" i="4"/>
  <c r="C4092" i="4"/>
  <c r="B4093" i="4"/>
  <c r="E4093" i="4"/>
  <c r="D4094" i="4"/>
  <c r="B4097" i="4"/>
  <c r="D4097" i="4"/>
  <c r="B4098" i="4"/>
  <c r="E4098" i="4"/>
  <c r="C4101" i="4"/>
  <c r="D4108" i="4"/>
  <c r="F4108" i="4"/>
  <c r="C4111" i="4"/>
  <c r="C4115" i="4"/>
  <c r="C4120" i="4"/>
  <c r="D4120" i="4"/>
  <c r="F4120" i="4"/>
  <c r="C4122" i="4"/>
  <c r="D4122" i="4"/>
  <c r="D4125" i="4"/>
  <c r="B4128" i="4"/>
  <c r="D4128" i="4"/>
  <c r="C4130" i="4"/>
  <c r="D4130" i="4"/>
  <c r="E4132" i="4"/>
  <c r="E4134" i="4"/>
  <c r="B4137" i="4"/>
  <c r="B4139" i="4"/>
  <c r="E4140" i="4"/>
  <c r="D4142" i="4"/>
  <c r="C4144" i="4"/>
  <c r="B4145" i="4"/>
  <c r="C4146" i="4"/>
  <c r="D4147" i="4"/>
  <c r="B4148" i="4"/>
  <c r="D4148" i="4"/>
  <c r="C4149" i="4"/>
  <c r="F4153" i="4"/>
  <c r="B4154" i="4"/>
  <c r="B4158" i="4"/>
  <c r="B4159" i="4"/>
  <c r="D4159" i="4"/>
  <c r="B4160" i="4"/>
  <c r="D4163" i="4"/>
  <c r="E4164" i="4"/>
  <c r="E4165" i="4"/>
  <c r="C4166" i="4"/>
  <c r="F4166" i="4"/>
  <c r="B4209" i="4"/>
  <c r="C4213" i="4"/>
  <c r="E4213" i="4"/>
  <c r="C4217" i="4"/>
  <c r="E4218" i="4"/>
  <c r="D4219" i="4"/>
  <c r="E4221" i="4"/>
  <c r="D4224" i="4"/>
  <c r="B4225" i="4"/>
  <c r="F4225" i="4"/>
  <c r="B4226" i="4"/>
  <c r="B4227" i="4"/>
  <c r="D4227" i="4"/>
  <c r="F4227" i="4"/>
  <c r="B4230" i="4"/>
  <c r="E4230" i="4"/>
  <c r="D4234" i="4"/>
  <c r="B4235" i="4"/>
  <c r="D4235" i="4"/>
  <c r="D4236" i="4"/>
  <c r="D4238" i="4"/>
  <c r="B4241" i="4"/>
  <c r="B4243" i="4"/>
  <c r="E4243" i="4"/>
  <c r="C4244" i="4"/>
  <c r="C4245" i="4"/>
  <c r="E4245" i="4"/>
  <c r="B4246" i="4"/>
  <c r="D4246" i="4"/>
  <c r="B4248" i="4"/>
  <c r="F4248" i="4"/>
  <c r="C4252" i="4"/>
  <c r="D4253" i="4"/>
  <c r="F4254" i="4"/>
  <c r="B4255" i="4"/>
  <c r="D4255" i="4"/>
  <c r="C4256" i="4"/>
  <c r="D4263" i="4"/>
  <c r="C4265" i="4"/>
  <c r="D4265" i="4"/>
  <c r="C4268" i="4"/>
  <c r="B4270" i="4"/>
  <c r="B4272" i="4"/>
  <c r="D4272" i="4"/>
  <c r="E4273" i="4"/>
  <c r="B4275" i="4"/>
  <c r="B4277" i="4"/>
  <c r="D4277" i="4"/>
  <c r="B4278" i="4"/>
  <c r="D4278" i="4"/>
  <c r="D4282" i="4"/>
  <c r="B4284" i="4"/>
  <c r="F4284" i="4"/>
  <c r="D4285" i="4"/>
  <c r="B4287" i="4"/>
  <c r="C4287" i="4"/>
  <c r="F4287" i="4"/>
  <c r="D4288" i="4"/>
  <c r="C4289" i="4"/>
  <c r="E4289" i="4"/>
  <c r="D4292" i="4"/>
  <c r="D4293" i="4"/>
  <c r="F4293" i="4"/>
  <c r="C4294" i="4"/>
  <c r="C4295" i="4"/>
  <c r="D4295" i="4"/>
  <c r="F4295" i="4"/>
  <c r="F4296" i="4"/>
  <c r="E4299" i="4"/>
  <c r="E4301" i="4"/>
  <c r="D4303" i="4"/>
  <c r="F4309" i="4"/>
  <c r="E4314" i="4"/>
  <c r="C4324" i="4"/>
  <c r="E4328" i="4"/>
  <c r="E4332" i="4"/>
  <c r="F4335" i="4"/>
  <c r="F4337" i="4"/>
  <c r="C4340" i="4"/>
  <c r="F4340" i="4"/>
  <c r="E4341" i="4"/>
  <c r="E4345" i="4"/>
  <c r="D4346" i="4"/>
  <c r="E4348" i="4"/>
  <c r="F4358" i="4"/>
  <c r="B4359" i="4"/>
  <c r="D4362" i="4"/>
  <c r="B4368" i="4"/>
  <c r="C4368" i="4"/>
  <c r="B4371" i="4"/>
  <c r="E4371" i="4"/>
  <c r="F4371" i="4"/>
  <c r="F940" i="4"/>
  <c r="E1113" i="4"/>
  <c r="F1413" i="4"/>
  <c r="E1493" i="4"/>
  <c r="F1748" i="4"/>
  <c r="E1768" i="4"/>
  <c r="F1781" i="4"/>
  <c r="F1785" i="4"/>
  <c r="E1869" i="4"/>
  <c r="F1902" i="4"/>
  <c r="E1912" i="4"/>
  <c r="E1923" i="4"/>
  <c r="F1926" i="4"/>
  <c r="E1927" i="4"/>
  <c r="C1928" i="4"/>
  <c r="E1928" i="4"/>
  <c r="B1933" i="4"/>
  <c r="E1933" i="4"/>
  <c r="E1934" i="4"/>
  <c r="F1938" i="4"/>
  <c r="B1941" i="4"/>
  <c r="C1941" i="4"/>
  <c r="B1943" i="4"/>
  <c r="C1943" i="4"/>
  <c r="F1944" i="4"/>
  <c r="F1945" i="4"/>
  <c r="F1950" i="4"/>
  <c r="E1957" i="4"/>
  <c r="C1963" i="4"/>
  <c r="C1964" i="4"/>
  <c r="C1967" i="4"/>
  <c r="F1967" i="4"/>
  <c r="B1970" i="4"/>
  <c r="C1970" i="4"/>
  <c r="E1970" i="4"/>
  <c r="B1973" i="4"/>
  <c r="E1975" i="4"/>
  <c r="B1976" i="4"/>
  <c r="F1976" i="4"/>
  <c r="B1977" i="4"/>
  <c r="B1980" i="4"/>
  <c r="F1985" i="4"/>
  <c r="B1993" i="4"/>
  <c r="C1995" i="4"/>
  <c r="B1998" i="4"/>
  <c r="C2000" i="4"/>
  <c r="E2000" i="4"/>
  <c r="F2000" i="4"/>
  <c r="C2004" i="4"/>
  <c r="C2006" i="4"/>
  <c r="B2007" i="4"/>
  <c r="B2010" i="4"/>
  <c r="C2010" i="4"/>
  <c r="B2011" i="4"/>
  <c r="B2012" i="4"/>
  <c r="B2014" i="4"/>
  <c r="C2017" i="4"/>
  <c r="B2018" i="4"/>
  <c r="B2020" i="4"/>
  <c r="C2020" i="4"/>
  <c r="B2025" i="4"/>
  <c r="B2028" i="4"/>
  <c r="B2033" i="4"/>
  <c r="B2040" i="4"/>
  <c r="B2043" i="4"/>
  <c r="C2043" i="4"/>
  <c r="B2046" i="4"/>
  <c r="B2047" i="4"/>
  <c r="B2048" i="4"/>
  <c r="C2048" i="4"/>
  <c r="C2051" i="4"/>
  <c r="B2053" i="4"/>
  <c r="C2053" i="4"/>
  <c r="B2060" i="4"/>
  <c r="C2060" i="4"/>
  <c r="C2061" i="4"/>
  <c r="B2063" i="4"/>
  <c r="E2063" i="4"/>
  <c r="E2064" i="4"/>
  <c r="C2067" i="4"/>
  <c r="B2068" i="4"/>
  <c r="B2069" i="4"/>
  <c r="C2069" i="4"/>
  <c r="C2071" i="4"/>
  <c r="B2072" i="4"/>
  <c r="E2072" i="4"/>
  <c r="B2380" i="4"/>
  <c r="B2382" i="4"/>
  <c r="C2386" i="4"/>
  <c r="B2392" i="4"/>
  <c r="E2392" i="4"/>
  <c r="B2393" i="4"/>
  <c r="E2393" i="4"/>
  <c r="C2394" i="4"/>
  <c r="B2396" i="4"/>
  <c r="C2399" i="4"/>
  <c r="B2405" i="4"/>
  <c r="C2405" i="4"/>
  <c r="C2410" i="4"/>
  <c r="E2411" i="4"/>
  <c r="C2413" i="4"/>
  <c r="C2416" i="4"/>
  <c r="F2416" i="4"/>
  <c r="C2417" i="4"/>
  <c r="E2417" i="4"/>
  <c r="C2418" i="4"/>
  <c r="E2418" i="4"/>
  <c r="B2419" i="4"/>
  <c r="B2422" i="4"/>
  <c r="E2430" i="4"/>
  <c r="B2432" i="4"/>
  <c r="B2434" i="4"/>
  <c r="C2434" i="4"/>
  <c r="B2440" i="4"/>
  <c r="B2443" i="4"/>
  <c r="C2443" i="4"/>
  <c r="E2443" i="4"/>
  <c r="C2445" i="4"/>
  <c r="F2445" i="4"/>
  <c r="C2449" i="4"/>
  <c r="F2449" i="4"/>
  <c r="B2453" i="4"/>
  <c r="B2454" i="4"/>
  <c r="F2458" i="4"/>
  <c r="B2459" i="4"/>
  <c r="F2463" i="4"/>
  <c r="E2464" i="4"/>
  <c r="E2465" i="4"/>
  <c r="B2470" i="4"/>
  <c r="B2475" i="4"/>
  <c r="F2476" i="4"/>
  <c r="C2477" i="4"/>
  <c r="F2477" i="4"/>
  <c r="E2479" i="4"/>
  <c r="F2484" i="4"/>
  <c r="F2485" i="4"/>
  <c r="C2486" i="4"/>
  <c r="C2489" i="4"/>
  <c r="F2490" i="4"/>
  <c r="F2493" i="4"/>
  <c r="B2494" i="4"/>
  <c r="E2498" i="4"/>
  <c r="F2501" i="4"/>
  <c r="C2510" i="4"/>
  <c r="F2510" i="4"/>
  <c r="F2511" i="4"/>
  <c r="E2517" i="4"/>
  <c r="E2518" i="4"/>
  <c r="C2519" i="4"/>
  <c r="C2521" i="4"/>
  <c r="F2521" i="4"/>
  <c r="E2527" i="4"/>
  <c r="C2528" i="4"/>
  <c r="F2532" i="4"/>
  <c r="F2535" i="4"/>
  <c r="C2536" i="4"/>
  <c r="F2559" i="4"/>
  <c r="E2560" i="4"/>
  <c r="F2571" i="4"/>
  <c r="F2572" i="4"/>
  <c r="E2573" i="4"/>
  <c r="F2576" i="4"/>
  <c r="F2578" i="4"/>
  <c r="F2579" i="4"/>
  <c r="E2583" i="4"/>
  <c r="F2584" i="4"/>
  <c r="F2715" i="4"/>
  <c r="C2716" i="4"/>
  <c r="F2722" i="4"/>
  <c r="E2724" i="4"/>
  <c r="F2726" i="4"/>
  <c r="F2736" i="4"/>
  <c r="B2747" i="4"/>
  <c r="F2758" i="4"/>
  <c r="E2761" i="4"/>
  <c r="F2762" i="4"/>
  <c r="F2767" i="4"/>
  <c r="F2804" i="4"/>
  <c r="F2809" i="4"/>
  <c r="F2810" i="4"/>
  <c r="E2815" i="4"/>
  <c r="F2819" i="4"/>
  <c r="D2820" i="4"/>
  <c r="F2820" i="4"/>
  <c r="E2821" i="4"/>
  <c r="B2824" i="4"/>
  <c r="B2829" i="4"/>
  <c r="D2829" i="4"/>
  <c r="F2829" i="4"/>
  <c r="B2833" i="4"/>
  <c r="D2833" i="4"/>
  <c r="C2837" i="4"/>
  <c r="D2838" i="4"/>
  <c r="F2838" i="4"/>
  <c r="B2839" i="4"/>
  <c r="D2839" i="4"/>
  <c r="B2844" i="4"/>
  <c r="C2844" i="4"/>
  <c r="E2844" i="4"/>
  <c r="B2863" i="4"/>
  <c r="C2863" i="4"/>
  <c r="E2864" i="4"/>
  <c r="B2865" i="4"/>
  <c r="D2865" i="4"/>
  <c r="F2865" i="4"/>
  <c r="C2867" i="4"/>
  <c r="D2867" i="4"/>
  <c r="F2868" i="4"/>
  <c r="D2876" i="4"/>
  <c r="B2882" i="4"/>
  <c r="C2882" i="4"/>
  <c r="E2884" i="4"/>
  <c r="B2885" i="4"/>
  <c r="B2886" i="4"/>
  <c r="C2886" i="4"/>
  <c r="E2886" i="4"/>
  <c r="C2888" i="4"/>
  <c r="D2889" i="4"/>
  <c r="B2893" i="4"/>
  <c r="D2895" i="4"/>
  <c r="C2900" i="4"/>
  <c r="F2900" i="4"/>
  <c r="D2903" i="4"/>
  <c r="D2905" i="4"/>
  <c r="C2906" i="4"/>
  <c r="D2912" i="4"/>
  <c r="E2913" i="4"/>
  <c r="B2915" i="4"/>
  <c r="D2915" i="4"/>
  <c r="C2916" i="4"/>
  <c r="D2917" i="4"/>
  <c r="C2919" i="4"/>
  <c r="B2923" i="4"/>
  <c r="C2925" i="4"/>
  <c r="F2926" i="4"/>
  <c r="D2927" i="4"/>
  <c r="F2928" i="4"/>
  <c r="B2933" i="4"/>
  <c r="D2933" i="4"/>
  <c r="C2936" i="4"/>
  <c r="E2936" i="4"/>
  <c r="B2940" i="4"/>
  <c r="D2940" i="4"/>
  <c r="F2940" i="4"/>
  <c r="B2941" i="4"/>
  <c r="B2944" i="4"/>
  <c r="D2945" i="4"/>
  <c r="B2946" i="4"/>
  <c r="C2946" i="4"/>
  <c r="C2948" i="4"/>
  <c r="C2951" i="4"/>
  <c r="B2952" i="4"/>
  <c r="D2952" i="4"/>
  <c r="D2956" i="4"/>
  <c r="B2957" i="4"/>
  <c r="D2957" i="4"/>
  <c r="F2957" i="4"/>
  <c r="C2958" i="4"/>
  <c r="E2958" i="4"/>
  <c r="C2960" i="4"/>
  <c r="B2961" i="4"/>
  <c r="D2966" i="4"/>
  <c r="B2969" i="4"/>
  <c r="C2969" i="4"/>
  <c r="D2969" i="4"/>
  <c r="F2969" i="4"/>
  <c r="B2970" i="4"/>
  <c r="F2970" i="4"/>
  <c r="D2971" i="4"/>
  <c r="C2973" i="4"/>
  <c r="B2976" i="4"/>
  <c r="D2976" i="4"/>
  <c r="B2977" i="4"/>
  <c r="C2977" i="4"/>
  <c r="E2977" i="4"/>
  <c r="D2979" i="4"/>
  <c r="B2980" i="4"/>
  <c r="D2981" i="4"/>
  <c r="E2984" i="4"/>
  <c r="C2985" i="4"/>
  <c r="C2988" i="4"/>
  <c r="D2989" i="4"/>
  <c r="F2989" i="4"/>
  <c r="B2991" i="4"/>
  <c r="C2992" i="4"/>
  <c r="B2996" i="4"/>
  <c r="E2996" i="4"/>
  <c r="D2997" i="4"/>
  <c r="D2999" i="4"/>
  <c r="F2999" i="4"/>
  <c r="B3000" i="4"/>
  <c r="E3000" i="4"/>
  <c r="B3001" i="4"/>
  <c r="C3002" i="4"/>
  <c r="D3007" i="4"/>
  <c r="B3009" i="4"/>
  <c r="D3011" i="4"/>
  <c r="F3011" i="4"/>
  <c r="B3013" i="4"/>
  <c r="E3013" i="4"/>
  <c r="D3014" i="4"/>
  <c r="C3015" i="4"/>
  <c r="E3015" i="4"/>
  <c r="B3019" i="4"/>
  <c r="E3019" i="4"/>
  <c r="C3023" i="4"/>
  <c r="D3023" i="4"/>
  <c r="B3025" i="4"/>
  <c r="D3025" i="4"/>
  <c r="E3026" i="4"/>
  <c r="D3029" i="4"/>
  <c r="D3030" i="4"/>
  <c r="B3031" i="4"/>
  <c r="C3031" i="4"/>
  <c r="D3031" i="4"/>
  <c r="B3035" i="4"/>
  <c r="C3035" i="4"/>
  <c r="D3035" i="4"/>
  <c r="F3035" i="4"/>
  <c r="C3036" i="4"/>
  <c r="B3037" i="4"/>
  <c r="F3038" i="4"/>
  <c r="B3041" i="4"/>
  <c r="C3041" i="4"/>
  <c r="F3042" i="4"/>
  <c r="C3043" i="4"/>
  <c r="F3043" i="4"/>
  <c r="F3044" i="4"/>
  <c r="B3045" i="4"/>
  <c r="D3045" i="4"/>
  <c r="F3045" i="4"/>
  <c r="D3046" i="4"/>
  <c r="D3048" i="4"/>
  <c r="F3048" i="4"/>
  <c r="E3050" i="4"/>
  <c r="C3052" i="4"/>
  <c r="E3052" i="4"/>
  <c r="C3055" i="4"/>
  <c r="C3057" i="4"/>
  <c r="F3057" i="4"/>
  <c r="C3058" i="4"/>
  <c r="E3058" i="4"/>
  <c r="C3060" i="4"/>
  <c r="C3061" i="4"/>
  <c r="D3062" i="4"/>
  <c r="C3067" i="4"/>
  <c r="C3069" i="4"/>
  <c r="B3070" i="4"/>
  <c r="D3072" i="4"/>
  <c r="B3073" i="4"/>
  <c r="C3073" i="4"/>
  <c r="D3076" i="4"/>
  <c r="D3079" i="4"/>
  <c r="B3080" i="4"/>
  <c r="C3080" i="4"/>
  <c r="D3080" i="4"/>
  <c r="C3082" i="4"/>
  <c r="F3082" i="4"/>
  <c r="B3085" i="4"/>
  <c r="E3085" i="4"/>
  <c r="B3086" i="4"/>
  <c r="D3086" i="4"/>
  <c r="C3087" i="4"/>
  <c r="C3089" i="4"/>
  <c r="C3092" i="4"/>
  <c r="D3092" i="4"/>
  <c r="F3092" i="4"/>
  <c r="B3093" i="4"/>
  <c r="B3097" i="4"/>
  <c r="C3097" i="4"/>
  <c r="B3098" i="4"/>
  <c r="D3098" i="4"/>
  <c r="F3098" i="4"/>
  <c r="B3101" i="4"/>
  <c r="B3102" i="4"/>
  <c r="D3102" i="4"/>
  <c r="F3102" i="4"/>
  <c r="C3103" i="4"/>
  <c r="E3103" i="4"/>
  <c r="C3105" i="4"/>
  <c r="D3106" i="4"/>
  <c r="E3107" i="4"/>
  <c r="E3108" i="4"/>
  <c r="B3109" i="4"/>
  <c r="B3111" i="4"/>
  <c r="C3111" i="4"/>
  <c r="D3111" i="4"/>
  <c r="B3112" i="4"/>
  <c r="C3114" i="4"/>
  <c r="E3114" i="4"/>
  <c r="C3116" i="4"/>
  <c r="E3116" i="4"/>
  <c r="E3119" i="4"/>
  <c r="B3121" i="4"/>
  <c r="D3121" i="4"/>
  <c r="F3121" i="4"/>
  <c r="B3122" i="4"/>
  <c r="E3122" i="4"/>
  <c r="B3123" i="4"/>
  <c r="D3125" i="4"/>
  <c r="D3127" i="4"/>
  <c r="B3128" i="4"/>
  <c r="D3128" i="4"/>
  <c r="F3128" i="4"/>
  <c r="B3129" i="4"/>
  <c r="D3129" i="4"/>
  <c r="B3133" i="4"/>
  <c r="B3135" i="4"/>
  <c r="C3135" i="4"/>
  <c r="E3135" i="4"/>
  <c r="B3136" i="4"/>
  <c r="F3137" i="4"/>
  <c r="B3140" i="4"/>
  <c r="D3140" i="4"/>
  <c r="F3147" i="4"/>
  <c r="D3148" i="4"/>
  <c r="B3150" i="4"/>
  <c r="C3150" i="4"/>
  <c r="F3154" i="4"/>
  <c r="B3158" i="4"/>
  <c r="C3158" i="4"/>
  <c r="F3158" i="4"/>
  <c r="C3163" i="4"/>
  <c r="D3164" i="4"/>
  <c r="C3167" i="4"/>
  <c r="B3168" i="4"/>
  <c r="C3168" i="4"/>
  <c r="B3171" i="4"/>
  <c r="D3171" i="4"/>
  <c r="C3172" i="4"/>
  <c r="D3172" i="4"/>
  <c r="D3173" i="4"/>
  <c r="B3174" i="4"/>
  <c r="E3174" i="4"/>
  <c r="B3175" i="4"/>
  <c r="E3175" i="4"/>
  <c r="C3176" i="4"/>
  <c r="D3176" i="4"/>
  <c r="C3177" i="4"/>
  <c r="B3180" i="4"/>
  <c r="D3180" i="4"/>
  <c r="B3855" i="4"/>
  <c r="F3862" i="4"/>
  <c r="C3866" i="4"/>
  <c r="E3867" i="4"/>
  <c r="E3869" i="4"/>
  <c r="D3877" i="4"/>
  <c r="D3878" i="4"/>
  <c r="E3880" i="4"/>
  <c r="C3881" i="4"/>
  <c r="F3884" i="4"/>
  <c r="B3892" i="4"/>
  <c r="B3894" i="4"/>
  <c r="D3894" i="4"/>
  <c r="E3899" i="4"/>
  <c r="B3902" i="4"/>
  <c r="E3902" i="4"/>
  <c r="C3904" i="4"/>
  <c r="F3904" i="4"/>
  <c r="C3905" i="4"/>
  <c r="E3909" i="4"/>
  <c r="D3910" i="4"/>
  <c r="C3913" i="4"/>
  <c r="F3913" i="4"/>
  <c r="D3917" i="4"/>
  <c r="F3917" i="4"/>
  <c r="B3926" i="4"/>
  <c r="E3926" i="4"/>
  <c r="B3928" i="4"/>
  <c r="D3928" i="4"/>
  <c r="B3929" i="4"/>
  <c r="B3931" i="4"/>
  <c r="D3932" i="4"/>
  <c r="E3935" i="4"/>
  <c r="C3938" i="4"/>
  <c r="F3938" i="4"/>
  <c r="B3939" i="4"/>
  <c r="E3939" i="4"/>
  <c r="B3943" i="4"/>
  <c r="C3943" i="4"/>
  <c r="E3943" i="4"/>
  <c r="D3944" i="4"/>
  <c r="B3945" i="4"/>
  <c r="C3945" i="4"/>
  <c r="E3945" i="4"/>
  <c r="B3947" i="4"/>
  <c r="C3947" i="4"/>
  <c r="D3951" i="4"/>
  <c r="E3952" i="4"/>
  <c r="B3953" i="4"/>
  <c r="B3957" i="4"/>
  <c r="E3957" i="4"/>
  <c r="F3958" i="4"/>
  <c r="B3959" i="4"/>
  <c r="F3959" i="4"/>
  <c r="C3960" i="4"/>
  <c r="C3961" i="4"/>
  <c r="B3963" i="4"/>
  <c r="D3963" i="4"/>
  <c r="B3966" i="4"/>
  <c r="E3966" i="4"/>
  <c r="B3968" i="4"/>
  <c r="C3968" i="4"/>
  <c r="C3969" i="4"/>
  <c r="B3973" i="4"/>
  <c r="E3973" i="4"/>
  <c r="D3974" i="4"/>
  <c r="C3977" i="4"/>
  <c r="D3978" i="4"/>
  <c r="D3979" i="4"/>
  <c r="D3980" i="4"/>
  <c r="D3981" i="4"/>
  <c r="B3987" i="4"/>
  <c r="D3988" i="4"/>
  <c r="D3992" i="4"/>
  <c r="C4033" i="4"/>
  <c r="E4033" i="4"/>
  <c r="D4034" i="4"/>
  <c r="B4035" i="4"/>
  <c r="D4035" i="4"/>
  <c r="E4040" i="4"/>
  <c r="B4041" i="4"/>
  <c r="F4047" i="4"/>
  <c r="B4052" i="4"/>
  <c r="D4052" i="4"/>
  <c r="D4057" i="4"/>
  <c r="C4062" i="4"/>
  <c r="F4062" i="4"/>
  <c r="E4063" i="4"/>
  <c r="C4065" i="4"/>
  <c r="D4066" i="4"/>
  <c r="C4067" i="4"/>
  <c r="D4067" i="4"/>
  <c r="C4070" i="4"/>
  <c r="D4071" i="4"/>
  <c r="C4072" i="4"/>
  <c r="E4073" i="4"/>
  <c r="B4078" i="4"/>
  <c r="C4078" i="4"/>
  <c r="E4079" i="4"/>
  <c r="B4080" i="4"/>
  <c r="F4080" i="4"/>
  <c r="C4082" i="4"/>
  <c r="E4082" i="4"/>
  <c r="B4085" i="4"/>
  <c r="F4086" i="4"/>
  <c r="B4087" i="4"/>
  <c r="C4090" i="4"/>
  <c r="F4090" i="4"/>
  <c r="E4092" i="4"/>
  <c r="D4093" i="4"/>
  <c r="B4094" i="4"/>
  <c r="E4094" i="4"/>
  <c r="D4096" i="4"/>
  <c r="C4097" i="4"/>
  <c r="E4097" i="4"/>
  <c r="C4100" i="4"/>
  <c r="F4100" i="4"/>
  <c r="B4105" i="4"/>
  <c r="C4105" i="4"/>
  <c r="E4105" i="4"/>
  <c r="D4111" i="4"/>
  <c r="B4116" i="4"/>
  <c r="D4116" i="4"/>
  <c r="F4116" i="4"/>
  <c r="B4117" i="4"/>
  <c r="C4118" i="4"/>
  <c r="C4119" i="4"/>
  <c r="E4120" i="4"/>
  <c r="B4121" i="4"/>
  <c r="E4121" i="4"/>
  <c r="E4123" i="4"/>
  <c r="C4125" i="4"/>
  <c r="E4125" i="4"/>
  <c r="B4126" i="4"/>
  <c r="C4128" i="4"/>
  <c r="E4128" i="4"/>
  <c r="F4128" i="4"/>
  <c r="B4129" i="4"/>
  <c r="E4129" i="4"/>
  <c r="B4130" i="4"/>
  <c r="E4130" i="4"/>
  <c r="F4132" i="4"/>
  <c r="F4133" i="4"/>
  <c r="F4134" i="4"/>
  <c r="C4137" i="4"/>
  <c r="D4137" i="4"/>
  <c r="D4141" i="4"/>
  <c r="B4143" i="4"/>
  <c r="E4143" i="4"/>
  <c r="B4144" i="4"/>
  <c r="E4144" i="4"/>
  <c r="C4145" i="4"/>
  <c r="E4149" i="4"/>
  <c r="B4152" i="4"/>
  <c r="E4152" i="4"/>
  <c r="B4153" i="4"/>
  <c r="E4153" i="4"/>
  <c r="D4155" i="4"/>
  <c r="F4155" i="4"/>
  <c r="B4156" i="4"/>
  <c r="E4156" i="4"/>
  <c r="D4157" i="4"/>
  <c r="E4159" i="4"/>
  <c r="D4160" i="4"/>
  <c r="F4163" i="4"/>
  <c r="D4164" i="4"/>
  <c r="C4167" i="4"/>
  <c r="F4167" i="4"/>
  <c r="B4170" i="4"/>
  <c r="E4172" i="4"/>
  <c r="C4175" i="4"/>
  <c r="C4177" i="4"/>
  <c r="B4186" i="4"/>
  <c r="D4186" i="4"/>
  <c r="B4187" i="4"/>
  <c r="F4187" i="4"/>
  <c r="D4188" i="4"/>
  <c r="C4189" i="4"/>
  <c r="C4193" i="4"/>
  <c r="E4193" i="4"/>
  <c r="B4194" i="4"/>
  <c r="D4194" i="4"/>
  <c r="D4195" i="4"/>
  <c r="B4199" i="4"/>
  <c r="B4204" i="4"/>
  <c r="E4204" i="4"/>
  <c r="B4205" i="4"/>
  <c r="F4205" i="4"/>
  <c r="C4208" i="4"/>
  <c r="D4209" i="4"/>
  <c r="B4211" i="4"/>
  <c r="B4212" i="4"/>
  <c r="C4212" i="4"/>
  <c r="E4212" i="4"/>
  <c r="C4214" i="4"/>
  <c r="F4214" i="4"/>
  <c r="C4215" i="4"/>
  <c r="D4220" i="4"/>
  <c r="D4221" i="4"/>
  <c r="B4222" i="4"/>
  <c r="E4222" i="4"/>
  <c r="C4227" i="4"/>
  <c r="E4227" i="4"/>
  <c r="B4228" i="4"/>
  <c r="D4229" i="4"/>
  <c r="C4231" i="4"/>
  <c r="C4237" i="4"/>
  <c r="C4238" i="4"/>
  <c r="D4241" i="4"/>
  <c r="C4242" i="4"/>
  <c r="D4242" i="4"/>
  <c r="E4246" i="4"/>
  <c r="C4247" i="4"/>
  <c r="E4248" i="4"/>
  <c r="B4249" i="4"/>
  <c r="F4251" i="4"/>
  <c r="C4254" i="4"/>
  <c r="D4254" i="4"/>
  <c r="E4255" i="4"/>
  <c r="B4256" i="4"/>
  <c r="D4256" i="4"/>
  <c r="C4257" i="4"/>
  <c r="B4259" i="4"/>
  <c r="D4259" i="4"/>
  <c r="C4261" i="4"/>
  <c r="C4263" i="4"/>
  <c r="B4268" i="4"/>
  <c r="D4268" i="4"/>
  <c r="D4269" i="4"/>
  <c r="E4272" i="4"/>
  <c r="D4273" i="4"/>
  <c r="B4274" i="4"/>
  <c r="B4276" i="4"/>
  <c r="D4276" i="4"/>
  <c r="E4280" i="4"/>
  <c r="C4284" i="4"/>
  <c r="E4284" i="4"/>
  <c r="D4287" i="4"/>
  <c r="C4288" i="4"/>
  <c r="B4289" i="4"/>
  <c r="D4289" i="4"/>
  <c r="B4290" i="4"/>
  <c r="C4291" i="4"/>
  <c r="B4292" i="4"/>
  <c r="E4292" i="4"/>
  <c r="E4297" i="4"/>
  <c r="F4301" i="4"/>
  <c r="E4306" i="4"/>
  <c r="F4308" i="4"/>
  <c r="F4314" i="4"/>
  <c r="C4317" i="4"/>
  <c r="F4320" i="4"/>
  <c r="E4323" i="4"/>
  <c r="C4325" i="4"/>
  <c r="D4328" i="4"/>
  <c r="E4329" i="4"/>
  <c r="C4331" i="4"/>
  <c r="F4331" i="4"/>
  <c r="D4339" i="4"/>
  <c r="D4340" i="4"/>
  <c r="D4345" i="4"/>
  <c r="F4345" i="4"/>
  <c r="E4347" i="4"/>
  <c r="C4348" i="4"/>
  <c r="D4349" i="4"/>
  <c r="C4353" i="4"/>
  <c r="C4354" i="4"/>
  <c r="D4359" i="4"/>
  <c r="B4361" i="4"/>
  <c r="E4361" i="4"/>
  <c r="B4366" i="4"/>
  <c r="B4367" i="4"/>
  <c r="D4367" i="4"/>
  <c r="B4370" i="4"/>
  <c r="D4370" i="4"/>
  <c r="B4372" i="4"/>
  <c r="B4374" i="4"/>
  <c r="C4374" i="4"/>
  <c r="F534" i="4"/>
  <c r="D703" i="4"/>
  <c r="F854" i="4"/>
  <c r="F856" i="4"/>
  <c r="B1043" i="4"/>
  <c r="E1124" i="4"/>
  <c r="F1389" i="4"/>
  <c r="F1460" i="4"/>
  <c r="F1507" i="4"/>
  <c r="F1532" i="4"/>
  <c r="F1808" i="4"/>
  <c r="E1894" i="4"/>
  <c r="E1904" i="4"/>
  <c r="F1917" i="4"/>
  <c r="C1933" i="4"/>
  <c r="F1934" i="4"/>
  <c r="E1940" i="4"/>
  <c r="E1945" i="4"/>
  <c r="F1952" i="4"/>
  <c r="B1963" i="4"/>
  <c r="E1963" i="4"/>
  <c r="B1966" i="4"/>
  <c r="C1966" i="4"/>
  <c r="C1968" i="4"/>
  <c r="C1969" i="4"/>
  <c r="C1972" i="4"/>
  <c r="B1974" i="4"/>
  <c r="B1975" i="4"/>
  <c r="C1978" i="4"/>
  <c r="C1980" i="4"/>
  <c r="B1984" i="4"/>
  <c r="B1985" i="4"/>
  <c r="B1986" i="4"/>
  <c r="B1987" i="4"/>
  <c r="C1988" i="4"/>
  <c r="B1991" i="4"/>
  <c r="C1992" i="4"/>
  <c r="C1993" i="4"/>
  <c r="B2002" i="4"/>
  <c r="B2006" i="4"/>
  <c r="C2014" i="4"/>
  <c r="C2018" i="4"/>
  <c r="B2021" i="4"/>
  <c r="B2022" i="4"/>
  <c r="C2024" i="4"/>
  <c r="C2025" i="4"/>
  <c r="E2026" i="4"/>
  <c r="E2027" i="4"/>
  <c r="B2031" i="4"/>
  <c r="C2031" i="4"/>
  <c r="E2031" i="4"/>
  <c r="B2032" i="4"/>
  <c r="C2032" i="4"/>
  <c r="C2034" i="4"/>
  <c r="B2037" i="4"/>
  <c r="B2039" i="4"/>
  <c r="C2040" i="4"/>
  <c r="B2042" i="4"/>
  <c r="C2042" i="4"/>
  <c r="C2046" i="4"/>
  <c r="B2049" i="4"/>
  <c r="B2052" i="4"/>
  <c r="C2054" i="4"/>
  <c r="B2056" i="4"/>
  <c r="C2056" i="4"/>
  <c r="B2057" i="4"/>
  <c r="C2057" i="4"/>
  <c r="B2059" i="4"/>
  <c r="B2062" i="4"/>
  <c r="B2064" i="4"/>
  <c r="C2064" i="4"/>
  <c r="B2066" i="4"/>
  <c r="B2071" i="4"/>
  <c r="C2380" i="4"/>
  <c r="E2380" i="4"/>
  <c r="C2382" i="4"/>
  <c r="C2383" i="4"/>
  <c r="B2386" i="4"/>
  <c r="E2386" i="4"/>
  <c r="B2388" i="4"/>
  <c r="C2388" i="4"/>
  <c r="E2388" i="4"/>
  <c r="B2390" i="4"/>
  <c r="C2393" i="4"/>
  <c r="F2394" i="4"/>
  <c r="B2395" i="4"/>
  <c r="C2396" i="4"/>
  <c r="B2397" i="4"/>
  <c r="B2398" i="4"/>
  <c r="B2399" i="4"/>
  <c r="B2400" i="4"/>
  <c r="C2400" i="4"/>
  <c r="B2404" i="4"/>
  <c r="C2404" i="4"/>
  <c r="B2406" i="4"/>
  <c r="C2406" i="4"/>
  <c r="B2410" i="4"/>
  <c r="C2411" i="4"/>
  <c r="C2412" i="4"/>
  <c r="E2412" i="4"/>
  <c r="B2416" i="4"/>
  <c r="E2416" i="4"/>
  <c r="B2417" i="4"/>
  <c r="C2421" i="4"/>
  <c r="B2424" i="4"/>
  <c r="B2428" i="4"/>
  <c r="F2431" i="4"/>
  <c r="C2432" i="4"/>
  <c r="B2438" i="4"/>
  <c r="C2438" i="4"/>
  <c r="E2445" i="4"/>
  <c r="B2446" i="4"/>
  <c r="B2449" i="4"/>
  <c r="C2455" i="4"/>
  <c r="C2456" i="4"/>
  <c r="F2457" i="4"/>
  <c r="C2461" i="4"/>
  <c r="E2461" i="4"/>
  <c r="C2462" i="4"/>
  <c r="C2464" i="4"/>
  <c r="E2466" i="4"/>
  <c r="E2468" i="4"/>
  <c r="C2470" i="4"/>
  <c r="F2470" i="4"/>
  <c r="B2471" i="4"/>
  <c r="B2473" i="4"/>
  <c r="C2473" i="4"/>
  <c r="E2476" i="4"/>
  <c r="E2477" i="4"/>
  <c r="F2479" i="4"/>
  <c r="E2482" i="4"/>
  <c r="E2487" i="4"/>
  <c r="F2522" i="4"/>
  <c r="E2524" i="4"/>
  <c r="E2526" i="4"/>
  <c r="E2536" i="4"/>
  <c r="F2543" i="4"/>
  <c r="F2555" i="4"/>
  <c r="E2556" i="4"/>
  <c r="F2557" i="4"/>
  <c r="C2558" i="4"/>
  <c r="F2560" i="4"/>
  <c r="F2561" i="4"/>
  <c r="F2569" i="4"/>
  <c r="E2576" i="4"/>
  <c r="E2581" i="4"/>
  <c r="C2585" i="4"/>
  <c r="E2585" i="4"/>
  <c r="E2592" i="4"/>
  <c r="C2593" i="4"/>
  <c r="E2593" i="4"/>
  <c r="F2598" i="4"/>
  <c r="F2599" i="4"/>
  <c r="E2610" i="4"/>
  <c r="F2613" i="4"/>
  <c r="F2622" i="4"/>
  <c r="F2623" i="4"/>
  <c r="C2624" i="4"/>
  <c r="C2627" i="4"/>
  <c r="B2629" i="4"/>
  <c r="F2635" i="4"/>
  <c r="B2641" i="4"/>
  <c r="F2643" i="4"/>
  <c r="B2651" i="4"/>
  <c r="C2653" i="4"/>
  <c r="F2655" i="4"/>
  <c r="E2656" i="4"/>
  <c r="F2664" i="4"/>
  <c r="F2665" i="4"/>
  <c r="E2667" i="4"/>
  <c r="F2683" i="4"/>
  <c r="E2687" i="4"/>
  <c r="E2700" i="4"/>
  <c r="F2700" i="4"/>
  <c r="F2705" i="4"/>
  <c r="F2706" i="4"/>
  <c r="E2725" i="4"/>
  <c r="F2733" i="4"/>
  <c r="F2734" i="4"/>
  <c r="F2735" i="4"/>
  <c r="F2739" i="4"/>
  <c r="F2747" i="4"/>
  <c r="F2773" i="4"/>
  <c r="D2779" i="4"/>
  <c r="D2781" i="4"/>
  <c r="F2782" i="4"/>
  <c r="F2786" i="4"/>
  <c r="E2787" i="4"/>
  <c r="F2788" i="4"/>
  <c r="D2801" i="4"/>
  <c r="C2806" i="4"/>
  <c r="F2807" i="4"/>
  <c r="F2808" i="4"/>
  <c r="E2809" i="4"/>
  <c r="E2810" i="4"/>
  <c r="F2815" i="4"/>
  <c r="F2818" i="4"/>
  <c r="D2819" i="4"/>
  <c r="B2820" i="4"/>
  <c r="E2820" i="4"/>
  <c r="B2821" i="4"/>
  <c r="B2822" i="4"/>
  <c r="B2823" i="4"/>
  <c r="B2827" i="4"/>
  <c r="D2830" i="4"/>
  <c r="B2836" i="4"/>
  <c r="C2841" i="4"/>
  <c r="B2845" i="4"/>
  <c r="D2845" i="4"/>
  <c r="F2845" i="4"/>
  <c r="C2846" i="4"/>
  <c r="B2850" i="4"/>
  <c r="B2851" i="4"/>
  <c r="B2852" i="4"/>
  <c r="C2852" i="4"/>
  <c r="F2852" i="4"/>
  <c r="B2854" i="4"/>
  <c r="C2854" i="4"/>
  <c r="C2856" i="4"/>
  <c r="B2860" i="4"/>
  <c r="C2866" i="4"/>
  <c r="F2866" i="4"/>
  <c r="B2867" i="4"/>
  <c r="E2867" i="4"/>
  <c r="C2868" i="4"/>
  <c r="E2868" i="4"/>
  <c r="B2869" i="4"/>
  <c r="E2869" i="4"/>
  <c r="C2870" i="4"/>
  <c r="E2870" i="4"/>
  <c r="C2872" i="4"/>
  <c r="B2876" i="4"/>
  <c r="B2878" i="4"/>
  <c r="D2884" i="4"/>
  <c r="C2885" i="4"/>
  <c r="B2887" i="4"/>
  <c r="B2892" i="4"/>
  <c r="D2901" i="4"/>
  <c r="D2904" i="4"/>
  <c r="F2904" i="4"/>
  <c r="C2908" i="4"/>
  <c r="D2908" i="4"/>
  <c r="C2909" i="4"/>
  <c r="C2924" i="4"/>
  <c r="D2926" i="4"/>
  <c r="C2927" i="4"/>
  <c r="B2928" i="4"/>
  <c r="D2928" i="4"/>
  <c r="D2931" i="4"/>
  <c r="E2931" i="4"/>
  <c r="B2935" i="4"/>
  <c r="D2935" i="4"/>
  <c r="E2935" i="4"/>
  <c r="C2937" i="4"/>
  <c r="F2937" i="4"/>
  <c r="B2938" i="4"/>
  <c r="E2938" i="4"/>
  <c r="C2939" i="4"/>
  <c r="D2939" i="4"/>
  <c r="D2941" i="4"/>
  <c r="F2941" i="4"/>
  <c r="D2944" i="4"/>
  <c r="C2945" i="4"/>
  <c r="B2947" i="4"/>
  <c r="B2953" i="4"/>
  <c r="D2953" i="4"/>
  <c r="E2955" i="4"/>
  <c r="B2956" i="4"/>
  <c r="C2956" i="4"/>
  <c r="E2956" i="4"/>
  <c r="B2959" i="4"/>
  <c r="E2959" i="4"/>
  <c r="C2966" i="4"/>
  <c r="D2970" i="4"/>
  <c r="B2972" i="4"/>
  <c r="C2972" i="4"/>
  <c r="D2972" i="4"/>
  <c r="F2972" i="4"/>
  <c r="B2973" i="4"/>
  <c r="C2978" i="4"/>
  <c r="E2978" i="4"/>
  <c r="D2980" i="4"/>
  <c r="C2981" i="4"/>
  <c r="B2983" i="4"/>
  <c r="D2983" i="4"/>
  <c r="B2985" i="4"/>
  <c r="B2987" i="4"/>
  <c r="C2990" i="4"/>
  <c r="B2997" i="4"/>
  <c r="B2999" i="4"/>
  <c r="C2999" i="4"/>
  <c r="E2999" i="4"/>
  <c r="C3001" i="4"/>
  <c r="C3003" i="4"/>
  <c r="B3005" i="4"/>
  <c r="C3005" i="4"/>
  <c r="C3013" i="4"/>
  <c r="F3013" i="4"/>
  <c r="C3014" i="4"/>
  <c r="B3016" i="4"/>
  <c r="D3018" i="4"/>
  <c r="C3020" i="4"/>
  <c r="F3020" i="4"/>
  <c r="C3022" i="4"/>
  <c r="E3022" i="4"/>
  <c r="B3023" i="4"/>
  <c r="E3023" i="4"/>
  <c r="C3025" i="4"/>
  <c r="B3030" i="4"/>
  <c r="E3032" i="4"/>
  <c r="C3033" i="4"/>
  <c r="B3036" i="4"/>
  <c r="B3040" i="4"/>
  <c r="D3040" i="4"/>
  <c r="C3046" i="4"/>
  <c r="B3047" i="4"/>
  <c r="C3049" i="4"/>
  <c r="D3055" i="4"/>
  <c r="E3057" i="4"/>
  <c r="B3061" i="4"/>
  <c r="D3061" i="4"/>
  <c r="B3063" i="4"/>
  <c r="C3063" i="4"/>
  <c r="C3064" i="4"/>
  <c r="B3065" i="4"/>
  <c r="C3065" i="4"/>
  <c r="B3072" i="4"/>
  <c r="C3074" i="4"/>
  <c r="E3075" i="4"/>
  <c r="C3076" i="4"/>
  <c r="D3082" i="4"/>
  <c r="B3083" i="4"/>
  <c r="D3093" i="4"/>
  <c r="C3099" i="4"/>
  <c r="C3101" i="4"/>
  <c r="B3103" i="4"/>
  <c r="B3105" i="4"/>
  <c r="D3105" i="4"/>
  <c r="E3105" i="4"/>
  <c r="C3106" i="4"/>
  <c r="D3107" i="4"/>
  <c r="F3109" i="4"/>
  <c r="B3110" i="4"/>
  <c r="D3110" i="4"/>
  <c r="B3113" i="4"/>
  <c r="C3113" i="4"/>
  <c r="B3115" i="4"/>
  <c r="D3115" i="4"/>
  <c r="D3118" i="4"/>
  <c r="C3122" i="4"/>
  <c r="C3123" i="4"/>
  <c r="C3128" i="4"/>
  <c r="E3128" i="4"/>
  <c r="B3130" i="4"/>
  <c r="C3130" i="4"/>
  <c r="B3131" i="4"/>
  <c r="B3132" i="4"/>
  <c r="D3132" i="4"/>
  <c r="C3134" i="4"/>
  <c r="D3138" i="4"/>
  <c r="C3147" i="4"/>
  <c r="E3147" i="4"/>
  <c r="C3148" i="4"/>
  <c r="D3153" i="4"/>
  <c r="B3155" i="4"/>
  <c r="E3155" i="4"/>
  <c r="C3156" i="4"/>
  <c r="C3159" i="4"/>
  <c r="E3159" i="4"/>
  <c r="C3160" i="4"/>
  <c r="C3162" i="4"/>
  <c r="B3164" i="4"/>
  <c r="C3164" i="4"/>
  <c r="B3165" i="4"/>
  <c r="C3175" i="4"/>
  <c r="D3178" i="4"/>
  <c r="B3181" i="4"/>
  <c r="E3854" i="4"/>
  <c r="D3859" i="4"/>
  <c r="F3859" i="4"/>
  <c r="F3860" i="4"/>
  <c r="C3864" i="4"/>
  <c r="D3867" i="4"/>
  <c r="D3868" i="4"/>
  <c r="D3870" i="4"/>
  <c r="C3871" i="4"/>
  <c r="F3876" i="4"/>
  <c r="E3877" i="4"/>
  <c r="E3879" i="4"/>
  <c r="F3883" i="4"/>
  <c r="E3885" i="4"/>
  <c r="C3892" i="4"/>
  <c r="C3894" i="4"/>
  <c r="C3897" i="4"/>
  <c r="B3899" i="4"/>
  <c r="C3900" i="4"/>
  <c r="B3901" i="4"/>
  <c r="C3902" i="4"/>
  <c r="B3903" i="4"/>
  <c r="C3908" i="4"/>
  <c r="C3910" i="4"/>
  <c r="F3910" i="4"/>
  <c r="D3912" i="4"/>
  <c r="B3914" i="4"/>
  <c r="D3918" i="4"/>
  <c r="C3919" i="4"/>
  <c r="E3919" i="4"/>
  <c r="C3922" i="4"/>
  <c r="B3923" i="4"/>
  <c r="D3923" i="4"/>
  <c r="D3924" i="4"/>
  <c r="F3928" i="4"/>
  <c r="C3931" i="4"/>
  <c r="B3935" i="4"/>
  <c r="C3937" i="4"/>
  <c r="F3939" i="4"/>
  <c r="C3940" i="4"/>
  <c r="F3941" i="4"/>
  <c r="B3942" i="4"/>
  <c r="E3950" i="4"/>
  <c r="B3951" i="4"/>
  <c r="D3956" i="4"/>
  <c r="D3958" i="4"/>
  <c r="B3960" i="4"/>
  <c r="B3961" i="4"/>
  <c r="E3961" i="4"/>
  <c r="D3965" i="4"/>
  <c r="C3966" i="4"/>
  <c r="F3966" i="4"/>
  <c r="F3969" i="4"/>
  <c r="E3972" i="4"/>
  <c r="C3973" i="4"/>
  <c r="F3973" i="4"/>
  <c r="B3974" i="4"/>
  <c r="E3976" i="4"/>
  <c r="B3977" i="4"/>
  <c r="D3977" i="4"/>
  <c r="B3978" i="4"/>
  <c r="D3984" i="4"/>
  <c r="F3984" i="4"/>
  <c r="B3985" i="4"/>
  <c r="D3987" i="4"/>
  <c r="C3989" i="4"/>
  <c r="B3994" i="4"/>
  <c r="D3997" i="4"/>
  <c r="F3997" i="4"/>
  <c r="B3998" i="4"/>
  <c r="C3998" i="4"/>
  <c r="C4000" i="4"/>
  <c r="E4000" i="4"/>
  <c r="B4001" i="4"/>
  <c r="E4002" i="4"/>
  <c r="C4003" i="4"/>
  <c r="F4003" i="4"/>
  <c r="B4004" i="4"/>
  <c r="D4004" i="4"/>
  <c r="D4012" i="4"/>
  <c r="D4015" i="4"/>
  <c r="B4016" i="4"/>
  <c r="E4016" i="4"/>
  <c r="B4017" i="4"/>
  <c r="C4017" i="4"/>
  <c r="D4017" i="4"/>
  <c r="C4018" i="4"/>
  <c r="F4018" i="4"/>
  <c r="B4020" i="4"/>
  <c r="D4020" i="4"/>
  <c r="B4025" i="4"/>
  <c r="C4036" i="4"/>
  <c r="E4046" i="4"/>
  <c r="C4047" i="4"/>
  <c r="C4049" i="4"/>
  <c r="C4055" i="4"/>
  <c r="F4056" i="4"/>
  <c r="C4057" i="4"/>
  <c r="C4060" i="4"/>
  <c r="E4060" i="4"/>
  <c r="E4061" i="4"/>
  <c r="B4063" i="4"/>
  <c r="B4067" i="4"/>
  <c r="E4067" i="4"/>
  <c r="C4068" i="4"/>
  <c r="B4071" i="4"/>
  <c r="C4071" i="4"/>
  <c r="E4071" i="4"/>
  <c r="D4075" i="4"/>
  <c r="B4079" i="4"/>
  <c r="D4081" i="4"/>
  <c r="B4084" i="4"/>
  <c r="D4084" i="4"/>
  <c r="C4085" i="4"/>
  <c r="C4086" i="4"/>
  <c r="B4088" i="4"/>
  <c r="E4088" i="4"/>
  <c r="B4089" i="4"/>
  <c r="E4089" i="4"/>
  <c r="B4090" i="4"/>
  <c r="E4090" i="4"/>
  <c r="D4092" i="4"/>
  <c r="C4094" i="4"/>
  <c r="C4095" i="4"/>
  <c r="E4095" i="4"/>
  <c r="B4096" i="4"/>
  <c r="C4098" i="4"/>
  <c r="B4100" i="4"/>
  <c r="E4100" i="4"/>
  <c r="B4103" i="4"/>
  <c r="E4103" i="4"/>
  <c r="B4104" i="4"/>
  <c r="E4108" i="4"/>
  <c r="D4109" i="4"/>
  <c r="B4112" i="4"/>
  <c r="D4113" i="4"/>
  <c r="B4114" i="4"/>
  <c r="C4114" i="4"/>
  <c r="D4114" i="4"/>
  <c r="E4114" i="4"/>
  <c r="C4116" i="4"/>
  <c r="E4116" i="4"/>
  <c r="C4117" i="4"/>
  <c r="C4121" i="4"/>
  <c r="C4124" i="4"/>
  <c r="D4127" i="4"/>
  <c r="E4131" i="4"/>
  <c r="C4134" i="4"/>
  <c r="B4136" i="4"/>
  <c r="E4137" i="4"/>
  <c r="B4138" i="4"/>
  <c r="C4140" i="4"/>
  <c r="B4141" i="4"/>
  <c r="E4141" i="4"/>
  <c r="B4142" i="4"/>
  <c r="E4142" i="4"/>
  <c r="C4143" i="4"/>
  <c r="C4151" i="4"/>
  <c r="D4152" i="4"/>
  <c r="D4153" i="4"/>
  <c r="C4155" i="4"/>
  <c r="C4162" i="4"/>
  <c r="C4163" i="4"/>
  <c r="B4164" i="4"/>
  <c r="F4164" i="4"/>
  <c r="C4165" i="4"/>
  <c r="E4167" i="4"/>
  <c r="B4168" i="4"/>
  <c r="C4169" i="4"/>
  <c r="C4170" i="4"/>
  <c r="B4172" i="4"/>
  <c r="D4172" i="4"/>
  <c r="B4176" i="4"/>
  <c r="C4176" i="4"/>
  <c r="B4178" i="4"/>
  <c r="D4181" i="4"/>
  <c r="B4183" i="4"/>
  <c r="C4183" i="4"/>
  <c r="D4183" i="4"/>
  <c r="C4186" i="4"/>
  <c r="E4186" i="4"/>
  <c r="C4188" i="4"/>
  <c r="B4189" i="4"/>
  <c r="E4189" i="4"/>
  <c r="B4190" i="4"/>
  <c r="B4191" i="4"/>
  <c r="C4191" i="4"/>
  <c r="B4195" i="4"/>
  <c r="D4203" i="4"/>
  <c r="C4205" i="4"/>
  <c r="B4208" i="4"/>
  <c r="E4208" i="4"/>
  <c r="B4210" i="4"/>
  <c r="E4210" i="4"/>
  <c r="B4213" i="4"/>
  <c r="D4213" i="4"/>
  <c r="B4215" i="4"/>
  <c r="D4218" i="4"/>
  <c r="B4220" i="4"/>
  <c r="F4220" i="4"/>
  <c r="B4221" i="4"/>
  <c r="C4224" i="4"/>
  <c r="C4226" i="4"/>
  <c r="C4228" i="4"/>
  <c r="B4237" i="4"/>
  <c r="E4237" i="4"/>
  <c r="C4239" i="4"/>
  <c r="F4239" i="4"/>
  <c r="D4240" i="4"/>
  <c r="C4241" i="4"/>
  <c r="B4244" i="4"/>
  <c r="E4244" i="4"/>
  <c r="C4250" i="4"/>
  <c r="D4250" i="4"/>
  <c r="C4251" i="4"/>
  <c r="E4251" i="4"/>
  <c r="B4252" i="4"/>
  <c r="C4258" i="4"/>
  <c r="B4261" i="4"/>
  <c r="C4264" i="4"/>
  <c r="B4267" i="4"/>
  <c r="C4267" i="4"/>
  <c r="C4271" i="4"/>
  <c r="B4273" i="4"/>
  <c r="D4275" i="4"/>
  <c r="C4279" i="4"/>
  <c r="C4280" i="4"/>
  <c r="F4280" i="4"/>
  <c r="E4282" i="4"/>
  <c r="C4283" i="4"/>
  <c r="B4286" i="4"/>
  <c r="E4290" i="4"/>
  <c r="B4291" i="4"/>
  <c r="C4293" i="4"/>
  <c r="B4294" i="4"/>
  <c r="C4296" i="4"/>
  <c r="E4303" i="4"/>
  <c r="F4307" i="4"/>
  <c r="E4318" i="4"/>
  <c r="D4322" i="4"/>
  <c r="D4323" i="4"/>
  <c r="B4326" i="4"/>
  <c r="D4326" i="4"/>
  <c r="D4327" i="4"/>
  <c r="C4329" i="4"/>
  <c r="D4330" i="4"/>
  <c r="F4332" i="4"/>
  <c r="D4335" i="4"/>
  <c r="E4338" i="4"/>
  <c r="F4339" i="4"/>
  <c r="F4341" i="4"/>
  <c r="D4342" i="4"/>
  <c r="F4343" i="4"/>
  <c r="D4344" i="4"/>
  <c r="D4350" i="4"/>
  <c r="B4352" i="4"/>
  <c r="D4352" i="4"/>
  <c r="D4356" i="4"/>
  <c r="C4357" i="4"/>
  <c r="B4358" i="4"/>
  <c r="D4358" i="4"/>
  <c r="B4360" i="4"/>
  <c r="D4361" i="4"/>
  <c r="C4362" i="4"/>
  <c r="D4363" i="4"/>
  <c r="C4364" i="4"/>
  <c r="C4370" i="4"/>
  <c r="E4370" i="4"/>
  <c r="C4373" i="4"/>
  <c r="B5" i="4"/>
  <c r="E5" i="4"/>
  <c r="B7" i="4"/>
  <c r="F725" i="4"/>
  <c r="F726" i="4"/>
  <c r="D734" i="4"/>
  <c r="F734" i="4"/>
  <c r="F757" i="4"/>
  <c r="F880" i="4"/>
  <c r="E893" i="4"/>
  <c r="F902" i="4"/>
  <c r="B2457" i="4"/>
  <c r="C2457" i="4"/>
  <c r="B2458" i="4"/>
  <c r="C2465" i="4"/>
  <c r="B2476" i="4"/>
  <c r="C2476" i="4"/>
  <c r="B2478" i="4"/>
  <c r="E2480" i="4"/>
  <c r="C2481" i="4"/>
  <c r="E2481" i="4"/>
  <c r="C2485" i="4"/>
  <c r="B2487" i="4"/>
  <c r="B2488" i="4"/>
  <c r="B2493" i="4"/>
  <c r="C2495" i="4"/>
  <c r="C2509" i="4"/>
  <c r="C2531" i="4"/>
  <c r="B2532" i="4"/>
  <c r="C2532" i="4"/>
  <c r="E2532" i="4"/>
  <c r="C2534" i="4"/>
  <c r="B2538" i="4"/>
  <c r="E2540" i="4"/>
  <c r="C2541" i="4"/>
  <c r="F2541" i="4"/>
  <c r="C2542" i="4"/>
  <c r="E2542" i="4"/>
  <c r="B2543" i="4"/>
  <c r="C2544" i="4"/>
  <c r="E2544" i="4"/>
  <c r="B2545" i="4"/>
  <c r="F2545" i="4"/>
  <c r="B2546" i="4"/>
  <c r="E2546" i="4"/>
  <c r="B2547" i="4"/>
  <c r="E2547" i="4"/>
  <c r="C2549" i="4"/>
  <c r="F2549" i="4"/>
  <c r="B2550" i="4"/>
  <c r="E2550" i="4"/>
  <c r="B2552" i="4"/>
  <c r="E2552" i="4"/>
  <c r="B2554" i="4"/>
  <c r="B2560" i="4"/>
  <c r="B2561" i="4"/>
  <c r="C2561" i="4"/>
  <c r="C2565" i="4"/>
  <c r="B2572" i="4"/>
  <c r="C2573" i="4"/>
  <c r="B2586" i="4"/>
  <c r="E2590" i="4"/>
  <c r="B2595" i="4"/>
  <c r="F2596" i="4"/>
  <c r="C2597" i="4"/>
  <c r="F2597" i="4"/>
  <c r="B2599" i="4"/>
  <c r="B2603" i="4"/>
  <c r="E2603" i="4"/>
  <c r="C2604" i="4"/>
  <c r="E2604" i="4"/>
  <c r="B2606" i="4"/>
  <c r="C2606" i="4"/>
  <c r="B2609" i="4"/>
  <c r="B2611" i="4"/>
  <c r="E2614" i="4"/>
  <c r="C2615" i="4"/>
  <c r="B2618" i="4"/>
  <c r="E2618" i="4"/>
  <c r="C2621" i="4"/>
  <c r="C2623" i="4"/>
  <c r="E2625" i="4"/>
  <c r="B2627" i="4"/>
  <c r="C2628" i="4"/>
  <c r="B2630" i="4"/>
  <c r="B2632" i="4"/>
  <c r="C2632" i="4"/>
  <c r="E2633" i="4"/>
  <c r="E2637" i="4"/>
  <c r="B2640" i="4"/>
  <c r="B2643" i="4"/>
  <c r="E2643" i="4"/>
  <c r="C2644" i="4"/>
  <c r="E2647" i="4"/>
  <c r="C2648" i="4"/>
  <c r="F2648" i="4"/>
  <c r="B2649" i="4"/>
  <c r="B2650" i="4"/>
  <c r="E2650" i="4"/>
  <c r="C2651" i="4"/>
  <c r="B2652" i="4"/>
  <c r="B2661" i="4"/>
  <c r="C2661" i="4"/>
  <c r="F2661" i="4"/>
  <c r="B2672" i="4"/>
  <c r="B2673" i="4"/>
  <c r="E2673" i="4"/>
  <c r="E2675" i="4"/>
  <c r="B2676" i="4"/>
  <c r="E2676" i="4"/>
  <c r="B2678" i="4"/>
  <c r="C2678" i="4"/>
  <c r="E2678" i="4"/>
  <c r="C2679" i="4"/>
  <c r="F2680" i="4"/>
  <c r="B2681" i="4"/>
  <c r="E2681" i="4"/>
  <c r="B2682" i="4"/>
  <c r="E2682" i="4"/>
  <c r="C2687" i="4"/>
  <c r="B2694" i="4"/>
  <c r="B2698" i="4"/>
  <c r="B2705" i="4"/>
  <c r="B2706" i="4"/>
  <c r="B2707" i="4"/>
  <c r="C2707" i="4"/>
  <c r="E2708" i="4"/>
  <c r="C2709" i="4"/>
  <c r="F2709" i="4"/>
  <c r="B2711" i="4"/>
  <c r="C2713" i="4"/>
  <c r="F2717" i="4"/>
  <c r="B2719" i="4"/>
  <c r="E2719" i="4"/>
  <c r="C2720" i="4"/>
  <c r="F2720" i="4"/>
  <c r="B2721" i="4"/>
  <c r="E2721" i="4"/>
  <c r="C2724" i="4"/>
  <c r="C2727" i="4"/>
  <c r="E2727" i="4"/>
  <c r="F2728" i="4"/>
  <c r="B2730" i="4"/>
  <c r="B2732" i="4"/>
  <c r="B2736" i="4"/>
  <c r="F2738" i="4"/>
  <c r="C2739" i="4"/>
  <c r="C2742" i="4"/>
  <c r="F2743" i="4"/>
  <c r="B2744" i="4"/>
  <c r="F2744" i="4"/>
  <c r="E2745" i="4"/>
  <c r="F2753" i="4"/>
  <c r="B2755" i="4"/>
  <c r="C2755" i="4"/>
  <c r="F2755" i="4"/>
  <c r="D2757" i="4"/>
  <c r="C2760" i="4"/>
  <c r="C2762" i="4"/>
  <c r="C2764" i="4"/>
  <c r="F2764" i="4"/>
  <c r="B2767" i="4"/>
  <c r="E2767" i="4"/>
  <c r="C2769" i="4"/>
  <c r="F2769" i="4"/>
  <c r="B2771" i="4"/>
  <c r="C2771" i="4"/>
  <c r="E2771" i="4"/>
  <c r="D2772" i="4"/>
  <c r="B2773" i="4"/>
  <c r="E2773" i="4"/>
  <c r="C2775" i="4"/>
  <c r="B2779" i="4"/>
  <c r="C2779" i="4"/>
  <c r="B2783" i="4"/>
  <c r="E2783" i="4"/>
  <c r="D2787" i="4"/>
  <c r="C2789" i="4"/>
  <c r="E2789" i="4"/>
  <c r="D2790" i="4"/>
  <c r="E2796" i="4"/>
  <c r="D2798" i="4"/>
  <c r="C2802" i="4"/>
  <c r="E2802" i="4"/>
  <c r="C2804" i="4"/>
  <c r="B2806" i="4"/>
  <c r="E2807" i="4"/>
  <c r="B2808" i="4"/>
  <c r="D2808" i="4"/>
  <c r="B2816" i="4"/>
  <c r="C2816" i="4"/>
  <c r="D2816" i="4"/>
  <c r="C3452" i="4"/>
  <c r="B3453" i="4"/>
  <c r="D3454" i="4"/>
  <c r="B3457" i="4"/>
  <c r="D3457" i="4"/>
  <c r="C3459" i="4"/>
  <c r="C3460" i="4"/>
  <c r="D3463" i="4"/>
  <c r="D3466" i="4"/>
  <c r="B3467" i="4"/>
  <c r="C3469" i="4"/>
  <c r="C3471" i="4"/>
  <c r="B3473" i="4"/>
  <c r="B3475" i="4"/>
  <c r="E3475" i="4"/>
  <c r="C3476" i="4"/>
  <c r="F3476" i="4"/>
  <c r="D3477" i="4"/>
  <c r="D3478" i="4"/>
  <c r="D3479" i="4"/>
  <c r="D3480" i="4"/>
  <c r="F3481" i="4"/>
  <c r="F3482" i="4"/>
  <c r="B3483" i="4"/>
  <c r="C3485" i="4"/>
  <c r="E3485" i="4"/>
  <c r="C3486" i="4"/>
  <c r="F3486" i="4"/>
  <c r="D3487" i="4"/>
  <c r="D3488" i="4"/>
  <c r="C3489" i="4"/>
  <c r="D3493" i="4"/>
  <c r="E3493" i="4"/>
  <c r="F3493" i="4"/>
  <c r="E3495" i="4"/>
  <c r="F3495" i="4"/>
  <c r="C3496" i="4"/>
  <c r="F3497" i="4"/>
  <c r="F3499" i="4"/>
  <c r="E3507" i="4"/>
  <c r="D3511" i="4"/>
  <c r="C3512" i="4"/>
  <c r="E3512" i="4"/>
  <c r="F3513" i="4"/>
  <c r="E3515" i="4"/>
  <c r="E3516" i="4"/>
  <c r="F3518" i="4"/>
  <c r="E3519" i="4"/>
  <c r="E3520" i="4"/>
  <c r="C3525" i="4"/>
  <c r="F3527" i="4"/>
  <c r="D3528" i="4"/>
  <c r="C3530" i="4"/>
  <c r="E3530" i="4"/>
  <c r="C3535" i="4"/>
  <c r="B3536" i="4"/>
  <c r="B3540" i="4"/>
  <c r="C3543" i="4"/>
  <c r="F3553" i="4"/>
  <c r="C3554" i="4"/>
  <c r="D3560" i="4"/>
  <c r="C3561" i="4"/>
  <c r="C3584" i="4"/>
  <c r="E3584" i="4"/>
  <c r="D3585" i="4"/>
  <c r="B3586" i="4"/>
  <c r="E3586" i="4"/>
  <c r="E3588" i="4"/>
  <c r="B3589" i="4"/>
  <c r="E3589" i="4"/>
  <c r="B3590" i="4"/>
  <c r="E3590" i="4"/>
  <c r="E3591" i="4"/>
  <c r="C3592" i="4"/>
  <c r="D3595" i="4"/>
  <c r="D3596" i="4"/>
  <c r="D3597" i="4"/>
  <c r="C3602" i="4"/>
  <c r="D3604" i="4"/>
  <c r="C3606" i="4"/>
  <c r="B3607" i="4"/>
  <c r="E3607" i="4"/>
  <c r="B3609" i="4"/>
  <c r="D3609" i="4"/>
  <c r="C3610" i="4"/>
  <c r="B3615" i="4"/>
  <c r="C3618" i="4"/>
  <c r="E3619" i="4"/>
  <c r="C3621" i="4"/>
  <c r="B3623" i="4"/>
  <c r="D3630" i="4"/>
  <c r="B3631" i="4"/>
  <c r="E3631" i="4"/>
  <c r="C3632" i="4"/>
  <c r="F3632" i="4"/>
  <c r="B3633" i="4"/>
  <c r="D3634" i="4"/>
  <c r="C3635" i="4"/>
  <c r="F3635" i="4"/>
  <c r="B3636" i="4"/>
  <c r="F3636" i="4"/>
  <c r="E3637" i="4"/>
  <c r="C3639" i="4"/>
  <c r="F3639" i="4"/>
  <c r="B3640" i="4"/>
  <c r="B3643" i="4"/>
  <c r="C3643" i="4"/>
  <c r="E3643" i="4"/>
  <c r="C3645" i="4"/>
  <c r="E3647" i="4"/>
  <c r="D3648" i="4"/>
  <c r="B3650" i="4"/>
  <c r="C3650" i="4"/>
  <c r="C3652" i="4"/>
  <c r="D3655" i="4"/>
  <c r="B3662" i="4"/>
  <c r="B3664" i="4"/>
  <c r="F3665" i="4"/>
  <c r="C3666" i="4"/>
  <c r="B3667" i="4"/>
  <c r="C3667" i="4"/>
  <c r="E3667" i="4"/>
  <c r="B3669" i="4"/>
  <c r="E3670" i="4"/>
  <c r="B3677" i="4"/>
  <c r="E3677" i="4"/>
  <c r="C3679" i="4"/>
  <c r="B3680" i="4"/>
  <c r="B3684" i="4"/>
  <c r="F3684" i="4"/>
  <c r="C3685" i="4"/>
  <c r="F3686" i="4"/>
  <c r="C3687" i="4"/>
  <c r="D3688" i="4"/>
  <c r="D3690" i="4"/>
  <c r="F3690" i="4"/>
  <c r="C3692" i="4"/>
  <c r="E3692" i="4"/>
  <c r="B3693" i="4"/>
  <c r="B3695" i="4"/>
  <c r="C3697" i="4"/>
  <c r="B3699" i="4"/>
  <c r="C3700" i="4"/>
  <c r="E3700" i="4"/>
  <c r="D3704" i="4"/>
  <c r="C3706" i="4"/>
  <c r="B3707" i="4"/>
  <c r="F3707" i="4"/>
  <c r="B3714" i="4"/>
  <c r="B3715" i="4"/>
  <c r="C3716" i="4"/>
  <c r="E3716" i="4"/>
  <c r="C3717" i="4"/>
  <c r="D3717" i="4"/>
  <c r="B3721" i="4"/>
  <c r="B3722" i="4"/>
  <c r="B3725" i="4"/>
  <c r="F3725" i="4"/>
  <c r="C3726" i="4"/>
  <c r="E3728" i="4"/>
  <c r="C3730" i="4"/>
  <c r="E3730" i="4"/>
  <c r="F3731" i="4"/>
  <c r="D3732" i="4"/>
  <c r="E3735" i="4"/>
  <c r="B3738" i="4"/>
  <c r="D3738" i="4"/>
  <c r="D3739" i="4"/>
  <c r="C3741" i="4"/>
  <c r="E3741" i="4"/>
  <c r="C3745" i="4"/>
  <c r="F3745" i="4"/>
  <c r="E3748" i="4"/>
  <c r="B3749" i="4"/>
  <c r="E3749" i="4"/>
  <c r="B3750" i="4"/>
  <c r="C3755" i="4"/>
  <c r="E3755" i="4"/>
  <c r="D3756" i="4"/>
  <c r="C3757" i="4"/>
  <c r="C3758" i="4"/>
  <c r="B3759" i="4"/>
  <c r="E3759" i="4"/>
  <c r="F3760" i="4"/>
  <c r="D3761" i="4"/>
  <c r="B3762" i="4"/>
  <c r="E3762" i="4"/>
  <c r="F3762" i="4"/>
  <c r="B3763" i="4"/>
  <c r="C3767" i="4"/>
  <c r="F3767" i="4"/>
  <c r="E3769" i="4"/>
  <c r="D3771" i="4"/>
  <c r="C3772" i="4"/>
  <c r="E3774" i="4"/>
  <c r="B3775" i="4"/>
  <c r="D3775" i="4"/>
  <c r="E3778" i="4"/>
  <c r="B3779" i="4"/>
  <c r="C3780" i="4"/>
  <c r="C3781" i="4"/>
  <c r="F3782" i="4"/>
  <c r="B3783" i="4"/>
  <c r="E3783" i="4"/>
  <c r="C3784" i="4"/>
  <c r="D3784" i="4"/>
  <c r="C3785" i="4"/>
  <c r="B3786" i="4"/>
  <c r="D3786" i="4"/>
  <c r="B3789" i="4"/>
  <c r="C3789" i="4"/>
  <c r="D3789" i="4"/>
  <c r="C3791" i="4"/>
  <c r="C3793" i="4"/>
  <c r="D3794" i="4"/>
  <c r="F3794" i="4"/>
  <c r="B3795" i="4"/>
  <c r="C3797" i="4"/>
  <c r="E3798" i="4"/>
  <c r="C3799" i="4"/>
  <c r="E3800" i="4"/>
  <c r="B3802" i="4"/>
  <c r="C3802" i="4"/>
  <c r="D3802" i="4"/>
  <c r="B3804" i="4"/>
  <c r="C3804" i="4"/>
  <c r="D3804" i="4"/>
  <c r="F3804" i="4"/>
  <c r="E3806" i="4"/>
  <c r="D3810" i="4"/>
  <c r="C3814" i="4"/>
  <c r="C3815" i="4"/>
  <c r="F4659" i="4"/>
  <c r="E4669" i="4"/>
  <c r="D4670" i="4"/>
  <c r="D4673" i="4"/>
  <c r="F4675" i="4"/>
  <c r="F4682" i="4"/>
  <c r="E4684" i="4"/>
  <c r="E4686" i="4"/>
  <c r="C4697" i="4"/>
  <c r="D4698" i="4"/>
  <c r="C4699" i="4"/>
  <c r="F4702" i="4"/>
  <c r="C4709" i="4"/>
  <c r="E4711" i="4"/>
  <c r="D4742" i="4"/>
  <c r="D4743" i="4"/>
  <c r="F4754" i="4"/>
  <c r="B2456" i="4"/>
  <c r="C2460" i="4"/>
  <c r="B2461" i="4"/>
  <c r="B2462" i="4"/>
  <c r="C2463" i="4"/>
  <c r="B2464" i="4"/>
  <c r="B2474" i="4"/>
  <c r="B2477" i="4"/>
  <c r="C2479" i="4"/>
  <c r="C2480" i="4"/>
  <c r="F2480" i="4"/>
  <c r="B2482" i="4"/>
  <c r="C2482" i="4"/>
  <c r="C2483" i="4"/>
  <c r="C2484" i="4"/>
  <c r="B2486" i="4"/>
  <c r="C2487" i="4"/>
  <c r="B2489" i="4"/>
  <c r="C2490" i="4"/>
  <c r="B2491" i="4"/>
  <c r="C2493" i="4"/>
  <c r="B2495" i="4"/>
  <c r="B2497" i="4"/>
  <c r="E2497" i="4"/>
  <c r="B2498" i="4"/>
  <c r="C2498" i="4"/>
  <c r="B2502" i="4"/>
  <c r="B2503" i="4"/>
  <c r="B2504" i="4"/>
  <c r="B2508" i="4"/>
  <c r="B2510" i="4"/>
  <c r="C2511" i="4"/>
  <c r="B2512" i="4"/>
  <c r="B2517" i="4"/>
  <c r="C2517" i="4"/>
  <c r="B2519" i="4"/>
  <c r="B2521" i="4"/>
  <c r="C2522" i="4"/>
  <c r="B2525" i="4"/>
  <c r="E2525" i="4"/>
  <c r="B2526" i="4"/>
  <c r="C2526" i="4"/>
  <c r="B2527" i="4"/>
  <c r="C2530" i="4"/>
  <c r="E2531" i="4"/>
  <c r="B2534" i="4"/>
  <c r="B2535" i="4"/>
  <c r="B2536" i="4"/>
  <c r="B2539" i="4"/>
  <c r="E2539" i="4"/>
  <c r="C2543" i="4"/>
  <c r="C2546" i="4"/>
  <c r="C2550" i="4"/>
  <c r="E2551" i="4"/>
  <c r="E2554" i="4"/>
  <c r="B2559" i="4"/>
  <c r="C2560" i="4"/>
  <c r="B2563" i="4"/>
  <c r="B2564" i="4"/>
  <c r="E2564" i="4"/>
  <c r="C2566" i="4"/>
  <c r="B2569" i="4"/>
  <c r="F2570" i="4"/>
  <c r="E2571" i="4"/>
  <c r="C2572" i="4"/>
  <c r="B2577" i="4"/>
  <c r="C2581" i="4"/>
  <c r="B2582" i="4"/>
  <c r="B2583" i="4"/>
  <c r="B2584" i="4"/>
  <c r="B2585" i="4"/>
  <c r="C2586" i="4"/>
  <c r="B2587" i="4"/>
  <c r="B2593" i="4"/>
  <c r="C2595" i="4"/>
  <c r="C2596" i="4"/>
  <c r="E2596" i="4"/>
  <c r="B2597" i="4"/>
  <c r="E2597" i="4"/>
  <c r="B2598" i="4"/>
  <c r="E2598" i="4"/>
  <c r="B2601" i="4"/>
  <c r="B2602" i="4"/>
  <c r="C2603" i="4"/>
  <c r="B2607" i="4"/>
  <c r="C2609" i="4"/>
  <c r="B2610" i="4"/>
  <c r="B2613" i="4"/>
  <c r="C2613" i="4"/>
  <c r="E2616" i="4"/>
  <c r="B2617" i="4"/>
  <c r="E2617" i="4"/>
  <c r="E2632" i="4"/>
  <c r="C2633" i="4"/>
  <c r="F2633" i="4"/>
  <c r="C2634" i="4"/>
  <c r="E2634" i="4"/>
  <c r="C2637" i="4"/>
  <c r="C2638" i="4"/>
  <c r="C2645" i="4"/>
  <c r="E2645" i="4"/>
  <c r="C2647" i="4"/>
  <c r="B2654" i="4"/>
  <c r="B2659" i="4"/>
  <c r="C2659" i="4"/>
  <c r="B2662" i="4"/>
  <c r="E2662" i="4"/>
  <c r="B2663" i="4"/>
  <c r="C2663" i="4"/>
  <c r="E2663" i="4"/>
  <c r="C2665" i="4"/>
  <c r="B2666" i="4"/>
  <c r="C2666" i="4"/>
  <c r="B2667" i="4"/>
  <c r="C2667" i="4"/>
  <c r="C2669" i="4"/>
  <c r="E2669" i="4"/>
  <c r="C2670" i="4"/>
  <c r="E2670" i="4"/>
  <c r="C2672" i="4"/>
  <c r="B2674" i="4"/>
  <c r="E2674" i="4"/>
  <c r="C2676" i="4"/>
  <c r="C2677" i="4"/>
  <c r="B2683" i="4"/>
  <c r="B2684" i="4"/>
  <c r="B2686" i="4"/>
  <c r="B2687" i="4"/>
  <c r="B2688" i="4"/>
  <c r="B2690" i="4"/>
  <c r="C2690" i="4"/>
  <c r="B2695" i="4"/>
  <c r="C2696" i="4"/>
  <c r="B2699" i="4"/>
  <c r="C2699" i="4"/>
  <c r="B2702" i="4"/>
  <c r="B2703" i="4"/>
  <c r="C2703" i="4"/>
  <c r="F2703" i="4"/>
  <c r="C2704" i="4"/>
  <c r="E2704" i="4"/>
  <c r="C2705" i="4"/>
  <c r="C2721" i="4"/>
  <c r="B2723" i="4"/>
  <c r="C2728" i="4"/>
  <c r="C2730" i="4"/>
  <c r="E2730" i="4"/>
  <c r="B2734" i="4"/>
  <c r="C2734" i="4"/>
  <c r="C2738" i="4"/>
  <c r="B2739" i="4"/>
  <c r="E2740" i="4"/>
  <c r="B2742" i="4"/>
  <c r="E2744" i="4"/>
  <c r="B2746" i="4"/>
  <c r="E2746" i="4"/>
  <c r="C2747" i="4"/>
  <c r="B2748" i="4"/>
  <c r="B2750" i="4"/>
  <c r="C2753" i="4"/>
  <c r="D2758" i="4"/>
  <c r="E2762" i="4"/>
  <c r="B2765" i="4"/>
  <c r="C2768" i="4"/>
  <c r="E2768" i="4"/>
  <c r="D2770" i="4"/>
  <c r="C2774" i="4"/>
  <c r="E2774" i="4"/>
  <c r="E2775" i="4"/>
  <c r="E2776" i="4"/>
  <c r="C2778" i="4"/>
  <c r="B2781" i="4"/>
  <c r="C2782" i="4"/>
  <c r="E2782" i="4"/>
  <c r="C2783" i="4"/>
  <c r="D2783" i="4"/>
  <c r="E2788" i="4"/>
  <c r="B2789" i="4"/>
  <c r="D2789" i="4"/>
  <c r="F2790" i="4"/>
  <c r="E2792" i="4"/>
  <c r="E2794" i="4"/>
  <c r="B2795" i="4"/>
  <c r="F2798" i="4"/>
  <c r="D2799" i="4"/>
  <c r="C2801" i="4"/>
  <c r="C2808" i="4"/>
  <c r="E2808" i="4"/>
  <c r="B2809" i="4"/>
  <c r="B2812" i="4"/>
  <c r="C2812" i="4"/>
  <c r="B2813" i="4"/>
  <c r="C2815" i="4"/>
  <c r="E2816" i="4"/>
  <c r="B2817" i="4"/>
  <c r="C3447" i="4"/>
  <c r="E3451" i="4"/>
  <c r="B3452" i="4"/>
  <c r="E3452" i="4"/>
  <c r="C3457" i="4"/>
  <c r="B3458" i="4"/>
  <c r="D3458" i="4"/>
  <c r="F3460" i="4"/>
  <c r="D3462" i="4"/>
  <c r="D3465" i="4"/>
  <c r="D3470" i="4"/>
  <c r="F3472" i="4"/>
  <c r="D3476" i="4"/>
  <c r="B3477" i="4"/>
  <c r="B3479" i="4"/>
  <c r="C3480" i="4"/>
  <c r="D3481" i="4"/>
  <c r="C3483" i="4"/>
  <c r="B3484" i="4"/>
  <c r="C3484" i="4"/>
  <c r="B3488" i="4"/>
  <c r="F3488" i="4"/>
  <c r="E3489" i="4"/>
  <c r="C3490" i="4"/>
  <c r="E3500" i="4"/>
  <c r="E3501" i="4"/>
  <c r="C3513" i="4"/>
  <c r="D3515" i="4"/>
  <c r="F3516" i="4"/>
  <c r="F3520" i="4"/>
  <c r="C3521" i="4"/>
  <c r="D3522" i="4"/>
  <c r="F3524" i="4"/>
  <c r="D3525" i="4"/>
  <c r="D3526" i="4"/>
  <c r="F3526" i="4"/>
  <c r="D3527" i="4"/>
  <c r="B3530" i="4"/>
  <c r="E3532" i="4"/>
  <c r="D3534" i="4"/>
  <c r="D3537" i="4"/>
  <c r="F3538" i="4"/>
  <c r="B3539" i="4"/>
  <c r="E3539" i="4"/>
  <c r="B3541" i="4"/>
  <c r="D3541" i="4"/>
  <c r="B3546" i="4"/>
  <c r="E3547" i="4"/>
  <c r="B3548" i="4"/>
  <c r="F3549" i="4"/>
  <c r="D3554" i="4"/>
  <c r="B3555" i="4"/>
  <c r="D3555" i="4"/>
  <c r="B3558" i="4"/>
  <c r="D3559" i="4"/>
  <c r="D3562" i="4"/>
  <c r="E3563" i="4"/>
  <c r="D3564" i="4"/>
  <c r="B3568" i="4"/>
  <c r="B3569" i="4"/>
  <c r="B3570" i="4"/>
  <c r="C3572" i="4"/>
  <c r="B3574" i="4"/>
  <c r="E3574" i="4"/>
  <c r="B3577" i="4"/>
  <c r="E3577" i="4"/>
  <c r="B3579" i="4"/>
  <c r="E3579" i="4"/>
  <c r="B3580" i="4"/>
  <c r="E3580" i="4"/>
  <c r="C3582" i="4"/>
  <c r="D3583" i="4"/>
  <c r="C3585" i="4"/>
  <c r="D3591" i="4"/>
  <c r="C3595" i="4"/>
  <c r="B3600" i="4"/>
  <c r="C3600" i="4"/>
  <c r="D3605" i="4"/>
  <c r="C3609" i="4"/>
  <c r="B3610" i="4"/>
  <c r="B3613" i="4"/>
  <c r="B3622" i="4"/>
  <c r="B3625" i="4"/>
  <c r="B3626" i="4"/>
  <c r="B3627" i="4"/>
  <c r="B3629" i="4"/>
  <c r="C3629" i="4"/>
  <c r="E3629" i="4"/>
  <c r="D3633" i="4"/>
  <c r="D3636" i="4"/>
  <c r="B3639" i="4"/>
  <c r="C3640" i="4"/>
  <c r="D3643" i="4"/>
  <c r="C3646" i="4"/>
  <c r="D3646" i="4"/>
  <c r="D3647" i="4"/>
  <c r="C3648" i="4"/>
  <c r="D3649" i="4"/>
  <c r="B3654" i="4"/>
  <c r="D3656" i="4"/>
  <c r="B3657" i="4"/>
  <c r="C3657" i="4"/>
  <c r="B3658" i="4"/>
  <c r="C3659" i="4"/>
  <c r="B3660" i="4"/>
  <c r="C3661" i="4"/>
  <c r="B3663" i="4"/>
  <c r="B3665" i="4"/>
  <c r="C3665" i="4"/>
  <c r="B3668" i="4"/>
  <c r="B3672" i="4"/>
  <c r="C3672" i="4"/>
  <c r="C3682" i="4"/>
  <c r="E3683" i="4"/>
  <c r="B3685" i="4"/>
  <c r="E3685" i="4"/>
  <c r="D3687" i="4"/>
  <c r="C3689" i="4"/>
  <c r="F3689" i="4"/>
  <c r="B3690" i="4"/>
  <c r="E3690" i="4"/>
  <c r="B3691" i="4"/>
  <c r="F3691" i="4"/>
  <c r="B3692" i="4"/>
  <c r="D3696" i="4"/>
  <c r="E3699" i="4"/>
  <c r="C3701" i="4"/>
  <c r="E3701" i="4"/>
  <c r="B3702" i="4"/>
  <c r="C3702" i="4"/>
  <c r="B3704" i="4"/>
  <c r="E3704" i="4"/>
  <c r="B3705" i="4"/>
  <c r="E3706" i="4"/>
  <c r="C3708" i="4"/>
  <c r="C3710" i="4"/>
  <c r="B3711" i="4"/>
  <c r="C3711" i="4"/>
  <c r="B3712" i="4"/>
  <c r="C3713" i="4"/>
  <c r="C3721" i="4"/>
  <c r="C3723" i="4"/>
  <c r="E3723" i="4"/>
  <c r="C3724" i="4"/>
  <c r="D3730" i="4"/>
  <c r="F3732" i="4"/>
  <c r="C3737" i="4"/>
  <c r="E3739" i="4"/>
  <c r="E3742" i="4"/>
  <c r="C3743" i="4"/>
  <c r="B3744" i="4"/>
  <c r="C3744" i="4"/>
  <c r="C3746" i="4"/>
  <c r="B3747" i="4"/>
  <c r="D3747" i="4"/>
  <c r="C3752" i="4"/>
  <c r="E3758" i="4"/>
  <c r="C3759" i="4"/>
  <c r="C3760" i="4"/>
  <c r="C3762" i="4"/>
  <c r="D3765" i="4"/>
  <c r="D3766" i="4"/>
  <c r="C3768" i="4"/>
  <c r="B3772" i="4"/>
  <c r="B3774" i="4"/>
  <c r="D3774" i="4"/>
  <c r="D3777" i="4"/>
  <c r="C3778" i="4"/>
  <c r="B3781" i="4"/>
  <c r="D3781" i="4"/>
  <c r="C3783" i="4"/>
  <c r="D3785" i="4"/>
  <c r="B3787" i="4"/>
  <c r="D3787" i="4"/>
  <c r="D3795" i="4"/>
  <c r="E3799" i="4"/>
  <c r="B3800" i="4"/>
  <c r="E3802" i="4"/>
  <c r="F3805" i="4"/>
  <c r="C3806" i="4"/>
  <c r="B3808" i="4"/>
  <c r="C3808" i="4"/>
  <c r="B3809" i="4"/>
  <c r="C3810" i="4"/>
  <c r="B3811" i="4"/>
  <c r="C3811" i="4"/>
  <c r="E3813" i="4"/>
  <c r="B3814" i="4"/>
  <c r="B3816" i="4"/>
  <c r="B3817" i="4"/>
  <c r="C3820" i="4"/>
  <c r="D3821" i="4"/>
  <c r="B3824" i="4"/>
  <c r="C3824" i="4"/>
  <c r="B3840" i="4"/>
  <c r="C3843" i="4"/>
  <c r="C3847" i="4"/>
  <c r="C3850" i="4"/>
  <c r="B3854" i="4"/>
  <c r="F3856" i="4"/>
  <c r="B3857" i="4"/>
  <c r="B3858" i="4"/>
  <c r="B3859" i="4"/>
  <c r="C3862" i="4"/>
  <c r="B3866" i="4"/>
  <c r="B3868" i="4"/>
  <c r="C3869" i="4"/>
  <c r="C3872" i="4"/>
  <c r="C3873" i="4"/>
  <c r="D3873" i="4"/>
  <c r="B3874" i="4"/>
  <c r="C3874" i="4"/>
  <c r="D3874" i="4"/>
  <c r="E3874" i="4"/>
  <c r="B3878" i="4"/>
  <c r="C3883" i="4"/>
  <c r="D3885" i="4"/>
  <c r="B3887" i="4"/>
  <c r="C3887" i="4"/>
  <c r="E3887" i="4"/>
  <c r="C3888" i="4"/>
  <c r="E3888" i="4"/>
  <c r="E4614" i="4"/>
  <c r="D4615" i="4"/>
  <c r="C4622" i="4"/>
  <c r="C4624" i="4"/>
  <c r="E4628" i="4"/>
  <c r="D4630" i="4"/>
  <c r="D4631" i="4"/>
  <c r="B4632" i="4"/>
  <c r="F4632" i="4"/>
  <c r="E4633" i="4"/>
  <c r="D4638" i="4"/>
  <c r="B4639" i="4"/>
  <c r="B4640" i="4"/>
  <c r="C4640" i="4"/>
  <c r="E4640" i="4"/>
  <c r="F4641" i="4"/>
  <c r="E4642" i="4"/>
  <c r="E4657" i="4"/>
  <c r="C4658" i="4"/>
  <c r="C4660" i="4"/>
  <c r="E4664" i="4"/>
  <c r="F4672" i="4"/>
  <c r="D4680" i="4"/>
  <c r="D4685" i="4"/>
  <c r="C4687" i="4"/>
  <c r="C4688" i="4"/>
  <c r="F4695" i="4"/>
  <c r="B4696" i="4"/>
  <c r="F4699" i="4"/>
  <c r="E4700" i="4"/>
  <c r="C4704" i="4"/>
  <c r="F4722" i="4"/>
  <c r="D4723" i="4"/>
  <c r="F4730" i="4"/>
  <c r="D4741" i="4"/>
  <c r="E2817" i="4"/>
  <c r="F2817" i="4"/>
  <c r="B3447" i="4"/>
  <c r="B3448" i="4"/>
  <c r="B3449" i="4"/>
  <c r="C3449" i="4"/>
  <c r="B3451" i="4"/>
  <c r="C3451" i="4"/>
  <c r="D3451" i="4"/>
  <c r="C3455" i="4"/>
  <c r="D3459" i="4"/>
  <c r="C3464" i="4"/>
  <c r="E3467" i="4"/>
  <c r="D3468" i="4"/>
  <c r="C3475" i="4"/>
  <c r="C3477" i="4"/>
  <c r="C3481" i="4"/>
  <c r="E3487" i="4"/>
  <c r="B3489" i="4"/>
  <c r="D3491" i="4"/>
  <c r="E3497" i="4"/>
  <c r="D3499" i="4"/>
  <c r="D3505" i="4"/>
  <c r="F3506" i="4"/>
  <c r="F3510" i="4"/>
  <c r="E3513" i="4"/>
  <c r="D3518" i="4"/>
  <c r="C3519" i="4"/>
  <c r="D3531" i="4"/>
  <c r="B3533" i="4"/>
  <c r="E3535" i="4"/>
  <c r="B3538" i="4"/>
  <c r="C3539" i="4"/>
  <c r="C3541" i="4"/>
  <c r="E3541" i="4"/>
  <c r="C3542" i="4"/>
  <c r="F3542" i="4"/>
  <c r="B3545" i="4"/>
  <c r="D3548" i="4"/>
  <c r="C3556" i="4"/>
  <c r="D3561" i="4"/>
  <c r="E3564" i="4"/>
  <c r="C3565" i="4"/>
  <c r="C3566" i="4"/>
  <c r="E3566" i="4"/>
  <c r="D3574" i="4"/>
  <c r="D3576" i="4"/>
  <c r="C3577" i="4"/>
  <c r="F3577" i="4"/>
  <c r="C3578" i="4"/>
  <c r="C3581" i="4"/>
  <c r="B3583" i="4"/>
  <c r="C3583" i="4"/>
  <c r="C3586" i="4"/>
  <c r="C3587" i="4"/>
  <c r="C3588" i="4"/>
  <c r="D3590" i="4"/>
  <c r="B3593" i="4"/>
  <c r="B3598" i="4"/>
  <c r="E3598" i="4"/>
  <c r="B3599" i="4"/>
  <c r="B3603" i="4"/>
  <c r="C3603" i="4"/>
  <c r="C3627" i="4"/>
  <c r="B3628" i="4"/>
  <c r="C3628" i="4"/>
  <c r="C3630" i="4"/>
  <c r="D3632" i="4"/>
  <c r="E3634" i="4"/>
  <c r="D3635" i="4"/>
  <c r="C3637" i="4"/>
  <c r="B3644" i="4"/>
  <c r="B3645" i="4"/>
  <c r="F3646" i="4"/>
  <c r="B3647" i="4"/>
  <c r="D3665" i="4"/>
  <c r="B3666" i="4"/>
  <c r="C3671" i="4"/>
  <c r="C3675" i="4"/>
  <c r="C3677" i="4"/>
  <c r="B3681" i="4"/>
  <c r="B3682" i="4"/>
  <c r="C3683" i="4"/>
  <c r="D3684" i="4"/>
  <c r="D3685" i="4"/>
  <c r="B3688" i="4"/>
  <c r="C3688" i="4"/>
  <c r="E3688" i="4"/>
  <c r="D3689" i="4"/>
  <c r="D3691" i="4"/>
  <c r="B3694" i="4"/>
  <c r="E3696" i="4"/>
  <c r="B3697" i="4"/>
  <c r="B3701" i="4"/>
  <c r="C3705" i="4"/>
  <c r="B3706" i="4"/>
  <c r="D3706" i="4"/>
  <c r="E3707" i="4"/>
  <c r="B3708" i="4"/>
  <c r="B3716" i="4"/>
  <c r="B3719" i="4"/>
  <c r="B3720" i="4"/>
  <c r="F3723" i="4"/>
  <c r="D3724" i="4"/>
  <c r="D3725" i="4"/>
  <c r="B3726" i="4"/>
  <c r="B3729" i="4"/>
  <c r="E3732" i="4"/>
  <c r="B3737" i="4"/>
  <c r="C3742" i="4"/>
  <c r="F3742" i="4"/>
  <c r="B3745" i="4"/>
  <c r="D3745" i="4"/>
  <c r="B3751" i="4"/>
  <c r="C3751" i="4"/>
  <c r="E3751" i="4"/>
  <c r="B3752" i="4"/>
  <c r="F3753" i="4"/>
  <c r="F3755" i="4"/>
  <c r="B3756" i="4"/>
  <c r="C3761" i="4"/>
  <c r="D3763" i="4"/>
  <c r="C3764" i="4"/>
  <c r="D3764" i="4"/>
  <c r="E3765" i="4"/>
  <c r="B3766" i="4"/>
  <c r="E3767" i="4"/>
  <c r="D3770" i="4"/>
  <c r="B3771" i="4"/>
  <c r="F3771" i="4"/>
  <c r="C3774" i="4"/>
  <c r="D3776" i="4"/>
  <c r="D3783" i="4"/>
  <c r="B3788" i="4"/>
  <c r="C3788" i="4"/>
  <c r="D3788" i="4"/>
  <c r="D3791" i="4"/>
  <c r="B3793" i="4"/>
  <c r="D3793" i="4"/>
  <c r="B3794" i="4"/>
  <c r="C3794" i="4"/>
  <c r="B3796" i="4"/>
  <c r="B3799" i="4"/>
  <c r="F3799" i="4"/>
  <c r="C3800" i="4"/>
  <c r="C3801" i="4"/>
  <c r="F3802" i="4"/>
  <c r="B3803" i="4"/>
  <c r="E3804" i="4"/>
  <c r="B3805" i="4"/>
  <c r="E3805" i="4"/>
  <c r="B3806" i="4"/>
  <c r="F3806" i="4"/>
  <c r="B3807" i="4"/>
  <c r="B3810" i="4"/>
  <c r="B3812" i="4"/>
  <c r="C3813" i="4"/>
  <c r="D3860" i="4"/>
  <c r="B3861" i="4"/>
  <c r="B3862" i="4"/>
  <c r="C3876" i="4"/>
  <c r="C3878" i="4"/>
  <c r="C3880" i="4"/>
  <c r="B3886" i="4"/>
  <c r="C3886" i="4"/>
  <c r="E4615" i="4"/>
  <c r="F4617" i="4"/>
  <c r="E4618" i="4"/>
  <c r="E4622" i="4"/>
  <c r="F4623" i="4"/>
  <c r="D4624" i="4"/>
  <c r="B4625" i="4"/>
  <c r="E4625" i="4"/>
  <c r="D4629" i="4"/>
  <c r="F4631" i="4"/>
  <c r="D4632" i="4"/>
  <c r="E4636" i="4"/>
  <c r="F4637" i="4"/>
  <c r="E4638" i="4"/>
  <c r="D4640" i="4"/>
  <c r="F4643" i="4"/>
  <c r="C4644" i="4"/>
  <c r="F4644" i="4"/>
  <c r="C4645" i="4"/>
  <c r="E4648" i="4"/>
  <c r="B4650" i="4"/>
  <c r="F4650" i="4"/>
  <c r="C4654" i="4"/>
  <c r="D4658" i="4"/>
  <c r="E4659" i="4"/>
  <c r="D4660" i="4"/>
  <c r="F4661" i="4"/>
  <c r="E4662" i="4"/>
  <c r="B4663" i="4"/>
  <c r="E4663" i="4"/>
  <c r="F4670" i="4"/>
  <c r="E4671" i="4"/>
  <c r="E4672" i="4"/>
  <c r="E4673" i="4"/>
  <c r="C4674" i="4"/>
  <c r="F4683" i="4"/>
  <c r="E4685" i="4"/>
  <c r="F4686" i="4"/>
  <c r="F4689" i="4"/>
  <c r="F4690" i="4"/>
  <c r="D4692" i="4"/>
  <c r="D4695" i="4"/>
  <c r="D4696" i="4"/>
  <c r="D4697" i="4"/>
  <c r="E4699" i="4"/>
  <c r="D4702" i="4"/>
  <c r="B4709" i="4"/>
  <c r="E4737" i="4"/>
  <c r="D4750" i="4"/>
  <c r="E4755" i="4"/>
  <c r="E3891" i="4"/>
  <c r="F3891" i="4"/>
  <c r="F4615" i="4"/>
  <c r="F4616" i="4"/>
  <c r="D4617" i="4"/>
  <c r="D4618" i="4"/>
  <c r="C4619" i="4"/>
  <c r="F4622" i="4"/>
  <c r="E4623" i="4"/>
  <c r="D4627" i="4"/>
  <c r="F4627" i="4"/>
  <c r="E4632" i="4"/>
  <c r="C4633" i="4"/>
  <c r="D4636" i="4"/>
  <c r="C4639" i="4"/>
  <c r="E4643" i="4"/>
  <c r="B4644" i="4"/>
  <c r="E4645" i="4"/>
  <c r="D4647" i="4"/>
  <c r="F4647" i="4"/>
  <c r="D4650" i="4"/>
  <c r="E4655" i="4"/>
  <c r="E4658" i="4"/>
  <c r="D4659" i="4"/>
  <c r="D4662" i="4"/>
  <c r="D4663" i="4"/>
  <c r="C4664" i="4"/>
  <c r="E4666" i="4"/>
  <c r="D4668" i="4"/>
  <c r="F4669" i="4"/>
  <c r="E4670" i="4"/>
  <c r="E4674" i="4"/>
  <c r="C4675" i="4"/>
  <c r="E4682" i="4"/>
  <c r="E4683" i="4"/>
  <c r="F4685" i="4"/>
  <c r="D4686" i="4"/>
  <c r="B4687" i="4"/>
  <c r="D4688" i="4"/>
  <c r="E4688" i="4"/>
  <c r="E4689" i="4"/>
  <c r="E4690" i="4"/>
  <c r="F4692" i="4"/>
  <c r="D4694" i="4"/>
  <c r="E4694" i="4"/>
  <c r="F4694" i="4"/>
  <c r="E4695" i="4"/>
  <c r="E4696" i="4"/>
  <c r="E4697" i="4"/>
  <c r="E4698" i="4"/>
  <c r="D4699" i="4"/>
  <c r="D4700" i="4"/>
  <c r="E4701" i="4"/>
  <c r="E4730" i="4"/>
  <c r="F4741" i="4"/>
  <c r="E4742" i="4"/>
  <c r="C4743" i="4"/>
  <c r="F4757" i="4"/>
  <c r="F2542" i="4"/>
  <c r="E2543" i="4"/>
  <c r="C2545" i="4"/>
  <c r="E2545" i="4"/>
  <c r="F2550" i="4"/>
  <c r="B2551" i="4"/>
  <c r="F2551" i="4"/>
  <c r="C2552" i="4"/>
  <c r="F2552" i="4"/>
  <c r="B2553" i="4"/>
  <c r="E2553" i="4"/>
  <c r="C2555" i="4"/>
  <c r="B2562" i="4"/>
  <c r="C2562" i="4"/>
  <c r="B2565" i="4"/>
  <c r="E2565" i="4"/>
  <c r="B2566" i="4"/>
  <c r="F2566" i="4"/>
  <c r="B2568" i="4"/>
  <c r="E2568" i="4"/>
  <c r="C2570" i="4"/>
  <c r="E2570" i="4"/>
  <c r="B2571" i="4"/>
  <c r="B2573" i="4"/>
  <c r="B2574" i="4"/>
  <c r="B2589" i="4"/>
  <c r="E2589" i="4"/>
  <c r="B2591" i="4"/>
  <c r="C2591" i="4"/>
  <c r="B2592" i="4"/>
  <c r="B2594" i="4"/>
  <c r="E2594" i="4"/>
  <c r="C2598" i="4"/>
  <c r="C2600" i="4"/>
  <c r="E2600" i="4"/>
  <c r="B2604" i="4"/>
  <c r="F2604" i="4"/>
  <c r="C2605" i="4"/>
  <c r="B2608" i="4"/>
  <c r="E2608" i="4"/>
  <c r="C2610" i="4"/>
  <c r="B2614" i="4"/>
  <c r="C2614" i="4"/>
  <c r="F2614" i="4"/>
  <c r="B2615" i="4"/>
  <c r="F2615" i="4"/>
  <c r="B2616" i="4"/>
  <c r="F2616" i="4"/>
  <c r="C2617" i="4"/>
  <c r="F2618" i="4"/>
  <c r="B2619" i="4"/>
  <c r="B2621" i="4"/>
  <c r="E2621" i="4"/>
  <c r="B2622" i="4"/>
  <c r="C2625" i="4"/>
  <c r="C2626" i="4"/>
  <c r="E2626" i="4"/>
  <c r="C2630" i="4"/>
  <c r="B2631" i="4"/>
  <c r="C2631" i="4"/>
  <c r="B2634" i="4"/>
  <c r="F2634" i="4"/>
  <c r="C2635" i="4"/>
  <c r="B2636" i="4"/>
  <c r="C2636" i="4"/>
  <c r="F2636" i="4"/>
  <c r="C2640" i="4"/>
  <c r="C2642" i="4"/>
  <c r="B2644" i="4"/>
  <c r="E2644" i="4"/>
  <c r="F2647" i="4"/>
  <c r="C2650" i="4"/>
  <c r="F2650" i="4"/>
  <c r="B2655" i="4"/>
  <c r="B2658" i="4"/>
  <c r="B2660" i="4"/>
  <c r="E2661" i="4"/>
  <c r="C2662" i="4"/>
  <c r="B2670" i="4"/>
  <c r="F2670" i="4"/>
  <c r="C2671" i="4"/>
  <c r="F2671" i="4"/>
  <c r="E2672" i="4"/>
  <c r="C2673" i="4"/>
  <c r="B2677" i="4"/>
  <c r="C2680" i="4"/>
  <c r="E2680" i="4"/>
  <c r="C2682" i="4"/>
  <c r="F2682" i="4"/>
  <c r="C2683" i="4"/>
  <c r="C2686" i="4"/>
  <c r="B2689" i="4"/>
  <c r="C2697" i="4"/>
  <c r="C2698" i="4"/>
  <c r="B2701" i="4"/>
  <c r="C2701" i="4"/>
  <c r="C2702" i="4"/>
  <c r="C2706" i="4"/>
  <c r="F2708" i="4"/>
  <c r="B2709" i="4"/>
  <c r="E2709" i="4"/>
  <c r="B2710" i="4"/>
  <c r="C2711" i="4"/>
  <c r="E2711" i="4"/>
  <c r="B2715" i="4"/>
  <c r="C2715" i="4"/>
  <c r="B2716" i="4"/>
  <c r="C2719" i="4"/>
  <c r="F2719" i="4"/>
  <c r="B2720" i="4"/>
  <c r="E2720" i="4"/>
  <c r="F2721" i="4"/>
  <c r="B2725" i="4"/>
  <c r="B2726" i="4"/>
  <c r="F2727" i="4"/>
  <c r="B2728" i="4"/>
  <c r="E2728" i="4"/>
  <c r="C2729" i="4"/>
  <c r="C2731" i="4"/>
  <c r="B2733" i="4"/>
  <c r="B2737" i="4"/>
  <c r="C2737" i="4"/>
  <c r="E2737" i="4"/>
  <c r="B2741" i="4"/>
  <c r="C2743" i="4"/>
  <c r="C2744" i="4"/>
  <c r="C2745" i="4"/>
  <c r="C2746" i="4"/>
  <c r="B2752" i="4"/>
  <c r="C2752" i="4"/>
  <c r="F2752" i="4"/>
  <c r="B2753" i="4"/>
  <c r="E2753" i="4"/>
  <c r="C2759" i="4"/>
  <c r="E2759" i="4"/>
  <c r="C2761" i="4"/>
  <c r="B2764" i="4"/>
  <c r="E2764" i="4"/>
  <c r="C2765" i="4"/>
  <c r="C2767" i="4"/>
  <c r="D2767" i="4"/>
  <c r="D2769" i="4"/>
  <c r="D2773" i="4"/>
  <c r="D2775" i="4"/>
  <c r="C2777" i="4"/>
  <c r="C2781" i="4"/>
  <c r="C2788" i="4"/>
  <c r="D2788" i="4"/>
  <c r="F2789" i="4"/>
  <c r="E2790" i="4"/>
  <c r="E2791" i="4"/>
  <c r="F2793" i="4"/>
  <c r="C2794" i="4"/>
  <c r="C2796" i="4"/>
  <c r="D2796" i="4"/>
  <c r="F2796" i="4"/>
  <c r="C2797" i="4"/>
  <c r="F2797" i="4"/>
  <c r="E2799" i="4"/>
  <c r="B2801" i="4"/>
  <c r="B2802" i="4"/>
  <c r="D2804" i="4"/>
  <c r="B2805" i="4"/>
  <c r="C2805" i="4"/>
  <c r="D2805" i="4"/>
  <c r="F2805" i="4"/>
  <c r="C2807" i="4"/>
  <c r="D2807" i="4"/>
  <c r="B2811" i="4"/>
  <c r="C2811" i="4"/>
  <c r="D2811" i="4"/>
  <c r="B2814" i="4"/>
  <c r="F2814" i="4"/>
  <c r="B2815" i="4"/>
  <c r="D2815" i="4"/>
  <c r="F3452" i="4"/>
  <c r="B3454" i="4"/>
  <c r="C3454" i="4"/>
  <c r="B3456" i="4"/>
  <c r="C3456" i="4"/>
  <c r="C3458" i="4"/>
  <c r="E3458" i="4"/>
  <c r="D3460" i="4"/>
  <c r="C3461" i="4"/>
  <c r="C3463" i="4"/>
  <c r="B3465" i="4"/>
  <c r="E3465" i="4"/>
  <c r="F3466" i="4"/>
  <c r="B3468" i="4"/>
  <c r="F3468" i="4"/>
  <c r="B3470" i="4"/>
  <c r="F3470" i="4"/>
  <c r="B3471" i="4"/>
  <c r="E3471" i="4"/>
  <c r="B3472" i="4"/>
  <c r="E3472" i="4"/>
  <c r="D3475" i="4"/>
  <c r="B3476" i="4"/>
  <c r="E3476" i="4"/>
  <c r="B3478" i="4"/>
  <c r="C3479" i="4"/>
  <c r="B3480" i="4"/>
  <c r="E3480" i="4"/>
  <c r="B3481" i="4"/>
  <c r="E3481" i="4"/>
  <c r="B3482" i="4"/>
  <c r="E3482" i="4"/>
  <c r="D3484" i="4"/>
  <c r="B3486" i="4"/>
  <c r="E3486" i="4"/>
  <c r="C3487" i="4"/>
  <c r="F3487" i="4"/>
  <c r="E3488" i="4"/>
  <c r="B3492" i="4"/>
  <c r="F3496" i="4"/>
  <c r="D3497" i="4"/>
  <c r="F3498" i="4"/>
  <c r="E3499" i="4"/>
  <c r="F3500" i="4"/>
  <c r="F3502" i="4"/>
  <c r="F3505" i="4"/>
  <c r="C3507" i="4"/>
  <c r="F3507" i="4"/>
  <c r="F3508" i="4"/>
  <c r="E3509" i="4"/>
  <c r="E3510" i="4"/>
  <c r="D3519" i="4"/>
  <c r="E3521" i="4"/>
  <c r="E3522" i="4"/>
  <c r="D3523" i="4"/>
  <c r="B3525" i="4"/>
  <c r="C3526" i="4"/>
  <c r="E3526" i="4"/>
  <c r="E3527" i="4"/>
  <c r="F3528" i="4"/>
  <c r="D3530" i="4"/>
  <c r="B3532" i="4"/>
  <c r="F3532" i="4"/>
  <c r="C3533" i="4"/>
  <c r="D3535" i="4"/>
  <c r="C3537" i="4"/>
  <c r="F3537" i="4"/>
  <c r="C3538" i="4"/>
  <c r="C3540" i="4"/>
  <c r="B3544" i="4"/>
  <c r="C3544" i="4"/>
  <c r="C3546" i="4"/>
  <c r="F3547" i="4"/>
  <c r="C3548" i="4"/>
  <c r="C3549" i="4"/>
  <c r="D3549" i="4"/>
  <c r="C3553" i="4"/>
  <c r="E3553" i="4"/>
  <c r="B3554" i="4"/>
  <c r="B3556" i="4"/>
  <c r="B3557" i="4"/>
  <c r="B3560" i="4"/>
  <c r="E3560" i="4"/>
  <c r="B3562" i="4"/>
  <c r="E3562" i="4"/>
  <c r="D3563" i="4"/>
  <c r="B3564" i="4"/>
  <c r="F3564" i="4"/>
  <c r="B3567" i="4"/>
  <c r="C3568" i="4"/>
  <c r="B3571" i="4"/>
  <c r="C3571" i="4"/>
  <c r="B3572" i="4"/>
  <c r="D3572" i="4"/>
  <c r="B3573" i="4"/>
  <c r="C3573" i="4"/>
  <c r="D3573" i="4"/>
  <c r="D3575" i="4"/>
  <c r="D3577" i="4"/>
  <c r="D3580" i="4"/>
  <c r="B3584" i="4"/>
  <c r="D3584" i="4"/>
  <c r="B3585" i="4"/>
  <c r="F3585" i="4"/>
  <c r="D3586" i="4"/>
  <c r="D3587" i="4"/>
  <c r="C3589" i="4"/>
  <c r="D3589" i="4"/>
  <c r="C3593" i="4"/>
  <c r="B3594" i="4"/>
  <c r="D3594" i="4"/>
  <c r="C3597" i="4"/>
  <c r="B3602" i="4"/>
  <c r="E3603" i="4"/>
  <c r="C3604" i="4"/>
  <c r="B3605" i="4"/>
  <c r="C3605" i="4"/>
  <c r="E3605" i="4"/>
  <c r="D3607" i="4"/>
  <c r="B3614" i="4"/>
  <c r="B3617" i="4"/>
  <c r="D3618" i="4"/>
  <c r="C3619" i="4"/>
  <c r="B3620" i="4"/>
  <c r="C3620" i="4"/>
  <c r="B3621" i="4"/>
  <c r="C3631" i="4"/>
  <c r="F3631" i="4"/>
  <c r="B3632" i="4"/>
  <c r="F3633" i="4"/>
  <c r="B3634" i="4"/>
  <c r="E3636" i="4"/>
  <c r="D3637" i="4"/>
  <c r="B3638" i="4"/>
  <c r="E3638" i="4"/>
  <c r="D3639" i="4"/>
  <c r="E3639" i="4"/>
  <c r="C3641" i="4"/>
  <c r="B3642" i="4"/>
  <c r="F3643" i="4"/>
  <c r="C3644" i="4"/>
  <c r="F3647" i="4"/>
  <c r="B3648" i="4"/>
  <c r="F3648" i="4"/>
  <c r="C3649" i="4"/>
  <c r="B3652" i="4"/>
  <c r="D3652" i="4"/>
  <c r="B3656" i="4"/>
  <c r="C3656" i="4"/>
  <c r="E3656" i="4"/>
  <c r="B3659" i="4"/>
  <c r="B3661" i="4"/>
  <c r="C3663" i="4"/>
  <c r="E3665" i="4"/>
  <c r="D3666" i="4"/>
  <c r="C3668" i="4"/>
  <c r="C3669" i="4"/>
  <c r="B3670" i="4"/>
  <c r="D3670" i="4"/>
  <c r="B3671" i="4"/>
  <c r="D3671" i="4"/>
  <c r="B3675" i="4"/>
  <c r="B3678" i="4"/>
  <c r="C3678" i="4"/>
  <c r="B3679" i="4"/>
  <c r="B3683" i="4"/>
  <c r="C3684" i="4"/>
  <c r="E3684" i="4"/>
  <c r="B3686" i="4"/>
  <c r="C3686" i="4"/>
  <c r="E3686" i="4"/>
  <c r="B3689" i="4"/>
  <c r="E3689" i="4"/>
  <c r="C3690" i="4"/>
  <c r="C3691" i="4"/>
  <c r="F3692" i="4"/>
  <c r="C3694" i="4"/>
  <c r="B3696" i="4"/>
  <c r="C3696" i="4"/>
  <c r="B3700" i="4"/>
  <c r="D3700" i="4"/>
  <c r="C3704" i="4"/>
  <c r="F3706" i="4"/>
  <c r="D3707" i="4"/>
  <c r="B3710" i="4"/>
  <c r="D3710" i="4"/>
  <c r="C3712" i="4"/>
  <c r="C3715" i="4"/>
  <c r="F3716" i="4"/>
  <c r="B3717" i="4"/>
  <c r="E3717" i="4"/>
  <c r="F3717" i="4"/>
  <c r="B3718" i="4"/>
  <c r="C3719" i="4"/>
  <c r="C3720" i="4"/>
  <c r="C3725" i="4"/>
  <c r="E3725" i="4"/>
  <c r="B3727" i="4"/>
  <c r="C3727" i="4"/>
  <c r="E3731" i="4"/>
  <c r="B3732" i="4"/>
  <c r="D3735" i="4"/>
  <c r="F3735" i="4"/>
  <c r="B3739" i="4"/>
  <c r="F3739" i="4"/>
  <c r="B3740" i="4"/>
  <c r="B3742" i="4"/>
  <c r="D3742" i="4"/>
  <c r="D3746" i="4"/>
  <c r="D3748" i="4"/>
  <c r="D3749" i="4"/>
  <c r="C3750" i="4"/>
  <c r="B3753" i="4"/>
  <c r="D3753" i="4"/>
  <c r="D3754" i="4"/>
  <c r="B3755" i="4"/>
  <c r="D3755" i="4"/>
  <c r="D3757" i="4"/>
  <c r="F3757" i="4"/>
  <c r="D3758" i="4"/>
  <c r="D3759" i="4"/>
  <c r="D3760" i="4"/>
  <c r="B3761" i="4"/>
  <c r="F3761" i="4"/>
  <c r="D3762" i="4"/>
  <c r="B3764" i="4"/>
  <c r="E3764" i="4"/>
  <c r="C3766" i="4"/>
  <c r="B3767" i="4"/>
  <c r="D3767" i="4"/>
  <c r="B3770" i="4"/>
  <c r="E3770" i="4"/>
  <c r="C3771" i="4"/>
  <c r="E3771" i="4"/>
  <c r="C3775" i="4"/>
  <c r="E3775" i="4"/>
  <c r="F3775" i="4"/>
  <c r="B3776" i="4"/>
  <c r="E3776" i="4"/>
  <c r="C3777" i="4"/>
  <c r="F3777" i="4"/>
  <c r="B3778" i="4"/>
  <c r="D3778" i="4"/>
  <c r="B3780" i="4"/>
  <c r="D3780" i="4"/>
  <c r="B3782" i="4"/>
  <c r="E3782" i="4"/>
  <c r="B3784" i="4"/>
  <c r="E3784" i="4"/>
  <c r="F3784" i="4"/>
  <c r="B3785" i="4"/>
  <c r="B3791" i="4"/>
  <c r="E3794" i="4"/>
  <c r="C3795" i="4"/>
  <c r="B3797" i="4"/>
  <c r="D3797" i="4"/>
  <c r="B3798" i="4"/>
  <c r="C3798" i="4"/>
  <c r="D3798" i="4"/>
  <c r="D3800" i="4"/>
  <c r="C3803" i="4"/>
  <c r="C3805" i="4"/>
  <c r="D3806" i="4"/>
  <c r="D3807" i="4"/>
  <c r="B3813" i="4"/>
  <c r="D3813" i="4"/>
  <c r="B3815" i="4"/>
  <c r="C3818" i="4"/>
  <c r="D3820" i="4"/>
  <c r="C3821" i="4"/>
  <c r="C3825" i="4"/>
  <c r="D3829" i="4"/>
  <c r="E3829" i="4"/>
  <c r="B3832" i="4"/>
  <c r="C3832" i="4"/>
  <c r="E3833" i="4"/>
  <c r="E3834" i="4"/>
  <c r="E3835" i="4"/>
  <c r="E3838" i="4"/>
  <c r="C3846" i="4"/>
  <c r="D3846" i="4"/>
  <c r="D3847" i="4"/>
  <c r="C3849" i="4"/>
  <c r="E3849" i="4"/>
  <c r="F3849" i="4"/>
  <c r="C3851" i="4"/>
  <c r="C3856" i="4"/>
  <c r="E3856" i="4"/>
  <c r="C3860" i="4"/>
  <c r="B3865" i="4"/>
  <c r="D3865" i="4"/>
  <c r="B3867" i="4"/>
  <c r="D3872" i="4"/>
  <c r="B3873" i="4"/>
  <c r="E3873" i="4"/>
  <c r="C3875" i="4"/>
  <c r="E3875" i="4"/>
  <c r="B3879" i="4"/>
  <c r="B3880" i="4"/>
  <c r="D3882" i="4"/>
  <c r="B3884" i="4"/>
  <c r="D3887" i="4"/>
  <c r="D3889" i="4"/>
  <c r="C3890" i="4"/>
  <c r="C4615" i="4"/>
  <c r="E4616" i="4"/>
  <c r="C4617" i="4"/>
  <c r="E4620" i="4"/>
  <c r="E4627" i="4"/>
  <c r="F4628" i="4"/>
  <c r="C4631" i="4"/>
  <c r="F4633" i="4"/>
  <c r="F4649" i="4"/>
  <c r="E4654" i="4"/>
  <c r="D4655" i="4"/>
  <c r="C4659" i="4"/>
  <c r="B4660" i="4"/>
  <c r="F4662" i="4"/>
  <c r="E4668" i="4"/>
  <c r="D4669" i="4"/>
  <c r="E4675" i="4"/>
  <c r="F4677" i="4"/>
  <c r="D4678" i="4"/>
  <c r="F4684" i="4"/>
  <c r="B4689" i="4"/>
  <c r="C4691" i="4"/>
  <c r="F4697" i="4"/>
  <c r="C4701" i="4"/>
  <c r="E4702" i="4"/>
  <c r="F4703" i="4"/>
  <c r="E4704" i="4"/>
  <c r="D4709" i="4"/>
  <c r="E4710" i="4"/>
  <c r="F4711" i="4"/>
  <c r="E4712" i="4"/>
  <c r="F4713" i="4"/>
  <c r="C4723" i="4"/>
  <c r="E4743" i="4"/>
  <c r="F4750" i="4"/>
  <c r="E4754" i="4"/>
  <c r="F710" i="4"/>
  <c r="D718" i="4"/>
  <c r="E726" i="4"/>
  <c r="F729" i="4"/>
  <c r="E734" i="4"/>
  <c r="E736" i="4"/>
  <c r="E803" i="4"/>
  <c r="E857" i="4"/>
  <c r="E917" i="4"/>
  <c r="F920" i="4"/>
  <c r="C2458" i="4"/>
  <c r="B2460" i="4"/>
  <c r="E2460" i="4"/>
  <c r="B2466" i="4"/>
  <c r="C2466" i="4"/>
  <c r="B2467" i="4"/>
  <c r="B2468" i="4"/>
  <c r="C2469" i="4"/>
  <c r="B2472" i="4"/>
  <c r="C2472" i="4"/>
  <c r="C2474" i="4"/>
  <c r="C2478" i="4"/>
  <c r="B2479" i="4"/>
  <c r="B2481" i="4"/>
  <c r="B2483" i="4"/>
  <c r="B2490" i="4"/>
  <c r="E2491" i="4"/>
  <c r="B2496" i="4"/>
  <c r="C2497" i="4"/>
  <c r="C2499" i="4"/>
  <c r="C2507" i="4"/>
  <c r="B2511" i="4"/>
  <c r="C2514" i="4"/>
  <c r="B2516" i="4"/>
  <c r="C2516" i="4"/>
  <c r="B2518" i="4"/>
  <c r="B2522" i="4"/>
  <c r="B2524" i="4"/>
  <c r="C2524" i="4"/>
  <c r="B2530" i="4"/>
  <c r="C2535" i="4"/>
  <c r="B2537" i="4"/>
  <c r="C2538" i="4"/>
  <c r="E2538" i="4"/>
  <c r="C2540" i="4"/>
  <c r="F2544" i="4"/>
  <c r="B2548" i="4"/>
  <c r="E2548" i="4"/>
  <c r="C2551" i="4"/>
  <c r="C2553" i="4"/>
  <c r="F2553" i="4"/>
  <c r="C2554" i="4"/>
  <c r="B2555" i="4"/>
  <c r="C2559" i="4"/>
  <c r="C2564" i="4"/>
  <c r="F2565" i="4"/>
  <c r="B2567" i="4"/>
  <c r="F2567" i="4"/>
  <c r="C2569" i="4"/>
  <c r="E2569" i="4"/>
  <c r="C2574" i="4"/>
  <c r="B2576" i="4"/>
  <c r="C2576" i="4"/>
  <c r="C2577" i="4"/>
  <c r="B2578" i="4"/>
  <c r="C2579" i="4"/>
  <c r="C2584" i="4"/>
  <c r="E2586" i="4"/>
  <c r="F2587" i="4"/>
  <c r="B2588" i="4"/>
  <c r="F2588" i="4"/>
  <c r="B2590" i="4"/>
  <c r="C2590" i="4"/>
  <c r="B2596" i="4"/>
  <c r="E2599" i="4"/>
  <c r="B2600" i="4"/>
  <c r="F2600" i="4"/>
  <c r="C2601" i="4"/>
  <c r="F2603" i="4"/>
  <c r="C2608" i="4"/>
  <c r="C2612" i="4"/>
  <c r="C2616" i="4"/>
  <c r="B2620" i="4"/>
  <c r="C2620" i="4"/>
  <c r="E2620" i="4"/>
  <c r="C2622" i="4"/>
  <c r="B2623" i="4"/>
  <c r="B2624" i="4"/>
  <c r="B2625" i="4"/>
  <c r="B2626" i="4"/>
  <c r="B2633" i="4"/>
  <c r="E2635" i="4"/>
  <c r="B2637" i="4"/>
  <c r="F2637" i="4"/>
  <c r="B2638" i="4"/>
  <c r="E2638" i="4"/>
  <c r="B2639" i="4"/>
  <c r="F2639" i="4"/>
  <c r="B2642" i="4"/>
  <c r="E2642" i="4"/>
  <c r="C2643" i="4"/>
  <c r="B2645" i="4"/>
  <c r="F2645" i="4"/>
  <c r="B2646" i="4"/>
  <c r="F2646" i="4"/>
  <c r="B2648" i="4"/>
  <c r="E2648" i="4"/>
  <c r="E2654" i="4"/>
  <c r="B2656" i="4"/>
  <c r="C2656" i="4"/>
  <c r="B2657" i="4"/>
  <c r="C2658" i="4"/>
  <c r="B2664" i="4"/>
  <c r="C2664" i="4"/>
  <c r="B2665" i="4"/>
  <c r="B2671" i="4"/>
  <c r="E2671" i="4"/>
  <c r="F2674" i="4"/>
  <c r="C2675" i="4"/>
  <c r="F2675" i="4"/>
  <c r="F2676" i="4"/>
  <c r="F2678" i="4"/>
  <c r="C2681" i="4"/>
  <c r="C2685" i="4"/>
  <c r="C2689" i="4"/>
  <c r="B2692" i="4"/>
  <c r="B2693" i="4"/>
  <c r="C2695" i="4"/>
  <c r="B2696" i="4"/>
  <c r="B2697" i="4"/>
  <c r="B2700" i="4"/>
  <c r="C2712" i="4"/>
  <c r="F2712" i="4"/>
  <c r="B2713" i="4"/>
  <c r="E2713" i="4"/>
  <c r="B2714" i="4"/>
  <c r="C2717" i="4"/>
  <c r="C2718" i="4"/>
  <c r="F2718" i="4"/>
  <c r="C2722" i="4"/>
  <c r="B2724" i="4"/>
  <c r="B2729" i="4"/>
  <c r="E2729" i="4"/>
  <c r="B2731" i="4"/>
  <c r="B2735" i="4"/>
  <c r="C2735" i="4"/>
  <c r="F2737" i="4"/>
  <c r="B2740" i="4"/>
  <c r="C2740" i="4"/>
  <c r="E2742" i="4"/>
  <c r="B2743" i="4"/>
  <c r="E2743" i="4"/>
  <c r="B2751" i="4"/>
  <c r="C2754" i="4"/>
  <c r="C2756" i="4"/>
  <c r="B2757" i="4"/>
  <c r="B2760" i="4"/>
  <c r="B2761" i="4"/>
  <c r="B2762" i="4"/>
  <c r="D2762" i="4"/>
  <c r="B2763" i="4"/>
  <c r="E2763" i="4"/>
  <c r="E2765" i="4"/>
  <c r="C2766" i="4"/>
  <c r="D2766" i="4"/>
  <c r="C2773" i="4"/>
  <c r="B2775" i="4"/>
  <c r="E2784" i="4"/>
  <c r="F2791" i="4"/>
  <c r="F2792" i="4"/>
  <c r="D2793" i="4"/>
  <c r="F2794" i="4"/>
  <c r="D2795" i="4"/>
  <c r="D2797" i="4"/>
  <c r="D2802" i="4"/>
  <c r="C2803" i="4"/>
  <c r="E2803" i="4"/>
  <c r="B2807" i="4"/>
  <c r="B2810" i="4"/>
  <c r="C2810" i="4"/>
  <c r="D2810" i="4"/>
  <c r="C2814" i="4"/>
  <c r="F2816" i="4"/>
  <c r="D2817" i="4"/>
  <c r="B3459" i="4"/>
  <c r="E3459" i="4"/>
  <c r="B3464" i="4"/>
  <c r="C3465" i="4"/>
  <c r="F3465" i="4"/>
  <c r="B3466" i="4"/>
  <c r="E3466" i="4"/>
  <c r="D3467" i="4"/>
  <c r="D3469" i="4"/>
  <c r="C3473" i="4"/>
  <c r="B3474" i="4"/>
  <c r="E3474" i="4"/>
  <c r="E3477" i="4"/>
  <c r="E3478" i="4"/>
  <c r="C3482" i="4"/>
  <c r="B3487" i="4"/>
  <c r="D3490" i="4"/>
  <c r="B3491" i="4"/>
  <c r="E3491" i="4"/>
  <c r="C3494" i="4"/>
  <c r="D3496" i="4"/>
  <c r="C3497" i="4"/>
  <c r="E3502" i="4"/>
  <c r="F3503" i="4"/>
  <c r="F3509" i="4"/>
  <c r="C3510" i="4"/>
  <c r="D3513" i="4"/>
  <c r="F3515" i="4"/>
  <c r="F3517" i="4"/>
  <c r="E3518" i="4"/>
  <c r="F3519" i="4"/>
  <c r="C3520" i="4"/>
  <c r="F3521" i="4"/>
  <c r="F3522" i="4"/>
  <c r="E3523" i="4"/>
  <c r="C3531" i="4"/>
  <c r="F3531" i="4"/>
  <c r="C3532" i="4"/>
  <c r="E3533" i="4"/>
  <c r="B3534" i="4"/>
  <c r="E3534" i="4"/>
  <c r="B3535" i="4"/>
  <c r="F3535" i="4"/>
  <c r="C3536" i="4"/>
  <c r="B3537" i="4"/>
  <c r="E3537" i="4"/>
  <c r="D3540" i="4"/>
  <c r="D3542" i="4"/>
  <c r="B3550" i="4"/>
  <c r="C3552" i="4"/>
  <c r="C3555" i="4"/>
  <c r="C3560" i="4"/>
  <c r="B3561" i="4"/>
  <c r="E3561" i="4"/>
  <c r="C3562" i="4"/>
  <c r="F3562" i="4"/>
  <c r="B3563" i="4"/>
  <c r="E3565" i="4"/>
  <c r="B3566" i="4"/>
  <c r="C3569" i="4"/>
  <c r="C3570" i="4"/>
  <c r="E3573" i="4"/>
  <c r="B3575" i="4"/>
  <c r="E3575" i="4"/>
  <c r="C3576" i="4"/>
  <c r="F3576" i="4"/>
  <c r="B3578" i="4"/>
  <c r="F3579" i="4"/>
  <c r="C3580" i="4"/>
  <c r="B3582" i="4"/>
  <c r="D3582" i="4"/>
  <c r="F3584" i="4"/>
  <c r="F3587" i="4"/>
  <c r="D3588" i="4"/>
  <c r="B3591" i="4"/>
  <c r="F3591" i="4"/>
  <c r="D3592" i="4"/>
  <c r="C3594" i="4"/>
  <c r="E3594" i="4"/>
  <c r="C3596" i="4"/>
  <c r="E3596" i="4"/>
  <c r="C3598" i="4"/>
  <c r="F3598" i="4"/>
  <c r="C3601" i="4"/>
  <c r="E3601" i="4"/>
  <c r="B3604" i="4"/>
  <c r="F3605" i="4"/>
  <c r="B3606" i="4"/>
  <c r="E3606" i="4"/>
  <c r="F3606" i="4"/>
  <c r="B3608" i="4"/>
  <c r="D3608" i="4"/>
  <c r="E3608" i="4"/>
  <c r="B3611" i="4"/>
  <c r="B3612" i="4"/>
  <c r="E3612" i="4"/>
  <c r="C3615" i="4"/>
  <c r="F3618" i="4"/>
  <c r="D3623" i="4"/>
  <c r="D3629" i="4"/>
  <c r="D3631" i="4"/>
  <c r="E3633" i="4"/>
  <c r="B3635" i="4"/>
  <c r="E3635" i="4"/>
  <c r="C3636" i="4"/>
  <c r="C3638" i="4"/>
  <c r="D3640" i="4"/>
  <c r="D3641" i="4"/>
  <c r="F3641" i="4"/>
  <c r="C3642" i="4"/>
  <c r="E3644" i="4"/>
  <c r="B3646" i="4"/>
  <c r="E3646" i="4"/>
  <c r="E3648" i="4"/>
  <c r="B3649" i="4"/>
  <c r="C3654" i="4"/>
  <c r="C3664" i="4"/>
  <c r="D3667" i="4"/>
  <c r="C3670" i="4"/>
  <c r="B3673" i="4"/>
  <c r="B3674" i="4"/>
  <c r="B3676" i="4"/>
  <c r="D3677" i="4"/>
  <c r="C3680" i="4"/>
  <c r="D3686" i="4"/>
  <c r="B3687" i="4"/>
  <c r="F3688" i="4"/>
  <c r="D3693" i="4"/>
  <c r="C3699" i="4"/>
  <c r="C3729" i="4"/>
  <c r="F3730" i="4"/>
  <c r="D3731" i="4"/>
  <c r="C3732" i="4"/>
  <c r="D3737" i="4"/>
  <c r="C3738" i="4"/>
  <c r="E3738" i="4"/>
  <c r="D3740" i="4"/>
  <c r="B3743" i="4"/>
  <c r="B3746" i="4"/>
  <c r="B3748" i="4"/>
  <c r="F3748" i="4"/>
  <c r="F3751" i="4"/>
  <c r="C3753" i="4"/>
  <c r="E3753" i="4"/>
  <c r="B3754" i="4"/>
  <c r="E3756" i="4"/>
  <c r="B3757" i="4"/>
  <c r="E3757" i="4"/>
  <c r="B3758" i="4"/>
  <c r="F3759" i="4"/>
  <c r="B3760" i="4"/>
  <c r="C3763" i="4"/>
  <c r="F3764" i="4"/>
  <c r="B3765" i="4"/>
  <c r="B3768" i="4"/>
  <c r="C3770" i="4"/>
  <c r="C3879" i="4"/>
  <c r="B3882" i="4"/>
  <c r="C3884" i="4"/>
  <c r="B3885" i="4"/>
  <c r="C3885" i="4"/>
  <c r="D3886" i="4"/>
  <c r="B3889" i="4"/>
  <c r="F3889" i="4"/>
  <c r="B3890" i="4"/>
  <c r="E3890" i="4"/>
  <c r="F4614" i="4"/>
  <c r="C4616" i="4"/>
  <c r="E4619" i="4"/>
  <c r="D4620" i="4"/>
  <c r="F4620" i="4"/>
  <c r="F4621" i="4"/>
  <c r="C4625" i="4"/>
  <c r="D4625" i="4"/>
  <c r="D4628" i="4"/>
  <c r="E4630" i="4"/>
  <c r="C4632" i="4"/>
  <c r="D4633" i="4"/>
  <c r="B4634" i="4"/>
  <c r="D4635" i="4"/>
  <c r="E4637" i="4"/>
  <c r="F4640" i="4"/>
  <c r="E4641" i="4"/>
  <c r="D4642" i="4"/>
  <c r="D4643" i="4"/>
  <c r="F4645" i="4"/>
  <c r="C4646" i="4"/>
  <c r="C4650" i="4"/>
  <c r="D4654" i="4"/>
  <c r="F4654" i="4"/>
  <c r="F4655" i="4"/>
  <c r="D4656" i="4"/>
  <c r="C4663" i="4"/>
  <c r="F4664" i="4"/>
  <c r="D4665" i="4"/>
  <c r="F4666" i="4"/>
  <c r="C4667" i="4"/>
  <c r="F4668" i="4"/>
  <c r="F4673" i="4"/>
  <c r="B4674" i="4"/>
  <c r="F4678" i="4"/>
  <c r="F4680" i="4"/>
  <c r="C4689" i="4"/>
  <c r="D4690" i="4"/>
  <c r="C4695" i="4"/>
  <c r="D4704" i="4"/>
  <c r="D4710" i="4"/>
  <c r="F4714" i="4"/>
  <c r="F4737" i="4"/>
  <c r="F4743" i="4"/>
  <c r="E4750" i="4"/>
  <c r="D5" i="4"/>
  <c r="F5" i="4"/>
  <c r="B6" i="4"/>
  <c r="D6" i="4"/>
  <c r="E6" i="4"/>
  <c r="F6" i="4"/>
  <c r="F366" i="4"/>
  <c r="D534" i="4"/>
  <c r="F671" i="4"/>
  <c r="F704" i="4"/>
  <c r="E729" i="4"/>
  <c r="D784" i="4"/>
  <c r="D819" i="4"/>
  <c r="D854" i="4"/>
  <c r="E854" i="4"/>
  <c r="D856" i="4"/>
  <c r="F857" i="4"/>
  <c r="D924" i="4"/>
  <c r="B2463" i="4"/>
  <c r="B2465" i="4"/>
  <c r="C2467" i="4"/>
  <c r="C2468" i="4"/>
  <c r="B2469" i="4"/>
  <c r="B2480" i="4"/>
  <c r="B2484" i="4"/>
  <c r="B2485" i="4"/>
  <c r="C2488" i="4"/>
  <c r="C2496" i="4"/>
  <c r="B2499" i="4"/>
  <c r="B2501" i="4"/>
  <c r="C2501" i="4"/>
  <c r="C2502" i="4"/>
  <c r="C2504" i="4"/>
  <c r="B2506" i="4"/>
  <c r="C2506" i="4"/>
  <c r="B2507" i="4"/>
  <c r="B2509" i="4"/>
  <c r="B2514" i="4"/>
  <c r="B2515" i="4"/>
  <c r="C2515" i="4"/>
  <c r="B2523" i="4"/>
  <c r="C2523" i="4"/>
  <c r="C2525" i="4"/>
  <c r="C2527" i="4"/>
  <c r="B2529" i="4"/>
  <c r="B2531" i="4"/>
  <c r="B2533" i="4"/>
  <c r="C2537" i="4"/>
  <c r="F2538" i="4"/>
  <c r="C2539" i="4"/>
  <c r="F2539" i="4"/>
  <c r="B2540" i="4"/>
  <c r="F2540" i="4"/>
  <c r="B2541" i="4"/>
  <c r="B2542" i="4"/>
  <c r="B2544" i="4"/>
  <c r="F2546" i="4"/>
  <c r="C2547" i="4"/>
  <c r="C2548" i="4"/>
  <c r="F2548" i="4"/>
  <c r="B2549" i="4"/>
  <c r="E2549" i="4"/>
  <c r="B2556" i="4"/>
  <c r="C2556" i="4"/>
  <c r="B2557" i="4"/>
  <c r="C2557" i="4"/>
  <c r="C2567" i="4"/>
  <c r="E2567" i="4"/>
  <c r="C2568" i="4"/>
  <c r="B2570" i="4"/>
  <c r="C2571" i="4"/>
  <c r="C2578" i="4"/>
  <c r="B2579" i="4"/>
  <c r="B2580" i="4"/>
  <c r="C2580" i="4"/>
  <c r="E2580" i="4"/>
  <c r="B2581" i="4"/>
  <c r="C2583" i="4"/>
  <c r="F2586" i="4"/>
  <c r="C2587" i="4"/>
  <c r="C2588" i="4"/>
  <c r="E2588" i="4"/>
  <c r="C2589" i="4"/>
  <c r="C2592" i="4"/>
  <c r="C2594" i="4"/>
  <c r="F2594" i="4"/>
  <c r="E2595" i="4"/>
  <c r="C2599" i="4"/>
  <c r="B2605" i="4"/>
  <c r="B2612" i="4"/>
  <c r="E2615" i="4"/>
  <c r="C2618" i="4"/>
  <c r="C2619" i="4"/>
  <c r="F2621" i="4"/>
  <c r="F2626" i="4"/>
  <c r="B2628" i="4"/>
  <c r="B2635" i="4"/>
  <c r="E2636" i="4"/>
  <c r="C2639" i="4"/>
  <c r="E2639" i="4"/>
  <c r="C2646" i="4"/>
  <c r="E2646" i="4"/>
  <c r="B2647" i="4"/>
  <c r="C2649" i="4"/>
  <c r="B2653" i="4"/>
  <c r="C2654" i="4"/>
  <c r="F2654" i="4"/>
  <c r="C2655" i="4"/>
  <c r="C2657" i="4"/>
  <c r="C2660" i="4"/>
  <c r="B2668" i="4"/>
  <c r="C2668" i="4"/>
  <c r="E2668" i="4"/>
  <c r="B2669" i="4"/>
  <c r="F2673" i="4"/>
  <c r="C2674" i="4"/>
  <c r="B2675" i="4"/>
  <c r="E2677" i="4"/>
  <c r="B2679" i="4"/>
  <c r="E2679" i="4"/>
  <c r="B2680" i="4"/>
  <c r="B2685" i="4"/>
  <c r="C2688" i="4"/>
  <c r="B2691" i="4"/>
  <c r="C2692" i="4"/>
  <c r="C2693" i="4"/>
  <c r="E2696" i="4"/>
  <c r="C2700" i="4"/>
  <c r="E2703" i="4"/>
  <c r="B2704" i="4"/>
  <c r="B2708" i="4"/>
  <c r="C2708" i="4"/>
  <c r="B2712" i="4"/>
  <c r="E2712" i="4"/>
  <c r="C2714" i="4"/>
  <c r="E2714" i="4"/>
  <c r="B2717" i="4"/>
  <c r="E2717" i="4"/>
  <c r="B2718" i="4"/>
  <c r="E2718" i="4"/>
  <c r="B2722" i="4"/>
  <c r="E2722" i="4"/>
  <c r="C2726" i="4"/>
  <c r="E2726" i="4"/>
  <c r="B2727" i="4"/>
  <c r="C2733" i="4"/>
  <c r="E2735" i="4"/>
  <c r="C2736" i="4"/>
  <c r="B2738" i="4"/>
  <c r="E2738" i="4"/>
  <c r="C2741" i="4"/>
  <c r="E2741" i="4"/>
  <c r="B2745" i="4"/>
  <c r="C2751" i="4"/>
  <c r="E2752" i="4"/>
  <c r="B2754" i="4"/>
  <c r="C2757" i="4"/>
  <c r="F2757" i="4"/>
  <c r="B2758" i="4"/>
  <c r="C2758" i="4"/>
  <c r="E2758" i="4"/>
  <c r="B2759" i="4"/>
  <c r="D2759" i="4"/>
  <c r="C2763" i="4"/>
  <c r="D2763" i="4"/>
  <c r="F2763" i="4"/>
  <c r="D2764" i="4"/>
  <c r="D2765" i="4"/>
  <c r="B2766" i="4"/>
  <c r="E2766" i="4"/>
  <c r="D2768" i="4"/>
  <c r="F2768" i="4"/>
  <c r="E2769" i="4"/>
  <c r="C2770" i="4"/>
  <c r="E2770" i="4"/>
  <c r="D2771" i="4"/>
  <c r="C2772" i="4"/>
  <c r="E2772" i="4"/>
  <c r="F2772" i="4"/>
  <c r="D2774" i="4"/>
  <c r="F2774" i="4"/>
  <c r="D2776" i="4"/>
  <c r="F2776" i="4"/>
  <c r="D2782" i="4"/>
  <c r="D2784" i="4"/>
  <c r="F2784" i="4"/>
  <c r="B2786" i="4"/>
  <c r="C2786" i="4"/>
  <c r="D2791" i="4"/>
  <c r="D2792" i="4"/>
  <c r="E2793" i="4"/>
  <c r="D2794" i="4"/>
  <c r="C2795" i="4"/>
  <c r="B2797" i="4"/>
  <c r="E2797" i="4"/>
  <c r="E2798" i="4"/>
  <c r="B2803" i="4"/>
  <c r="D2803" i="4"/>
  <c r="F2803" i="4"/>
  <c r="B2804" i="4"/>
  <c r="E2805" i="4"/>
  <c r="D2806" i="4"/>
  <c r="F2806" i="4"/>
  <c r="C2809" i="4"/>
  <c r="D2809" i="4"/>
  <c r="D2814" i="4"/>
  <c r="C2817" i="4"/>
  <c r="C3448" i="4"/>
  <c r="B3450" i="4"/>
  <c r="C3450" i="4"/>
  <c r="F3451" i="4"/>
  <c r="D3452" i="4"/>
  <c r="C3453" i="4"/>
  <c r="B3455" i="4"/>
  <c r="D3456" i="4"/>
  <c r="B3460" i="4"/>
  <c r="E3460" i="4"/>
  <c r="B3462" i="4"/>
  <c r="C3462" i="4"/>
  <c r="F3462" i="4"/>
  <c r="B3463" i="4"/>
  <c r="C3466" i="4"/>
  <c r="C3467" i="4"/>
  <c r="C3468" i="4"/>
  <c r="E3468" i="4"/>
  <c r="B3469" i="4"/>
  <c r="E3469" i="4"/>
  <c r="C3470" i="4"/>
  <c r="E3470" i="4"/>
  <c r="C3472" i="4"/>
  <c r="D3472" i="4"/>
  <c r="E3473" i="4"/>
  <c r="C3474" i="4"/>
  <c r="D3474" i="4"/>
  <c r="F3477" i="4"/>
  <c r="C3478" i="4"/>
  <c r="F3478" i="4"/>
  <c r="E3479" i="4"/>
  <c r="D3482" i="4"/>
  <c r="B3485" i="4"/>
  <c r="D3485" i="4"/>
  <c r="D3486" i="4"/>
  <c r="C3488" i="4"/>
  <c r="D3489" i="4"/>
  <c r="B3490" i="4"/>
  <c r="E3490" i="4"/>
  <c r="C3491" i="4"/>
  <c r="F3491" i="4"/>
  <c r="C3492" i="4"/>
  <c r="B3494" i="4"/>
  <c r="E3496" i="4"/>
  <c r="F3501" i="4"/>
  <c r="D3502" i="4"/>
  <c r="E3503" i="4"/>
  <c r="F3504" i="4"/>
  <c r="E3505" i="4"/>
  <c r="D3507" i="4"/>
  <c r="D3510" i="4"/>
  <c r="C3511" i="4"/>
  <c r="D3512" i="4"/>
  <c r="F3512" i="4"/>
  <c r="D3520" i="4"/>
  <c r="F3523" i="4"/>
  <c r="E3524" i="4"/>
  <c r="E3528" i="4"/>
  <c r="B3531" i="4"/>
  <c r="E3531" i="4"/>
  <c r="D3532" i="4"/>
  <c r="F3533" i="4"/>
  <c r="C3534" i="4"/>
  <c r="F3534" i="4"/>
  <c r="D3536" i="4"/>
  <c r="D3538" i="4"/>
  <c r="D3539" i="4"/>
  <c r="B3542" i="4"/>
  <c r="E3542" i="4"/>
  <c r="B3543" i="4"/>
  <c r="B3547" i="4"/>
  <c r="C3547" i="4"/>
  <c r="D3547" i="4"/>
  <c r="B3549" i="4"/>
  <c r="E3549" i="4"/>
  <c r="B3552" i="4"/>
  <c r="D3552" i="4"/>
  <c r="B3553" i="4"/>
  <c r="D3553" i="4"/>
  <c r="E3555" i="4"/>
  <c r="C3558" i="4"/>
  <c r="B3559" i="4"/>
  <c r="C3559" i="4"/>
  <c r="C3563" i="4"/>
  <c r="F3563" i="4"/>
  <c r="C3564" i="4"/>
  <c r="B3565" i="4"/>
  <c r="F3565" i="4"/>
  <c r="D3570" i="4"/>
  <c r="F3573" i="4"/>
  <c r="C3574" i="4"/>
  <c r="F3574" i="4"/>
  <c r="C3575" i="4"/>
  <c r="F3575" i="4"/>
  <c r="B3576" i="4"/>
  <c r="E3576" i="4"/>
  <c r="D3578" i="4"/>
  <c r="E3578" i="4"/>
  <c r="C3579" i="4"/>
  <c r="D3579" i="4"/>
  <c r="B3581" i="4"/>
  <c r="D3581" i="4"/>
  <c r="E3585" i="4"/>
  <c r="F3586" i="4"/>
  <c r="B3587" i="4"/>
  <c r="E3587" i="4"/>
  <c r="B3588" i="4"/>
  <c r="C3590" i="4"/>
  <c r="F3590" i="4"/>
  <c r="C3591" i="4"/>
  <c r="B3592" i="4"/>
  <c r="E3592" i="4"/>
  <c r="D3593" i="4"/>
  <c r="F3594" i="4"/>
  <c r="B3595" i="4"/>
  <c r="E3595" i="4"/>
  <c r="B3596" i="4"/>
  <c r="F3596" i="4"/>
  <c r="B3597" i="4"/>
  <c r="D3598" i="4"/>
  <c r="C3599" i="4"/>
  <c r="B3601" i="4"/>
  <c r="D3601" i="4"/>
  <c r="F3601" i="4"/>
  <c r="D3603" i="4"/>
  <c r="F3603" i="4"/>
  <c r="D3606" i="4"/>
  <c r="C3607" i="4"/>
  <c r="F3608" i="4"/>
  <c r="C3611" i="4"/>
  <c r="C3612" i="4"/>
  <c r="B3618" i="4"/>
  <c r="E3618" i="4"/>
  <c r="B3619" i="4"/>
  <c r="C3623" i="4"/>
  <c r="B3624" i="4"/>
  <c r="C3624" i="4"/>
  <c r="D3624" i="4"/>
  <c r="B3630" i="4"/>
  <c r="E3630" i="4"/>
  <c r="E3632" i="4"/>
  <c r="C3633" i="4"/>
  <c r="C3634" i="4"/>
  <c r="B3637" i="4"/>
  <c r="F3637" i="4"/>
  <c r="D3638" i="4"/>
  <c r="B3641" i="4"/>
  <c r="E3641" i="4"/>
  <c r="D3644" i="4"/>
  <c r="D3645" i="4"/>
  <c r="C3647" i="4"/>
  <c r="B3653" i="4"/>
  <c r="C3653" i="4"/>
  <c r="D3654" i="4"/>
  <c r="B3655" i="4"/>
  <c r="C3655" i="4"/>
  <c r="C3707" i="4"/>
  <c r="B3713" i="4"/>
  <c r="C3718" i="4"/>
  <c r="B3723" i="4"/>
  <c r="D3723" i="4"/>
  <c r="B3724" i="4"/>
  <c r="E3724" i="4"/>
  <c r="B3728" i="4"/>
  <c r="C3728" i="4"/>
  <c r="C3731" i="4"/>
  <c r="D3734" i="4"/>
  <c r="F3738" i="4"/>
  <c r="C3739" i="4"/>
  <c r="C3740" i="4"/>
  <c r="B3741" i="4"/>
  <c r="D3741" i="4"/>
  <c r="E3745" i="4"/>
  <c r="C3747" i="4"/>
  <c r="E3747" i="4"/>
  <c r="F3747" i="4"/>
  <c r="C3748" i="4"/>
  <c r="C3749" i="4"/>
  <c r="D3751" i="4"/>
  <c r="C3754" i="4"/>
  <c r="C3756" i="4"/>
  <c r="E3760" i="4"/>
  <c r="C3765" i="4"/>
  <c r="B3769" i="4"/>
  <c r="C3769" i="4"/>
  <c r="D3769" i="4"/>
  <c r="F3769" i="4"/>
  <c r="C3776" i="4"/>
  <c r="F3776" i="4"/>
  <c r="B3777" i="4"/>
  <c r="E3777" i="4"/>
  <c r="C3779" i="4"/>
  <c r="D3779" i="4"/>
  <c r="E3781" i="4"/>
  <c r="C3782" i="4"/>
  <c r="D3782" i="4"/>
  <c r="C3786" i="4"/>
  <c r="F3786" i="4"/>
  <c r="C3787" i="4"/>
  <c r="B3790" i="4"/>
  <c r="B3792" i="4"/>
  <c r="C3792" i="4"/>
  <c r="D3792" i="4"/>
  <c r="F3798" i="4"/>
  <c r="D3799" i="4"/>
  <c r="B3801" i="4"/>
  <c r="D3801" i="4"/>
  <c r="D3803" i="4"/>
  <c r="D3805" i="4"/>
  <c r="C3807" i="4"/>
  <c r="C3816" i="4"/>
  <c r="B3819" i="4"/>
  <c r="C3819" i="4"/>
  <c r="C3823" i="4"/>
  <c r="B3825" i="4"/>
  <c r="D3825" i="4"/>
  <c r="B3833" i="4"/>
  <c r="C3833" i="4"/>
  <c r="F3834" i="4"/>
  <c r="C3835" i="4"/>
  <c r="D3835" i="4"/>
  <c r="E3837" i="4"/>
  <c r="F3837" i="4"/>
  <c r="B3843" i="4"/>
  <c r="C3844" i="4"/>
  <c r="B3845" i="4"/>
  <c r="C3845" i="4"/>
  <c r="C3848" i="4"/>
  <c r="D3849" i="4"/>
  <c r="B3851" i="4"/>
  <c r="D3851" i="4"/>
  <c r="B3856" i="4"/>
  <c r="D3856" i="4"/>
  <c r="C3857" i="4"/>
  <c r="B3860" i="4"/>
  <c r="E3860" i="4"/>
  <c r="C3865" i="4"/>
  <c r="C3867" i="4"/>
  <c r="B3869" i="4"/>
  <c r="B3872" i="4"/>
  <c r="E3872" i="4"/>
  <c r="F3872" i="4"/>
  <c r="F3874" i="4"/>
  <c r="B3875" i="4"/>
  <c r="D3875" i="4"/>
  <c r="F3875" i="4"/>
  <c r="B3876" i="4"/>
  <c r="D3876" i="4"/>
  <c r="B3877" i="4"/>
  <c r="B3881" i="4"/>
  <c r="B3883" i="4"/>
  <c r="D3884" i="4"/>
  <c r="B3888" i="4"/>
  <c r="D3888" i="4"/>
  <c r="F3888" i="4"/>
  <c r="C3889" i="4"/>
  <c r="E3889" i="4"/>
  <c r="B3891" i="4"/>
  <c r="C3891" i="4"/>
  <c r="E4617" i="4"/>
  <c r="F4618" i="4"/>
  <c r="D4619" i="4"/>
  <c r="E4621" i="4"/>
  <c r="D4622" i="4"/>
  <c r="C4630" i="4"/>
  <c r="F4630" i="4"/>
  <c r="E4631" i="4"/>
  <c r="E4635" i="4"/>
  <c r="C4636" i="4"/>
  <c r="F4636" i="4"/>
  <c r="D4637" i="4"/>
  <c r="F4638" i="4"/>
  <c r="F4642" i="4"/>
  <c r="C4643" i="4"/>
  <c r="E4644" i="4"/>
  <c r="D4645" i="4"/>
  <c r="E4646" i="4"/>
  <c r="C4647" i="4"/>
  <c r="E4647" i="4"/>
  <c r="E4649" i="4"/>
  <c r="E4650" i="4"/>
  <c r="C4656" i="4"/>
  <c r="E4660" i="4"/>
  <c r="E4661" i="4"/>
  <c r="C4665" i="4"/>
  <c r="E4667" i="4"/>
  <c r="F4671" i="4"/>
  <c r="E4678" i="4"/>
  <c r="E4679" i="4"/>
  <c r="E4680" i="4"/>
  <c r="B4681" i="4"/>
  <c r="D4683" i="4"/>
  <c r="F4688" i="4"/>
  <c r="D4689" i="4"/>
  <c r="D4691" i="4"/>
  <c r="E4692" i="4"/>
  <c r="C4696" i="4"/>
  <c r="F4700" i="4"/>
  <c r="D4701" i="4"/>
  <c r="F4704" i="4"/>
  <c r="F4707" i="4"/>
  <c r="C4710" i="4"/>
  <c r="F4710" i="4"/>
  <c r="C4711" i="4"/>
  <c r="F4717" i="4"/>
  <c r="E4722" i="4"/>
  <c r="E4723" i="4"/>
  <c r="F4727" i="4"/>
  <c r="F4739" i="4"/>
  <c r="F4742" i="4"/>
  <c r="C4750" i="4"/>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96" i="2"/>
  <c r="AB202" i="2"/>
  <c r="AB204" i="2"/>
  <c r="AB205" i="2"/>
  <c r="AB212" i="2"/>
  <c r="AB217"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40" i="2"/>
  <c r="AB441" i="2"/>
  <c r="AB442" i="2"/>
  <c r="AB443" i="2"/>
  <c r="AB444" i="2"/>
  <c r="AB445" i="2"/>
  <c r="AB446" i="2"/>
  <c r="AB450" i="2"/>
  <c r="AB451" i="2"/>
  <c r="AB452" i="2"/>
  <c r="AB453" i="2"/>
  <c r="AB454" i="2"/>
  <c r="AB455" i="2"/>
  <c r="AB456" i="2"/>
  <c r="AB457" i="2"/>
  <c r="AB458" i="2"/>
  <c r="AB459" i="2"/>
  <c r="AB460" i="2"/>
  <c r="F1096" i="4"/>
  <c r="E1137" i="4"/>
  <c r="F1138" i="4"/>
  <c r="E1144" i="4"/>
  <c r="E1159" i="4"/>
  <c r="E1197" i="4"/>
  <c r="E1223" i="4"/>
  <c r="F1244" i="4"/>
  <c r="F1279" i="4"/>
  <c r="F1293" i="4"/>
  <c r="F1330" i="4"/>
  <c r="E1331" i="4"/>
  <c r="E1374" i="4"/>
  <c r="F1377" i="4"/>
  <c r="F1392" i="4"/>
  <c r="F1410" i="4"/>
  <c r="F1418" i="4"/>
  <c r="E1422" i="4"/>
  <c r="F1424" i="4"/>
  <c r="F1431" i="4"/>
  <c r="F1434" i="4"/>
  <c r="F1439" i="4"/>
  <c r="F1441" i="4"/>
  <c r="F1443" i="4"/>
  <c r="E1446" i="4"/>
  <c r="B1452" i="4"/>
  <c r="F1455" i="4"/>
  <c r="E1460" i="4"/>
  <c r="E1463" i="4"/>
  <c r="E1469" i="4"/>
  <c r="E1470" i="4"/>
  <c r="E1471" i="4"/>
  <c r="F1473" i="4"/>
  <c r="F1475" i="4"/>
  <c r="F1476" i="4"/>
  <c r="F1477" i="4"/>
  <c r="E1489" i="4"/>
  <c r="E1491" i="4"/>
  <c r="F1502" i="4"/>
  <c r="F1505" i="4"/>
  <c r="F1511" i="4"/>
  <c r="F1514" i="4"/>
  <c r="F1515" i="4"/>
  <c r="E1523" i="4"/>
  <c r="F1526" i="4"/>
  <c r="F1528" i="4"/>
  <c r="F1536" i="4"/>
  <c r="E1743" i="4"/>
  <c r="F1773" i="4"/>
  <c r="E1781" i="4"/>
  <c r="C1808" i="4"/>
  <c r="F1840" i="4"/>
  <c r="E1850" i="4"/>
  <c r="F1859" i="4"/>
  <c r="E1860" i="4"/>
  <c r="F1862" i="4"/>
  <c r="F1863" i="4"/>
  <c r="F1864" i="4"/>
  <c r="C1871" i="4"/>
  <c r="F1880" i="4"/>
  <c r="F1881" i="4"/>
  <c r="E1882" i="4"/>
  <c r="F1893" i="4"/>
  <c r="C1895" i="4"/>
  <c r="E1910" i="4"/>
  <c r="E1914" i="4"/>
  <c r="E1915" i="4"/>
  <c r="F1916" i="4"/>
  <c r="C1917" i="4"/>
  <c r="E1917" i="4"/>
  <c r="E1918" i="4"/>
  <c r="F1920" i="4"/>
  <c r="C1925" i="4"/>
  <c r="E1925" i="4"/>
  <c r="B1926" i="4"/>
  <c r="C1931" i="4"/>
  <c r="B1935" i="4"/>
  <c r="C1935" i="4"/>
  <c r="E1935" i="4"/>
  <c r="F1935" i="4"/>
  <c r="E1939" i="4"/>
  <c r="F1939" i="4"/>
  <c r="B1944" i="4"/>
  <c r="C1948" i="4"/>
  <c r="C1949" i="4"/>
  <c r="E1949" i="4"/>
  <c r="F1953" i="4"/>
  <c r="C1955" i="4"/>
  <c r="B1957" i="4"/>
  <c r="E1958" i="4"/>
  <c r="B1959" i="4"/>
  <c r="E1959" i="4"/>
  <c r="F1959" i="4"/>
  <c r="B2423" i="4"/>
  <c r="C2423" i="4"/>
  <c r="E2423" i="4"/>
  <c r="F2423" i="4"/>
  <c r="F1052" i="4"/>
  <c r="F1058" i="4"/>
  <c r="D1096" i="4"/>
  <c r="F1123" i="4"/>
  <c r="E1138" i="4"/>
  <c r="F1155" i="4"/>
  <c r="F1157" i="4"/>
  <c r="F1159" i="4"/>
  <c r="F1179" i="4"/>
  <c r="F1180" i="4"/>
  <c r="F1223" i="4"/>
  <c r="E1246" i="4"/>
  <c r="E1263" i="4"/>
  <c r="F1289" i="4"/>
  <c r="F1295" i="4"/>
  <c r="F1352" i="4"/>
  <c r="F1353" i="4"/>
  <c r="E1368" i="4"/>
  <c r="F1370" i="4"/>
  <c r="E1372" i="4"/>
  <c r="F1374" i="4"/>
  <c r="E1376" i="4"/>
  <c r="F1385" i="4"/>
  <c r="E1389" i="4"/>
  <c r="F1395" i="4"/>
  <c r="F1409" i="4"/>
  <c r="F1420" i="4"/>
  <c r="F1422" i="4"/>
  <c r="F1430" i="4"/>
  <c r="F1433" i="4"/>
  <c r="F1444" i="4"/>
  <c r="F1466" i="4"/>
  <c r="F1469" i="4"/>
  <c r="E1485" i="4"/>
  <c r="F1491" i="4"/>
  <c r="F1496" i="4"/>
  <c r="E1498" i="4"/>
  <c r="B1507" i="4"/>
  <c r="E1509" i="4"/>
  <c r="F1517" i="4"/>
  <c r="E1528" i="4"/>
  <c r="F1529" i="4"/>
  <c r="E1531" i="4"/>
  <c r="F1537" i="4"/>
  <c r="F1566" i="4"/>
  <c r="E1588" i="4"/>
  <c r="F1593" i="4"/>
  <c r="F1658" i="4"/>
  <c r="F1764" i="4"/>
  <c r="F1806" i="4"/>
  <c r="F1811" i="4"/>
  <c r="E1815" i="4"/>
  <c r="F1824" i="4"/>
  <c r="F1845" i="4"/>
  <c r="F1846" i="4"/>
  <c r="E1847" i="4"/>
  <c r="F1854" i="4"/>
  <c r="F1856" i="4"/>
  <c r="F1865" i="4"/>
  <c r="E1871" i="4"/>
  <c r="E1875" i="4"/>
  <c r="E1878" i="4"/>
  <c r="F1884" i="4"/>
  <c r="E1888" i="4"/>
  <c r="E1889" i="4"/>
  <c r="F1895" i="4"/>
  <c r="E1896" i="4"/>
  <c r="F1897" i="4"/>
  <c r="F1900" i="4"/>
  <c r="E1903" i="4"/>
  <c r="F1911" i="4"/>
  <c r="E1919" i="4"/>
  <c r="C1926" i="4"/>
  <c r="B1927" i="4"/>
  <c r="F1927" i="4"/>
  <c r="F1930" i="4"/>
  <c r="C1932" i="4"/>
  <c r="F1932" i="4"/>
  <c r="B1936" i="4"/>
  <c r="B1938" i="4"/>
  <c r="C1938" i="4"/>
  <c r="B1940" i="4"/>
  <c r="B1945" i="4"/>
  <c r="B1946" i="4"/>
  <c r="E1946" i="4"/>
  <c r="B1951" i="4"/>
  <c r="C1951" i="4"/>
  <c r="B1953" i="4"/>
  <c r="B1954" i="4"/>
  <c r="C1958" i="4"/>
  <c r="C1959" i="4"/>
  <c r="E2891" i="4"/>
  <c r="F2891" i="4"/>
  <c r="B3844" i="4"/>
  <c r="B3849" i="4"/>
  <c r="B3850" i="4"/>
  <c r="B4296" i="4"/>
  <c r="B4297" i="4"/>
  <c r="C4297" i="4"/>
  <c r="C4300" i="4"/>
  <c r="E4300" i="4"/>
  <c r="F4300" i="4"/>
  <c r="D4305" i="4"/>
  <c r="E4305" i="4"/>
  <c r="D4306" i="4"/>
  <c r="B4308" i="4"/>
  <c r="E4308" i="4"/>
  <c r="C4309" i="4"/>
  <c r="C4310" i="4"/>
  <c r="E4310" i="4"/>
  <c r="F4310" i="4"/>
  <c r="C4311" i="4"/>
  <c r="D4313" i="4"/>
  <c r="E4313" i="4"/>
  <c r="F4315" i="4"/>
  <c r="C4318" i="4"/>
  <c r="E1107" i="4"/>
  <c r="D1143" i="4"/>
  <c r="D1155" i="4"/>
  <c r="F1156" i="4"/>
  <c r="F1175" i="4"/>
  <c r="E1180" i="4"/>
  <c r="E1268" i="4"/>
  <c r="E1324" i="4"/>
  <c r="F1332" i="4"/>
  <c r="F1335" i="4"/>
  <c r="E1350" i="4"/>
  <c r="F1376" i="4"/>
  <c r="E1377" i="4"/>
  <c r="F1378" i="4"/>
  <c r="E1392" i="4"/>
  <c r="E1415" i="4"/>
  <c r="F1428" i="4"/>
  <c r="E1433" i="4"/>
  <c r="F1436" i="4"/>
  <c r="E1444" i="4"/>
  <c r="F1446" i="4"/>
  <c r="F1448" i="4"/>
  <c r="E1449" i="4"/>
  <c r="F1457" i="4"/>
  <c r="F1459" i="4"/>
  <c r="E1476" i="4"/>
  <c r="E1478" i="4"/>
  <c r="E1483" i="4"/>
  <c r="E1496" i="4"/>
  <c r="F1500" i="4"/>
  <c r="E1519" i="4"/>
  <c r="E1522" i="4"/>
  <c r="E1525" i="4"/>
  <c r="F1588" i="4"/>
  <c r="E1593" i="4"/>
  <c r="F1603" i="4"/>
  <c r="F1760" i="4"/>
  <c r="B1768" i="4"/>
  <c r="E1806" i="4"/>
  <c r="E1817" i="4"/>
  <c r="F1831" i="4"/>
  <c r="E1834" i="4"/>
  <c r="E1838" i="4"/>
  <c r="E1840" i="4"/>
  <c r="E1845" i="4"/>
  <c r="F1848" i="4"/>
  <c r="F1849" i="4"/>
  <c r="F1850" i="4"/>
  <c r="F1851" i="4"/>
  <c r="F1852" i="4"/>
  <c r="F1853" i="4"/>
  <c r="F1866" i="4"/>
  <c r="F1867" i="4"/>
  <c r="E1868" i="4"/>
  <c r="F1871" i="4"/>
  <c r="F1875" i="4"/>
  <c r="E1879" i="4"/>
  <c r="F1879" i="4"/>
  <c r="E1880" i="4"/>
  <c r="E1881" i="4"/>
  <c r="F1882" i="4"/>
  <c r="E1885" i="4"/>
  <c r="E1886" i="4"/>
  <c r="F1888" i="4"/>
  <c r="E1893" i="4"/>
  <c r="E1900" i="4"/>
  <c r="F1903" i="4"/>
  <c r="E1905" i="4"/>
  <c r="B1906" i="4"/>
  <c r="C1912" i="4"/>
  <c r="F1946" i="4"/>
  <c r="B1950" i="4"/>
  <c r="E1953" i="4"/>
  <c r="F1954" i="4"/>
  <c r="E1955" i="4"/>
  <c r="B1958" i="4"/>
  <c r="D3368" i="4"/>
  <c r="E3368" i="4"/>
  <c r="F3368" i="4"/>
  <c r="B3846" i="4"/>
  <c r="B3847" i="4"/>
  <c r="B3848" i="4"/>
  <c r="B3852" i="4"/>
  <c r="C3852" i="4"/>
  <c r="D4298" i="4"/>
  <c r="C4299" i="4"/>
  <c r="C4303" i="4"/>
  <c r="D4304" i="4"/>
  <c r="F4304" i="4"/>
  <c r="C4306" i="4"/>
  <c r="D4310" i="4"/>
  <c r="C4313" i="4"/>
  <c r="C4314" i="4"/>
  <c r="D4316" i="4"/>
  <c r="C4319" i="4"/>
  <c r="C4320" i="4"/>
  <c r="E1058" i="4"/>
  <c r="F1107" i="4"/>
  <c r="F1137" i="4"/>
  <c r="F1143" i="4"/>
  <c r="E1155" i="4"/>
  <c r="E1175" i="4"/>
  <c r="F1197" i="4"/>
  <c r="D1218" i="4"/>
  <c r="E1230" i="4"/>
  <c r="F1260" i="4"/>
  <c r="D1268" i="4"/>
  <c r="E1295" i="4"/>
  <c r="F1297" i="4"/>
  <c r="F1299" i="4"/>
  <c r="F1344" i="4"/>
  <c r="F1368" i="4"/>
  <c r="F1372" i="4"/>
  <c r="E1378" i="4"/>
  <c r="F1387" i="4"/>
  <c r="E1395" i="4"/>
  <c r="F1415" i="4"/>
  <c r="F1416" i="4"/>
  <c r="F1417" i="4"/>
  <c r="E1418" i="4"/>
  <c r="E1424" i="4"/>
  <c r="F1432" i="4"/>
  <c r="E1439" i="4"/>
  <c r="F1450" i="4"/>
  <c r="E1472" i="4"/>
  <c r="F1472" i="4"/>
  <c r="F1519" i="4"/>
  <c r="E1524" i="4"/>
  <c r="E1529" i="4"/>
  <c r="F1534" i="4"/>
  <c r="E1536" i="4"/>
  <c r="E1752" i="4"/>
  <c r="E1773" i="4"/>
  <c r="E1811" i="4"/>
  <c r="F1838" i="4"/>
  <c r="E1846" i="4"/>
  <c r="E1851" i="4"/>
  <c r="E1852" i="4"/>
  <c r="E1856" i="4"/>
  <c r="E1858" i="4"/>
  <c r="F1860" i="4"/>
  <c r="E1863" i="4"/>
  <c r="E1864" i="4"/>
  <c r="F1868" i="4"/>
  <c r="F1870" i="4"/>
  <c r="F1883" i="4"/>
  <c r="F1885" i="4"/>
  <c r="F1886" i="4"/>
  <c r="E1887" i="4"/>
  <c r="F1889" i="4"/>
  <c r="B1899" i="4"/>
  <c r="E1901" i="4"/>
  <c r="E1902" i="4"/>
  <c r="F1905" i="4"/>
  <c r="F1907" i="4"/>
  <c r="E1913" i="4"/>
  <c r="C1915" i="4"/>
  <c r="E1920" i="4"/>
  <c r="E1924" i="4"/>
  <c r="F1924" i="4"/>
  <c r="C1927" i="4"/>
  <c r="B1928" i="4"/>
  <c r="C1930" i="4"/>
  <c r="E1932" i="4"/>
  <c r="B1934" i="4"/>
  <c r="F1936" i="4"/>
  <c r="E1938" i="4"/>
  <c r="C1939" i="4"/>
  <c r="C1940" i="4"/>
  <c r="B1942" i="4"/>
  <c r="C1946" i="4"/>
  <c r="B1947" i="4"/>
  <c r="E1952" i="4"/>
  <c r="C1954" i="4"/>
  <c r="F1955" i="4"/>
  <c r="C1957" i="4"/>
  <c r="B3853" i="4"/>
  <c r="C3853" i="4"/>
  <c r="D3853" i="4"/>
  <c r="E3853" i="4"/>
  <c r="F3853" i="4"/>
  <c r="B4295" i="4"/>
  <c r="B4299" i="4"/>
  <c r="B4300" i="4"/>
  <c r="D4300" i="4"/>
  <c r="C4302" i="4"/>
  <c r="D4302" i="4"/>
  <c r="E4302" i="4"/>
  <c r="F4302" i="4"/>
  <c r="C4304" i="4"/>
  <c r="E4304" i="4"/>
  <c r="C4305" i="4"/>
  <c r="F4305" i="4"/>
  <c r="D4307" i="4"/>
  <c r="C4308" i="4"/>
  <c r="D4309" i="4"/>
  <c r="D4311" i="4"/>
  <c r="F4311" i="4"/>
  <c r="D4312" i="4"/>
  <c r="E4312" i="4"/>
  <c r="F4312" i="4"/>
  <c r="B4316" i="4"/>
  <c r="C4316" i="4"/>
  <c r="D4318" i="4"/>
  <c r="B4320" i="4"/>
  <c r="D4320" i="4"/>
  <c r="D4321" i="4"/>
  <c r="F1148" i="4"/>
  <c r="F1149" i="4"/>
  <c r="F1152" i="4"/>
  <c r="E1156" i="4"/>
  <c r="F1158" i="4"/>
  <c r="F1173" i="4"/>
  <c r="F1226" i="4"/>
  <c r="F1230" i="4"/>
  <c r="F1246" i="4"/>
  <c r="F1268" i="4"/>
  <c r="D1295" i="4"/>
  <c r="F1331" i="4"/>
  <c r="E1332" i="4"/>
  <c r="E1335" i="4"/>
  <c r="E1352" i="4"/>
  <c r="F1362" i="4"/>
  <c r="F1381" i="4"/>
  <c r="E1383" i="4"/>
  <c r="F1398" i="4"/>
  <c r="F1399" i="4"/>
  <c r="F1402" i="4"/>
  <c r="F1406" i="4"/>
  <c r="F1407" i="4"/>
  <c r="F1461" i="4"/>
  <c r="F1463" i="4"/>
  <c r="F1464" i="4"/>
  <c r="F1470" i="4"/>
  <c r="F1478" i="4"/>
  <c r="F1481" i="4"/>
  <c r="B1482" i="4"/>
  <c r="E1511" i="4"/>
  <c r="E1517" i="4"/>
  <c r="F1531" i="4"/>
  <c r="E1609" i="4"/>
  <c r="E1764" i="4"/>
  <c r="E1770" i="4"/>
  <c r="F1787" i="4"/>
  <c r="E1788" i="4"/>
  <c r="F1790" i="4"/>
  <c r="F1813" i="4"/>
  <c r="F1820" i="4"/>
  <c r="F1842" i="4"/>
  <c r="F1843" i="4"/>
  <c r="E1848" i="4"/>
  <c r="E1855" i="4"/>
  <c r="F1855" i="4"/>
  <c r="F1858" i="4"/>
  <c r="C1862" i="4"/>
  <c r="E1865" i="4"/>
  <c r="F1869" i="4"/>
  <c r="E1870" i="4"/>
  <c r="F1872" i="4"/>
  <c r="E1876" i="4"/>
  <c r="E1883" i="4"/>
  <c r="C1886" i="4"/>
  <c r="F1901" i="4"/>
  <c r="E1911" i="4"/>
  <c r="F1913" i="4"/>
  <c r="F1915" i="4"/>
  <c r="B1925" i="4"/>
  <c r="C1934" i="4"/>
  <c r="E1936" i="4"/>
  <c r="C1950" i="4"/>
  <c r="B1952" i="4"/>
  <c r="C1952" i="4"/>
  <c r="C1953" i="4"/>
  <c r="F1958" i="4"/>
  <c r="E4321" i="4"/>
  <c r="F4321" i="4"/>
  <c r="F1086" i="4"/>
  <c r="E1096" i="4"/>
  <c r="E1115" i="4"/>
  <c r="E1143" i="4"/>
  <c r="F1145" i="4"/>
  <c r="D1156" i="4"/>
  <c r="F1211" i="4"/>
  <c r="E1233" i="4"/>
  <c r="F1271" i="4"/>
  <c r="E1272" i="4"/>
  <c r="F1292" i="4"/>
  <c r="E1299" i="4"/>
  <c r="F1301" i="4"/>
  <c r="E1308" i="4"/>
  <c r="E1370" i="4"/>
  <c r="F1380" i="4"/>
  <c r="F1383" i="4"/>
  <c r="F1393" i="4"/>
  <c r="E1406" i="4"/>
  <c r="F1408" i="4"/>
  <c r="E1413" i="4"/>
  <c r="E1416" i="4"/>
  <c r="E1428" i="4"/>
  <c r="E1430" i="4"/>
  <c r="E1432" i="4"/>
  <c r="F1449" i="4"/>
  <c r="E1450" i="4"/>
  <c r="E1452" i="4"/>
  <c r="F1453" i="4"/>
  <c r="F1456" i="4"/>
  <c r="F1483" i="4"/>
  <c r="F1485" i="4"/>
  <c r="F1486" i="4"/>
  <c r="F1498" i="4"/>
  <c r="E1502" i="4"/>
  <c r="F1509" i="4"/>
  <c r="F1522" i="4"/>
  <c r="F1524" i="4"/>
  <c r="E1532" i="4"/>
  <c r="F1726" i="4"/>
  <c r="F1743" i="4"/>
  <c r="F1749" i="4"/>
  <c r="E1751" i="4"/>
  <c r="E1767" i="4"/>
  <c r="C1768" i="4"/>
  <c r="F1776" i="4"/>
  <c r="F1788" i="4"/>
  <c r="F1815" i="4"/>
  <c r="F1817" i="4"/>
  <c r="E1831" i="4"/>
  <c r="F1847" i="4"/>
  <c r="C1858" i="4"/>
  <c r="E1859" i="4"/>
  <c r="E1862" i="4"/>
  <c r="B1871" i="4"/>
  <c r="F1876" i="4"/>
  <c r="F1878" i="4"/>
  <c r="E1884" i="4"/>
  <c r="F1887" i="4"/>
  <c r="F1891" i="4"/>
  <c r="E1892" i="4"/>
  <c r="F1892" i="4"/>
  <c r="E1895" i="4"/>
  <c r="F1896" i="4"/>
  <c r="E1897" i="4"/>
  <c r="C1906" i="4"/>
  <c r="F1910" i="4"/>
  <c r="F1914" i="4"/>
  <c r="E1916" i="4"/>
  <c r="F1918" i="4"/>
  <c r="F1919" i="4"/>
  <c r="F1925" i="4"/>
  <c r="B1929" i="4"/>
  <c r="B1930" i="4"/>
  <c r="E1930" i="4"/>
  <c r="B1931" i="4"/>
  <c r="E1931" i="4"/>
  <c r="B1932" i="4"/>
  <c r="C1936" i="4"/>
  <c r="B1939" i="4"/>
  <c r="C1942" i="4"/>
  <c r="C1944" i="4"/>
  <c r="B1949" i="4"/>
  <c r="E1951" i="4"/>
  <c r="F1951" i="4"/>
  <c r="E1954" i="4"/>
  <c r="B1483" i="4"/>
  <c r="B1488" i="4"/>
  <c r="F1488" i="4"/>
  <c r="B1489" i="4"/>
  <c r="E1492" i="4"/>
  <c r="F1494" i="4"/>
  <c r="F1497" i="4"/>
  <c r="F1499" i="4"/>
  <c r="B1500" i="4"/>
  <c r="E1504" i="4"/>
  <c r="E1506" i="4"/>
  <c r="F1512" i="4"/>
  <c r="B1514" i="4"/>
  <c r="E1514" i="4"/>
  <c r="B1515" i="4"/>
  <c r="F1518" i="4"/>
  <c r="F1521" i="4"/>
  <c r="B1526" i="4"/>
  <c r="F1527" i="4"/>
  <c r="B1531" i="4"/>
  <c r="E1533" i="4"/>
  <c r="E1541" i="4"/>
  <c r="F1542" i="4"/>
  <c r="F1543" i="4"/>
  <c r="E1549" i="4"/>
  <c r="E1561" i="4"/>
  <c r="F1562" i="4"/>
  <c r="E1566" i="4"/>
  <c r="F1574" i="4"/>
  <c r="F1576" i="4"/>
  <c r="F1585" i="4"/>
  <c r="E1587" i="4"/>
  <c r="F1604" i="4"/>
  <c r="F1605" i="4"/>
  <c r="E1606" i="4"/>
  <c r="E1624" i="4"/>
  <c r="E1626" i="4"/>
  <c r="E1642" i="4"/>
  <c r="F1656" i="4"/>
  <c r="E1717" i="4"/>
  <c r="F1722" i="4"/>
  <c r="E1738" i="4"/>
  <c r="F1739" i="4"/>
  <c r="E1746" i="4"/>
  <c r="C1767" i="4"/>
  <c r="F1767" i="4"/>
  <c r="F1770" i="4"/>
  <c r="F1780" i="4"/>
  <c r="E1783" i="4"/>
  <c r="E1787" i="4"/>
  <c r="E1802" i="4"/>
  <c r="C1807" i="4"/>
  <c r="E1812" i="4"/>
  <c r="F1816" i="4"/>
  <c r="B1817" i="4"/>
  <c r="F1823" i="4"/>
  <c r="F1828" i="4"/>
  <c r="B4705" i="4"/>
  <c r="D4706" i="4"/>
  <c r="F4706" i="4"/>
  <c r="C4707" i="4"/>
  <c r="B4708" i="4"/>
  <c r="F4708" i="4"/>
  <c r="C4713" i="4"/>
  <c r="F4716" i="4"/>
  <c r="D4717" i="4"/>
  <c r="E4718" i="4"/>
  <c r="F4720" i="4"/>
  <c r="D4721" i="4"/>
  <c r="F4725" i="4"/>
  <c r="E4731" i="4"/>
  <c r="C4737" i="4"/>
  <c r="F4738" i="4"/>
  <c r="C4740" i="4"/>
  <c r="B4741" i="4"/>
  <c r="F4749" i="4"/>
  <c r="F4763" i="4"/>
  <c r="F4782" i="4"/>
  <c r="D4789" i="4"/>
  <c r="B1485" i="4"/>
  <c r="E1486" i="4"/>
  <c r="B1487" i="4"/>
  <c r="E1494" i="4"/>
  <c r="E1500" i="4"/>
  <c r="B1502" i="4"/>
  <c r="F1513" i="4"/>
  <c r="B1516" i="4"/>
  <c r="E1516" i="4"/>
  <c r="B1518" i="4"/>
  <c r="E1518" i="4"/>
  <c r="B1519" i="4"/>
  <c r="F1520" i="4"/>
  <c r="E1521" i="4"/>
  <c r="B1524" i="4"/>
  <c r="F1525" i="4"/>
  <c r="B1528" i="4"/>
  <c r="B1530" i="4"/>
  <c r="E1530" i="4"/>
  <c r="F1535" i="4"/>
  <c r="F1538" i="4"/>
  <c r="F1540" i="4"/>
  <c r="F1541" i="4"/>
  <c r="B1556" i="4"/>
  <c r="F1577" i="4"/>
  <c r="F1578" i="4"/>
  <c r="E1579" i="4"/>
  <c r="F1581" i="4"/>
  <c r="E1582" i="4"/>
  <c r="F1583" i="4"/>
  <c r="F1591" i="4"/>
  <c r="F1601" i="4"/>
  <c r="E1605" i="4"/>
  <c r="F1632" i="4"/>
  <c r="E1660" i="4"/>
  <c r="C1664" i="4"/>
  <c r="E1670" i="4"/>
  <c r="E1680" i="4"/>
  <c r="F1695" i="4"/>
  <c r="F1707" i="4"/>
  <c r="F1710" i="4"/>
  <c r="E1719" i="4"/>
  <c r="B1738" i="4"/>
  <c r="F1741" i="4"/>
  <c r="E1744" i="4"/>
  <c r="E1748" i="4"/>
  <c r="E1754" i="4"/>
  <c r="C1756" i="4"/>
  <c r="E1756" i="4"/>
  <c r="F1756" i="4"/>
  <c r="E1759" i="4"/>
  <c r="F1763" i="4"/>
  <c r="C1764" i="4"/>
  <c r="F1777" i="4"/>
  <c r="F1779" i="4"/>
  <c r="E1780" i="4"/>
  <c r="E1786" i="4"/>
  <c r="F1789" i="4"/>
  <c r="E1791" i="4"/>
  <c r="C1792" i="4"/>
  <c r="F1792" i="4"/>
  <c r="E1793" i="4"/>
  <c r="E1799" i="4"/>
  <c r="F1804" i="4"/>
  <c r="E1805" i="4"/>
  <c r="C1815" i="4"/>
  <c r="F1819" i="4"/>
  <c r="E1822" i="4"/>
  <c r="C1826" i="4"/>
  <c r="F1827" i="4"/>
  <c r="E1828" i="4"/>
  <c r="E1833" i="4"/>
  <c r="F1834" i="4"/>
  <c r="F1837" i="4"/>
  <c r="B1484" i="4"/>
  <c r="F1484" i="4"/>
  <c r="E1487" i="4"/>
  <c r="F1489" i="4"/>
  <c r="B1490" i="4"/>
  <c r="F1504" i="4"/>
  <c r="E1505" i="4"/>
  <c r="F1508" i="4"/>
  <c r="B1509" i="4"/>
  <c r="E1510" i="4"/>
  <c r="E1515" i="4"/>
  <c r="F1523" i="4"/>
  <c r="B1525" i="4"/>
  <c r="B1527" i="4"/>
  <c r="E1527" i="4"/>
  <c r="E1537" i="4"/>
  <c r="B1539" i="4"/>
  <c r="E1542" i="4"/>
  <c r="F1545" i="4"/>
  <c r="F1547" i="4"/>
  <c r="F1555" i="4"/>
  <c r="F1564" i="4"/>
  <c r="E1571" i="4"/>
  <c r="E1572" i="4"/>
  <c r="F1595" i="4"/>
  <c r="E1613" i="4"/>
  <c r="F1638" i="4"/>
  <c r="B1664" i="4"/>
  <c r="F1680" i="4"/>
  <c r="F1688" i="4"/>
  <c r="F1692" i="4"/>
  <c r="E1710" i="4"/>
  <c r="E1715" i="4"/>
  <c r="E1726" i="4"/>
  <c r="F1740" i="4"/>
  <c r="E1741" i="4"/>
  <c r="F1744" i="4"/>
  <c r="E1749" i="4"/>
  <c r="F1753" i="4"/>
  <c r="F1754" i="4"/>
  <c r="C1755" i="4"/>
  <c r="C1757" i="4"/>
  <c r="F1757" i="4"/>
  <c r="E1760" i="4"/>
  <c r="C1763" i="4"/>
  <c r="E1772" i="4"/>
  <c r="E1776" i="4"/>
  <c r="E1777" i="4"/>
  <c r="E1789" i="4"/>
  <c r="F1799" i="4"/>
  <c r="F1800" i="4"/>
  <c r="E1801" i="4"/>
  <c r="F1803" i="4"/>
  <c r="C1804" i="4"/>
  <c r="E1808" i="4"/>
  <c r="E1819" i="4"/>
  <c r="F1821" i="4"/>
  <c r="E1823" i="4"/>
  <c r="E1826" i="4"/>
  <c r="F1829" i="4"/>
  <c r="E1830" i="4"/>
  <c r="C1831" i="4"/>
  <c r="F1833" i="4"/>
  <c r="F1835" i="4"/>
  <c r="C1836" i="4"/>
  <c r="F1836" i="4"/>
  <c r="B3821" i="4"/>
  <c r="B3822" i="4"/>
  <c r="C3822" i="4"/>
  <c r="D3822" i="4"/>
  <c r="E3822" i="4"/>
  <c r="F3822" i="4"/>
  <c r="B3826" i="4"/>
  <c r="B3828" i="4"/>
  <c r="C3828" i="4"/>
  <c r="B3831" i="4"/>
  <c r="C3831" i="4"/>
  <c r="B3834" i="4"/>
  <c r="C3834" i="4"/>
  <c r="D3834" i="4"/>
  <c r="B3835" i="4"/>
  <c r="B3836" i="4"/>
  <c r="B3837" i="4"/>
  <c r="C3837" i="4"/>
  <c r="D3837" i="4"/>
  <c r="B3839" i="4"/>
  <c r="B3842" i="4"/>
  <c r="C3842" i="4"/>
  <c r="B4298" i="4"/>
  <c r="B4301" i="4"/>
  <c r="C4301" i="4"/>
  <c r="D4301" i="4"/>
  <c r="B4302" i="4"/>
  <c r="B4303" i="4"/>
  <c r="B4306" i="4"/>
  <c r="B4307" i="4"/>
  <c r="C4307" i="4"/>
  <c r="B4310" i="4"/>
  <c r="B4311" i="4"/>
  <c r="B4312" i="4"/>
  <c r="C4312" i="4"/>
  <c r="B4315" i="4"/>
  <c r="C4315" i="4"/>
  <c r="D4315" i="4"/>
  <c r="E4315" i="4"/>
  <c r="B4318" i="4"/>
  <c r="B4319" i="4"/>
  <c r="B4321" i="4"/>
  <c r="B4323" i="4"/>
  <c r="C4323" i="4"/>
  <c r="B4327" i="4"/>
  <c r="B4328" i="4"/>
  <c r="C4328" i="4"/>
  <c r="B4329" i="4"/>
  <c r="D4329" i="4"/>
  <c r="C4330" i="4"/>
  <c r="B4333" i="4"/>
  <c r="C4335" i="4"/>
  <c r="B4336" i="4"/>
  <c r="D4336" i="4"/>
  <c r="C4337" i="4"/>
  <c r="B4338" i="4"/>
  <c r="C4338" i="4"/>
  <c r="C4339" i="4"/>
  <c r="B4341" i="4"/>
  <c r="B4342" i="4"/>
  <c r="C4343" i="4"/>
  <c r="B4345" i="4"/>
  <c r="C4347" i="4"/>
  <c r="B4349" i="4"/>
  <c r="C4349" i="4"/>
  <c r="C4539" i="4"/>
  <c r="B4541" i="4"/>
  <c r="B4542" i="4"/>
  <c r="B4543" i="4"/>
  <c r="D4543" i="4"/>
  <c r="B4545" i="4"/>
  <c r="E4545" i="4"/>
  <c r="C4548" i="4"/>
  <c r="B4551" i="4"/>
  <c r="B4552" i="4"/>
  <c r="C4552" i="4"/>
  <c r="D4560" i="4"/>
  <c r="B4561" i="4"/>
  <c r="E4561" i="4"/>
  <c r="D4563" i="4"/>
  <c r="C4564" i="4"/>
  <c r="C4566" i="4"/>
  <c r="C4575" i="4"/>
  <c r="D4577" i="4"/>
  <c r="D4578" i="4"/>
  <c r="D4581" i="4"/>
  <c r="D4582" i="4"/>
  <c r="D4583" i="4"/>
  <c r="C4584" i="4"/>
  <c r="F4584" i="4"/>
  <c r="C4585" i="4"/>
  <c r="F4585" i="4"/>
  <c r="B4586" i="4"/>
  <c r="C4586" i="4"/>
  <c r="B4588" i="4"/>
  <c r="C4588" i="4"/>
  <c r="C4589" i="4"/>
  <c r="B4590" i="4"/>
  <c r="B4591" i="4"/>
  <c r="C4594" i="4"/>
  <c r="E4594" i="4"/>
  <c r="E4596" i="4"/>
  <c r="B4598" i="4"/>
  <c r="D4600" i="4"/>
  <c r="B4604" i="4"/>
  <c r="D4604" i="4"/>
  <c r="F4604" i="4"/>
  <c r="B4606" i="4"/>
  <c r="C4606" i="4"/>
  <c r="D4608" i="4"/>
  <c r="C4610" i="4"/>
  <c r="B4612" i="4"/>
  <c r="C4613" i="4"/>
  <c r="D4613" i="4"/>
  <c r="E4613" i="4"/>
  <c r="B4618" i="4"/>
  <c r="B4620" i="4"/>
  <c r="C4620" i="4"/>
  <c r="B4621" i="4"/>
  <c r="C4621" i="4"/>
  <c r="B4623" i="4"/>
  <c r="D4623" i="4"/>
  <c r="C4627" i="4"/>
  <c r="C4628" i="4"/>
  <c r="B4629" i="4"/>
  <c r="B4635" i="4"/>
  <c r="C4635" i="4"/>
  <c r="B4637" i="4"/>
  <c r="C4637" i="4"/>
  <c r="B4641" i="4"/>
  <c r="D4641" i="4"/>
  <c r="B4642" i="4"/>
  <c r="B4643" i="4"/>
  <c r="C4648" i="4"/>
  <c r="C4649" i="4"/>
  <c r="D4649" i="4"/>
  <c r="C4651" i="4"/>
  <c r="D4651" i="4"/>
  <c r="B4652" i="4"/>
  <c r="D4652" i="4"/>
  <c r="C4653" i="4"/>
  <c r="F4653" i="4"/>
  <c r="B4657" i="4"/>
  <c r="B4662" i="4"/>
  <c r="B4664" i="4"/>
  <c r="D4664" i="4"/>
  <c r="C4671" i="4"/>
  <c r="B4672" i="4"/>
  <c r="D4672" i="4"/>
  <c r="C4673" i="4"/>
  <c r="B4675" i="4"/>
  <c r="D4675" i="4"/>
  <c r="B4676" i="4"/>
  <c r="D4676" i="4"/>
  <c r="B4677" i="4"/>
  <c r="C4677" i="4"/>
  <c r="D4677" i="4"/>
  <c r="E4677" i="4"/>
  <c r="B4678" i="4"/>
  <c r="C4678" i="4"/>
  <c r="B4679" i="4"/>
  <c r="C4679" i="4"/>
  <c r="C4683" i="4"/>
  <c r="B4684" i="4"/>
  <c r="C4686" i="4"/>
  <c r="B4688" i="4"/>
  <c r="C4690" i="4"/>
  <c r="B4698" i="4"/>
  <c r="C4698" i="4"/>
  <c r="B4700" i="4"/>
  <c r="C4703" i="4"/>
  <c r="B4704" i="4"/>
  <c r="E4706" i="4"/>
  <c r="C4708" i="4"/>
  <c r="E4708" i="4"/>
  <c r="B4711" i="4"/>
  <c r="D4711" i="4"/>
  <c r="D4714" i="4"/>
  <c r="D4716" i="4"/>
  <c r="D4718" i="4"/>
  <c r="F4718" i="4"/>
  <c r="F4721" i="4"/>
  <c r="D4722" i="4"/>
  <c r="E4725" i="4"/>
  <c r="F4726" i="4"/>
  <c r="D4727" i="4"/>
  <c r="E4727" i="4"/>
  <c r="F4728" i="4"/>
  <c r="D4730" i="4"/>
  <c r="E4733" i="4"/>
  <c r="D4737" i="4"/>
  <c r="C4738" i="4"/>
  <c r="D4738" i="4"/>
  <c r="D4739" i="4"/>
  <c r="F4753" i="4"/>
  <c r="E4763" i="4"/>
  <c r="E4782" i="4"/>
  <c r="E4789" i="4"/>
  <c r="F4795" i="4"/>
  <c r="F1487" i="4"/>
  <c r="B1492" i="4"/>
  <c r="F1492" i="4"/>
  <c r="B1493" i="4"/>
  <c r="F1495" i="4"/>
  <c r="B1498" i="4"/>
  <c r="F1501" i="4"/>
  <c r="B1503" i="4"/>
  <c r="E1503" i="4"/>
  <c r="B1506" i="4"/>
  <c r="E1512" i="4"/>
  <c r="B1513" i="4"/>
  <c r="E1513" i="4"/>
  <c r="B1520" i="4"/>
  <c r="E1520" i="4"/>
  <c r="B1522" i="4"/>
  <c r="B1534" i="4"/>
  <c r="E1535" i="4"/>
  <c r="B1536" i="4"/>
  <c r="B1537" i="4"/>
  <c r="E1538" i="4"/>
  <c r="B1540" i="4"/>
  <c r="B1541" i="4"/>
  <c r="B1543" i="4"/>
  <c r="C1543" i="4" s="1"/>
  <c r="H1543" i="4" s="1"/>
  <c r="F1550" i="4"/>
  <c r="F1551" i="4"/>
  <c r="E1554" i="4"/>
  <c r="E1562" i="4"/>
  <c r="E1569" i="4"/>
  <c r="F1572" i="4"/>
  <c r="C1574" i="4"/>
  <c r="F1582" i="4"/>
  <c r="E1583" i="4"/>
  <c r="C1593" i="4"/>
  <c r="E1597" i="4"/>
  <c r="F1598" i="4"/>
  <c r="F1602" i="4"/>
  <c r="F1606" i="4"/>
  <c r="E1608" i="4"/>
  <c r="F1616" i="4"/>
  <c r="F1624" i="4"/>
  <c r="F1703" i="4"/>
  <c r="F1737" i="4"/>
  <c r="F1738" i="4"/>
  <c r="F1750" i="4"/>
  <c r="E1755" i="4"/>
  <c r="B1757" i="4"/>
  <c r="F1761" i="4"/>
  <c r="E1766" i="4"/>
  <c r="E1771" i="4"/>
  <c r="F1774" i="4"/>
  <c r="E1775" i="4"/>
  <c r="B1776" i="4"/>
  <c r="F1791" i="4"/>
  <c r="F1793" i="4"/>
  <c r="F1794" i="4"/>
  <c r="E1795" i="4"/>
  <c r="F1812" i="4"/>
  <c r="E1818" i="4"/>
  <c r="F1822" i="4"/>
  <c r="E1832" i="4"/>
  <c r="C1837" i="4"/>
  <c r="B3354" i="4"/>
  <c r="C3354" i="4"/>
  <c r="D3354" i="4"/>
  <c r="E3354" i="4"/>
  <c r="F3354" i="4"/>
  <c r="B3818" i="4"/>
  <c r="B3820" i="4"/>
  <c r="B3823" i="4"/>
  <c r="B3827" i="4"/>
  <c r="C3827" i="4"/>
  <c r="D3827" i="4"/>
  <c r="E3827" i="4"/>
  <c r="F3827" i="4"/>
  <c r="B3829" i="4"/>
  <c r="C3829" i="4"/>
  <c r="B3830" i="4"/>
  <c r="B3838" i="4"/>
  <c r="C3838" i="4"/>
  <c r="D3838" i="4"/>
  <c r="B3841" i="4"/>
  <c r="B4330" i="4"/>
  <c r="B4331" i="4"/>
  <c r="B4332" i="4"/>
  <c r="C4334" i="4"/>
  <c r="B4337" i="4"/>
  <c r="B4339" i="4"/>
  <c r="C4341" i="4"/>
  <c r="C4342" i="4"/>
  <c r="B4343" i="4"/>
  <c r="D4343" i="4"/>
  <c r="C4344" i="4"/>
  <c r="C4345" i="4"/>
  <c r="B4348" i="4"/>
  <c r="B4350" i="4"/>
  <c r="B4351" i="4"/>
  <c r="B4536" i="4"/>
  <c r="C4537" i="4"/>
  <c r="F4537" i="4"/>
  <c r="B4539" i="4"/>
  <c r="E4539" i="4"/>
  <c r="D4541" i="4"/>
  <c r="C4545" i="4"/>
  <c r="F4545" i="4"/>
  <c r="B4546" i="4"/>
  <c r="E4546" i="4"/>
  <c r="B4547" i="4"/>
  <c r="B4548" i="4"/>
  <c r="D4551" i="4"/>
  <c r="C4562" i="4"/>
  <c r="B4564" i="4"/>
  <c r="D4564" i="4"/>
  <c r="F4564" i="4"/>
  <c r="B4565" i="4"/>
  <c r="E4565" i="4"/>
  <c r="E4566" i="4"/>
  <c r="B4568" i="4"/>
  <c r="D4568" i="4"/>
  <c r="B4569" i="4"/>
  <c r="D4569" i="4"/>
  <c r="B4575" i="4"/>
  <c r="D4575" i="4"/>
  <c r="B4577" i="4"/>
  <c r="E4578" i="4"/>
  <c r="B4579" i="4"/>
  <c r="B4581" i="4"/>
  <c r="B4582" i="4"/>
  <c r="C4582" i="4"/>
  <c r="B4585" i="4"/>
  <c r="D4585" i="4"/>
  <c r="C4587" i="4"/>
  <c r="D4587" i="4"/>
  <c r="B4589" i="4"/>
  <c r="E4589" i="4"/>
  <c r="B4593" i="4"/>
  <c r="B4596" i="4"/>
  <c r="D4596" i="4"/>
  <c r="C4597" i="4"/>
  <c r="C4598" i="4"/>
  <c r="E4598" i="4"/>
  <c r="B4600" i="4"/>
  <c r="E4600" i="4"/>
  <c r="B4602" i="4"/>
  <c r="D4602" i="4"/>
  <c r="B4608" i="4"/>
  <c r="C4608" i="4"/>
  <c r="E4608" i="4"/>
  <c r="B4610" i="4"/>
  <c r="B4611" i="4"/>
  <c r="D4611" i="4"/>
  <c r="B4613" i="4"/>
  <c r="F4613" i="4"/>
  <c r="B4615" i="4"/>
  <c r="B4616" i="4"/>
  <c r="B4619" i="4"/>
  <c r="B4622" i="4"/>
  <c r="D4648" i="4"/>
  <c r="C4652" i="4"/>
  <c r="F4652" i="4"/>
  <c r="B4653" i="4"/>
  <c r="E4653" i="4"/>
  <c r="B4654" i="4"/>
  <c r="C4655" i="4"/>
  <c r="C4657" i="4"/>
  <c r="F4657" i="4"/>
  <c r="B4658" i="4"/>
  <c r="B4661" i="4"/>
  <c r="D4661" i="4"/>
  <c r="C4662" i="4"/>
  <c r="B4666" i="4"/>
  <c r="D4666" i="4"/>
  <c r="B4667" i="4"/>
  <c r="B4670" i="4"/>
  <c r="C4670" i="4"/>
  <c r="C4672" i="4"/>
  <c r="B4673" i="4"/>
  <c r="C4676" i="4"/>
  <c r="E4676" i="4"/>
  <c r="F4676" i="4"/>
  <c r="B4680" i="4"/>
  <c r="C4680" i="4"/>
  <c r="B4682" i="4"/>
  <c r="C4682" i="4"/>
  <c r="C4684" i="4"/>
  <c r="D4684" i="4"/>
  <c r="C4685" i="4"/>
  <c r="B4686" i="4"/>
  <c r="B4691" i="4"/>
  <c r="B4693" i="4"/>
  <c r="B4694" i="4"/>
  <c r="C4694" i="4"/>
  <c r="B4695" i="4"/>
  <c r="B4699" i="4"/>
  <c r="C4700" i="4"/>
  <c r="B4701" i="4"/>
  <c r="E4705" i="4"/>
  <c r="F4705" i="4"/>
  <c r="E4707" i="4"/>
  <c r="D4712" i="4"/>
  <c r="E4713" i="4"/>
  <c r="E4714" i="4"/>
  <c r="F4715" i="4"/>
  <c r="E4716" i="4"/>
  <c r="D4719" i="4"/>
  <c r="F4724" i="4"/>
  <c r="D4725" i="4"/>
  <c r="E4726" i="4"/>
  <c r="E4728" i="4"/>
  <c r="E4729" i="4"/>
  <c r="F4732" i="4"/>
  <c r="F4733" i="4"/>
  <c r="F4740" i="4"/>
  <c r="C4741" i="4"/>
  <c r="C4742" i="4"/>
  <c r="E4757" i="4"/>
  <c r="E1480" i="4"/>
  <c r="B1481" i="4"/>
  <c r="B1486" i="4"/>
  <c r="E1488" i="4"/>
  <c r="E1501" i="4"/>
  <c r="B1508" i="4"/>
  <c r="E1508" i="4"/>
  <c r="F1510" i="4"/>
  <c r="B1523" i="4"/>
  <c r="B1533" i="4"/>
  <c r="F1533" i="4"/>
  <c r="F1539" i="4"/>
  <c r="B1542" i="4"/>
  <c r="C1549" i="4"/>
  <c r="F1549" i="4"/>
  <c r="E1551" i="4"/>
  <c r="F1561" i="4"/>
  <c r="E1563" i="4"/>
  <c r="F1569" i="4"/>
  <c r="E1575" i="4"/>
  <c r="B1593" i="4"/>
  <c r="F1597" i="4"/>
  <c r="E1602" i="4"/>
  <c r="F1608" i="4"/>
  <c r="F1670" i="4"/>
  <c r="E1712" i="4"/>
  <c r="F1715" i="4"/>
  <c r="E1737" i="4"/>
  <c r="C1739" i="4"/>
  <c r="F1746" i="4"/>
  <c r="F1747" i="4"/>
  <c r="E1750" i="4"/>
  <c r="F1751" i="4"/>
  <c r="C1758" i="4"/>
  <c r="F1758" i="4"/>
  <c r="B1759" i="4"/>
  <c r="E1762" i="4"/>
  <c r="E1763" i="4"/>
  <c r="F1765" i="4"/>
  <c r="F1766" i="4"/>
  <c r="C1770" i="4"/>
  <c r="F1771" i="4"/>
  <c r="C1772" i="4"/>
  <c r="F1772" i="4"/>
  <c r="E1774" i="4"/>
  <c r="C1775" i="4"/>
  <c r="C1782" i="4"/>
  <c r="E1782" i="4"/>
  <c r="E1785" i="4"/>
  <c r="E1794" i="4"/>
  <c r="F1795" i="4"/>
  <c r="F1797" i="4"/>
  <c r="E1798" i="4"/>
  <c r="F1801" i="4"/>
  <c r="E1804" i="4"/>
  <c r="F1809" i="4"/>
  <c r="E1810" i="4"/>
  <c r="F1814" i="4"/>
  <c r="B1826" i="4"/>
  <c r="E1829" i="4"/>
  <c r="E1835" i="4"/>
  <c r="C3861" i="4"/>
  <c r="D3861" i="4"/>
  <c r="E3861" i="4"/>
  <c r="F3861" i="4"/>
  <c r="B4304" i="4"/>
  <c r="B4305" i="4"/>
  <c r="B4309" i="4"/>
  <c r="B4313" i="4"/>
  <c r="B4314" i="4"/>
  <c r="B4322" i="4"/>
  <c r="C4332" i="4"/>
  <c r="B4334" i="4"/>
  <c r="B4335" i="4"/>
  <c r="C4336" i="4"/>
  <c r="D4338" i="4"/>
  <c r="B4340" i="4"/>
  <c r="B4344" i="4"/>
  <c r="B4346" i="4"/>
  <c r="C4346" i="4"/>
  <c r="B4347" i="4"/>
  <c r="D4347" i="4"/>
  <c r="C4536" i="4"/>
  <c r="D4537" i="4"/>
  <c r="B4540" i="4"/>
  <c r="D4545" i="4"/>
  <c r="C4546" i="4"/>
  <c r="F4546" i="4"/>
  <c r="C4547" i="4"/>
  <c r="D4548" i="4"/>
  <c r="C4551" i="4"/>
  <c r="D4552" i="4"/>
  <c r="E4552" i="4"/>
  <c r="B4553" i="4"/>
  <c r="C4554" i="4"/>
  <c r="C4559" i="4"/>
  <c r="D4561" i="4"/>
  <c r="F4561" i="4"/>
  <c r="D4562" i="4"/>
  <c r="C4563" i="4"/>
  <c r="E4563" i="4"/>
  <c r="F4563" i="4"/>
  <c r="C4565" i="4"/>
  <c r="B4566" i="4"/>
  <c r="D4566" i="4"/>
  <c r="F4566" i="4"/>
  <c r="B4567" i="4"/>
  <c r="B4570" i="4"/>
  <c r="C4573" i="4"/>
  <c r="B4574" i="4"/>
  <c r="C4574" i="4"/>
  <c r="B4576" i="4"/>
  <c r="C4579" i="4"/>
  <c r="B4580" i="4"/>
  <c r="C4581" i="4"/>
  <c r="B4587" i="4"/>
  <c r="C4596" i="4"/>
  <c r="F4596" i="4"/>
  <c r="B4597" i="4"/>
  <c r="D4597" i="4"/>
  <c r="C4600" i="4"/>
  <c r="C4604" i="4"/>
  <c r="E4604" i="4"/>
  <c r="B4605" i="4"/>
  <c r="C4605" i="4"/>
  <c r="B4607" i="4"/>
  <c r="B4614" i="4"/>
  <c r="C4614" i="4"/>
  <c r="D4614" i="4"/>
  <c r="D4616" i="4"/>
  <c r="B4617" i="4"/>
  <c r="C4618" i="4"/>
  <c r="D4621" i="4"/>
  <c r="C4623" i="4"/>
  <c r="B4624" i="4"/>
  <c r="C4626" i="4"/>
  <c r="E4626" i="4"/>
  <c r="B4627" i="4"/>
  <c r="C4629" i="4"/>
  <c r="B4636" i="4"/>
  <c r="B4638" i="4"/>
  <c r="C4638" i="4"/>
  <c r="C4641" i="4"/>
  <c r="C4642" i="4"/>
  <c r="B4645" i="4"/>
  <c r="B4646" i="4"/>
  <c r="B4647" i="4"/>
  <c r="B4649" i="4"/>
  <c r="B4651" i="4"/>
  <c r="F4651" i="4"/>
  <c r="D4653" i="4"/>
  <c r="B4656" i="4"/>
  <c r="D4657" i="4"/>
  <c r="B4659" i="4"/>
  <c r="C4668" i="4"/>
  <c r="C4669" i="4"/>
  <c r="B4671" i="4"/>
  <c r="D4671" i="4"/>
  <c r="D4679" i="4"/>
  <c r="F4679" i="4"/>
  <c r="D4682" i="4"/>
  <c r="B4683" i="4"/>
  <c r="B4685" i="4"/>
  <c r="B4690" i="4"/>
  <c r="B4692" i="4"/>
  <c r="C4692" i="4"/>
  <c r="B4697" i="4"/>
  <c r="B4702" i="4"/>
  <c r="C4702" i="4"/>
  <c r="B4703" i="4"/>
  <c r="D4703" i="4"/>
  <c r="E4703" i="4"/>
  <c r="C4705" i="4"/>
  <c r="B4706" i="4"/>
  <c r="D4707" i="4"/>
  <c r="D4708" i="4"/>
  <c r="D4715" i="4"/>
  <c r="E4720" i="4"/>
  <c r="E4721" i="4"/>
  <c r="D4724" i="4"/>
  <c r="D4726" i="4"/>
  <c r="D4729" i="4"/>
  <c r="F4729" i="4"/>
  <c r="F4731" i="4"/>
  <c r="D4732" i="4"/>
  <c r="F4735" i="4"/>
  <c r="B4737" i="4"/>
  <c r="E4738" i="4"/>
  <c r="C4739" i="4"/>
  <c r="E4739" i="4"/>
  <c r="D4740" i="4"/>
  <c r="E4741" i="4"/>
  <c r="F4744" i="4"/>
  <c r="F4745" i="4"/>
  <c r="F4746" i="4"/>
  <c r="F4748" i="4"/>
  <c r="B4750" i="4"/>
  <c r="E4751" i="4"/>
  <c r="E4753" i="4"/>
  <c r="D4755" i="4"/>
  <c r="B1480" i="4"/>
  <c r="E1484" i="4"/>
  <c r="E1490" i="4"/>
  <c r="B1494" i="4"/>
  <c r="E1495" i="4"/>
  <c r="B1496" i="4"/>
  <c r="B1497" i="4"/>
  <c r="E1497" i="4"/>
  <c r="B1501" i="4"/>
  <c r="F1506" i="4"/>
  <c r="B1511" i="4"/>
  <c r="B1512" i="4"/>
  <c r="E1526" i="4"/>
  <c r="F1530" i="4"/>
  <c r="B1532" i="4"/>
  <c r="B1535" i="4"/>
  <c r="E1540" i="4"/>
  <c r="E1543" i="4"/>
  <c r="C1551" i="4"/>
  <c r="F1554" i="4"/>
  <c r="F1563" i="4"/>
  <c r="F1571" i="4"/>
  <c r="E1578" i="4"/>
  <c r="F1579" i="4"/>
  <c r="E1581" i="4"/>
  <c r="F1587" i="4"/>
  <c r="E1595" i="4"/>
  <c r="F1615" i="4"/>
  <c r="E1616" i="4"/>
  <c r="F1642" i="4"/>
  <c r="E1658" i="4"/>
  <c r="F1660" i="4"/>
  <c r="E1692" i="4"/>
  <c r="E1695" i="4"/>
  <c r="F1698" i="4"/>
  <c r="F1717" i="4"/>
  <c r="F1730" i="4"/>
  <c r="C1738" i="4"/>
  <c r="C1749" i="4"/>
  <c r="F1755" i="4"/>
  <c r="E1757" i="4"/>
  <c r="E1758" i="4"/>
  <c r="C1760" i="4"/>
  <c r="E1761" i="4"/>
  <c r="C1765" i="4"/>
  <c r="F1775" i="4"/>
  <c r="F1786" i="4"/>
  <c r="E1792" i="4"/>
  <c r="C1800" i="4"/>
  <c r="E1803" i="4"/>
  <c r="F1805" i="4"/>
  <c r="C1806" i="4"/>
  <c r="E1809" i="4"/>
  <c r="F1810" i="4"/>
  <c r="C1811" i="4"/>
  <c r="E1816" i="4"/>
  <c r="E1820" i="4"/>
  <c r="F1825" i="4"/>
  <c r="E1827" i="4"/>
  <c r="F1830" i="4"/>
  <c r="C1832" i="4"/>
  <c r="E1836" i="4"/>
  <c r="C4351" i="4"/>
  <c r="D4351" i="4"/>
  <c r="E4351" i="4"/>
  <c r="F4351" i="4"/>
  <c r="B4537" i="4"/>
  <c r="E4537" i="4"/>
  <c r="B4538" i="4"/>
  <c r="C4541" i="4"/>
  <c r="C4543" i="4"/>
  <c r="D4546" i="4"/>
  <c r="B4554" i="4"/>
  <c r="B4556" i="4"/>
  <c r="C4556" i="4"/>
  <c r="B4557" i="4"/>
  <c r="B4559" i="4"/>
  <c r="B4560" i="4"/>
  <c r="C4560" i="4"/>
  <c r="C4561" i="4"/>
  <c r="B4562" i="4"/>
  <c r="B4563" i="4"/>
  <c r="E4564" i="4"/>
  <c r="D4565" i="4"/>
  <c r="D4567" i="4"/>
  <c r="C4568" i="4"/>
  <c r="C4569" i="4"/>
  <c r="B4571" i="4"/>
  <c r="B4573" i="4"/>
  <c r="C4577" i="4"/>
  <c r="B4578" i="4"/>
  <c r="C4578" i="4"/>
  <c r="B4583" i="4"/>
  <c r="B4584" i="4"/>
  <c r="D4584" i="4"/>
  <c r="E4584" i="4"/>
  <c r="C4591" i="4"/>
  <c r="F4591" i="4"/>
  <c r="B4594" i="4"/>
  <c r="B4601" i="4"/>
  <c r="C4601" i="4"/>
  <c r="C4602" i="4"/>
  <c r="B4603" i="4"/>
  <c r="B4626" i="4"/>
  <c r="D4626" i="4"/>
  <c r="F4626" i="4"/>
  <c r="B4628" i="4"/>
  <c r="B4630" i="4"/>
  <c r="B4631" i="4"/>
  <c r="B4633" i="4"/>
  <c r="B4648" i="4"/>
  <c r="E4651" i="4"/>
  <c r="E4652" i="4"/>
  <c r="B4655" i="4"/>
  <c r="C4661" i="4"/>
  <c r="B4665" i="4"/>
  <c r="C4666" i="4"/>
  <c r="B4668" i="4"/>
  <c r="B4669" i="4"/>
  <c r="D4705" i="4"/>
  <c r="C4706" i="4"/>
  <c r="B4707" i="4"/>
  <c r="B4710" i="4"/>
  <c r="C4712" i="4"/>
  <c r="D4713" i="4"/>
  <c r="E4715" i="4"/>
  <c r="E4717" i="4"/>
  <c r="E4719" i="4"/>
  <c r="F4719" i="4"/>
  <c r="D4720" i="4"/>
  <c r="E4724" i="4"/>
  <c r="D4728" i="4"/>
  <c r="E4732" i="4"/>
  <c r="D4733" i="4"/>
  <c r="F4734" i="4"/>
  <c r="E4735" i="4"/>
  <c r="E4736" i="4"/>
  <c r="F4736" i="4"/>
  <c r="E4740" i="4"/>
  <c r="C4755" i="4"/>
  <c r="F4755" i="4"/>
  <c r="F4756" i="4"/>
  <c r="D4757" i="4"/>
  <c r="F4759" i="4"/>
  <c r="F1480" i="4"/>
  <c r="E1481" i="4"/>
  <c r="F1490" i="4"/>
  <c r="B1491" i="4"/>
  <c r="B1495" i="4"/>
  <c r="B1499" i="4"/>
  <c r="E1499" i="4"/>
  <c r="F1503" i="4"/>
  <c r="B1504" i="4"/>
  <c r="B1505" i="4"/>
  <c r="B1510" i="4"/>
  <c r="F1516" i="4"/>
  <c r="B1517" i="4"/>
  <c r="B1521" i="4"/>
  <c r="B1529" i="4"/>
  <c r="E1534" i="4"/>
  <c r="B1538" i="4"/>
  <c r="E1539" i="4"/>
  <c r="F1575" i="4"/>
  <c r="E1591" i="4"/>
  <c r="F1600" i="4"/>
  <c r="E1603" i="4"/>
  <c r="F1609" i="4"/>
  <c r="F1626" i="4"/>
  <c r="F1683" i="4"/>
  <c r="F1712" i="4"/>
  <c r="F1719" i="4"/>
  <c r="C1737" i="4"/>
  <c r="E1739" i="4"/>
  <c r="E1740" i="4"/>
  <c r="E1747" i="4"/>
  <c r="F1752" i="4"/>
  <c r="C1759" i="4"/>
  <c r="F1759" i="4"/>
  <c r="F1762" i="4"/>
  <c r="E1765" i="4"/>
  <c r="C1776" i="4"/>
  <c r="C1777" i="4"/>
  <c r="B1781" i="4"/>
  <c r="C1781" i="4"/>
  <c r="F1782" i="4"/>
  <c r="C1783" i="4"/>
  <c r="F1783" i="4"/>
  <c r="F1784" i="4"/>
  <c r="E1790" i="4"/>
  <c r="C1802" i="4"/>
  <c r="E1813" i="4"/>
  <c r="C1817" i="4"/>
  <c r="F1818" i="4"/>
  <c r="E1821" i="4"/>
  <c r="E1824" i="4"/>
  <c r="F1826" i="4"/>
  <c r="F1832" i="4"/>
  <c r="E1837" i="4"/>
  <c r="C1548" i="4"/>
  <c r="E1550" i="4"/>
  <c r="E1555" i="4"/>
  <c r="C1557" i="4"/>
  <c r="E1557" i="4"/>
  <c r="F1557" i="4"/>
  <c r="B1558" i="4"/>
  <c r="F1558" i="4"/>
  <c r="C1559" i="4"/>
  <c r="F1559" i="4"/>
  <c r="C1560" i="4"/>
  <c r="C1561" i="4"/>
  <c r="B1565" i="4"/>
  <c r="C1566" i="4"/>
  <c r="C1567" i="4"/>
  <c r="F1568" i="4"/>
  <c r="B1569" i="4"/>
  <c r="C1573" i="4"/>
  <c r="B1583" i="4"/>
  <c r="C1586" i="4"/>
  <c r="C1587" i="4"/>
  <c r="C1591" i="4"/>
  <c r="C1596" i="4"/>
  <c r="F1596" i="4"/>
  <c r="B1597" i="4"/>
  <c r="B1599" i="4"/>
  <c r="C1603" i="4"/>
  <c r="C1610" i="4"/>
  <c r="E1618" i="4"/>
  <c r="F1621" i="4"/>
  <c r="E1631" i="4"/>
  <c r="E1636" i="4"/>
  <c r="E1639" i="4"/>
  <c r="E1640" i="4"/>
  <c r="E1644" i="4"/>
  <c r="E1650" i="4"/>
  <c r="E1655" i="4"/>
  <c r="F1657" i="4"/>
  <c r="E1663" i="4"/>
  <c r="E1667" i="4"/>
  <c r="B1669" i="4"/>
  <c r="F1679" i="4"/>
  <c r="C1688" i="4"/>
  <c r="F1691" i="4"/>
  <c r="F1696" i="4"/>
  <c r="C1698" i="4"/>
  <c r="E1699" i="4"/>
  <c r="F1700" i="4"/>
  <c r="E1702" i="4"/>
  <c r="F1714" i="4"/>
  <c r="C1715" i="4"/>
  <c r="C1726" i="4"/>
  <c r="E1728" i="4"/>
  <c r="C1736" i="4"/>
  <c r="E1736" i="4"/>
  <c r="F1736" i="4"/>
  <c r="B2770" i="4"/>
  <c r="B2772" i="4"/>
  <c r="B2774" i="4"/>
  <c r="B2776" i="4"/>
  <c r="C2776" i="4"/>
  <c r="B2778" i="4"/>
  <c r="B2784" i="4"/>
  <c r="C2784" i="4"/>
  <c r="B2787" i="4"/>
  <c r="C2787" i="4"/>
  <c r="B2790" i="4"/>
  <c r="C2790" i="4"/>
  <c r="B2793" i="4"/>
  <c r="C2793" i="4"/>
  <c r="C3294" i="4"/>
  <c r="C3295" i="4"/>
  <c r="C3297" i="4"/>
  <c r="E3297" i="4"/>
  <c r="B3298" i="4"/>
  <c r="C3299" i="4"/>
  <c r="B3300" i="4"/>
  <c r="C3300" i="4"/>
  <c r="D3300" i="4"/>
  <c r="E1544" i="4"/>
  <c r="F1544" i="4"/>
  <c r="B1545" i="4"/>
  <c r="C1545" i="4" s="1"/>
  <c r="H1545" i="4" s="1"/>
  <c r="E1545" i="4"/>
  <c r="B1546" i="4"/>
  <c r="C1546" i="4" s="1"/>
  <c r="H1546" i="4" s="1"/>
  <c r="E1547" i="4"/>
  <c r="C1552" i="4"/>
  <c r="C1555" i="4"/>
  <c r="B1559" i="4"/>
  <c r="B1561" i="4"/>
  <c r="B1564" i="4"/>
  <c r="E1568" i="4"/>
  <c r="C1569" i="4"/>
  <c r="B1571" i="4"/>
  <c r="F1573" i="4"/>
  <c r="B1574" i="4"/>
  <c r="E1576" i="4"/>
  <c r="B1582" i="4"/>
  <c r="B1585" i="4"/>
  <c r="B1586" i="4"/>
  <c r="E1586" i="4"/>
  <c r="F1589" i="4"/>
  <c r="B1590" i="4"/>
  <c r="E1592" i="4"/>
  <c r="E1594" i="4"/>
  <c r="C1595" i="4"/>
  <c r="C1600" i="4"/>
  <c r="B1605" i="4"/>
  <c r="F1607" i="4"/>
  <c r="B1609" i="4"/>
  <c r="F1612" i="4"/>
  <c r="F1631" i="4"/>
  <c r="F1633" i="4"/>
  <c r="E1651" i="4"/>
  <c r="F1655" i="4"/>
  <c r="E1659" i="4"/>
  <c r="F1662" i="4"/>
  <c r="F1674" i="4"/>
  <c r="E1678" i="4"/>
  <c r="C1682" i="4"/>
  <c r="E1703" i="4"/>
  <c r="F1708" i="4"/>
  <c r="F1709" i="4"/>
  <c r="C1713" i="4"/>
  <c r="F1732" i="4"/>
  <c r="C2299" i="4"/>
  <c r="E2299" i="4"/>
  <c r="F2299" i="4"/>
  <c r="B2768" i="4"/>
  <c r="B2769" i="4"/>
  <c r="B2777" i="4"/>
  <c r="B2780" i="4"/>
  <c r="B2782" i="4"/>
  <c r="B2785" i="4"/>
  <c r="B2788" i="4"/>
  <c r="B2791" i="4"/>
  <c r="C2791" i="4"/>
  <c r="B2792" i="4"/>
  <c r="C2792" i="4"/>
  <c r="B2794" i="4"/>
  <c r="B2796" i="4"/>
  <c r="B2798" i="4"/>
  <c r="C2798" i="4"/>
  <c r="B2799" i="4"/>
  <c r="C2799" i="4"/>
  <c r="B2800" i="4"/>
  <c r="C2800" i="4"/>
  <c r="B3294" i="4"/>
  <c r="B3297" i="4"/>
  <c r="D3297" i="4"/>
  <c r="B3299" i="4"/>
  <c r="D3299" i="4"/>
  <c r="E3299" i="4"/>
  <c r="B3301" i="4"/>
  <c r="D3301" i="4"/>
  <c r="E1546" i="4"/>
  <c r="B1548" i="4"/>
  <c r="F1553" i="4"/>
  <c r="C1554" i="4"/>
  <c r="E1558" i="4"/>
  <c r="C1562" i="4"/>
  <c r="B1566" i="4"/>
  <c r="B1568" i="4"/>
  <c r="C1571" i="4"/>
  <c r="B1573" i="4"/>
  <c r="E1573" i="4"/>
  <c r="C1576" i="4"/>
  <c r="B1578" i="4"/>
  <c r="B1588" i="4"/>
  <c r="B1589" i="4"/>
  <c r="E1589" i="4"/>
  <c r="E1590" i="4"/>
  <c r="B1591" i="4"/>
  <c r="B1602" i="4"/>
  <c r="B1606" i="4"/>
  <c r="C1609" i="4"/>
  <c r="E1610" i="4"/>
  <c r="E1614" i="4"/>
  <c r="C1616" i="4"/>
  <c r="F1618" i="4"/>
  <c r="F1622" i="4"/>
  <c r="C1626" i="4"/>
  <c r="F1630" i="4"/>
  <c r="E1634" i="4"/>
  <c r="F1635" i="4"/>
  <c r="C1638" i="4"/>
  <c r="C1639" i="4"/>
  <c r="E1656" i="4"/>
  <c r="F1668" i="4"/>
  <c r="F1675" i="4"/>
  <c r="F1682" i="4"/>
  <c r="F1685" i="4"/>
  <c r="E1693" i="4"/>
  <c r="C1694" i="4"/>
  <c r="F1699" i="4"/>
  <c r="E1711" i="4"/>
  <c r="E1713" i="4"/>
  <c r="E1724" i="4"/>
  <c r="E1725" i="4"/>
  <c r="E1727" i="4"/>
  <c r="C1732" i="4"/>
  <c r="D2800" i="4"/>
  <c r="E2800" i="4"/>
  <c r="F2800" i="4"/>
  <c r="B3295" i="4"/>
  <c r="B3296" i="4"/>
  <c r="B3302" i="4"/>
  <c r="B3303" i="4"/>
  <c r="C3303" i="4"/>
  <c r="B3304" i="4"/>
  <c r="E1548" i="4"/>
  <c r="B1549" i="4"/>
  <c r="B1551" i="4"/>
  <c r="E1552" i="4"/>
  <c r="B1555" i="4"/>
  <c r="B1562" i="4"/>
  <c r="E1564" i="4"/>
  <c r="E1565" i="4"/>
  <c r="C1568" i="4"/>
  <c r="E1570" i="4"/>
  <c r="B1580" i="4"/>
  <c r="E1580" i="4"/>
  <c r="C1585" i="4"/>
  <c r="F1586" i="4"/>
  <c r="C1588" i="4"/>
  <c r="C1590" i="4"/>
  <c r="B1592" i="4"/>
  <c r="F1592" i="4"/>
  <c r="C1598" i="4"/>
  <c r="B1608" i="4"/>
  <c r="B1610" i="4"/>
  <c r="E1617" i="4"/>
  <c r="F1620" i="4"/>
  <c r="F1628" i="4"/>
  <c r="F1629" i="4"/>
  <c r="E1635" i="4"/>
  <c r="E1641" i="4"/>
  <c r="F1643" i="4"/>
  <c r="F1648" i="4"/>
  <c r="E1653" i="4"/>
  <c r="C1657" i="4"/>
  <c r="F1665" i="4"/>
  <c r="E1669" i="4"/>
  <c r="E1674" i="4"/>
  <c r="E1675" i="4"/>
  <c r="E1676" i="4"/>
  <c r="F1704" i="4"/>
  <c r="E1707" i="4"/>
  <c r="C1712" i="4"/>
  <c r="E1714" i="4"/>
  <c r="F1728" i="4"/>
  <c r="E1732" i="4"/>
  <c r="F1735" i="4"/>
  <c r="B1544" i="4"/>
  <c r="C1544" i="4" s="1"/>
  <c r="H1544" i="4" s="1"/>
  <c r="F1546" i="4"/>
  <c r="C1547" i="4"/>
  <c r="F1552" i="4"/>
  <c r="E1553" i="4"/>
  <c r="C1556" i="4"/>
  <c r="B1557" i="4"/>
  <c r="B1563" i="4"/>
  <c r="F1565" i="4"/>
  <c r="E1567" i="4"/>
  <c r="C1570" i="4"/>
  <c r="C1575" i="4"/>
  <c r="C1577" i="4"/>
  <c r="C1579" i="4"/>
  <c r="B1584" i="4"/>
  <c r="E1584" i="4"/>
  <c r="E1585" i="4"/>
  <c r="F1590" i="4"/>
  <c r="B1594" i="4"/>
  <c r="F1594" i="4"/>
  <c r="C1597" i="4"/>
  <c r="E1598" i="4"/>
  <c r="C1599" i="4"/>
  <c r="F1599" i="4"/>
  <c r="E1604" i="4"/>
  <c r="C1605" i="4"/>
  <c r="C1636" i="4"/>
  <c r="E1643" i="4"/>
  <c r="C1644" i="4"/>
  <c r="E1647" i="4"/>
  <c r="F1663" i="4"/>
  <c r="F1666" i="4"/>
  <c r="E1668" i="4"/>
  <c r="F1669" i="4"/>
  <c r="C1671" i="4"/>
  <c r="F1672" i="4"/>
  <c r="E1673" i="4"/>
  <c r="F1676" i="4"/>
  <c r="C1680" i="4"/>
  <c r="E1682" i="4"/>
  <c r="E1686" i="4"/>
  <c r="F1687" i="4"/>
  <c r="E1688" i="4"/>
  <c r="B1695" i="4"/>
  <c r="E1704" i="4"/>
  <c r="E1705" i="4"/>
  <c r="E1706" i="4"/>
  <c r="E1716" i="4"/>
  <c r="C1728" i="4"/>
  <c r="E1731" i="4"/>
  <c r="C1735" i="4"/>
  <c r="C3826" i="4"/>
  <c r="D3826" i="4"/>
  <c r="E3826" i="4"/>
  <c r="F3826" i="4"/>
  <c r="C1563" i="4"/>
  <c r="C1564" i="4"/>
  <c r="B1570" i="4"/>
  <c r="F1570" i="4"/>
  <c r="C1572" i="4"/>
  <c r="B1575" i="4"/>
  <c r="B1579" i="4"/>
  <c r="C1580" i="4"/>
  <c r="C1581" i="4"/>
  <c r="C1582" i="4"/>
  <c r="B1598" i="4"/>
  <c r="E1599" i="4"/>
  <c r="E1601" i="4"/>
  <c r="C1602" i="4"/>
  <c r="B1603" i="4"/>
  <c r="C1604" i="4"/>
  <c r="C1606" i="4"/>
  <c r="C1607" i="4"/>
  <c r="F1613" i="4"/>
  <c r="F1619" i="4"/>
  <c r="F1627" i="4"/>
  <c r="F1634" i="4"/>
  <c r="F1636" i="4"/>
  <c r="C1641" i="4"/>
  <c r="F1641" i="4"/>
  <c r="C1642" i="4"/>
  <c r="F1644" i="4"/>
  <c r="C1647" i="4"/>
  <c r="F1651" i="4"/>
  <c r="E1657" i="4"/>
  <c r="C1660" i="4"/>
  <c r="F1661" i="4"/>
  <c r="C1670" i="4"/>
  <c r="F1671" i="4"/>
  <c r="F1673" i="4"/>
  <c r="F1702" i="4"/>
  <c r="F1705" i="4"/>
  <c r="C1708" i="4"/>
  <c r="F1711" i="4"/>
  <c r="F1720" i="4"/>
  <c r="E1721" i="4"/>
  <c r="E1722" i="4"/>
  <c r="F1725" i="4"/>
  <c r="C1727" i="4"/>
  <c r="F1727" i="4"/>
  <c r="C1730" i="4"/>
  <c r="F1731" i="4"/>
  <c r="F1733" i="4"/>
  <c r="F4327" i="4"/>
  <c r="F1548" i="4"/>
  <c r="C1550" i="4"/>
  <c r="C1553" i="4"/>
  <c r="B1554" i="4"/>
  <c r="C1558" i="4"/>
  <c r="E1559" i="4"/>
  <c r="B1560" i="4"/>
  <c r="F1560" i="4"/>
  <c r="B1576" i="4"/>
  <c r="F1580" i="4"/>
  <c r="B1581" i="4"/>
  <c r="C1583" i="4"/>
  <c r="C1584" i="4"/>
  <c r="B1587" i="4"/>
  <c r="C1589" i="4"/>
  <c r="B1600" i="4"/>
  <c r="E1600" i="4"/>
  <c r="B1601" i="4"/>
  <c r="B1604" i="4"/>
  <c r="B1607" i="4"/>
  <c r="C1608" i="4"/>
  <c r="E1615" i="4"/>
  <c r="E1620" i="4"/>
  <c r="E1623" i="4"/>
  <c r="F1625" i="4"/>
  <c r="E1629" i="4"/>
  <c r="E1630" i="4"/>
  <c r="F1637" i="4"/>
  <c r="F1639" i="4"/>
  <c r="F1640" i="4"/>
  <c r="F1646" i="4"/>
  <c r="F1649" i="4"/>
  <c r="F1650" i="4"/>
  <c r="F1652" i="4"/>
  <c r="F1667" i="4"/>
  <c r="F1678" i="4"/>
  <c r="E1679" i="4"/>
  <c r="E1683" i="4"/>
  <c r="E1685" i="4"/>
  <c r="E1690" i="4"/>
  <c r="E1694" i="4"/>
  <c r="E1698" i="4"/>
  <c r="E1708" i="4"/>
  <c r="E1709" i="4"/>
  <c r="F1713" i="4"/>
  <c r="F1716" i="4"/>
  <c r="C1717" i="4"/>
  <c r="F1718" i="4"/>
  <c r="F1724" i="4"/>
  <c r="C1725" i="4"/>
  <c r="B1547" i="4"/>
  <c r="B1550" i="4"/>
  <c r="B1552" i="4"/>
  <c r="B1553" i="4"/>
  <c r="E1560" i="4"/>
  <c r="C1565" i="4"/>
  <c r="B1567" i="4"/>
  <c r="F1567" i="4"/>
  <c r="B1572" i="4"/>
  <c r="B1577" i="4"/>
  <c r="E1577" i="4"/>
  <c r="C1578" i="4"/>
  <c r="F1584" i="4"/>
  <c r="C1592" i="4"/>
  <c r="C1594" i="4"/>
  <c r="B1595" i="4"/>
  <c r="B1596" i="4"/>
  <c r="E1596" i="4"/>
  <c r="C1601" i="4"/>
  <c r="E1607" i="4"/>
  <c r="F1610" i="4"/>
  <c r="E1612" i="4"/>
  <c r="F1614" i="4"/>
  <c r="F1617" i="4"/>
  <c r="E1621" i="4"/>
  <c r="E1622" i="4"/>
  <c r="F1623" i="4"/>
  <c r="E1625" i="4"/>
  <c r="E1628" i="4"/>
  <c r="E1638" i="4"/>
  <c r="C1643" i="4"/>
  <c r="B1644" i="4"/>
  <c r="E1646" i="4"/>
  <c r="F1647" i="4"/>
  <c r="F1653" i="4"/>
  <c r="C1658" i="4"/>
  <c r="F1659" i="4"/>
  <c r="E1661" i="4"/>
  <c r="C1683" i="4"/>
  <c r="F1686" i="4"/>
  <c r="F1689" i="4"/>
  <c r="F1690" i="4"/>
  <c r="F1693" i="4"/>
  <c r="F1694" i="4"/>
  <c r="B1698" i="4"/>
  <c r="E1700" i="4"/>
  <c r="F1706" i="4"/>
  <c r="E1718" i="4"/>
  <c r="E1720" i="4"/>
  <c r="F1721" i="4"/>
  <c r="E1730" i="4"/>
  <c r="E1735" i="4"/>
  <c r="E1479" i="4"/>
  <c r="F1479" i="4"/>
  <c r="D20" i="4"/>
  <c r="E24" i="4"/>
  <c r="F27" i="4"/>
  <c r="E345" i="4"/>
  <c r="F347" i="4"/>
  <c r="E349" i="4"/>
  <c r="E351" i="4"/>
  <c r="D352" i="4"/>
  <c r="D357" i="4"/>
  <c r="F357" i="4"/>
  <c r="D359" i="4"/>
  <c r="D360" i="4"/>
  <c r="F363" i="4"/>
  <c r="F369" i="4"/>
  <c r="D502" i="4"/>
  <c r="D542" i="4"/>
  <c r="F548" i="4"/>
  <c r="E579" i="4"/>
  <c r="F580" i="4"/>
  <c r="E616" i="4"/>
  <c r="D666" i="4"/>
  <c r="F666" i="4"/>
  <c r="D671" i="4"/>
  <c r="F687" i="4"/>
  <c r="F695" i="4"/>
  <c r="F696" i="4"/>
  <c r="E702" i="4"/>
  <c r="D704" i="4"/>
  <c r="E704" i="4"/>
  <c r="E712" i="4"/>
  <c r="F718" i="4"/>
  <c r="D725" i="4"/>
  <c r="D726" i="4"/>
  <c r="E731" i="4"/>
  <c r="E733" i="4"/>
  <c r="F766" i="4"/>
  <c r="D775" i="4"/>
  <c r="E776" i="4"/>
  <c r="F777" i="4"/>
  <c r="F778" i="4"/>
  <c r="E779" i="4"/>
  <c r="F780" i="4"/>
  <c r="D781" i="4"/>
  <c r="E786" i="4"/>
  <c r="E799" i="4"/>
  <c r="D803" i="4"/>
  <c r="D824" i="4"/>
  <c r="F824" i="4"/>
  <c r="E826" i="4"/>
  <c r="E827" i="4"/>
  <c r="F853" i="4"/>
  <c r="F866" i="4"/>
  <c r="F869" i="4"/>
  <c r="D872" i="4"/>
  <c r="D917" i="4"/>
  <c r="E920" i="4"/>
  <c r="F934" i="4"/>
  <c r="F987" i="4"/>
  <c r="F999" i="4"/>
  <c r="E1030" i="4"/>
  <c r="F1071" i="4"/>
  <c r="E1077" i="4"/>
  <c r="E1086" i="4"/>
  <c r="D1099" i="4"/>
  <c r="D1101" i="4"/>
  <c r="F1102" i="4"/>
  <c r="D1103" i="4"/>
  <c r="F1105" i="4"/>
  <c r="F1113" i="4"/>
  <c r="D1114" i="4"/>
  <c r="F1117" i="4"/>
  <c r="E1123" i="4"/>
  <c r="F1127" i="4"/>
  <c r="F1128" i="4"/>
  <c r="F1134" i="4"/>
  <c r="F1135" i="4"/>
  <c r="F1136" i="4"/>
  <c r="F1141" i="4"/>
  <c r="E1145" i="4"/>
  <c r="D1151" i="4"/>
  <c r="F1153" i="4"/>
  <c r="F1162" i="4"/>
  <c r="F1163" i="4"/>
  <c r="E1167" i="4"/>
  <c r="E1168" i="4"/>
  <c r="D1170" i="4"/>
  <c r="B1173" i="4"/>
  <c r="E1173" i="4"/>
  <c r="D1174" i="4"/>
  <c r="F1178" i="4"/>
  <c r="D1181" i="4"/>
  <c r="F1186" i="4"/>
  <c r="E1192" i="4"/>
  <c r="F1198" i="4"/>
  <c r="E1199" i="4"/>
  <c r="E1207" i="4"/>
  <c r="E1212" i="4"/>
  <c r="D1213" i="4"/>
  <c r="D1214" i="4"/>
  <c r="F1215" i="4"/>
  <c r="E1216" i="4"/>
  <c r="F1220" i="4"/>
  <c r="F1221" i="4"/>
  <c r="E1222" i="4"/>
  <c r="D1224" i="4"/>
  <c r="E1225" i="4"/>
  <c r="D1229" i="4"/>
  <c r="D1230" i="4"/>
  <c r="D1235" i="4"/>
  <c r="F1238" i="4"/>
  <c r="D1240" i="4"/>
  <c r="D1243" i="4"/>
  <c r="D1244" i="4"/>
  <c r="F1247" i="4"/>
  <c r="D1259" i="4"/>
  <c r="E1260" i="4"/>
  <c r="E1269" i="4"/>
  <c r="E1270" i="4"/>
  <c r="D1271" i="4"/>
  <c r="D1274" i="4"/>
  <c r="F1274" i="4"/>
  <c r="F1276" i="4"/>
  <c r="F1277" i="4"/>
  <c r="F1278" i="4"/>
  <c r="F1281" i="4"/>
  <c r="D1293" i="4"/>
  <c r="E1297" i="4"/>
  <c r="D1298" i="4"/>
  <c r="E1300" i="4"/>
  <c r="F1303" i="4"/>
  <c r="D1304" i="4"/>
  <c r="D1305" i="4"/>
  <c r="F1307" i="4"/>
  <c r="E1317" i="4"/>
  <c r="E1318" i="4"/>
  <c r="F1321" i="4"/>
  <c r="F1322" i="4"/>
  <c r="E1326" i="4"/>
  <c r="F1342" i="4"/>
  <c r="E1346" i="4"/>
  <c r="F1347" i="4"/>
  <c r="F1348" i="4"/>
  <c r="F1358" i="4"/>
  <c r="F1359" i="4"/>
  <c r="B1363" i="4"/>
  <c r="E1363" i="4"/>
  <c r="E1367" i="4"/>
  <c r="B1369" i="4"/>
  <c r="E1369" i="4"/>
  <c r="E1379" i="4"/>
  <c r="B1384" i="4"/>
  <c r="B1388" i="4"/>
  <c r="F1388" i="4"/>
  <c r="B1393" i="4"/>
  <c r="B1398" i="4"/>
  <c r="B1399" i="4"/>
  <c r="E1399" i="4"/>
  <c r="B1400" i="4"/>
  <c r="E1401" i="4"/>
  <c r="B1407" i="4"/>
  <c r="E1407" i="4"/>
  <c r="B1413" i="4"/>
  <c r="B1414" i="4"/>
  <c r="E1414" i="4"/>
  <c r="B1415" i="4"/>
  <c r="B1417" i="4"/>
  <c r="B1419" i="4"/>
  <c r="E1419" i="4"/>
  <c r="F1426" i="4"/>
  <c r="B1429" i="4"/>
  <c r="F1429" i="4"/>
  <c r="B1430" i="4"/>
  <c r="E1431" i="4"/>
  <c r="E1434" i="4"/>
  <c r="E1441" i="4"/>
  <c r="B1443" i="4"/>
  <c r="E1445" i="4"/>
  <c r="B1451" i="4"/>
  <c r="F1451" i="4"/>
  <c r="B1458" i="4"/>
  <c r="F1458" i="4"/>
  <c r="E1459" i="4"/>
  <c r="B1464" i="4"/>
  <c r="E1464" i="4"/>
  <c r="B1470" i="4"/>
  <c r="C2118" i="4"/>
  <c r="E2118" i="4"/>
  <c r="F2118" i="4"/>
  <c r="E23" i="4"/>
  <c r="E27" i="4"/>
  <c r="D28" i="4"/>
  <c r="F349" i="4"/>
  <c r="F360" i="4"/>
  <c r="F362" i="4"/>
  <c r="E363" i="4"/>
  <c r="E365" i="4"/>
  <c r="E366" i="4"/>
  <c r="F535" i="4"/>
  <c r="F536" i="4"/>
  <c r="D596" i="4"/>
  <c r="E598" i="4"/>
  <c r="F654" i="4"/>
  <c r="D670" i="4"/>
  <c r="D710" i="4"/>
  <c r="F716" i="4"/>
  <c r="F728" i="4"/>
  <c r="F731" i="4"/>
  <c r="E732" i="4"/>
  <c r="F733" i="4"/>
  <c r="B734" i="4"/>
  <c r="E740" i="4"/>
  <c r="F748" i="4"/>
  <c r="B757" i="4"/>
  <c r="D757" i="4"/>
  <c r="F758" i="4"/>
  <c r="E762" i="4"/>
  <c r="E768" i="4"/>
  <c r="B770" i="4"/>
  <c r="F776" i="4"/>
  <c r="D780" i="4"/>
  <c r="D808" i="4"/>
  <c r="F852" i="4"/>
  <c r="E983" i="4"/>
  <c r="F992" i="4"/>
  <c r="F1005" i="4"/>
  <c r="F1036" i="4"/>
  <c r="F1059" i="4"/>
  <c r="E1066" i="4"/>
  <c r="E1071" i="4"/>
  <c r="D1077" i="4"/>
  <c r="F1079" i="4"/>
  <c r="D1086" i="4"/>
  <c r="D1094" i="4"/>
  <c r="D1098" i="4"/>
  <c r="F1098" i="4"/>
  <c r="F1100" i="4"/>
  <c r="F1103" i="4"/>
  <c r="E1114" i="4"/>
  <c r="F1119" i="4"/>
  <c r="E1122" i="4"/>
  <c r="B1123" i="4"/>
  <c r="E1136" i="4"/>
  <c r="F1142" i="4"/>
  <c r="F1151" i="4"/>
  <c r="D1152" i="4"/>
  <c r="E1154" i="4"/>
  <c r="D1158" i="4"/>
  <c r="D1160" i="4"/>
  <c r="E1162" i="4"/>
  <c r="E1166" i="4"/>
  <c r="E1170" i="4"/>
  <c r="E1171" i="4"/>
  <c r="B1175" i="4"/>
  <c r="E1179" i="4"/>
  <c r="B1180" i="4"/>
  <c r="F1181" i="4"/>
  <c r="E1182" i="4"/>
  <c r="B1186" i="4"/>
  <c r="F1190" i="4"/>
  <c r="E1193" i="4"/>
  <c r="F1199" i="4"/>
  <c r="E1200" i="4"/>
  <c r="F1203" i="4"/>
  <c r="E1204" i="4"/>
  <c r="D1207" i="4"/>
  <c r="F1209" i="4"/>
  <c r="E1211" i="4"/>
  <c r="E1214" i="4"/>
  <c r="F1216" i="4"/>
  <c r="E1217" i="4"/>
  <c r="F1224" i="4"/>
  <c r="F1228" i="4"/>
  <c r="F1229" i="4"/>
  <c r="F1231" i="4"/>
  <c r="D1232" i="4"/>
  <c r="F1236" i="4"/>
  <c r="E1238" i="4"/>
  <c r="E1241" i="4"/>
  <c r="E1244" i="4"/>
  <c r="E1250" i="4"/>
  <c r="E1251" i="4"/>
  <c r="F1258" i="4"/>
  <c r="F1263" i="4"/>
  <c r="E1264" i="4"/>
  <c r="E1265" i="4"/>
  <c r="E1267" i="4"/>
  <c r="F1275" i="4"/>
  <c r="D1279" i="4"/>
  <c r="E1281" i="4"/>
  <c r="E1284" i="4"/>
  <c r="D1289" i="4"/>
  <c r="E1290" i="4"/>
  <c r="B1295" i="4"/>
  <c r="D1301" i="4"/>
  <c r="D1308" i="4"/>
  <c r="F1309" i="4"/>
  <c r="E1312" i="4"/>
  <c r="E1313" i="4"/>
  <c r="E1322" i="4"/>
  <c r="B1324" i="4"/>
  <c r="F1325" i="4"/>
  <c r="E1327" i="4"/>
  <c r="F1328" i="4"/>
  <c r="E1329" i="4"/>
  <c r="B1332" i="4"/>
  <c r="F1333" i="4"/>
  <c r="E1334" i="4"/>
  <c r="F1338" i="4"/>
  <c r="E1344" i="4"/>
  <c r="E1349" i="4"/>
  <c r="F1351" i="4"/>
  <c r="E1361" i="4"/>
  <c r="B1362" i="4"/>
  <c r="B1374" i="4"/>
  <c r="E1375" i="4"/>
  <c r="B1377" i="4"/>
  <c r="B1380" i="4"/>
  <c r="B1386" i="4"/>
  <c r="F1386" i="4"/>
  <c r="E1390" i="4"/>
  <c r="B1391" i="4"/>
  <c r="F1391" i="4"/>
  <c r="B1395" i="4"/>
  <c r="B1396" i="4"/>
  <c r="E1396" i="4"/>
  <c r="B1401" i="4"/>
  <c r="E1409" i="4"/>
  <c r="E1410" i="4"/>
  <c r="F1412" i="4"/>
  <c r="B1416" i="4"/>
  <c r="E1417" i="4"/>
  <c r="E1420" i="4"/>
  <c r="F1421" i="4"/>
  <c r="B1422" i="4"/>
  <c r="B1425" i="4"/>
  <c r="E1425" i="4"/>
  <c r="B1426" i="4"/>
  <c r="E1426" i="4"/>
  <c r="B1427" i="4"/>
  <c r="E1427" i="4"/>
  <c r="B1433" i="4"/>
  <c r="B1439" i="4"/>
  <c r="B1442" i="4"/>
  <c r="E1442" i="4"/>
  <c r="E1458" i="4"/>
  <c r="B1460" i="4"/>
  <c r="E1461" i="4"/>
  <c r="E1468" i="4"/>
  <c r="B1473" i="4"/>
  <c r="F1474" i="4"/>
  <c r="B1476" i="4"/>
  <c r="E2649" i="4"/>
  <c r="F2649" i="4"/>
  <c r="B3172" i="4"/>
  <c r="B3730" i="4"/>
  <c r="B3733" i="4"/>
  <c r="F19" i="4"/>
  <c r="D23" i="4"/>
  <c r="B24" i="4"/>
  <c r="F24" i="4"/>
  <c r="E28" i="4"/>
  <c r="E29" i="4"/>
  <c r="F292" i="4"/>
  <c r="D344" i="4"/>
  <c r="D345" i="4"/>
  <c r="F351" i="4"/>
  <c r="B352" i="4"/>
  <c r="E352" i="4"/>
  <c r="D363" i="4"/>
  <c r="E535" i="4"/>
  <c r="D580" i="4"/>
  <c r="E648" i="4"/>
  <c r="F659" i="4"/>
  <c r="E666" i="4"/>
  <c r="F668" i="4"/>
  <c r="E670" i="4"/>
  <c r="B671" i="4"/>
  <c r="E695" i="4"/>
  <c r="E710" i="4"/>
  <c r="E716" i="4"/>
  <c r="D741" i="4"/>
  <c r="F747" i="4"/>
  <c r="D748" i="4"/>
  <c r="D750" i="4"/>
  <c r="F752" i="4"/>
  <c r="E757" i="4"/>
  <c r="D765" i="4"/>
  <c r="D766" i="4"/>
  <c r="F770" i="4"/>
  <c r="F772" i="4"/>
  <c r="F781" i="4"/>
  <c r="F783" i="4"/>
  <c r="E793" i="4"/>
  <c r="E821" i="4"/>
  <c r="E840" i="4"/>
  <c r="F846" i="4"/>
  <c r="E858" i="4"/>
  <c r="F875" i="4"/>
  <c r="E895" i="4"/>
  <c r="E902" i="4"/>
  <c r="F953" i="4"/>
  <c r="F983" i="4"/>
  <c r="E987" i="4"/>
  <c r="E991" i="4"/>
  <c r="E992" i="4"/>
  <c r="D999" i="4"/>
  <c r="F1022" i="4"/>
  <c r="F1030" i="4"/>
  <c r="B1058" i="4"/>
  <c r="D1059" i="4"/>
  <c r="F1063" i="4"/>
  <c r="F1076" i="4"/>
  <c r="E1079" i="4"/>
  <c r="F1084" i="4"/>
  <c r="F1095" i="4"/>
  <c r="E1098" i="4"/>
  <c r="F1099" i="4"/>
  <c r="D1100" i="4"/>
  <c r="F1101" i="4"/>
  <c r="E1102" i="4"/>
  <c r="E1103" i="4"/>
  <c r="F1104" i="4"/>
  <c r="E1111" i="4"/>
  <c r="B1112" i="4"/>
  <c r="F1114" i="4"/>
  <c r="F1120" i="4"/>
  <c r="E1125" i="4"/>
  <c r="F1125" i="4"/>
  <c r="D1137" i="4"/>
  <c r="F1140" i="4"/>
  <c r="F1146" i="4"/>
  <c r="E1149" i="4"/>
  <c r="E1152" i="4"/>
  <c r="B1157" i="4"/>
  <c r="F1168" i="4"/>
  <c r="E1174" i="4"/>
  <c r="F1183" i="4"/>
  <c r="F1184" i="4"/>
  <c r="E1188" i="4"/>
  <c r="F1192" i="4"/>
  <c r="F1193" i="4"/>
  <c r="D1195" i="4"/>
  <c r="D1197" i="4"/>
  <c r="D1198" i="4"/>
  <c r="F1202" i="4"/>
  <c r="E1206" i="4"/>
  <c r="E1213" i="4"/>
  <c r="F1214" i="4"/>
  <c r="D1215" i="4"/>
  <c r="D1217" i="4"/>
  <c r="E1218" i="4"/>
  <c r="F1219" i="4"/>
  <c r="D1223" i="4"/>
  <c r="B1226" i="4"/>
  <c r="E1227" i="4"/>
  <c r="E1228" i="4"/>
  <c r="E1231" i="4"/>
  <c r="F1235" i="4"/>
  <c r="D1236" i="4"/>
  <c r="E1242" i="4"/>
  <c r="F1250" i="4"/>
  <c r="D1252" i="4"/>
  <c r="F1253" i="4"/>
  <c r="D1254" i="4"/>
  <c r="F1256" i="4"/>
  <c r="F1257" i="4"/>
  <c r="D1263" i="4"/>
  <c r="F1265" i="4"/>
  <c r="F1266" i="4"/>
  <c r="F1267" i="4"/>
  <c r="E1271" i="4"/>
  <c r="E1280" i="4"/>
  <c r="E1287" i="4"/>
  <c r="F1288" i="4"/>
  <c r="E1289" i="4"/>
  <c r="F1290" i="4"/>
  <c r="D1291" i="4"/>
  <c r="E1292" i="4"/>
  <c r="E1293" i="4"/>
  <c r="F1294" i="4"/>
  <c r="F1296" i="4"/>
  <c r="F1304" i="4"/>
  <c r="F1305" i="4"/>
  <c r="F1306" i="4"/>
  <c r="E1307" i="4"/>
  <c r="F1317" i="4"/>
  <c r="E1319" i="4"/>
  <c r="F1320" i="4"/>
  <c r="E1321" i="4"/>
  <c r="F1326" i="4"/>
  <c r="E1336" i="4"/>
  <c r="F1341" i="4"/>
  <c r="F1343" i="4"/>
  <c r="E1354" i="4"/>
  <c r="E1359" i="4"/>
  <c r="E1364" i="4"/>
  <c r="B1365" i="4"/>
  <c r="F1365" i="4"/>
  <c r="B1366" i="4"/>
  <c r="E1366" i="4"/>
  <c r="B1367" i="4"/>
  <c r="F1367" i="4"/>
  <c r="B1381" i="4"/>
  <c r="B1389" i="4"/>
  <c r="E1398" i="4"/>
  <c r="B1403" i="4"/>
  <c r="F1403" i="4"/>
  <c r="B1404" i="4"/>
  <c r="E1404" i="4"/>
  <c r="B1408" i="4"/>
  <c r="E1408" i="4"/>
  <c r="B1409" i="4"/>
  <c r="B1411" i="4"/>
  <c r="F1411" i="4"/>
  <c r="B1421" i="4"/>
  <c r="E1421" i="4"/>
  <c r="B1432" i="4"/>
  <c r="B1435" i="4"/>
  <c r="E1435" i="4"/>
  <c r="B1436" i="4"/>
  <c r="B1447" i="4"/>
  <c r="B1454" i="4"/>
  <c r="E1455" i="4"/>
  <c r="B1456" i="4"/>
  <c r="E1456" i="4"/>
  <c r="B1461" i="4"/>
  <c r="F1467" i="4"/>
  <c r="B1468" i="4"/>
  <c r="B1474" i="4"/>
  <c r="E1474" i="4"/>
  <c r="B1475" i="4"/>
  <c r="E3185" i="4"/>
  <c r="F3185" i="4"/>
  <c r="B3731" i="4"/>
  <c r="B3734" i="4"/>
  <c r="C3734" i="4"/>
  <c r="B3735" i="4"/>
  <c r="C3735" i="4"/>
  <c r="B3736" i="4"/>
  <c r="D25" i="4"/>
  <c r="D27" i="4"/>
  <c r="B28" i="4"/>
  <c r="F28" i="4"/>
  <c r="D29" i="4"/>
  <c r="E292" i="4"/>
  <c r="F344" i="4"/>
  <c r="F358" i="4"/>
  <c r="E359" i="4"/>
  <c r="E362" i="4"/>
  <c r="D365" i="4"/>
  <c r="F533" i="4"/>
  <c r="D535" i="4"/>
  <c r="F542" i="4"/>
  <c r="F543" i="4"/>
  <c r="E610" i="4"/>
  <c r="E612" i="4"/>
  <c r="D662" i="4"/>
  <c r="F670" i="4"/>
  <c r="E671" i="4"/>
  <c r="D687" i="4"/>
  <c r="F702" i="4"/>
  <c r="D712" i="4"/>
  <c r="F712" i="4"/>
  <c r="E725" i="4"/>
  <c r="B726" i="4"/>
  <c r="D732" i="4"/>
  <c r="F749" i="4"/>
  <c r="E750" i="4"/>
  <c r="E758" i="4"/>
  <c r="E770" i="4"/>
  <c r="F775" i="4"/>
  <c r="D776" i="4"/>
  <c r="E783" i="4"/>
  <c r="F790" i="4"/>
  <c r="F803" i="4"/>
  <c r="E808" i="4"/>
  <c r="F821" i="4"/>
  <c r="E824" i="4"/>
  <c r="F840" i="4"/>
  <c r="B923" i="4"/>
  <c r="D940" i="4"/>
  <c r="F971" i="4"/>
  <c r="E999" i="4"/>
  <c r="D1005" i="4"/>
  <c r="F1012" i="4"/>
  <c r="F1018" i="4"/>
  <c r="E1034" i="4"/>
  <c r="E1036" i="4"/>
  <c r="E1050" i="4"/>
  <c r="F1068" i="4"/>
  <c r="F1081" i="4"/>
  <c r="F1094" i="4"/>
  <c r="E1100" i="4"/>
  <c r="D1102" i="4"/>
  <c r="E1110" i="4"/>
  <c r="F1118" i="4"/>
  <c r="E1126" i="4"/>
  <c r="D1135" i="4"/>
  <c r="E1141" i="4"/>
  <c r="D1144" i="4"/>
  <c r="E1146" i="4"/>
  <c r="E1147" i="4"/>
  <c r="D1148" i="4"/>
  <c r="F1150" i="4"/>
  <c r="F1154" i="4"/>
  <c r="D1157" i="4"/>
  <c r="D1159" i="4"/>
  <c r="F1160" i="4"/>
  <c r="F1164" i="4"/>
  <c r="E1165" i="4"/>
  <c r="F1172" i="4"/>
  <c r="F1176" i="4"/>
  <c r="B1179" i="4"/>
  <c r="F1182" i="4"/>
  <c r="D1186" i="4"/>
  <c r="F1188" i="4"/>
  <c r="D1190" i="4"/>
  <c r="F1195" i="4"/>
  <c r="E1198" i="4"/>
  <c r="F1205" i="4"/>
  <c r="E1208" i="4"/>
  <c r="E1209" i="4"/>
  <c r="F1210" i="4"/>
  <c r="D1211" i="4"/>
  <c r="F1213" i="4"/>
  <c r="E1232" i="4"/>
  <c r="D1233" i="4"/>
  <c r="D1234" i="4"/>
  <c r="F1237" i="4"/>
  <c r="E1240" i="4"/>
  <c r="D1241" i="4"/>
  <c r="E1243" i="4"/>
  <c r="D1246" i="4"/>
  <c r="D1250" i="4"/>
  <c r="D1256" i="4"/>
  <c r="D1258" i="4"/>
  <c r="F1259" i="4"/>
  <c r="D1260" i="4"/>
  <c r="F1264" i="4"/>
  <c r="F1270" i="4"/>
  <c r="E1274" i="4"/>
  <c r="E1279" i="4"/>
  <c r="F1280" i="4"/>
  <c r="D1281" i="4"/>
  <c r="F1283" i="4"/>
  <c r="F1287" i="4"/>
  <c r="D1292" i="4"/>
  <c r="B1296" i="4"/>
  <c r="D1296" i="4"/>
  <c r="E1298" i="4"/>
  <c r="D1300" i="4"/>
  <c r="F1300" i="4"/>
  <c r="F1302" i="4"/>
  <c r="E1303" i="4"/>
  <c r="E1304" i="4"/>
  <c r="E1306" i="4"/>
  <c r="D1307" i="4"/>
  <c r="E1309" i="4"/>
  <c r="F1310" i="4"/>
  <c r="F1318" i="4"/>
  <c r="F1324" i="4"/>
  <c r="B1325" i="4"/>
  <c r="E1325" i="4"/>
  <c r="B1330" i="4"/>
  <c r="E1330" i="4"/>
  <c r="E1338" i="4"/>
  <c r="E1341" i="4"/>
  <c r="E1342" i="4"/>
  <c r="E1343" i="4"/>
  <c r="B1346" i="4"/>
  <c r="F1346" i="4"/>
  <c r="F1349" i="4"/>
  <c r="E1353" i="4"/>
  <c r="F1354" i="4"/>
  <c r="E1355" i="4"/>
  <c r="B1361" i="4"/>
  <c r="F1361" i="4"/>
  <c r="B1364" i="4"/>
  <c r="F1366" i="4"/>
  <c r="B1368" i="4"/>
  <c r="F1369" i="4"/>
  <c r="B1370" i="4"/>
  <c r="E1371" i="4"/>
  <c r="B1376" i="4"/>
  <c r="F1379" i="4"/>
  <c r="B1383" i="4"/>
  <c r="E1384" i="4"/>
  <c r="B1385" i="4"/>
  <c r="E1386" i="4"/>
  <c r="B1387" i="4"/>
  <c r="E1388" i="4"/>
  <c r="B1394" i="4"/>
  <c r="F1394" i="4"/>
  <c r="B1397" i="4"/>
  <c r="F1397" i="4"/>
  <c r="F1400" i="4"/>
  <c r="F1401" i="4"/>
  <c r="E1402" i="4"/>
  <c r="E1405" i="4"/>
  <c r="E1411" i="4"/>
  <c r="F1419" i="4"/>
  <c r="B1420" i="4"/>
  <c r="F1427" i="4"/>
  <c r="B1428" i="4"/>
  <c r="F1435" i="4"/>
  <c r="E1436" i="4"/>
  <c r="B1437" i="4"/>
  <c r="F1437" i="4"/>
  <c r="E1438" i="4"/>
  <c r="B1445" i="4"/>
  <c r="B1449" i="4"/>
  <c r="E1451" i="4"/>
  <c r="F1454" i="4"/>
  <c r="B1455" i="4"/>
  <c r="F1462" i="4"/>
  <c r="F1468" i="4"/>
  <c r="B1469" i="4"/>
  <c r="E1475" i="4"/>
  <c r="C3736" i="4"/>
  <c r="D3736" i="4"/>
  <c r="E3736" i="4"/>
  <c r="F3736" i="4"/>
  <c r="E4745" i="4"/>
  <c r="F4747" i="4"/>
  <c r="E4748" i="4"/>
  <c r="E4749" i="4"/>
  <c r="C4753" i="4"/>
  <c r="D4753" i="4"/>
  <c r="C4757" i="4"/>
  <c r="D4759" i="4"/>
  <c r="E4759" i="4"/>
  <c r="E4781" i="4"/>
  <c r="E4784" i="4"/>
  <c r="F4784" i="4"/>
  <c r="E20" i="4"/>
  <c r="F23" i="4"/>
  <c r="E25" i="4"/>
  <c r="F29" i="4"/>
  <c r="F345" i="4"/>
  <c r="E357" i="4"/>
  <c r="E360" i="4"/>
  <c r="B363" i="4"/>
  <c r="E367" i="4"/>
  <c r="B534" i="4"/>
  <c r="F578" i="4"/>
  <c r="E580" i="4"/>
  <c r="F636" i="4"/>
  <c r="F647" i="4"/>
  <c r="F648" i="4"/>
  <c r="F649" i="4"/>
  <c r="F691" i="4"/>
  <c r="D716" i="4"/>
  <c r="E727" i="4"/>
  <c r="E728" i="4"/>
  <c r="D729" i="4"/>
  <c r="F730" i="4"/>
  <c r="F732" i="4"/>
  <c r="D736" i="4"/>
  <c r="F736" i="4"/>
  <c r="D742" i="4"/>
  <c r="F750" i="4"/>
  <c r="F762" i="4"/>
  <c r="D763" i="4"/>
  <c r="E765" i="4"/>
  <c r="F768" i="4"/>
  <c r="F773" i="4"/>
  <c r="E781" i="4"/>
  <c r="F793" i="4"/>
  <c r="F794" i="4"/>
  <c r="F808" i="4"/>
  <c r="F826" i="4"/>
  <c r="F872" i="4"/>
  <c r="F877" i="4"/>
  <c r="F906" i="4"/>
  <c r="E940" i="4"/>
  <c r="F942" i="4"/>
  <c r="E1005" i="4"/>
  <c r="E1012" i="4"/>
  <c r="F1034" i="4"/>
  <c r="F1050" i="4"/>
  <c r="D1058" i="4"/>
  <c r="E1059" i="4"/>
  <c r="F1077" i="4"/>
  <c r="D1079" i="4"/>
  <c r="E1099" i="4"/>
  <c r="E1104" i="4"/>
  <c r="F1106" i="4"/>
  <c r="F1110" i="4"/>
  <c r="F1111" i="4"/>
  <c r="D1113" i="4"/>
  <c r="F1116" i="4"/>
  <c r="E1118" i="4"/>
  <c r="D1123" i="4"/>
  <c r="F1126" i="4"/>
  <c r="E1135" i="4"/>
  <c r="B1138" i="4"/>
  <c r="E1139" i="4"/>
  <c r="E1140" i="4"/>
  <c r="D1141" i="4"/>
  <c r="D1146" i="4"/>
  <c r="E1151" i="4"/>
  <c r="E1160" i="4"/>
  <c r="F1166" i="4"/>
  <c r="F1167" i="4"/>
  <c r="F1177" i="4"/>
  <c r="D1179" i="4"/>
  <c r="D1180" i="4"/>
  <c r="E1181" i="4"/>
  <c r="E1183" i="4"/>
  <c r="E1184" i="4"/>
  <c r="E1186" i="4"/>
  <c r="D1192" i="4"/>
  <c r="F1200" i="4"/>
  <c r="F1204" i="4"/>
  <c r="D1206" i="4"/>
  <c r="E1210" i="4"/>
  <c r="F1212" i="4"/>
  <c r="F1217" i="4"/>
  <c r="E1220" i="4"/>
  <c r="E1226" i="4"/>
  <c r="F1234" i="4"/>
  <c r="E1235" i="4"/>
  <c r="F1240" i="4"/>
  <c r="F1241" i="4"/>
  <c r="F1242" i="4"/>
  <c r="F1243" i="4"/>
  <c r="F1248" i="4"/>
  <c r="F1251" i="4"/>
  <c r="F1252" i="4"/>
  <c r="F1254" i="4"/>
  <c r="F1255" i="4"/>
  <c r="D1269" i="4"/>
  <c r="F1269" i="4"/>
  <c r="E1276" i="4"/>
  <c r="E1277" i="4"/>
  <c r="E1278" i="4"/>
  <c r="F1284" i="4"/>
  <c r="F1285" i="4"/>
  <c r="E1301" i="4"/>
  <c r="E1305" i="4"/>
  <c r="F1313" i="4"/>
  <c r="F1314" i="4"/>
  <c r="E1315" i="4"/>
  <c r="F1319" i="4"/>
  <c r="F1327" i="4"/>
  <c r="F1329" i="4"/>
  <c r="E1333" i="4"/>
  <c r="F1337" i="4"/>
  <c r="E1347" i="4"/>
  <c r="E1348" i="4"/>
  <c r="E1351" i="4"/>
  <c r="F1355" i="4"/>
  <c r="E1365" i="4"/>
  <c r="F1373" i="4"/>
  <c r="B1375" i="4"/>
  <c r="F1375" i="4"/>
  <c r="B1379" i="4"/>
  <c r="E1381" i="4"/>
  <c r="B1382" i="4"/>
  <c r="F1384" i="4"/>
  <c r="E1387" i="4"/>
  <c r="E1391" i="4"/>
  <c r="E1400" i="4"/>
  <c r="B1405" i="4"/>
  <c r="B1406" i="4"/>
  <c r="B1412" i="4"/>
  <c r="E1412" i="4"/>
  <c r="F1414" i="4"/>
  <c r="B1418" i="4"/>
  <c r="E1423" i="4"/>
  <c r="F1425" i="4"/>
  <c r="E1429" i="4"/>
  <c r="B1434" i="4"/>
  <c r="B1440" i="4"/>
  <c r="E1440" i="4"/>
  <c r="B1441" i="4"/>
  <c r="F1442" i="4"/>
  <c r="B1444" i="4"/>
  <c r="B1448" i="4"/>
  <c r="E1448" i="4"/>
  <c r="B1450" i="4"/>
  <c r="E1453" i="4"/>
  <c r="B1457" i="4"/>
  <c r="E1457" i="4"/>
  <c r="B1463" i="4"/>
  <c r="B1465" i="4"/>
  <c r="F1465" i="4"/>
  <c r="E1473" i="4"/>
  <c r="B1477" i="4"/>
  <c r="E1477" i="4"/>
  <c r="B1478" i="4"/>
  <c r="E4268" i="4"/>
  <c r="F4268" i="4"/>
  <c r="E4744" i="4"/>
  <c r="F4752" i="4"/>
  <c r="C4754" i="4"/>
  <c r="D4754" i="4"/>
  <c r="D4756" i="4"/>
  <c r="E4756" i="4"/>
  <c r="F4787" i="4"/>
  <c r="D4795" i="4"/>
  <c r="F4800" i="4"/>
  <c r="F20" i="4"/>
  <c r="D24" i="4"/>
  <c r="F25" i="4"/>
  <c r="B344" i="4"/>
  <c r="F352" i="4"/>
  <c r="E358" i="4"/>
  <c r="F359" i="4"/>
  <c r="B360" i="4"/>
  <c r="F365" i="4"/>
  <c r="D366" i="4"/>
  <c r="E538" i="4"/>
  <c r="F612" i="4"/>
  <c r="E691" i="4"/>
  <c r="D702" i="4"/>
  <c r="F727" i="4"/>
  <c r="F741" i="4"/>
  <c r="E742" i="4"/>
  <c r="D745" i="4"/>
  <c r="E766" i="4"/>
  <c r="D770" i="4"/>
  <c r="B779" i="4"/>
  <c r="B780" i="4"/>
  <c r="E780" i="4"/>
  <c r="D791" i="4"/>
  <c r="F799" i="4"/>
  <c r="F811" i="4"/>
  <c r="F812" i="4"/>
  <c r="D821" i="4"/>
  <c r="D826" i="4"/>
  <c r="F832" i="4"/>
  <c r="D857" i="4"/>
  <c r="F858" i="4"/>
  <c r="E872" i="4"/>
  <c r="E880" i="4"/>
  <c r="D902" i="4"/>
  <c r="D991" i="4"/>
  <c r="F1001" i="4"/>
  <c r="E1018" i="4"/>
  <c r="E1094" i="4"/>
  <c r="F1097" i="4"/>
  <c r="D1104" i="4"/>
  <c r="E1116" i="4"/>
  <c r="E1119" i="4"/>
  <c r="E1120" i="4"/>
  <c r="F1122" i="4"/>
  <c r="D1126" i="4"/>
  <c r="E1127" i="4"/>
  <c r="D1130" i="4"/>
  <c r="F1131" i="4"/>
  <c r="F1139" i="4"/>
  <c r="F1147" i="4"/>
  <c r="E1148" i="4"/>
  <c r="D1154" i="4"/>
  <c r="E1157" i="4"/>
  <c r="B1158" i="4"/>
  <c r="E1158" i="4"/>
  <c r="D1162" i="4"/>
  <c r="E1163" i="4"/>
  <c r="F1165" i="4"/>
  <c r="D1166" i="4"/>
  <c r="F1170" i="4"/>
  <c r="F1171" i="4"/>
  <c r="E1172" i="4"/>
  <c r="D1173" i="4"/>
  <c r="F1174" i="4"/>
  <c r="D1175" i="4"/>
  <c r="D1176" i="4"/>
  <c r="E1176" i="4"/>
  <c r="D1188" i="4"/>
  <c r="E1190" i="4"/>
  <c r="F1194" i="4"/>
  <c r="E1195" i="4"/>
  <c r="F1206" i="4"/>
  <c r="F1207" i="4"/>
  <c r="F1208" i="4"/>
  <c r="E1215" i="4"/>
  <c r="F1218" i="4"/>
  <c r="D1220" i="4"/>
  <c r="F1222" i="4"/>
  <c r="E1224" i="4"/>
  <c r="D1226" i="4"/>
  <c r="F1227" i="4"/>
  <c r="E1229" i="4"/>
  <c r="D1231" i="4"/>
  <c r="F1232" i="4"/>
  <c r="F1233" i="4"/>
  <c r="E1234" i="4"/>
  <c r="E1236" i="4"/>
  <c r="F1245" i="4"/>
  <c r="D1251" i="4"/>
  <c r="E1252" i="4"/>
  <c r="E1254" i="4"/>
  <c r="E1255" i="4"/>
  <c r="E1256" i="4"/>
  <c r="E1259" i="4"/>
  <c r="F1261" i="4"/>
  <c r="E1266" i="4"/>
  <c r="D1267" i="4"/>
  <c r="D1270" i="4"/>
  <c r="D1272" i="4"/>
  <c r="D1280" i="4"/>
  <c r="F1286" i="4"/>
  <c r="D1287" i="4"/>
  <c r="E1294" i="4"/>
  <c r="E1296" i="4"/>
  <c r="D1297" i="4"/>
  <c r="F1298" i="4"/>
  <c r="F1308" i="4"/>
  <c r="D1309" i="4"/>
  <c r="F1312" i="4"/>
  <c r="E1314" i="4"/>
  <c r="F1315" i="4"/>
  <c r="F1316" i="4"/>
  <c r="E1320" i="4"/>
  <c r="E1328" i="4"/>
  <c r="F1334" i="4"/>
  <c r="F1336" i="4"/>
  <c r="E1337" i="4"/>
  <c r="F1339" i="4"/>
  <c r="F1340" i="4"/>
  <c r="E1362" i="4"/>
  <c r="F1363" i="4"/>
  <c r="F1364" i="4"/>
  <c r="B1371" i="4"/>
  <c r="F1371" i="4"/>
  <c r="B1372" i="4"/>
  <c r="B1373" i="4"/>
  <c r="E1373" i="4"/>
  <c r="B1378" i="4"/>
  <c r="E1380" i="4"/>
  <c r="E1382" i="4"/>
  <c r="F1382" i="4"/>
  <c r="E1385" i="4"/>
  <c r="B1390" i="4"/>
  <c r="F1390" i="4"/>
  <c r="B1392" i="4"/>
  <c r="E1393" i="4"/>
  <c r="E1394" i="4"/>
  <c r="F1396" i="4"/>
  <c r="E1397" i="4"/>
  <c r="B1402" i="4"/>
  <c r="E1403" i="4"/>
  <c r="F1404" i="4"/>
  <c r="F1405" i="4"/>
  <c r="B1410" i="4"/>
  <c r="B1423" i="4"/>
  <c r="F1423" i="4"/>
  <c r="B1424" i="4"/>
  <c r="B1431" i="4"/>
  <c r="E1437" i="4"/>
  <c r="B1438" i="4"/>
  <c r="F1438" i="4"/>
  <c r="F1440" i="4"/>
  <c r="E1443" i="4"/>
  <c r="F1445" i="4"/>
  <c r="B1446" i="4"/>
  <c r="B1453" i="4"/>
  <c r="E1454" i="4"/>
  <c r="B1459" i="4"/>
  <c r="B1462" i="4"/>
  <c r="E1462" i="4"/>
  <c r="E1465" i="4"/>
  <c r="B1466" i="4"/>
  <c r="E1466" i="4"/>
  <c r="B1467" i="4"/>
  <c r="E1467" i="4"/>
  <c r="B1471" i="4"/>
  <c r="B1472" i="4"/>
  <c r="B1479" i="4"/>
  <c r="D790" i="4"/>
  <c r="E794" i="4"/>
  <c r="E809" i="4"/>
  <c r="F814" i="4"/>
  <c r="F820" i="4"/>
  <c r="F825" i="4"/>
  <c r="B826" i="4"/>
  <c r="F828" i="4"/>
  <c r="D832" i="4"/>
  <c r="E835" i="4"/>
  <c r="F851" i="4"/>
  <c r="E853" i="4"/>
  <c r="E855" i="4"/>
  <c r="E866" i="4"/>
  <c r="E867" i="4"/>
  <c r="E868" i="4"/>
  <c r="E869" i="4"/>
  <c r="F878" i="4"/>
  <c r="E889" i="4"/>
  <c r="F892" i="4"/>
  <c r="D903" i="4"/>
  <c r="F904" i="4"/>
  <c r="D908" i="4"/>
  <c r="D910" i="4"/>
  <c r="F916" i="4"/>
  <c r="E934" i="4"/>
  <c r="F938" i="4"/>
  <c r="F939" i="4"/>
  <c r="E942" i="4"/>
  <c r="F944" i="4"/>
  <c r="B1005" i="4"/>
  <c r="E1006" i="4"/>
  <c r="F1016" i="4"/>
  <c r="E1017" i="4"/>
  <c r="D1029" i="4"/>
  <c r="B1030" i="4"/>
  <c r="F1033" i="4"/>
  <c r="D1063" i="4"/>
  <c r="B1077" i="4"/>
  <c r="E1083" i="4"/>
  <c r="E1090" i="4"/>
  <c r="B1102" i="4"/>
  <c r="B1107" i="4"/>
  <c r="E1108" i="4"/>
  <c r="F1109" i="4"/>
  <c r="B1113" i="4"/>
  <c r="B1116" i="4"/>
  <c r="D1118" i="4"/>
  <c r="E1128" i="4"/>
  <c r="E1129" i="4"/>
  <c r="D1132" i="4"/>
  <c r="F1133" i="4"/>
  <c r="B1136" i="4"/>
  <c r="B1141" i="4"/>
  <c r="B1142" i="4"/>
  <c r="B1147" i="4"/>
  <c r="D1153" i="4"/>
  <c r="B1162" i="4"/>
  <c r="B1166" i="4"/>
  <c r="B1168" i="4"/>
  <c r="F1169" i="4"/>
  <c r="B1170" i="4"/>
  <c r="B1174" i="4"/>
  <c r="D1183" i="4"/>
  <c r="B1188" i="4"/>
  <c r="B1196" i="4"/>
  <c r="E1196" i="4"/>
  <c r="E1202" i="4"/>
  <c r="B1205" i="4"/>
  <c r="B1206" i="4"/>
  <c r="B1210" i="4"/>
  <c r="B1213" i="4"/>
  <c r="D1216" i="4"/>
  <c r="D1222" i="4"/>
  <c r="B1230" i="4"/>
  <c r="B1234" i="4"/>
  <c r="E1237" i="4"/>
  <c r="B1238" i="4"/>
  <c r="B1239" i="4"/>
  <c r="B1246" i="4"/>
  <c r="D1247" i="4"/>
  <c r="E1248" i="4"/>
  <c r="D1257" i="4"/>
  <c r="B1261" i="4"/>
  <c r="B1262" i="4"/>
  <c r="D1264" i="4"/>
  <c r="B1267" i="4"/>
  <c r="B1272" i="4"/>
  <c r="B1275" i="4"/>
  <c r="B1281" i="4"/>
  <c r="E1282" i="4"/>
  <c r="B1286" i="4"/>
  <c r="B1288" i="4"/>
  <c r="E1311" i="4"/>
  <c r="B1320" i="4"/>
  <c r="B1339" i="4"/>
  <c r="B1340" i="4"/>
  <c r="E1340" i="4"/>
  <c r="B1343" i="4"/>
  <c r="B1351" i="4"/>
  <c r="B1613" i="4"/>
  <c r="B1618" i="4"/>
  <c r="E1619" i="4"/>
  <c r="C1622" i="4"/>
  <c r="C1623" i="4"/>
  <c r="B1628" i="4"/>
  <c r="B1630" i="4"/>
  <c r="C1632" i="4"/>
  <c r="C1646" i="4"/>
  <c r="B1653" i="4"/>
  <c r="C1654" i="4"/>
  <c r="F1654" i="4"/>
  <c r="B1661" i="4"/>
  <c r="E1665" i="4"/>
  <c r="B1666" i="4"/>
  <c r="C1667" i="4"/>
  <c r="B1668" i="4"/>
  <c r="B1672" i="4"/>
  <c r="C1678" i="4"/>
  <c r="B1680" i="4"/>
  <c r="F1684" i="4"/>
  <c r="B1687" i="4"/>
  <c r="B1691" i="4"/>
  <c r="C1700" i="4"/>
  <c r="C1706" i="4"/>
  <c r="B1707" i="4"/>
  <c r="B1710" i="4"/>
  <c r="B1711" i="4"/>
  <c r="C1719" i="4"/>
  <c r="B1720" i="4"/>
  <c r="C1722" i="4"/>
  <c r="B1723" i="4"/>
  <c r="F1723" i="4"/>
  <c r="C1724" i="4"/>
  <c r="E1729" i="4"/>
  <c r="C1731" i="4"/>
  <c r="B1733" i="4"/>
  <c r="F1734" i="4"/>
  <c r="B1736" i="4"/>
  <c r="B1737" i="4"/>
  <c r="B1740" i="4"/>
  <c r="B1741" i="4"/>
  <c r="C1742" i="4"/>
  <c r="F1742" i="4"/>
  <c r="C1745" i="4"/>
  <c r="B1747" i="4"/>
  <c r="B1750" i="4"/>
  <c r="B1752" i="4"/>
  <c r="E1753" i="4"/>
  <c r="C1754" i="4"/>
  <c r="C1762" i="4"/>
  <c r="C1766" i="4"/>
  <c r="B1780" i="4"/>
  <c r="B1784" i="4"/>
  <c r="C1785" i="4"/>
  <c r="B1787" i="4"/>
  <c r="B1788" i="4"/>
  <c r="B1790" i="4"/>
  <c r="C1794" i="4"/>
  <c r="B1795" i="4"/>
  <c r="E1796" i="4"/>
  <c r="C1798" i="4"/>
  <c r="B1801" i="4"/>
  <c r="B1805" i="4"/>
  <c r="B1809" i="4"/>
  <c r="B1811" i="4"/>
  <c r="B1812" i="4"/>
  <c r="C1813" i="4"/>
  <c r="B1816" i="4"/>
  <c r="B1819" i="4"/>
  <c r="C1820" i="4"/>
  <c r="C1824" i="4"/>
  <c r="C1829" i="4"/>
  <c r="C1830" i="4"/>
  <c r="C1833" i="4"/>
  <c r="C1838" i="4"/>
  <c r="C1863" i="4"/>
  <c r="B1864" i="4"/>
  <c r="B1873" i="4"/>
  <c r="E1874" i="4"/>
  <c r="B1875" i="4"/>
  <c r="C1877" i="4"/>
  <c r="C1883" i="4"/>
  <c r="B1885" i="4"/>
  <c r="B1888" i="4"/>
  <c r="B1889" i="4"/>
  <c r="C1891" i="4"/>
  <c r="C1893" i="4"/>
  <c r="C1894" i="4"/>
  <c r="C1897" i="4"/>
  <c r="B1902" i="4"/>
  <c r="B1905" i="4"/>
  <c r="C1907" i="4"/>
  <c r="C1910" i="4"/>
  <c r="B1911" i="4"/>
  <c r="B1914" i="4"/>
  <c r="C1916" i="4"/>
  <c r="B1919" i="4"/>
  <c r="C1922" i="4"/>
  <c r="C1924" i="4"/>
  <c r="B1360" i="4"/>
  <c r="E1360" i="4"/>
  <c r="F1360" i="4"/>
  <c r="B3042" i="4"/>
  <c r="C3042" i="4"/>
  <c r="D3042" i="4"/>
  <c r="E3042" i="4"/>
  <c r="B3043" i="4"/>
  <c r="B3048" i="4"/>
  <c r="C3048" i="4"/>
  <c r="B3050" i="4"/>
  <c r="C3050" i="4"/>
  <c r="B3053" i="4"/>
  <c r="B3054" i="4"/>
  <c r="B3055" i="4"/>
  <c r="B3056" i="4"/>
  <c r="C3056" i="4"/>
  <c r="E796" i="4"/>
  <c r="E798" i="4"/>
  <c r="D799" i="4"/>
  <c r="D806" i="4"/>
  <c r="E807" i="4"/>
  <c r="E819" i="4"/>
  <c r="E820" i="4"/>
  <c r="E823" i="4"/>
  <c r="E829" i="4"/>
  <c r="D851" i="4"/>
  <c r="E862" i="4"/>
  <c r="D867" i="4"/>
  <c r="D869" i="4"/>
  <c r="E873" i="4"/>
  <c r="D877" i="4"/>
  <c r="F887" i="4"/>
  <c r="F889" i="4"/>
  <c r="F891" i="4"/>
  <c r="B893" i="4"/>
  <c r="B902" i="4"/>
  <c r="D904" i="4"/>
  <c r="F912" i="4"/>
  <c r="E959" i="4"/>
  <c r="F960" i="4"/>
  <c r="D983" i="4"/>
  <c r="E986" i="4"/>
  <c r="F990" i="4"/>
  <c r="F1004" i="4"/>
  <c r="D1013" i="4"/>
  <c r="D1030" i="4"/>
  <c r="D1035" i="4"/>
  <c r="F1044" i="4"/>
  <c r="F1053" i="4"/>
  <c r="E1060" i="4"/>
  <c r="E1075" i="4"/>
  <c r="D1083" i="4"/>
  <c r="B1098" i="4"/>
  <c r="B1099" i="4"/>
  <c r="D1107" i="4"/>
  <c r="B1109" i="4"/>
  <c r="B1111" i="4"/>
  <c r="D1116" i="4"/>
  <c r="B1118" i="4"/>
  <c r="B1119" i="4"/>
  <c r="B1121" i="4"/>
  <c r="B1126" i="4"/>
  <c r="B1127" i="4"/>
  <c r="B1128" i="4"/>
  <c r="B1131" i="4"/>
  <c r="B1140" i="4"/>
  <c r="B1163" i="4"/>
  <c r="E1169" i="4"/>
  <c r="B1176" i="4"/>
  <c r="D1178" i="4"/>
  <c r="D1191" i="4"/>
  <c r="D1194" i="4"/>
  <c r="D1196" i="4"/>
  <c r="D1199" i="4"/>
  <c r="D1200" i="4"/>
  <c r="B1201" i="4"/>
  <c r="D1203" i="4"/>
  <c r="B1204" i="4"/>
  <c r="E1205" i="4"/>
  <c r="B1208" i="4"/>
  <c r="B1222" i="4"/>
  <c r="D1228" i="4"/>
  <c r="B1229" i="4"/>
  <c r="E1239" i="4"/>
  <c r="B1244" i="4"/>
  <c r="E1249" i="4"/>
  <c r="B1256" i="4"/>
  <c r="B1263" i="4"/>
  <c r="B1270" i="4"/>
  <c r="B1273" i="4"/>
  <c r="D1275" i="4"/>
  <c r="D1276" i="4"/>
  <c r="B1283" i="4"/>
  <c r="D1284" i="4"/>
  <c r="B1285" i="4"/>
  <c r="D1290" i="4"/>
  <c r="B1299" i="4"/>
  <c r="B1304" i="4"/>
  <c r="B1310" i="4"/>
  <c r="F1323" i="4"/>
  <c r="B1333" i="4"/>
  <c r="B1347" i="4"/>
  <c r="F1611" i="4"/>
  <c r="C1612" i="4"/>
  <c r="B1615" i="4"/>
  <c r="C1617" i="4"/>
  <c r="C1618" i="4"/>
  <c r="B1623" i="4"/>
  <c r="C1624" i="4"/>
  <c r="C1628" i="4"/>
  <c r="B1629" i="4"/>
  <c r="B1631" i="4"/>
  <c r="B1635" i="4"/>
  <c r="B1637" i="4"/>
  <c r="B1639" i="4"/>
  <c r="B1643" i="4"/>
  <c r="B1646" i="4"/>
  <c r="B1647" i="4"/>
  <c r="E1648" i="4"/>
  <c r="B1649" i="4"/>
  <c r="E1652" i="4"/>
  <c r="E1654" i="4"/>
  <c r="B1656" i="4"/>
  <c r="B1660" i="4"/>
  <c r="C1663" i="4"/>
  <c r="E1666" i="4"/>
  <c r="B1673" i="4"/>
  <c r="B1674" i="4"/>
  <c r="C1676" i="4"/>
  <c r="C1681" i="4"/>
  <c r="B1682" i="4"/>
  <c r="B1693" i="4"/>
  <c r="C1696" i="4"/>
  <c r="E1697" i="4"/>
  <c r="B1699" i="4"/>
  <c r="B1700" i="4"/>
  <c r="C1702" i="4"/>
  <c r="B1703" i="4"/>
  <c r="B1706" i="4"/>
  <c r="C1707" i="4"/>
  <c r="C1709" i="4"/>
  <c r="C1710" i="4"/>
  <c r="B1712" i="4"/>
  <c r="B1714" i="4"/>
  <c r="C1716" i="4"/>
  <c r="C1720" i="4"/>
  <c r="B1724" i="4"/>
  <c r="B1726" i="4"/>
  <c r="B1727" i="4"/>
  <c r="C1733" i="4"/>
  <c r="E1734" i="4"/>
  <c r="C1748" i="4"/>
  <c r="C1753" i="4"/>
  <c r="B1756" i="4"/>
  <c r="E1769" i="4"/>
  <c r="C1771" i="4"/>
  <c r="C1778" i="4"/>
  <c r="C1788" i="4"/>
  <c r="C1790" i="4"/>
  <c r="B1797" i="4"/>
  <c r="C1801" i="4"/>
  <c r="C1805" i="4"/>
  <c r="B1807" i="4"/>
  <c r="C1809" i="4"/>
  <c r="E1814" i="4"/>
  <c r="C1818" i="4"/>
  <c r="B1823" i="4"/>
  <c r="E1825" i="4"/>
  <c r="C1839" i="4"/>
  <c r="F1839" i="4"/>
  <c r="C1840" i="4"/>
  <c r="E1843" i="4"/>
  <c r="B1846" i="4"/>
  <c r="C1848" i="4"/>
  <c r="B1849" i="4"/>
  <c r="B1851" i="4"/>
  <c r="B1855" i="4"/>
  <c r="C1856" i="4"/>
  <c r="B1857" i="4"/>
  <c r="B1859" i="4"/>
  <c r="C1860" i="4"/>
  <c r="C1865" i="4"/>
  <c r="B1866" i="4"/>
  <c r="E1866" i="4"/>
  <c r="B1867" i="4"/>
  <c r="E1867" i="4"/>
  <c r="C1868" i="4"/>
  <c r="B1870" i="4"/>
  <c r="B1872" i="4"/>
  <c r="C1873" i="4"/>
  <c r="B1882" i="4"/>
  <c r="C1884" i="4"/>
  <c r="C1885" i="4"/>
  <c r="B1886" i="4"/>
  <c r="C1889" i="4"/>
  <c r="B1891" i="4"/>
  <c r="C1896" i="4"/>
  <c r="B1897" i="4"/>
  <c r="C1898" i="4"/>
  <c r="E1907" i="4"/>
  <c r="B1908" i="4"/>
  <c r="C1911" i="4"/>
  <c r="B1912" i="4"/>
  <c r="C1913" i="4"/>
  <c r="B1916" i="4"/>
  <c r="E2489" i="4"/>
  <c r="F2489" i="4"/>
  <c r="B3049" i="4"/>
  <c r="B3052" i="4"/>
  <c r="E790" i="4"/>
  <c r="D796" i="4"/>
  <c r="D809" i="4"/>
  <c r="E812" i="4"/>
  <c r="B819" i="4"/>
  <c r="F823" i="4"/>
  <c r="E831" i="4"/>
  <c r="F837" i="4"/>
  <c r="D838" i="4"/>
  <c r="E847" i="4"/>
  <c r="E852" i="4"/>
  <c r="D853" i="4"/>
  <c r="F855" i="4"/>
  <c r="B856" i="4"/>
  <c r="B857" i="4"/>
  <c r="E861" i="4"/>
  <c r="F863" i="4"/>
  <c r="F867" i="4"/>
  <c r="D868" i="4"/>
  <c r="B869" i="4"/>
  <c r="F901" i="4"/>
  <c r="D918" i="4"/>
  <c r="F919" i="4"/>
  <c r="D928" i="4"/>
  <c r="F936" i="4"/>
  <c r="E971" i="4"/>
  <c r="D974" i="4"/>
  <c r="F984" i="4"/>
  <c r="E988" i="4"/>
  <c r="B1011" i="4"/>
  <c r="E1016" i="4"/>
  <c r="D1021" i="4"/>
  <c r="E1035" i="4"/>
  <c r="E1042" i="4"/>
  <c r="F1049" i="4"/>
  <c r="D1064" i="4"/>
  <c r="F1065" i="4"/>
  <c r="F1082" i="4"/>
  <c r="F1083" i="4"/>
  <c r="F1092" i="4"/>
  <c r="D1095" i="4"/>
  <c r="D1105" i="4"/>
  <c r="B1106" i="4"/>
  <c r="B1108" i="4"/>
  <c r="F1108" i="4"/>
  <c r="D1110" i="4"/>
  <c r="D1115" i="4"/>
  <c r="D1117" i="4"/>
  <c r="D1120" i="4"/>
  <c r="B1124" i="4"/>
  <c r="D1129" i="4"/>
  <c r="B1145" i="4"/>
  <c r="B1149" i="4"/>
  <c r="B1154" i="4"/>
  <c r="B1156" i="4"/>
  <c r="D1165" i="4"/>
  <c r="B1167" i="4"/>
  <c r="B1169" i="4"/>
  <c r="D1172" i="4"/>
  <c r="E1177" i="4"/>
  <c r="B1181" i="4"/>
  <c r="F1185" i="4"/>
  <c r="F1187" i="4"/>
  <c r="B1189" i="4"/>
  <c r="B1190" i="4"/>
  <c r="E1191" i="4"/>
  <c r="B1192" i="4"/>
  <c r="D1193" i="4"/>
  <c r="B1199" i="4"/>
  <c r="E1201" i="4"/>
  <c r="B1207" i="4"/>
  <c r="B1214" i="4"/>
  <c r="B1219" i="4"/>
  <c r="D1225" i="4"/>
  <c r="D1227" i="4"/>
  <c r="B1228" i="4"/>
  <c r="B1240" i="4"/>
  <c r="B1242" i="4"/>
  <c r="D1242" i="4"/>
  <c r="B1247" i="4"/>
  <c r="B1248" i="4"/>
  <c r="B1250" i="4"/>
  <c r="D1253" i="4"/>
  <c r="F1273" i="4"/>
  <c r="B1280" i="4"/>
  <c r="B1282" i="4"/>
  <c r="E1283" i="4"/>
  <c r="D1286" i="4"/>
  <c r="B1287" i="4"/>
  <c r="B1289" i="4"/>
  <c r="E1291" i="4"/>
  <c r="B1297" i="4"/>
  <c r="B1303" i="4"/>
  <c r="B1305" i="4"/>
  <c r="B1326" i="4"/>
  <c r="B1335" i="4"/>
  <c r="B1342" i="4"/>
  <c r="F1345" i="4"/>
  <c r="B1350" i="4"/>
  <c r="B1359" i="4"/>
  <c r="B1614" i="4"/>
  <c r="C1619" i="4"/>
  <c r="B1625" i="4"/>
  <c r="B1627" i="4"/>
  <c r="C1629" i="4"/>
  <c r="C1631" i="4"/>
  <c r="E1632" i="4"/>
  <c r="B1633" i="4"/>
  <c r="E1633" i="4"/>
  <c r="C1635" i="4"/>
  <c r="B1636" i="4"/>
  <c r="E1637" i="4"/>
  <c r="C1640" i="4"/>
  <c r="E1645" i="4"/>
  <c r="C1648" i="4"/>
  <c r="B1650" i="4"/>
  <c r="C1656" i="4"/>
  <c r="B1658" i="4"/>
  <c r="B1667" i="4"/>
  <c r="C1668" i="4"/>
  <c r="C1669" i="4"/>
  <c r="B1671" i="4"/>
  <c r="B1676" i="4"/>
  <c r="E1677" i="4"/>
  <c r="C1684" i="4"/>
  <c r="C1686" i="4"/>
  <c r="E1691" i="4"/>
  <c r="C1692" i="4"/>
  <c r="C1695" i="4"/>
  <c r="C1704" i="4"/>
  <c r="B1708" i="4"/>
  <c r="B1709" i="4"/>
  <c r="B1717" i="4"/>
  <c r="C1723" i="4"/>
  <c r="B1725" i="4"/>
  <c r="B1729" i="4"/>
  <c r="B1730" i="4"/>
  <c r="C1734" i="4"/>
  <c r="B1735" i="4"/>
  <c r="B1743" i="4"/>
  <c r="B1744" i="4"/>
  <c r="E1745" i="4"/>
  <c r="B1746" i="4"/>
  <c r="C1751" i="4"/>
  <c r="B1760" i="4"/>
  <c r="B1762" i="4"/>
  <c r="B1764" i="4"/>
  <c r="B1765" i="4"/>
  <c r="B1771" i="4"/>
  <c r="B1773" i="4"/>
  <c r="C1774" i="4"/>
  <c r="B1777" i="4"/>
  <c r="B1778" i="4"/>
  <c r="F1778" i="4"/>
  <c r="C1787" i="4"/>
  <c r="C1789" i="4"/>
  <c r="B1791" i="4"/>
  <c r="C1796" i="4"/>
  <c r="B1798" i="4"/>
  <c r="C1803" i="4"/>
  <c r="B1814" i="4"/>
  <c r="C1816" i="4"/>
  <c r="B1825" i="4"/>
  <c r="E1842" i="4"/>
  <c r="C1843" i="4"/>
  <c r="E1844" i="4"/>
  <c r="C1846" i="4"/>
  <c r="B1847" i="4"/>
  <c r="C1850" i="4"/>
  <c r="B1852" i="4"/>
  <c r="C1852" i="4"/>
  <c r="E1853" i="4"/>
  <c r="C1854" i="4"/>
  <c r="C1855" i="4"/>
  <c r="B1856" i="4"/>
  <c r="F1857" i="4"/>
  <c r="B1861" i="4"/>
  <c r="B1862" i="4"/>
  <c r="B1863" i="4"/>
  <c r="C1864" i="4"/>
  <c r="C1867" i="4"/>
  <c r="C1869" i="4"/>
  <c r="C1870" i="4"/>
  <c r="C1872" i="4"/>
  <c r="E1873" i="4"/>
  <c r="C1874" i="4"/>
  <c r="C1876" i="4"/>
  <c r="B1877" i="4"/>
  <c r="C1879" i="4"/>
  <c r="C1881" i="4"/>
  <c r="B1883" i="4"/>
  <c r="B1887" i="4"/>
  <c r="C1892" i="4"/>
  <c r="B1904" i="4"/>
  <c r="B1913" i="4"/>
  <c r="B1915" i="4"/>
  <c r="C1919" i="4"/>
  <c r="B1920" i="4"/>
  <c r="F1921" i="4"/>
  <c r="E3056" i="4"/>
  <c r="F3056" i="4"/>
  <c r="C4744" i="4"/>
  <c r="D4745" i="4"/>
  <c r="D4749" i="4"/>
  <c r="D4751" i="4"/>
  <c r="F4751" i="4"/>
  <c r="F4760" i="4"/>
  <c r="E4790" i="4"/>
  <c r="F4793" i="4"/>
  <c r="D4800" i="4"/>
  <c r="B796" i="4"/>
  <c r="F796" i="4"/>
  <c r="E806" i="4"/>
  <c r="F809" i="4"/>
  <c r="D812" i="4"/>
  <c r="E832" i="4"/>
  <c r="D846" i="4"/>
  <c r="D852" i="4"/>
  <c r="B854" i="4"/>
  <c r="F862" i="4"/>
  <c r="F871" i="4"/>
  <c r="D876" i="4"/>
  <c r="E882" i="4"/>
  <c r="E887" i="4"/>
  <c r="F903" i="4"/>
  <c r="E906" i="4"/>
  <c r="F908" i="4"/>
  <c r="F926" i="4"/>
  <c r="E938" i="4"/>
  <c r="E939" i="4"/>
  <c r="B940" i="4"/>
  <c r="E953" i="4"/>
  <c r="E977" i="4"/>
  <c r="F988" i="4"/>
  <c r="F1006" i="4"/>
  <c r="F1007" i="4"/>
  <c r="E1021" i="4"/>
  <c r="F1027" i="4"/>
  <c r="D1042" i="4"/>
  <c r="F1055" i="4"/>
  <c r="F1072" i="4"/>
  <c r="F1075" i="4"/>
  <c r="F1085" i="4"/>
  <c r="F1087" i="4"/>
  <c r="B1096" i="4"/>
  <c r="D1097" i="4"/>
  <c r="B1103" i="4"/>
  <c r="E1105" i="4"/>
  <c r="D1108" i="4"/>
  <c r="E1109" i="4"/>
  <c r="B1115" i="4"/>
  <c r="B1120" i="4"/>
  <c r="D1121" i="4"/>
  <c r="D1125" i="4"/>
  <c r="D1127" i="4"/>
  <c r="B1129" i="4"/>
  <c r="F1129" i="4"/>
  <c r="E1132" i="4"/>
  <c r="E1133" i="4"/>
  <c r="B1134" i="4"/>
  <c r="E1134" i="4"/>
  <c r="D1136" i="4"/>
  <c r="B1143" i="4"/>
  <c r="D1147" i="4"/>
  <c r="B1153" i="4"/>
  <c r="B1155" i="4"/>
  <c r="B1161" i="4"/>
  <c r="F1161" i="4"/>
  <c r="B1164" i="4"/>
  <c r="E1164" i="4"/>
  <c r="D1177" i="4"/>
  <c r="E1178" i="4"/>
  <c r="B1184" i="4"/>
  <c r="B1185" i="4"/>
  <c r="B1187" i="4"/>
  <c r="D1189" i="4"/>
  <c r="F1189" i="4"/>
  <c r="B1195" i="4"/>
  <c r="F1201" i="4"/>
  <c r="B1202" i="4"/>
  <c r="D1205" i="4"/>
  <c r="B1209" i="4"/>
  <c r="D1210" i="4"/>
  <c r="B1211" i="4"/>
  <c r="B1217" i="4"/>
  <c r="B1218" i="4"/>
  <c r="F1225" i="4"/>
  <c r="B1227" i="4"/>
  <c r="D1237" i="4"/>
  <c r="D1238" i="4"/>
  <c r="D1239" i="4"/>
  <c r="B1241" i="4"/>
  <c r="B1251" i="4"/>
  <c r="B1255" i="4"/>
  <c r="B1258" i="4"/>
  <c r="B1260" i="4"/>
  <c r="E1261" i="4"/>
  <c r="E1262" i="4"/>
  <c r="D1278" i="4"/>
  <c r="D1285" i="4"/>
  <c r="B1298" i="4"/>
  <c r="D1299" i="4"/>
  <c r="D1302" i="4"/>
  <c r="B1313" i="4"/>
  <c r="B1329" i="4"/>
  <c r="B1331" i="4"/>
  <c r="B1338" i="4"/>
  <c r="C1611" i="4"/>
  <c r="E1611" i="4"/>
  <c r="B1612" i="4"/>
  <c r="C1615" i="4"/>
  <c r="B1616" i="4"/>
  <c r="B1621" i="4"/>
  <c r="E1627" i="4"/>
  <c r="B1632" i="4"/>
  <c r="C1633" i="4"/>
  <c r="C1637" i="4"/>
  <c r="B1641" i="4"/>
  <c r="E1649" i="4"/>
  <c r="C1651" i="4"/>
  <c r="C1652" i="4"/>
  <c r="C1662" i="4"/>
  <c r="B1665" i="4"/>
  <c r="C1672" i="4"/>
  <c r="C1673" i="4"/>
  <c r="C1674" i="4"/>
  <c r="E1681" i="4"/>
  <c r="B1683" i="4"/>
  <c r="C1689" i="4"/>
  <c r="C1691" i="4"/>
  <c r="B1696" i="4"/>
  <c r="E1696" i="4"/>
  <c r="B1697" i="4"/>
  <c r="B1705" i="4"/>
  <c r="C1714" i="4"/>
  <c r="C1718" i="4"/>
  <c r="B1719" i="4"/>
  <c r="C1721" i="4"/>
  <c r="B1722" i="4"/>
  <c r="F1729" i="4"/>
  <c r="B1739" i="4"/>
  <c r="C1740" i="4"/>
  <c r="C1750" i="4"/>
  <c r="C1761" i="4"/>
  <c r="B1763" i="4"/>
  <c r="C1773" i="4"/>
  <c r="B1774" i="4"/>
  <c r="B1783" i="4"/>
  <c r="C1784" i="4"/>
  <c r="B1785" i="4"/>
  <c r="C1793" i="4"/>
  <c r="B1796" i="4"/>
  <c r="E1797" i="4"/>
  <c r="B1799" i="4"/>
  <c r="B1802" i="4"/>
  <c r="B1804" i="4"/>
  <c r="B1806" i="4"/>
  <c r="B1810" i="4"/>
  <c r="B1815" i="4"/>
  <c r="B1818" i="4"/>
  <c r="B1821" i="4"/>
  <c r="B1822" i="4"/>
  <c r="B1827" i="4"/>
  <c r="B1830" i="4"/>
  <c r="B1831" i="4"/>
  <c r="C1834" i="4"/>
  <c r="B1835" i="4"/>
  <c r="B1839" i="4"/>
  <c r="C1841" i="4"/>
  <c r="F1841" i="4"/>
  <c r="C1842" i="4"/>
  <c r="C1845" i="4"/>
  <c r="C1847" i="4"/>
  <c r="B1853" i="4"/>
  <c r="E1854" i="4"/>
  <c r="C1857" i="4"/>
  <c r="B1860" i="4"/>
  <c r="E1861" i="4"/>
  <c r="B1865" i="4"/>
  <c r="B1868" i="4"/>
  <c r="B1869" i="4"/>
  <c r="F1874" i="4"/>
  <c r="C1875" i="4"/>
  <c r="B1876" i="4"/>
  <c r="B1881" i="4"/>
  <c r="B1898" i="4"/>
  <c r="C1900" i="4"/>
  <c r="F1908" i="4"/>
  <c r="B1910" i="4"/>
  <c r="C1921" i="4"/>
  <c r="F1922" i="4"/>
  <c r="D4731" i="4"/>
  <c r="C4735" i="4"/>
  <c r="D4735" i="4"/>
  <c r="B4742" i="4"/>
  <c r="B4743" i="4"/>
  <c r="B4744" i="4"/>
  <c r="D4744" i="4"/>
  <c r="D4746" i="4"/>
  <c r="D4747" i="4"/>
  <c r="D4748" i="4"/>
  <c r="E4752" i="4"/>
  <c r="F4761" i="4"/>
  <c r="F4773" i="4"/>
  <c r="F806" i="4"/>
  <c r="F819" i="4"/>
  <c r="D820" i="4"/>
  <c r="E822" i="4"/>
  <c r="E828" i="4"/>
  <c r="F831" i="4"/>
  <c r="F835" i="4"/>
  <c r="E845" i="4"/>
  <c r="E846" i="4"/>
  <c r="F848" i="4"/>
  <c r="B853" i="4"/>
  <c r="D855" i="4"/>
  <c r="F859" i="4"/>
  <c r="F868" i="4"/>
  <c r="F876" i="4"/>
  <c r="F910" i="4"/>
  <c r="E912" i="4"/>
  <c r="F915" i="4"/>
  <c r="B917" i="4"/>
  <c r="E918" i="4"/>
  <c r="B924" i="4"/>
  <c r="D932" i="4"/>
  <c r="D942" i="4"/>
  <c r="D949" i="4"/>
  <c r="E968" i="4"/>
  <c r="E975" i="4"/>
  <c r="B983" i="4"/>
  <c r="E990" i="4"/>
  <c r="F1011" i="4"/>
  <c r="F1017" i="4"/>
  <c r="D1018" i="4"/>
  <c r="D1033" i="4"/>
  <c r="D1050" i="4"/>
  <c r="F1060" i="4"/>
  <c r="E1064" i="4"/>
  <c r="F1074" i="4"/>
  <c r="E1085" i="4"/>
  <c r="F1088" i="4"/>
  <c r="B1094" i="4"/>
  <c r="B1101" i="4"/>
  <c r="B1105" i="4"/>
  <c r="D1106" i="4"/>
  <c r="E1117" i="4"/>
  <c r="F1121" i="4"/>
  <c r="D1128" i="4"/>
  <c r="E1131" i="4"/>
  <c r="B1139" i="4"/>
  <c r="D1142" i="4"/>
  <c r="E1150" i="4"/>
  <c r="E1153" i="4"/>
  <c r="D1161" i="4"/>
  <c r="D1163" i="4"/>
  <c r="D1167" i="4"/>
  <c r="D1171" i="4"/>
  <c r="B1172" i="4"/>
  <c r="B1183" i="4"/>
  <c r="D1184" i="4"/>
  <c r="D1185" i="4"/>
  <c r="E1187" i="4"/>
  <c r="E1189" i="4"/>
  <c r="B1194" i="4"/>
  <c r="F1196" i="4"/>
  <c r="B1197" i="4"/>
  <c r="B1198" i="4"/>
  <c r="B1200" i="4"/>
  <c r="D1201" i="4"/>
  <c r="D1202" i="4"/>
  <c r="E1203" i="4"/>
  <c r="D1204" i="4"/>
  <c r="D1208" i="4"/>
  <c r="B1212" i="4"/>
  <c r="D1219" i="4"/>
  <c r="B1220" i="4"/>
  <c r="D1221" i="4"/>
  <c r="B1223" i="4"/>
  <c r="B1224" i="4"/>
  <c r="B1225" i="4"/>
  <c r="B1231" i="4"/>
  <c r="B1233" i="4"/>
  <c r="B1237" i="4"/>
  <c r="B1243" i="4"/>
  <c r="B1245" i="4"/>
  <c r="E1247" i="4"/>
  <c r="D1249" i="4"/>
  <c r="B1253" i="4"/>
  <c r="B1259" i="4"/>
  <c r="F1262" i="4"/>
  <c r="B1264" i="4"/>
  <c r="D1265" i="4"/>
  <c r="D1266" i="4"/>
  <c r="B1269" i="4"/>
  <c r="B1271" i="4"/>
  <c r="D1273" i="4"/>
  <c r="B1274" i="4"/>
  <c r="D1277" i="4"/>
  <c r="B1278" i="4"/>
  <c r="D1283" i="4"/>
  <c r="B1290" i="4"/>
  <c r="B1302" i="4"/>
  <c r="D1303" i="4"/>
  <c r="D1306" i="4"/>
  <c r="B1308" i="4"/>
  <c r="E1310" i="4"/>
  <c r="B1311" i="4"/>
  <c r="F1311" i="4"/>
  <c r="B1315" i="4"/>
  <c r="B1319" i="4"/>
  <c r="B1323" i="4"/>
  <c r="B1327" i="4"/>
  <c r="B1353" i="4"/>
  <c r="C1614" i="4"/>
  <c r="B1617" i="4"/>
  <c r="B1622" i="4"/>
  <c r="B1624" i="4"/>
  <c r="C1625" i="4"/>
  <c r="B1626" i="4"/>
  <c r="C1627" i="4"/>
  <c r="C1630" i="4"/>
  <c r="B1638" i="4"/>
  <c r="C1645" i="4"/>
  <c r="C1650" i="4"/>
  <c r="C1655" i="4"/>
  <c r="B1657" i="4"/>
  <c r="B1659" i="4"/>
  <c r="C1666" i="4"/>
  <c r="E1672" i="4"/>
  <c r="B1675" i="4"/>
  <c r="C1677" i="4"/>
  <c r="B1681" i="4"/>
  <c r="C1687" i="4"/>
  <c r="B1688" i="4"/>
  <c r="C1690" i="4"/>
  <c r="B1692" i="4"/>
  <c r="C1693" i="4"/>
  <c r="B1694" i="4"/>
  <c r="F1697" i="4"/>
  <c r="C1703" i="4"/>
  <c r="C1705" i="4"/>
  <c r="C1711" i="4"/>
  <c r="B1713" i="4"/>
  <c r="B1715" i="4"/>
  <c r="B1718" i="4"/>
  <c r="B1728" i="4"/>
  <c r="C1729" i="4"/>
  <c r="B1732" i="4"/>
  <c r="E1733" i="4"/>
  <c r="C1741" i="4"/>
  <c r="B1742" i="4"/>
  <c r="E1742" i="4"/>
  <c r="C1743" i="4"/>
  <c r="C1744" i="4"/>
  <c r="B1745" i="4"/>
  <c r="F1745" i="4"/>
  <c r="C1746" i="4"/>
  <c r="B1751" i="4"/>
  <c r="C1752" i="4"/>
  <c r="B1754" i="4"/>
  <c r="B1758" i="4"/>
  <c r="B1761" i="4"/>
  <c r="B1766" i="4"/>
  <c r="B1769" i="4"/>
  <c r="F1769" i="4"/>
  <c r="B1772" i="4"/>
  <c r="B1775" i="4"/>
  <c r="B1779" i="4"/>
  <c r="E1779" i="4"/>
  <c r="C1780" i="4"/>
  <c r="B1782" i="4"/>
  <c r="B1792" i="4"/>
  <c r="B1793" i="4"/>
  <c r="B1800" i="4"/>
  <c r="E1800" i="4"/>
  <c r="B1803" i="4"/>
  <c r="B1808" i="4"/>
  <c r="C1810" i="4"/>
  <c r="C1822" i="4"/>
  <c r="B1824" i="4"/>
  <c r="C1828" i="4"/>
  <c r="B1833" i="4"/>
  <c r="B1838" i="4"/>
  <c r="B1843" i="4"/>
  <c r="B1845" i="4"/>
  <c r="C1849" i="4"/>
  <c r="B1850" i="4"/>
  <c r="C1859" i="4"/>
  <c r="C1861" i="4"/>
  <c r="C1878" i="4"/>
  <c r="B1879" i="4"/>
  <c r="B1884" i="4"/>
  <c r="C1890" i="4"/>
  <c r="E1898" i="4"/>
  <c r="C1901" i="4"/>
  <c r="C1902" i="4"/>
  <c r="C1903" i="4"/>
  <c r="C1914" i="4"/>
  <c r="C1918" i="4"/>
  <c r="E1921" i="4"/>
  <c r="B1923" i="4"/>
  <c r="B1924" i="4"/>
  <c r="E4734" i="4"/>
  <c r="E4746" i="4"/>
  <c r="E4747" i="4"/>
  <c r="C4749" i="4"/>
  <c r="C4756" i="4"/>
  <c r="B4757" i="4"/>
  <c r="F4758" i="4"/>
  <c r="C4759" i="4"/>
  <c r="E4761" i="4"/>
  <c r="E4773" i="4"/>
  <c r="D4784" i="4"/>
  <c r="F4790" i="4"/>
  <c r="E4793" i="4"/>
  <c r="E4800" i="4"/>
  <c r="D793" i="4"/>
  <c r="D794" i="4"/>
  <c r="F798" i="4"/>
  <c r="E825" i="4"/>
  <c r="D827" i="4"/>
  <c r="F839" i="4"/>
  <c r="D840" i="4"/>
  <c r="B851" i="4"/>
  <c r="E859" i="4"/>
  <c r="F865" i="4"/>
  <c r="E871" i="4"/>
  <c r="E875" i="4"/>
  <c r="E876" i="4"/>
  <c r="E878" i="4"/>
  <c r="F886" i="4"/>
  <c r="D887" i="4"/>
  <c r="D906" i="4"/>
  <c r="F921" i="4"/>
  <c r="F925" i="4"/>
  <c r="E929" i="4"/>
  <c r="D934" i="4"/>
  <c r="D936" i="4"/>
  <c r="B946" i="4"/>
  <c r="E956" i="4"/>
  <c r="F974" i="4"/>
  <c r="E984" i="4"/>
  <c r="D992" i="4"/>
  <c r="E1007" i="4"/>
  <c r="F1013" i="4"/>
  <c r="D1016" i="4"/>
  <c r="D1022" i="4"/>
  <c r="F1029" i="4"/>
  <c r="F1035" i="4"/>
  <c r="F1042" i="4"/>
  <c r="E1051" i="4"/>
  <c r="B1059" i="4"/>
  <c r="E1065" i="4"/>
  <c r="E1081" i="4"/>
  <c r="B1095" i="4"/>
  <c r="B1100" i="4"/>
  <c r="E1106" i="4"/>
  <c r="B1110" i="4"/>
  <c r="D1111" i="4"/>
  <c r="B1114" i="4"/>
  <c r="E1121" i="4"/>
  <c r="B1122" i="4"/>
  <c r="B1125" i="4"/>
  <c r="B1130" i="4"/>
  <c r="D1131" i="4"/>
  <c r="B1132" i="4"/>
  <c r="F1132" i="4"/>
  <c r="B1133" i="4"/>
  <c r="D1133" i="4"/>
  <c r="D1134" i="4"/>
  <c r="B1135" i="4"/>
  <c r="B1137" i="4"/>
  <c r="E1142" i="4"/>
  <c r="B1144" i="4"/>
  <c r="D1149" i="4"/>
  <c r="B1150" i="4"/>
  <c r="D1150" i="4"/>
  <c r="B1151" i="4"/>
  <c r="B1159" i="4"/>
  <c r="E1161" i="4"/>
  <c r="B1171" i="4"/>
  <c r="D1182" i="4"/>
  <c r="E1185" i="4"/>
  <c r="B1191" i="4"/>
  <c r="F1191" i="4"/>
  <c r="B1193" i="4"/>
  <c r="E1194" i="4"/>
  <c r="B1203" i="4"/>
  <c r="D1209" i="4"/>
  <c r="D1212" i="4"/>
  <c r="E1219" i="4"/>
  <c r="E1221" i="4"/>
  <c r="B1232" i="4"/>
  <c r="B1235" i="4"/>
  <c r="F1239" i="4"/>
  <c r="E1245" i="4"/>
  <c r="F1249" i="4"/>
  <c r="B1252" i="4"/>
  <c r="E1253" i="4"/>
  <c r="E1257" i="4"/>
  <c r="D1261" i="4"/>
  <c r="B1265" i="4"/>
  <c r="B1266" i="4"/>
  <c r="B1276" i="4"/>
  <c r="B1277" i="4"/>
  <c r="B1279" i="4"/>
  <c r="D1282" i="4"/>
  <c r="B1284" i="4"/>
  <c r="D1288" i="4"/>
  <c r="B1291" i="4"/>
  <c r="F1291" i="4"/>
  <c r="B1294" i="4"/>
  <c r="D1294" i="4"/>
  <c r="B1301" i="4"/>
  <c r="B1312" i="4"/>
  <c r="B1318" i="4"/>
  <c r="B1334" i="4"/>
  <c r="B1341" i="4"/>
  <c r="E1345" i="4"/>
  <c r="C1613" i="4"/>
  <c r="B1620" i="4"/>
  <c r="C1621" i="4"/>
  <c r="B1634" i="4"/>
  <c r="C1634" i="4"/>
  <c r="B1640" i="4"/>
  <c r="B1642" i="4"/>
  <c r="B1645" i="4"/>
  <c r="F1645" i="4"/>
  <c r="B1648" i="4"/>
  <c r="B1651" i="4"/>
  <c r="B1652" i="4"/>
  <c r="B1654" i="4"/>
  <c r="B1655" i="4"/>
  <c r="C1665" i="4"/>
  <c r="E1671" i="4"/>
  <c r="B1677" i="4"/>
  <c r="F1677" i="4"/>
  <c r="B1678" i="4"/>
  <c r="C1679" i="4"/>
  <c r="F1681" i="4"/>
  <c r="B1685" i="4"/>
  <c r="E1687" i="4"/>
  <c r="C1699" i="4"/>
  <c r="B1702" i="4"/>
  <c r="B1704" i="4"/>
  <c r="B1716" i="4"/>
  <c r="B1721" i="4"/>
  <c r="E1723" i="4"/>
  <c r="B1731" i="4"/>
  <c r="B1734" i="4"/>
  <c r="C1747" i="4"/>
  <c r="B1748" i="4"/>
  <c r="B1749" i="4"/>
  <c r="B1753" i="4"/>
  <c r="B1755" i="4"/>
  <c r="B1767" i="4"/>
  <c r="C1769" i="4"/>
  <c r="B1770" i="4"/>
  <c r="E1778" i="4"/>
  <c r="C1779" i="4"/>
  <c r="B1786" i="4"/>
  <c r="B1794" i="4"/>
  <c r="C1795" i="4"/>
  <c r="F1796" i="4"/>
  <c r="C1797" i="4"/>
  <c r="C1812" i="4"/>
  <c r="B1813" i="4"/>
  <c r="C1814" i="4"/>
  <c r="B1820" i="4"/>
  <c r="C1821" i="4"/>
  <c r="B1828" i="4"/>
  <c r="B1829" i="4"/>
  <c r="B1840" i="4"/>
  <c r="E1841" i="4"/>
  <c r="B1844" i="4"/>
  <c r="F1844" i="4"/>
  <c r="B1848" i="4"/>
  <c r="B1854" i="4"/>
  <c r="C1866" i="4"/>
  <c r="B1878" i="4"/>
  <c r="B1880" i="4"/>
  <c r="B1890" i="4"/>
  <c r="B1895" i="4"/>
  <c r="B1896" i="4"/>
  <c r="F1898" i="4"/>
  <c r="B1900" i="4"/>
  <c r="B1901" i="4"/>
  <c r="B1903" i="4"/>
  <c r="C1908" i="4"/>
  <c r="C1920" i="4"/>
  <c r="B1921" i="4"/>
  <c r="B1922" i="4"/>
  <c r="D828" i="4"/>
  <c r="F847" i="4"/>
  <c r="D858" i="4"/>
  <c r="D859" i="4"/>
  <c r="B872" i="4"/>
  <c r="F873" i="4"/>
  <c r="D880" i="4"/>
  <c r="D900" i="4"/>
  <c r="F918" i="4"/>
  <c r="E925" i="4"/>
  <c r="E927" i="4"/>
  <c r="F928" i="4"/>
  <c r="E952" i="4"/>
  <c r="E960" i="4"/>
  <c r="D971" i="4"/>
  <c r="F981" i="4"/>
  <c r="B990" i="4"/>
  <c r="E1004" i="4"/>
  <c r="E1013" i="4"/>
  <c r="E1027" i="4"/>
  <c r="D1045" i="4"/>
  <c r="E1049" i="4"/>
  <c r="F1051" i="4"/>
  <c r="E1052" i="4"/>
  <c r="E1063" i="4"/>
  <c r="F1064" i="4"/>
  <c r="E1068" i="4"/>
  <c r="E1072" i="4"/>
  <c r="F1078" i="4"/>
  <c r="F1090" i="4"/>
  <c r="E1092" i="4"/>
  <c r="E1095" i="4"/>
  <c r="B1097" i="4"/>
  <c r="E1097" i="4"/>
  <c r="E1101" i="4"/>
  <c r="B1104" i="4"/>
  <c r="D1109" i="4"/>
  <c r="B1117" i="4"/>
  <c r="D1119" i="4"/>
  <c r="D1122" i="4"/>
  <c r="D1139" i="4"/>
  <c r="D1140" i="4"/>
  <c r="D1145" i="4"/>
  <c r="B1146" i="4"/>
  <c r="B1148" i="4"/>
  <c r="B1152" i="4"/>
  <c r="B1160" i="4"/>
  <c r="D1164" i="4"/>
  <c r="B1165" i="4"/>
  <c r="D1168" i="4"/>
  <c r="D1169" i="4"/>
  <c r="B1177" i="4"/>
  <c r="B1178" i="4"/>
  <c r="B1182" i="4"/>
  <c r="D1187" i="4"/>
  <c r="B1215" i="4"/>
  <c r="B1216" i="4"/>
  <c r="B1221" i="4"/>
  <c r="B1236" i="4"/>
  <c r="D1245" i="4"/>
  <c r="D1248" i="4"/>
  <c r="B1249" i="4"/>
  <c r="B1254" i="4"/>
  <c r="D1255" i="4"/>
  <c r="B1257" i="4"/>
  <c r="E1258" i="4"/>
  <c r="D1262" i="4"/>
  <c r="B1268" i="4"/>
  <c r="E1273" i="4"/>
  <c r="E1275" i="4"/>
  <c r="F1282" i="4"/>
  <c r="E1285" i="4"/>
  <c r="E1286" i="4"/>
  <c r="E1288" i="4"/>
  <c r="B1292" i="4"/>
  <c r="B1293" i="4"/>
  <c r="B1300" i="4"/>
  <c r="E1302" i="4"/>
  <c r="B1306" i="4"/>
  <c r="B1307" i="4"/>
  <c r="B1309" i="4"/>
  <c r="B1314" i="4"/>
  <c r="B1316" i="4"/>
  <c r="E1316" i="4"/>
  <c r="B1317" i="4"/>
  <c r="B1321" i="4"/>
  <c r="B1322" i="4"/>
  <c r="E1323" i="4"/>
  <c r="B1328" i="4"/>
  <c r="B1336" i="4"/>
  <c r="B1337" i="4"/>
  <c r="E1339" i="4"/>
  <c r="B1344" i="4"/>
  <c r="B1345" i="4"/>
  <c r="B1348" i="4"/>
  <c r="B1349" i="4"/>
  <c r="B1352" i="4"/>
  <c r="B1354" i="4"/>
  <c r="B1355" i="4"/>
  <c r="B1358" i="4"/>
  <c r="E1358" i="4"/>
  <c r="B1611" i="4"/>
  <c r="B1619" i="4"/>
  <c r="C1620" i="4"/>
  <c r="C1649" i="4"/>
  <c r="C1653" i="4"/>
  <c r="C1659" i="4"/>
  <c r="C1661" i="4"/>
  <c r="B1662" i="4"/>
  <c r="E1662" i="4"/>
  <c r="B1663" i="4"/>
  <c r="B1670" i="4"/>
  <c r="C1675" i="4"/>
  <c r="B1679" i="4"/>
  <c r="B1684" i="4"/>
  <c r="E1684" i="4"/>
  <c r="C1685" i="4"/>
  <c r="B1686" i="4"/>
  <c r="B1689" i="4"/>
  <c r="E1689" i="4"/>
  <c r="B1690" i="4"/>
  <c r="C1697" i="4"/>
  <c r="E1784" i="4"/>
  <c r="C1786" i="4"/>
  <c r="B1789" i="4"/>
  <c r="C1791" i="4"/>
  <c r="F1798" i="4"/>
  <c r="C1799" i="4"/>
  <c r="C1819" i="4"/>
  <c r="C1823" i="4"/>
  <c r="C1825" i="4"/>
  <c r="C1827" i="4"/>
  <c r="B1832" i="4"/>
  <c r="B1834" i="4"/>
  <c r="C1835" i="4"/>
  <c r="B1836" i="4"/>
  <c r="B1837" i="4"/>
  <c r="E1839" i="4"/>
  <c r="B1841" i="4"/>
  <c r="B1842" i="4"/>
  <c r="C1844" i="4"/>
  <c r="E1849" i="4"/>
  <c r="C1851" i="4"/>
  <c r="C1853" i="4"/>
  <c r="E1857" i="4"/>
  <c r="B1858" i="4"/>
  <c r="F1861" i="4"/>
  <c r="F1873" i="4"/>
  <c r="B1874" i="4"/>
  <c r="C1880" i="4"/>
  <c r="C1882" i="4"/>
  <c r="C1887" i="4"/>
  <c r="C1888" i="4"/>
  <c r="E1891" i="4"/>
  <c r="B1892" i="4"/>
  <c r="B1893" i="4"/>
  <c r="B1894" i="4"/>
  <c r="C1904" i="4"/>
  <c r="C1905" i="4"/>
  <c r="B1907" i="4"/>
  <c r="E1908" i="4"/>
  <c r="B1917" i="4"/>
  <c r="B1918" i="4"/>
  <c r="E1922" i="4"/>
  <c r="E613" i="4"/>
  <c r="E629" i="4"/>
  <c r="E649" i="4"/>
  <c r="B650" i="4"/>
  <c r="F661" i="4"/>
  <c r="B662" i="4"/>
  <c r="E674" i="4"/>
  <c r="F680" i="4"/>
  <c r="B682" i="4"/>
  <c r="D682" i="4"/>
  <c r="B683" i="4"/>
  <c r="E685" i="4"/>
  <c r="D686" i="4"/>
  <c r="B688" i="4"/>
  <c r="D688" i="4"/>
  <c r="D689" i="4"/>
  <c r="B690" i="4"/>
  <c r="E693" i="4"/>
  <c r="D694" i="4"/>
  <c r="D695" i="4"/>
  <c r="B696" i="4"/>
  <c r="D700" i="4"/>
  <c r="E701" i="4"/>
  <c r="B707" i="4"/>
  <c r="B714" i="4"/>
  <c r="B716" i="4"/>
  <c r="B718" i="4"/>
  <c r="E718" i="4"/>
  <c r="B719" i="4"/>
  <c r="E719" i="4"/>
  <c r="E720" i="4"/>
  <c r="E722" i="4"/>
  <c r="F723" i="4"/>
  <c r="B727" i="4"/>
  <c r="D730" i="4"/>
  <c r="B732" i="4"/>
  <c r="E735" i="4"/>
  <c r="D737" i="4"/>
  <c r="B738" i="4"/>
  <c r="B739" i="4"/>
  <c r="F739" i="4"/>
  <c r="E753" i="4"/>
  <c r="F754" i="4"/>
  <c r="E755" i="4"/>
  <c r="B760" i="4"/>
  <c r="E761" i="4"/>
  <c r="B762" i="4"/>
  <c r="E775" i="4"/>
  <c r="D777" i="4"/>
  <c r="B778" i="4"/>
  <c r="E778" i="4"/>
  <c r="B783" i="4"/>
  <c r="B784" i="4"/>
  <c r="E784" i="4"/>
  <c r="D786" i="4"/>
  <c r="F789" i="4"/>
  <c r="B790" i="4"/>
  <c r="B791" i="4"/>
  <c r="E800" i="4"/>
  <c r="B801" i="4"/>
  <c r="B802" i="4"/>
  <c r="B803" i="4"/>
  <c r="E811" i="4"/>
  <c r="D813" i="4"/>
  <c r="D816" i="4"/>
  <c r="D818" i="4"/>
  <c r="B828" i="4"/>
  <c r="D829" i="4"/>
  <c r="E830" i="4"/>
  <c r="D833" i="4"/>
  <c r="D834" i="4"/>
  <c r="D836" i="4"/>
  <c r="F836" i="4"/>
  <c r="B837" i="4"/>
  <c r="B838" i="4"/>
  <c r="E838" i="4"/>
  <c r="B839" i="4"/>
  <c r="F841" i="4"/>
  <c r="D842" i="4"/>
  <c r="D847" i="4"/>
  <c r="B861" i="4"/>
  <c r="B866" i="4"/>
  <c r="D871" i="4"/>
  <c r="F874" i="4"/>
  <c r="B875" i="4"/>
  <c r="B877" i="4"/>
  <c r="B879" i="4"/>
  <c r="F879" i="4"/>
  <c r="E881" i="4"/>
  <c r="F883" i="4"/>
  <c r="D884" i="4"/>
  <c r="B886" i="4"/>
  <c r="D886" i="4"/>
  <c r="B889" i="4"/>
  <c r="B891" i="4"/>
  <c r="E892" i="4"/>
  <c r="F894" i="4"/>
  <c r="B900" i="4"/>
  <c r="F900" i="4"/>
  <c r="B903" i="4"/>
  <c r="F905" i="4"/>
  <c r="E908" i="4"/>
  <c r="B910" i="4"/>
  <c r="E922" i="4"/>
  <c r="B927" i="4"/>
  <c r="B930" i="4"/>
  <c r="D931" i="4"/>
  <c r="F932" i="4"/>
  <c r="F933" i="4"/>
  <c r="E935" i="4"/>
  <c r="D937" i="4"/>
  <c r="D939" i="4"/>
  <c r="B942" i="4"/>
  <c r="E944" i="4"/>
  <c r="E945" i="4"/>
  <c r="D946" i="4"/>
  <c r="E947" i="4"/>
  <c r="B949" i="4"/>
  <c r="F957" i="4"/>
  <c r="F959" i="4"/>
  <c r="B960" i="4"/>
  <c r="B961" i="4"/>
  <c r="E963" i="4"/>
  <c r="D964" i="4"/>
  <c r="F966" i="4"/>
  <c r="B967" i="4"/>
  <c r="E967" i="4"/>
  <c r="D968" i="4"/>
  <c r="E970" i="4"/>
  <c r="B971" i="4"/>
  <c r="E973" i="4"/>
  <c r="D977" i="4"/>
  <c r="D978" i="4"/>
  <c r="F979" i="4"/>
  <c r="D981" i="4"/>
  <c r="F982" i="4"/>
  <c r="F989" i="4"/>
  <c r="E994" i="4"/>
  <c r="B995" i="4"/>
  <c r="F996" i="4"/>
  <c r="B997" i="4"/>
  <c r="E998" i="4"/>
  <c r="B999" i="4"/>
  <c r="B1002" i="4"/>
  <c r="D1002" i="4"/>
  <c r="B1008" i="4"/>
  <c r="D1008" i="4"/>
  <c r="B1009" i="4"/>
  <c r="E1011" i="4"/>
  <c r="B1012" i="4"/>
  <c r="D1012" i="4"/>
  <c r="D1015" i="4"/>
  <c r="B1016" i="4"/>
  <c r="B1017" i="4"/>
  <c r="D1019" i="4"/>
  <c r="D1020" i="4"/>
  <c r="F1024" i="4"/>
  <c r="B1025" i="4"/>
  <c r="F1025" i="4"/>
  <c r="D1031" i="4"/>
  <c r="B1032" i="4"/>
  <c r="F1038" i="4"/>
  <c r="B1039" i="4"/>
  <c r="F1039" i="4"/>
  <c r="F1041" i="4"/>
  <c r="D1044" i="4"/>
  <c r="B1045" i="4"/>
  <c r="E1045" i="4"/>
  <c r="D1047" i="4"/>
  <c r="B1054" i="4"/>
  <c r="F1054" i="4"/>
  <c r="B1055" i="4"/>
  <c r="B1056" i="4"/>
  <c r="F1062" i="4"/>
  <c r="D1068" i="4"/>
  <c r="F1070" i="4"/>
  <c r="B1075" i="4"/>
  <c r="B1078" i="4"/>
  <c r="E1080" i="4"/>
  <c r="B1081" i="4"/>
  <c r="D1093" i="4"/>
  <c r="E1093" i="4"/>
  <c r="F1093" i="4"/>
  <c r="D34" i="4"/>
  <c r="D35" i="4"/>
  <c r="F35" i="4"/>
  <c r="E36" i="4"/>
  <c r="D37" i="4"/>
  <c r="D38" i="4"/>
  <c r="F38" i="4"/>
  <c r="D39" i="4"/>
  <c r="E39" i="4"/>
  <c r="B40" i="4"/>
  <c r="E40" i="4"/>
  <c r="B44" i="4"/>
  <c r="F44" i="4"/>
  <c r="F48" i="4"/>
  <c r="B49" i="4"/>
  <c r="D50" i="4"/>
  <c r="E51" i="4"/>
  <c r="D54" i="4"/>
  <c r="B179" i="4"/>
  <c r="F179" i="4"/>
  <c r="F180" i="4"/>
  <c r="E181" i="4"/>
  <c r="D182" i="4"/>
  <c r="E294" i="4"/>
  <c r="F299" i="4"/>
  <c r="D300" i="4"/>
  <c r="F304" i="4"/>
  <c r="F343" i="4"/>
  <c r="F367" i="4"/>
  <c r="E369" i="4"/>
  <c r="E454" i="4"/>
  <c r="F537" i="4"/>
  <c r="F538" i="4"/>
  <c r="E539" i="4"/>
  <c r="E540" i="4"/>
  <c r="B548" i="4"/>
  <c r="E549" i="4"/>
  <c r="F550" i="4"/>
  <c r="D560" i="4"/>
  <c r="D565" i="4"/>
  <c r="F567" i="4"/>
  <c r="E569" i="4"/>
  <c r="F582" i="4"/>
  <c r="D583" i="4"/>
  <c r="F586" i="4"/>
  <c r="F597" i="4"/>
  <c r="F598" i="4"/>
  <c r="F603" i="4"/>
  <c r="D613" i="4"/>
  <c r="F613" i="4"/>
  <c r="F635" i="4"/>
  <c r="F637" i="4"/>
  <c r="F643" i="4"/>
  <c r="F644" i="4"/>
  <c r="D655" i="4"/>
  <c r="D656" i="4"/>
  <c r="E659" i="4"/>
  <c r="E661" i="4"/>
  <c r="E662" i="4"/>
  <c r="F672" i="4"/>
  <c r="F674" i="4"/>
  <c r="B686" i="4"/>
  <c r="E686" i="4"/>
  <c r="E687" i="4"/>
  <c r="F692" i="4"/>
  <c r="B697" i="4"/>
  <c r="E697" i="4"/>
  <c r="B706" i="4"/>
  <c r="F708" i="4"/>
  <c r="D709" i="4"/>
  <c r="B711" i="4"/>
  <c r="E711" i="4"/>
  <c r="E713" i="4"/>
  <c r="E717" i="4"/>
  <c r="B721" i="4"/>
  <c r="B731" i="4"/>
  <c r="F735" i="4"/>
  <c r="F738" i="4"/>
  <c r="D739" i="4"/>
  <c r="F740" i="4"/>
  <c r="B742" i="4"/>
  <c r="F742" i="4"/>
  <c r="F743" i="4"/>
  <c r="B745" i="4"/>
  <c r="F745" i="4"/>
  <c r="B748" i="4"/>
  <c r="B751" i="4"/>
  <c r="D751" i="4"/>
  <c r="F751" i="4"/>
  <c r="B752" i="4"/>
  <c r="E752" i="4"/>
  <c r="B753" i="4"/>
  <c r="F753" i="4"/>
  <c r="E760" i="4"/>
  <c r="F761" i="4"/>
  <c r="F763" i="4"/>
  <c r="B764" i="4"/>
  <c r="D764" i="4"/>
  <c r="B766" i="4"/>
  <c r="D771" i="4"/>
  <c r="D772" i="4"/>
  <c r="B782" i="4"/>
  <c r="E782" i="4"/>
  <c r="E785" i="4"/>
  <c r="B787" i="4"/>
  <c r="F787" i="4"/>
  <c r="E791" i="4"/>
  <c r="B793" i="4"/>
  <c r="E801" i="4"/>
  <c r="E802" i="4"/>
  <c r="F804" i="4"/>
  <c r="B805" i="4"/>
  <c r="D805" i="4"/>
  <c r="D810" i="4"/>
  <c r="E817" i="4"/>
  <c r="F818" i="4"/>
  <c r="B820" i="4"/>
  <c r="B833" i="4"/>
  <c r="F834" i="4"/>
  <c r="D837" i="4"/>
  <c r="F842" i="4"/>
  <c r="B843" i="4"/>
  <c r="E843" i="4"/>
  <c r="E844" i="4"/>
  <c r="F845" i="4"/>
  <c r="B846" i="4"/>
  <c r="D849" i="4"/>
  <c r="B859" i="4"/>
  <c r="B860" i="4"/>
  <c r="E860" i="4"/>
  <c r="F864" i="4"/>
  <c r="D885" i="4"/>
  <c r="F888" i="4"/>
  <c r="E891" i="4"/>
  <c r="D893" i="4"/>
  <c r="B894" i="4"/>
  <c r="D894" i="4"/>
  <c r="B895" i="4"/>
  <c r="D897" i="4"/>
  <c r="F898" i="4"/>
  <c r="B899" i="4"/>
  <c r="E899" i="4"/>
  <c r="E905" i="4"/>
  <c r="B906" i="4"/>
  <c r="E910" i="4"/>
  <c r="B912" i="4"/>
  <c r="E913" i="4"/>
  <c r="D914" i="4"/>
  <c r="B920" i="4"/>
  <c r="B921" i="4"/>
  <c r="D921" i="4"/>
  <c r="E921" i="4"/>
  <c r="D925" i="4"/>
  <c r="F927" i="4"/>
  <c r="B929" i="4"/>
  <c r="E931" i="4"/>
  <c r="E933" i="4"/>
  <c r="B936" i="4"/>
  <c r="F945" i="4"/>
  <c r="F952" i="4"/>
  <c r="E955" i="4"/>
  <c r="F962" i="4"/>
  <c r="D963" i="4"/>
  <c r="B964" i="4"/>
  <c r="E965" i="4"/>
  <c r="B972" i="4"/>
  <c r="E972" i="4"/>
  <c r="B975" i="4"/>
  <c r="D975" i="4"/>
  <c r="E978" i="4"/>
  <c r="E980" i="4"/>
  <c r="B984" i="4"/>
  <c r="B985" i="4"/>
  <c r="D985" i="4"/>
  <c r="D987" i="4"/>
  <c r="B989" i="4"/>
  <c r="E989" i="4"/>
  <c r="F993" i="4"/>
  <c r="B994" i="4"/>
  <c r="D997" i="4"/>
  <c r="D998" i="4"/>
  <c r="F998" i="4"/>
  <c r="E1000" i="4"/>
  <c r="B1003" i="4"/>
  <c r="B1007" i="4"/>
  <c r="F1009" i="4"/>
  <c r="E1010" i="4"/>
  <c r="D1014" i="4"/>
  <c r="F1014" i="4"/>
  <c r="E1015" i="4"/>
  <c r="E1024" i="4"/>
  <c r="D1025" i="4"/>
  <c r="D1028" i="4"/>
  <c r="B1033" i="4"/>
  <c r="B1034" i="4"/>
  <c r="B1037" i="4"/>
  <c r="D1037" i="4"/>
  <c r="B1038" i="4"/>
  <c r="D1038" i="4"/>
  <c r="B1040" i="4"/>
  <c r="E1040" i="4"/>
  <c r="B1044" i="4"/>
  <c r="E1044" i="4"/>
  <c r="B1047" i="4"/>
  <c r="F1048" i="4"/>
  <c r="B1049" i="4"/>
  <c r="D1049" i="4"/>
  <c r="E1053" i="4"/>
  <c r="E1057" i="4"/>
  <c r="D1062" i="4"/>
  <c r="B1065" i="4"/>
  <c r="B1067" i="4"/>
  <c r="F1067" i="4"/>
  <c r="D1069" i="4"/>
  <c r="D1074" i="4"/>
  <c r="E1078" i="4"/>
  <c r="D1081" i="4"/>
  <c r="B1082" i="4"/>
  <c r="D1082" i="4"/>
  <c r="B1088" i="4"/>
  <c r="E1089" i="4"/>
  <c r="D1092" i="4"/>
  <c r="B1093" i="4"/>
  <c r="B1701" i="4"/>
  <c r="C1701" i="4"/>
  <c r="E1701" i="4"/>
  <c r="F1701" i="4"/>
  <c r="B2897" i="4"/>
  <c r="B2900" i="4"/>
  <c r="B2902" i="4"/>
  <c r="B2904" i="4"/>
  <c r="B2906" i="4"/>
  <c r="B2908" i="4"/>
  <c r="B2910" i="4"/>
  <c r="B2912" i="4"/>
  <c r="C3498" i="4"/>
  <c r="E3498" i="4"/>
  <c r="C3500" i="4"/>
  <c r="D3500" i="4"/>
  <c r="C3501" i="4"/>
  <c r="B3504" i="4"/>
  <c r="D3504" i="4"/>
  <c r="C3505" i="4"/>
  <c r="C3506" i="4"/>
  <c r="D3506" i="4"/>
  <c r="B3508" i="4"/>
  <c r="C3508" i="4"/>
  <c r="E3508" i="4"/>
  <c r="B3509" i="4"/>
  <c r="D3509" i="4"/>
  <c r="B3510" i="4"/>
  <c r="B3513" i="4"/>
  <c r="C3514" i="4"/>
  <c r="D3514" i="4"/>
  <c r="F3514" i="4"/>
  <c r="C3516" i="4"/>
  <c r="D3516" i="4"/>
  <c r="C3517" i="4"/>
  <c r="E3517" i="4"/>
  <c r="C3518" i="4"/>
  <c r="B3521" i="4"/>
  <c r="D3521" i="4"/>
  <c r="B3523" i="4"/>
  <c r="C3523" i="4"/>
  <c r="C3528" i="4"/>
  <c r="D4131" i="4"/>
  <c r="B4133" i="4"/>
  <c r="D4133" i="4"/>
  <c r="B4134" i="4"/>
  <c r="D4134" i="4"/>
  <c r="B4135" i="4"/>
  <c r="D4761" i="4"/>
  <c r="F4767" i="4"/>
  <c r="D4768" i="4"/>
  <c r="D4770" i="4"/>
  <c r="F4776" i="4"/>
  <c r="F4779" i="4"/>
  <c r="C4789" i="4"/>
  <c r="E4792" i="4"/>
  <c r="E4795" i="4"/>
  <c r="F4796" i="4"/>
  <c r="C4800" i="4"/>
  <c r="D33" i="4"/>
  <c r="E33" i="4"/>
  <c r="E37" i="4"/>
  <c r="F42" i="4"/>
  <c r="D43" i="4"/>
  <c r="E47" i="4"/>
  <c r="B48" i="4"/>
  <c r="D48" i="4"/>
  <c r="E53" i="4"/>
  <c r="E54" i="4"/>
  <c r="D57" i="4"/>
  <c r="D58" i="4"/>
  <c r="F59" i="4"/>
  <c r="E162" i="4"/>
  <c r="E172" i="4"/>
  <c r="F173" i="4"/>
  <c r="E174" i="4"/>
  <c r="E179" i="4"/>
  <c r="D536" i="4"/>
  <c r="F540" i="4"/>
  <c r="F541" i="4"/>
  <c r="F547" i="4"/>
  <c r="D548" i="4"/>
  <c r="F554" i="4"/>
  <c r="D556" i="4"/>
  <c r="E559" i="4"/>
  <c r="E560" i="4"/>
  <c r="F560" i="4"/>
  <c r="F561" i="4"/>
  <c r="E562" i="4"/>
  <c r="F563" i="4"/>
  <c r="E566" i="4"/>
  <c r="E578" i="4"/>
  <c r="D582" i="4"/>
  <c r="E611" i="4"/>
  <c r="F616" i="4"/>
  <c r="F619" i="4"/>
  <c r="D627" i="4"/>
  <c r="F629" i="4"/>
  <c r="E633" i="4"/>
  <c r="F634" i="4"/>
  <c r="E635" i="4"/>
  <c r="D638" i="4"/>
  <c r="D650" i="4"/>
  <c r="F652" i="4"/>
  <c r="F653" i="4"/>
  <c r="B656" i="4"/>
  <c r="E656" i="4"/>
  <c r="E660" i="4"/>
  <c r="F669" i="4"/>
  <c r="F683" i="4"/>
  <c r="B684" i="4"/>
  <c r="F684" i="4"/>
  <c r="B685" i="4"/>
  <c r="E689" i="4"/>
  <c r="D690" i="4"/>
  <c r="B694" i="4"/>
  <c r="E694" i="4"/>
  <c r="E698" i="4"/>
  <c r="E699" i="4"/>
  <c r="E700" i="4"/>
  <c r="B702" i="4"/>
  <c r="B704" i="4"/>
  <c r="E706" i="4"/>
  <c r="D707" i="4"/>
  <c r="F709" i="4"/>
  <c r="F711" i="4"/>
  <c r="B712" i="4"/>
  <c r="F713" i="4"/>
  <c r="F719" i="4"/>
  <c r="B720" i="4"/>
  <c r="F721" i="4"/>
  <c r="B723" i="4"/>
  <c r="B735" i="4"/>
  <c r="D735" i="4"/>
  <c r="B743" i="4"/>
  <c r="E743" i="4"/>
  <c r="D746" i="4"/>
  <c r="D747" i="4"/>
  <c r="D749" i="4"/>
  <c r="E754" i="4"/>
  <c r="D756" i="4"/>
  <c r="F756" i="4"/>
  <c r="B758" i="4"/>
  <c r="D758" i="4"/>
  <c r="B768" i="4"/>
  <c r="E773" i="4"/>
  <c r="B774" i="4"/>
  <c r="F774" i="4"/>
  <c r="B775" i="4"/>
  <c r="B777" i="4"/>
  <c r="E777" i="4"/>
  <c r="F786" i="4"/>
  <c r="E787" i="4"/>
  <c r="D789" i="4"/>
  <c r="D792" i="4"/>
  <c r="B795" i="4"/>
  <c r="D797" i="4"/>
  <c r="D798" i="4"/>
  <c r="F801" i="4"/>
  <c r="F802" i="4"/>
  <c r="B804" i="4"/>
  <c r="E804" i="4"/>
  <c r="F805" i="4"/>
  <c r="B809" i="4"/>
  <c r="D811" i="4"/>
  <c r="B816" i="4"/>
  <c r="F816" i="4"/>
  <c r="B817" i="4"/>
  <c r="E818" i="4"/>
  <c r="D823" i="4"/>
  <c r="B825" i="4"/>
  <c r="D825" i="4"/>
  <c r="F833" i="4"/>
  <c r="E834" i="4"/>
  <c r="B835" i="4"/>
  <c r="E841" i="4"/>
  <c r="D843" i="4"/>
  <c r="B847" i="4"/>
  <c r="E850" i="4"/>
  <c r="D860" i="4"/>
  <c r="D864" i="4"/>
  <c r="B873" i="4"/>
  <c r="E874" i="4"/>
  <c r="B876" i="4"/>
  <c r="F882" i="4"/>
  <c r="D883" i="4"/>
  <c r="F884" i="4"/>
  <c r="B885" i="4"/>
  <c r="F885" i="4"/>
  <c r="D889" i="4"/>
  <c r="F897" i="4"/>
  <c r="E898" i="4"/>
  <c r="F899" i="4"/>
  <c r="E900" i="4"/>
  <c r="B905" i="4"/>
  <c r="D905" i="4"/>
  <c r="F907" i="4"/>
  <c r="D912" i="4"/>
  <c r="D913" i="4"/>
  <c r="E915" i="4"/>
  <c r="B918" i="4"/>
  <c r="B926" i="4"/>
  <c r="D926" i="4"/>
  <c r="F931" i="4"/>
  <c r="B938" i="4"/>
  <c r="D938" i="4"/>
  <c r="F941" i="4"/>
  <c r="B943" i="4"/>
  <c r="F943" i="4"/>
  <c r="F946" i="4"/>
  <c r="B947" i="4"/>
  <c r="E949" i="4"/>
  <c r="B950" i="4"/>
  <c r="F950" i="4"/>
  <c r="B957" i="4"/>
  <c r="E957" i="4"/>
  <c r="F961" i="4"/>
  <c r="E964" i="4"/>
  <c r="D965" i="4"/>
  <c r="B968" i="4"/>
  <c r="D969" i="4"/>
  <c r="D972" i="4"/>
  <c r="D973" i="4"/>
  <c r="F976" i="4"/>
  <c r="B978" i="4"/>
  <c r="D980" i="4"/>
  <c r="B981" i="4"/>
  <c r="D982" i="4"/>
  <c r="E985" i="4"/>
  <c r="D986" i="4"/>
  <c r="B993" i="4"/>
  <c r="E993" i="4"/>
  <c r="D995" i="4"/>
  <c r="E996" i="4"/>
  <c r="E1003" i="4"/>
  <c r="E1009" i="4"/>
  <c r="B1010" i="4"/>
  <c r="D1011" i="4"/>
  <c r="D1017" i="4"/>
  <c r="B1020" i="4"/>
  <c r="E1020" i="4"/>
  <c r="F1021" i="4"/>
  <c r="E1023" i="4"/>
  <c r="F1023" i="4"/>
  <c r="F1026" i="4"/>
  <c r="E1031" i="4"/>
  <c r="F1032" i="4"/>
  <c r="E1039" i="4"/>
  <c r="E1041" i="4"/>
  <c r="B1042" i="4"/>
  <c r="F1045" i="4"/>
  <c r="B1046" i="4"/>
  <c r="D1046" i="4"/>
  <c r="D1054" i="4"/>
  <c r="E1056" i="4"/>
  <c r="B1069" i="4"/>
  <c r="E1069" i="4"/>
  <c r="D1070" i="4"/>
  <c r="B1072" i="4"/>
  <c r="D1072" i="4"/>
  <c r="B1073" i="4"/>
  <c r="F1073" i="4"/>
  <c r="B1074" i="4"/>
  <c r="D1080" i="4"/>
  <c r="D1085" i="4"/>
  <c r="B1087" i="4"/>
  <c r="D1087" i="4"/>
  <c r="B1091" i="4"/>
  <c r="E1091" i="4"/>
  <c r="C2307" i="4"/>
  <c r="E2307" i="4"/>
  <c r="F2307" i="4"/>
  <c r="B2903" i="4"/>
  <c r="B2905" i="4"/>
  <c r="B2907" i="4"/>
  <c r="B2909" i="4"/>
  <c r="B2911" i="4"/>
  <c r="C3493" i="4"/>
  <c r="B3495" i="4"/>
  <c r="D3495" i="4"/>
  <c r="B3496" i="4"/>
  <c r="B3498" i="4"/>
  <c r="D3498" i="4"/>
  <c r="B3499" i="4"/>
  <c r="C3499" i="4"/>
  <c r="B3501" i="4"/>
  <c r="D3501" i="4"/>
  <c r="B3502" i="4"/>
  <c r="D3503" i="4"/>
  <c r="C3504" i="4"/>
  <c r="E3504" i="4"/>
  <c r="B3505" i="4"/>
  <c r="D3508" i="4"/>
  <c r="C3509" i="4"/>
  <c r="B3511" i="4"/>
  <c r="B3512" i="4"/>
  <c r="B3514" i="4"/>
  <c r="E3514" i="4"/>
  <c r="B3516" i="4"/>
  <c r="B3519" i="4"/>
  <c r="B3520" i="4"/>
  <c r="C3522" i="4"/>
  <c r="C3524" i="4"/>
  <c r="B3526" i="4"/>
  <c r="B3527" i="4"/>
  <c r="C3527" i="4"/>
  <c r="B3528" i="4"/>
  <c r="C4131" i="4"/>
  <c r="C4132" i="4"/>
  <c r="E4762" i="4"/>
  <c r="F4762" i="4"/>
  <c r="B4763" i="4"/>
  <c r="E4765" i="4"/>
  <c r="B4766" i="4"/>
  <c r="F4766" i="4"/>
  <c r="E4768" i="4"/>
  <c r="F4771" i="4"/>
  <c r="D4773" i="4"/>
  <c r="E4783" i="4"/>
  <c r="F4788" i="4"/>
  <c r="F4791" i="4"/>
  <c r="D4797" i="4"/>
  <c r="D4798" i="4"/>
  <c r="D47" i="4"/>
  <c r="E50" i="4"/>
  <c r="D51" i="4"/>
  <c r="F53" i="4"/>
  <c r="E57" i="4"/>
  <c r="E85" i="4"/>
  <c r="E161" i="4"/>
  <c r="D162" i="4"/>
  <c r="E163" i="4"/>
  <c r="F172" i="4"/>
  <c r="D174" i="4"/>
  <c r="E180" i="4"/>
  <c r="F181" i="4"/>
  <c r="E182" i="4"/>
  <c r="D249" i="4"/>
  <c r="F341" i="4"/>
  <c r="E343" i="4"/>
  <c r="E350" i="4"/>
  <c r="F350" i="4"/>
  <c r="B366" i="4"/>
  <c r="E368" i="4"/>
  <c r="D369" i="4"/>
  <c r="F370" i="4"/>
  <c r="B378" i="4"/>
  <c r="E533" i="4"/>
  <c r="E537" i="4"/>
  <c r="D544" i="4"/>
  <c r="F544" i="4"/>
  <c r="E550" i="4"/>
  <c r="F555" i="4"/>
  <c r="B556" i="4"/>
  <c r="F562" i="4"/>
  <c r="F568" i="4"/>
  <c r="F569" i="4"/>
  <c r="D576" i="4"/>
  <c r="F577" i="4"/>
  <c r="E583" i="4"/>
  <c r="F587" i="4"/>
  <c r="F589" i="4"/>
  <c r="F599" i="4"/>
  <c r="F610" i="4"/>
  <c r="D611" i="4"/>
  <c r="D612" i="4"/>
  <c r="D620" i="4"/>
  <c r="E624" i="4"/>
  <c r="F624" i="4"/>
  <c r="D635" i="4"/>
  <c r="F650" i="4"/>
  <c r="F651" i="4"/>
  <c r="E653" i="4"/>
  <c r="F656" i="4"/>
  <c r="E669" i="4"/>
  <c r="F682" i="4"/>
  <c r="D683" i="4"/>
  <c r="E684" i="4"/>
  <c r="F686" i="4"/>
  <c r="B689" i="4"/>
  <c r="F690" i="4"/>
  <c r="E696" i="4"/>
  <c r="D697" i="4"/>
  <c r="B699" i="4"/>
  <c r="D699" i="4"/>
  <c r="B701" i="4"/>
  <c r="F701" i="4"/>
  <c r="E705" i="4"/>
  <c r="D706" i="4"/>
  <c r="F707" i="4"/>
  <c r="B708" i="4"/>
  <c r="B709" i="4"/>
  <c r="D715" i="4"/>
  <c r="F717" i="4"/>
  <c r="D720" i="4"/>
  <c r="E721" i="4"/>
  <c r="E723" i="4"/>
  <c r="B724" i="4"/>
  <c r="D724" i="4"/>
  <c r="D733" i="4"/>
  <c r="B736" i="4"/>
  <c r="B737" i="4"/>
  <c r="E737" i="4"/>
  <c r="B744" i="4"/>
  <c r="E744" i="4"/>
  <c r="F744" i="4"/>
  <c r="B746" i="4"/>
  <c r="E746" i="4"/>
  <c r="B755" i="4"/>
  <c r="B761" i="4"/>
  <c r="E764" i="4"/>
  <c r="D767" i="4"/>
  <c r="D769" i="4"/>
  <c r="B772" i="4"/>
  <c r="E772" i="4"/>
  <c r="B776" i="4"/>
  <c r="D778" i="4"/>
  <c r="D782" i="4"/>
  <c r="D783" i="4"/>
  <c r="D787" i="4"/>
  <c r="B788" i="4"/>
  <c r="F788" i="4"/>
  <c r="B794" i="4"/>
  <c r="B797" i="4"/>
  <c r="F797" i="4"/>
  <c r="B798" i="4"/>
  <c r="B800" i="4"/>
  <c r="D800" i="4"/>
  <c r="F800" i="4"/>
  <c r="E813" i="4"/>
  <c r="E814" i="4"/>
  <c r="B815" i="4"/>
  <c r="F815" i="4"/>
  <c r="D817" i="4"/>
  <c r="B818" i="4"/>
  <c r="B824" i="4"/>
  <c r="F827" i="4"/>
  <c r="F829" i="4"/>
  <c r="B830" i="4"/>
  <c r="D831" i="4"/>
  <c r="B834" i="4"/>
  <c r="D835" i="4"/>
  <c r="F838" i="4"/>
  <c r="D839" i="4"/>
  <c r="D844" i="4"/>
  <c r="E848" i="4"/>
  <c r="E851" i="4"/>
  <c r="B852" i="4"/>
  <c r="D862" i="4"/>
  <c r="E863" i="4"/>
  <c r="B864" i="4"/>
  <c r="E864" i="4"/>
  <c r="B865" i="4"/>
  <c r="E865" i="4"/>
  <c r="D866" i="4"/>
  <c r="B867" i="4"/>
  <c r="E870" i="4"/>
  <c r="D875" i="4"/>
  <c r="B888" i="4"/>
  <c r="E888" i="4"/>
  <c r="D891" i="4"/>
  <c r="F895" i="4"/>
  <c r="D896" i="4"/>
  <c r="F896" i="4"/>
  <c r="E897" i="4"/>
  <c r="B898" i="4"/>
  <c r="D898" i="4"/>
  <c r="B901" i="4"/>
  <c r="E911" i="4"/>
  <c r="F911" i="4"/>
  <c r="B913" i="4"/>
  <c r="E916" i="4"/>
  <c r="E919" i="4"/>
  <c r="D922" i="4"/>
  <c r="F922" i="4"/>
  <c r="E928" i="4"/>
  <c r="D929" i="4"/>
  <c r="F930" i="4"/>
  <c r="B932" i="4"/>
  <c r="B933" i="4"/>
  <c r="F935" i="4"/>
  <c r="D941" i="4"/>
  <c r="D943" i="4"/>
  <c r="B945" i="4"/>
  <c r="E946" i="4"/>
  <c r="F947" i="4"/>
  <c r="D948" i="4"/>
  <c r="E948" i="4"/>
  <c r="F949" i="4"/>
  <c r="E950" i="4"/>
  <c r="D951" i="4"/>
  <c r="F956" i="4"/>
  <c r="E958" i="4"/>
  <c r="D959" i="4"/>
  <c r="D960" i="4"/>
  <c r="B966" i="4"/>
  <c r="D967" i="4"/>
  <c r="B970" i="4"/>
  <c r="F970" i="4"/>
  <c r="F975" i="4"/>
  <c r="B976" i="4"/>
  <c r="D976" i="4"/>
  <c r="B982" i="4"/>
  <c r="D984" i="4"/>
  <c r="B992" i="4"/>
  <c r="D993" i="4"/>
  <c r="F994" i="4"/>
  <c r="E995" i="4"/>
  <c r="D1001" i="4"/>
  <c r="F1003" i="4"/>
  <c r="B1004" i="4"/>
  <c r="D1007" i="4"/>
  <c r="D1048" i="4"/>
  <c r="B1051" i="4"/>
  <c r="D1051" i="4"/>
  <c r="B1052" i="4"/>
  <c r="D1052" i="4"/>
  <c r="D1053" i="4"/>
  <c r="F1056" i="4"/>
  <c r="F1057" i="4"/>
  <c r="D1060" i="4"/>
  <c r="F1061" i="4"/>
  <c r="E1062" i="4"/>
  <c r="B1063" i="4"/>
  <c r="F1066" i="4"/>
  <c r="E1067" i="4"/>
  <c r="B1070" i="4"/>
  <c r="E1070" i="4"/>
  <c r="B1071" i="4"/>
  <c r="D1073" i="4"/>
  <c r="B1079" i="4"/>
  <c r="E1082" i="4"/>
  <c r="B1083" i="4"/>
  <c r="B1086" i="4"/>
  <c r="E1087" i="4"/>
  <c r="D1088" i="4"/>
  <c r="E1088" i="4"/>
  <c r="F1089" i="4"/>
  <c r="B1090" i="4"/>
  <c r="D1091" i="4"/>
  <c r="C2914" i="4"/>
  <c r="D2914" i="4"/>
  <c r="E2914" i="4"/>
  <c r="F2914" i="4"/>
  <c r="B3493" i="4"/>
  <c r="C3495" i="4"/>
  <c r="B3497" i="4"/>
  <c r="B3500" i="4"/>
  <c r="C3502" i="4"/>
  <c r="B3503" i="4"/>
  <c r="C3503" i="4"/>
  <c r="B3506" i="4"/>
  <c r="B3507" i="4"/>
  <c r="B3515" i="4"/>
  <c r="C3515" i="4"/>
  <c r="B3517" i="4"/>
  <c r="D3517" i="4"/>
  <c r="B3518" i="4"/>
  <c r="B3522" i="4"/>
  <c r="B3524" i="4"/>
  <c r="D3524" i="4"/>
  <c r="B4131" i="4"/>
  <c r="B4132" i="4"/>
  <c r="E4760" i="4"/>
  <c r="C4763" i="4"/>
  <c r="C4766" i="4"/>
  <c r="F4768" i="4"/>
  <c r="C4771" i="4"/>
  <c r="E4776" i="4"/>
  <c r="D4778" i="4"/>
  <c r="F4781" i="4"/>
  <c r="D4782" i="4"/>
  <c r="F4783" i="4"/>
  <c r="C4784" i="4"/>
  <c r="B4787" i="4"/>
  <c r="E4787" i="4"/>
  <c r="E4788" i="4"/>
  <c r="F4792" i="4"/>
  <c r="D4793" i="4"/>
  <c r="F4799" i="4"/>
  <c r="F33" i="4"/>
  <c r="F34" i="4"/>
  <c r="B35" i="4"/>
  <c r="E35" i="4"/>
  <c r="D36" i="4"/>
  <c r="F36" i="4"/>
  <c r="F39" i="4"/>
  <c r="D40" i="4"/>
  <c r="F43" i="4"/>
  <c r="D44" i="4"/>
  <c r="E48" i="4"/>
  <c r="E49" i="4"/>
  <c r="B50" i="4"/>
  <c r="F54" i="4"/>
  <c r="E58" i="4"/>
  <c r="E59" i="4"/>
  <c r="E137" i="4"/>
  <c r="D161" i="4"/>
  <c r="F161" i="4"/>
  <c r="F174" i="4"/>
  <c r="E178" i="4"/>
  <c r="D179" i="4"/>
  <c r="E299" i="4"/>
  <c r="E300" i="4"/>
  <c r="E304" i="4"/>
  <c r="E342" i="4"/>
  <c r="D343" i="4"/>
  <c r="B351" i="4"/>
  <c r="D351" i="4"/>
  <c r="D367" i="4"/>
  <c r="F368" i="4"/>
  <c r="B369" i="4"/>
  <c r="E536" i="4"/>
  <c r="E542" i="4"/>
  <c r="E548" i="4"/>
  <c r="D555" i="4"/>
  <c r="F556" i="4"/>
  <c r="D561" i="4"/>
  <c r="E565" i="4"/>
  <c r="F566" i="4"/>
  <c r="D567" i="4"/>
  <c r="F579" i="4"/>
  <c r="E581" i="4"/>
  <c r="E597" i="4"/>
  <c r="D610" i="4"/>
  <c r="E619" i="4"/>
  <c r="E620" i="4"/>
  <c r="F626" i="4"/>
  <c r="F628" i="4"/>
  <c r="E636" i="4"/>
  <c r="E638" i="4"/>
  <c r="F639" i="4"/>
  <c r="E643" i="4"/>
  <c r="F645" i="4"/>
  <c r="E650" i="4"/>
  <c r="F655" i="4"/>
  <c r="E682" i="4"/>
  <c r="F693" i="4"/>
  <c r="D696" i="4"/>
  <c r="F698" i="4"/>
  <c r="B703" i="4"/>
  <c r="B705" i="4"/>
  <c r="B710" i="4"/>
  <c r="D711" i="4"/>
  <c r="B713" i="4"/>
  <c r="D713" i="4"/>
  <c r="E714" i="4"/>
  <c r="B715" i="4"/>
  <c r="E715" i="4"/>
  <c r="B717" i="4"/>
  <c r="D717" i="4"/>
  <c r="F720" i="4"/>
  <c r="F722" i="4"/>
  <c r="E724" i="4"/>
  <c r="D731" i="4"/>
  <c r="B740" i="4"/>
  <c r="E745" i="4"/>
  <c r="F746" i="4"/>
  <c r="E748" i="4"/>
  <c r="B749" i="4"/>
  <c r="E749" i="4"/>
  <c r="D752" i="4"/>
  <c r="D753" i="4"/>
  <c r="D754" i="4"/>
  <c r="F755" i="4"/>
  <c r="E756" i="4"/>
  <c r="F759" i="4"/>
  <c r="F760" i="4"/>
  <c r="D768" i="4"/>
  <c r="F769" i="4"/>
  <c r="B771" i="4"/>
  <c r="E771" i="4"/>
  <c r="E774" i="4"/>
  <c r="D779" i="4"/>
  <c r="F779" i="4"/>
  <c r="F782" i="4"/>
  <c r="E788" i="4"/>
  <c r="F791" i="4"/>
  <c r="B792" i="4"/>
  <c r="F792" i="4"/>
  <c r="F795" i="4"/>
  <c r="E797" i="4"/>
  <c r="B799" i="4"/>
  <c r="B806" i="4"/>
  <c r="B807" i="4"/>
  <c r="F807" i="4"/>
  <c r="B808" i="4"/>
  <c r="B811" i="4"/>
  <c r="D815" i="4"/>
  <c r="E816" i="4"/>
  <c r="D822" i="4"/>
  <c r="B832" i="4"/>
  <c r="B836" i="4"/>
  <c r="E836" i="4"/>
  <c r="E839" i="4"/>
  <c r="E849" i="4"/>
  <c r="F850" i="4"/>
  <c r="F860" i="4"/>
  <c r="D863" i="4"/>
  <c r="D865" i="4"/>
  <c r="D870" i="4"/>
  <c r="B871" i="4"/>
  <c r="B874" i="4"/>
  <c r="D874" i="4"/>
  <c r="B878" i="4"/>
  <c r="D878" i="4"/>
  <c r="E879" i="4"/>
  <c r="B881" i="4"/>
  <c r="D888" i="4"/>
  <c r="B890" i="4"/>
  <c r="D890" i="4"/>
  <c r="E890" i="4"/>
  <c r="E894" i="4"/>
  <c r="D899" i="4"/>
  <c r="E901" i="4"/>
  <c r="E903" i="4"/>
  <c r="B904" i="4"/>
  <c r="E904" i="4"/>
  <c r="E907" i="4"/>
  <c r="D909" i="4"/>
  <c r="F909" i="4"/>
  <c r="B911" i="4"/>
  <c r="E914" i="4"/>
  <c r="B915" i="4"/>
  <c r="B916" i="4"/>
  <c r="D920" i="4"/>
  <c r="B925" i="4"/>
  <c r="E926" i="4"/>
  <c r="D927" i="4"/>
  <c r="D933" i="4"/>
  <c r="B935" i="4"/>
  <c r="B939" i="4"/>
  <c r="B944" i="4"/>
  <c r="F948" i="4"/>
  <c r="E951" i="4"/>
  <c r="D952" i="4"/>
  <c r="B953" i="4"/>
  <c r="D956" i="4"/>
  <c r="D957" i="4"/>
  <c r="B958" i="4"/>
  <c r="E961" i="4"/>
  <c r="D962" i="4"/>
  <c r="F963" i="4"/>
  <c r="B965" i="4"/>
  <c r="E969" i="4"/>
  <c r="B979" i="4"/>
  <c r="D988" i="4"/>
  <c r="E997" i="4"/>
  <c r="D1003" i="4"/>
  <c r="B1006" i="4"/>
  <c r="D1009" i="4"/>
  <c r="D1010" i="4"/>
  <c r="B1013" i="4"/>
  <c r="E1019" i="4"/>
  <c r="B1022" i="4"/>
  <c r="E1022" i="4"/>
  <c r="D1023" i="4"/>
  <c r="D1024" i="4"/>
  <c r="E1025" i="4"/>
  <c r="B1026" i="4"/>
  <c r="D1026" i="4"/>
  <c r="D1027" i="4"/>
  <c r="E1029" i="4"/>
  <c r="F1031" i="4"/>
  <c r="B1035" i="4"/>
  <c r="E1037" i="4"/>
  <c r="F1037" i="4"/>
  <c r="B1057" i="4"/>
  <c r="B1060" i="4"/>
  <c r="D1061" i="4"/>
  <c r="D1071" i="4"/>
  <c r="D1076" i="4"/>
  <c r="D1078" i="4"/>
  <c r="B1084" i="4"/>
  <c r="D1084" i="4"/>
  <c r="B3529" i="4"/>
  <c r="C3529" i="4"/>
  <c r="D3529" i="4"/>
  <c r="E3529" i="4"/>
  <c r="F3529" i="4"/>
  <c r="C4133" i="4"/>
  <c r="C4761" i="4"/>
  <c r="D4763" i="4"/>
  <c r="E4766" i="4"/>
  <c r="D4771" i="4"/>
  <c r="E4778" i="4"/>
  <c r="F4780" i="4"/>
  <c r="E4786" i="4"/>
  <c r="D4787" i="4"/>
  <c r="F4797" i="4"/>
  <c r="F4798" i="4"/>
  <c r="E4799" i="4"/>
  <c r="B4800" i="4"/>
  <c r="F32" i="4"/>
  <c r="B34" i="4"/>
  <c r="E34" i="4"/>
  <c r="B37" i="4"/>
  <c r="F37" i="4"/>
  <c r="B38" i="4"/>
  <c r="E38" i="4"/>
  <c r="F40" i="4"/>
  <c r="D42" i="4"/>
  <c r="E42" i="4"/>
  <c r="B43" i="4"/>
  <c r="E43" i="4"/>
  <c r="E44" i="4"/>
  <c r="F49" i="4"/>
  <c r="B162" i="4"/>
  <c r="F162" i="4"/>
  <c r="D163" i="4"/>
  <c r="F163" i="4"/>
  <c r="E169" i="4"/>
  <c r="B174" i="4"/>
  <c r="F178" i="4"/>
  <c r="B182" i="4"/>
  <c r="F182" i="4"/>
  <c r="F294" i="4"/>
  <c r="F298" i="4"/>
  <c r="E344" i="4"/>
  <c r="F371" i="4"/>
  <c r="D533" i="4"/>
  <c r="D543" i="4"/>
  <c r="E543" i="4"/>
  <c r="E547" i="4"/>
  <c r="E556" i="4"/>
  <c r="F559" i="4"/>
  <c r="D566" i="4"/>
  <c r="E567" i="4"/>
  <c r="E568" i="4"/>
  <c r="F570" i="4"/>
  <c r="D572" i="4"/>
  <c r="F574" i="4"/>
  <c r="E576" i="4"/>
  <c r="D579" i="4"/>
  <c r="E582" i="4"/>
  <c r="F583" i="4"/>
  <c r="F584" i="4"/>
  <c r="F585" i="4"/>
  <c r="E590" i="4"/>
  <c r="F596" i="4"/>
  <c r="F620" i="4"/>
  <c r="F622" i="4"/>
  <c r="E628" i="4"/>
  <c r="E637" i="4"/>
  <c r="F638" i="4"/>
  <c r="E654" i="4"/>
  <c r="F660" i="4"/>
  <c r="D661" i="4"/>
  <c r="F662" i="4"/>
  <c r="F663" i="4"/>
  <c r="F665" i="4"/>
  <c r="F667" i="4"/>
  <c r="F685" i="4"/>
  <c r="B687" i="4"/>
  <c r="F688" i="4"/>
  <c r="D691" i="4"/>
  <c r="B692" i="4"/>
  <c r="E692" i="4"/>
  <c r="B693" i="4"/>
  <c r="F694" i="4"/>
  <c r="B695" i="4"/>
  <c r="F699" i="4"/>
  <c r="B700" i="4"/>
  <c r="D701" i="4"/>
  <c r="E708" i="4"/>
  <c r="D714" i="4"/>
  <c r="F715" i="4"/>
  <c r="D721" i="4"/>
  <c r="B722" i="4"/>
  <c r="D722" i="4"/>
  <c r="D723" i="4"/>
  <c r="B725" i="4"/>
  <c r="D727" i="4"/>
  <c r="B728" i="4"/>
  <c r="D728" i="4"/>
  <c r="B730" i="4"/>
  <c r="E730" i="4"/>
  <c r="B733" i="4"/>
  <c r="D738" i="4"/>
  <c r="E739" i="4"/>
  <c r="E741" i="4"/>
  <c r="D743" i="4"/>
  <c r="E747" i="4"/>
  <c r="B754" i="4"/>
  <c r="D755" i="4"/>
  <c r="B756" i="4"/>
  <c r="B759" i="4"/>
  <c r="D759" i="4"/>
  <c r="D761" i="4"/>
  <c r="D762" i="4"/>
  <c r="B767" i="4"/>
  <c r="E767" i="4"/>
  <c r="E769" i="4"/>
  <c r="F771" i="4"/>
  <c r="B773" i="4"/>
  <c r="D774" i="4"/>
  <c r="B781" i="4"/>
  <c r="D785" i="4"/>
  <c r="F785" i="4"/>
  <c r="E795" i="4"/>
  <c r="D801" i="4"/>
  <c r="D802" i="4"/>
  <c r="E805" i="4"/>
  <c r="D807" i="4"/>
  <c r="B810" i="4"/>
  <c r="F810" i="4"/>
  <c r="B812" i="4"/>
  <c r="B821" i="4"/>
  <c r="B822" i="4"/>
  <c r="F822" i="4"/>
  <c r="B823" i="4"/>
  <c r="D830" i="4"/>
  <c r="F830" i="4"/>
  <c r="B831" i="4"/>
  <c r="F843" i="4"/>
  <c r="B844" i="4"/>
  <c r="F844" i="4"/>
  <c r="B845" i="4"/>
  <c r="B848" i="4"/>
  <c r="D848" i="4"/>
  <c r="B850" i="4"/>
  <c r="B855" i="4"/>
  <c r="B858" i="4"/>
  <c r="D861" i="4"/>
  <c r="B862" i="4"/>
  <c r="D879" i="4"/>
  <c r="D881" i="4"/>
  <c r="B882" i="4"/>
  <c r="E883" i="4"/>
  <c r="B884" i="4"/>
  <c r="F890" i="4"/>
  <c r="B892" i="4"/>
  <c r="F893" i="4"/>
  <c r="B907" i="4"/>
  <c r="D907" i="4"/>
  <c r="B909" i="4"/>
  <c r="D911" i="4"/>
  <c r="F913" i="4"/>
  <c r="B914" i="4"/>
  <c r="D919" i="4"/>
  <c r="B922" i="4"/>
  <c r="B928" i="4"/>
  <c r="E930" i="4"/>
  <c r="B931" i="4"/>
  <c r="B934" i="4"/>
  <c r="D935" i="4"/>
  <c r="B937" i="4"/>
  <c r="E937" i="4"/>
  <c r="F937" i="4"/>
  <c r="D950" i="4"/>
  <c r="B954" i="4"/>
  <c r="E954" i="4"/>
  <c r="D955" i="4"/>
  <c r="B956" i="4"/>
  <c r="D958" i="4"/>
  <c r="B959" i="4"/>
  <c r="E962" i="4"/>
  <c r="F964" i="4"/>
  <c r="E966" i="4"/>
  <c r="F968" i="4"/>
  <c r="F969" i="4"/>
  <c r="B977" i="4"/>
  <c r="F977" i="4"/>
  <c r="F978" i="4"/>
  <c r="D979" i="4"/>
  <c r="E981" i="4"/>
  <c r="E982" i="4"/>
  <c r="B986" i="4"/>
  <c r="B988" i="4"/>
  <c r="D989" i="4"/>
  <c r="F995" i="4"/>
  <c r="D996" i="4"/>
  <c r="F997" i="4"/>
  <c r="B998" i="4"/>
  <c r="B1000" i="4"/>
  <c r="D1000" i="4"/>
  <c r="F1000" i="4"/>
  <c r="B1001" i="4"/>
  <c r="E1001" i="4"/>
  <c r="F1002" i="4"/>
  <c r="D1006" i="4"/>
  <c r="F1008" i="4"/>
  <c r="B1014" i="4"/>
  <c r="E1014" i="4"/>
  <c r="B1015" i="4"/>
  <c r="F1015" i="4"/>
  <c r="B1018" i="4"/>
  <c r="B1019" i="4"/>
  <c r="F1019" i="4"/>
  <c r="B1028" i="4"/>
  <c r="F1028" i="4"/>
  <c r="B1029" i="4"/>
  <c r="B1031" i="4"/>
  <c r="D1032" i="4"/>
  <c r="E1033" i="4"/>
  <c r="B1036" i="4"/>
  <c r="D1036" i="4"/>
  <c r="E1038" i="4"/>
  <c r="D1039" i="4"/>
  <c r="D1040" i="4"/>
  <c r="B1041" i="4"/>
  <c r="E1046" i="4"/>
  <c r="F1046" i="4"/>
  <c r="F1047" i="4"/>
  <c r="E1048" i="4"/>
  <c r="E1055" i="4"/>
  <c r="D1056" i="4"/>
  <c r="B1076" i="4"/>
  <c r="F1080" i="4"/>
  <c r="E1084" i="4"/>
  <c r="B1089" i="4"/>
  <c r="D1090" i="4"/>
  <c r="F1091" i="4"/>
  <c r="B1092" i="4"/>
  <c r="C4135" i="4"/>
  <c r="D4135" i="4"/>
  <c r="E4135" i="4"/>
  <c r="F4135" i="4"/>
  <c r="F4764" i="4"/>
  <c r="F4765" i="4"/>
  <c r="D4766" i="4"/>
  <c r="F4770" i="4"/>
  <c r="E4771" i="4"/>
  <c r="F4772" i="4"/>
  <c r="D4776" i="4"/>
  <c r="F4778" i="4"/>
  <c r="C4782" i="4"/>
  <c r="F4786" i="4"/>
  <c r="C4787" i="4"/>
  <c r="B4789" i="4"/>
  <c r="F4789" i="4"/>
  <c r="D4790" i="4"/>
  <c r="E4797" i="4"/>
  <c r="E4798" i="4"/>
  <c r="F47" i="4"/>
  <c r="D49" i="4"/>
  <c r="F50" i="4"/>
  <c r="B51" i="4"/>
  <c r="F51" i="4"/>
  <c r="F57" i="4"/>
  <c r="B58" i="4"/>
  <c r="F58" i="4"/>
  <c r="D137" i="4"/>
  <c r="B163" i="4"/>
  <c r="D172" i="4"/>
  <c r="F300" i="4"/>
  <c r="F342" i="4"/>
  <c r="B345" i="4"/>
  <c r="B367" i="4"/>
  <c r="D537" i="4"/>
  <c r="E541" i="4"/>
  <c r="E544" i="4"/>
  <c r="E555" i="4"/>
  <c r="E561" i="4"/>
  <c r="D562" i="4"/>
  <c r="F565" i="4"/>
  <c r="F576" i="4"/>
  <c r="D581" i="4"/>
  <c r="F581" i="4"/>
  <c r="B583" i="4"/>
  <c r="F588" i="4"/>
  <c r="F590" i="4"/>
  <c r="F611" i="4"/>
  <c r="F614" i="4"/>
  <c r="F617" i="4"/>
  <c r="D619" i="4"/>
  <c r="F627" i="4"/>
  <c r="F633" i="4"/>
  <c r="D636" i="4"/>
  <c r="D649" i="4"/>
  <c r="E655" i="4"/>
  <c r="F678" i="4"/>
  <c r="F679" i="4"/>
  <c r="E683" i="4"/>
  <c r="D684" i="4"/>
  <c r="D685" i="4"/>
  <c r="E688" i="4"/>
  <c r="F689" i="4"/>
  <c r="E690" i="4"/>
  <c r="B691" i="4"/>
  <c r="D692" i="4"/>
  <c r="D693" i="4"/>
  <c r="F697" i="4"/>
  <c r="B698" i="4"/>
  <c r="D698" i="4"/>
  <c r="F700" i="4"/>
  <c r="D705" i="4"/>
  <c r="F705" i="4"/>
  <c r="F706" i="4"/>
  <c r="E707" i="4"/>
  <c r="D708" i="4"/>
  <c r="E709" i="4"/>
  <c r="F714" i="4"/>
  <c r="D719" i="4"/>
  <c r="F724" i="4"/>
  <c r="B729" i="4"/>
  <c r="F737" i="4"/>
  <c r="E738" i="4"/>
  <c r="D740" i="4"/>
  <c r="B741" i="4"/>
  <c r="D744" i="4"/>
  <c r="B747" i="4"/>
  <c r="B750" i="4"/>
  <c r="E751" i="4"/>
  <c r="E759" i="4"/>
  <c r="D760" i="4"/>
  <c r="B763" i="4"/>
  <c r="E763" i="4"/>
  <c r="F764" i="4"/>
  <c r="B765" i="4"/>
  <c r="F765" i="4"/>
  <c r="F767" i="4"/>
  <c r="B769" i="4"/>
  <c r="D773" i="4"/>
  <c r="B785" i="4"/>
  <c r="B786" i="4"/>
  <c r="D788" i="4"/>
  <c r="B789" i="4"/>
  <c r="E792" i="4"/>
  <c r="D795" i="4"/>
  <c r="D804" i="4"/>
  <c r="E810" i="4"/>
  <c r="B813" i="4"/>
  <c r="F813" i="4"/>
  <c r="B814" i="4"/>
  <c r="D814" i="4"/>
  <c r="E815" i="4"/>
  <c r="F817" i="4"/>
  <c r="B827" i="4"/>
  <c r="B829" i="4"/>
  <c r="E833" i="4"/>
  <c r="E837" i="4"/>
  <c r="B840" i="4"/>
  <c r="B841" i="4"/>
  <c r="D841" i="4"/>
  <c r="B842" i="4"/>
  <c r="E842" i="4"/>
  <c r="D845" i="4"/>
  <c r="B849" i="4"/>
  <c r="F849" i="4"/>
  <c r="D850" i="4"/>
  <c r="F861" i="4"/>
  <c r="B863" i="4"/>
  <c r="B868" i="4"/>
  <c r="B870" i="4"/>
  <c r="F870" i="4"/>
  <c r="D873" i="4"/>
  <c r="B880" i="4"/>
  <c r="F881" i="4"/>
  <c r="D882" i="4"/>
  <c r="B883" i="4"/>
  <c r="E884" i="4"/>
  <c r="E885" i="4"/>
  <c r="E886" i="4"/>
  <c r="B887" i="4"/>
  <c r="D892" i="4"/>
  <c r="D895" i="4"/>
  <c r="B896" i="4"/>
  <c r="E896" i="4"/>
  <c r="B897" i="4"/>
  <c r="D901" i="4"/>
  <c r="B908" i="4"/>
  <c r="E909" i="4"/>
  <c r="F914" i="4"/>
  <c r="D915" i="4"/>
  <c r="D916" i="4"/>
  <c r="B919" i="4"/>
  <c r="F929" i="4"/>
  <c r="D930" i="4"/>
  <c r="E932" i="4"/>
  <c r="E936" i="4"/>
  <c r="B941" i="4"/>
  <c r="E941" i="4"/>
  <c r="E943" i="4"/>
  <c r="D944" i="4"/>
  <c r="D945" i="4"/>
  <c r="D947" i="4"/>
  <c r="B948" i="4"/>
  <c r="B951" i="4"/>
  <c r="F951" i="4"/>
  <c r="B952" i="4"/>
  <c r="D953" i="4"/>
  <c r="D954" i="4"/>
  <c r="F954" i="4"/>
  <c r="B955" i="4"/>
  <c r="F955" i="4"/>
  <c r="F958" i="4"/>
  <c r="D961" i="4"/>
  <c r="B962" i="4"/>
  <c r="B963" i="4"/>
  <c r="F965" i="4"/>
  <c r="D966" i="4"/>
  <c r="F967" i="4"/>
  <c r="B969" i="4"/>
  <c r="D970" i="4"/>
  <c r="F972" i="4"/>
  <c r="B973" i="4"/>
  <c r="F973" i="4"/>
  <c r="B974" i="4"/>
  <c r="E974" i="4"/>
  <c r="E976" i="4"/>
  <c r="E979" i="4"/>
  <c r="B980" i="4"/>
  <c r="F980" i="4"/>
  <c r="F985" i="4"/>
  <c r="F986" i="4"/>
  <c r="B987" i="4"/>
  <c r="D990" i="4"/>
  <c r="B991" i="4"/>
  <c r="D994" i="4"/>
  <c r="B996" i="4"/>
  <c r="E1002" i="4"/>
  <c r="D1004" i="4"/>
  <c r="E1008" i="4"/>
  <c r="F1010" i="4"/>
  <c r="F1020" i="4"/>
  <c r="B1021" i="4"/>
  <c r="B1023" i="4"/>
  <c r="B1024" i="4"/>
  <c r="E1026" i="4"/>
  <c r="B1027" i="4"/>
  <c r="E1028" i="4"/>
  <c r="E1032" i="4"/>
  <c r="D1034" i="4"/>
  <c r="F1040" i="4"/>
  <c r="D1041" i="4"/>
  <c r="E1047" i="4"/>
  <c r="B1048" i="4"/>
  <c r="B1050" i="4"/>
  <c r="B1053" i="4"/>
  <c r="E1054" i="4"/>
  <c r="D1055" i="4"/>
  <c r="D1057" i="4"/>
  <c r="B1061" i="4"/>
  <c r="E1061" i="4"/>
  <c r="B1062" i="4"/>
  <c r="B1064" i="4"/>
  <c r="D1065" i="4"/>
  <c r="B1066" i="4"/>
  <c r="D1066" i="4"/>
  <c r="D1067" i="4"/>
  <c r="B1068" i="4"/>
  <c r="F1069" i="4"/>
  <c r="E1073" i="4"/>
  <c r="E1074" i="4"/>
  <c r="D1075" i="4"/>
  <c r="E1076" i="4"/>
  <c r="B1080" i="4"/>
  <c r="B1085" i="4"/>
  <c r="D1089" i="4"/>
  <c r="D259" i="4"/>
  <c r="D294" i="4"/>
  <c r="E298" i="4"/>
  <c r="D342" i="4"/>
  <c r="B347" i="4"/>
  <c r="D347" i="4"/>
  <c r="E347" i="4"/>
  <c r="D348" i="4"/>
  <c r="E348" i="4"/>
  <c r="F348" i="4"/>
  <c r="B350" i="4"/>
  <c r="D350" i="4"/>
  <c r="B175" i="4"/>
  <c r="D175" i="4"/>
  <c r="E175" i="4"/>
  <c r="F175" i="4"/>
  <c r="E177" i="4"/>
  <c r="F177" i="4"/>
  <c r="D298" i="4"/>
  <c r="D299" i="4"/>
  <c r="B300" i="4"/>
  <c r="D311" i="4"/>
  <c r="D312" i="4"/>
  <c r="B343" i="4"/>
  <c r="B346" i="4"/>
  <c r="D346" i="4"/>
  <c r="E346" i="4"/>
  <c r="F346" i="4"/>
  <c r="B349" i="4"/>
  <c r="D349" i="4"/>
  <c r="F354" i="4"/>
  <c r="F355" i="4"/>
  <c r="D356" i="4"/>
  <c r="E356" i="4"/>
  <c r="F356" i="4"/>
  <c r="D173" i="4"/>
  <c r="B180" i="4"/>
  <c r="D180" i="4"/>
  <c r="D292" i="4"/>
  <c r="F353" i="4"/>
  <c r="F291" i="4"/>
  <c r="F302" i="4"/>
  <c r="F312" i="4"/>
  <c r="E354" i="4"/>
  <c r="E355" i="4"/>
  <c r="D181" i="4"/>
  <c r="B289" i="4"/>
  <c r="F301" i="4"/>
  <c r="D304" i="4"/>
  <c r="E173" i="4"/>
  <c r="B41" i="4"/>
  <c r="B42" i="4"/>
  <c r="B45" i="4"/>
  <c r="D45" i="4"/>
  <c r="E45" i="4"/>
  <c r="F45" i="4"/>
  <c r="B54" i="4"/>
  <c r="B9" i="4"/>
  <c r="D9" i="4"/>
  <c r="F9" i="4"/>
  <c r="B13" i="4"/>
  <c r="D13" i="4"/>
  <c r="B14" i="4"/>
  <c r="D14" i="4"/>
  <c r="D15" i="4"/>
  <c r="E16" i="4"/>
  <c r="E18" i="4"/>
  <c r="D19" i="4"/>
  <c r="B22" i="4"/>
  <c r="F22" i="4"/>
  <c r="B23" i="4"/>
  <c r="B8" i="4"/>
  <c r="F8" i="4"/>
  <c r="F11" i="4"/>
  <c r="B12" i="4"/>
  <c r="D12" i="4"/>
  <c r="F13" i="4"/>
  <c r="B17" i="4"/>
  <c r="E46" i="4"/>
  <c r="B47" i="4"/>
  <c r="D52" i="4"/>
  <c r="B53" i="4"/>
  <c r="D53" i="4"/>
  <c r="E8" i="4"/>
  <c r="E9" i="4"/>
  <c r="B10" i="4"/>
  <c r="E10" i="4"/>
  <c r="E13" i="4"/>
  <c r="F15" i="4"/>
  <c r="D17" i="4"/>
  <c r="D18" i="4"/>
  <c r="B29" i="4"/>
  <c r="B31" i="4"/>
  <c r="D31" i="4"/>
  <c r="E31" i="4"/>
  <c r="F31" i="4"/>
  <c r="B33" i="4"/>
  <c r="F56" i="4"/>
  <c r="F14" i="4"/>
  <c r="B16" i="4"/>
  <c r="F16" i="4"/>
  <c r="B21" i="4"/>
  <c r="D21" i="4"/>
  <c r="F21" i="4"/>
  <c r="B36" i="4"/>
  <c r="D41" i="4"/>
  <c r="E41" i="4"/>
  <c r="F41" i="4"/>
  <c r="B52" i="4"/>
  <c r="E52" i="4"/>
  <c r="F52" i="4"/>
  <c r="B55" i="4"/>
  <c r="D55" i="4"/>
  <c r="E55" i="4"/>
  <c r="F55" i="4"/>
  <c r="B57" i="4"/>
  <c r="B59" i="4"/>
  <c r="D59" i="4"/>
  <c r="E99" i="4"/>
  <c r="D8" i="4"/>
  <c r="D10" i="4"/>
  <c r="F10" i="4"/>
  <c r="E11" i="4"/>
  <c r="E12" i="4"/>
  <c r="F12" i="4"/>
  <c r="F17" i="4"/>
  <c r="B18" i="4"/>
  <c r="B19" i="4"/>
  <c r="E21" i="4"/>
  <c r="D22" i="4"/>
  <c r="E22" i="4"/>
  <c r="B27" i="4"/>
  <c r="B30" i="4"/>
  <c r="D30" i="4"/>
  <c r="E30" i="4"/>
  <c r="F30" i="4"/>
  <c r="B32" i="4"/>
  <c r="D32" i="4"/>
  <c r="E32" i="4"/>
  <c r="B39" i="4"/>
  <c r="B46" i="4"/>
  <c r="D46" i="4"/>
  <c r="F46" i="4"/>
  <c r="B56" i="4"/>
  <c r="D56" i="4"/>
  <c r="E56" i="4"/>
  <c r="D90" i="4"/>
  <c r="D4" i="4"/>
  <c r="D3" i="4"/>
  <c r="E4" i="4"/>
  <c r="E3" i="4"/>
  <c r="B11" i="4"/>
  <c r="D11" i="4"/>
  <c r="E14" i="4"/>
  <c r="B15" i="4"/>
  <c r="E15" i="4"/>
  <c r="D16" i="4"/>
  <c r="E17" i="4"/>
  <c r="F18" i="4"/>
  <c r="E19" i="4"/>
  <c r="B20" i="4"/>
  <c r="B25" i="4"/>
  <c r="B26" i="4"/>
  <c r="D26" i="4"/>
  <c r="E26" i="4"/>
  <c r="F26" i="4"/>
  <c r="F60" i="4"/>
  <c r="D61" i="4"/>
  <c r="D64" i="4"/>
  <c r="B65" i="4"/>
  <c r="E65" i="4"/>
  <c r="B66" i="4"/>
  <c r="F66" i="4"/>
  <c r="D69" i="4"/>
  <c r="F71" i="4"/>
  <c r="B72" i="4"/>
  <c r="F72" i="4"/>
  <c r="E75" i="4"/>
  <c r="F76" i="4"/>
  <c r="F77" i="4"/>
  <c r="B78" i="4"/>
  <c r="E78" i="4"/>
  <c r="B79" i="4"/>
  <c r="F79" i="4"/>
  <c r="E81" i="4"/>
  <c r="F83" i="4"/>
  <c r="B84" i="4"/>
  <c r="F84" i="4"/>
  <c r="F86" i="4"/>
  <c r="D88" i="4"/>
  <c r="F90" i="4"/>
  <c r="E91" i="4"/>
  <c r="E93" i="4"/>
  <c r="B94" i="4"/>
  <c r="D94" i="4"/>
  <c r="F94" i="4"/>
  <c r="E96" i="4"/>
  <c r="B97" i="4"/>
  <c r="F97" i="4"/>
  <c r="E111" i="4"/>
  <c r="E113" i="4"/>
  <c r="F114" i="4"/>
  <c r="B115" i="4"/>
  <c r="D115" i="4"/>
  <c r="D116" i="4"/>
  <c r="D117" i="4"/>
  <c r="E118" i="4"/>
  <c r="D123" i="4"/>
  <c r="F127" i="4"/>
  <c r="D128" i="4"/>
  <c r="D130" i="4"/>
  <c r="D131" i="4"/>
  <c r="F133" i="4"/>
  <c r="D134" i="4"/>
  <c r="E135" i="4"/>
  <c r="E164" i="4"/>
  <c r="E165" i="4"/>
  <c r="F167" i="4"/>
  <c r="D169" i="4"/>
  <c r="F169" i="4"/>
  <c r="F184" i="4"/>
  <c r="E185" i="4"/>
  <c r="F185" i="4"/>
  <c r="B186" i="4"/>
  <c r="B187" i="4"/>
  <c r="E187" i="4"/>
  <c r="B188" i="4"/>
  <c r="E188" i="4"/>
  <c r="F189" i="4"/>
  <c r="B190" i="4"/>
  <c r="E190" i="4"/>
  <c r="E191" i="4"/>
  <c r="D192" i="4"/>
  <c r="B193" i="4"/>
  <c r="F193" i="4"/>
  <c r="B195" i="4"/>
  <c r="E195" i="4"/>
  <c r="D197" i="4"/>
  <c r="F197" i="4"/>
  <c r="D198" i="4"/>
  <c r="B203" i="4"/>
  <c r="E203" i="4"/>
  <c r="F206" i="4"/>
  <c r="F209" i="4"/>
  <c r="E210" i="4"/>
  <c r="B213" i="4"/>
  <c r="F213" i="4"/>
  <c r="E214" i="4"/>
  <c r="D215" i="4"/>
  <c r="D216" i="4"/>
  <c r="B218" i="4"/>
  <c r="D218" i="4"/>
  <c r="F218" i="4"/>
  <c r="B219" i="4"/>
  <c r="E219" i="4"/>
  <c r="F219" i="4"/>
  <c r="B220" i="4"/>
  <c r="E220" i="4"/>
  <c r="B223" i="4"/>
  <c r="E225" i="4"/>
  <c r="D226" i="4"/>
  <c r="E227" i="4"/>
  <c r="F233" i="4"/>
  <c r="B235" i="4"/>
  <c r="B236" i="4"/>
  <c r="E236" i="4"/>
  <c r="B237" i="4"/>
  <c r="E237" i="4"/>
  <c r="F239" i="4"/>
  <c r="D240" i="4"/>
  <c r="E243" i="4"/>
  <c r="D245" i="4"/>
  <c r="D246" i="4"/>
  <c r="F247" i="4"/>
  <c r="D248" i="4"/>
  <c r="E275" i="4"/>
  <c r="D277" i="4"/>
  <c r="D280" i="4"/>
  <c r="F280" i="4"/>
  <c r="F281" i="4"/>
  <c r="B282" i="4"/>
  <c r="D282" i="4"/>
  <c r="F282" i="4"/>
  <c r="B283" i="4"/>
  <c r="D285" i="4"/>
  <c r="B286" i="4"/>
  <c r="D286" i="4"/>
  <c r="D287" i="4"/>
  <c r="B294" i="4"/>
  <c r="B303" i="4"/>
  <c r="D303" i="4"/>
  <c r="E303" i="4"/>
  <c r="F303" i="4"/>
  <c r="B314" i="4"/>
  <c r="F314" i="4"/>
  <c r="F316" i="4"/>
  <c r="B317" i="4"/>
  <c r="E317" i="4"/>
  <c r="E319" i="4"/>
  <c r="E321" i="4"/>
  <c r="E323" i="4"/>
  <c r="D325" i="4"/>
  <c r="F326" i="4"/>
  <c r="B327" i="4"/>
  <c r="E327" i="4"/>
  <c r="B328" i="4"/>
  <c r="D328" i="4"/>
  <c r="B329" i="4"/>
  <c r="D329" i="4"/>
  <c r="F329" i="4"/>
  <c r="F331" i="4"/>
  <c r="B332" i="4"/>
  <c r="D332" i="4"/>
  <c r="D333" i="4"/>
  <c r="F334" i="4"/>
  <c r="E335" i="4"/>
  <c r="D337" i="4"/>
  <c r="F338" i="4"/>
  <c r="B339" i="4"/>
  <c r="D339" i="4"/>
  <c r="F339" i="4"/>
  <c r="E341" i="4"/>
  <c r="B342" i="4"/>
  <c r="B355" i="4"/>
  <c r="D355" i="4"/>
  <c r="B358" i="4"/>
  <c r="D358" i="4"/>
  <c r="B370" i="4"/>
  <c r="E370" i="4"/>
  <c r="B371" i="4"/>
  <c r="E371" i="4"/>
  <c r="B372" i="4"/>
  <c r="E372" i="4"/>
  <c r="D373" i="4"/>
  <c r="D374" i="4"/>
  <c r="F374" i="4"/>
  <c r="B375" i="4"/>
  <c r="E375" i="4"/>
  <c r="E376" i="4"/>
  <c r="F379" i="4"/>
  <c r="B380" i="4"/>
  <c r="D380" i="4"/>
  <c r="E381" i="4"/>
  <c r="D382" i="4"/>
  <c r="F383" i="4"/>
  <c r="D386" i="4"/>
  <c r="B387" i="4"/>
  <c r="E387" i="4"/>
  <c r="B389" i="4"/>
  <c r="E389" i="4"/>
  <c r="B390" i="4"/>
  <c r="E390" i="4"/>
  <c r="F392" i="4"/>
  <c r="D395" i="4"/>
  <c r="F395" i="4"/>
  <c r="F396" i="4"/>
  <c r="B398" i="4"/>
  <c r="E400" i="4"/>
  <c r="B403" i="4"/>
  <c r="F405" i="4"/>
  <c r="B406" i="4"/>
  <c r="D408" i="4"/>
  <c r="B409" i="4"/>
  <c r="E409" i="4"/>
  <c r="D410" i="4"/>
  <c r="E413" i="4"/>
  <c r="B414" i="4"/>
  <c r="D415" i="4"/>
  <c r="D416" i="4"/>
  <c r="B418" i="4"/>
  <c r="F419" i="4"/>
  <c r="E423" i="4"/>
  <c r="D424" i="4"/>
  <c r="F432" i="4"/>
  <c r="B433" i="4"/>
  <c r="E433" i="4"/>
  <c r="B434" i="4"/>
  <c r="E434" i="4"/>
  <c r="B437" i="4"/>
  <c r="D438" i="4"/>
  <c r="B439" i="4"/>
  <c r="F439" i="4"/>
  <c r="D440" i="4"/>
  <c r="E441" i="4"/>
  <c r="F442" i="4"/>
  <c r="D443" i="4"/>
  <c r="E452" i="4"/>
  <c r="B453" i="4"/>
  <c r="F479" i="4"/>
  <c r="D480" i="4"/>
  <c r="D481" i="4"/>
  <c r="E482" i="4"/>
  <c r="D486" i="4"/>
  <c r="B487" i="4"/>
  <c r="B488" i="4"/>
  <c r="D490" i="4"/>
  <c r="B491" i="4"/>
  <c r="E491" i="4"/>
  <c r="F495" i="4"/>
  <c r="E496" i="4"/>
  <c r="E497" i="4"/>
  <c r="E501" i="4"/>
  <c r="B502" i="4"/>
  <c r="F502" i="4"/>
  <c r="F504" i="4"/>
  <c r="B505" i="4"/>
  <c r="E505" i="4"/>
  <c r="D506" i="4"/>
  <c r="F506" i="4"/>
  <c r="D507" i="4"/>
  <c r="D509" i="4"/>
  <c r="D510" i="4"/>
  <c r="D513" i="4"/>
  <c r="B515" i="4"/>
  <c r="E515" i="4"/>
  <c r="B518" i="4"/>
  <c r="E518" i="4"/>
  <c r="D519" i="4"/>
  <c r="F521" i="4"/>
  <c r="D523" i="4"/>
  <c r="D524" i="4"/>
  <c r="B525" i="4"/>
  <c r="E525" i="4"/>
  <c r="E527" i="4"/>
  <c r="F528" i="4"/>
  <c r="B535" i="4"/>
  <c r="B541" i="4"/>
  <c r="B545" i="4"/>
  <c r="E546" i="4"/>
  <c r="B547" i="4"/>
  <c r="F551" i="4"/>
  <c r="D552" i="4"/>
  <c r="B553" i="4"/>
  <c r="F553" i="4"/>
  <c r="E557" i="4"/>
  <c r="B558" i="4"/>
  <c r="B561" i="4"/>
  <c r="B564" i="4"/>
  <c r="F564" i="4"/>
  <c r="B565" i="4"/>
  <c r="D568" i="4"/>
  <c r="B569" i="4"/>
  <c r="D569" i="4"/>
  <c r="B570" i="4"/>
  <c r="E570" i="4"/>
  <c r="D571" i="4"/>
  <c r="E571" i="4"/>
  <c r="B572" i="4"/>
  <c r="D573" i="4"/>
  <c r="B574" i="4"/>
  <c r="E575" i="4"/>
  <c r="B576" i="4"/>
  <c r="E577" i="4"/>
  <c r="D578" i="4"/>
  <c r="B584" i="4"/>
  <c r="D585" i="4"/>
  <c r="B589" i="4"/>
  <c r="F591" i="4"/>
  <c r="B592" i="4"/>
  <c r="F592" i="4"/>
  <c r="D597" i="4"/>
  <c r="D598" i="4"/>
  <c r="B601" i="4"/>
  <c r="E601" i="4"/>
  <c r="D602" i="4"/>
  <c r="D603" i="4"/>
  <c r="D604" i="4"/>
  <c r="E604" i="4"/>
  <c r="E605" i="4"/>
  <c r="B606" i="4"/>
  <c r="D608" i="4"/>
  <c r="E609" i="4"/>
  <c r="B610" i="4"/>
  <c r="B612" i="4"/>
  <c r="D614" i="4"/>
  <c r="B615" i="4"/>
  <c r="E615" i="4"/>
  <c r="B617" i="4"/>
  <c r="E617" i="4"/>
  <c r="D618" i="4"/>
  <c r="D624" i="4"/>
  <c r="F625" i="4"/>
  <c r="B626" i="4"/>
  <c r="D628" i="4"/>
  <c r="B630" i="4"/>
  <c r="D630" i="4"/>
  <c r="F632" i="4"/>
  <c r="B639" i="4"/>
  <c r="D639" i="4"/>
  <c r="D647" i="4"/>
  <c r="D653" i="4"/>
  <c r="B657" i="4"/>
  <c r="F657" i="4"/>
  <c r="D658" i="4"/>
  <c r="E658" i="4"/>
  <c r="E664" i="4"/>
  <c r="B665" i="4"/>
  <c r="E665" i="4"/>
  <c r="D667" i="4"/>
  <c r="B668" i="4"/>
  <c r="D668" i="4"/>
  <c r="E672" i="4"/>
  <c r="B673" i="4"/>
  <c r="F673" i="4"/>
  <c r="E675" i="4"/>
  <c r="D676" i="4"/>
  <c r="D681" i="4"/>
  <c r="E681" i="4"/>
  <c r="F681" i="4"/>
  <c r="E1357" i="4"/>
  <c r="F1357" i="4"/>
  <c r="D87" i="4"/>
  <c r="F88" i="4"/>
  <c r="D89" i="4"/>
  <c r="B95" i="4"/>
  <c r="F95" i="4"/>
  <c r="E97" i="4"/>
  <c r="E98" i="4"/>
  <c r="D99" i="4"/>
  <c r="F99" i="4"/>
  <c r="E101" i="4"/>
  <c r="D103" i="4"/>
  <c r="F103" i="4"/>
  <c r="D105" i="4"/>
  <c r="E107" i="4"/>
  <c r="F108" i="4"/>
  <c r="D111" i="4"/>
  <c r="D112" i="4"/>
  <c r="F113" i="4"/>
  <c r="B114" i="4"/>
  <c r="E114" i="4"/>
  <c r="E116" i="4"/>
  <c r="F118" i="4"/>
  <c r="F120" i="4"/>
  <c r="F121" i="4"/>
  <c r="E122" i="4"/>
  <c r="B123" i="4"/>
  <c r="F123" i="4"/>
  <c r="F125" i="4"/>
  <c r="D127" i="4"/>
  <c r="B131" i="4"/>
  <c r="E133" i="4"/>
  <c r="B138" i="4"/>
  <c r="E138" i="4"/>
  <c r="E139" i="4"/>
  <c r="F140" i="4"/>
  <c r="B141" i="4"/>
  <c r="D141" i="4"/>
  <c r="F142" i="4"/>
  <c r="B143" i="4"/>
  <c r="E143" i="4"/>
  <c r="D145" i="4"/>
  <c r="F146" i="4"/>
  <c r="D148" i="4"/>
  <c r="B149" i="4"/>
  <c r="E149" i="4"/>
  <c r="B150" i="4"/>
  <c r="E150" i="4"/>
  <c r="E152" i="4"/>
  <c r="B153" i="4"/>
  <c r="E153" i="4"/>
  <c r="F155" i="4"/>
  <c r="B156" i="4"/>
  <c r="F156" i="4"/>
  <c r="B157" i="4"/>
  <c r="E157" i="4"/>
  <c r="D159" i="4"/>
  <c r="E160" i="4"/>
  <c r="B161" i="4"/>
  <c r="B173" i="4"/>
  <c r="B183" i="4"/>
  <c r="E183" i="4"/>
  <c r="F186" i="4"/>
  <c r="F187" i="4"/>
  <c r="E189" i="4"/>
  <c r="F191" i="4"/>
  <c r="D195" i="4"/>
  <c r="F196" i="4"/>
  <c r="B199" i="4"/>
  <c r="E200" i="4"/>
  <c r="B201" i="4"/>
  <c r="F201" i="4"/>
  <c r="D202" i="4"/>
  <c r="F204" i="4"/>
  <c r="F205" i="4"/>
  <c r="B206" i="4"/>
  <c r="D207" i="4"/>
  <c r="B208" i="4"/>
  <c r="D211" i="4"/>
  <c r="B212" i="4"/>
  <c r="F216" i="4"/>
  <c r="B217" i="4"/>
  <c r="E217" i="4"/>
  <c r="D224" i="4"/>
  <c r="D225" i="4"/>
  <c r="B231" i="4"/>
  <c r="E231" i="4"/>
  <c r="F232" i="4"/>
  <c r="D233" i="4"/>
  <c r="D234" i="4"/>
  <c r="F238" i="4"/>
  <c r="D239" i="4"/>
  <c r="E244" i="4"/>
  <c r="D247" i="4"/>
  <c r="B248" i="4"/>
  <c r="D251" i="4"/>
  <c r="B252" i="4"/>
  <c r="D254" i="4"/>
  <c r="B257" i="4"/>
  <c r="F257" i="4"/>
  <c r="F259" i="4"/>
  <c r="B260" i="4"/>
  <c r="E260" i="4"/>
  <c r="E262" i="4"/>
  <c r="B263" i="4"/>
  <c r="E263" i="4"/>
  <c r="E265" i="4"/>
  <c r="E266" i="4"/>
  <c r="B267" i="4"/>
  <c r="E267" i="4"/>
  <c r="F269" i="4"/>
  <c r="B270" i="4"/>
  <c r="E270" i="4"/>
  <c r="D272" i="4"/>
  <c r="B275" i="4"/>
  <c r="D276" i="4"/>
  <c r="D279" i="4"/>
  <c r="E282" i="4"/>
  <c r="D288" i="4"/>
  <c r="E289" i="4"/>
  <c r="E290" i="4"/>
  <c r="D291" i="4"/>
  <c r="B292" i="4"/>
  <c r="B305" i="4"/>
  <c r="D305" i="4"/>
  <c r="F305" i="4"/>
  <c r="E307" i="4"/>
  <c r="F307" i="4"/>
  <c r="D308" i="4"/>
  <c r="F308" i="4"/>
  <c r="E310" i="4"/>
  <c r="B311" i="4"/>
  <c r="E311" i="4"/>
  <c r="B312" i="4"/>
  <c r="F378" i="4"/>
  <c r="B379" i="4"/>
  <c r="E379" i="4"/>
  <c r="F381" i="4"/>
  <c r="B382" i="4"/>
  <c r="E382" i="4"/>
  <c r="D385" i="4"/>
  <c r="B388" i="4"/>
  <c r="E388" i="4"/>
  <c r="F388" i="4"/>
  <c r="D391" i="4"/>
  <c r="F393" i="4"/>
  <c r="F394" i="4"/>
  <c r="D396" i="4"/>
  <c r="D398" i="4"/>
  <c r="D404" i="4"/>
  <c r="B405" i="4"/>
  <c r="E406" i="4"/>
  <c r="B407" i="4"/>
  <c r="F407" i="4"/>
  <c r="B410" i="4"/>
  <c r="F410" i="4"/>
  <c r="B411" i="4"/>
  <c r="E411" i="4"/>
  <c r="E412" i="4"/>
  <c r="E414" i="4"/>
  <c r="E415" i="4"/>
  <c r="E418" i="4"/>
  <c r="B419" i="4"/>
  <c r="E419" i="4"/>
  <c r="D421" i="4"/>
  <c r="B422" i="4"/>
  <c r="E422" i="4"/>
  <c r="F425" i="4"/>
  <c r="D426" i="4"/>
  <c r="B427" i="4"/>
  <c r="D428" i="4"/>
  <c r="B429" i="4"/>
  <c r="E430" i="4"/>
  <c r="D431" i="4"/>
  <c r="D436" i="4"/>
  <c r="F438" i="4"/>
  <c r="D439" i="4"/>
  <c r="B440" i="4"/>
  <c r="F443" i="4"/>
  <c r="B444" i="4"/>
  <c r="B445" i="4"/>
  <c r="F445" i="4"/>
  <c r="B446" i="4"/>
  <c r="F446" i="4"/>
  <c r="D447" i="4"/>
  <c r="D448" i="4"/>
  <c r="F449" i="4"/>
  <c r="B450" i="4"/>
  <c r="E450" i="4"/>
  <c r="D452" i="4"/>
  <c r="F454" i="4"/>
  <c r="B458" i="4"/>
  <c r="E458" i="4"/>
  <c r="D459" i="4"/>
  <c r="E460" i="4"/>
  <c r="F463" i="4"/>
  <c r="D465" i="4"/>
  <c r="D466" i="4"/>
  <c r="D468" i="4"/>
  <c r="E470" i="4"/>
  <c r="F471" i="4"/>
  <c r="D472" i="4"/>
  <c r="D473" i="4"/>
  <c r="E475" i="4"/>
  <c r="B476" i="4"/>
  <c r="D476" i="4"/>
  <c r="F478" i="4"/>
  <c r="B479" i="4"/>
  <c r="F482" i="4"/>
  <c r="B483" i="4"/>
  <c r="E483" i="4"/>
  <c r="B484" i="4"/>
  <c r="F484" i="4"/>
  <c r="F485" i="4"/>
  <c r="F486" i="4"/>
  <c r="D487" i="4"/>
  <c r="E488" i="4"/>
  <c r="B489" i="4"/>
  <c r="E490" i="4"/>
  <c r="B492" i="4"/>
  <c r="F492" i="4"/>
  <c r="B493" i="4"/>
  <c r="F493" i="4"/>
  <c r="E498" i="4"/>
  <c r="D499" i="4"/>
  <c r="B500" i="4"/>
  <c r="F500" i="4"/>
  <c r="B501" i="4"/>
  <c r="F501" i="4"/>
  <c r="B563" i="4"/>
  <c r="F572" i="4"/>
  <c r="E573" i="4"/>
  <c r="B579" i="4"/>
  <c r="E584" i="4"/>
  <c r="B591" i="4"/>
  <c r="E591" i="4"/>
  <c r="D592" i="4"/>
  <c r="B593" i="4"/>
  <c r="D595" i="4"/>
  <c r="B596" i="4"/>
  <c r="E596" i="4"/>
  <c r="B599" i="4"/>
  <c r="E599" i="4"/>
  <c r="D600" i="4"/>
  <c r="E608" i="4"/>
  <c r="D615" i="4"/>
  <c r="E621" i="4"/>
  <c r="D622" i="4"/>
  <c r="D623" i="4"/>
  <c r="B624" i="4"/>
  <c r="E642" i="4"/>
  <c r="D643" i="4"/>
  <c r="D646" i="4"/>
  <c r="B649" i="4"/>
  <c r="D657" i="4"/>
  <c r="B659" i="4"/>
  <c r="D663" i="4"/>
  <c r="F664" i="4"/>
  <c r="D665" i="4"/>
  <c r="D669" i="4"/>
  <c r="B670" i="4"/>
  <c r="D674" i="4"/>
  <c r="D677" i="4"/>
  <c r="E1356" i="4"/>
  <c r="B1357" i="4"/>
  <c r="B3336" i="4"/>
  <c r="B3340" i="4"/>
  <c r="B3342" i="4"/>
  <c r="B3345" i="4"/>
  <c r="B3346" i="4"/>
  <c r="B3347" i="4"/>
  <c r="B3350" i="4"/>
  <c r="C3350" i="4"/>
  <c r="B3351" i="4"/>
  <c r="B3358" i="4"/>
  <c r="C3358" i="4"/>
  <c r="B3359" i="4"/>
  <c r="C3359" i="4"/>
  <c r="B3360" i="4"/>
  <c r="C3360" i="4"/>
  <c r="B3362" i="4"/>
  <c r="B3364" i="4"/>
  <c r="B3365" i="4"/>
  <c r="B3369" i="4"/>
  <c r="C3369" i="4"/>
  <c r="B3373" i="4"/>
  <c r="B3375" i="4"/>
  <c r="B3376" i="4"/>
  <c r="B3377" i="4"/>
  <c r="B3382" i="4"/>
  <c r="C3382" i="4"/>
  <c r="B3384" i="4"/>
  <c r="B4759" i="4"/>
  <c r="B4760" i="4"/>
  <c r="B4767" i="4"/>
  <c r="E4767" i="4"/>
  <c r="B4768" i="4"/>
  <c r="C4768" i="4"/>
  <c r="B4773" i="4"/>
  <c r="C4773" i="4"/>
  <c r="C4774" i="4"/>
  <c r="C4775" i="4"/>
  <c r="F4775" i="4"/>
  <c r="B4776" i="4"/>
  <c r="C4778" i="4"/>
  <c r="D4779" i="4"/>
  <c r="C4783" i="4"/>
  <c r="B4784" i="4"/>
  <c r="F4785" i="4"/>
  <c r="B4786" i="4"/>
  <c r="B4790" i="4"/>
  <c r="B4792" i="4"/>
  <c r="C4792" i="4"/>
  <c r="D4794" i="4"/>
  <c r="B4797" i="4"/>
  <c r="C4797" i="4"/>
  <c r="B4799" i="4"/>
  <c r="B60" i="4"/>
  <c r="B61" i="4"/>
  <c r="F61" i="4"/>
  <c r="B62" i="4"/>
  <c r="E62" i="4"/>
  <c r="E67" i="4"/>
  <c r="D68" i="4"/>
  <c r="D71" i="4"/>
  <c r="D73" i="4"/>
  <c r="F73" i="4"/>
  <c r="F75" i="4"/>
  <c r="E77" i="4"/>
  <c r="D78" i="4"/>
  <c r="D79" i="4"/>
  <c r="F80" i="4"/>
  <c r="D85" i="4"/>
  <c r="F85" i="4"/>
  <c r="E86" i="4"/>
  <c r="F87" i="4"/>
  <c r="E89" i="4"/>
  <c r="F109" i="4"/>
  <c r="B111" i="4"/>
  <c r="F111" i="4"/>
  <c r="E112" i="4"/>
  <c r="D118" i="4"/>
  <c r="E119" i="4"/>
  <c r="D120" i="4"/>
  <c r="B121" i="4"/>
  <c r="E121" i="4"/>
  <c r="B125" i="4"/>
  <c r="D126" i="4"/>
  <c r="B127" i="4"/>
  <c r="E128" i="4"/>
  <c r="E131" i="4"/>
  <c r="E134" i="4"/>
  <c r="B135" i="4"/>
  <c r="D138" i="4"/>
  <c r="F138" i="4"/>
  <c r="F139" i="4"/>
  <c r="B140" i="4"/>
  <c r="E140" i="4"/>
  <c r="D142" i="4"/>
  <c r="D144" i="4"/>
  <c r="B145" i="4"/>
  <c r="E145" i="4"/>
  <c r="F147" i="4"/>
  <c r="F148" i="4"/>
  <c r="D150" i="4"/>
  <c r="F151" i="4"/>
  <c r="B152" i="4"/>
  <c r="D152" i="4"/>
  <c r="F153" i="4"/>
  <c r="B154" i="4"/>
  <c r="D154" i="4"/>
  <c r="B155" i="4"/>
  <c r="E155" i="4"/>
  <c r="D157" i="4"/>
  <c r="F158" i="4"/>
  <c r="B159" i="4"/>
  <c r="F159" i="4"/>
  <c r="B164" i="4"/>
  <c r="D164" i="4"/>
  <c r="B165" i="4"/>
  <c r="D165" i="4"/>
  <c r="F166" i="4"/>
  <c r="B169" i="4"/>
  <c r="B170" i="4"/>
  <c r="E170" i="4"/>
  <c r="B171" i="4"/>
  <c r="D171" i="4"/>
  <c r="E171" i="4"/>
  <c r="F171" i="4"/>
  <c r="B172" i="4"/>
  <c r="D187" i="4"/>
  <c r="F188" i="4"/>
  <c r="B189" i="4"/>
  <c r="D189" i="4"/>
  <c r="E192" i="4"/>
  <c r="E199" i="4"/>
  <c r="D200" i="4"/>
  <c r="E201" i="4"/>
  <c r="F207" i="4"/>
  <c r="E209" i="4"/>
  <c r="D210" i="4"/>
  <c r="D221" i="4"/>
  <c r="E222" i="4"/>
  <c r="D228" i="4"/>
  <c r="B229" i="4"/>
  <c r="F229" i="4"/>
  <c r="D230" i="4"/>
  <c r="B232" i="4"/>
  <c r="E232" i="4"/>
  <c r="B233" i="4"/>
  <c r="E233" i="4"/>
  <c r="B234" i="4"/>
  <c r="E235" i="4"/>
  <c r="D236" i="4"/>
  <c r="B240" i="4"/>
  <c r="E240" i="4"/>
  <c r="B241" i="4"/>
  <c r="D242" i="4"/>
  <c r="F244" i="4"/>
  <c r="F245" i="4"/>
  <c r="B246" i="4"/>
  <c r="E246" i="4"/>
  <c r="B247" i="4"/>
  <c r="F248" i="4"/>
  <c r="B249" i="4"/>
  <c r="F249" i="4"/>
  <c r="B250" i="4"/>
  <c r="E250" i="4"/>
  <c r="F251" i="4"/>
  <c r="E252" i="4"/>
  <c r="B253" i="4"/>
  <c r="E253" i="4"/>
  <c r="B254" i="4"/>
  <c r="E254" i="4"/>
  <c r="D255" i="4"/>
  <c r="B258" i="4"/>
  <c r="E258" i="4"/>
  <c r="D260" i="4"/>
  <c r="F261" i="4"/>
  <c r="B262" i="4"/>
  <c r="D262" i="4"/>
  <c r="F263" i="4"/>
  <c r="B264" i="4"/>
  <c r="E264" i="4"/>
  <c r="F266" i="4"/>
  <c r="D268" i="4"/>
  <c r="D269" i="4"/>
  <c r="F271" i="4"/>
  <c r="B272" i="4"/>
  <c r="E272" i="4"/>
  <c r="F273" i="4"/>
  <c r="F274" i="4"/>
  <c r="D275" i="4"/>
  <c r="E277" i="4"/>
  <c r="B278" i="4"/>
  <c r="E278" i="4"/>
  <c r="B279" i="4"/>
  <c r="F279" i="4"/>
  <c r="B280" i="4"/>
  <c r="D281" i="4"/>
  <c r="F283" i="4"/>
  <c r="B285" i="4"/>
  <c r="E285" i="4"/>
  <c r="F286" i="4"/>
  <c r="D289" i="4"/>
  <c r="F289" i="4"/>
  <c r="B291" i="4"/>
  <c r="E291" i="4"/>
  <c r="B293" i="4"/>
  <c r="D293" i="4"/>
  <c r="E293" i="4"/>
  <c r="F293" i="4"/>
  <c r="B299" i="4"/>
  <c r="E306" i="4"/>
  <c r="B307" i="4"/>
  <c r="D307" i="4"/>
  <c r="D309" i="4"/>
  <c r="B310" i="4"/>
  <c r="F310" i="4"/>
  <c r="E312" i="4"/>
  <c r="D313" i="4"/>
  <c r="F313" i="4"/>
  <c r="E314" i="4"/>
  <c r="B315" i="4"/>
  <c r="D315" i="4"/>
  <c r="F317" i="4"/>
  <c r="F318" i="4"/>
  <c r="B319" i="4"/>
  <c r="D319" i="4"/>
  <c r="D320" i="4"/>
  <c r="F322" i="4"/>
  <c r="B323" i="4"/>
  <c r="D323" i="4"/>
  <c r="B324" i="4"/>
  <c r="D324" i="4"/>
  <c r="F325" i="4"/>
  <c r="B326" i="4"/>
  <c r="E326" i="4"/>
  <c r="F327" i="4"/>
  <c r="E329" i="4"/>
  <c r="B330" i="4"/>
  <c r="E330" i="4"/>
  <c r="F332" i="4"/>
  <c r="B333" i="4"/>
  <c r="E333" i="4"/>
  <c r="F335" i="4"/>
  <c r="B336" i="4"/>
  <c r="E336" i="4"/>
  <c r="F337" i="4"/>
  <c r="B338" i="4"/>
  <c r="D338" i="4"/>
  <c r="B356" i="4"/>
  <c r="B359" i="4"/>
  <c r="D370" i="4"/>
  <c r="B374" i="4"/>
  <c r="E374" i="4"/>
  <c r="D376" i="4"/>
  <c r="D378" i="4"/>
  <c r="E378" i="4"/>
  <c r="F380" i="4"/>
  <c r="B381" i="4"/>
  <c r="D381" i="4"/>
  <c r="D383" i="4"/>
  <c r="D384" i="4"/>
  <c r="F384" i="4"/>
  <c r="B385" i="4"/>
  <c r="E385" i="4"/>
  <c r="B386" i="4"/>
  <c r="E386" i="4"/>
  <c r="D389" i="4"/>
  <c r="F389" i="4"/>
  <c r="F390" i="4"/>
  <c r="B391" i="4"/>
  <c r="E391" i="4"/>
  <c r="D394" i="4"/>
  <c r="E396" i="4"/>
  <c r="B397" i="4"/>
  <c r="E397" i="4"/>
  <c r="F399" i="4"/>
  <c r="E401" i="4"/>
  <c r="B402" i="4"/>
  <c r="E403" i="4"/>
  <c r="E405" i="4"/>
  <c r="B408" i="4"/>
  <c r="F408" i="4"/>
  <c r="D409" i="4"/>
  <c r="B412" i="4"/>
  <c r="F416" i="4"/>
  <c r="F417" i="4"/>
  <c r="B423" i="4"/>
  <c r="F424" i="4"/>
  <c r="D425" i="4"/>
  <c r="E426" i="4"/>
  <c r="F429" i="4"/>
  <c r="B431" i="4"/>
  <c r="F431" i="4"/>
  <c r="D432" i="4"/>
  <c r="D434" i="4"/>
  <c r="D437" i="4"/>
  <c r="E440" i="4"/>
  <c r="D441" i="4"/>
  <c r="E448" i="4"/>
  <c r="F453" i="4"/>
  <c r="B455" i="4"/>
  <c r="E455" i="4"/>
  <c r="B456" i="4"/>
  <c r="E456" i="4"/>
  <c r="F461" i="4"/>
  <c r="F462" i="4"/>
  <c r="E467" i="4"/>
  <c r="D469" i="4"/>
  <c r="F469" i="4"/>
  <c r="E471" i="4"/>
  <c r="B472" i="4"/>
  <c r="F472" i="4"/>
  <c r="B473" i="4"/>
  <c r="F473" i="4"/>
  <c r="D474" i="4"/>
  <c r="E474" i="4"/>
  <c r="E476" i="4"/>
  <c r="E477" i="4"/>
  <c r="B478" i="4"/>
  <c r="D482" i="4"/>
  <c r="B485" i="4"/>
  <c r="E485" i="4"/>
  <c r="F487" i="4"/>
  <c r="D489" i="4"/>
  <c r="D493" i="4"/>
  <c r="E494" i="4"/>
  <c r="B495" i="4"/>
  <c r="B497" i="4"/>
  <c r="D498" i="4"/>
  <c r="D501" i="4"/>
  <c r="E503" i="4"/>
  <c r="E504" i="4"/>
  <c r="F505" i="4"/>
  <c r="B506" i="4"/>
  <c r="D511" i="4"/>
  <c r="F519" i="4"/>
  <c r="E520" i="4"/>
  <c r="F522" i="4"/>
  <c r="E523" i="4"/>
  <c r="B524" i="4"/>
  <c r="F524" i="4"/>
  <c r="F526" i="4"/>
  <c r="D527" i="4"/>
  <c r="D528" i="4"/>
  <c r="D529" i="4"/>
  <c r="E531" i="4"/>
  <c r="D532" i="4"/>
  <c r="B539" i="4"/>
  <c r="D539" i="4"/>
  <c r="F545" i="4"/>
  <c r="B549" i="4"/>
  <c r="E553" i="4"/>
  <c r="B554" i="4"/>
  <c r="E558" i="4"/>
  <c r="D559" i="4"/>
  <c r="B560" i="4"/>
  <c r="B568" i="4"/>
  <c r="F573" i="4"/>
  <c r="D574" i="4"/>
  <c r="F575" i="4"/>
  <c r="B580" i="4"/>
  <c r="D587" i="4"/>
  <c r="E589" i="4"/>
  <c r="D590" i="4"/>
  <c r="E593" i="4"/>
  <c r="D594" i="4"/>
  <c r="B600" i="4"/>
  <c r="B605" i="4"/>
  <c r="F605" i="4"/>
  <c r="D606" i="4"/>
  <c r="E607" i="4"/>
  <c r="E614" i="4"/>
  <c r="D617" i="4"/>
  <c r="F618" i="4"/>
  <c r="E622" i="4"/>
  <c r="B623" i="4"/>
  <c r="E623" i="4"/>
  <c r="E626" i="4"/>
  <c r="E632" i="4"/>
  <c r="B637" i="4"/>
  <c r="D637" i="4"/>
  <c r="D640" i="4"/>
  <c r="B641" i="4"/>
  <c r="B642" i="4"/>
  <c r="F642" i="4"/>
  <c r="F646" i="4"/>
  <c r="E647" i="4"/>
  <c r="B648" i="4"/>
  <c r="D651" i="4"/>
  <c r="E651" i="4"/>
  <c r="E652" i="4"/>
  <c r="D654" i="4"/>
  <c r="B655" i="4"/>
  <c r="D659" i="4"/>
  <c r="B661" i="4"/>
  <c r="B663" i="4"/>
  <c r="E663" i="4"/>
  <c r="B664" i="4"/>
  <c r="D664" i="4"/>
  <c r="B666" i="4"/>
  <c r="E667" i="4"/>
  <c r="D673" i="4"/>
  <c r="B675" i="4"/>
  <c r="E678" i="4"/>
  <c r="D679" i="4"/>
  <c r="F1356" i="4"/>
  <c r="C2710" i="4"/>
  <c r="E2710" i="4"/>
  <c r="F2710" i="4"/>
  <c r="B3335" i="4"/>
  <c r="B3338" i="4"/>
  <c r="C3338" i="4"/>
  <c r="B3339" i="4"/>
  <c r="B3341" i="4"/>
  <c r="B3344" i="4"/>
  <c r="B3348" i="4"/>
  <c r="B3353" i="4"/>
  <c r="C3353" i="4"/>
  <c r="D3353" i="4"/>
  <c r="E3353" i="4"/>
  <c r="F3353" i="4"/>
  <c r="B3356" i="4"/>
  <c r="C3356" i="4"/>
  <c r="D3356" i="4"/>
  <c r="B3363" i="4"/>
  <c r="B3367" i="4"/>
  <c r="C3367" i="4"/>
  <c r="D3367" i="4"/>
  <c r="B3370" i="4"/>
  <c r="C3370" i="4"/>
  <c r="B3371" i="4"/>
  <c r="C3371" i="4"/>
  <c r="B3372" i="4"/>
  <c r="B3378" i="4"/>
  <c r="B3380" i="4"/>
  <c r="C3380" i="4"/>
  <c r="B3381" i="4"/>
  <c r="C3381" i="4"/>
  <c r="B3385" i="4"/>
  <c r="B4758" i="4"/>
  <c r="D4758" i="4"/>
  <c r="B4762" i="4"/>
  <c r="D4762" i="4"/>
  <c r="E4764" i="4"/>
  <c r="D4767" i="4"/>
  <c r="B4769" i="4"/>
  <c r="F4769" i="4"/>
  <c r="B4770" i="4"/>
  <c r="E4770" i="4"/>
  <c r="C4772" i="4"/>
  <c r="E4772" i="4"/>
  <c r="D4774" i="4"/>
  <c r="F4774" i="4"/>
  <c r="B4775" i="4"/>
  <c r="E4775" i="4"/>
  <c r="C4777" i="4"/>
  <c r="F4777" i="4"/>
  <c r="B4778" i="4"/>
  <c r="E4780" i="4"/>
  <c r="C4785" i="4"/>
  <c r="E4785" i="4"/>
  <c r="C4788" i="4"/>
  <c r="B4791" i="4"/>
  <c r="E4791" i="4"/>
  <c r="B4793" i="4"/>
  <c r="B4794" i="4"/>
  <c r="F4794" i="4"/>
  <c r="C4795" i="4"/>
  <c r="C4796" i="4"/>
  <c r="E4796" i="4"/>
  <c r="C4798" i="4"/>
  <c r="E60" i="4"/>
  <c r="E61" i="4"/>
  <c r="D62" i="4"/>
  <c r="F62" i="4"/>
  <c r="E63" i="4"/>
  <c r="E66" i="4"/>
  <c r="F67" i="4"/>
  <c r="B68" i="4"/>
  <c r="F68" i="4"/>
  <c r="B69" i="4"/>
  <c r="D70" i="4"/>
  <c r="F70" i="4"/>
  <c r="B71" i="4"/>
  <c r="B81" i="4"/>
  <c r="E82" i="4"/>
  <c r="B83" i="4"/>
  <c r="E83" i="4"/>
  <c r="D84" i="4"/>
  <c r="B85" i="4"/>
  <c r="B86" i="4"/>
  <c r="D86" i="4"/>
  <c r="B88" i="4"/>
  <c r="E88" i="4"/>
  <c r="B89" i="4"/>
  <c r="F89" i="4"/>
  <c r="B91" i="4"/>
  <c r="D91" i="4"/>
  <c r="F91" i="4"/>
  <c r="B92" i="4"/>
  <c r="E92" i="4"/>
  <c r="E94" i="4"/>
  <c r="D95" i="4"/>
  <c r="B96" i="4"/>
  <c r="F96" i="4"/>
  <c r="B99" i="4"/>
  <c r="D100" i="4"/>
  <c r="F100" i="4"/>
  <c r="E102" i="4"/>
  <c r="E104" i="4"/>
  <c r="B105" i="4"/>
  <c r="E105" i="4"/>
  <c r="B106" i="4"/>
  <c r="E106" i="4"/>
  <c r="D108" i="4"/>
  <c r="B109" i="4"/>
  <c r="D109" i="4"/>
  <c r="B112" i="4"/>
  <c r="F112" i="4"/>
  <c r="D113" i="4"/>
  <c r="F115" i="4"/>
  <c r="B117" i="4"/>
  <c r="F117" i="4"/>
  <c r="B118" i="4"/>
  <c r="D119" i="4"/>
  <c r="D122" i="4"/>
  <c r="E124" i="4"/>
  <c r="E125" i="4"/>
  <c r="B126" i="4"/>
  <c r="F126" i="4"/>
  <c r="B128" i="4"/>
  <c r="D129" i="4"/>
  <c r="B130" i="4"/>
  <c r="F130" i="4"/>
  <c r="D132" i="4"/>
  <c r="B136" i="4"/>
  <c r="F136" i="4"/>
  <c r="B181" i="4"/>
  <c r="D190" i="4"/>
  <c r="D193" i="4"/>
  <c r="B194" i="4"/>
  <c r="B200" i="4"/>
  <c r="F200" i="4"/>
  <c r="E202" i="4"/>
  <c r="D205" i="4"/>
  <c r="D206" i="4"/>
  <c r="B207" i="4"/>
  <c r="F208" i="4"/>
  <c r="B209" i="4"/>
  <c r="D212" i="4"/>
  <c r="E221" i="4"/>
  <c r="D222" i="4"/>
  <c r="D223" i="4"/>
  <c r="E224" i="4"/>
  <c r="E226" i="4"/>
  <c r="F227" i="4"/>
  <c r="F228" i="4"/>
  <c r="D229" i="4"/>
  <c r="E230" i="4"/>
  <c r="F234" i="4"/>
  <c r="D235" i="4"/>
  <c r="E241" i="4"/>
  <c r="E242" i="4"/>
  <c r="F243" i="4"/>
  <c r="B244" i="4"/>
  <c r="B245" i="4"/>
  <c r="F246" i="4"/>
  <c r="F250" i="4"/>
  <c r="B251" i="4"/>
  <c r="E251" i="4"/>
  <c r="F253" i="4"/>
  <c r="F254" i="4"/>
  <c r="B255" i="4"/>
  <c r="F256" i="4"/>
  <c r="D257" i="4"/>
  <c r="E259" i="4"/>
  <c r="D261" i="4"/>
  <c r="D263" i="4"/>
  <c r="F264" i="4"/>
  <c r="B265" i="4"/>
  <c r="D265" i="4"/>
  <c r="B266" i="4"/>
  <c r="D266" i="4"/>
  <c r="F267" i="4"/>
  <c r="E268" i="4"/>
  <c r="D270" i="4"/>
  <c r="F270" i="4"/>
  <c r="B271" i="4"/>
  <c r="E271" i="4"/>
  <c r="D273" i="4"/>
  <c r="B274" i="4"/>
  <c r="E274" i="4"/>
  <c r="E276" i="4"/>
  <c r="B277" i="4"/>
  <c r="D278" i="4"/>
  <c r="D283" i="4"/>
  <c r="D284" i="4"/>
  <c r="E284" i="4"/>
  <c r="E286" i="4"/>
  <c r="B287" i="4"/>
  <c r="E287" i="4"/>
  <c r="F288" i="4"/>
  <c r="B290" i="4"/>
  <c r="D290" i="4"/>
  <c r="F290" i="4"/>
  <c r="B295" i="4"/>
  <c r="E295" i="4"/>
  <c r="B296" i="4"/>
  <c r="D296" i="4"/>
  <c r="E296" i="4"/>
  <c r="F296" i="4"/>
  <c r="F309" i="4"/>
  <c r="F311" i="4"/>
  <c r="B313" i="4"/>
  <c r="E313" i="4"/>
  <c r="E315" i="4"/>
  <c r="E316" i="4"/>
  <c r="D318" i="4"/>
  <c r="F319" i="4"/>
  <c r="B320" i="4"/>
  <c r="E320" i="4"/>
  <c r="B321" i="4"/>
  <c r="D321" i="4"/>
  <c r="F321" i="4"/>
  <c r="B322" i="4"/>
  <c r="E322" i="4"/>
  <c r="F324" i="4"/>
  <c r="D326" i="4"/>
  <c r="E328" i="4"/>
  <c r="D330" i="4"/>
  <c r="F330" i="4"/>
  <c r="B331" i="4"/>
  <c r="E331" i="4"/>
  <c r="F333" i="4"/>
  <c r="B334" i="4"/>
  <c r="E334" i="4"/>
  <c r="D336" i="4"/>
  <c r="F336" i="4"/>
  <c r="B337" i="4"/>
  <c r="E337" i="4"/>
  <c r="E339" i="4"/>
  <c r="D340" i="4"/>
  <c r="B353" i="4"/>
  <c r="D353" i="4"/>
  <c r="E353" i="4"/>
  <c r="B354" i="4"/>
  <c r="D354" i="4"/>
  <c r="B368" i="4"/>
  <c r="D368" i="4"/>
  <c r="D375" i="4"/>
  <c r="F375" i="4"/>
  <c r="B376" i="4"/>
  <c r="F376" i="4"/>
  <c r="B377" i="4"/>
  <c r="D377" i="4"/>
  <c r="F377" i="4"/>
  <c r="B400" i="4"/>
  <c r="F400" i="4"/>
  <c r="D401" i="4"/>
  <c r="F402" i="4"/>
  <c r="E404" i="4"/>
  <c r="F406" i="4"/>
  <c r="E407" i="4"/>
  <c r="F409" i="4"/>
  <c r="E410" i="4"/>
  <c r="F411" i="4"/>
  <c r="E416" i="4"/>
  <c r="B417" i="4"/>
  <c r="E417" i="4"/>
  <c r="D418" i="4"/>
  <c r="D419" i="4"/>
  <c r="F422" i="4"/>
  <c r="D423" i="4"/>
  <c r="B424" i="4"/>
  <c r="E424" i="4"/>
  <c r="E427" i="4"/>
  <c r="E429" i="4"/>
  <c r="E431" i="4"/>
  <c r="F435" i="4"/>
  <c r="B436" i="4"/>
  <c r="F436" i="4"/>
  <c r="E437" i="4"/>
  <c r="B438" i="4"/>
  <c r="F440" i="4"/>
  <c r="B441" i="4"/>
  <c r="E442" i="4"/>
  <c r="B443" i="4"/>
  <c r="E443" i="4"/>
  <c r="D444" i="4"/>
  <c r="E446" i="4"/>
  <c r="B447" i="4"/>
  <c r="E447" i="4"/>
  <c r="B448" i="4"/>
  <c r="E451" i="4"/>
  <c r="D454" i="4"/>
  <c r="F456" i="4"/>
  <c r="D457" i="4"/>
  <c r="E459" i="4"/>
  <c r="B460" i="4"/>
  <c r="F460" i="4"/>
  <c r="B461" i="4"/>
  <c r="E461" i="4"/>
  <c r="D462" i="4"/>
  <c r="E464" i="4"/>
  <c r="F465" i="4"/>
  <c r="B467" i="4"/>
  <c r="F467" i="4"/>
  <c r="B468" i="4"/>
  <c r="F468" i="4"/>
  <c r="B469" i="4"/>
  <c r="E469" i="4"/>
  <c r="B470" i="4"/>
  <c r="F470" i="4"/>
  <c r="E472" i="4"/>
  <c r="B475" i="4"/>
  <c r="D475" i="4"/>
  <c r="B477" i="4"/>
  <c r="E480" i="4"/>
  <c r="F483" i="4"/>
  <c r="D484" i="4"/>
  <c r="D485" i="4"/>
  <c r="E486" i="4"/>
  <c r="F488" i="4"/>
  <c r="F489" i="4"/>
  <c r="F491" i="4"/>
  <c r="E492" i="4"/>
  <c r="D495" i="4"/>
  <c r="D496" i="4"/>
  <c r="B499" i="4"/>
  <c r="F499" i="4"/>
  <c r="E500" i="4"/>
  <c r="E502" i="4"/>
  <c r="B503" i="4"/>
  <c r="F507" i="4"/>
  <c r="B508" i="4"/>
  <c r="E508" i="4"/>
  <c r="B509" i="4"/>
  <c r="E509" i="4"/>
  <c r="B510" i="4"/>
  <c r="E510" i="4"/>
  <c r="B511" i="4"/>
  <c r="E511" i="4"/>
  <c r="F512" i="4"/>
  <c r="F513" i="4"/>
  <c r="D514" i="4"/>
  <c r="F514" i="4"/>
  <c r="D515" i="4"/>
  <c r="D516" i="4"/>
  <c r="F520" i="4"/>
  <c r="D521" i="4"/>
  <c r="F523" i="4"/>
  <c r="D525" i="4"/>
  <c r="B526" i="4"/>
  <c r="E528" i="4"/>
  <c r="B529" i="4"/>
  <c r="E529" i="4"/>
  <c r="B530" i="4"/>
  <c r="F530" i="4"/>
  <c r="B531" i="4"/>
  <c r="F531" i="4"/>
  <c r="B532" i="4"/>
  <c r="E532" i="4"/>
  <c r="B533" i="4"/>
  <c r="D538" i="4"/>
  <c r="B544" i="4"/>
  <c r="D546" i="4"/>
  <c r="D549" i="4"/>
  <c r="F549" i="4"/>
  <c r="B550" i="4"/>
  <c r="E551" i="4"/>
  <c r="D553" i="4"/>
  <c r="D558" i="4"/>
  <c r="B562" i="4"/>
  <c r="E563" i="4"/>
  <c r="D564" i="4"/>
  <c r="B571" i="4"/>
  <c r="F571" i="4"/>
  <c r="B575" i="4"/>
  <c r="D575" i="4"/>
  <c r="B585" i="4"/>
  <c r="D588" i="4"/>
  <c r="B594" i="4"/>
  <c r="F594" i="4"/>
  <c r="F595" i="4"/>
  <c r="B598" i="4"/>
  <c r="E600" i="4"/>
  <c r="F601" i="4"/>
  <c r="F602" i="4"/>
  <c r="B604" i="4"/>
  <c r="D609" i="4"/>
  <c r="B619" i="4"/>
  <c r="B621" i="4"/>
  <c r="F621" i="4"/>
  <c r="D625" i="4"/>
  <c r="B629" i="4"/>
  <c r="D629" i="4"/>
  <c r="E630" i="4"/>
  <c r="D631" i="4"/>
  <c r="B634" i="4"/>
  <c r="D634" i="4"/>
  <c r="B635" i="4"/>
  <c r="B638" i="4"/>
  <c r="E641" i="4"/>
  <c r="D645" i="4"/>
  <c r="B647" i="4"/>
  <c r="B652" i="4"/>
  <c r="D652" i="4"/>
  <c r="B653" i="4"/>
  <c r="F658" i="4"/>
  <c r="B669" i="4"/>
  <c r="B672" i="4"/>
  <c r="D672" i="4"/>
  <c r="D675" i="4"/>
  <c r="F676" i="4"/>
  <c r="B677" i="4"/>
  <c r="F677" i="4"/>
  <c r="D678" i="4"/>
  <c r="B679" i="4"/>
  <c r="E679" i="4"/>
  <c r="B680" i="4"/>
  <c r="E680" i="4"/>
  <c r="B681" i="4"/>
  <c r="E3386" i="4"/>
  <c r="F3386" i="4"/>
  <c r="B4713" i="4"/>
  <c r="B4719" i="4"/>
  <c r="C4719" i="4"/>
  <c r="B4724" i="4"/>
  <c r="C4724" i="4"/>
  <c r="B4729" i="4"/>
  <c r="C4729" i="4"/>
  <c r="B4733" i="4"/>
  <c r="C4733" i="4"/>
  <c r="B4736" i="4"/>
  <c r="C4736" i="4"/>
  <c r="D4736" i="4"/>
  <c r="B4739" i="4"/>
  <c r="B4740" i="4"/>
  <c r="B4751" i="4"/>
  <c r="C4751" i="4"/>
  <c r="B4753" i="4"/>
  <c r="B4754" i="4"/>
  <c r="B4755" i="4"/>
  <c r="B4756" i="4"/>
  <c r="D4760" i="4"/>
  <c r="C4762" i="4"/>
  <c r="C4764" i="4"/>
  <c r="D4765" i="4"/>
  <c r="C4769" i="4"/>
  <c r="C4770" i="4"/>
  <c r="B4771" i="4"/>
  <c r="D4775" i="4"/>
  <c r="B4777" i="4"/>
  <c r="C4779" i="4"/>
  <c r="B4780" i="4"/>
  <c r="C4780" i="4"/>
  <c r="B4782" i="4"/>
  <c r="D4786" i="4"/>
  <c r="B4788" i="4"/>
  <c r="C4790" i="4"/>
  <c r="C4791" i="4"/>
  <c r="D4792" i="4"/>
  <c r="B4795" i="4"/>
  <c r="D4796" i="4"/>
  <c r="B4798" i="4"/>
  <c r="D4799" i="4"/>
  <c r="D60" i="4"/>
  <c r="D63" i="4"/>
  <c r="F64" i="4"/>
  <c r="D65" i="4"/>
  <c r="F65" i="4"/>
  <c r="D67" i="4"/>
  <c r="E69" i="4"/>
  <c r="E71" i="4"/>
  <c r="E72" i="4"/>
  <c r="B73" i="4"/>
  <c r="E73" i="4"/>
  <c r="B74" i="4"/>
  <c r="E74" i="4"/>
  <c r="B76" i="4"/>
  <c r="E76" i="4"/>
  <c r="B77" i="4"/>
  <c r="F78" i="4"/>
  <c r="E79" i="4"/>
  <c r="B80" i="4"/>
  <c r="E80" i="4"/>
  <c r="D81" i="4"/>
  <c r="D82" i="4"/>
  <c r="F82" i="4"/>
  <c r="E84" i="4"/>
  <c r="F105" i="4"/>
  <c r="F106" i="4"/>
  <c r="B107" i="4"/>
  <c r="D107" i="4"/>
  <c r="B108" i="4"/>
  <c r="E108" i="4"/>
  <c r="B110" i="4"/>
  <c r="E110" i="4"/>
  <c r="F110" i="4"/>
  <c r="B113" i="4"/>
  <c r="D114" i="4"/>
  <c r="E115" i="4"/>
  <c r="B116" i="4"/>
  <c r="F116" i="4"/>
  <c r="E117" i="4"/>
  <c r="B119" i="4"/>
  <c r="F119" i="4"/>
  <c r="D124" i="4"/>
  <c r="F128" i="4"/>
  <c r="E129" i="4"/>
  <c r="F131" i="4"/>
  <c r="B132" i="4"/>
  <c r="E132" i="4"/>
  <c r="B133" i="4"/>
  <c r="F135" i="4"/>
  <c r="D136" i="4"/>
  <c r="B137" i="4"/>
  <c r="F137" i="4"/>
  <c r="B139" i="4"/>
  <c r="D139" i="4"/>
  <c r="E141" i="4"/>
  <c r="F143" i="4"/>
  <c r="B144" i="4"/>
  <c r="F144" i="4"/>
  <c r="E146" i="4"/>
  <c r="B147" i="4"/>
  <c r="D147" i="4"/>
  <c r="B148" i="4"/>
  <c r="E148" i="4"/>
  <c r="F149" i="4"/>
  <c r="D151" i="4"/>
  <c r="D153" i="4"/>
  <c r="E154" i="4"/>
  <c r="D156" i="4"/>
  <c r="F157" i="4"/>
  <c r="B158" i="4"/>
  <c r="D158" i="4"/>
  <c r="E159" i="4"/>
  <c r="B160" i="4"/>
  <c r="D160" i="4"/>
  <c r="F160" i="4"/>
  <c r="F165" i="4"/>
  <c r="B166" i="4"/>
  <c r="D166" i="4"/>
  <c r="E167" i="4"/>
  <c r="B168" i="4"/>
  <c r="D168" i="4"/>
  <c r="F168" i="4"/>
  <c r="E176" i="4"/>
  <c r="B191" i="4"/>
  <c r="D194" i="4"/>
  <c r="F194" i="4"/>
  <c r="F195" i="4"/>
  <c r="B196" i="4"/>
  <c r="D196" i="4"/>
  <c r="E197" i="4"/>
  <c r="B198" i="4"/>
  <c r="E198" i="4"/>
  <c r="F199" i="4"/>
  <c r="D201" i="4"/>
  <c r="B202" i="4"/>
  <c r="F202" i="4"/>
  <c r="D203" i="4"/>
  <c r="F203" i="4"/>
  <c r="D204" i="4"/>
  <c r="E207" i="4"/>
  <c r="D208" i="4"/>
  <c r="D209" i="4"/>
  <c r="B210" i="4"/>
  <c r="F210" i="4"/>
  <c r="B211" i="4"/>
  <c r="E211" i="4"/>
  <c r="F212" i="4"/>
  <c r="D213" i="4"/>
  <c r="B214" i="4"/>
  <c r="D214" i="4"/>
  <c r="F214" i="4"/>
  <c r="B215" i="4"/>
  <c r="F215" i="4"/>
  <c r="D217" i="4"/>
  <c r="F217" i="4"/>
  <c r="E218" i="4"/>
  <c r="D219" i="4"/>
  <c r="D220" i="4"/>
  <c r="E223" i="4"/>
  <c r="E228" i="4"/>
  <c r="E229" i="4"/>
  <c r="F231" i="4"/>
  <c r="D232" i="4"/>
  <c r="E234" i="4"/>
  <c r="F235" i="4"/>
  <c r="F236" i="4"/>
  <c r="F237" i="4"/>
  <c r="D238" i="4"/>
  <c r="B239" i="4"/>
  <c r="E239" i="4"/>
  <c r="F240" i="4"/>
  <c r="F241" i="4"/>
  <c r="D243" i="4"/>
  <c r="E248" i="4"/>
  <c r="E249" i="4"/>
  <c r="D252" i="4"/>
  <c r="F252" i="4"/>
  <c r="D253" i="4"/>
  <c r="E255" i="4"/>
  <c r="B256" i="4"/>
  <c r="E256" i="4"/>
  <c r="B259" i="4"/>
  <c r="F260" i="4"/>
  <c r="B261" i="4"/>
  <c r="E261" i="4"/>
  <c r="F262" i="4"/>
  <c r="D264" i="4"/>
  <c r="F265" i="4"/>
  <c r="D267" i="4"/>
  <c r="B268" i="4"/>
  <c r="F268" i="4"/>
  <c r="B269" i="4"/>
  <c r="E269" i="4"/>
  <c r="D271" i="4"/>
  <c r="F272" i="4"/>
  <c r="B273" i="4"/>
  <c r="E273" i="4"/>
  <c r="D274" i="4"/>
  <c r="F275" i="4"/>
  <c r="B276" i="4"/>
  <c r="F276" i="4"/>
  <c r="F277" i="4"/>
  <c r="F278" i="4"/>
  <c r="E279" i="4"/>
  <c r="E280" i="4"/>
  <c r="B281" i="4"/>
  <c r="E281" i="4"/>
  <c r="E283" i="4"/>
  <c r="B284" i="4"/>
  <c r="F284" i="4"/>
  <c r="F285" i="4"/>
  <c r="F287" i="4"/>
  <c r="B288" i="4"/>
  <c r="E288" i="4"/>
  <c r="D295" i="4"/>
  <c r="F295" i="4"/>
  <c r="B297" i="4"/>
  <c r="D297" i="4"/>
  <c r="E297" i="4"/>
  <c r="F297" i="4"/>
  <c r="B298" i="4"/>
  <c r="E305" i="4"/>
  <c r="B306" i="4"/>
  <c r="D306" i="4"/>
  <c r="F306" i="4"/>
  <c r="B308" i="4"/>
  <c r="E308" i="4"/>
  <c r="B309" i="4"/>
  <c r="E309" i="4"/>
  <c r="D310" i="4"/>
  <c r="B357" i="4"/>
  <c r="B364" i="4"/>
  <c r="D364" i="4"/>
  <c r="E364" i="4"/>
  <c r="F364" i="4"/>
  <c r="B365" i="4"/>
  <c r="B384" i="4"/>
  <c r="E384" i="4"/>
  <c r="F385" i="4"/>
  <c r="F386" i="4"/>
  <c r="F387" i="4"/>
  <c r="D390" i="4"/>
  <c r="B392" i="4"/>
  <c r="E392" i="4"/>
  <c r="B393" i="4"/>
  <c r="E393" i="4"/>
  <c r="B394" i="4"/>
  <c r="E394" i="4"/>
  <c r="B395" i="4"/>
  <c r="E395" i="4"/>
  <c r="F398" i="4"/>
  <c r="B399" i="4"/>
  <c r="E399" i="4"/>
  <c r="D400" i="4"/>
  <c r="B401" i="4"/>
  <c r="F401" i="4"/>
  <c r="D402" i="4"/>
  <c r="D406" i="4"/>
  <c r="D407" i="4"/>
  <c r="E408" i="4"/>
  <c r="D412" i="4"/>
  <c r="D413" i="4"/>
  <c r="D414" i="4"/>
  <c r="F418" i="4"/>
  <c r="B420" i="4"/>
  <c r="E420" i="4"/>
  <c r="B421" i="4"/>
  <c r="F421" i="4"/>
  <c r="F423" i="4"/>
  <c r="F427" i="4"/>
  <c r="F428" i="4"/>
  <c r="B430" i="4"/>
  <c r="F430" i="4"/>
  <c r="B432" i="4"/>
  <c r="E432" i="4"/>
  <c r="D433" i="4"/>
  <c r="F434" i="4"/>
  <c r="B435" i="4"/>
  <c r="D435" i="4"/>
  <c r="F437" i="4"/>
  <c r="E438" i="4"/>
  <c r="F441" i="4"/>
  <c r="B442" i="4"/>
  <c r="F444" i="4"/>
  <c r="D445" i="4"/>
  <c r="D446" i="4"/>
  <c r="F448" i="4"/>
  <c r="D449" i="4"/>
  <c r="D450" i="4"/>
  <c r="B451" i="4"/>
  <c r="F451" i="4"/>
  <c r="D453" i="4"/>
  <c r="D456" i="4"/>
  <c r="F457" i="4"/>
  <c r="F458" i="4"/>
  <c r="B459" i="4"/>
  <c r="F459" i="4"/>
  <c r="D461" i="4"/>
  <c r="B462" i="4"/>
  <c r="E462" i="4"/>
  <c r="B463" i="4"/>
  <c r="D463" i="4"/>
  <c r="E463" i="4"/>
  <c r="B464" i="4"/>
  <c r="D464" i="4"/>
  <c r="B465" i="4"/>
  <c r="E465" i="4"/>
  <c r="B466" i="4"/>
  <c r="E466" i="4"/>
  <c r="D467" i="4"/>
  <c r="D470" i="4"/>
  <c r="B471" i="4"/>
  <c r="F476" i="4"/>
  <c r="F477" i="4"/>
  <c r="E478" i="4"/>
  <c r="E479" i="4"/>
  <c r="B480" i="4"/>
  <c r="B481" i="4"/>
  <c r="F481" i="4"/>
  <c r="B482" i="4"/>
  <c r="B486" i="4"/>
  <c r="E487" i="4"/>
  <c r="E489" i="4"/>
  <c r="B490" i="4"/>
  <c r="F490" i="4"/>
  <c r="D491" i="4"/>
  <c r="D492" i="4"/>
  <c r="E493" i="4"/>
  <c r="D494" i="4"/>
  <c r="F494" i="4"/>
  <c r="E495" i="4"/>
  <c r="B496" i="4"/>
  <c r="F496" i="4"/>
  <c r="F497" i="4"/>
  <c r="E499" i="4"/>
  <c r="E506" i="4"/>
  <c r="B507" i="4"/>
  <c r="E507" i="4"/>
  <c r="D508" i="4"/>
  <c r="F508" i="4"/>
  <c r="F509" i="4"/>
  <c r="F510" i="4"/>
  <c r="D512" i="4"/>
  <c r="F516" i="4"/>
  <c r="B517" i="4"/>
  <c r="E517" i="4"/>
  <c r="F518" i="4"/>
  <c r="B519" i="4"/>
  <c r="E519" i="4"/>
  <c r="B520" i="4"/>
  <c r="D520" i="4"/>
  <c r="E522" i="4"/>
  <c r="E524" i="4"/>
  <c r="E526" i="4"/>
  <c r="B527" i="4"/>
  <c r="F527" i="4"/>
  <c r="F529" i="4"/>
  <c r="D530" i="4"/>
  <c r="D531" i="4"/>
  <c r="B537" i="4"/>
  <c r="F539" i="4"/>
  <c r="D541" i="4"/>
  <c r="E545" i="4"/>
  <c r="B546" i="4"/>
  <c r="F546" i="4"/>
  <c r="D547" i="4"/>
  <c r="E552" i="4"/>
  <c r="E554" i="4"/>
  <c r="B555" i="4"/>
  <c r="B557" i="4"/>
  <c r="F557" i="4"/>
  <c r="F558" i="4"/>
  <c r="E564" i="4"/>
  <c r="B567" i="4"/>
  <c r="D570" i="4"/>
  <c r="B573" i="4"/>
  <c r="E574" i="4"/>
  <c r="D577" i="4"/>
  <c r="B578" i="4"/>
  <c r="D584" i="4"/>
  <c r="D586" i="4"/>
  <c r="B590" i="4"/>
  <c r="D591" i="4"/>
  <c r="F593" i="4"/>
  <c r="E594" i="4"/>
  <c r="E595" i="4"/>
  <c r="D599" i="4"/>
  <c r="E603" i="4"/>
  <c r="F604" i="4"/>
  <c r="E606" i="4"/>
  <c r="B607" i="4"/>
  <c r="F607" i="4"/>
  <c r="F609" i="4"/>
  <c r="B614" i="4"/>
  <c r="F615" i="4"/>
  <c r="B616" i="4"/>
  <c r="B622" i="4"/>
  <c r="F623" i="4"/>
  <c r="E625" i="4"/>
  <c r="D626" i="4"/>
  <c r="B627" i="4"/>
  <c r="E627" i="4"/>
  <c r="B628" i="4"/>
  <c r="E631" i="4"/>
  <c r="B632" i="4"/>
  <c r="D633" i="4"/>
  <c r="E634" i="4"/>
  <c r="B636" i="4"/>
  <c r="E639" i="4"/>
  <c r="B640" i="4"/>
  <c r="E640" i="4"/>
  <c r="D644" i="4"/>
  <c r="D648" i="4"/>
  <c r="B651" i="4"/>
  <c r="B654" i="4"/>
  <c r="E657" i="4"/>
  <c r="B658" i="4"/>
  <c r="B660" i="4"/>
  <c r="D660" i="4"/>
  <c r="B667" i="4"/>
  <c r="E668" i="4"/>
  <c r="E673" i="4"/>
  <c r="B674" i="4"/>
  <c r="F675" i="4"/>
  <c r="B676" i="4"/>
  <c r="E676" i="4"/>
  <c r="B678" i="4"/>
  <c r="B4712" i="4"/>
  <c r="B4714" i="4"/>
  <c r="C4714" i="4"/>
  <c r="B4715" i="4"/>
  <c r="C4715" i="4"/>
  <c r="B4716" i="4"/>
  <c r="C4716" i="4"/>
  <c r="B4717" i="4"/>
  <c r="C4717" i="4"/>
  <c r="B4718" i="4"/>
  <c r="C4718" i="4"/>
  <c r="B4720" i="4"/>
  <c r="C4720" i="4"/>
  <c r="B4721" i="4"/>
  <c r="C4721" i="4"/>
  <c r="B4722" i="4"/>
  <c r="C4722" i="4"/>
  <c r="B4723" i="4"/>
  <c r="B4725" i="4"/>
  <c r="C4725" i="4"/>
  <c r="B4726" i="4"/>
  <c r="C4726" i="4"/>
  <c r="B4727" i="4"/>
  <c r="C4727" i="4"/>
  <c r="B4728" i="4"/>
  <c r="C4728" i="4"/>
  <c r="B4730" i="4"/>
  <c r="C4730" i="4"/>
  <c r="B4731" i="4"/>
  <c r="C4731" i="4"/>
  <c r="B4732" i="4"/>
  <c r="C4732" i="4"/>
  <c r="B4734" i="4"/>
  <c r="C4734" i="4"/>
  <c r="D4734" i="4"/>
  <c r="B4735" i="4"/>
  <c r="B4738" i="4"/>
  <c r="B4745" i="4"/>
  <c r="C4745" i="4"/>
  <c r="B4746" i="4"/>
  <c r="C4746" i="4"/>
  <c r="B4747" i="4"/>
  <c r="C4747" i="4"/>
  <c r="B4748" i="4"/>
  <c r="C4748" i="4"/>
  <c r="B4749" i="4"/>
  <c r="B4752" i="4"/>
  <c r="C4752" i="4"/>
  <c r="D4752" i="4"/>
  <c r="C4758" i="4"/>
  <c r="E4758" i="4"/>
  <c r="C4760" i="4"/>
  <c r="B4761" i="4"/>
  <c r="B4764" i="4"/>
  <c r="D4764" i="4"/>
  <c r="B4765" i="4"/>
  <c r="C4765" i="4"/>
  <c r="C4767" i="4"/>
  <c r="D4769" i="4"/>
  <c r="E4769" i="4"/>
  <c r="B4772" i="4"/>
  <c r="D4772" i="4"/>
  <c r="B4774" i="4"/>
  <c r="E4774" i="4"/>
  <c r="C4776" i="4"/>
  <c r="D4777" i="4"/>
  <c r="E4777" i="4"/>
  <c r="B4779" i="4"/>
  <c r="E4779" i="4"/>
  <c r="D4780" i="4"/>
  <c r="B4781" i="4"/>
  <c r="C4781" i="4"/>
  <c r="D4781" i="4"/>
  <c r="B4783" i="4"/>
  <c r="D4783" i="4"/>
  <c r="B4785" i="4"/>
  <c r="D4785" i="4"/>
  <c r="C4786" i="4"/>
  <c r="D4788" i="4"/>
  <c r="D4791" i="4"/>
  <c r="C4793" i="4"/>
  <c r="C4794" i="4"/>
  <c r="E4794" i="4"/>
  <c r="B4796" i="4"/>
  <c r="C4799" i="4"/>
  <c r="B63" i="4"/>
  <c r="F63" i="4"/>
  <c r="B64" i="4"/>
  <c r="E64" i="4"/>
  <c r="D66" i="4"/>
  <c r="B67" i="4"/>
  <c r="E68" i="4"/>
  <c r="F69" i="4"/>
  <c r="B70" i="4"/>
  <c r="E70" i="4"/>
  <c r="D72" i="4"/>
  <c r="D74" i="4"/>
  <c r="F74" i="4"/>
  <c r="B75" i="4"/>
  <c r="D75" i="4"/>
  <c r="D76" i="4"/>
  <c r="D77" i="4"/>
  <c r="D80" i="4"/>
  <c r="F81" i="4"/>
  <c r="B82" i="4"/>
  <c r="D83" i="4"/>
  <c r="B87" i="4"/>
  <c r="E87" i="4"/>
  <c r="B90" i="4"/>
  <c r="E90" i="4"/>
  <c r="D92" i="4"/>
  <c r="F92" i="4"/>
  <c r="B93" i="4"/>
  <c r="D93" i="4"/>
  <c r="F93" i="4"/>
  <c r="E95" i="4"/>
  <c r="D96" i="4"/>
  <c r="D97" i="4"/>
  <c r="B98" i="4"/>
  <c r="D98" i="4"/>
  <c r="F98" i="4"/>
  <c r="B100" i="4"/>
  <c r="E100" i="4"/>
  <c r="B101" i="4"/>
  <c r="D101" i="4"/>
  <c r="F101" i="4"/>
  <c r="B102" i="4"/>
  <c r="D102" i="4"/>
  <c r="F102" i="4"/>
  <c r="B103" i="4"/>
  <c r="E103" i="4"/>
  <c r="B104" i="4"/>
  <c r="D104" i="4"/>
  <c r="F104" i="4"/>
  <c r="D106" i="4"/>
  <c r="F107" i="4"/>
  <c r="E109" i="4"/>
  <c r="D110" i="4"/>
  <c r="B120" i="4"/>
  <c r="E120" i="4"/>
  <c r="D121" i="4"/>
  <c r="B122" i="4"/>
  <c r="F122" i="4"/>
  <c r="E123" i="4"/>
  <c r="B124" i="4"/>
  <c r="F124" i="4"/>
  <c r="D125" i="4"/>
  <c r="E126" i="4"/>
  <c r="E127" i="4"/>
  <c r="B129" i="4"/>
  <c r="F129" i="4"/>
  <c r="E130" i="4"/>
  <c r="F132" i="4"/>
  <c r="D133" i="4"/>
  <c r="B134" i="4"/>
  <c r="F134" i="4"/>
  <c r="D135" i="4"/>
  <c r="E136" i="4"/>
  <c r="D140" i="4"/>
  <c r="F141" i="4"/>
  <c r="B142" i="4"/>
  <c r="E142" i="4"/>
  <c r="D143" i="4"/>
  <c r="E144" i="4"/>
  <c r="F145" i="4"/>
  <c r="B146" i="4"/>
  <c r="D146" i="4"/>
  <c r="E147" i="4"/>
  <c r="D149" i="4"/>
  <c r="F150" i="4"/>
  <c r="B151" i="4"/>
  <c r="E151" i="4"/>
  <c r="F152" i="4"/>
  <c r="F154" i="4"/>
  <c r="D155" i="4"/>
  <c r="E156" i="4"/>
  <c r="E158" i="4"/>
  <c r="F164" i="4"/>
  <c r="E166" i="4"/>
  <c r="B167" i="4"/>
  <c r="D167" i="4"/>
  <c r="E168" i="4"/>
  <c r="D170" i="4"/>
  <c r="F170" i="4"/>
  <c r="B176" i="4"/>
  <c r="D176" i="4"/>
  <c r="F176" i="4"/>
  <c r="B177" i="4"/>
  <c r="D177" i="4"/>
  <c r="B178" i="4"/>
  <c r="D178" i="4"/>
  <c r="D183" i="4"/>
  <c r="F183" i="4"/>
  <c r="B184" i="4"/>
  <c r="D184" i="4"/>
  <c r="E184" i="4"/>
  <c r="B185" i="4"/>
  <c r="D185" i="4"/>
  <c r="D186" i="4"/>
  <c r="E186" i="4"/>
  <c r="D188" i="4"/>
  <c r="F190" i="4"/>
  <c r="D191" i="4"/>
  <c r="B192" i="4"/>
  <c r="F192" i="4"/>
  <c r="E193" i="4"/>
  <c r="E194" i="4"/>
  <c r="E196" i="4"/>
  <c r="B197" i="4"/>
  <c r="F198" i="4"/>
  <c r="D199" i="4"/>
  <c r="B204" i="4"/>
  <c r="E204" i="4"/>
  <c r="B205" i="4"/>
  <c r="E205" i="4"/>
  <c r="E206" i="4"/>
  <c r="E208" i="4"/>
  <c r="F211" i="4"/>
  <c r="E212" i="4"/>
  <c r="E213" i="4"/>
  <c r="E215" i="4"/>
  <c r="B216" i="4"/>
  <c r="E216" i="4"/>
  <c r="F220" i="4"/>
  <c r="B221" i="4"/>
  <c r="F221" i="4"/>
  <c r="B222" i="4"/>
  <c r="F222" i="4"/>
  <c r="F223" i="4"/>
  <c r="B224" i="4"/>
  <c r="F224" i="4"/>
  <c r="B225" i="4"/>
  <c r="F225" i="4"/>
  <c r="B226" i="4"/>
  <c r="F226" i="4"/>
  <c r="B227" i="4"/>
  <c r="D227" i="4"/>
  <c r="B228" i="4"/>
  <c r="B230" i="4"/>
  <c r="F230" i="4"/>
  <c r="D231" i="4"/>
  <c r="D237" i="4"/>
  <c r="B238" i="4"/>
  <c r="E238" i="4"/>
  <c r="D241" i="4"/>
  <c r="B242" i="4"/>
  <c r="F242" i="4"/>
  <c r="B243" i="4"/>
  <c r="D244" i="4"/>
  <c r="E245" i="4"/>
  <c r="E247" i="4"/>
  <c r="D250" i="4"/>
  <c r="F255" i="4"/>
  <c r="D256" i="4"/>
  <c r="E257" i="4"/>
  <c r="D258" i="4"/>
  <c r="F258" i="4"/>
  <c r="B301" i="4"/>
  <c r="D301" i="4"/>
  <c r="E301" i="4"/>
  <c r="B302" i="4"/>
  <c r="D302" i="4"/>
  <c r="E302" i="4"/>
  <c r="B304" i="4"/>
  <c r="D314" i="4"/>
  <c r="F315" i="4"/>
  <c r="B316" i="4"/>
  <c r="D316" i="4"/>
  <c r="D317" i="4"/>
  <c r="B318" i="4"/>
  <c r="E318" i="4"/>
  <c r="F320" i="4"/>
  <c r="D322" i="4"/>
  <c r="F323" i="4"/>
  <c r="E324" i="4"/>
  <c r="B325" i="4"/>
  <c r="E325" i="4"/>
  <c r="D327" i="4"/>
  <c r="F328" i="4"/>
  <c r="D331" i="4"/>
  <c r="E332" i="4"/>
  <c r="D334" i="4"/>
  <c r="B335" i="4"/>
  <c r="D335" i="4"/>
  <c r="E338" i="4"/>
  <c r="B340" i="4"/>
  <c r="E340" i="4"/>
  <c r="F340" i="4"/>
  <c r="B341" i="4"/>
  <c r="D341" i="4"/>
  <c r="B348" i="4"/>
  <c r="B361" i="4"/>
  <c r="D361" i="4"/>
  <c r="E361" i="4"/>
  <c r="F361" i="4"/>
  <c r="B362" i="4"/>
  <c r="D362" i="4"/>
  <c r="D371" i="4"/>
  <c r="D372" i="4"/>
  <c r="F372" i="4"/>
  <c r="B373" i="4"/>
  <c r="E373" i="4"/>
  <c r="F373" i="4"/>
  <c r="E377" i="4"/>
  <c r="D379" i="4"/>
  <c r="E380" i="4"/>
  <c r="F382" i="4"/>
  <c r="B383" i="4"/>
  <c r="E383" i="4"/>
  <c r="D387" i="4"/>
  <c r="D388" i="4"/>
  <c r="F391" i="4"/>
  <c r="D392" i="4"/>
  <c r="D393" i="4"/>
  <c r="B396" i="4"/>
  <c r="D397" i="4"/>
  <c r="F397" i="4"/>
  <c r="E398" i="4"/>
  <c r="D399" i="4"/>
  <c r="E402" i="4"/>
  <c r="D403" i="4"/>
  <c r="F403" i="4"/>
  <c r="B404" i="4"/>
  <c r="F404" i="4"/>
  <c r="D405" i="4"/>
  <c r="D411" i="4"/>
  <c r="F412" i="4"/>
  <c r="B413" i="4"/>
  <c r="F413" i="4"/>
  <c r="F414" i="4"/>
  <c r="B415" i="4"/>
  <c r="F415" i="4"/>
  <c r="B416" i="4"/>
  <c r="D417" i="4"/>
  <c r="D420" i="4"/>
  <c r="F420" i="4"/>
  <c r="E421" i="4"/>
  <c r="D422" i="4"/>
  <c r="B425" i="4"/>
  <c r="E425" i="4"/>
  <c r="B426" i="4"/>
  <c r="F426" i="4"/>
  <c r="D427" i="4"/>
  <c r="B428" i="4"/>
  <c r="E428" i="4"/>
  <c r="D429" i="4"/>
  <c r="D430" i="4"/>
  <c r="F433" i="4"/>
  <c r="E435" i="4"/>
  <c r="E436" i="4"/>
  <c r="E439" i="4"/>
  <c r="D442" i="4"/>
  <c r="E444" i="4"/>
  <c r="E445" i="4"/>
  <c r="F447" i="4"/>
  <c r="B449" i="4"/>
  <c r="E449" i="4"/>
  <c r="F450" i="4"/>
  <c r="D451" i="4"/>
  <c r="B452" i="4"/>
  <c r="F452" i="4"/>
  <c r="E453" i="4"/>
  <c r="B454" i="4"/>
  <c r="D455" i="4"/>
  <c r="F455" i="4"/>
  <c r="B457" i="4"/>
  <c r="E457" i="4"/>
  <c r="D458" i="4"/>
  <c r="D460" i="4"/>
  <c r="F464" i="4"/>
  <c r="F466" i="4"/>
  <c r="E468" i="4"/>
  <c r="D471" i="4"/>
  <c r="E473" i="4"/>
  <c r="B474" i="4"/>
  <c r="F474" i="4"/>
  <c r="F475" i="4"/>
  <c r="D477" i="4"/>
  <c r="D478" i="4"/>
  <c r="D479" i="4"/>
  <c r="F480" i="4"/>
  <c r="E481" i="4"/>
  <c r="D483" i="4"/>
  <c r="E484" i="4"/>
  <c r="D488" i="4"/>
  <c r="B494" i="4"/>
  <c r="D497" i="4"/>
  <c r="B498" i="4"/>
  <c r="F498" i="4"/>
  <c r="D500" i="4"/>
  <c r="D503" i="4"/>
  <c r="F503" i="4"/>
  <c r="B504" i="4"/>
  <c r="D504" i="4"/>
  <c r="D505" i="4"/>
  <c r="F511" i="4"/>
  <c r="B512" i="4"/>
  <c r="E512" i="4"/>
  <c r="B513" i="4"/>
  <c r="E513" i="4"/>
  <c r="B514" i="4"/>
  <c r="E514" i="4"/>
  <c r="F515" i="4"/>
  <c r="B516" i="4"/>
  <c r="E516" i="4"/>
  <c r="D517" i="4"/>
  <c r="F517" i="4"/>
  <c r="D518" i="4"/>
  <c r="B521" i="4"/>
  <c r="E521" i="4"/>
  <c r="B522" i="4"/>
  <c r="D522" i="4"/>
  <c r="B523" i="4"/>
  <c r="F525" i="4"/>
  <c r="D526" i="4"/>
  <c r="B528" i="4"/>
  <c r="E530" i="4"/>
  <c r="F532" i="4"/>
  <c r="B536" i="4"/>
  <c r="B538" i="4"/>
  <c r="B540" i="4"/>
  <c r="D540" i="4"/>
  <c r="B542" i="4"/>
  <c r="B543" i="4"/>
  <c r="D545" i="4"/>
  <c r="D550" i="4"/>
  <c r="B551" i="4"/>
  <c r="D551" i="4"/>
  <c r="B552" i="4"/>
  <c r="F552" i="4"/>
  <c r="D554" i="4"/>
  <c r="D557" i="4"/>
  <c r="B559" i="4"/>
  <c r="D563" i="4"/>
  <c r="B566" i="4"/>
  <c r="E572" i="4"/>
  <c r="B577" i="4"/>
  <c r="B581" i="4"/>
  <c r="B582" i="4"/>
  <c r="E585" i="4"/>
  <c r="B586" i="4"/>
  <c r="E586" i="4"/>
  <c r="B587" i="4"/>
  <c r="E587" i="4"/>
  <c r="B588" i="4"/>
  <c r="E588" i="4"/>
  <c r="D589" i="4"/>
  <c r="E592" i="4"/>
  <c r="D593" i="4"/>
  <c r="B595" i="4"/>
  <c r="B597" i="4"/>
  <c r="F600" i="4"/>
  <c r="D601" i="4"/>
  <c r="B602" i="4"/>
  <c r="E602" i="4"/>
  <c r="B603" i="4"/>
  <c r="D605" i="4"/>
  <c r="F606" i="4"/>
  <c r="D607" i="4"/>
  <c r="B608" i="4"/>
  <c r="F608" i="4"/>
  <c r="B609" i="4"/>
  <c r="B611" i="4"/>
  <c r="B613" i="4"/>
  <c r="D616" i="4"/>
  <c r="B618" i="4"/>
  <c r="E618" i="4"/>
  <c r="B620" i="4"/>
  <c r="D621" i="4"/>
  <c r="B625" i="4"/>
  <c r="F630" i="4"/>
  <c r="B631" i="4"/>
  <c r="F631" i="4"/>
  <c r="D632" i="4"/>
  <c r="B633" i="4"/>
  <c r="F640" i="4"/>
  <c r="D641" i="4"/>
  <c r="F641" i="4"/>
  <c r="D642" i="4"/>
  <c r="B643" i="4"/>
  <c r="B644" i="4"/>
  <c r="E644" i="4"/>
  <c r="B645" i="4"/>
  <c r="E645" i="4"/>
  <c r="B646" i="4"/>
  <c r="E646" i="4"/>
  <c r="E677" i="4"/>
  <c r="D680" i="4"/>
  <c r="B1356" i="4"/>
  <c r="F4" i="4"/>
  <c r="F3" i="4"/>
  <c r="B4" i="4"/>
  <c r="B3" i="4"/>
  <c r="AK67" i="2" a="1"/>
  <c r="AK70" i="2" a="1"/>
  <c r="AK78" i="2" a="1"/>
  <c r="AK84" i="2" a="1"/>
  <c r="AK103" i="2" a="1"/>
  <c r="AK118" i="2" a="1"/>
  <c r="AK320" i="2" a="1"/>
  <c r="AK106" i="2" a="1"/>
  <c r="AK31" i="2" a="1"/>
  <c r="AK317" i="2" a="1"/>
  <c r="AK43" i="2" a="1"/>
  <c r="AK59" i="2" a="1"/>
  <c r="AK62" i="2" a="1"/>
  <c r="AK64" i="2" a="1"/>
  <c r="AK73" i="2" a="1"/>
  <c r="AK322" i="2" a="1"/>
  <c r="AK327" i="2" a="1"/>
  <c r="AK329" i="2" a="1"/>
  <c r="AK330" i="2" a="1"/>
  <c r="AK331" i="2" a="1"/>
  <c r="AK343" i="2" a="1"/>
  <c r="AK345" i="2" a="1"/>
  <c r="AK347" i="2" a="1"/>
  <c r="AK349" i="2" a="1"/>
  <c r="AK350" i="2" a="1"/>
  <c r="AK351" i="2" a="1"/>
  <c r="AK355" i="2" a="1"/>
  <c r="AK356" i="2" a="1"/>
  <c r="AK358" i="2" a="1"/>
  <c r="AK362" i="2" a="1"/>
  <c r="AK364" i="2" a="1"/>
  <c r="AK367" i="2" a="1"/>
  <c r="AK368" i="2" a="1"/>
  <c r="AK371" i="2" a="1"/>
  <c r="AK366" i="2" a="1"/>
  <c r="AK47" i="2" a="1"/>
  <c r="AK53" i="2" a="1"/>
  <c r="AK79" i="2" a="1"/>
  <c r="AK100" i="2" a="1"/>
  <c r="AK121" i="2" a="1"/>
  <c r="AK360" i="2" a="1"/>
  <c r="AK38" i="2" a="1"/>
  <c r="AK81" i="2" a="1"/>
  <c r="AK113" i="2" a="1"/>
  <c r="AK321" i="2" a="1"/>
  <c r="AK324" i="2" a="1"/>
  <c r="AK326" i="2" a="1"/>
  <c r="AK346" i="2" a="1"/>
  <c r="AK348" i="2" a="1"/>
  <c r="AK352" i="2" a="1"/>
  <c r="AK354" i="2" a="1"/>
  <c r="AK363" i="2" a="1"/>
  <c r="AK35" i="2" a="1"/>
  <c r="AK40" i="2" a="1"/>
  <c r="AK50" i="2" a="1"/>
  <c r="AK52" i="2" a="1"/>
  <c r="AK60" i="2" a="1"/>
  <c r="AK93" i="2" a="1"/>
  <c r="AK94" i="2" a="1"/>
  <c r="AK97" i="2" a="1"/>
  <c r="AK116" i="2" a="1"/>
  <c r="AK123" i="2" a="1"/>
  <c r="AK124" i="2" a="1"/>
  <c r="AK328" i="2" a="1"/>
  <c r="AK335" i="2" a="1"/>
  <c r="AK337" i="2" a="1"/>
  <c r="AK353" i="2" a="1"/>
  <c r="AK365" i="2" a="1"/>
  <c r="AK297" i="2" a="1"/>
  <c r="AK298" i="2" a="1"/>
  <c r="AK299" i="2" a="1"/>
  <c r="AK300" i="2" a="1"/>
  <c r="AK301" i="2" a="1"/>
  <c r="AK303" i="2" a="1"/>
  <c r="AK305" i="2" a="1"/>
  <c r="AK307" i="2" a="1"/>
  <c r="AK308" i="2" a="1"/>
  <c r="AK309" i="2" a="1"/>
  <c r="AK313" i="2" a="1"/>
  <c r="AK314" i="2" a="1"/>
  <c r="AK315" i="2" a="1"/>
  <c r="AK316" i="2" a="1"/>
  <c r="AK323" i="2" a="1"/>
  <c r="AK325" i="2" a="1"/>
  <c r="AK336" i="2" a="1"/>
  <c r="AK338" i="2" a="1"/>
  <c r="AK342" i="2" a="1"/>
  <c r="AK344" i="2" a="1"/>
  <c r="AK370" i="2" a="1"/>
  <c r="AK372" i="2" a="1"/>
  <c r="AK374" i="2" a="1"/>
  <c r="AK304" i="2" a="1"/>
  <c r="AK310" i="2" a="1"/>
  <c r="AK333" i="2" a="1"/>
  <c r="AK341" i="2" a="1"/>
  <c r="AK16" i="2" a="1"/>
  <c r="AK18" i="2" a="1"/>
  <c r="AK20" i="2" a="1"/>
  <c r="AK21" i="2" a="1"/>
  <c r="AK24" i="2" a="1"/>
  <c r="AK27" i="2" a="1"/>
  <c r="AK29" i="2" a="1"/>
  <c r="AK33" i="2" a="1"/>
  <c r="AK36" i="2" a="1"/>
  <c r="AK46" i="2" a="1"/>
  <c r="AK57" i="2" a="1"/>
  <c r="AK72" i="2" a="1"/>
  <c r="AK76" i="2" a="1"/>
  <c r="AK107" i="2" a="1"/>
  <c r="AK306" i="2" a="1"/>
  <c r="AK311" i="2" a="1"/>
  <c r="AK318" i="2" a="1"/>
  <c r="AK319" i="2" a="1"/>
  <c r="AK334" i="2" a="1"/>
  <c r="AK339" i="2" a="1"/>
  <c r="AK359" i="2" a="1"/>
  <c r="AK178" i="2" a="1"/>
  <c r="AK180" i="2" a="1"/>
  <c r="AK182" i="2" a="1"/>
  <c r="AK183" i="2" a="1"/>
  <c r="AK184" i="2" a="1"/>
  <c r="AK185" i="2" a="1"/>
  <c r="AK186" i="2" a="1"/>
  <c r="AK188" i="2" a="1"/>
  <c r="AK190" i="2" a="1"/>
  <c r="AK191" i="2" a="1"/>
  <c r="AK194" i="2" a="1"/>
  <c r="AK195" i="2" a="1"/>
  <c r="AK196" i="2" a="1"/>
  <c r="AK200" i="2" a="1"/>
  <c r="AK201" i="2" a="1"/>
  <c r="AK202" i="2" a="1"/>
  <c r="AK204" i="2" a="1"/>
  <c r="AK206" i="2" a="1"/>
  <c r="AK209" i="2" a="1"/>
  <c r="AK210" i="2" a="1"/>
  <c r="AK211" i="2" a="1"/>
  <c r="AK212" i="2" a="1"/>
  <c r="AK213" i="2" a="1"/>
  <c r="AK214" i="2" a="1"/>
  <c r="AK215" i="2" a="1"/>
  <c r="AK216" i="2" a="1"/>
  <c r="AK217" i="2" a="1"/>
  <c r="AK219" i="2" a="1"/>
  <c r="AK221" i="2" a="1"/>
  <c r="AK223" i="2" a="1"/>
  <c r="AK224" i="2" a="1"/>
  <c r="AK225" i="2" a="1"/>
  <c r="AK227" i="2" a="1"/>
  <c r="AK231" i="2" a="1"/>
  <c r="AK235" i="2" a="1"/>
  <c r="AK254" i="2" a="1"/>
  <c r="AK256" i="2" a="1"/>
  <c r="AK260" i="2" a="1"/>
  <c r="AK264" i="2" a="1"/>
  <c r="AK265" i="2" a="1"/>
  <c r="AK271" i="2" a="1"/>
  <c r="AK272" i="2" a="1"/>
  <c r="AK273" i="2" a="1"/>
  <c r="AK274" i="2" a="1"/>
  <c r="AK276" i="2" a="1"/>
  <c r="AK278" i="2" a="1"/>
  <c r="AK282" i="2" a="1"/>
  <c r="AK283" i="2" a="1"/>
  <c r="AK284" i="2" a="1"/>
  <c r="AK285" i="2" a="1"/>
  <c r="AK286" i="2" a="1"/>
  <c r="AK287" i="2" a="1"/>
  <c r="AK288" i="2" a="1"/>
  <c r="AK289" i="2" a="1"/>
  <c r="AK290" i="2" a="1"/>
  <c r="AK291" i="2" a="1"/>
  <c r="AK292" i="2" a="1"/>
  <c r="AK293" i="2" a="1"/>
  <c r="AK294" i="2" a="1"/>
  <c r="AK295" i="2" a="1"/>
  <c r="AK296" i="2" a="1"/>
  <c r="AK302" i="2" a="1"/>
  <c r="AK312" i="2" a="1"/>
  <c r="AK332" i="2" a="1"/>
  <c r="AK340" i="2" a="1"/>
  <c r="AK361" i="2" a="1"/>
  <c r="AK369" i="2" a="1"/>
  <c r="AK373" i="2" a="1"/>
  <c r="AK3" i="2" a="1"/>
  <c r="AK4" i="2" a="1"/>
  <c r="AK5" i="2" a="1"/>
  <c r="AK6" i="2" a="1"/>
  <c r="AK7" i="2" a="1"/>
  <c r="AK8" i="2" a="1"/>
  <c r="AK9" i="2" a="1"/>
  <c r="AK10" i="2" a="1"/>
  <c r="AK11" i="2" a="1"/>
  <c r="AK12" i="2" a="1"/>
  <c r="AK13" i="2" a="1"/>
  <c r="AK14" i="2" a="1"/>
  <c r="AK15" i="2" a="1"/>
  <c r="AK17" i="2" a="1"/>
  <c r="AK19" i="2" a="1"/>
  <c r="AK22" i="2" a="1"/>
  <c r="AK23" i="2" a="1"/>
  <c r="AK28" i="2" a="1"/>
  <c r="AK30" i="2" a="1"/>
  <c r="AK37" i="2" a="1"/>
  <c r="AK39" i="2" a="1"/>
  <c r="AK42" i="2" a="1"/>
  <c r="AK44" i="2" a="1"/>
  <c r="AK45" i="2" a="1"/>
  <c r="AK48" i="2" a="1"/>
  <c r="AK49" i="2" a="1"/>
  <c r="AK54" i="2" a="1"/>
  <c r="AK55" i="2" a="1"/>
  <c r="AK56" i="2" a="1"/>
  <c r="AK58" i="2" a="1"/>
  <c r="AK61" i="2" a="1"/>
  <c r="AK63" i="2" a="1"/>
  <c r="AK65" i="2" a="1"/>
  <c r="AK66" i="2" a="1"/>
  <c r="AK69" i="2" a="1"/>
  <c r="AK71" i="2" a="1"/>
  <c r="AK75" i="2" a="1"/>
  <c r="AK77" i="2" a="1"/>
  <c r="AK80" i="2" a="1"/>
  <c r="AK83" i="2" a="1"/>
  <c r="AK85" i="2" a="1"/>
  <c r="AK92" i="2" a="1"/>
  <c r="AK95" i="2" a="1"/>
  <c r="AK96" i="2" a="1"/>
  <c r="AK98" i="2" a="1"/>
  <c r="AK99" i="2" a="1"/>
  <c r="AK101" i="2" a="1"/>
  <c r="AK102" i="2" a="1"/>
  <c r="AK108" i="2" a="1"/>
  <c r="AK112" i="2" a="1"/>
  <c r="AK115" i="2" a="1"/>
  <c r="AK120" i="2" a="1"/>
  <c r="AK122" i="2" a="1"/>
  <c r="AK181" i="2" a="1"/>
  <c r="AK189" i="2" a="1"/>
  <c r="AK192" i="2" a="1"/>
  <c r="AK222" i="2" a="1"/>
  <c r="AK226" i="2" a="1"/>
  <c r="AK263" i="2" a="1"/>
  <c r="AK267" i="2" a="1"/>
  <c r="AK269" i="2" a="1"/>
  <c r="AK281" i="2" a="1"/>
  <c r="AK25" i="2" a="1"/>
  <c r="AK26" i="2" a="1"/>
  <c r="AK32" i="2" a="1"/>
  <c r="AK34" i="2" a="1"/>
  <c r="AK41" i="2" a="1"/>
  <c r="AK51" i="2" a="1"/>
  <c r="AK68" i="2" a="1"/>
  <c r="AK74" i="2" a="1"/>
  <c r="AK82" i="2" a="1"/>
  <c r="AK86" i="2" a="1"/>
  <c r="AK87" i="2" a="1"/>
  <c r="AK88" i="2" a="1"/>
  <c r="AK89" i="2" a="1"/>
  <c r="AK90" i="2" a="1"/>
  <c r="AK91" i="2" a="1"/>
  <c r="AK104" i="2" a="1"/>
  <c r="AK105" i="2" a="1"/>
  <c r="AK114" i="2" a="1"/>
  <c r="AK117" i="2" a="1"/>
  <c r="AK119" i="2" a="1"/>
  <c r="AK193" i="2" a="1"/>
  <c r="AK198" i="2" a="1"/>
  <c r="AK203" i="2" a="1"/>
  <c r="AK205" i="2" a="1"/>
  <c r="AK207" i="2" a="1"/>
  <c r="AK228" i="2" a="1"/>
  <c r="AK230" i="2" a="1"/>
  <c r="AK234" i="2" a="1"/>
  <c r="AK242" i="2" a="1"/>
  <c r="AK244" i="2" a="1"/>
  <c r="AK262" i="2" a="1"/>
  <c r="AK268" i="2" a="1"/>
  <c r="AK275" i="2" a="1"/>
  <c r="AK279" i="2" a="1"/>
  <c r="AK125" i="2" a="1"/>
  <c r="AK126" i="2" a="1"/>
  <c r="AK127" i="2" a="1"/>
  <c r="AK128" i="2" a="1"/>
  <c r="AK129" i="2" a="1"/>
  <c r="AK130" i="2" a="1"/>
  <c r="AK131" i="2" a="1"/>
  <c r="AK132" i="2" a="1"/>
  <c r="AK133" i="2" a="1"/>
  <c r="AK134" i="2" a="1"/>
  <c r="AK135" i="2" a="1"/>
  <c r="AK136" i="2" a="1"/>
  <c r="AK137" i="2" a="1"/>
  <c r="AK138" i="2" a="1"/>
  <c r="AK139" i="2" a="1"/>
  <c r="AK140" i="2" a="1"/>
  <c r="AK141" i="2" a="1"/>
  <c r="AK142" i="2" a="1"/>
  <c r="AK143" i="2" a="1"/>
  <c r="AK144" i="2" a="1"/>
  <c r="AK145" i="2" a="1"/>
  <c r="AK146" i="2" a="1"/>
  <c r="AK147" i="2" a="1"/>
  <c r="AK148" i="2" a="1"/>
  <c r="AK149" i="2" a="1"/>
  <c r="AK150" i="2" a="1"/>
  <c r="AK151" i="2" a="1"/>
  <c r="AK152" i="2" a="1"/>
  <c r="AK153" i="2" a="1"/>
  <c r="AK154" i="2" a="1"/>
  <c r="AK155" i="2" a="1"/>
  <c r="AK156" i="2" a="1"/>
  <c r="AK157" i="2" a="1"/>
  <c r="AK158" i="2" a="1"/>
  <c r="AK159" i="2" a="1"/>
  <c r="AK160" i="2" a="1"/>
  <c r="AK161" i="2" a="1"/>
  <c r="AK162" i="2" a="1"/>
  <c r="AK163" i="2" a="1"/>
  <c r="AK164" i="2" a="1"/>
  <c r="AK165" i="2" a="1"/>
  <c r="AK166" i="2" a="1"/>
  <c r="AK167" i="2" a="1"/>
  <c r="AK168" i="2" a="1"/>
  <c r="AK169" i="2" a="1"/>
  <c r="AK170" i="2" a="1"/>
  <c r="AK171" i="2" a="1"/>
  <c r="AK172" i="2" a="1"/>
  <c r="AK173" i="2" a="1"/>
  <c r="AK174" i="2" a="1"/>
  <c r="AK175" i="2" a="1"/>
  <c r="AK176" i="2" a="1"/>
  <c r="AK177" i="2" a="1"/>
  <c r="AK179" i="2" a="1"/>
  <c r="AK187" i="2" a="1"/>
  <c r="AK197" i="2" a="1"/>
  <c r="AK199" i="2" a="1"/>
  <c r="AK208" i="2" a="1"/>
  <c r="AK218" i="2" a="1"/>
  <c r="AK220" i="2" a="1"/>
  <c r="AK229" i="2" a="1"/>
  <c r="AK232" i="2" a="1"/>
  <c r="AK233" i="2" a="1"/>
  <c r="AK241" i="2" a="1"/>
  <c r="AK243" i="2" a="1"/>
  <c r="AK255" i="2" a="1"/>
  <c r="AK261" i="2" a="1"/>
  <c r="AK266" i="2" a="1"/>
  <c r="AK270" i="2" a="1"/>
  <c r="AK277" i="2" a="1"/>
  <c r="AK280" i="2" a="1"/>
  <c r="AK375" i="2" a="1"/>
  <c r="AK376" i="2" a="1"/>
  <c r="AK377" i="2" a="1"/>
  <c r="AK378" i="2" a="1"/>
  <c r="AK379" i="2" a="1"/>
  <c r="AK380" i="2" a="1"/>
  <c r="AK381" i="2" a="1"/>
  <c r="AK382" i="2" a="1"/>
  <c r="AK383" i="2" a="1"/>
  <c r="AK384" i="2" a="1"/>
  <c r="AK385" i="2" a="1"/>
  <c r="AK386" i="2" a="1"/>
  <c r="AK387" i="2" a="1"/>
  <c r="AK388" i="2" a="1"/>
  <c r="AK389" i="2" a="1"/>
  <c r="AK390" i="2" a="1"/>
  <c r="AK391" i="2" a="1"/>
  <c r="AK392" i="2" a="1"/>
  <c r="AK393" i="2" a="1"/>
  <c r="AK394" i="2" a="1"/>
  <c r="AK395" i="2" a="1"/>
  <c r="AK396" i="2" a="1"/>
  <c r="AK397" i="2" a="1"/>
  <c r="AK398" i="2" a="1"/>
  <c r="AK399" i="2" a="1"/>
  <c r="AK400" i="2" a="1"/>
  <c r="AK401" i="2" a="1"/>
  <c r="AK402" i="2" a="1"/>
  <c r="AK403" i="2" a="1"/>
  <c r="AK404" i="2" a="1"/>
  <c r="AK405" i="2" a="1"/>
  <c r="AK406" i="2" a="1"/>
  <c r="AK407" i="2" a="1"/>
  <c r="AK408" i="2" a="1"/>
  <c r="AK409" i="2" a="1"/>
  <c r="AK410" i="2" a="1"/>
  <c r="AK411" i="2" a="1"/>
  <c r="AK412" i="2" a="1"/>
  <c r="AK413" i="2" a="1"/>
  <c r="AK414" i="2" a="1"/>
  <c r="AK415" i="2" a="1"/>
  <c r="AK416" i="2" a="1"/>
  <c r="AK417" i="2" a="1"/>
  <c r="AK418" i="2" a="1"/>
  <c r="AK419" i="2" a="1"/>
  <c r="AK420" i="2" a="1"/>
  <c r="AK421" i="2" a="1"/>
  <c r="AK422" i="2" a="1"/>
  <c r="AK427" i="2" a="1"/>
  <c r="AK428" i="2" a="1"/>
  <c r="AK429" i="2" a="1"/>
  <c r="AK430" i="2" a="1"/>
  <c r="AK431" i="2" a="1"/>
  <c r="AK432" i="2" a="1"/>
  <c r="AK433" i="2" a="1"/>
  <c r="AK434" i="2" a="1"/>
  <c r="AK435" i="2" a="1"/>
  <c r="AK436" i="2" a="1"/>
  <c r="AK437" i="2" a="1"/>
  <c r="AK438" i="2" a="1"/>
  <c r="AK439" i="2" a="1"/>
  <c r="AK440" i="2" a="1"/>
  <c r="AK441" i="2" a="1"/>
  <c r="AK109" i="2" a="1"/>
  <c r="AK110" i="2" a="1"/>
  <c r="AK111" i="2" a="1"/>
  <c r="AK236" i="2" a="1"/>
  <c r="AK237" i="2" a="1"/>
  <c r="AK238" i="2" a="1"/>
  <c r="AK239" i="2" a="1"/>
  <c r="AK240" i="2" a="1"/>
  <c r="AK245" i="2" a="1"/>
  <c r="AK246" i="2" a="1"/>
  <c r="AK247" i="2" a="1"/>
  <c r="AK248" i="2" a="1"/>
  <c r="AK249" i="2" a="1"/>
  <c r="AK250" i="2" a="1"/>
  <c r="AK251" i="2" a="1"/>
  <c r="AK252" i="2" a="1"/>
  <c r="AK253" i="2" a="1"/>
  <c r="AK257" i="2" a="1"/>
  <c r="AK258" i="2" a="1"/>
  <c r="AK259" i="2" a="1"/>
  <c r="AK442" i="2" a="1"/>
  <c r="AK443" i="2" a="1"/>
  <c r="AK444" i="2" a="1"/>
  <c r="AK445" i="2" a="1"/>
  <c r="AK446" i="2" a="1"/>
  <c r="AK447" i="2" a="1"/>
  <c r="AK450" i="2" a="1"/>
  <c r="AK451" i="2" a="1"/>
  <c r="AK452" i="2" a="1"/>
  <c r="AK453" i="2" a="1"/>
  <c r="AK454" i="2" a="1"/>
  <c r="AK455" i="2" a="1"/>
  <c r="AK456" i="2" a="1"/>
  <c r="AK457" i="2" a="1"/>
  <c r="AK458" i="2" a="1"/>
  <c r="AK459" i="2" a="1"/>
  <c r="AK460" i="2" a="1"/>
  <c r="N16" i="27" l="1"/>
  <c r="L19" i="27"/>
  <c r="M3" i="27"/>
  <c r="M13" i="27" s="1"/>
  <c r="T1195" i="4"/>
  <c r="T1196" i="4"/>
  <c r="T1197" i="4"/>
  <c r="T1198" i="4"/>
  <c r="T1199" i="4"/>
  <c r="T1200" i="4"/>
  <c r="T1201" i="4"/>
  <c r="T1202" i="4"/>
  <c r="T1203" i="4"/>
  <c r="T1204" i="4"/>
  <c r="T1205" i="4"/>
  <c r="T1206" i="4"/>
  <c r="T1207" i="4"/>
  <c r="T1208" i="4"/>
  <c r="T1209" i="4"/>
  <c r="T1210" i="4"/>
  <c r="T1211" i="4"/>
  <c r="T1212" i="4"/>
  <c r="T1213" i="4"/>
  <c r="T1241" i="4"/>
  <c r="T1242" i="4"/>
  <c r="T1243" i="4"/>
  <c r="T1244" i="4"/>
  <c r="T1245" i="4"/>
  <c r="T1246" i="4"/>
  <c r="T1247" i="4"/>
  <c r="T1248" i="4"/>
  <c r="T1249" i="4"/>
  <c r="T1250" i="4"/>
  <c r="T1251" i="4"/>
  <c r="T1252" i="4"/>
  <c r="T1253" i="4"/>
  <c r="T1254" i="4"/>
  <c r="T1255" i="4"/>
  <c r="T1256" i="4"/>
  <c r="T1257" i="4"/>
  <c r="T1258" i="4"/>
  <c r="T1259" i="4"/>
  <c r="T1260" i="4"/>
  <c r="T1261" i="4"/>
  <c r="T1262" i="4"/>
  <c r="T1263" i="4"/>
  <c r="T1264" i="4"/>
  <c r="T1265" i="4"/>
  <c r="T1266" i="4"/>
  <c r="T1267" i="4"/>
  <c r="T1269" i="4"/>
  <c r="T1270" i="4"/>
  <c r="T1271" i="4"/>
  <c r="T1272" i="4"/>
  <c r="T1273" i="4"/>
  <c r="T1274" i="4"/>
  <c r="T1275" i="4"/>
  <c r="T1276" i="4"/>
  <c r="T1277" i="4"/>
  <c r="T1278" i="4"/>
  <c r="T1279" i="4"/>
  <c r="T1280" i="4"/>
  <c r="T1281" i="4"/>
  <c r="T1282" i="4"/>
  <c r="T1283" i="4"/>
  <c r="T1284" i="4"/>
  <c r="T1285" i="4"/>
  <c r="T1286" i="4"/>
  <c r="T1287" i="4"/>
  <c r="T1288" i="4"/>
  <c r="T1289" i="4"/>
  <c r="T1290" i="4"/>
  <c r="T1291" i="4"/>
  <c r="T1292" i="4"/>
  <c r="T1293" i="4"/>
  <c r="T1294" i="4"/>
  <c r="T1295" i="4"/>
  <c r="T1296" i="4"/>
  <c r="T1297" i="4"/>
  <c r="T1298" i="4"/>
  <c r="T1299" i="4"/>
  <c r="T1300" i="4"/>
  <c r="T1301" i="4"/>
  <c r="T1302" i="4"/>
  <c r="T1303" i="4"/>
  <c r="T1304" i="4"/>
  <c r="T1305" i="4"/>
  <c r="T1306" i="4"/>
  <c r="T1307" i="4"/>
  <c r="T1308" i="4"/>
  <c r="T1309" i="4"/>
  <c r="T1310" i="4"/>
  <c r="T1311" i="4"/>
  <c r="T1268" i="4"/>
  <c r="C1055" i="4"/>
  <c r="H1055" i="4" s="1"/>
  <c r="C1047" i="4"/>
  <c r="H1047" i="4" s="1"/>
  <c r="C1046" i="4"/>
  <c r="H1046" i="4" s="1"/>
  <c r="C1062" i="4"/>
  <c r="H1062" i="4" s="1"/>
  <c r="C1164" i="4"/>
  <c r="H1164" i="4" s="1"/>
  <c r="C1106" i="4"/>
  <c r="H1106" i="4" s="1"/>
  <c r="C1146" i="4"/>
  <c r="H1146" i="4" s="1"/>
  <c r="C1301" i="4"/>
  <c r="H1301" i="4" s="1"/>
  <c r="C1052" i="4"/>
  <c r="H1052" i="4" s="1"/>
  <c r="C1063" i="4"/>
  <c r="H1063" i="4" s="1"/>
  <c r="C1084" i="4"/>
  <c r="H1084" i="4" s="1"/>
  <c r="C1053" i="4"/>
  <c r="H1053" i="4" s="1"/>
  <c r="C1066" i="4"/>
  <c r="H1066" i="4" s="1"/>
  <c r="C1085" i="4"/>
  <c r="H1085" i="4" s="1"/>
  <c r="C1071" i="4"/>
  <c r="H1071" i="4" s="1"/>
  <c r="C1036" i="4"/>
  <c r="H1036" i="4" s="1"/>
  <c r="C1070" i="4"/>
  <c r="H1070" i="4" s="1"/>
  <c r="C1445" i="4"/>
  <c r="H1445" i="4" s="1"/>
  <c r="C1358" i="4"/>
  <c r="H1358" i="4" s="1"/>
  <c r="C1506" i="4"/>
  <c r="H1506" i="4" s="1"/>
  <c r="C1356" i="4"/>
  <c r="H1356" i="4" s="1"/>
  <c r="C1434" i="4"/>
  <c r="H1434" i="4" s="1"/>
  <c r="C1271" i="4"/>
  <c r="H1271" i="4" s="1"/>
  <c r="C1305" i="4"/>
  <c r="H1305" i="4" s="1"/>
  <c r="C1254" i="4"/>
  <c r="H1254" i="4" s="1"/>
  <c r="C1344" i="4"/>
  <c r="H1344" i="4" s="1"/>
  <c r="C1355" i="4"/>
  <c r="H1355" i="4" s="1"/>
  <c r="C1450" i="4"/>
  <c r="H1450" i="4" s="1"/>
  <c r="C1338" i="4"/>
  <c r="H1338" i="4" s="1"/>
  <c r="C1293" i="4"/>
  <c r="H1293" i="4" s="1"/>
  <c r="C1172" i="4"/>
  <c r="H1172" i="4" s="1"/>
  <c r="C1209" i="4"/>
  <c r="H1209" i="4" s="1"/>
  <c r="C1116" i="4"/>
  <c r="H1116" i="4" s="1"/>
  <c r="C1289" i="4"/>
  <c r="H1289" i="4" s="1"/>
  <c r="C1501" i="4"/>
  <c r="H1501" i="4" s="1"/>
  <c r="C1493" i="4"/>
  <c r="H1493" i="4" s="1"/>
  <c r="C1505" i="4"/>
  <c r="H1505" i="4" s="1"/>
  <c r="C1215" i="4"/>
  <c r="H1215" i="4" s="1"/>
  <c r="C1323" i="4"/>
  <c r="H1323" i="4" s="1"/>
  <c r="C1228" i="4"/>
  <c r="H1228" i="4" s="1"/>
  <c r="C1371" i="4"/>
  <c r="H1371" i="4" s="1"/>
  <c r="C1491" i="4"/>
  <c r="H1491" i="4" s="1"/>
  <c r="C1057" i="4"/>
  <c r="H1057" i="4" s="1"/>
  <c r="C1230" i="4"/>
  <c r="H1230" i="4" s="1"/>
  <c r="C1081" i="4"/>
  <c r="H1081" i="4" s="1"/>
  <c r="C1078" i="4"/>
  <c r="H1078" i="4" s="1"/>
  <c r="C1241" i="4"/>
  <c r="H1241" i="4" s="1"/>
  <c r="C1275" i="4"/>
  <c r="H1275" i="4" s="1"/>
  <c r="C1155" i="4"/>
  <c r="H1155" i="4" s="1"/>
  <c r="C1156" i="4"/>
  <c r="H1156" i="4" s="1"/>
  <c r="C1171" i="4"/>
  <c r="H1171" i="4" s="1"/>
  <c r="C1217" i="4"/>
  <c r="H1217" i="4" s="1"/>
  <c r="C1351" i="4"/>
  <c r="H1351" i="4" s="1"/>
  <c r="C1329" i="4"/>
  <c r="H1329" i="4" s="1"/>
  <c r="C1314" i="4"/>
  <c r="H1314" i="4" s="1"/>
  <c r="C1292" i="4"/>
  <c r="H1292" i="4" s="1"/>
  <c r="C1268" i="4"/>
  <c r="H1268" i="4" s="1"/>
  <c r="C1161" i="4"/>
  <c r="H1161" i="4" s="1"/>
  <c r="C1277" i="4"/>
  <c r="H1277" i="4" s="1"/>
  <c r="C1232" i="4"/>
  <c r="H1232" i="4" s="1"/>
  <c r="C1059" i="4"/>
  <c r="H1059" i="4" s="1"/>
  <c r="C1354" i="4"/>
  <c r="H1354" i="4" s="1"/>
  <c r="C1319" i="4"/>
  <c r="H1319" i="4" s="1"/>
  <c r="C1274" i="4"/>
  <c r="H1274" i="4" s="1"/>
  <c r="C1237" i="4"/>
  <c r="H1237" i="4" s="1"/>
  <c r="C1260" i="4"/>
  <c r="H1260" i="4" s="1"/>
  <c r="C1208" i="4"/>
  <c r="H1208" i="4" s="1"/>
  <c r="C1304" i="4"/>
  <c r="H1304" i="4" s="1"/>
  <c r="C1229" i="4"/>
  <c r="H1229" i="4" s="1"/>
  <c r="C1118" i="4"/>
  <c r="H1118" i="4" s="1"/>
  <c r="C1339" i="4"/>
  <c r="H1339" i="4" s="1"/>
  <c r="C1141" i="4"/>
  <c r="H1141" i="4" s="1"/>
  <c r="C1113" i="4"/>
  <c r="H1113" i="4" s="1"/>
  <c r="C1077" i="4"/>
  <c r="H1077" i="4" s="1"/>
  <c r="C1466" i="4"/>
  <c r="H1466" i="4" s="1"/>
  <c r="C1453" i="4"/>
  <c r="H1453" i="4" s="1"/>
  <c r="C1438" i="4"/>
  <c r="H1438" i="4" s="1"/>
  <c r="C1370" i="4"/>
  <c r="H1370" i="4" s="1"/>
  <c r="C1379" i="4"/>
  <c r="H1379" i="4" s="1"/>
  <c r="C1397" i="4"/>
  <c r="H1397" i="4" s="1"/>
  <c r="C1180" i="4"/>
  <c r="H1180" i="4" s="1"/>
  <c r="C1470" i="4"/>
  <c r="H1470" i="4" s="1"/>
  <c r="C1419" i="4"/>
  <c r="H1419" i="4" s="1"/>
  <c r="C1529" i="4"/>
  <c r="H1529" i="4" s="1"/>
  <c r="C1504" i="4"/>
  <c r="H1504" i="4" s="1"/>
  <c r="C1537" i="4"/>
  <c r="H1537" i="4" s="1"/>
  <c r="C1502" i="4"/>
  <c r="H1502" i="4" s="1"/>
  <c r="C1514" i="4"/>
  <c r="H1514" i="4" s="1"/>
  <c r="C1336" i="4"/>
  <c r="H1336" i="4" s="1"/>
  <c r="C1196" i="4"/>
  <c r="H1196" i="4" s="1"/>
  <c r="C1307" i="4"/>
  <c r="H1307" i="4" s="1"/>
  <c r="C1235" i="4"/>
  <c r="H1235" i="4" s="1"/>
  <c r="C1432" i="4"/>
  <c r="H1432" i="4" s="1"/>
  <c r="C1507" i="4"/>
  <c r="H1507" i="4" s="1"/>
  <c r="C1088" i="4"/>
  <c r="H1088" i="4" s="1"/>
  <c r="C1093" i="4"/>
  <c r="H1093" i="4" s="1"/>
  <c r="C1349" i="4"/>
  <c r="H1349" i="4" s="1"/>
  <c r="C1264" i="4"/>
  <c r="H1264" i="4" s="1"/>
  <c r="C1247" i="4"/>
  <c r="H1247" i="4" s="1"/>
  <c r="C1182" i="4"/>
  <c r="H1182" i="4" s="1"/>
  <c r="C1328" i="4"/>
  <c r="H1328" i="4" s="1"/>
  <c r="C1294" i="4"/>
  <c r="H1294" i="4" s="1"/>
  <c r="C1276" i="4"/>
  <c r="H1276" i="4" s="1"/>
  <c r="C1252" i="4"/>
  <c r="H1252" i="4" s="1"/>
  <c r="C1227" i="4"/>
  <c r="H1227" i="4" s="1"/>
  <c r="C1193" i="4"/>
  <c r="H1193" i="4" s="1"/>
  <c r="C1137" i="4"/>
  <c r="H1137" i="4" s="1"/>
  <c r="C1130" i="4"/>
  <c r="H1130" i="4" s="1"/>
  <c r="C1110" i="4"/>
  <c r="H1110" i="4" s="1"/>
  <c r="C1353" i="4"/>
  <c r="H1353" i="4" s="1"/>
  <c r="C1257" i="4"/>
  <c r="H1257" i="4" s="1"/>
  <c r="C1233" i="4"/>
  <c r="H1233" i="4" s="1"/>
  <c r="C1212" i="4"/>
  <c r="H1212" i="4" s="1"/>
  <c r="C1183" i="4"/>
  <c r="H1183" i="4" s="1"/>
  <c r="C1149" i="4"/>
  <c r="H1149" i="4" s="1"/>
  <c r="C1258" i="4"/>
  <c r="H1258" i="4" s="1"/>
  <c r="C1342" i="4"/>
  <c r="H1342" i="4" s="1"/>
  <c r="C1303" i="4"/>
  <c r="H1303" i="4" s="1"/>
  <c r="C1192" i="4"/>
  <c r="H1192" i="4" s="1"/>
  <c r="C1140" i="4"/>
  <c r="H1140" i="4" s="1"/>
  <c r="C1136" i="4"/>
  <c r="H1136" i="4" s="1"/>
  <c r="C1446" i="4"/>
  <c r="H1446" i="4" s="1"/>
  <c r="C1392" i="4"/>
  <c r="H1392" i="4" s="1"/>
  <c r="C1378" i="4"/>
  <c r="H1378" i="4" s="1"/>
  <c r="C1441" i="4"/>
  <c r="H1441" i="4" s="1"/>
  <c r="C1411" i="4"/>
  <c r="H1411" i="4" s="1"/>
  <c r="C1179" i="4"/>
  <c r="H1179" i="4" s="1"/>
  <c r="C1367" i="4"/>
  <c r="H1367" i="4" s="1"/>
  <c r="C1433" i="4"/>
  <c r="H1433" i="4" s="1"/>
  <c r="C1412" i="4"/>
  <c r="H1412" i="4" s="1"/>
  <c r="C1530" i="4"/>
  <c r="H1530" i="4" s="1"/>
  <c r="C1523" i="4"/>
  <c r="H1523" i="4" s="1"/>
  <c r="C1536" i="4"/>
  <c r="H1536" i="4" s="1"/>
  <c r="C1528" i="4"/>
  <c r="H1528" i="4" s="1"/>
  <c r="C1352" i="4"/>
  <c r="H1352" i="4" s="1"/>
  <c r="C1132" i="4"/>
  <c r="H1132" i="4" s="1"/>
  <c r="C1115" i="4"/>
  <c r="H1115" i="4" s="1"/>
  <c r="C1477" i="4"/>
  <c r="H1477" i="4" s="1"/>
  <c r="C1508" i="4"/>
  <c r="H1508" i="4" s="1"/>
  <c r="C1519" i="4"/>
  <c r="H1519" i="4" s="1"/>
  <c r="C1357" i="4"/>
  <c r="H1357" i="4" s="1"/>
  <c r="C1091" i="4"/>
  <c r="H1091" i="4" s="1"/>
  <c r="C1064" i="4"/>
  <c r="H1064" i="4" s="1"/>
  <c r="C1074" i="4"/>
  <c r="H1074" i="4" s="1"/>
  <c r="C1075" i="4"/>
  <c r="H1075" i="4" s="1"/>
  <c r="C1086" i="4"/>
  <c r="H1086" i="4" s="1"/>
  <c r="C1087" i="4"/>
  <c r="H1087" i="4" s="1"/>
  <c r="C1072" i="4"/>
  <c r="H1072" i="4" s="1"/>
  <c r="C1187" i="4"/>
  <c r="H1187" i="4" s="1"/>
  <c r="C1348" i="4"/>
  <c r="H1348" i="4" s="1"/>
  <c r="C1178" i="4"/>
  <c r="H1178" i="4" s="1"/>
  <c r="C1152" i="4"/>
  <c r="H1152" i="4" s="1"/>
  <c r="C1318" i="4"/>
  <c r="H1318" i="4" s="1"/>
  <c r="C1266" i="4"/>
  <c r="H1266" i="4" s="1"/>
  <c r="C1251" i="4"/>
  <c r="H1251" i="4" s="1"/>
  <c r="C1159" i="4"/>
  <c r="H1159" i="4" s="1"/>
  <c r="C1135" i="4"/>
  <c r="H1135" i="4" s="1"/>
  <c r="C1128" i="4"/>
  <c r="H1128" i="4" s="1"/>
  <c r="C1107" i="4"/>
  <c r="H1107" i="4" s="1"/>
  <c r="C1231" i="4"/>
  <c r="H1231" i="4" s="1"/>
  <c r="C1197" i="4"/>
  <c r="H1197" i="4" s="1"/>
  <c r="C1334" i="4"/>
  <c r="H1334" i="4" s="1"/>
  <c r="C1298" i="4"/>
  <c r="H1298" i="4" s="1"/>
  <c r="C1255" i="4"/>
  <c r="H1255" i="4" s="1"/>
  <c r="C1225" i="4"/>
  <c r="H1225" i="4" s="1"/>
  <c r="C1202" i="4"/>
  <c r="H1202" i="4" s="1"/>
  <c r="C1129" i="4"/>
  <c r="H1129" i="4" s="1"/>
  <c r="C1335" i="4"/>
  <c r="H1335" i="4" s="1"/>
  <c r="C1280" i="4"/>
  <c r="H1280" i="4" s="1"/>
  <c r="C1244" i="4"/>
  <c r="H1244" i="4" s="1"/>
  <c r="C1147" i="4"/>
  <c r="H1147" i="4" s="1"/>
  <c r="C1131" i="4"/>
  <c r="H1131" i="4" s="1"/>
  <c r="C1359" i="4"/>
  <c r="H1359" i="4" s="1"/>
  <c r="C1166" i="4"/>
  <c r="H1166" i="4" s="1"/>
  <c r="C1423" i="4"/>
  <c r="H1423" i="4" s="1"/>
  <c r="C1406" i="4"/>
  <c r="H1406" i="4" s="1"/>
  <c r="C1375" i="4"/>
  <c r="H1375" i="4" s="1"/>
  <c r="C1455" i="4"/>
  <c r="H1455" i="4" s="1"/>
  <c r="C1427" i="4"/>
  <c r="H1427" i="4" s="1"/>
  <c r="C1383" i="4"/>
  <c r="H1383" i="4" s="1"/>
  <c r="C1157" i="4"/>
  <c r="H1157" i="4" s="1"/>
  <c r="C1295" i="4"/>
  <c r="H1295" i="4" s="1"/>
  <c r="C1521" i="4"/>
  <c r="H1521" i="4" s="1"/>
  <c r="C1496" i="4"/>
  <c r="H1496" i="4" s="1"/>
  <c r="C1480" i="4"/>
  <c r="H1480" i="4" s="1"/>
  <c r="C1518" i="4"/>
  <c r="H1518" i="4" s="1"/>
  <c r="C1279" i="4"/>
  <c r="H1279" i="4" s="1"/>
  <c r="C1120" i="4"/>
  <c r="H1120" i="4" s="1"/>
  <c r="C1310" i="4"/>
  <c r="H1310" i="4" s="1"/>
  <c r="C1444" i="4"/>
  <c r="H1444" i="4" s="1"/>
  <c r="C1345" i="4"/>
  <c r="H1345" i="4" s="1"/>
  <c r="C1148" i="4"/>
  <c r="H1148" i="4" s="1"/>
  <c r="C1250" i="4"/>
  <c r="H1250" i="4" s="1"/>
  <c r="C1315" i="4"/>
  <c r="H1315" i="4" s="1"/>
  <c r="C1253" i="4"/>
  <c r="H1253" i="4" s="1"/>
  <c r="C1101" i="4"/>
  <c r="H1101" i="4" s="1"/>
  <c r="C1288" i="4"/>
  <c r="H1288" i="4" s="1"/>
  <c r="C1243" i="4"/>
  <c r="H1243" i="4" s="1"/>
  <c r="C1145" i="4"/>
  <c r="H1145" i="4" s="1"/>
  <c r="C1109" i="4"/>
  <c r="H1109" i="4" s="1"/>
  <c r="C1272" i="4"/>
  <c r="H1272" i="4" s="1"/>
  <c r="C1188" i="4"/>
  <c r="H1188" i="4" s="1"/>
  <c r="C1471" i="4"/>
  <c r="H1471" i="4" s="1"/>
  <c r="C1402" i="4"/>
  <c r="H1402" i="4" s="1"/>
  <c r="C1390" i="4"/>
  <c r="H1390" i="4" s="1"/>
  <c r="C1373" i="4"/>
  <c r="H1373" i="4" s="1"/>
  <c r="C1158" i="4"/>
  <c r="H1158" i="4" s="1"/>
  <c r="C1465" i="4"/>
  <c r="H1465" i="4" s="1"/>
  <c r="C1440" i="4"/>
  <c r="H1440" i="4" s="1"/>
  <c r="C1138" i="4"/>
  <c r="H1138" i="4" s="1"/>
  <c r="C1469" i="4"/>
  <c r="H1469" i="4" s="1"/>
  <c r="C1394" i="4"/>
  <c r="H1394" i="4" s="1"/>
  <c r="C1368" i="4"/>
  <c r="H1368" i="4" s="1"/>
  <c r="C1408" i="4"/>
  <c r="H1408" i="4" s="1"/>
  <c r="C1389" i="4"/>
  <c r="H1389" i="4" s="1"/>
  <c r="C1421" i="4"/>
  <c r="H1421" i="4" s="1"/>
  <c r="C1324" i="4"/>
  <c r="H1324" i="4" s="1"/>
  <c r="C1464" i="4"/>
  <c r="H1464" i="4" s="1"/>
  <c r="C1403" i="4"/>
  <c r="H1403" i="4" s="1"/>
  <c r="C1517" i="4"/>
  <c r="H1517" i="4" s="1"/>
  <c r="C1499" i="4"/>
  <c r="H1499" i="4" s="1"/>
  <c r="C1542" i="4"/>
  <c r="H1542" i="4" s="1"/>
  <c r="C1526" i="4"/>
  <c r="H1526" i="4" s="1"/>
  <c r="C1452" i="4"/>
  <c r="H1452" i="4" s="1"/>
  <c r="C1220" i="4"/>
  <c r="H1220" i="4" s="1"/>
  <c r="C1119" i="4"/>
  <c r="H1119" i="4" s="1"/>
  <c r="C1398" i="4"/>
  <c r="H1398" i="4" s="1"/>
  <c r="C1092" i="4"/>
  <c r="H1092" i="4" s="1"/>
  <c r="C1073" i="4"/>
  <c r="H1073" i="4" s="1"/>
  <c r="C1236" i="4"/>
  <c r="H1236" i="4" s="1"/>
  <c r="C1265" i="4"/>
  <c r="H1265" i="4" s="1"/>
  <c r="C1126" i="4"/>
  <c r="H1126" i="4" s="1"/>
  <c r="C1302" i="4"/>
  <c r="H1302" i="4" s="1"/>
  <c r="C1205" i="4"/>
  <c r="H1205" i="4" s="1"/>
  <c r="C1139" i="4"/>
  <c r="H1139" i="4" s="1"/>
  <c r="C1331" i="4"/>
  <c r="H1331" i="4" s="1"/>
  <c r="C1143" i="4"/>
  <c r="H1143" i="4" s="1"/>
  <c r="C1190" i="4"/>
  <c r="H1190" i="4" s="1"/>
  <c r="C1108" i="4"/>
  <c r="H1108" i="4" s="1"/>
  <c r="C1246" i="4"/>
  <c r="H1246" i="4" s="1"/>
  <c r="C1163" i="4"/>
  <c r="H1163" i="4" s="1"/>
  <c r="C1041" i="4"/>
  <c r="H1041" i="4" s="1"/>
  <c r="C1082" i="4"/>
  <c r="H1082" i="4" s="1"/>
  <c r="C1321" i="4"/>
  <c r="H1321" i="4" s="1"/>
  <c r="C1283" i="4"/>
  <c r="H1283" i="4" s="1"/>
  <c r="C1224" i="4"/>
  <c r="H1224" i="4" s="1"/>
  <c r="C1341" i="4"/>
  <c r="H1341" i="4" s="1"/>
  <c r="C1263" i="4"/>
  <c r="H1263" i="4" s="1"/>
  <c r="C1100" i="4"/>
  <c r="H1100" i="4" s="1"/>
  <c r="C1312" i="4"/>
  <c r="H1312" i="4" s="1"/>
  <c r="C1290" i="4"/>
  <c r="H1290" i="4" s="1"/>
  <c r="C1194" i="4"/>
  <c r="H1194" i="4" s="1"/>
  <c r="C1099" i="4"/>
  <c r="H1099" i="4" s="1"/>
  <c r="C1195" i="4"/>
  <c r="H1195" i="4" s="1"/>
  <c r="C1103" i="4"/>
  <c r="H1103" i="4" s="1"/>
  <c r="C1326" i="4"/>
  <c r="H1326" i="4" s="1"/>
  <c r="C1189" i="4"/>
  <c r="H1189" i="4" s="1"/>
  <c r="C1256" i="4"/>
  <c r="H1256" i="4" s="1"/>
  <c r="C1127" i="4"/>
  <c r="H1127" i="4" s="1"/>
  <c r="C1360" i="4"/>
  <c r="H1360" i="4" s="1"/>
  <c r="C1343" i="4"/>
  <c r="H1343" i="4" s="1"/>
  <c r="C1213" i="4"/>
  <c r="H1213" i="4" s="1"/>
  <c r="C1184" i="4"/>
  <c r="H1184" i="4" s="1"/>
  <c r="C1105" i="4"/>
  <c r="H1105" i="4" s="1"/>
  <c r="C1431" i="4"/>
  <c r="H1431" i="4" s="1"/>
  <c r="C1372" i="4"/>
  <c r="H1372" i="4" s="1"/>
  <c r="C1463" i="4"/>
  <c r="H1463" i="4" s="1"/>
  <c r="C1454" i="4"/>
  <c r="H1454" i="4" s="1"/>
  <c r="C1437" i="4"/>
  <c r="H1437" i="4" s="1"/>
  <c r="C1112" i="4"/>
  <c r="H1112" i="4" s="1"/>
  <c r="C1462" i="4"/>
  <c r="H1462" i="4" s="1"/>
  <c r="C1451" i="4"/>
  <c r="H1451" i="4" s="1"/>
  <c r="C1541" i="4"/>
  <c r="H1541" i="4" s="1"/>
  <c r="C1498" i="4"/>
  <c r="H1498" i="4" s="1"/>
  <c r="C1316" i="4"/>
  <c r="H1316" i="4" s="1"/>
  <c r="C1144" i="4"/>
  <c r="H1144" i="4" s="1"/>
  <c r="C1350" i="4"/>
  <c r="H1350" i="4" s="1"/>
  <c r="C1424" i="4"/>
  <c r="H1424" i="4" s="1"/>
  <c r="C1533" i="4"/>
  <c r="H1533" i="4" s="1"/>
  <c r="C1083" i="4"/>
  <c r="H1083" i="4" s="1"/>
  <c r="C1306" i="4"/>
  <c r="H1306" i="4" s="1"/>
  <c r="C1291" i="4"/>
  <c r="H1291" i="4" s="1"/>
  <c r="C1191" i="4"/>
  <c r="H1191" i="4" s="1"/>
  <c r="C1079" i="4"/>
  <c r="H1079" i="4" s="1"/>
  <c r="C1076" i="4"/>
  <c r="H1076" i="4" s="1"/>
  <c r="C1300" i="4"/>
  <c r="H1300" i="4" s="1"/>
  <c r="C1104" i="4"/>
  <c r="H1104" i="4" s="1"/>
  <c r="C1150" i="4"/>
  <c r="H1150" i="4" s="1"/>
  <c r="C1122" i="4"/>
  <c r="H1122" i="4" s="1"/>
  <c r="C1333" i="4"/>
  <c r="H1333" i="4" s="1"/>
  <c r="C1223" i="4"/>
  <c r="H1223" i="4" s="1"/>
  <c r="C1094" i="4"/>
  <c r="H1094" i="4" s="1"/>
  <c r="C1211" i="4"/>
  <c r="H1211" i="4" s="1"/>
  <c r="C1322" i="4"/>
  <c r="H1322" i="4" s="1"/>
  <c r="C1287" i="4"/>
  <c r="H1287" i="4" s="1"/>
  <c r="C1267" i="4"/>
  <c r="H1267" i="4" s="1"/>
  <c r="C1242" i="4"/>
  <c r="H1242" i="4" s="1"/>
  <c r="C1124" i="4"/>
  <c r="H1124" i="4" s="1"/>
  <c r="C1204" i="4"/>
  <c r="H1204" i="4" s="1"/>
  <c r="C1210" i="4"/>
  <c r="H1210" i="4" s="1"/>
  <c r="C1102" i="4"/>
  <c r="H1102" i="4" s="1"/>
  <c r="C1461" i="4"/>
  <c r="H1461" i="4" s="1"/>
  <c r="C1410" i="4"/>
  <c r="H1410" i="4" s="1"/>
  <c r="C1418" i="4"/>
  <c r="H1418" i="4" s="1"/>
  <c r="C1382" i="4"/>
  <c r="H1382" i="4" s="1"/>
  <c r="C1467" i="4"/>
  <c r="H1467" i="4" s="1"/>
  <c r="C1377" i="4"/>
  <c r="H1377" i="4" s="1"/>
  <c r="C1364" i="4"/>
  <c r="H1364" i="4" s="1"/>
  <c r="C1404" i="4"/>
  <c r="H1404" i="4" s="1"/>
  <c r="C1365" i="4"/>
  <c r="H1365" i="4" s="1"/>
  <c r="C1442" i="4"/>
  <c r="H1442" i="4" s="1"/>
  <c r="C1374" i="4"/>
  <c r="H1374" i="4" s="1"/>
  <c r="C1414" i="4"/>
  <c r="H1414" i="4" s="1"/>
  <c r="C1495" i="4"/>
  <c r="H1495" i="4" s="1"/>
  <c r="C1494" i="4"/>
  <c r="H1494" i="4" s="1"/>
  <c r="C1534" i="4"/>
  <c r="H1534" i="4" s="1"/>
  <c r="C1540" i="4"/>
  <c r="H1540" i="4" s="1"/>
  <c r="C1532" i="4"/>
  <c r="H1532" i="4" s="1"/>
  <c r="C1488" i="4"/>
  <c r="H1488" i="4" s="1"/>
  <c r="C1249" i="4"/>
  <c r="H1249" i="4" s="1"/>
  <c r="C1114" i="4"/>
  <c r="H1114" i="4" s="1"/>
  <c r="C1284" i="4"/>
  <c r="H1284" i="4" s="1"/>
  <c r="C1479" i="4"/>
  <c r="H1479" i="4" s="1"/>
  <c r="C1067" i="4"/>
  <c r="H1067" i="4" s="1"/>
  <c r="C1117" i="4"/>
  <c r="H1117" i="4" s="1"/>
  <c r="C1151" i="4"/>
  <c r="H1151" i="4" s="1"/>
  <c r="C1068" i="4"/>
  <c r="H1068" i="4" s="1"/>
  <c r="C1090" i="4"/>
  <c r="H1090" i="4" s="1"/>
  <c r="C1069" i="4"/>
  <c r="H1069" i="4" s="1"/>
  <c r="C1317" i="4"/>
  <c r="H1317" i="4" s="1"/>
  <c r="C1221" i="4"/>
  <c r="H1221" i="4" s="1"/>
  <c r="C1262" i="4"/>
  <c r="H1262" i="4" s="1"/>
  <c r="C1095" i="4"/>
  <c r="H1095" i="4" s="1"/>
  <c r="C1080" i="4"/>
  <c r="H1080" i="4" s="1"/>
  <c r="C1061" i="4"/>
  <c r="H1061" i="4" s="1"/>
  <c r="C1089" i="4"/>
  <c r="H1089" i="4" s="1"/>
  <c r="C1065" i="4"/>
  <c r="H1065" i="4" s="1"/>
  <c r="C1040" i="4"/>
  <c r="H1040" i="4" s="1"/>
  <c r="C1337" i="4"/>
  <c r="H1337" i="4" s="1"/>
  <c r="C1299" i="4"/>
  <c r="H1299" i="4" s="1"/>
  <c r="C1216" i="4"/>
  <c r="H1216" i="4" s="1"/>
  <c r="C1165" i="4"/>
  <c r="H1165" i="4" s="1"/>
  <c r="C1309" i="4"/>
  <c r="H1309" i="4" s="1"/>
  <c r="C1203" i="4"/>
  <c r="H1203" i="4" s="1"/>
  <c r="C1177" i="4"/>
  <c r="H1177" i="4" s="1"/>
  <c r="C1278" i="4"/>
  <c r="H1278" i="4" s="1"/>
  <c r="C1245" i="4"/>
  <c r="H1245" i="4" s="1"/>
  <c r="C1313" i="4"/>
  <c r="H1313" i="4" s="1"/>
  <c r="C1134" i="4"/>
  <c r="H1134" i="4" s="1"/>
  <c r="C1240" i="4"/>
  <c r="H1240" i="4" s="1"/>
  <c r="C1200" i="4"/>
  <c r="H1200" i="4" s="1"/>
  <c r="C1160" i="4"/>
  <c r="H1160" i="4" s="1"/>
  <c r="C1282" i="4"/>
  <c r="H1282" i="4" s="1"/>
  <c r="C1176" i="4"/>
  <c r="H1176" i="4" s="1"/>
  <c r="C1098" i="4"/>
  <c r="H1098" i="4" s="1"/>
  <c r="C1206" i="4"/>
  <c r="H1206" i="4" s="1"/>
  <c r="C1459" i="4"/>
  <c r="H1459" i="4" s="1"/>
  <c r="C1449" i="4"/>
  <c r="H1449" i="4" s="1"/>
  <c r="C1387" i="4"/>
  <c r="H1387" i="4" s="1"/>
  <c r="C1376" i="4"/>
  <c r="H1376" i="4" s="1"/>
  <c r="C1325" i="4"/>
  <c r="H1325" i="4" s="1"/>
  <c r="C1435" i="4"/>
  <c r="H1435" i="4" s="1"/>
  <c r="C1381" i="4"/>
  <c r="H1381" i="4" s="1"/>
  <c r="C1226" i="4"/>
  <c r="H1226" i="4" s="1"/>
  <c r="C1422" i="4"/>
  <c r="H1422" i="4" s="1"/>
  <c r="C1538" i="4"/>
  <c r="H1538" i="4" s="1"/>
  <c r="C1510" i="4"/>
  <c r="H1510" i="4" s="1"/>
  <c r="C1535" i="4"/>
  <c r="H1535" i="4" s="1"/>
  <c r="C1525" i="4"/>
  <c r="H1525" i="4" s="1"/>
  <c r="C1050" i="4"/>
  <c r="H1050" i="4" s="1"/>
  <c r="C1286" i="4"/>
  <c r="H1286" i="4" s="1"/>
  <c r="C1169" i="4"/>
  <c r="H1169" i="4" s="1"/>
  <c r="C1320" i="4"/>
  <c r="H1320" i="4" s="1"/>
  <c r="C1475" i="4"/>
  <c r="H1475" i="4" s="1"/>
  <c r="C1460" i="4"/>
  <c r="H1460" i="4" s="1"/>
  <c r="C1409" i="4"/>
  <c r="H1409" i="4" s="1"/>
  <c r="C1426" i="4"/>
  <c r="H1426" i="4" s="1"/>
  <c r="C1516" i="4"/>
  <c r="H1516" i="4" s="1"/>
  <c r="C1485" i="4"/>
  <c r="H1485" i="4" s="1"/>
  <c r="C1168" i="4"/>
  <c r="H1168" i="4" s="1"/>
  <c r="C1097" i="4"/>
  <c r="H1097" i="4" s="1"/>
  <c r="C1347" i="4"/>
  <c r="H1347" i="4" s="1"/>
  <c r="C1285" i="4"/>
  <c r="H1285" i="4" s="1"/>
  <c r="C1214" i="4"/>
  <c r="H1214" i="4" s="1"/>
  <c r="C1273" i="4"/>
  <c r="H1273" i="4" s="1"/>
  <c r="C1142" i="4"/>
  <c r="H1142" i="4" s="1"/>
  <c r="C1248" i="4"/>
  <c r="H1248" i="4" s="1"/>
  <c r="C1474" i="4"/>
  <c r="H1474" i="4" s="1"/>
  <c r="C1457" i="4"/>
  <c r="H1457" i="4" s="1"/>
  <c r="C1420" i="4"/>
  <c r="H1420" i="4" s="1"/>
  <c r="C1405" i="4"/>
  <c r="H1405" i="4" s="1"/>
  <c r="C1430" i="4"/>
  <c r="H1430" i="4" s="1"/>
  <c r="C1393" i="4"/>
  <c r="H1393" i="4" s="1"/>
  <c r="C1173" i="4"/>
  <c r="H1173" i="4" s="1"/>
  <c r="C1407" i="4"/>
  <c r="H1407" i="4" s="1"/>
  <c r="C1395" i="4"/>
  <c r="H1395" i="4" s="1"/>
  <c r="C1458" i="4"/>
  <c r="H1458" i="4" s="1"/>
  <c r="C1513" i="4"/>
  <c r="H1513" i="4" s="1"/>
  <c r="C1503" i="4"/>
  <c r="H1503" i="4" s="1"/>
  <c r="C1490" i="4"/>
  <c r="H1490" i="4" s="1"/>
  <c r="C1524" i="4"/>
  <c r="H1524" i="4" s="1"/>
  <c r="C1515" i="4"/>
  <c r="H1515" i="4" s="1"/>
  <c r="C1162" i="4"/>
  <c r="H1162" i="4" s="1"/>
  <c r="C1327" i="4"/>
  <c r="H1327" i="4" s="1"/>
  <c r="C1269" i="4"/>
  <c r="H1269" i="4" s="1"/>
  <c r="C1133" i="4"/>
  <c r="H1133" i="4" s="1"/>
  <c r="C1340" i="4"/>
  <c r="H1340" i="4" s="1"/>
  <c r="C1153" i="4"/>
  <c r="H1153" i="4" s="1"/>
  <c r="C1111" i="4"/>
  <c r="H1111" i="4" s="1"/>
  <c r="C1170" i="4"/>
  <c r="H1170" i="4" s="1"/>
  <c r="C1456" i="4"/>
  <c r="H1456" i="4" s="1"/>
  <c r="C1415" i="4"/>
  <c r="H1415" i="4" s="1"/>
  <c r="C1396" i="4"/>
  <c r="H1396" i="4" s="1"/>
  <c r="C1186" i="4"/>
  <c r="H1186" i="4" s="1"/>
  <c r="C1448" i="4"/>
  <c r="H1448" i="4" s="1"/>
  <c r="C1416" i="4"/>
  <c r="H1416" i="4" s="1"/>
  <c r="C1384" i="4"/>
  <c r="H1384" i="4" s="1"/>
  <c r="C1366" i="4"/>
  <c r="H1366" i="4" s="1"/>
  <c r="C1332" i="4"/>
  <c r="H1332" i="4" s="1"/>
  <c r="C1436" i="4"/>
  <c r="H1436" i="4" s="1"/>
  <c r="C1511" i="4"/>
  <c r="H1511" i="4" s="1"/>
  <c r="C1489" i="4"/>
  <c r="H1489" i="4" s="1"/>
  <c r="C1522" i="4"/>
  <c r="H1522" i="4" s="1"/>
  <c r="C1531" i="4"/>
  <c r="H1531" i="4" s="1"/>
  <c r="C1042" i="4"/>
  <c r="H1042" i="4" s="1"/>
  <c r="C1311" i="4"/>
  <c r="H1311" i="4" s="1"/>
  <c r="C1297" i="4"/>
  <c r="H1297" i="4" s="1"/>
  <c r="C1281" i="4"/>
  <c r="H1281" i="4" s="1"/>
  <c r="C1261" i="4"/>
  <c r="H1261" i="4" s="1"/>
  <c r="C1154" i="4"/>
  <c r="H1154" i="4" s="1"/>
  <c r="C1125" i="4"/>
  <c r="H1125" i="4" s="1"/>
  <c r="C1270" i="4"/>
  <c r="H1270" i="4" s="1"/>
  <c r="C1219" i="4"/>
  <c r="H1219" i="4" s="1"/>
  <c r="C1472" i="4"/>
  <c r="H1472" i="4" s="1"/>
  <c r="C1429" i="4"/>
  <c r="H1429" i="4" s="1"/>
  <c r="C1388" i="4"/>
  <c r="H1388" i="4" s="1"/>
  <c r="C1380" i="4"/>
  <c r="H1380" i="4" s="1"/>
  <c r="C1473" i="4"/>
  <c r="H1473" i="4" s="1"/>
  <c r="C1439" i="4"/>
  <c r="H1439" i="4" s="1"/>
  <c r="C1527" i="4"/>
  <c r="H1527" i="4" s="1"/>
  <c r="C1486" i="4"/>
  <c r="H1486" i="4" s="1"/>
  <c r="C1484" i="4"/>
  <c r="H1484" i="4" s="1"/>
  <c r="C1043" i="4"/>
  <c r="H1043" i="4" s="1"/>
  <c r="C1056" i="4"/>
  <c r="H1056" i="4" s="1"/>
  <c r="C1037" i="4"/>
  <c r="H1037" i="4" s="1"/>
  <c r="C1238" i="4"/>
  <c r="H1238" i="4" s="1"/>
  <c r="C1167" i="4"/>
  <c r="H1167" i="4" s="1"/>
  <c r="C1199" i="4"/>
  <c r="H1199" i="4" s="1"/>
  <c r="C1234" i="4"/>
  <c r="H1234" i="4" s="1"/>
  <c r="C1363" i="4"/>
  <c r="H1363" i="4" s="1"/>
  <c r="C1296" i="4"/>
  <c r="H1296" i="4" s="1"/>
  <c r="C1058" i="4"/>
  <c r="H1058" i="4" s="1"/>
  <c r="C1447" i="4"/>
  <c r="H1447" i="4" s="1"/>
  <c r="C1362" i="4"/>
  <c r="H1362" i="4" s="1"/>
  <c r="C1482" i="4"/>
  <c r="H1482" i="4" s="1"/>
  <c r="C1060" i="4"/>
  <c r="H1060" i="4" s="1"/>
  <c r="C1308" i="4"/>
  <c r="H1308" i="4" s="1"/>
  <c r="C1185" i="4"/>
  <c r="H1185" i="4" s="1"/>
  <c r="C1121" i="4"/>
  <c r="H1121" i="4" s="1"/>
  <c r="C1096" i="4"/>
  <c r="H1096" i="4" s="1"/>
  <c r="C1201" i="4"/>
  <c r="H1201" i="4" s="1"/>
  <c r="C1181" i="4"/>
  <c r="H1181" i="4" s="1"/>
  <c r="C1239" i="4"/>
  <c r="H1239" i="4" s="1"/>
  <c r="C1222" i="4"/>
  <c r="H1222" i="4" s="1"/>
  <c r="C1207" i="4"/>
  <c r="H1207" i="4" s="1"/>
  <c r="C1174" i="4"/>
  <c r="H1174" i="4" s="1"/>
  <c r="C1401" i="4"/>
  <c r="H1401" i="4" s="1"/>
  <c r="C1386" i="4"/>
  <c r="H1386" i="4" s="1"/>
  <c r="C1413" i="4"/>
  <c r="H1413" i="4" s="1"/>
  <c r="C1509" i="4"/>
  <c r="H1509" i="4" s="1"/>
  <c r="C1483" i="4"/>
  <c r="H1483" i="4" s="1"/>
  <c r="C1512" i="4"/>
  <c r="H1512" i="4" s="1"/>
  <c r="C1259" i="4"/>
  <c r="H1259" i="4" s="1"/>
  <c r="C1218" i="4"/>
  <c r="H1218" i="4" s="1"/>
  <c r="C1198" i="4"/>
  <c r="H1198" i="4" s="1"/>
  <c r="C1123" i="4"/>
  <c r="H1123" i="4" s="1"/>
  <c r="C1478" i="4"/>
  <c r="H1478" i="4" s="1"/>
  <c r="C1400" i="4"/>
  <c r="H1400" i="4" s="1"/>
  <c r="C1391" i="4"/>
  <c r="H1391" i="4" s="1"/>
  <c r="C1361" i="4"/>
  <c r="H1361" i="4" s="1"/>
  <c r="C1443" i="4"/>
  <c r="H1443" i="4" s="1"/>
  <c r="C1425" i="4"/>
  <c r="H1425" i="4" s="1"/>
  <c r="C1399" i="4"/>
  <c r="H1399" i="4" s="1"/>
  <c r="C1385" i="4"/>
  <c r="H1385" i="4" s="1"/>
  <c r="C1330" i="4"/>
  <c r="H1330" i="4" s="1"/>
  <c r="C1468" i="4"/>
  <c r="H1468" i="4" s="1"/>
  <c r="C1369" i="4"/>
  <c r="H1369" i="4" s="1"/>
  <c r="C1175" i="4"/>
  <c r="H1175" i="4" s="1"/>
  <c r="C1417" i="4"/>
  <c r="H1417" i="4" s="1"/>
  <c r="C1428" i="4"/>
  <c r="H1428" i="4" s="1"/>
  <c r="C1476" i="4"/>
  <c r="H1476" i="4" s="1"/>
  <c r="C1346" i="4"/>
  <c r="H1346" i="4" s="1"/>
  <c r="C1481" i="4"/>
  <c r="H1481" i="4" s="1"/>
  <c r="C1492" i="4"/>
  <c r="H1492" i="4" s="1"/>
  <c r="C1497" i="4"/>
  <c r="H1497" i="4" s="1"/>
  <c r="C1500" i="4"/>
  <c r="H1500" i="4" s="1"/>
  <c r="C1539" i="4"/>
  <c r="H1539" i="4" s="1"/>
  <c r="C1520" i="4"/>
  <c r="H1520" i="4" s="1"/>
  <c r="C1487" i="4"/>
  <c r="H1487" i="4" s="1"/>
  <c r="C1039" i="4"/>
  <c r="H1039" i="4" s="1"/>
  <c r="C1045" i="4"/>
  <c r="H1045" i="4" s="1"/>
  <c r="C1038" i="4"/>
  <c r="H1038" i="4" s="1"/>
  <c r="C1054" i="4"/>
  <c r="H1054" i="4" s="1"/>
  <c r="C1044" i="4"/>
  <c r="H1044" i="4" s="1"/>
  <c r="C1051" i="4"/>
  <c r="H1051" i="4" s="1"/>
  <c r="C1049" i="4"/>
  <c r="H1049" i="4" s="1"/>
  <c r="C1048" i="4"/>
  <c r="H1048" i="4" s="1"/>
  <c r="C1035" i="4"/>
  <c r="H1035" i="4" s="1"/>
  <c r="J13" i="27"/>
  <c r="O13" i="27"/>
  <c r="C818" i="4"/>
  <c r="H818" i="4" s="1"/>
  <c r="C807" i="4"/>
  <c r="H807" i="4" s="1"/>
  <c r="C813" i="4"/>
  <c r="H813" i="4" s="1"/>
  <c r="C844" i="4"/>
  <c r="H844" i="4" s="1"/>
  <c r="C816" i="4"/>
  <c r="H816" i="4" s="1"/>
  <c r="C947" i="4"/>
  <c r="H947" i="4" s="1"/>
  <c r="C934" i="4"/>
  <c r="H934" i="4" s="1"/>
  <c r="C970" i="4"/>
  <c r="H970" i="4" s="1"/>
  <c r="C960" i="4"/>
  <c r="H960" i="4" s="1"/>
  <c r="C875" i="4"/>
  <c r="H875" i="4" s="1"/>
  <c r="C940" i="4"/>
  <c r="H940" i="4" s="1"/>
  <c r="C681" i="4"/>
  <c r="H681" i="4" s="1"/>
  <c r="C987" i="4"/>
  <c r="H987" i="4" s="1"/>
  <c r="C951" i="4"/>
  <c r="H951" i="4" s="1"/>
  <c r="C883" i="4"/>
  <c r="H883" i="4" s="1"/>
  <c r="C870" i="4"/>
  <c r="H870" i="4" s="1"/>
  <c r="C1001" i="4"/>
  <c r="H1001" i="4" s="1"/>
  <c r="C892" i="4"/>
  <c r="H892" i="4" s="1"/>
  <c r="C944" i="4"/>
  <c r="H944" i="4" s="1"/>
  <c r="C913" i="4"/>
  <c r="H913" i="4" s="1"/>
  <c r="C1020" i="4"/>
  <c r="H1020" i="4" s="1"/>
  <c r="C929" i="4"/>
  <c r="H929" i="4" s="1"/>
  <c r="C930" i="4"/>
  <c r="H930" i="4" s="1"/>
  <c r="C848" i="4"/>
  <c r="H848" i="4" s="1"/>
  <c r="C955" i="4"/>
  <c r="H955" i="4" s="1"/>
  <c r="C948" i="4"/>
  <c r="H948" i="4" s="1"/>
  <c r="C896" i="4"/>
  <c r="H896" i="4" s="1"/>
  <c r="C868" i="4"/>
  <c r="H868" i="4" s="1"/>
  <c r="C1015" i="4"/>
  <c r="H1015" i="4" s="1"/>
  <c r="C977" i="4"/>
  <c r="H977" i="4" s="1"/>
  <c r="C858" i="4"/>
  <c r="H858" i="4" s="1"/>
  <c r="C845" i="4"/>
  <c r="H845" i="4" s="1"/>
  <c r="C958" i="4"/>
  <c r="H958" i="4" s="1"/>
  <c r="C939" i="4"/>
  <c r="H939" i="4" s="1"/>
  <c r="C971" i="4"/>
  <c r="H971" i="4" s="1"/>
  <c r="C1034" i="4"/>
  <c r="H1034" i="4" s="1"/>
  <c r="C1017" i="4"/>
  <c r="H1017" i="4" s="1"/>
  <c r="C1008" i="4"/>
  <c r="H1008" i="4" s="1"/>
  <c r="C840" i="4"/>
  <c r="H840" i="4" s="1"/>
  <c r="C1004" i="4"/>
  <c r="H1004" i="4" s="1"/>
  <c r="C835" i="4"/>
  <c r="H835" i="4" s="1"/>
  <c r="C676" i="4"/>
  <c r="H676" i="4" s="1"/>
  <c r="C658" i="4"/>
  <c r="H658" i="4" s="1"/>
  <c r="C1027" i="4"/>
  <c r="H1027" i="4" s="1"/>
  <c r="C986" i="4"/>
  <c r="H986" i="4" s="1"/>
  <c r="C974" i="4"/>
  <c r="H974" i="4" s="1"/>
  <c r="C908" i="4"/>
  <c r="H908" i="4" s="1"/>
  <c r="C957" i="4"/>
  <c r="H957" i="4" s="1"/>
  <c r="C829" i="4"/>
  <c r="H829" i="4" s="1"/>
  <c r="C814" i="4"/>
  <c r="H814" i="4" s="1"/>
  <c r="C959" i="4"/>
  <c r="H959" i="4" s="1"/>
  <c r="C928" i="4"/>
  <c r="H928" i="4" s="1"/>
  <c r="C884" i="4"/>
  <c r="H884" i="4" s="1"/>
  <c r="C855" i="4"/>
  <c r="H855" i="4" s="1"/>
  <c r="C805" i="4"/>
  <c r="H805" i="4" s="1"/>
  <c r="C1026" i="4"/>
  <c r="H1026" i="4" s="1"/>
  <c r="C916" i="4"/>
  <c r="H916" i="4" s="1"/>
  <c r="C982" i="4"/>
  <c r="H982" i="4" s="1"/>
  <c r="C826" i="4"/>
  <c r="H826" i="4" s="1"/>
  <c r="C1016" i="4"/>
  <c r="H1016" i="4" s="1"/>
  <c r="C924" i="4"/>
  <c r="H924" i="4" s="1"/>
  <c r="C941" i="4"/>
  <c r="H941" i="4" s="1"/>
  <c r="C862" i="4"/>
  <c r="H862" i="4" s="1"/>
  <c r="C997" i="4"/>
  <c r="H997" i="4" s="1"/>
  <c r="C645" i="4"/>
  <c r="H645" i="4" s="1"/>
  <c r="C577" i="4"/>
  <c r="H577" i="4" s="1"/>
  <c r="C636" i="4"/>
  <c r="H636" i="4" s="1"/>
  <c r="C557" i="4"/>
  <c r="H557" i="4" s="1"/>
  <c r="C963" i="4"/>
  <c r="H963" i="4" s="1"/>
  <c r="C881" i="4"/>
  <c r="H881" i="4" s="1"/>
  <c r="C842" i="4"/>
  <c r="H842" i="4" s="1"/>
  <c r="C827" i="4"/>
  <c r="H827" i="4" s="1"/>
  <c r="C1028" i="4"/>
  <c r="H1028" i="4" s="1"/>
  <c r="C1014" i="4"/>
  <c r="H1014" i="4" s="1"/>
  <c r="C1000" i="4"/>
  <c r="H1000" i="4" s="1"/>
  <c r="C822" i="4"/>
  <c r="H822" i="4" s="1"/>
  <c r="C935" i="4"/>
  <c r="H935" i="4" s="1"/>
  <c r="C904" i="4"/>
  <c r="H904" i="4" s="1"/>
  <c r="C890" i="4"/>
  <c r="H890" i="4" s="1"/>
  <c r="C901" i="4"/>
  <c r="H901" i="4" s="1"/>
  <c r="C852" i="4"/>
  <c r="H852" i="4" s="1"/>
  <c r="C1010" i="4"/>
  <c r="H1010" i="4" s="1"/>
  <c r="C866" i="4"/>
  <c r="H866" i="4" s="1"/>
  <c r="C923" i="4"/>
  <c r="H923" i="4" s="1"/>
  <c r="C1031" i="4"/>
  <c r="H1031" i="4" s="1"/>
  <c r="C864" i="4"/>
  <c r="H864" i="4" s="1"/>
  <c r="C978" i="4"/>
  <c r="H978" i="4" s="1"/>
  <c r="C542" i="4"/>
  <c r="H542" i="4" s="1"/>
  <c r="C527" i="4"/>
  <c r="H527" i="4" s="1"/>
  <c r="C657" i="4"/>
  <c r="H657" i="4" s="1"/>
  <c r="C597" i="4"/>
  <c r="H597" i="4" s="1"/>
  <c r="C1024" i="4"/>
  <c r="H1024" i="4" s="1"/>
  <c r="C996" i="4"/>
  <c r="H996" i="4" s="1"/>
  <c r="C973" i="4"/>
  <c r="H973" i="4" s="1"/>
  <c r="C962" i="4"/>
  <c r="H962" i="4" s="1"/>
  <c r="C903" i="4"/>
  <c r="H903" i="4" s="1"/>
  <c r="C880" i="4"/>
  <c r="H880" i="4" s="1"/>
  <c r="C998" i="4"/>
  <c r="H998" i="4" s="1"/>
  <c r="C922" i="4"/>
  <c r="H922" i="4" s="1"/>
  <c r="C907" i="4"/>
  <c r="H907" i="4" s="1"/>
  <c r="C850" i="4"/>
  <c r="H850" i="4" s="1"/>
  <c r="C1029" i="4"/>
  <c r="H1029" i="4" s="1"/>
  <c r="C953" i="4"/>
  <c r="H953" i="4" s="1"/>
  <c r="C865" i="4"/>
  <c r="H865" i="4" s="1"/>
  <c r="C830" i="4"/>
  <c r="H830" i="4" s="1"/>
  <c r="C972" i="4"/>
  <c r="H972" i="4" s="1"/>
  <c r="C860" i="4"/>
  <c r="H860" i="4" s="1"/>
  <c r="C1025" i="4"/>
  <c r="H1025" i="4" s="1"/>
  <c r="C1018" i="4"/>
  <c r="H1018" i="4" s="1"/>
  <c r="C824" i="4"/>
  <c r="H824" i="4" s="1"/>
  <c r="C980" i="4"/>
  <c r="H980" i="4" s="1"/>
  <c r="C919" i="4"/>
  <c r="H919" i="4" s="1"/>
  <c r="C937" i="4"/>
  <c r="H937" i="4" s="1"/>
  <c r="C812" i="4"/>
  <c r="H812" i="4" s="1"/>
  <c r="C933" i="4"/>
  <c r="H933" i="4" s="1"/>
  <c r="C898" i="4"/>
  <c r="H898" i="4" s="1"/>
  <c r="C981" i="4"/>
  <c r="H981" i="4" s="1"/>
  <c r="C950" i="4"/>
  <c r="H950" i="4" s="1"/>
  <c r="C999" i="4"/>
  <c r="H999" i="4" s="1"/>
  <c r="C1005" i="4"/>
  <c r="H1005" i="4" s="1"/>
  <c r="C925" i="4"/>
  <c r="H925" i="4" s="1"/>
  <c r="C992" i="4"/>
  <c r="H992" i="4" s="1"/>
  <c r="C1021" i="4"/>
  <c r="H1021" i="4" s="1"/>
  <c r="C991" i="4"/>
  <c r="H991" i="4" s="1"/>
  <c r="C897" i="4"/>
  <c r="H897" i="4" s="1"/>
  <c r="C841" i="4"/>
  <c r="H841" i="4" s="1"/>
  <c r="C956" i="4"/>
  <c r="H956" i="4" s="1"/>
  <c r="C914" i="4"/>
  <c r="H914" i="4" s="1"/>
  <c r="C831" i="4"/>
  <c r="H831" i="4" s="1"/>
  <c r="C979" i="4"/>
  <c r="H979" i="4" s="1"/>
  <c r="C911" i="4"/>
  <c r="H911" i="4" s="1"/>
  <c r="C871" i="4"/>
  <c r="H871" i="4" s="1"/>
  <c r="C808" i="4"/>
  <c r="H808" i="4" s="1"/>
  <c r="C932" i="4"/>
  <c r="H932" i="4" s="1"/>
  <c r="C888" i="4"/>
  <c r="H888" i="4" s="1"/>
  <c r="C946" i="4"/>
  <c r="H946" i="4" s="1"/>
  <c r="C920" i="4"/>
  <c r="H920" i="4" s="1"/>
  <c r="C889" i="4"/>
  <c r="H889" i="4" s="1"/>
  <c r="C853" i="4"/>
  <c r="H853" i="4" s="1"/>
  <c r="C838" i="4"/>
  <c r="H838" i="4" s="1"/>
  <c r="C823" i="4"/>
  <c r="H823" i="4" s="1"/>
  <c r="C968" i="4"/>
  <c r="H968" i="4" s="1"/>
  <c r="C819" i="4"/>
  <c r="H819" i="4" s="1"/>
  <c r="C995" i="4"/>
  <c r="H995" i="4" s="1"/>
  <c r="C1003" i="4"/>
  <c r="H1003" i="4" s="1"/>
  <c r="C985" i="4"/>
  <c r="H985" i="4" s="1"/>
  <c r="C927" i="4"/>
  <c r="H927" i="4" s="1"/>
  <c r="C899" i="4"/>
  <c r="H899" i="4" s="1"/>
  <c r="C820" i="4"/>
  <c r="H820" i="4" s="1"/>
  <c r="C809" i="4"/>
  <c r="H809" i="4" s="1"/>
  <c r="C817" i="4"/>
  <c r="H817" i="4" s="1"/>
  <c r="C869" i="4"/>
  <c r="H869" i="4" s="1"/>
  <c r="C821" i="4"/>
  <c r="H821" i="4" s="1"/>
  <c r="C945" i="4"/>
  <c r="H945" i="4" s="1"/>
  <c r="C975" i="4"/>
  <c r="H975" i="4" s="1"/>
  <c r="C954" i="4"/>
  <c r="H954" i="4" s="1"/>
  <c r="C856" i="4"/>
  <c r="H856" i="4" s="1"/>
  <c r="C931" i="4"/>
  <c r="H931" i="4" s="1"/>
  <c r="C878" i="4"/>
  <c r="H878" i="4" s="1"/>
  <c r="C851" i="4"/>
  <c r="H851" i="4" s="1"/>
  <c r="C836" i="4"/>
  <c r="H836" i="4" s="1"/>
  <c r="C1023" i="4"/>
  <c r="H1023" i="4" s="1"/>
  <c r="C910" i="4"/>
  <c r="H910" i="4" s="1"/>
  <c r="C887" i="4"/>
  <c r="H887" i="4" s="1"/>
  <c r="C815" i="4"/>
  <c r="H815" i="4" s="1"/>
  <c r="C936" i="4"/>
  <c r="H936" i="4" s="1"/>
  <c r="C886" i="4"/>
  <c r="H886" i="4" s="1"/>
  <c r="C876" i="4"/>
  <c r="H876" i="4" s="1"/>
  <c r="C863" i="4"/>
  <c r="H863" i="4" s="1"/>
  <c r="C833" i="4"/>
  <c r="H833" i="4" s="1"/>
  <c r="C877" i="4"/>
  <c r="H877" i="4" s="1"/>
  <c r="C949" i="4"/>
  <c r="H949" i="4" s="1"/>
  <c r="C902" i="4"/>
  <c r="H902" i="4" s="1"/>
  <c r="C926" i="4"/>
  <c r="H926" i="4" s="1"/>
  <c r="C961" i="4"/>
  <c r="H961" i="4" s="1"/>
  <c r="C1030" i="4"/>
  <c r="H1030" i="4" s="1"/>
  <c r="C969" i="4"/>
  <c r="H969" i="4" s="1"/>
  <c r="C885" i="4"/>
  <c r="H885" i="4" s="1"/>
  <c r="C859" i="4"/>
  <c r="H859" i="4" s="1"/>
  <c r="C976" i="4"/>
  <c r="H976" i="4" s="1"/>
  <c r="C964" i="4"/>
  <c r="H964" i="4" s="1"/>
  <c r="C843" i="4"/>
  <c r="H843" i="4" s="1"/>
  <c r="C828" i="4"/>
  <c r="H828" i="4" s="1"/>
  <c r="C1007" i="4"/>
  <c r="H1007" i="4" s="1"/>
  <c r="C984" i="4"/>
  <c r="H984" i="4" s="1"/>
  <c r="C983" i="4"/>
  <c r="H983" i="4" s="1"/>
  <c r="C900" i="4"/>
  <c r="H900" i="4" s="1"/>
  <c r="C988" i="4"/>
  <c r="H988" i="4" s="1"/>
  <c r="C917" i="4"/>
  <c r="H917" i="4" s="1"/>
  <c r="C918" i="4"/>
  <c r="H918" i="4" s="1"/>
  <c r="C1006" i="4"/>
  <c r="H1006" i="4" s="1"/>
  <c r="C806" i="4"/>
  <c r="H806" i="4" s="1"/>
  <c r="C1019" i="4"/>
  <c r="H1019" i="4" s="1"/>
  <c r="C1013" i="4"/>
  <c r="H1013" i="4" s="1"/>
  <c r="C921" i="4"/>
  <c r="H921" i="4" s="1"/>
  <c r="C893" i="4"/>
  <c r="H893" i="4" s="1"/>
  <c r="C874" i="4"/>
  <c r="H874" i="4" s="1"/>
  <c r="C1033" i="4"/>
  <c r="H1033" i="4" s="1"/>
  <c r="C879" i="4"/>
  <c r="H879" i="4" s="1"/>
  <c r="C847" i="4"/>
  <c r="H847" i="4" s="1"/>
  <c r="C1002" i="4"/>
  <c r="H1002" i="4" s="1"/>
  <c r="C990" i="4"/>
  <c r="H990" i="4" s="1"/>
  <c r="C994" i="4"/>
  <c r="H994" i="4" s="1"/>
  <c r="C872" i="4"/>
  <c r="H872" i="4" s="1"/>
  <c r="C834" i="4"/>
  <c r="H834" i="4" s="1"/>
  <c r="C909" i="4"/>
  <c r="H909" i="4" s="1"/>
  <c r="C943" i="4"/>
  <c r="H943" i="4" s="1"/>
  <c r="C832" i="4"/>
  <c r="H832" i="4" s="1"/>
  <c r="C1011" i="4"/>
  <c r="H1011" i="4" s="1"/>
  <c r="C967" i="4"/>
  <c r="H967" i="4" s="1"/>
  <c r="C810" i="4"/>
  <c r="H810" i="4" s="1"/>
  <c r="C825" i="4"/>
  <c r="H825" i="4" s="1"/>
  <c r="C861" i="4"/>
  <c r="H861" i="4" s="1"/>
  <c r="C839" i="4"/>
  <c r="H839" i="4" s="1"/>
  <c r="C849" i="4"/>
  <c r="H849" i="4" s="1"/>
  <c r="C867" i="4"/>
  <c r="H867" i="4" s="1"/>
  <c r="C882" i="4"/>
  <c r="H882" i="4" s="1"/>
  <c r="C1022" i="4"/>
  <c r="H1022" i="4" s="1"/>
  <c r="C857" i="4"/>
  <c r="H857" i="4" s="1"/>
  <c r="C993" i="4"/>
  <c r="H993" i="4" s="1"/>
  <c r="C846" i="4"/>
  <c r="H846" i="4" s="1"/>
  <c r="C1009" i="4"/>
  <c r="H1009" i="4" s="1"/>
  <c r="C915" i="4"/>
  <c r="H915" i="4" s="1"/>
  <c r="C938" i="4"/>
  <c r="H938" i="4" s="1"/>
  <c r="C1032" i="4"/>
  <c r="H1032" i="4" s="1"/>
  <c r="C912" i="4"/>
  <c r="H912" i="4" s="1"/>
  <c r="C906" i="4"/>
  <c r="H906" i="4" s="1"/>
  <c r="C894" i="4"/>
  <c r="H894" i="4" s="1"/>
  <c r="C965" i="4"/>
  <c r="H965" i="4" s="1"/>
  <c r="C891" i="4"/>
  <c r="H891" i="4" s="1"/>
  <c r="C1012" i="4"/>
  <c r="H1012" i="4" s="1"/>
  <c r="C989" i="4"/>
  <c r="H989" i="4" s="1"/>
  <c r="C952" i="4"/>
  <c r="H952" i="4" s="1"/>
  <c r="C895" i="4"/>
  <c r="H895" i="4" s="1"/>
  <c r="C873" i="4"/>
  <c r="H873" i="4" s="1"/>
  <c r="C837" i="4"/>
  <c r="H837" i="4" s="1"/>
  <c r="C811" i="4"/>
  <c r="H811" i="4" s="1"/>
  <c r="C966" i="4"/>
  <c r="H966" i="4" s="1"/>
  <c r="C905" i="4"/>
  <c r="H905" i="4" s="1"/>
  <c r="C942" i="4"/>
  <c r="H942" i="4" s="1"/>
  <c r="C854" i="4"/>
  <c r="H854" i="4" s="1"/>
  <c r="C655" i="4"/>
  <c r="H655" i="4" s="1"/>
  <c r="C765" i="4"/>
  <c r="H765" i="4" s="1"/>
  <c r="C741" i="4"/>
  <c r="H741" i="4" s="1"/>
  <c r="C781" i="4"/>
  <c r="H781" i="4" s="1"/>
  <c r="C722" i="4"/>
  <c r="H722" i="4" s="1"/>
  <c r="C700" i="4"/>
  <c r="H700" i="4" s="1"/>
  <c r="C799" i="4"/>
  <c r="H799" i="4" s="1"/>
  <c r="C761" i="4"/>
  <c r="H761" i="4" s="1"/>
  <c r="C744" i="4"/>
  <c r="H744" i="4" s="1"/>
  <c r="C774" i="4"/>
  <c r="H774" i="4" s="1"/>
  <c r="C685" i="4"/>
  <c r="H685" i="4" s="1"/>
  <c r="C802" i="4"/>
  <c r="H802" i="4" s="1"/>
  <c r="C789" i="4"/>
  <c r="H789" i="4" s="1"/>
  <c r="C666" i="4"/>
  <c r="H666" i="4" s="1"/>
  <c r="C670" i="4"/>
  <c r="H670" i="4" s="1"/>
  <c r="C649" i="4"/>
  <c r="H649" i="4" s="1"/>
  <c r="C715" i="4"/>
  <c r="H715" i="4" s="1"/>
  <c r="C776" i="4"/>
  <c r="H776" i="4" s="1"/>
  <c r="C721" i="4"/>
  <c r="H721" i="4" s="1"/>
  <c r="C686" i="4"/>
  <c r="H686" i="4" s="1"/>
  <c r="C760" i="4"/>
  <c r="H760" i="4" s="1"/>
  <c r="C680" i="4"/>
  <c r="H680" i="4" s="1"/>
  <c r="C647" i="4"/>
  <c r="H647" i="4" s="1"/>
  <c r="C750" i="4"/>
  <c r="H750" i="4" s="1"/>
  <c r="C695" i="4"/>
  <c r="H695" i="4" s="1"/>
  <c r="C687" i="4"/>
  <c r="H687" i="4" s="1"/>
  <c r="C751" i="4"/>
  <c r="H751" i="4" s="1"/>
  <c r="C732" i="4"/>
  <c r="H732" i="4" s="1"/>
  <c r="C796" i="4"/>
  <c r="H796" i="4" s="1"/>
  <c r="C780" i="4"/>
  <c r="H780" i="4" s="1"/>
  <c r="C671" i="4"/>
  <c r="H671" i="4" s="1"/>
  <c r="C664" i="4"/>
  <c r="H664" i="4" s="1"/>
  <c r="C673" i="4"/>
  <c r="H673" i="4" s="1"/>
  <c r="C785" i="4"/>
  <c r="H785" i="4" s="1"/>
  <c r="C773" i="4"/>
  <c r="H773" i="4" s="1"/>
  <c r="C788" i="4"/>
  <c r="H788" i="4" s="1"/>
  <c r="C772" i="4"/>
  <c r="H772" i="4" s="1"/>
  <c r="C701" i="4"/>
  <c r="H701" i="4" s="1"/>
  <c r="C697" i="4"/>
  <c r="H697" i="4" s="1"/>
  <c r="C696" i="4"/>
  <c r="H696" i="4" s="1"/>
  <c r="C674" i="4"/>
  <c r="H674" i="4" s="1"/>
  <c r="C651" i="4"/>
  <c r="H651" i="4" s="1"/>
  <c r="C679" i="4"/>
  <c r="H679" i="4" s="1"/>
  <c r="C672" i="4"/>
  <c r="H672" i="4" s="1"/>
  <c r="C747" i="4"/>
  <c r="H747" i="4" s="1"/>
  <c r="C713" i="4"/>
  <c r="H713" i="4" s="1"/>
  <c r="C689" i="4"/>
  <c r="H689" i="4" s="1"/>
  <c r="C778" i="4"/>
  <c r="H778" i="4" s="1"/>
  <c r="C727" i="4"/>
  <c r="H727" i="4" s="1"/>
  <c r="C726" i="4"/>
  <c r="H726" i="4" s="1"/>
  <c r="C648" i="4"/>
  <c r="H648" i="4" s="1"/>
  <c r="C769" i="4"/>
  <c r="H769" i="4" s="1"/>
  <c r="C729" i="4"/>
  <c r="H729" i="4" s="1"/>
  <c r="C725" i="4"/>
  <c r="H725" i="4" s="1"/>
  <c r="C693" i="4"/>
  <c r="H693" i="4" s="1"/>
  <c r="C792" i="4"/>
  <c r="H792" i="4" s="1"/>
  <c r="C777" i="4"/>
  <c r="H777" i="4" s="1"/>
  <c r="C787" i="4"/>
  <c r="H787" i="4" s="1"/>
  <c r="C766" i="4"/>
  <c r="H766" i="4" s="1"/>
  <c r="C711" i="4"/>
  <c r="H711" i="4" s="1"/>
  <c r="C667" i="4"/>
  <c r="H667" i="4" s="1"/>
  <c r="C677" i="4"/>
  <c r="H677" i="4" s="1"/>
  <c r="C678" i="4"/>
  <c r="H678" i="4" s="1"/>
  <c r="C661" i="4"/>
  <c r="H661" i="4" s="1"/>
  <c r="C717" i="4"/>
  <c r="H717" i="4" s="1"/>
  <c r="C708" i="4"/>
  <c r="H708" i="4" s="1"/>
  <c r="C775" i="4"/>
  <c r="H775" i="4" s="1"/>
  <c r="C758" i="4"/>
  <c r="H758" i="4" s="1"/>
  <c r="C720" i="4"/>
  <c r="H720" i="4" s="1"/>
  <c r="C803" i="4"/>
  <c r="H803" i="4" s="1"/>
  <c r="C660" i="4"/>
  <c r="H660" i="4" s="1"/>
  <c r="C653" i="4"/>
  <c r="H653" i="4" s="1"/>
  <c r="C659" i="4"/>
  <c r="H659" i="4" s="1"/>
  <c r="C733" i="4"/>
  <c r="H733" i="4" s="1"/>
  <c r="C692" i="4"/>
  <c r="H692" i="4" s="1"/>
  <c r="C710" i="4"/>
  <c r="H710" i="4" s="1"/>
  <c r="C724" i="4"/>
  <c r="H724" i="4" s="1"/>
  <c r="C795" i="4"/>
  <c r="H795" i="4" s="1"/>
  <c r="C704" i="4"/>
  <c r="H704" i="4" s="1"/>
  <c r="C738" i="4"/>
  <c r="H738" i="4" s="1"/>
  <c r="C662" i="4"/>
  <c r="H662" i="4" s="1"/>
  <c r="C801" i="4"/>
  <c r="H801" i="4" s="1"/>
  <c r="C706" i="4"/>
  <c r="H706" i="4" s="1"/>
  <c r="C786" i="4"/>
  <c r="H786" i="4" s="1"/>
  <c r="C654" i="4"/>
  <c r="H654" i="4" s="1"/>
  <c r="C746" i="4"/>
  <c r="H746" i="4" s="1"/>
  <c r="C737" i="4"/>
  <c r="H737" i="4" s="1"/>
  <c r="C705" i="4"/>
  <c r="H705" i="4" s="1"/>
  <c r="C694" i="4"/>
  <c r="H694" i="4" s="1"/>
  <c r="C790" i="4"/>
  <c r="H790" i="4" s="1"/>
  <c r="C718" i="4"/>
  <c r="H718" i="4" s="1"/>
  <c r="C690" i="4"/>
  <c r="H690" i="4" s="1"/>
  <c r="C682" i="4"/>
  <c r="H682" i="4" s="1"/>
  <c r="C753" i="4"/>
  <c r="H753" i="4" s="1"/>
  <c r="C735" i="4"/>
  <c r="H735" i="4" s="1"/>
  <c r="C734" i="4"/>
  <c r="H734" i="4" s="1"/>
  <c r="C770" i="4"/>
  <c r="H770" i="4" s="1"/>
  <c r="C763" i="4"/>
  <c r="H763" i="4" s="1"/>
  <c r="C665" i="4"/>
  <c r="H665" i="4" s="1"/>
  <c r="C646" i="4"/>
  <c r="H646" i="4" s="1"/>
  <c r="C703" i="4"/>
  <c r="H703" i="4" s="1"/>
  <c r="C707" i="4"/>
  <c r="H707" i="4" s="1"/>
  <c r="C691" i="4"/>
  <c r="H691" i="4" s="1"/>
  <c r="C730" i="4"/>
  <c r="H730" i="4" s="1"/>
  <c r="C702" i="4"/>
  <c r="H702" i="4" s="1"/>
  <c r="C764" i="4"/>
  <c r="H764" i="4" s="1"/>
  <c r="C719" i="4"/>
  <c r="H719" i="4" s="1"/>
  <c r="C731" i="4"/>
  <c r="H731" i="4" s="1"/>
  <c r="C791" i="4"/>
  <c r="H791" i="4" s="1"/>
  <c r="C757" i="4"/>
  <c r="H757" i="4" s="1"/>
  <c r="C797" i="4"/>
  <c r="H797" i="4" s="1"/>
  <c r="C668" i="4"/>
  <c r="H668" i="4" s="1"/>
  <c r="C652" i="4"/>
  <c r="H652" i="4" s="1"/>
  <c r="C798" i="4"/>
  <c r="H798" i="4" s="1"/>
  <c r="C749" i="4"/>
  <c r="H749" i="4" s="1"/>
  <c r="C656" i="4"/>
  <c r="H656" i="4" s="1"/>
  <c r="C783" i="4"/>
  <c r="H783" i="4" s="1"/>
  <c r="C742" i="4"/>
  <c r="H742" i="4" s="1"/>
  <c r="C650" i="4"/>
  <c r="H650" i="4" s="1"/>
  <c r="C794" i="4"/>
  <c r="H794" i="4" s="1"/>
  <c r="C699" i="4"/>
  <c r="H699" i="4" s="1"/>
  <c r="C762" i="4"/>
  <c r="H762" i="4" s="1"/>
  <c r="C714" i="4"/>
  <c r="H714" i="4" s="1"/>
  <c r="C683" i="4"/>
  <c r="H683" i="4" s="1"/>
  <c r="C688" i="4"/>
  <c r="H688" i="4" s="1"/>
  <c r="C767" i="4"/>
  <c r="H767" i="4" s="1"/>
  <c r="C755" i="4"/>
  <c r="H755" i="4" s="1"/>
  <c r="C716" i="4"/>
  <c r="H716" i="4" s="1"/>
  <c r="C793" i="4"/>
  <c r="H793" i="4" s="1"/>
  <c r="C675" i="4"/>
  <c r="H675" i="4" s="1"/>
  <c r="C759" i="4"/>
  <c r="H759" i="4" s="1"/>
  <c r="C740" i="4"/>
  <c r="H740" i="4" s="1"/>
  <c r="C756" i="4"/>
  <c r="H756" i="4" s="1"/>
  <c r="C663" i="4"/>
  <c r="H663" i="4" s="1"/>
  <c r="C644" i="4"/>
  <c r="H644" i="4" s="1"/>
  <c r="C768" i="4"/>
  <c r="H768" i="4" s="1"/>
  <c r="C728" i="4"/>
  <c r="H728" i="4" s="1"/>
  <c r="C782" i="4"/>
  <c r="H782" i="4" s="1"/>
  <c r="C748" i="4"/>
  <c r="H748" i="4" s="1"/>
  <c r="C739" i="4"/>
  <c r="H739" i="4" s="1"/>
  <c r="C779" i="4"/>
  <c r="H779" i="4" s="1"/>
  <c r="C684" i="4"/>
  <c r="H684" i="4" s="1"/>
  <c r="C784" i="4"/>
  <c r="H784" i="4" s="1"/>
  <c r="C745" i="4"/>
  <c r="H745" i="4" s="1"/>
  <c r="C698" i="4"/>
  <c r="H698" i="4" s="1"/>
  <c r="C669" i="4"/>
  <c r="H669" i="4" s="1"/>
  <c r="C723" i="4"/>
  <c r="H723" i="4" s="1"/>
  <c r="C752" i="4"/>
  <c r="H752" i="4" s="1"/>
  <c r="C804" i="4"/>
  <c r="H804" i="4" s="1"/>
  <c r="C709" i="4"/>
  <c r="H709" i="4" s="1"/>
  <c r="C771" i="4"/>
  <c r="H771" i="4" s="1"/>
  <c r="C754" i="4"/>
  <c r="H754" i="4" s="1"/>
  <c r="C800" i="4"/>
  <c r="H800" i="4" s="1"/>
  <c r="C743" i="4"/>
  <c r="H743" i="4" s="1"/>
  <c r="C736" i="4"/>
  <c r="H736" i="4" s="1"/>
  <c r="C712" i="4"/>
  <c r="H712" i="4" s="1"/>
  <c r="C612" i="4"/>
  <c r="H612" i="4" s="1"/>
  <c r="C613" i="4"/>
  <c r="H613" i="4" s="1"/>
  <c r="C611" i="4"/>
  <c r="H611" i="4" s="1"/>
  <c r="C540" i="4"/>
  <c r="H540" i="4" s="1"/>
  <c r="C607" i="4"/>
  <c r="H607" i="4" s="1"/>
  <c r="C573" i="4"/>
  <c r="H573" i="4" s="1"/>
  <c r="C531" i="4"/>
  <c r="H531" i="4" s="1"/>
  <c r="C539" i="4"/>
  <c r="H539" i="4" s="1"/>
  <c r="C569" i="4"/>
  <c r="H569" i="4" s="1"/>
  <c r="C545" i="4"/>
  <c r="H545" i="4" s="1"/>
  <c r="C624" i="4"/>
  <c r="H624" i="4" s="1"/>
  <c r="C587" i="4"/>
  <c r="H587" i="4" s="1"/>
  <c r="C609" i="4"/>
  <c r="H609" i="4" s="1"/>
  <c r="C586" i="4"/>
  <c r="H586" i="4" s="1"/>
  <c r="C551" i="4"/>
  <c r="H551" i="4" s="1"/>
  <c r="C538" i="4"/>
  <c r="H538" i="4" s="1"/>
  <c r="C626" i="4"/>
  <c r="H626" i="4" s="1"/>
  <c r="C585" i="4"/>
  <c r="H585" i="4" s="1"/>
  <c r="C642" i="4"/>
  <c r="H642" i="4" s="1"/>
  <c r="C596" i="4"/>
  <c r="H596" i="4" s="1"/>
  <c r="C589" i="4"/>
  <c r="H589" i="4" s="1"/>
  <c r="C541" i="4"/>
  <c r="H541" i="4" s="1"/>
  <c r="C639" i="4"/>
  <c r="H639" i="4" s="1"/>
  <c r="C631" i="4"/>
  <c r="H631" i="4" s="1"/>
  <c r="C602" i="4"/>
  <c r="H602" i="4" s="1"/>
  <c r="C622" i="4"/>
  <c r="H622" i="4" s="1"/>
  <c r="C567" i="4"/>
  <c r="H567" i="4" s="1"/>
  <c r="C530" i="4"/>
  <c r="H530" i="4" s="1"/>
  <c r="C580" i="4"/>
  <c r="H580" i="4" s="1"/>
  <c r="C526" i="4"/>
  <c r="H526" i="4" s="1"/>
  <c r="C630" i="4"/>
  <c r="H630" i="4" s="1"/>
  <c r="C617" i="4"/>
  <c r="H617" i="4" s="1"/>
  <c r="C565" i="4"/>
  <c r="H565" i="4" s="1"/>
  <c r="C535" i="4"/>
  <c r="H535" i="4" s="1"/>
  <c r="C568" i="4"/>
  <c r="H568" i="4" s="1"/>
  <c r="C555" i="4"/>
  <c r="H555" i="4" s="1"/>
  <c r="C536" i="4"/>
  <c r="H536" i="4" s="1"/>
  <c r="C620" i="4"/>
  <c r="H620" i="4" s="1"/>
  <c r="C616" i="4"/>
  <c r="H616" i="4" s="1"/>
  <c r="C537" i="4"/>
  <c r="H537" i="4" s="1"/>
  <c r="C638" i="4"/>
  <c r="H638" i="4" s="1"/>
  <c r="C575" i="4"/>
  <c r="H575" i="4" s="1"/>
  <c r="C554" i="4"/>
  <c r="H554" i="4" s="1"/>
  <c r="C593" i="4"/>
  <c r="H593" i="4" s="1"/>
  <c r="C606" i="4"/>
  <c r="H606" i="4" s="1"/>
  <c r="C584" i="4"/>
  <c r="H584" i="4" s="1"/>
  <c r="C619" i="4"/>
  <c r="H619" i="4" s="1"/>
  <c r="C560" i="4"/>
  <c r="H560" i="4" s="1"/>
  <c r="C632" i="4"/>
  <c r="H632" i="4" s="1"/>
  <c r="C581" i="4"/>
  <c r="H581" i="4" s="1"/>
  <c r="C628" i="4"/>
  <c r="H628" i="4" s="1"/>
  <c r="C533" i="4"/>
  <c r="H533" i="4" s="1"/>
  <c r="C598" i="4"/>
  <c r="H598" i="4" s="1"/>
  <c r="C559" i="4"/>
  <c r="H559" i="4" s="1"/>
  <c r="C566" i="4"/>
  <c r="H566" i="4" s="1"/>
  <c r="C563" i="4"/>
  <c r="H563" i="4" s="1"/>
  <c r="C564" i="4"/>
  <c r="H564" i="4" s="1"/>
  <c r="C634" i="4"/>
  <c r="H634" i="4" s="1"/>
  <c r="C643" i="4"/>
  <c r="H643" i="4" s="1"/>
  <c r="C625" i="4"/>
  <c r="H625" i="4" s="1"/>
  <c r="C618" i="4"/>
  <c r="H618" i="4" s="1"/>
  <c r="C543" i="4"/>
  <c r="H543" i="4" s="1"/>
  <c r="C528" i="4"/>
  <c r="H528" i="4" s="1"/>
  <c r="C637" i="4"/>
  <c r="H637" i="4" s="1"/>
  <c r="C614" i="4"/>
  <c r="H614" i="4" s="1"/>
  <c r="C621" i="4"/>
  <c r="H621" i="4" s="1"/>
  <c r="C571" i="4"/>
  <c r="H571" i="4" s="1"/>
  <c r="C583" i="4"/>
  <c r="H583" i="4" s="1"/>
  <c r="C556" i="4"/>
  <c r="H556" i="4" s="1"/>
  <c r="C534" i="4"/>
  <c r="H534" i="4" s="1"/>
  <c r="C588" i="4"/>
  <c r="H588" i="4" s="1"/>
  <c r="C582" i="4"/>
  <c r="H582" i="4" s="1"/>
  <c r="C627" i="4"/>
  <c r="H627" i="4" s="1"/>
  <c r="C591" i="4"/>
  <c r="H591" i="4" s="1"/>
  <c r="C562" i="4"/>
  <c r="H562" i="4" s="1"/>
  <c r="C603" i="4"/>
  <c r="H603" i="4" s="1"/>
  <c r="C599" i="4"/>
  <c r="H599" i="4" s="1"/>
  <c r="C610" i="4"/>
  <c r="H610" i="4" s="1"/>
  <c r="C590" i="4"/>
  <c r="H590" i="4" s="1"/>
  <c r="C605" i="4"/>
  <c r="H605" i="4" s="1"/>
  <c r="C544" i="4"/>
  <c r="H544" i="4" s="1"/>
  <c r="C623" i="4"/>
  <c r="H623" i="4" s="1"/>
  <c r="C532" i="4"/>
  <c r="H532" i="4" s="1"/>
  <c r="C600" i="4"/>
  <c r="H600" i="4" s="1"/>
  <c r="C558" i="4"/>
  <c r="H558" i="4" s="1"/>
  <c r="C572" i="4"/>
  <c r="H572" i="4" s="1"/>
  <c r="C561" i="4"/>
  <c r="H561" i="4" s="1"/>
  <c r="C552" i="4"/>
  <c r="H552" i="4" s="1"/>
  <c r="C633" i="4"/>
  <c r="H633" i="4" s="1"/>
  <c r="C570" i="4"/>
  <c r="H570" i="4" s="1"/>
  <c r="C608" i="4"/>
  <c r="H608" i="4" s="1"/>
  <c r="C553" i="4"/>
  <c r="H553" i="4" s="1"/>
  <c r="C595" i="4"/>
  <c r="H595" i="4" s="1"/>
  <c r="C615" i="4"/>
  <c r="H615" i="4" s="1"/>
  <c r="C574" i="4"/>
  <c r="H574" i="4" s="1"/>
  <c r="C594" i="4"/>
  <c r="H594" i="4" s="1"/>
  <c r="C579" i="4"/>
  <c r="H579" i="4" s="1"/>
  <c r="C550" i="4"/>
  <c r="H550" i="4" s="1"/>
  <c r="C640" i="4"/>
  <c r="H640" i="4" s="1"/>
  <c r="C601" i="4"/>
  <c r="H601" i="4" s="1"/>
  <c r="C629" i="4"/>
  <c r="H629" i="4" s="1"/>
  <c r="C592" i="4"/>
  <c r="H592" i="4" s="1"/>
  <c r="C578" i="4"/>
  <c r="H578" i="4" s="1"/>
  <c r="C548" i="4"/>
  <c r="H548" i="4" s="1"/>
  <c r="C549" i="4"/>
  <c r="H549" i="4" s="1"/>
  <c r="C641" i="4"/>
  <c r="H641" i="4" s="1"/>
  <c r="C529" i="4"/>
  <c r="H529" i="4" s="1"/>
  <c r="C547" i="4"/>
  <c r="H547" i="4" s="1"/>
  <c r="C576" i="4"/>
  <c r="H576" i="4" s="1"/>
  <c r="C546" i="4"/>
  <c r="H546" i="4" s="1"/>
  <c r="C635" i="4"/>
  <c r="H635" i="4" s="1"/>
  <c r="C604" i="4"/>
  <c r="H604" i="4" s="1"/>
  <c r="N19" i="27"/>
  <c r="K8" i="27"/>
  <c r="L8" i="27" s="1"/>
  <c r="N8" i="27" s="1"/>
  <c r="K3" i="27"/>
  <c r="L3" i="27" s="1"/>
  <c r="K4" i="27"/>
  <c r="L4" i="27" s="1"/>
  <c r="N4" i="27" s="1"/>
  <c r="K5" i="27"/>
  <c r="L5" i="27" s="1"/>
  <c r="N5" i="27" s="1"/>
  <c r="K7" i="27"/>
  <c r="L7" i="27" s="1"/>
  <c r="N7" i="27" s="1"/>
  <c r="K9" i="27"/>
  <c r="L9" i="27" s="1"/>
  <c r="N9" i="27" s="1"/>
  <c r="K10" i="27"/>
  <c r="L10" i="27" s="1"/>
  <c r="N10" i="27" s="1"/>
  <c r="K11" i="27"/>
  <c r="L11" i="27" s="1"/>
  <c r="N11" i="27" s="1"/>
  <c r="K12" i="27"/>
  <c r="N12" i="27" s="1"/>
  <c r="K6" i="27"/>
  <c r="L6" i="27" s="1"/>
  <c r="N6" i="27" s="1"/>
  <c r="AJ427" i="2"/>
  <c r="AK425" i="2" a="1"/>
  <c r="AK426" i="2" a="1"/>
  <c r="AK448" i="2" a="1"/>
  <c r="AK424" i="2" a="1"/>
  <c r="AK423" i="2" a="1"/>
  <c r="AB424" i="2"/>
  <c r="AB448" i="2"/>
  <c r="AB423" i="2"/>
  <c r="AB425" i="2"/>
  <c r="AB449" i="2"/>
  <c r="AB426" i="2"/>
  <c r="C18" i="4"/>
  <c r="H18" i="4" s="1"/>
  <c r="C20" i="4"/>
  <c r="H20" i="4" s="1"/>
  <c r="C28" i="4"/>
  <c r="H28" i="4" s="1"/>
  <c r="C19" i="4"/>
  <c r="H19" i="4" s="1"/>
  <c r="C37" i="4"/>
  <c r="H37" i="4" s="1"/>
  <c r="C203" i="4"/>
  <c r="H203" i="4" s="1"/>
  <c r="C80" i="4"/>
  <c r="H80" i="4" s="1"/>
  <c r="C201" i="4"/>
  <c r="H201" i="4" s="1"/>
  <c r="C88" i="4"/>
  <c r="H88" i="4" s="1"/>
  <c r="C87" i="4"/>
  <c r="H87" i="4" s="1"/>
  <c r="C204" i="4"/>
  <c r="H204" i="4" s="1"/>
  <c r="C210" i="4"/>
  <c r="H210" i="4" s="1"/>
  <c r="C86" i="4"/>
  <c r="H86" i="4" s="1"/>
  <c r="C89" i="4"/>
  <c r="H89" i="4" s="1"/>
  <c r="C181" i="4"/>
  <c r="H181" i="4" s="1"/>
  <c r="C14" i="4"/>
  <c r="H14" i="4" s="1"/>
  <c r="C46" i="4"/>
  <c r="H46" i="4" s="1"/>
  <c r="C29" i="4"/>
  <c r="H29" i="4" s="1"/>
  <c r="C33" i="4"/>
  <c r="H33" i="4" s="1"/>
  <c r="C35" i="4"/>
  <c r="H35" i="4" s="1"/>
  <c r="C48" i="4"/>
  <c r="H48" i="4" s="1"/>
  <c r="C24" i="4"/>
  <c r="H24" i="4" s="1"/>
  <c r="C36" i="4"/>
  <c r="H36" i="4" s="1"/>
  <c r="C41" i="4"/>
  <c r="H41" i="4" s="1"/>
  <c r="C52" i="4"/>
  <c r="H52" i="4" s="1"/>
  <c r="C57" i="4"/>
  <c r="H57" i="4" s="1"/>
  <c r="C23" i="4"/>
  <c r="H23" i="4" s="1"/>
  <c r="C30" i="4"/>
  <c r="H30" i="4" s="1"/>
  <c r="C56" i="4"/>
  <c r="H56" i="4" s="1"/>
  <c r="C104" i="4"/>
  <c r="H104" i="4" s="1"/>
  <c r="C105" i="4"/>
  <c r="H105" i="4" s="1"/>
  <c r="C116" i="4"/>
  <c r="H116" i="4" s="1"/>
  <c r="C123" i="4"/>
  <c r="H123" i="4" s="1"/>
  <c r="C125" i="4"/>
  <c r="H125" i="4" s="1"/>
  <c r="C127" i="4"/>
  <c r="H127" i="4" s="1"/>
  <c r="C131" i="4"/>
  <c r="H131" i="4" s="1"/>
  <c r="C135" i="4"/>
  <c r="H135" i="4" s="1"/>
  <c r="C162" i="4"/>
  <c r="H162" i="4" s="1"/>
  <c r="C163" i="4"/>
  <c r="H163" i="4" s="1"/>
  <c r="C175" i="4"/>
  <c r="H175" i="4" s="1"/>
  <c r="C272" i="4"/>
  <c r="H272" i="4" s="1"/>
  <c r="C275" i="4"/>
  <c r="H275" i="4" s="1"/>
  <c r="C277" i="4"/>
  <c r="H277" i="4" s="1"/>
  <c r="C278" i="4"/>
  <c r="H278" i="4" s="1"/>
  <c r="C279" i="4"/>
  <c r="H279" i="4" s="1"/>
  <c r="C280" i="4"/>
  <c r="H280" i="4" s="1"/>
  <c r="C285" i="4"/>
  <c r="H285" i="4" s="1"/>
  <c r="C287" i="4"/>
  <c r="H287" i="4" s="1"/>
  <c r="C298" i="4"/>
  <c r="H298" i="4" s="1"/>
  <c r="C300" i="4"/>
  <c r="H300" i="4" s="1"/>
  <c r="C223" i="4"/>
  <c r="H223" i="4" s="1"/>
  <c r="C239" i="4"/>
  <c r="H239" i="4" s="1"/>
  <c r="C255" i="4"/>
  <c r="H255" i="4" s="1"/>
  <c r="C257" i="4"/>
  <c r="H257" i="4" s="1"/>
  <c r="C302" i="4"/>
  <c r="H302" i="4" s="1"/>
  <c r="C315" i="4"/>
  <c r="H315" i="4" s="1"/>
  <c r="C320" i="4"/>
  <c r="H320" i="4" s="1"/>
  <c r="C324" i="4"/>
  <c r="H324" i="4" s="1"/>
  <c r="C328" i="4"/>
  <c r="H328" i="4" s="1"/>
  <c r="C331" i="4"/>
  <c r="H331" i="4" s="1"/>
  <c r="C336" i="4"/>
  <c r="H336" i="4" s="1"/>
  <c r="C344" i="4"/>
  <c r="H344" i="4" s="1"/>
  <c r="C229" i="4"/>
  <c r="H229" i="4" s="1"/>
  <c r="C248" i="4"/>
  <c r="H248" i="4" s="1"/>
  <c r="C249" i="4"/>
  <c r="H249" i="4" s="1"/>
  <c r="C301" i="4"/>
  <c r="H301" i="4" s="1"/>
  <c r="C304" i="4"/>
  <c r="H304" i="4" s="1"/>
  <c r="C317" i="4"/>
  <c r="H317" i="4" s="1"/>
  <c r="C323" i="4"/>
  <c r="H323" i="4" s="1"/>
  <c r="C329" i="4"/>
  <c r="H329" i="4" s="1"/>
  <c r="C330" i="4"/>
  <c r="H330" i="4" s="1"/>
  <c r="C332" i="4"/>
  <c r="H332" i="4" s="1"/>
  <c r="C342" i="4"/>
  <c r="H342" i="4" s="1"/>
  <c r="C375" i="4"/>
  <c r="H375" i="4" s="1"/>
  <c r="C54" i="4"/>
  <c r="H54" i="4" s="1"/>
  <c r="C8" i="4"/>
  <c r="H8" i="4" s="1"/>
  <c r="C58" i="4"/>
  <c r="H58" i="4" s="1"/>
  <c r="C10" i="4"/>
  <c r="H10" i="4" s="1"/>
  <c r="C49" i="4"/>
  <c r="H49" i="4" s="1"/>
  <c r="C21" i="4"/>
  <c r="H21" i="4" s="1"/>
  <c r="C11" i="4"/>
  <c r="H11" i="4" s="1"/>
  <c r="C12" i="4"/>
  <c r="H12" i="4" s="1"/>
  <c r="C42" i="4"/>
  <c r="H42" i="4" s="1"/>
  <c r="C9" i="4"/>
  <c r="H9" i="4" s="1"/>
  <c r="C17" i="4"/>
  <c r="H17" i="4" s="1"/>
  <c r="C44" i="4"/>
  <c r="H44" i="4" s="1"/>
  <c r="C50" i="4"/>
  <c r="H50" i="4" s="1"/>
  <c r="C59" i="4"/>
  <c r="H59" i="4" s="1"/>
  <c r="C34" i="4"/>
  <c r="H34" i="4" s="1"/>
  <c r="C39" i="4"/>
  <c r="H39" i="4" s="1"/>
  <c r="C40" i="4"/>
  <c r="H40" i="4" s="1"/>
  <c r="C51" i="4"/>
  <c r="H51" i="4" s="1"/>
  <c r="C26" i="4"/>
  <c r="H26" i="4" s="1"/>
  <c r="C45" i="4"/>
  <c r="H45" i="4" s="1"/>
  <c r="C47" i="4"/>
  <c r="H47" i="4" s="1"/>
  <c r="C53" i="4"/>
  <c r="H53" i="4" s="1"/>
  <c r="C16" i="4"/>
  <c r="H16" i="4" s="1"/>
  <c r="C13" i="4"/>
  <c r="H13" i="4" s="1"/>
  <c r="C38" i="4"/>
  <c r="H38" i="4" s="1"/>
  <c r="C31" i="4"/>
  <c r="H31" i="4" s="1"/>
  <c r="C55" i="4"/>
  <c r="H55" i="4" s="1"/>
  <c r="C22" i="4"/>
  <c r="H22" i="4" s="1"/>
  <c r="C27" i="4"/>
  <c r="H27" i="4" s="1"/>
  <c r="C32" i="4"/>
  <c r="H32" i="4" s="1"/>
  <c r="C15" i="4"/>
  <c r="H15" i="4" s="1"/>
  <c r="C25" i="4"/>
  <c r="H25" i="4" s="1"/>
  <c r="C3" i="4"/>
  <c r="H3" i="4" s="1"/>
  <c r="C5" i="4"/>
  <c r="H5" i="4" s="1"/>
  <c r="C6" i="4"/>
  <c r="H6" i="4" s="1"/>
  <c r="C7" i="4"/>
  <c r="H7" i="4" s="1"/>
  <c r="C43" i="4"/>
  <c r="H43" i="4" s="1"/>
  <c r="C99" i="4"/>
  <c r="H99" i="4" s="1"/>
  <c r="C114" i="4"/>
  <c r="H114" i="4" s="1"/>
  <c r="C136" i="4"/>
  <c r="H136" i="4" s="1"/>
  <c r="C165" i="4"/>
  <c r="H165" i="4" s="1"/>
  <c r="C184" i="4"/>
  <c r="H184" i="4" s="1"/>
  <c r="C185" i="4"/>
  <c r="H185" i="4" s="1"/>
  <c r="C189" i="4"/>
  <c r="H189" i="4" s="1"/>
  <c r="C191" i="4"/>
  <c r="H191" i="4" s="1"/>
  <c r="C194" i="4"/>
  <c r="H194" i="4" s="1"/>
  <c r="C213" i="4"/>
  <c r="H213" i="4" s="1"/>
  <c r="C216" i="4"/>
  <c r="H216" i="4" s="1"/>
  <c r="C224" i="4"/>
  <c r="H224" i="4" s="1"/>
  <c r="C281" i="4"/>
  <c r="H281" i="4" s="1"/>
  <c r="C294" i="4"/>
  <c r="H294" i="4" s="1"/>
  <c r="C326" i="4"/>
  <c r="H326" i="4" s="1"/>
  <c r="C339" i="4"/>
  <c r="H339" i="4" s="1"/>
  <c r="C355" i="4"/>
  <c r="H355" i="4" s="1"/>
  <c r="C376" i="4"/>
  <c r="H376" i="4" s="1"/>
  <c r="C381" i="4"/>
  <c r="H381" i="4" s="1"/>
  <c r="C383" i="4"/>
  <c r="H383" i="4" s="1"/>
  <c r="C396" i="4"/>
  <c r="H396" i="4" s="1"/>
  <c r="C397" i="4"/>
  <c r="H397" i="4" s="1"/>
  <c r="C422" i="4"/>
  <c r="H422" i="4" s="1"/>
  <c r="C426" i="4"/>
  <c r="H426" i="4" s="1"/>
  <c r="C431" i="4"/>
  <c r="H431" i="4" s="1"/>
  <c r="C436" i="4"/>
  <c r="H436" i="4" s="1"/>
  <c r="C442" i="4"/>
  <c r="H442" i="4" s="1"/>
  <c r="C482" i="4"/>
  <c r="H482" i="4" s="1"/>
  <c r="C489" i="4"/>
  <c r="H489" i="4" s="1"/>
  <c r="C504" i="4"/>
  <c r="H504" i="4" s="1"/>
  <c r="C522" i="4"/>
  <c r="H522" i="4" s="1"/>
  <c r="C108" i="4"/>
  <c r="H108" i="4" s="1"/>
  <c r="C130" i="4"/>
  <c r="H130" i="4" s="1"/>
  <c r="C142" i="4"/>
  <c r="H142" i="4" s="1"/>
  <c r="C146" i="4"/>
  <c r="H146" i="4" s="1"/>
  <c r="C161" i="4"/>
  <c r="H161" i="4" s="1"/>
  <c r="C187" i="4"/>
  <c r="H187" i="4" s="1"/>
  <c r="C196" i="4"/>
  <c r="H196" i="4" s="1"/>
  <c r="C61" i="4"/>
  <c r="H61" i="4" s="1"/>
  <c r="C151" i="4"/>
  <c r="H151" i="4" s="1"/>
  <c r="C153" i="4"/>
  <c r="H153" i="4" s="1"/>
  <c r="C170" i="4"/>
  <c r="H170" i="4" s="1"/>
  <c r="C172" i="4"/>
  <c r="H172" i="4" s="1"/>
  <c r="C193" i="4"/>
  <c r="H193" i="4" s="1"/>
  <c r="C261" i="4"/>
  <c r="H261" i="4" s="1"/>
  <c r="C284" i="4"/>
  <c r="H284" i="4" s="1"/>
  <c r="C299" i="4"/>
  <c r="H299" i="4" s="1"/>
  <c r="C288" i="4"/>
  <c r="H288" i="4" s="1"/>
  <c r="C296" i="4"/>
  <c r="H296" i="4" s="1"/>
  <c r="C309" i="4"/>
  <c r="H309" i="4" s="1"/>
  <c r="C366" i="4"/>
  <c r="H366" i="4" s="1"/>
  <c r="C405" i="4"/>
  <c r="H405" i="4" s="1"/>
  <c r="C369" i="4"/>
  <c r="H369" i="4" s="1"/>
  <c r="C387" i="4"/>
  <c r="H387" i="4" s="1"/>
  <c r="C391" i="4"/>
  <c r="H391" i="4" s="1"/>
  <c r="C398" i="4"/>
  <c r="H398" i="4" s="1"/>
  <c r="C410" i="4"/>
  <c r="H410" i="4" s="1"/>
  <c r="C443" i="4"/>
  <c r="H443" i="4" s="1"/>
  <c r="C230" i="4"/>
  <c r="H230" i="4" s="1"/>
  <c r="C245" i="4"/>
  <c r="H245" i="4" s="1"/>
  <c r="C246" i="4"/>
  <c r="H246" i="4" s="1"/>
  <c r="C253" i="4"/>
  <c r="H253" i="4" s="1"/>
  <c r="C258" i="4"/>
  <c r="H258" i="4" s="1"/>
  <c r="C259" i="4"/>
  <c r="H259" i="4" s="1"/>
  <c r="C266" i="4"/>
  <c r="H266" i="4" s="1"/>
  <c r="C289" i="4"/>
  <c r="H289" i="4" s="1"/>
  <c r="C290" i="4"/>
  <c r="H290" i="4" s="1"/>
  <c r="C292" i="4"/>
  <c r="H292" i="4" s="1"/>
  <c r="C305" i="4"/>
  <c r="H305" i="4" s="1"/>
  <c r="C307" i="4"/>
  <c r="H307" i="4" s="1"/>
  <c r="C308" i="4"/>
  <c r="H308" i="4" s="1"/>
  <c r="C345" i="4"/>
  <c r="H345" i="4" s="1"/>
  <c r="C352" i="4"/>
  <c r="H352" i="4" s="1"/>
  <c r="C360" i="4"/>
  <c r="H360" i="4" s="1"/>
  <c r="C378" i="4"/>
  <c r="H378" i="4" s="1"/>
  <c r="C393" i="4"/>
  <c r="H393" i="4" s="1"/>
  <c r="C394" i="4"/>
  <c r="H394" i="4" s="1"/>
  <c r="C395" i="4"/>
  <c r="H395" i="4" s="1"/>
  <c r="C401" i="4"/>
  <c r="H401" i="4" s="1"/>
  <c r="C408" i="4"/>
  <c r="H408" i="4" s="1"/>
  <c r="C409" i="4"/>
  <c r="H409" i="4" s="1"/>
  <c r="C413" i="4"/>
  <c r="H413" i="4" s="1"/>
  <c r="C420" i="4"/>
  <c r="H420" i="4" s="1"/>
  <c r="C423" i="4"/>
  <c r="H423" i="4" s="1"/>
  <c r="C425" i="4"/>
  <c r="H425" i="4" s="1"/>
  <c r="C437" i="4"/>
  <c r="H437" i="4" s="1"/>
  <c r="C438" i="4"/>
  <c r="H438" i="4" s="1"/>
  <c r="C451" i="4"/>
  <c r="H451" i="4" s="1"/>
  <c r="C455" i="4"/>
  <c r="H455" i="4" s="1"/>
  <c r="C461" i="4"/>
  <c r="H461" i="4" s="1"/>
  <c r="C464" i="4"/>
  <c r="H464" i="4" s="1"/>
  <c r="C467" i="4"/>
  <c r="H467" i="4" s="1"/>
  <c r="C471" i="4"/>
  <c r="H471" i="4" s="1"/>
  <c r="C485" i="4"/>
  <c r="H485" i="4" s="1"/>
  <c r="C486" i="4"/>
  <c r="H486" i="4" s="1"/>
  <c r="C488" i="4"/>
  <c r="H488" i="4" s="1"/>
  <c r="C491" i="4"/>
  <c r="H491" i="4" s="1"/>
  <c r="C166" i="4"/>
  <c r="H166" i="4" s="1"/>
  <c r="C171" i="4"/>
  <c r="H171" i="4" s="1"/>
  <c r="C202" i="4"/>
  <c r="H202" i="4" s="1"/>
  <c r="C206" i="4"/>
  <c r="H206" i="4" s="1"/>
  <c r="C211" i="4"/>
  <c r="H211" i="4" s="1"/>
  <c r="C231" i="4"/>
  <c r="H231" i="4" s="1"/>
  <c r="C251" i="4"/>
  <c r="H251" i="4" s="1"/>
  <c r="C252" i="4"/>
  <c r="H252" i="4" s="1"/>
  <c r="C263" i="4"/>
  <c r="H263" i="4" s="1"/>
  <c r="C283" i="4"/>
  <c r="H283" i="4" s="1"/>
  <c r="C291" i="4"/>
  <c r="H291" i="4" s="1"/>
  <c r="C314" i="4"/>
  <c r="H314" i="4" s="1"/>
  <c r="C325" i="4"/>
  <c r="H325" i="4" s="1"/>
  <c r="C243" i="4"/>
  <c r="H243" i="4" s="1"/>
  <c r="C254" i="4"/>
  <c r="H254" i="4" s="1"/>
  <c r="C267" i="4"/>
  <c r="H267" i="4" s="1"/>
  <c r="C316" i="4"/>
  <c r="H316" i="4" s="1"/>
  <c r="C346" i="4"/>
  <c r="H346" i="4" s="1"/>
  <c r="C311" i="4"/>
  <c r="H311" i="4" s="1"/>
  <c r="C365" i="4"/>
  <c r="H365" i="4" s="1"/>
  <c r="C367" i="4"/>
  <c r="H367" i="4" s="1"/>
  <c r="C388" i="4"/>
  <c r="H388" i="4" s="1"/>
  <c r="C411" i="4"/>
  <c r="H411" i="4" s="1"/>
  <c r="C361" i="4"/>
  <c r="H361" i="4" s="1"/>
  <c r="C337" i="4"/>
  <c r="H337" i="4" s="1"/>
  <c r="C343" i="4"/>
  <c r="H343" i="4" s="1"/>
  <c r="C347" i="4"/>
  <c r="H347" i="4" s="1"/>
  <c r="C349" i="4"/>
  <c r="H349" i="4" s="1"/>
  <c r="C356" i="4"/>
  <c r="H356" i="4" s="1"/>
  <c r="C359" i="4"/>
  <c r="H359" i="4" s="1"/>
  <c r="C390" i="4"/>
  <c r="H390" i="4" s="1"/>
  <c r="C400" i="4"/>
  <c r="H400" i="4" s="1"/>
  <c r="C404" i="4"/>
  <c r="H404" i="4" s="1"/>
  <c r="C415" i="4"/>
  <c r="H415" i="4" s="1"/>
  <c r="C416" i="4"/>
  <c r="H416" i="4" s="1"/>
  <c r="C417" i="4"/>
  <c r="H417" i="4" s="1"/>
  <c r="C418" i="4"/>
  <c r="H418" i="4" s="1"/>
  <c r="C424" i="4"/>
  <c r="H424" i="4" s="1"/>
  <c r="C427" i="4"/>
  <c r="H427" i="4" s="1"/>
  <c r="C430" i="4"/>
  <c r="H430" i="4" s="1"/>
  <c r="C433" i="4"/>
  <c r="H433" i="4" s="1"/>
  <c r="C449" i="4"/>
  <c r="H449" i="4" s="1"/>
  <c r="C450" i="4"/>
  <c r="H450" i="4" s="1"/>
  <c r="C459" i="4"/>
  <c r="H459" i="4" s="1"/>
  <c r="C462" i="4"/>
  <c r="H462" i="4" s="1"/>
  <c r="C463" i="4"/>
  <c r="H463" i="4" s="1"/>
  <c r="C468" i="4"/>
  <c r="H468" i="4" s="1"/>
  <c r="C476" i="4"/>
  <c r="H476" i="4" s="1"/>
  <c r="C481" i="4"/>
  <c r="H481" i="4" s="1"/>
  <c r="C484" i="4"/>
  <c r="H484" i="4" s="1"/>
  <c r="C492" i="4"/>
  <c r="H492" i="4" s="1"/>
  <c r="C496" i="4"/>
  <c r="H496" i="4" s="1"/>
  <c r="C505" i="4"/>
  <c r="H505" i="4" s="1"/>
  <c r="C521" i="4"/>
  <c r="H521" i="4" s="1"/>
  <c r="C523" i="4"/>
  <c r="H523" i="4" s="1"/>
  <c r="C525" i="4"/>
  <c r="H525" i="4" s="1"/>
  <c r="C63" i="4"/>
  <c r="H63" i="4" s="1"/>
  <c r="C67" i="4"/>
  <c r="H67" i="4" s="1"/>
  <c r="C71" i="4"/>
  <c r="H71" i="4" s="1"/>
  <c r="C82" i="4"/>
  <c r="H82" i="4" s="1"/>
  <c r="C90" i="4"/>
  <c r="H90" i="4" s="1"/>
  <c r="C94" i="4"/>
  <c r="H94" i="4" s="1"/>
  <c r="C96" i="4"/>
  <c r="H96" i="4" s="1"/>
  <c r="C102" i="4"/>
  <c r="H102" i="4" s="1"/>
  <c r="C233" i="4"/>
  <c r="H233" i="4" s="1"/>
  <c r="C333" i="4"/>
  <c r="H333" i="4" s="1"/>
  <c r="C353" i="4"/>
  <c r="H353" i="4" s="1"/>
  <c r="C403" i="4"/>
  <c r="H403" i="4" s="1"/>
  <c r="C269" i="4"/>
  <c r="H269" i="4" s="1"/>
  <c r="C357" i="4"/>
  <c r="H357" i="4" s="1"/>
  <c r="C429" i="4"/>
  <c r="H429" i="4" s="1"/>
  <c r="C444" i="4"/>
  <c r="H444" i="4" s="1"/>
  <c r="C362" i="4"/>
  <c r="H362" i="4" s="1"/>
  <c r="C432" i="4"/>
  <c r="H432" i="4" s="1"/>
  <c r="C445" i="4"/>
  <c r="H445" i="4" s="1"/>
  <c r="C465" i="4"/>
  <c r="H465" i="4" s="1"/>
  <c r="C466" i="4"/>
  <c r="H466" i="4" s="1"/>
  <c r="C478" i="4"/>
  <c r="H478" i="4" s="1"/>
  <c r="C479" i="4"/>
  <c r="H479" i="4" s="1"/>
  <c r="C483" i="4"/>
  <c r="H483" i="4" s="1"/>
  <c r="C490" i="4"/>
  <c r="H490" i="4" s="1"/>
  <c r="C501" i="4"/>
  <c r="H501" i="4" s="1"/>
  <c r="C512" i="4"/>
  <c r="H512" i="4" s="1"/>
  <c r="C513" i="4"/>
  <c r="H513" i="4" s="1"/>
  <c r="C524" i="4"/>
  <c r="H524" i="4" s="1"/>
  <c r="C60" i="4"/>
  <c r="H60" i="4" s="1"/>
  <c r="C64" i="4"/>
  <c r="H64" i="4" s="1"/>
  <c r="C65" i="4"/>
  <c r="H65" i="4" s="1"/>
  <c r="C70" i="4"/>
  <c r="H70" i="4" s="1"/>
  <c r="C72" i="4"/>
  <c r="H72" i="4" s="1"/>
  <c r="C78" i="4"/>
  <c r="H78" i="4" s="1"/>
  <c r="C79" i="4"/>
  <c r="H79" i="4" s="1"/>
  <c r="C83" i="4"/>
  <c r="H83" i="4" s="1"/>
  <c r="C84" i="4"/>
  <c r="H84" i="4" s="1"/>
  <c r="C85" i="4"/>
  <c r="H85" i="4" s="1"/>
  <c r="C106" i="4"/>
  <c r="H106" i="4" s="1"/>
  <c r="C109" i="4"/>
  <c r="H109" i="4" s="1"/>
  <c r="C115" i="4"/>
  <c r="H115" i="4" s="1"/>
  <c r="C117" i="4"/>
  <c r="H117" i="4" s="1"/>
  <c r="C118" i="4"/>
  <c r="H118" i="4" s="1"/>
  <c r="C120" i="4"/>
  <c r="H120" i="4" s="1"/>
  <c r="C121" i="4"/>
  <c r="H121" i="4" s="1"/>
  <c r="C137" i="4"/>
  <c r="H137" i="4" s="1"/>
  <c r="C141" i="4"/>
  <c r="H141" i="4" s="1"/>
  <c r="C149" i="4"/>
  <c r="H149" i="4" s="1"/>
  <c r="C154" i="4"/>
  <c r="H154" i="4" s="1"/>
  <c r="C157" i="4"/>
  <c r="H157" i="4" s="1"/>
  <c r="C159" i="4"/>
  <c r="H159" i="4" s="1"/>
  <c r="C167" i="4"/>
  <c r="H167" i="4" s="1"/>
  <c r="C169" i="4"/>
  <c r="H169" i="4" s="1"/>
  <c r="C174" i="4"/>
  <c r="H174" i="4" s="1"/>
  <c r="C182" i="4"/>
  <c r="H182" i="4" s="1"/>
  <c r="C190" i="4"/>
  <c r="H190" i="4" s="1"/>
  <c r="C195" i="4"/>
  <c r="H195" i="4" s="1"/>
  <c r="C197" i="4"/>
  <c r="H197" i="4" s="1"/>
  <c r="C199" i="4"/>
  <c r="H199" i="4" s="1"/>
  <c r="C200" i="4"/>
  <c r="H200" i="4" s="1"/>
  <c r="C205" i="4"/>
  <c r="H205" i="4" s="1"/>
  <c r="C212" i="4"/>
  <c r="H212" i="4" s="1"/>
  <c r="C218" i="4"/>
  <c r="H218" i="4" s="1"/>
  <c r="C219" i="4"/>
  <c r="H219" i="4" s="1"/>
  <c r="C220" i="4"/>
  <c r="H220" i="4" s="1"/>
  <c r="C221" i="4"/>
  <c r="H221" i="4" s="1"/>
  <c r="C222" i="4"/>
  <c r="H222" i="4" s="1"/>
  <c r="C226" i="4"/>
  <c r="H226" i="4" s="1"/>
  <c r="C235" i="4"/>
  <c r="H235" i="4" s="1"/>
  <c r="C236" i="4"/>
  <c r="H236" i="4" s="1"/>
  <c r="C237" i="4"/>
  <c r="H237" i="4" s="1"/>
  <c r="C240" i="4"/>
  <c r="H240" i="4" s="1"/>
  <c r="C241" i="4"/>
  <c r="H241" i="4" s="1"/>
  <c r="C242" i="4"/>
  <c r="H242" i="4" s="1"/>
  <c r="C244" i="4"/>
  <c r="H244" i="4" s="1"/>
  <c r="C260" i="4"/>
  <c r="H260" i="4" s="1"/>
  <c r="C262" i="4"/>
  <c r="H262" i="4" s="1"/>
  <c r="C265" i="4"/>
  <c r="H265" i="4" s="1"/>
  <c r="C364" i="4"/>
  <c r="H364" i="4" s="1"/>
  <c r="C389" i="4"/>
  <c r="H389" i="4" s="1"/>
  <c r="C419" i="4"/>
  <c r="H419" i="4" s="1"/>
  <c r="C340" i="4"/>
  <c r="H340" i="4" s="1"/>
  <c r="C348" i="4"/>
  <c r="H348" i="4" s="1"/>
  <c r="C452" i="4"/>
  <c r="H452" i="4" s="1"/>
  <c r="C457" i="4"/>
  <c r="H457" i="4" s="1"/>
  <c r="C458" i="4"/>
  <c r="H458" i="4" s="1"/>
  <c r="C460" i="4"/>
  <c r="H460" i="4" s="1"/>
  <c r="C472" i="4"/>
  <c r="H472" i="4" s="1"/>
  <c r="C473" i="4"/>
  <c r="H473" i="4" s="1"/>
  <c r="C477" i="4"/>
  <c r="H477" i="4" s="1"/>
  <c r="C498" i="4"/>
  <c r="H498" i="4" s="1"/>
  <c r="C502" i="4"/>
  <c r="H502" i="4" s="1"/>
  <c r="C509" i="4"/>
  <c r="H509" i="4" s="1"/>
  <c r="C510" i="4"/>
  <c r="H510" i="4" s="1"/>
  <c r="C511" i="4"/>
  <c r="H511" i="4" s="1"/>
  <c r="C518" i="4"/>
  <c r="H518" i="4" s="1"/>
  <c r="C62" i="4"/>
  <c r="H62" i="4" s="1"/>
  <c r="C68" i="4"/>
  <c r="H68" i="4" s="1"/>
  <c r="C69" i="4"/>
  <c r="H69" i="4" s="1"/>
  <c r="C73" i="4"/>
  <c r="H73" i="4" s="1"/>
  <c r="C81" i="4"/>
  <c r="H81" i="4" s="1"/>
  <c r="C93" i="4"/>
  <c r="H93" i="4" s="1"/>
  <c r="C95" i="4"/>
  <c r="H95" i="4" s="1"/>
  <c r="C97" i="4"/>
  <c r="H97" i="4" s="1"/>
  <c r="C100" i="4"/>
  <c r="H100" i="4" s="1"/>
  <c r="C101" i="4"/>
  <c r="H101" i="4" s="1"/>
  <c r="C103" i="4"/>
  <c r="H103" i="4" s="1"/>
  <c r="C107" i="4"/>
  <c r="H107" i="4" s="1"/>
  <c r="C111" i="4"/>
  <c r="H111" i="4" s="1"/>
  <c r="C128" i="4"/>
  <c r="H128" i="4" s="1"/>
  <c r="C140" i="4"/>
  <c r="H140" i="4" s="1"/>
  <c r="C143" i="4"/>
  <c r="H143" i="4" s="1"/>
  <c r="C144" i="4"/>
  <c r="H144" i="4" s="1"/>
  <c r="C145" i="4"/>
  <c r="H145" i="4" s="1"/>
  <c r="C147" i="4"/>
  <c r="H147" i="4" s="1"/>
  <c r="C150" i="4"/>
  <c r="H150" i="4" s="1"/>
  <c r="C152" i="4"/>
  <c r="H152" i="4" s="1"/>
  <c r="C155" i="4"/>
  <c r="H155" i="4" s="1"/>
  <c r="C156" i="4"/>
  <c r="H156" i="4" s="1"/>
  <c r="C164" i="4"/>
  <c r="H164" i="4" s="1"/>
  <c r="C168" i="4"/>
  <c r="H168" i="4" s="1"/>
  <c r="C176" i="4"/>
  <c r="H176" i="4" s="1"/>
  <c r="C177" i="4"/>
  <c r="H177" i="4" s="1"/>
  <c r="C178" i="4"/>
  <c r="H178" i="4" s="1"/>
  <c r="C180" i="4"/>
  <c r="H180" i="4" s="1"/>
  <c r="C198" i="4"/>
  <c r="H198" i="4" s="1"/>
  <c r="C209" i="4"/>
  <c r="H209" i="4" s="1"/>
  <c r="C373" i="4"/>
  <c r="H373" i="4" s="1"/>
  <c r="C377" i="4"/>
  <c r="H377" i="4" s="1"/>
  <c r="C380" i="4"/>
  <c r="H380" i="4" s="1"/>
  <c r="C382" i="4"/>
  <c r="H382" i="4" s="1"/>
  <c r="C384" i="4"/>
  <c r="H384" i="4" s="1"/>
  <c r="C406" i="4"/>
  <c r="H406" i="4" s="1"/>
  <c r="C412" i="4"/>
  <c r="H412" i="4" s="1"/>
  <c r="C414" i="4"/>
  <c r="H414" i="4" s="1"/>
  <c r="C434" i="4"/>
  <c r="H434" i="4" s="1"/>
  <c r="C440" i="4"/>
  <c r="H440" i="4" s="1"/>
  <c r="C441" i="4"/>
  <c r="H441" i="4" s="1"/>
  <c r="C448" i="4"/>
  <c r="H448" i="4" s="1"/>
  <c r="C453" i="4"/>
  <c r="H453" i="4" s="1"/>
  <c r="C456" i="4"/>
  <c r="H456" i="4" s="1"/>
  <c r="C469" i="4"/>
  <c r="H469" i="4" s="1"/>
  <c r="C470" i="4"/>
  <c r="H470" i="4" s="1"/>
  <c r="C474" i="4"/>
  <c r="H474" i="4" s="1"/>
  <c r="C475" i="4"/>
  <c r="H475" i="4" s="1"/>
  <c r="C480" i="4"/>
  <c r="H480" i="4" s="1"/>
  <c r="C487" i="4"/>
  <c r="H487" i="4" s="1"/>
  <c r="C493" i="4"/>
  <c r="H493" i="4" s="1"/>
  <c r="C495" i="4"/>
  <c r="H495" i="4" s="1"/>
  <c r="C499" i="4"/>
  <c r="H499" i="4" s="1"/>
  <c r="C506" i="4"/>
  <c r="H506" i="4" s="1"/>
  <c r="C507" i="4"/>
  <c r="H507" i="4" s="1"/>
  <c r="C515" i="4"/>
  <c r="H515" i="4" s="1"/>
  <c r="C519" i="4"/>
  <c r="H519" i="4" s="1"/>
  <c r="C520" i="4"/>
  <c r="H520" i="4" s="1"/>
  <c r="C516" i="4"/>
  <c r="H516" i="4" s="1"/>
  <c r="C92" i="4"/>
  <c r="H92" i="4" s="1"/>
  <c r="C98" i="4"/>
  <c r="H98" i="4" s="1"/>
  <c r="C113" i="4"/>
  <c r="H113" i="4" s="1"/>
  <c r="C126" i="4"/>
  <c r="H126" i="4" s="1"/>
  <c r="C138" i="4"/>
  <c r="H138" i="4" s="1"/>
  <c r="C160" i="4"/>
  <c r="H160" i="4" s="1"/>
  <c r="C173" i="4"/>
  <c r="H173" i="4" s="1"/>
  <c r="C186" i="4"/>
  <c r="H186" i="4" s="1"/>
  <c r="C192" i="4"/>
  <c r="H192" i="4" s="1"/>
  <c r="C497" i="4"/>
  <c r="H497" i="4" s="1"/>
  <c r="C110" i="4"/>
  <c r="H110" i="4" s="1"/>
  <c r="C122" i="4"/>
  <c r="H122" i="4" s="1"/>
  <c r="C148" i="4"/>
  <c r="H148" i="4" s="1"/>
  <c r="C158" i="4"/>
  <c r="H158" i="4" s="1"/>
  <c r="C179" i="4"/>
  <c r="H179" i="4" s="1"/>
  <c r="C188" i="4"/>
  <c r="H188" i="4" s="1"/>
  <c r="C271" i="4"/>
  <c r="H271" i="4" s="1"/>
  <c r="C273" i="4"/>
  <c r="H273" i="4" s="1"/>
  <c r="C274" i="4"/>
  <c r="H274" i="4" s="1"/>
  <c r="C293" i="4"/>
  <c r="H293" i="4" s="1"/>
  <c r="C306" i="4"/>
  <c r="H306" i="4" s="1"/>
  <c r="C312" i="4"/>
  <c r="H312" i="4" s="1"/>
  <c r="C318" i="4"/>
  <c r="H318" i="4" s="1"/>
  <c r="C321" i="4"/>
  <c r="H321" i="4" s="1"/>
  <c r="C322" i="4"/>
  <c r="H322" i="4" s="1"/>
  <c r="C225" i="4"/>
  <c r="H225" i="4" s="1"/>
  <c r="C238" i="4"/>
  <c r="H238" i="4" s="1"/>
  <c r="C256" i="4"/>
  <c r="H256" i="4" s="1"/>
  <c r="C264" i="4"/>
  <c r="H264" i="4" s="1"/>
  <c r="C295" i="4"/>
  <c r="H295" i="4" s="1"/>
  <c r="C363" i="4"/>
  <c r="H363" i="4" s="1"/>
  <c r="C402" i="4"/>
  <c r="H402" i="4" s="1"/>
  <c r="C310" i="4"/>
  <c r="H310" i="4" s="1"/>
  <c r="C386" i="4"/>
  <c r="H386" i="4" s="1"/>
  <c r="C66" i="4"/>
  <c r="H66" i="4" s="1"/>
  <c r="C74" i="4"/>
  <c r="H74" i="4" s="1"/>
  <c r="C75" i="4"/>
  <c r="H75" i="4" s="1"/>
  <c r="C76" i="4"/>
  <c r="H76" i="4" s="1"/>
  <c r="C77" i="4"/>
  <c r="H77" i="4" s="1"/>
  <c r="C91" i="4"/>
  <c r="H91" i="4" s="1"/>
  <c r="C112" i="4"/>
  <c r="H112" i="4" s="1"/>
  <c r="C129" i="4"/>
  <c r="H129" i="4" s="1"/>
  <c r="C132" i="4"/>
  <c r="H132" i="4" s="1"/>
  <c r="C133" i="4"/>
  <c r="H133" i="4" s="1"/>
  <c r="C207" i="4"/>
  <c r="H207" i="4" s="1"/>
  <c r="C214" i="4"/>
  <c r="H214" i="4" s="1"/>
  <c r="C215" i="4"/>
  <c r="H215" i="4" s="1"/>
  <c r="C217" i="4"/>
  <c r="H217" i="4" s="1"/>
  <c r="C228" i="4"/>
  <c r="H228" i="4" s="1"/>
  <c r="C232" i="4"/>
  <c r="H232" i="4" s="1"/>
  <c r="C234" i="4"/>
  <c r="H234" i="4" s="1"/>
  <c r="C247" i="4"/>
  <c r="H247" i="4" s="1"/>
  <c r="C303" i="4"/>
  <c r="H303" i="4" s="1"/>
  <c r="C334" i="4"/>
  <c r="H334" i="4" s="1"/>
  <c r="C335" i="4"/>
  <c r="H335" i="4" s="1"/>
  <c r="C338" i="4"/>
  <c r="H338" i="4" s="1"/>
  <c r="C358" i="4"/>
  <c r="H358" i="4" s="1"/>
  <c r="C370" i="4"/>
  <c r="H370" i="4" s="1"/>
  <c r="C371" i="4"/>
  <c r="H371" i="4" s="1"/>
  <c r="C372" i="4"/>
  <c r="H372" i="4" s="1"/>
  <c r="C374" i="4"/>
  <c r="H374" i="4" s="1"/>
  <c r="C379" i="4"/>
  <c r="H379" i="4" s="1"/>
  <c r="C392" i="4"/>
  <c r="H392" i="4" s="1"/>
  <c r="C435" i="4"/>
  <c r="H435" i="4" s="1"/>
  <c r="C446" i="4"/>
  <c r="H446" i="4" s="1"/>
  <c r="C447" i="4"/>
  <c r="H447" i="4" s="1"/>
  <c r="C454" i="4"/>
  <c r="H454" i="4" s="1"/>
  <c r="C500" i="4"/>
  <c r="H500" i="4" s="1"/>
  <c r="C503" i="4"/>
  <c r="H503" i="4" s="1"/>
  <c r="C508" i="4"/>
  <c r="H508" i="4" s="1"/>
  <c r="C514" i="4"/>
  <c r="H514" i="4" s="1"/>
  <c r="C517" i="4"/>
  <c r="H517" i="4" s="1"/>
  <c r="C119" i="4"/>
  <c r="H119" i="4" s="1"/>
  <c r="C124" i="4"/>
  <c r="H124" i="4" s="1"/>
  <c r="C134" i="4"/>
  <c r="H134" i="4" s="1"/>
  <c r="C139" i="4"/>
  <c r="H139" i="4" s="1"/>
  <c r="C183" i="4"/>
  <c r="H183" i="4" s="1"/>
  <c r="C494" i="4"/>
  <c r="H494" i="4" s="1"/>
  <c r="C208" i="4"/>
  <c r="H208" i="4" s="1"/>
  <c r="C227" i="4"/>
  <c r="H227" i="4" s="1"/>
  <c r="C270" i="4"/>
  <c r="H270" i="4" s="1"/>
  <c r="C276" i="4"/>
  <c r="H276" i="4" s="1"/>
  <c r="C282" i="4"/>
  <c r="H282" i="4" s="1"/>
  <c r="C286" i="4"/>
  <c r="H286" i="4" s="1"/>
  <c r="C327" i="4"/>
  <c r="H327" i="4" s="1"/>
  <c r="C250" i="4"/>
  <c r="H250" i="4" s="1"/>
  <c r="C268" i="4"/>
  <c r="H268" i="4" s="1"/>
  <c r="C313" i="4"/>
  <c r="H313" i="4" s="1"/>
  <c r="C319" i="4"/>
  <c r="H319" i="4" s="1"/>
  <c r="C351" i="4"/>
  <c r="H351" i="4" s="1"/>
  <c r="C354" i="4"/>
  <c r="H354" i="4" s="1"/>
  <c r="C368" i="4"/>
  <c r="H368" i="4" s="1"/>
  <c r="C399" i="4"/>
  <c r="H399" i="4" s="1"/>
  <c r="C407" i="4"/>
  <c r="H407" i="4" s="1"/>
  <c r="C421" i="4"/>
  <c r="H421" i="4" s="1"/>
  <c r="C428" i="4"/>
  <c r="H428" i="4" s="1"/>
  <c r="C297" i="4"/>
  <c r="H297" i="4" s="1"/>
  <c r="C350" i="4"/>
  <c r="H350" i="4" s="1"/>
  <c r="C385" i="4"/>
  <c r="H385" i="4" s="1"/>
  <c r="C439" i="4"/>
  <c r="H439" i="4" s="1"/>
  <c r="C341" i="4"/>
  <c r="H341" i="4" s="1"/>
  <c r="C4" i="4"/>
  <c r="H4" i="4" s="1"/>
  <c r="AJ428" i="2"/>
  <c r="AJ429" i="2"/>
  <c r="AJ430" i="2"/>
  <c r="AJ431" i="2"/>
  <c r="AJ432" i="2"/>
  <c r="AJ433" i="2"/>
  <c r="AJ434" i="2"/>
  <c r="AJ435" i="2"/>
  <c r="AJ436" i="2"/>
  <c r="AJ437" i="2"/>
  <c r="AJ438" i="2"/>
  <c r="AJ439" i="2"/>
  <c r="AJ440" i="2"/>
  <c r="AJ441" i="2"/>
  <c r="AJ445" i="2"/>
  <c r="AJ447" i="2"/>
  <c r="AS450" i="2"/>
  <c r="AS451" i="2"/>
  <c r="AS452" i="2"/>
  <c r="AS453" i="2"/>
  <c r="AS454" i="2"/>
  <c r="AS455" i="2"/>
  <c r="AS456" i="2"/>
  <c r="AS457" i="2"/>
  <c r="AS458" i="2"/>
  <c r="AS459" i="2"/>
  <c r="AS460" i="2"/>
  <c r="AR450" i="2"/>
  <c r="AR451" i="2"/>
  <c r="AR452" i="2"/>
  <c r="AR453" i="2"/>
  <c r="AR454" i="2"/>
  <c r="AR455" i="2"/>
  <c r="AR456" i="2"/>
  <c r="AR457" i="2"/>
  <c r="AR458" i="2"/>
  <c r="AR459" i="2"/>
  <c r="AR460" i="2"/>
  <c r="AJ128" i="2"/>
  <c r="AJ127" i="2"/>
  <c r="AJ126" i="2"/>
  <c r="AJ125" i="2"/>
  <c r="AJ124" i="2"/>
  <c r="AJ123" i="2"/>
  <c r="AJ122" i="2"/>
  <c r="AJ121" i="2"/>
  <c r="AJ120" i="2"/>
  <c r="AJ119" i="2"/>
  <c r="AJ118" i="2"/>
  <c r="AJ117" i="2"/>
  <c r="AJ116" i="2"/>
  <c r="AJ115" i="2"/>
  <c r="AJ114" i="2"/>
  <c r="AJ113" i="2"/>
  <c r="AJ112" i="2"/>
  <c r="AJ111" i="2"/>
  <c r="AJ110" i="2"/>
  <c r="AJ109" i="2"/>
  <c r="AJ108" i="2"/>
  <c r="AJ107" i="2"/>
  <c r="AJ106" i="2"/>
  <c r="AJ105" i="2"/>
  <c r="AJ104" i="2"/>
  <c r="AJ103" i="2"/>
  <c r="AJ102" i="2"/>
  <c r="AJ101" i="2"/>
  <c r="AJ100" i="2"/>
  <c r="AJ99" i="2"/>
  <c r="AJ98" i="2"/>
  <c r="AJ97" i="2"/>
  <c r="AJ96" i="2"/>
  <c r="AJ95" i="2"/>
  <c r="AJ94" i="2"/>
  <c r="AJ93" i="2"/>
  <c r="AJ92" i="2"/>
  <c r="AJ91" i="2"/>
  <c r="AJ90" i="2"/>
  <c r="AJ89" i="2"/>
  <c r="AJ88" i="2"/>
  <c r="AJ87" i="2"/>
  <c r="AJ86" i="2"/>
  <c r="AJ85" i="2"/>
  <c r="AJ84" i="2"/>
  <c r="AJ83" i="2"/>
  <c r="AJ82" i="2"/>
  <c r="AJ81" i="2"/>
  <c r="AJ80" i="2"/>
  <c r="AJ79" i="2"/>
  <c r="AJ78" i="2"/>
  <c r="AJ77" i="2"/>
  <c r="AJ76" i="2"/>
  <c r="AJ75" i="2"/>
  <c r="AJ74" i="2"/>
  <c r="AJ73" i="2"/>
  <c r="AJ72" i="2"/>
  <c r="AJ71" i="2"/>
  <c r="AJ70" i="2"/>
  <c r="AJ69" i="2"/>
  <c r="AJ68" i="2"/>
  <c r="AJ67" i="2"/>
  <c r="AJ66" i="2"/>
  <c r="AJ65" i="2"/>
  <c r="AJ64" i="2"/>
  <c r="AJ63" i="2"/>
  <c r="AJ62" i="2"/>
  <c r="AJ61" i="2"/>
  <c r="AJ60" i="2"/>
  <c r="AJ59" i="2"/>
  <c r="AN460" i="2"/>
  <c r="AP460" i="2" s="1"/>
  <c r="AO460" i="2"/>
  <c r="AN448" i="2"/>
  <c r="AN449" i="2"/>
  <c r="AN450" i="2"/>
  <c r="AN451" i="2"/>
  <c r="AN452" i="2"/>
  <c r="AP452" i="2" s="1"/>
  <c r="AN453" i="2"/>
  <c r="AP453" i="2" s="1"/>
  <c r="AN454" i="2"/>
  <c r="AN455" i="2"/>
  <c r="AP455" i="2" s="1"/>
  <c r="AN456" i="2"/>
  <c r="AN457" i="2"/>
  <c r="AN458" i="2"/>
  <c r="AN459" i="2"/>
  <c r="AO448" i="2"/>
  <c r="AO449" i="2"/>
  <c r="AO450" i="2"/>
  <c r="AO451" i="2"/>
  <c r="AO452" i="2"/>
  <c r="AO453" i="2"/>
  <c r="AO454" i="2"/>
  <c r="AO455" i="2"/>
  <c r="AO456" i="2"/>
  <c r="AO457" i="2"/>
  <c r="AO458" i="2"/>
  <c r="AO459" i="2"/>
  <c r="AR448" i="2"/>
  <c r="AR449" i="2"/>
  <c r="AS448" i="2"/>
  <c r="AS449" i="2"/>
  <c r="K13" i="27" l="1"/>
  <c r="L13" i="27"/>
  <c r="N3" i="27"/>
  <c r="AJ460" i="2"/>
  <c r="AJ459" i="2"/>
  <c r="AJ458" i="2"/>
  <c r="AJ457" i="2"/>
  <c r="AJ456" i="2"/>
  <c r="AJ455" i="2"/>
  <c r="AJ454" i="2"/>
  <c r="AJ453" i="2"/>
  <c r="AJ452" i="2"/>
  <c r="AJ451" i="2"/>
  <c r="AJ450" i="2"/>
  <c r="AJ449" i="2"/>
  <c r="AJ448" i="2"/>
  <c r="AJ446" i="2"/>
  <c r="AJ444" i="2"/>
  <c r="AJ443" i="2"/>
  <c r="AJ442" i="2"/>
  <c r="AJ426" i="2"/>
  <c r="AJ425" i="2"/>
  <c r="AJ424" i="2"/>
  <c r="AJ423" i="2"/>
  <c r="AJ422" i="2"/>
  <c r="AJ421" i="2"/>
  <c r="AJ420" i="2"/>
  <c r="AJ419" i="2"/>
  <c r="AJ418" i="2"/>
  <c r="AJ417" i="2"/>
  <c r="AJ416" i="2"/>
  <c r="AJ415" i="2"/>
  <c r="AJ414" i="2"/>
  <c r="AJ413" i="2"/>
  <c r="AJ412" i="2"/>
  <c r="AJ411" i="2"/>
  <c r="AJ410" i="2"/>
  <c r="AJ409" i="2"/>
  <c r="AJ408" i="2"/>
  <c r="AJ407" i="2"/>
  <c r="AJ406" i="2"/>
  <c r="AJ405" i="2"/>
  <c r="AJ404" i="2"/>
  <c r="AJ403" i="2"/>
  <c r="AJ402" i="2"/>
  <c r="AJ401" i="2"/>
  <c r="AJ400" i="2"/>
  <c r="AJ399" i="2"/>
  <c r="AJ398" i="2"/>
  <c r="AJ397" i="2"/>
  <c r="AJ396" i="2"/>
  <c r="AJ395" i="2"/>
  <c r="AJ394" i="2"/>
  <c r="AJ393" i="2"/>
  <c r="AJ392" i="2"/>
  <c r="AJ391" i="2"/>
  <c r="AJ390" i="2"/>
  <c r="AJ389" i="2"/>
  <c r="AJ388" i="2"/>
  <c r="AJ387" i="2"/>
  <c r="AJ386" i="2"/>
  <c r="AJ385" i="2"/>
  <c r="AJ384" i="2"/>
  <c r="AJ383" i="2"/>
  <c r="AJ382" i="2"/>
  <c r="AJ381" i="2"/>
  <c r="AJ380" i="2"/>
  <c r="AJ379" i="2"/>
  <c r="AJ378" i="2"/>
  <c r="AJ377" i="2"/>
  <c r="AJ376" i="2"/>
  <c r="AJ375" i="2"/>
  <c r="AC460" i="2"/>
  <c r="AC459" i="2"/>
  <c r="AC456" i="2"/>
  <c r="AC454" i="2"/>
  <c r="AC450" i="2"/>
  <c r="AC449" i="2"/>
  <c r="AC448" i="2"/>
  <c r="AQ448" i="2"/>
  <c r="AP448" i="2"/>
  <c r="AQ449" i="2"/>
  <c r="AP449" i="2"/>
  <c r="AQ450" i="2"/>
  <c r="AP450" i="2"/>
  <c r="AQ451" i="2"/>
  <c r="AP451" i="2"/>
  <c r="AQ454" i="2"/>
  <c r="AP454" i="2"/>
  <c r="AQ456" i="2"/>
  <c r="AP456" i="2"/>
  <c r="AQ457" i="2"/>
  <c r="AP457" i="2"/>
  <c r="AQ458" i="2"/>
  <c r="AP458" i="2"/>
  <c r="AQ459" i="2"/>
  <c r="AP459" i="2"/>
  <c r="AC455" i="2"/>
  <c r="AQ455" i="2"/>
  <c r="AQ452" i="2"/>
  <c r="AC458" i="2"/>
  <c r="AQ453" i="2"/>
  <c r="AC451" i="2"/>
  <c r="AC453" i="2"/>
  <c r="AC452" i="2"/>
  <c r="AC457" i="2"/>
  <c r="AQ460" i="2"/>
  <c r="N13" i="27" l="1"/>
  <c r="P13" i="27"/>
  <c r="B3" i="6" a="1"/>
  <c r="C3" i="6" a="1"/>
  <c r="D3" i="6" a="1"/>
  <c r="E3" i="6" a="1"/>
  <c r="F3" i="6" a="1"/>
  <c r="G3" i="6" a="1"/>
  <c r="H3" i="6" a="1"/>
  <c r="I3" i="6" a="1"/>
  <c r="J3" i="6" a="1"/>
  <c r="K3" i="6" a="1"/>
  <c r="L3" i="6" a="1"/>
  <c r="M3" i="6" a="1"/>
  <c r="N3" i="6" a="1"/>
  <c r="O3" i="6" a="1"/>
  <c r="A3" i="6" a="1"/>
  <c r="C2" i="10"/>
  <c r="B2" i="10"/>
  <c r="S1" i="4"/>
  <c r="AC375" i="2"/>
  <c r="AC376" i="2"/>
  <c r="AC377" i="2"/>
  <c r="AC378" i="2"/>
  <c r="AC379" i="2"/>
  <c r="AC380" i="2"/>
  <c r="AC381" i="2"/>
  <c r="AC382" i="2"/>
  <c r="AC383" i="2"/>
  <c r="AC384" i="2"/>
  <c r="AC385" i="2"/>
  <c r="AC386" i="2"/>
  <c r="AC387" i="2"/>
  <c r="AC388" i="2"/>
  <c r="AC389" i="2"/>
  <c r="AC390" i="2"/>
  <c r="AC391" i="2"/>
  <c r="AC392" i="2"/>
  <c r="AC393" i="2"/>
  <c r="AC394" i="2"/>
  <c r="AC395" i="2"/>
  <c r="AC396" i="2"/>
  <c r="AC397" i="2"/>
  <c r="AC398" i="2"/>
  <c r="AC399" i="2"/>
  <c r="AC400" i="2"/>
  <c r="AC401" i="2"/>
  <c r="AC402" i="2"/>
  <c r="AC403" i="2"/>
  <c r="AC404" i="2"/>
  <c r="AC405" i="2"/>
  <c r="AC406" i="2"/>
  <c r="AC407" i="2"/>
  <c r="AC408" i="2"/>
  <c r="AC409" i="2"/>
  <c r="AC410" i="2"/>
  <c r="AC411" i="2"/>
  <c r="AC412" i="2"/>
  <c r="AC413" i="2"/>
  <c r="AC414" i="2"/>
  <c r="AC415" i="2"/>
  <c r="AC416" i="2"/>
  <c r="AC417" i="2"/>
  <c r="AC418" i="2"/>
  <c r="AC419" i="2"/>
  <c r="AC420" i="2"/>
  <c r="AC421" i="2"/>
  <c r="AC422" i="2"/>
  <c r="AC423" i="2"/>
  <c r="AC424" i="2"/>
  <c r="AC425" i="2"/>
  <c r="AC426" i="2"/>
  <c r="AC427" i="2"/>
  <c r="AC428" i="2"/>
  <c r="AC429" i="2"/>
  <c r="AC430" i="2"/>
  <c r="AC431" i="2"/>
  <c r="AC432" i="2"/>
  <c r="AC433" i="2"/>
  <c r="AC434" i="2"/>
  <c r="AC435" i="2"/>
  <c r="AC436" i="2"/>
  <c r="AC437" i="2"/>
  <c r="AC438" i="2"/>
  <c r="AC439" i="2"/>
  <c r="AC440" i="2"/>
  <c r="AC441" i="2"/>
  <c r="AC442" i="2"/>
  <c r="AC443" i="2"/>
  <c r="AC444" i="2"/>
  <c r="AC445" i="2"/>
  <c r="AC446" i="2"/>
  <c r="AC447" i="2"/>
  <c r="AN375" i="2"/>
  <c r="AP375" i="2" s="1"/>
  <c r="AN376" i="2"/>
  <c r="AP376" i="2" s="1"/>
  <c r="AN377" i="2"/>
  <c r="AN378" i="2"/>
  <c r="AP378" i="2" s="1"/>
  <c r="AN379" i="2"/>
  <c r="AN380" i="2"/>
  <c r="AP380" i="2" s="1"/>
  <c r="AN381" i="2"/>
  <c r="AN382" i="2"/>
  <c r="AN383" i="2"/>
  <c r="AN384" i="2"/>
  <c r="AN385" i="2"/>
  <c r="AN386" i="2"/>
  <c r="AN387" i="2"/>
  <c r="AP387" i="2" s="1"/>
  <c r="AN388" i="2"/>
  <c r="AP388" i="2" s="1"/>
  <c r="AN389" i="2"/>
  <c r="AN390" i="2"/>
  <c r="AN391" i="2"/>
  <c r="AP391" i="2" s="1"/>
  <c r="AN392" i="2"/>
  <c r="AP392" i="2" s="1"/>
  <c r="AN393" i="2"/>
  <c r="AN394" i="2"/>
  <c r="AP394" i="2" s="1"/>
  <c r="AN395" i="2"/>
  <c r="AN396" i="2"/>
  <c r="AP396" i="2" s="1"/>
  <c r="AN397" i="2"/>
  <c r="AN398" i="2"/>
  <c r="AN399" i="2"/>
  <c r="AN400" i="2"/>
  <c r="AP400" i="2" s="1"/>
  <c r="AN401" i="2"/>
  <c r="AN402" i="2"/>
  <c r="AN403" i="2"/>
  <c r="AP403" i="2" s="1"/>
  <c r="AN404" i="2"/>
  <c r="AN405" i="2"/>
  <c r="AN406" i="2"/>
  <c r="AN407" i="2"/>
  <c r="AP407" i="2" s="1"/>
  <c r="AN408" i="2"/>
  <c r="AP408" i="2" s="1"/>
  <c r="AN409" i="2"/>
  <c r="AN410" i="2"/>
  <c r="AN411" i="2"/>
  <c r="AN412" i="2"/>
  <c r="AN413" i="2"/>
  <c r="AN414" i="2"/>
  <c r="AN415" i="2"/>
  <c r="AP415" i="2" s="1"/>
  <c r="AN416" i="2"/>
  <c r="AP416" i="2" s="1"/>
  <c r="AN417" i="2"/>
  <c r="AN418" i="2"/>
  <c r="AP418" i="2" s="1"/>
  <c r="AN419" i="2"/>
  <c r="AN420" i="2"/>
  <c r="AN421" i="2"/>
  <c r="AN422" i="2"/>
  <c r="AN423" i="2"/>
  <c r="AN424" i="2"/>
  <c r="AN425" i="2"/>
  <c r="AN426" i="2"/>
  <c r="AP426" i="2" s="1"/>
  <c r="AQ427" i="2"/>
  <c r="AQ428" i="2"/>
  <c r="AQ429" i="2"/>
  <c r="AQ430" i="2"/>
  <c r="AQ433" i="2"/>
  <c r="AQ437" i="2"/>
  <c r="AQ438" i="2"/>
  <c r="AN440" i="2"/>
  <c r="AN441" i="2"/>
  <c r="AN442" i="2"/>
  <c r="AP442" i="2" s="1"/>
  <c r="AN443" i="2"/>
  <c r="AN444" i="2"/>
  <c r="AP444" i="2" s="1"/>
  <c r="AN445" i="2"/>
  <c r="AP445" i="2" s="1"/>
  <c r="AN446" i="2"/>
  <c r="AN447" i="2"/>
  <c r="AP447" i="2" s="1"/>
  <c r="AO375" i="2"/>
  <c r="AO376" i="2"/>
  <c r="AO377" i="2"/>
  <c r="AO378" i="2"/>
  <c r="AO379" i="2"/>
  <c r="AO380" i="2"/>
  <c r="AO381" i="2"/>
  <c r="AO382" i="2"/>
  <c r="AO383" i="2"/>
  <c r="AO384" i="2"/>
  <c r="AO385" i="2"/>
  <c r="AO386" i="2"/>
  <c r="AO387" i="2"/>
  <c r="AO388" i="2"/>
  <c r="AO389" i="2"/>
  <c r="AO390" i="2"/>
  <c r="AO391" i="2"/>
  <c r="AO392" i="2"/>
  <c r="AO393" i="2"/>
  <c r="AO394" i="2"/>
  <c r="AO395" i="2"/>
  <c r="AO396" i="2"/>
  <c r="AO397" i="2"/>
  <c r="AO398" i="2"/>
  <c r="AO399" i="2"/>
  <c r="AO400" i="2"/>
  <c r="AO401" i="2"/>
  <c r="AO402" i="2"/>
  <c r="AO403" i="2"/>
  <c r="AO404" i="2"/>
  <c r="AO405" i="2"/>
  <c r="AO406" i="2"/>
  <c r="AO407" i="2"/>
  <c r="AO408" i="2"/>
  <c r="AO409" i="2"/>
  <c r="AO410" i="2"/>
  <c r="AO411" i="2"/>
  <c r="AO412" i="2"/>
  <c r="AO413" i="2"/>
  <c r="AO414" i="2"/>
  <c r="AO415" i="2"/>
  <c r="AO416" i="2"/>
  <c r="AO417" i="2"/>
  <c r="AO418" i="2"/>
  <c r="AO419" i="2"/>
  <c r="AO420" i="2"/>
  <c r="AO421" i="2"/>
  <c r="AO422" i="2"/>
  <c r="AO423" i="2"/>
  <c r="AO424" i="2"/>
  <c r="AO425" i="2"/>
  <c r="AO426" i="2"/>
  <c r="AO427" i="2"/>
  <c r="AO428" i="2"/>
  <c r="AO429" i="2"/>
  <c r="AO430" i="2"/>
  <c r="AO431" i="2"/>
  <c r="AO432" i="2"/>
  <c r="AO433" i="2"/>
  <c r="AO434" i="2"/>
  <c r="AO435" i="2"/>
  <c r="AO436" i="2"/>
  <c r="AO437" i="2"/>
  <c r="AO438" i="2"/>
  <c r="AO439" i="2"/>
  <c r="AO440" i="2"/>
  <c r="AO441" i="2"/>
  <c r="AO442" i="2"/>
  <c r="AO443" i="2"/>
  <c r="AO444" i="2"/>
  <c r="AO445" i="2"/>
  <c r="AO446" i="2"/>
  <c r="AO447" i="2"/>
  <c r="AR375" i="2"/>
  <c r="AR376" i="2"/>
  <c r="AR377" i="2"/>
  <c r="AR378" i="2"/>
  <c r="AR379" i="2"/>
  <c r="AR380" i="2"/>
  <c r="AR381" i="2"/>
  <c r="AR382" i="2"/>
  <c r="AR383" i="2"/>
  <c r="AR384" i="2"/>
  <c r="AR385" i="2"/>
  <c r="AR386" i="2"/>
  <c r="AR387" i="2"/>
  <c r="AR388" i="2"/>
  <c r="AR389" i="2"/>
  <c r="AR390" i="2"/>
  <c r="AR391" i="2"/>
  <c r="AR392" i="2"/>
  <c r="AR393" i="2"/>
  <c r="AR394" i="2"/>
  <c r="AR395" i="2"/>
  <c r="AR396" i="2"/>
  <c r="AR397" i="2"/>
  <c r="AR398" i="2"/>
  <c r="AR399" i="2"/>
  <c r="AR400" i="2"/>
  <c r="AR401" i="2"/>
  <c r="AR402" i="2"/>
  <c r="AR403" i="2"/>
  <c r="AR404" i="2"/>
  <c r="AR405" i="2"/>
  <c r="AR406" i="2"/>
  <c r="AR407" i="2"/>
  <c r="AR408" i="2"/>
  <c r="AR409" i="2"/>
  <c r="AR410" i="2"/>
  <c r="AR411" i="2"/>
  <c r="AR412" i="2"/>
  <c r="AR413" i="2"/>
  <c r="AR414" i="2"/>
  <c r="AR415" i="2"/>
  <c r="AR416" i="2"/>
  <c r="AR417" i="2"/>
  <c r="AR418" i="2"/>
  <c r="AR419" i="2"/>
  <c r="AR420" i="2"/>
  <c r="AR421" i="2"/>
  <c r="AR422" i="2"/>
  <c r="AR423" i="2"/>
  <c r="AR424" i="2"/>
  <c r="AR425" i="2"/>
  <c r="AR426" i="2"/>
  <c r="AR427" i="2"/>
  <c r="AR428" i="2"/>
  <c r="AR429" i="2"/>
  <c r="AR430" i="2"/>
  <c r="AR431" i="2"/>
  <c r="AR432" i="2"/>
  <c r="AR433" i="2"/>
  <c r="AR434" i="2"/>
  <c r="AR435" i="2"/>
  <c r="AR436" i="2"/>
  <c r="AR437" i="2"/>
  <c r="AR438" i="2"/>
  <c r="AR439" i="2"/>
  <c r="AR440" i="2"/>
  <c r="AR441" i="2"/>
  <c r="AR442" i="2"/>
  <c r="AR443" i="2"/>
  <c r="AR444" i="2"/>
  <c r="AR445" i="2"/>
  <c r="AR446" i="2"/>
  <c r="AR447" i="2"/>
  <c r="AS375" i="2"/>
  <c r="AS376" i="2"/>
  <c r="AS377" i="2"/>
  <c r="AS378" i="2"/>
  <c r="AS379" i="2"/>
  <c r="AS380" i="2"/>
  <c r="AS381" i="2"/>
  <c r="AS382" i="2"/>
  <c r="AS383" i="2"/>
  <c r="AS384" i="2"/>
  <c r="AS385" i="2"/>
  <c r="AS386" i="2"/>
  <c r="AS387" i="2"/>
  <c r="AS388" i="2"/>
  <c r="AS389" i="2"/>
  <c r="AS390" i="2"/>
  <c r="AS391" i="2"/>
  <c r="AS392" i="2"/>
  <c r="AS393" i="2"/>
  <c r="AS394" i="2"/>
  <c r="AS395" i="2"/>
  <c r="AS396" i="2"/>
  <c r="AS397" i="2"/>
  <c r="AS398" i="2"/>
  <c r="AS399" i="2"/>
  <c r="AS400" i="2"/>
  <c r="AS401" i="2"/>
  <c r="AS402" i="2"/>
  <c r="AS403" i="2"/>
  <c r="AS404" i="2"/>
  <c r="AS405" i="2"/>
  <c r="AS406" i="2"/>
  <c r="AS407" i="2"/>
  <c r="AS408" i="2"/>
  <c r="AS409" i="2"/>
  <c r="AS410" i="2"/>
  <c r="AS411" i="2"/>
  <c r="AS412" i="2"/>
  <c r="AS413" i="2"/>
  <c r="AS414" i="2"/>
  <c r="AS415" i="2"/>
  <c r="AS416" i="2"/>
  <c r="AS417" i="2"/>
  <c r="AS418" i="2"/>
  <c r="AS419" i="2"/>
  <c r="AS420" i="2"/>
  <c r="AS421" i="2"/>
  <c r="AS422" i="2"/>
  <c r="AS423" i="2"/>
  <c r="AS424" i="2"/>
  <c r="AS425" i="2"/>
  <c r="AS426" i="2"/>
  <c r="AS427" i="2"/>
  <c r="AS428" i="2"/>
  <c r="AS429" i="2"/>
  <c r="AS430" i="2"/>
  <c r="AS431" i="2"/>
  <c r="AS432" i="2"/>
  <c r="AS433" i="2"/>
  <c r="AS434" i="2"/>
  <c r="AS435" i="2"/>
  <c r="AS436" i="2"/>
  <c r="AS437" i="2"/>
  <c r="AS438" i="2"/>
  <c r="AS439" i="2"/>
  <c r="AS440" i="2"/>
  <c r="AS441" i="2"/>
  <c r="AS442" i="2"/>
  <c r="AS443" i="2"/>
  <c r="AS444" i="2"/>
  <c r="AS445" i="2"/>
  <c r="AS446" i="2"/>
  <c r="AS447" i="2"/>
  <c r="AF21" i="19"/>
  <c r="AE21" i="19"/>
  <c r="AQ377" i="2" l="1"/>
  <c r="AP377" i="2"/>
  <c r="AQ379" i="2"/>
  <c r="AP379" i="2"/>
  <c r="AQ381" i="2"/>
  <c r="AP381" i="2"/>
  <c r="AQ382" i="2"/>
  <c r="AP382" i="2"/>
  <c r="AQ383" i="2"/>
  <c r="AP383" i="2"/>
  <c r="AQ384" i="2"/>
  <c r="AP384" i="2"/>
  <c r="AQ385" i="2"/>
  <c r="AP385" i="2"/>
  <c r="AQ386" i="2"/>
  <c r="AP386" i="2"/>
  <c r="AQ389" i="2"/>
  <c r="AP389" i="2"/>
  <c r="AQ390" i="2"/>
  <c r="AP390" i="2"/>
  <c r="AQ393" i="2"/>
  <c r="AP393" i="2"/>
  <c r="AQ395" i="2"/>
  <c r="AP395" i="2"/>
  <c r="AQ397" i="2"/>
  <c r="AP397" i="2"/>
  <c r="AQ398" i="2"/>
  <c r="AP398" i="2"/>
  <c r="AQ399" i="2"/>
  <c r="AP399" i="2"/>
  <c r="AQ401" i="2"/>
  <c r="AP401" i="2"/>
  <c r="AQ402" i="2"/>
  <c r="AP402" i="2"/>
  <c r="AQ404" i="2"/>
  <c r="AP404" i="2"/>
  <c r="AQ405" i="2"/>
  <c r="AP405" i="2"/>
  <c r="AQ406" i="2"/>
  <c r="AP406" i="2"/>
  <c r="AQ409" i="2"/>
  <c r="AP409" i="2"/>
  <c r="AQ410" i="2"/>
  <c r="AP410" i="2"/>
  <c r="AQ411" i="2"/>
  <c r="AP411" i="2"/>
  <c r="AQ412" i="2"/>
  <c r="AP412" i="2"/>
  <c r="AQ413" i="2"/>
  <c r="AP413" i="2"/>
  <c r="AQ414" i="2"/>
  <c r="AP414" i="2"/>
  <c r="AQ417" i="2"/>
  <c r="AP417" i="2"/>
  <c r="AQ419" i="2"/>
  <c r="AP419" i="2"/>
  <c r="AQ420" i="2"/>
  <c r="AP420" i="2"/>
  <c r="AQ421" i="2"/>
  <c r="AP421" i="2"/>
  <c r="AQ422" i="2"/>
  <c r="AP422" i="2"/>
  <c r="AQ423" i="2"/>
  <c r="AP423" i="2"/>
  <c r="AQ424" i="2"/>
  <c r="AP424" i="2"/>
  <c r="AQ425" i="2"/>
  <c r="AP425" i="2"/>
  <c r="AQ440" i="2"/>
  <c r="AP440" i="2"/>
  <c r="AQ441" i="2"/>
  <c r="AP441" i="2"/>
  <c r="AQ443" i="2"/>
  <c r="AP443" i="2"/>
  <c r="AQ446" i="2"/>
  <c r="AP446" i="2"/>
  <c r="AQ396" i="2"/>
  <c r="AQ447" i="2"/>
  <c r="AQ435" i="2"/>
  <c r="AQ403" i="2"/>
  <c r="AQ445" i="2"/>
  <c r="AQ375" i="2"/>
  <c r="AQ436" i="2"/>
  <c r="AQ380" i="2"/>
  <c r="AQ376" i="2"/>
  <c r="AQ431" i="2"/>
  <c r="AQ391" i="2"/>
  <c r="AQ388" i="2"/>
  <c r="AQ418" i="2"/>
  <c r="AQ394" i="2"/>
  <c r="AQ416" i="2"/>
  <c r="AQ434" i="2"/>
  <c r="AQ444" i="2"/>
  <c r="AQ387" i="2"/>
  <c r="AQ426" i="2"/>
  <c r="AQ415" i="2"/>
  <c r="AQ392" i="2"/>
  <c r="AQ378" i="2"/>
  <c r="AQ442" i="2"/>
  <c r="AQ432" i="2"/>
  <c r="AQ408" i="2"/>
  <c r="AQ400" i="2"/>
  <c r="AQ439" i="2"/>
  <c r="AQ407" i="2"/>
  <c r="AN178" i="2"/>
  <c r="AP178" i="2" s="1"/>
  <c r="F125" i="2"/>
  <c r="F124" i="2"/>
  <c r="F123" i="2"/>
  <c r="F114" i="2"/>
  <c r="F110" i="2"/>
  <c r="F109" i="2"/>
  <c r="F108" i="2"/>
  <c r="F107" i="2"/>
  <c r="F106" i="2"/>
  <c r="F105" i="2"/>
  <c r="F101" i="2"/>
  <c r="F97" i="2"/>
  <c r="F86" i="2"/>
  <c r="F85" i="2"/>
  <c r="F84" i="2"/>
  <c r="F81" i="2"/>
  <c r="F78" i="2"/>
  <c r="F65" i="2"/>
  <c r="F61" i="2"/>
  <c r="F59" i="2"/>
  <c r="AB43" i="19"/>
  <c r="J43" i="19"/>
  <c r="AB36" i="19"/>
  <c r="AB19" i="19"/>
  <c r="AB12" i="19"/>
  <c r="AA2" i="2" l="1"/>
  <c r="N2" i="2" l="1"/>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AE11" i="19"/>
  <c r="A2" i="2"/>
  <c r="AS24" i="2"/>
  <c r="AS25" i="2"/>
  <c r="AS26" i="2"/>
  <c r="AS27" i="2"/>
  <c r="AS28" i="2"/>
  <c r="AS29" i="2"/>
  <c r="AS30" i="2"/>
  <c r="AS31" i="2"/>
  <c r="AS32" i="2"/>
  <c r="AS33" i="2"/>
  <c r="AS34" i="2"/>
  <c r="AS35" i="2"/>
  <c r="AS36" i="2"/>
  <c r="AS37" i="2"/>
  <c r="AS38" i="2"/>
  <c r="AS39" i="2"/>
  <c r="AS40" i="2"/>
  <c r="AS41" i="2"/>
  <c r="AS42" i="2"/>
  <c r="AS43" i="2"/>
  <c r="AS44" i="2"/>
  <c r="AS45" i="2"/>
  <c r="AS46" i="2"/>
  <c r="AS47" i="2"/>
  <c r="AS48" i="2"/>
  <c r="AS49" i="2"/>
  <c r="AS50" i="2"/>
  <c r="AS51" i="2"/>
  <c r="AS52" i="2"/>
  <c r="AS53" i="2"/>
  <c r="AS54" i="2"/>
  <c r="AS55" i="2"/>
  <c r="AS56" i="2"/>
  <c r="AS57" i="2"/>
  <c r="AS58" i="2"/>
  <c r="AS59" i="2"/>
  <c r="AS60" i="2"/>
  <c r="AS61" i="2"/>
  <c r="AS62" i="2"/>
  <c r="AS63" i="2"/>
  <c r="AS64" i="2"/>
  <c r="AS65" i="2"/>
  <c r="AS66" i="2"/>
  <c r="AS67" i="2"/>
  <c r="AS68" i="2"/>
  <c r="AS69" i="2"/>
  <c r="AS70" i="2"/>
  <c r="AS71" i="2"/>
  <c r="AS72" i="2"/>
  <c r="AS73" i="2"/>
  <c r="AS74" i="2"/>
  <c r="AS75" i="2"/>
  <c r="AS76" i="2"/>
  <c r="AS77" i="2"/>
  <c r="AS78" i="2"/>
  <c r="AS79" i="2"/>
  <c r="AS80" i="2"/>
  <c r="AS81" i="2"/>
  <c r="AS82" i="2"/>
  <c r="AS83" i="2"/>
  <c r="AS84" i="2"/>
  <c r="AS85" i="2"/>
  <c r="AS86" i="2"/>
  <c r="AS87" i="2"/>
  <c r="AS88" i="2"/>
  <c r="AS89" i="2"/>
  <c r="AS90" i="2"/>
  <c r="AS91" i="2"/>
  <c r="AS92" i="2"/>
  <c r="AS93" i="2"/>
  <c r="AS94" i="2"/>
  <c r="AS95" i="2"/>
  <c r="AS96" i="2"/>
  <c r="AS97" i="2"/>
  <c r="AS98" i="2"/>
  <c r="AS99" i="2"/>
  <c r="AS100" i="2"/>
  <c r="AS101" i="2"/>
  <c r="AS102" i="2"/>
  <c r="AS103" i="2"/>
  <c r="AS104" i="2"/>
  <c r="AS105" i="2"/>
  <c r="AS106" i="2"/>
  <c r="AS107" i="2"/>
  <c r="AS108" i="2"/>
  <c r="AS109" i="2"/>
  <c r="AS110" i="2"/>
  <c r="AS111" i="2"/>
  <c r="AS112" i="2"/>
  <c r="AS113" i="2"/>
  <c r="AS114" i="2"/>
  <c r="AS115" i="2"/>
  <c r="AS116" i="2"/>
  <c r="AS117" i="2"/>
  <c r="AS118" i="2"/>
  <c r="AS119" i="2"/>
  <c r="AS120" i="2"/>
  <c r="AS121" i="2"/>
  <c r="AS122" i="2"/>
  <c r="AS123" i="2"/>
  <c r="AS124" i="2"/>
  <c r="AS125" i="2"/>
  <c r="AS126" i="2"/>
  <c r="AS127" i="2"/>
  <c r="AS128" i="2"/>
  <c r="AS129" i="2"/>
  <c r="AS130" i="2"/>
  <c r="AS131" i="2"/>
  <c r="AS132" i="2"/>
  <c r="AS133" i="2"/>
  <c r="AS134" i="2"/>
  <c r="AS135" i="2"/>
  <c r="AS136" i="2"/>
  <c r="AS137" i="2"/>
  <c r="AS138" i="2"/>
  <c r="AS139" i="2"/>
  <c r="AS140" i="2"/>
  <c r="AS141" i="2"/>
  <c r="AS142" i="2"/>
  <c r="AS143" i="2"/>
  <c r="AS144" i="2"/>
  <c r="AS145" i="2"/>
  <c r="AS146" i="2"/>
  <c r="AS147" i="2"/>
  <c r="AS148" i="2"/>
  <c r="AS149" i="2"/>
  <c r="AS150" i="2"/>
  <c r="AS151" i="2"/>
  <c r="AS152" i="2"/>
  <c r="AS153" i="2"/>
  <c r="AS154" i="2"/>
  <c r="AS155" i="2"/>
  <c r="AS156" i="2"/>
  <c r="AS157" i="2"/>
  <c r="AS158" i="2"/>
  <c r="AS159" i="2"/>
  <c r="AS160" i="2"/>
  <c r="AS161" i="2"/>
  <c r="AS162" i="2"/>
  <c r="AS163" i="2"/>
  <c r="AS164" i="2"/>
  <c r="AS165" i="2"/>
  <c r="AS166" i="2"/>
  <c r="AS167" i="2"/>
  <c r="AS168" i="2"/>
  <c r="AS169" i="2"/>
  <c r="AS170" i="2"/>
  <c r="AS171" i="2"/>
  <c r="AS172" i="2"/>
  <c r="AS173" i="2"/>
  <c r="AS174" i="2"/>
  <c r="AS175" i="2"/>
  <c r="AS176" i="2"/>
  <c r="AS177" i="2"/>
  <c r="AS178" i="2"/>
  <c r="AS179" i="2"/>
  <c r="AS180" i="2"/>
  <c r="AS181" i="2"/>
  <c r="AS182" i="2"/>
  <c r="AS183" i="2"/>
  <c r="AS184" i="2"/>
  <c r="AS185" i="2"/>
  <c r="AS186" i="2"/>
  <c r="AS187" i="2"/>
  <c r="AS188" i="2"/>
  <c r="AS189" i="2"/>
  <c r="AS190" i="2"/>
  <c r="AS191" i="2"/>
  <c r="AS192" i="2"/>
  <c r="AS193" i="2"/>
  <c r="AS194" i="2"/>
  <c r="AS195" i="2"/>
  <c r="AS196" i="2"/>
  <c r="AS197" i="2"/>
  <c r="AS198" i="2"/>
  <c r="AS199" i="2"/>
  <c r="AS200" i="2"/>
  <c r="AS201" i="2"/>
  <c r="AS202" i="2"/>
  <c r="AS203" i="2"/>
  <c r="AS204" i="2"/>
  <c r="AS205" i="2"/>
  <c r="AS206" i="2"/>
  <c r="AS207" i="2"/>
  <c r="AS208" i="2"/>
  <c r="AS209" i="2"/>
  <c r="AS210" i="2"/>
  <c r="AS211" i="2"/>
  <c r="AS212" i="2"/>
  <c r="AS213" i="2"/>
  <c r="AS214" i="2"/>
  <c r="AS215" i="2"/>
  <c r="AS216" i="2"/>
  <c r="AS217" i="2"/>
  <c r="AS218" i="2"/>
  <c r="AS219" i="2"/>
  <c r="AS220" i="2"/>
  <c r="AS221" i="2"/>
  <c r="AS222" i="2"/>
  <c r="AS223" i="2"/>
  <c r="AS224" i="2"/>
  <c r="AS225" i="2"/>
  <c r="AS226" i="2"/>
  <c r="AS227" i="2"/>
  <c r="AS228" i="2"/>
  <c r="AS229" i="2"/>
  <c r="AS230" i="2"/>
  <c r="AS231" i="2"/>
  <c r="AS232" i="2"/>
  <c r="AS233" i="2"/>
  <c r="AS234" i="2"/>
  <c r="AS235" i="2"/>
  <c r="AS236" i="2"/>
  <c r="AS237" i="2"/>
  <c r="AS238" i="2"/>
  <c r="AS239" i="2"/>
  <c r="AS240" i="2"/>
  <c r="AS241" i="2"/>
  <c r="AS242" i="2"/>
  <c r="AS243" i="2"/>
  <c r="AS244" i="2"/>
  <c r="AS245" i="2"/>
  <c r="AS246" i="2"/>
  <c r="AS247" i="2"/>
  <c r="AS248" i="2"/>
  <c r="AS249" i="2"/>
  <c r="AS250" i="2"/>
  <c r="AS251" i="2"/>
  <c r="AS252" i="2"/>
  <c r="AS253" i="2"/>
  <c r="AS254" i="2"/>
  <c r="AS255" i="2"/>
  <c r="AS256" i="2"/>
  <c r="AS257" i="2"/>
  <c r="AS258" i="2"/>
  <c r="AS259" i="2"/>
  <c r="AS260" i="2"/>
  <c r="AS261" i="2"/>
  <c r="AS262" i="2"/>
  <c r="AS263" i="2"/>
  <c r="AS264" i="2"/>
  <c r="AS265" i="2"/>
  <c r="AS266" i="2"/>
  <c r="AS267" i="2"/>
  <c r="AS268" i="2"/>
  <c r="AS269" i="2"/>
  <c r="AS270" i="2"/>
  <c r="AS271" i="2"/>
  <c r="AS272" i="2"/>
  <c r="AS273" i="2"/>
  <c r="AS274" i="2"/>
  <c r="AS275" i="2"/>
  <c r="AS276" i="2"/>
  <c r="AS277" i="2"/>
  <c r="AS278" i="2"/>
  <c r="AS279" i="2"/>
  <c r="AS280" i="2"/>
  <c r="AS281" i="2"/>
  <c r="AS282" i="2"/>
  <c r="AS283" i="2"/>
  <c r="AS284" i="2"/>
  <c r="AS285" i="2"/>
  <c r="AS286" i="2"/>
  <c r="AS287" i="2"/>
  <c r="AS288" i="2"/>
  <c r="AS289" i="2"/>
  <c r="AS290" i="2"/>
  <c r="AS291" i="2"/>
  <c r="AS292" i="2"/>
  <c r="AS293" i="2"/>
  <c r="AS294" i="2"/>
  <c r="AS295" i="2"/>
  <c r="AS296" i="2"/>
  <c r="AS297" i="2"/>
  <c r="AS298" i="2"/>
  <c r="AS299" i="2"/>
  <c r="AS300" i="2"/>
  <c r="AS301" i="2"/>
  <c r="AS302" i="2"/>
  <c r="AS303" i="2"/>
  <c r="AS304" i="2"/>
  <c r="AS305" i="2"/>
  <c r="AS306" i="2"/>
  <c r="AS307" i="2"/>
  <c r="AS308" i="2"/>
  <c r="AS309" i="2"/>
  <c r="AS310" i="2"/>
  <c r="AS311" i="2"/>
  <c r="AS312" i="2"/>
  <c r="AS313" i="2"/>
  <c r="AS314" i="2"/>
  <c r="AS315" i="2"/>
  <c r="AS316" i="2"/>
  <c r="AS317" i="2"/>
  <c r="AS318" i="2"/>
  <c r="AS319" i="2"/>
  <c r="AS320" i="2"/>
  <c r="AS321" i="2"/>
  <c r="AS322" i="2"/>
  <c r="AS323" i="2"/>
  <c r="AS324" i="2"/>
  <c r="AS325" i="2"/>
  <c r="AS326" i="2"/>
  <c r="AS327" i="2"/>
  <c r="AS328" i="2"/>
  <c r="AS329" i="2"/>
  <c r="AS330" i="2"/>
  <c r="AS331" i="2"/>
  <c r="AS332" i="2"/>
  <c r="AS333" i="2"/>
  <c r="AS334" i="2"/>
  <c r="AS335" i="2"/>
  <c r="AS336" i="2"/>
  <c r="AS337" i="2"/>
  <c r="AS338" i="2"/>
  <c r="AS339" i="2"/>
  <c r="AS340" i="2"/>
  <c r="AS341" i="2"/>
  <c r="AS342" i="2"/>
  <c r="AS343" i="2"/>
  <c r="AS344" i="2"/>
  <c r="AS345" i="2"/>
  <c r="AS346" i="2"/>
  <c r="AS347" i="2"/>
  <c r="AS348" i="2"/>
  <c r="AS349" i="2"/>
  <c r="AS350" i="2"/>
  <c r="AS351" i="2"/>
  <c r="AS352" i="2"/>
  <c r="AS353" i="2"/>
  <c r="AS354" i="2"/>
  <c r="AS355" i="2"/>
  <c r="AS356" i="2"/>
  <c r="AS357" i="2"/>
  <c r="AS358" i="2"/>
  <c r="AS359" i="2"/>
  <c r="AS360" i="2"/>
  <c r="AS361" i="2"/>
  <c r="AS362" i="2"/>
  <c r="AS363" i="2"/>
  <c r="AS364" i="2"/>
  <c r="AS365" i="2"/>
  <c r="AS366" i="2"/>
  <c r="AS367" i="2"/>
  <c r="AS368" i="2"/>
  <c r="AS369" i="2"/>
  <c r="AS370" i="2"/>
  <c r="AS371" i="2"/>
  <c r="AS372" i="2"/>
  <c r="AS373" i="2"/>
  <c r="AS374" i="2"/>
  <c r="AS16" i="2"/>
  <c r="AS17" i="2"/>
  <c r="AS18" i="2"/>
  <c r="AS19" i="2"/>
  <c r="AS20" i="2"/>
  <c r="AS21" i="2"/>
  <c r="AS22" i="2"/>
  <c r="AS23" i="2"/>
  <c r="AS7" i="2"/>
  <c r="AS8" i="2"/>
  <c r="AS9" i="2"/>
  <c r="AS10" i="2"/>
  <c r="AS11" i="2"/>
  <c r="AS12" i="2"/>
  <c r="AS13" i="2"/>
  <c r="AS14" i="2"/>
  <c r="AS15" i="2"/>
  <c r="AS3" i="2"/>
  <c r="AS4" i="2"/>
  <c r="AS5" i="2"/>
  <c r="AS6" i="2"/>
  <c r="AS2" i="2"/>
  <c r="AE14" i="19" l="1"/>
  <c r="AE10" i="19"/>
  <c r="AE19" i="19"/>
  <c r="AE8" i="19"/>
  <c r="AE20" i="19"/>
  <c r="AE7" i="19"/>
  <c r="AE18" i="19"/>
  <c r="AE13" i="19"/>
  <c r="AE12" i="19"/>
  <c r="AE9" i="19"/>
  <c r="AE6" i="19"/>
  <c r="AE17" i="19"/>
  <c r="AA60" i="19"/>
  <c r="AQ9" i="2"/>
  <c r="AQ10" i="2"/>
  <c r="AQ11" i="2"/>
  <c r="AQ12" i="2"/>
  <c r="AQ13" i="2"/>
  <c r="AQ14" i="2"/>
  <c r="AQ15" i="2"/>
  <c r="AQ16" i="2"/>
  <c r="AQ17" i="2"/>
  <c r="AQ18" i="2"/>
  <c r="AQ19" i="2"/>
  <c r="AQ20" i="2"/>
  <c r="AQ21" i="2"/>
  <c r="AQ22" i="2"/>
  <c r="AQ23" i="2"/>
  <c r="AQ24" i="2"/>
  <c r="AQ25" i="2"/>
  <c r="AQ26" i="2"/>
  <c r="AQ27" i="2"/>
  <c r="AQ28" i="2"/>
  <c r="AQ29" i="2"/>
  <c r="AQ30" i="2"/>
  <c r="AQ31" i="2"/>
  <c r="AQ32" i="2"/>
  <c r="AQ33" i="2"/>
  <c r="AQ34" i="2"/>
  <c r="AQ35" i="2"/>
  <c r="AQ36" i="2"/>
  <c r="AQ37" i="2"/>
  <c r="AQ38" i="2"/>
  <c r="AQ39" i="2"/>
  <c r="AQ40" i="2"/>
  <c r="AQ41" i="2"/>
  <c r="AQ42" i="2"/>
  <c r="AQ43" i="2"/>
  <c r="AQ44" i="2"/>
  <c r="AQ45" i="2"/>
  <c r="AQ46" i="2"/>
  <c r="AQ47" i="2"/>
  <c r="AQ48" i="2"/>
  <c r="AQ49" i="2"/>
  <c r="AQ50" i="2"/>
  <c r="AQ51" i="2"/>
  <c r="AQ52" i="2"/>
  <c r="AQ53" i="2"/>
  <c r="AQ54" i="2"/>
  <c r="AQ55" i="2"/>
  <c r="AQ56" i="2"/>
  <c r="AQ57" i="2"/>
  <c r="AQ58" i="2"/>
  <c r="AQ59" i="2"/>
  <c r="AQ60" i="2"/>
  <c r="AQ61" i="2"/>
  <c r="AQ62" i="2"/>
  <c r="AQ63" i="2"/>
  <c r="AQ64" i="2"/>
  <c r="AQ65" i="2"/>
  <c r="AQ66" i="2"/>
  <c r="AQ67" i="2"/>
  <c r="AQ68" i="2"/>
  <c r="AQ69" i="2"/>
  <c r="AQ70" i="2"/>
  <c r="AQ71" i="2"/>
  <c r="AQ72" i="2"/>
  <c r="AQ73" i="2"/>
  <c r="AQ74" i="2"/>
  <c r="AQ75" i="2"/>
  <c r="AQ76" i="2"/>
  <c r="AQ77" i="2"/>
  <c r="AQ78" i="2"/>
  <c r="AQ79" i="2"/>
  <c r="AQ80" i="2"/>
  <c r="AQ81" i="2"/>
  <c r="AQ82" i="2"/>
  <c r="AQ83" i="2"/>
  <c r="AQ84" i="2"/>
  <c r="AQ85" i="2"/>
  <c r="AQ86" i="2"/>
  <c r="AQ87" i="2"/>
  <c r="AQ88" i="2"/>
  <c r="AQ89" i="2"/>
  <c r="AQ90" i="2"/>
  <c r="AQ91" i="2"/>
  <c r="AQ92" i="2"/>
  <c r="AQ93" i="2"/>
  <c r="AQ94" i="2"/>
  <c r="AQ95" i="2"/>
  <c r="AQ96" i="2"/>
  <c r="AQ97" i="2"/>
  <c r="AQ98" i="2"/>
  <c r="AQ99" i="2"/>
  <c r="AQ100" i="2"/>
  <c r="AQ101" i="2"/>
  <c r="AQ102" i="2"/>
  <c r="AQ103" i="2"/>
  <c r="AQ104" i="2"/>
  <c r="AQ105" i="2"/>
  <c r="AQ106" i="2"/>
  <c r="AQ107" i="2"/>
  <c r="AQ108" i="2"/>
  <c r="AQ109" i="2"/>
  <c r="AQ110" i="2"/>
  <c r="AQ111" i="2"/>
  <c r="AQ112" i="2"/>
  <c r="AQ113" i="2"/>
  <c r="AQ114" i="2"/>
  <c r="AQ115" i="2"/>
  <c r="AQ116" i="2"/>
  <c r="AQ117" i="2"/>
  <c r="AQ118" i="2"/>
  <c r="AQ119" i="2"/>
  <c r="AQ120" i="2"/>
  <c r="AQ121" i="2"/>
  <c r="AQ122" i="2"/>
  <c r="AQ123" i="2"/>
  <c r="AQ124" i="2"/>
  <c r="AQ125" i="2"/>
  <c r="AQ126" i="2"/>
  <c r="AQ127" i="2"/>
  <c r="AQ128" i="2"/>
  <c r="AQ129" i="2"/>
  <c r="AQ130" i="2"/>
  <c r="AQ131" i="2"/>
  <c r="AQ132" i="2"/>
  <c r="AQ133" i="2"/>
  <c r="AQ134" i="2"/>
  <c r="AQ135" i="2"/>
  <c r="AQ136" i="2"/>
  <c r="AQ137" i="2"/>
  <c r="AQ138" i="2"/>
  <c r="AQ139" i="2"/>
  <c r="AQ140" i="2"/>
  <c r="AQ141" i="2"/>
  <c r="AQ142" i="2"/>
  <c r="AQ143" i="2"/>
  <c r="AQ144" i="2"/>
  <c r="AQ145" i="2"/>
  <c r="AQ146" i="2"/>
  <c r="AQ147" i="2"/>
  <c r="AQ148" i="2"/>
  <c r="AQ149" i="2"/>
  <c r="AQ150" i="2"/>
  <c r="AQ151" i="2"/>
  <c r="AQ152" i="2"/>
  <c r="AQ153" i="2"/>
  <c r="AQ154" i="2"/>
  <c r="AQ155" i="2"/>
  <c r="AQ156" i="2"/>
  <c r="AQ157" i="2"/>
  <c r="AQ158" i="2"/>
  <c r="AQ159" i="2"/>
  <c r="AQ160" i="2"/>
  <c r="AQ161" i="2"/>
  <c r="AQ162" i="2"/>
  <c r="AQ163" i="2"/>
  <c r="AQ164" i="2"/>
  <c r="AQ165" i="2"/>
  <c r="AQ166" i="2"/>
  <c r="AQ167" i="2"/>
  <c r="AQ168" i="2"/>
  <c r="AQ169" i="2"/>
  <c r="AQ170" i="2"/>
  <c r="AQ171" i="2"/>
  <c r="AQ172" i="2"/>
  <c r="AQ173" i="2"/>
  <c r="AQ174" i="2"/>
  <c r="AQ175" i="2"/>
  <c r="AQ176" i="2"/>
  <c r="AQ177" i="2"/>
  <c r="AQ178" i="2"/>
  <c r="AQ179" i="2"/>
  <c r="AQ180" i="2"/>
  <c r="AQ181" i="2"/>
  <c r="AQ182" i="2"/>
  <c r="AQ183" i="2"/>
  <c r="AQ184" i="2"/>
  <c r="AQ185" i="2"/>
  <c r="AQ186" i="2"/>
  <c r="AQ187" i="2"/>
  <c r="AQ188" i="2"/>
  <c r="AQ189" i="2"/>
  <c r="AQ190" i="2"/>
  <c r="AQ191" i="2"/>
  <c r="AQ192" i="2"/>
  <c r="AQ193" i="2"/>
  <c r="AQ194" i="2"/>
  <c r="AQ195" i="2"/>
  <c r="AQ196" i="2"/>
  <c r="AQ197" i="2"/>
  <c r="AQ198" i="2"/>
  <c r="AQ199" i="2"/>
  <c r="AQ200" i="2"/>
  <c r="AQ201" i="2"/>
  <c r="AQ202" i="2"/>
  <c r="AQ203" i="2"/>
  <c r="AQ204" i="2"/>
  <c r="AQ205" i="2"/>
  <c r="AQ206" i="2"/>
  <c r="AQ207" i="2"/>
  <c r="AQ208" i="2"/>
  <c r="AQ209" i="2"/>
  <c r="AQ210" i="2"/>
  <c r="AQ211" i="2"/>
  <c r="AQ212" i="2"/>
  <c r="AQ213" i="2"/>
  <c r="AQ214" i="2"/>
  <c r="AQ215" i="2"/>
  <c r="AQ216" i="2"/>
  <c r="AQ217" i="2"/>
  <c r="AQ218" i="2"/>
  <c r="AQ219" i="2"/>
  <c r="AQ220" i="2"/>
  <c r="AQ221" i="2"/>
  <c r="AQ222" i="2"/>
  <c r="AQ223" i="2"/>
  <c r="AQ224" i="2"/>
  <c r="AQ225" i="2"/>
  <c r="AQ226" i="2"/>
  <c r="AQ227" i="2"/>
  <c r="AQ228" i="2"/>
  <c r="AQ229" i="2"/>
  <c r="AQ230" i="2"/>
  <c r="AQ231" i="2"/>
  <c r="AQ232" i="2"/>
  <c r="AQ233" i="2"/>
  <c r="AQ234" i="2"/>
  <c r="AQ235" i="2"/>
  <c r="AQ236" i="2"/>
  <c r="AQ237" i="2"/>
  <c r="AQ238" i="2"/>
  <c r="AQ239" i="2"/>
  <c r="AQ240" i="2"/>
  <c r="AQ241" i="2"/>
  <c r="AQ242" i="2"/>
  <c r="AQ243" i="2"/>
  <c r="AQ244" i="2"/>
  <c r="AQ245" i="2"/>
  <c r="AQ246" i="2"/>
  <c r="AQ247" i="2"/>
  <c r="AQ248" i="2"/>
  <c r="AQ249" i="2"/>
  <c r="AQ250" i="2"/>
  <c r="AQ251" i="2"/>
  <c r="AQ252" i="2"/>
  <c r="AQ253" i="2"/>
  <c r="AQ254" i="2"/>
  <c r="AQ255" i="2"/>
  <c r="AQ256" i="2"/>
  <c r="AQ257" i="2"/>
  <c r="AQ258" i="2"/>
  <c r="AQ259" i="2"/>
  <c r="AQ260" i="2"/>
  <c r="AQ261" i="2"/>
  <c r="AQ262" i="2"/>
  <c r="AQ263" i="2"/>
  <c r="AQ264" i="2"/>
  <c r="AQ265" i="2"/>
  <c r="AQ266" i="2"/>
  <c r="AQ267" i="2"/>
  <c r="AQ268" i="2"/>
  <c r="AQ269" i="2"/>
  <c r="AQ270" i="2"/>
  <c r="AQ271" i="2"/>
  <c r="AQ272" i="2"/>
  <c r="AQ273" i="2"/>
  <c r="AQ274" i="2"/>
  <c r="AQ275" i="2"/>
  <c r="AQ276" i="2"/>
  <c r="AQ277" i="2"/>
  <c r="AQ278" i="2"/>
  <c r="AQ279" i="2"/>
  <c r="AQ280" i="2"/>
  <c r="AQ281" i="2"/>
  <c r="AQ282" i="2"/>
  <c r="AQ283" i="2"/>
  <c r="AQ284" i="2"/>
  <c r="AQ285" i="2"/>
  <c r="AQ286" i="2"/>
  <c r="AQ287" i="2"/>
  <c r="AQ288" i="2"/>
  <c r="AQ289" i="2"/>
  <c r="AQ290" i="2"/>
  <c r="AQ291" i="2"/>
  <c r="AQ292" i="2"/>
  <c r="AQ293" i="2"/>
  <c r="AQ294" i="2"/>
  <c r="AQ295" i="2"/>
  <c r="AQ296" i="2"/>
  <c r="AQ297" i="2"/>
  <c r="AQ298" i="2"/>
  <c r="AQ299" i="2"/>
  <c r="AQ300" i="2"/>
  <c r="AQ301" i="2"/>
  <c r="AQ302" i="2"/>
  <c r="AQ303" i="2"/>
  <c r="AQ304" i="2"/>
  <c r="AQ305" i="2"/>
  <c r="AQ306" i="2"/>
  <c r="AQ307" i="2"/>
  <c r="AQ308" i="2"/>
  <c r="AQ309" i="2"/>
  <c r="AQ310" i="2"/>
  <c r="AQ311" i="2"/>
  <c r="AQ312" i="2"/>
  <c r="AQ313" i="2"/>
  <c r="AQ314" i="2"/>
  <c r="AQ315" i="2"/>
  <c r="AQ316" i="2"/>
  <c r="AQ317" i="2"/>
  <c r="AQ318" i="2"/>
  <c r="AQ319" i="2"/>
  <c r="AQ320" i="2"/>
  <c r="AQ321" i="2"/>
  <c r="AQ322" i="2"/>
  <c r="AQ323" i="2"/>
  <c r="AQ324" i="2"/>
  <c r="AQ325" i="2"/>
  <c r="AQ326" i="2"/>
  <c r="AQ327" i="2"/>
  <c r="AQ328" i="2"/>
  <c r="AQ329" i="2"/>
  <c r="AQ330" i="2"/>
  <c r="AQ331" i="2"/>
  <c r="AQ332" i="2"/>
  <c r="AQ333" i="2"/>
  <c r="AQ334" i="2"/>
  <c r="AQ335" i="2"/>
  <c r="AQ336" i="2"/>
  <c r="AQ337" i="2"/>
  <c r="AQ338" i="2"/>
  <c r="AQ339" i="2"/>
  <c r="AQ340" i="2"/>
  <c r="AQ341" i="2"/>
  <c r="AQ342" i="2"/>
  <c r="AQ343" i="2"/>
  <c r="AQ344" i="2"/>
  <c r="AQ345" i="2"/>
  <c r="AQ346" i="2"/>
  <c r="AQ347" i="2"/>
  <c r="AQ348" i="2"/>
  <c r="AQ349" i="2"/>
  <c r="AQ350" i="2"/>
  <c r="AQ351" i="2"/>
  <c r="AQ352" i="2"/>
  <c r="AQ353" i="2"/>
  <c r="AQ354" i="2"/>
  <c r="AQ355" i="2"/>
  <c r="AQ356" i="2"/>
  <c r="AQ357" i="2"/>
  <c r="AQ358" i="2"/>
  <c r="AQ359" i="2"/>
  <c r="AQ360" i="2"/>
  <c r="AQ361" i="2"/>
  <c r="AQ362" i="2"/>
  <c r="AQ363" i="2"/>
  <c r="AQ364" i="2"/>
  <c r="AQ365" i="2"/>
  <c r="AQ366" i="2"/>
  <c r="AQ367" i="2"/>
  <c r="AQ368" i="2"/>
  <c r="AQ369" i="2"/>
  <c r="AQ370" i="2"/>
  <c r="AQ371" i="2"/>
  <c r="AQ372" i="2"/>
  <c r="AQ373" i="2"/>
  <c r="AQ374" i="2"/>
  <c r="AQ3" i="2"/>
  <c r="AQ4" i="2"/>
  <c r="AQ5" i="2"/>
  <c r="AQ6" i="2"/>
  <c r="AQ7" i="2"/>
  <c r="AQ8" i="2"/>
  <c r="AQ2"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AR241" i="2"/>
  <c r="AR242" i="2"/>
  <c r="AR243" i="2"/>
  <c r="AR244" i="2"/>
  <c r="AR245" i="2"/>
  <c r="AR246" i="2"/>
  <c r="AR247" i="2"/>
  <c r="AR248" i="2"/>
  <c r="AR249" i="2"/>
  <c r="AR250" i="2"/>
  <c r="AR251" i="2"/>
  <c r="AR252" i="2"/>
  <c r="AR253" i="2"/>
  <c r="AR254" i="2"/>
  <c r="AR255" i="2"/>
  <c r="AR256" i="2"/>
  <c r="AR257" i="2"/>
  <c r="AR258" i="2"/>
  <c r="AR259" i="2"/>
  <c r="AR260" i="2"/>
  <c r="AR261" i="2"/>
  <c r="AR262" i="2"/>
  <c r="AR263" i="2"/>
  <c r="AR264" i="2"/>
  <c r="AR265" i="2"/>
  <c r="AR266" i="2"/>
  <c r="AR267" i="2"/>
  <c r="AR268" i="2"/>
  <c r="AR269" i="2"/>
  <c r="AR270" i="2"/>
  <c r="AR271" i="2"/>
  <c r="AR272" i="2"/>
  <c r="AR273" i="2"/>
  <c r="AR274" i="2"/>
  <c r="AR275" i="2"/>
  <c r="AR276" i="2"/>
  <c r="AR277" i="2"/>
  <c r="AR278" i="2"/>
  <c r="AR279" i="2"/>
  <c r="AR280" i="2"/>
  <c r="AR281" i="2"/>
  <c r="AR282" i="2"/>
  <c r="AR283" i="2"/>
  <c r="AR284" i="2"/>
  <c r="AR285" i="2"/>
  <c r="AR286" i="2"/>
  <c r="AR287" i="2"/>
  <c r="AR288" i="2"/>
  <c r="AR289" i="2"/>
  <c r="AR290" i="2"/>
  <c r="AR291" i="2"/>
  <c r="AR292" i="2"/>
  <c r="AR293" i="2"/>
  <c r="AR294" i="2"/>
  <c r="AR295" i="2"/>
  <c r="AR296" i="2"/>
  <c r="AR297" i="2"/>
  <c r="AR298" i="2"/>
  <c r="AR299" i="2"/>
  <c r="AR300" i="2"/>
  <c r="AR301" i="2"/>
  <c r="AR302" i="2"/>
  <c r="AR303" i="2"/>
  <c r="AR304" i="2"/>
  <c r="AR305" i="2"/>
  <c r="AR306" i="2"/>
  <c r="AR307" i="2"/>
  <c r="AR308" i="2"/>
  <c r="AR309" i="2"/>
  <c r="AR310" i="2"/>
  <c r="AR311" i="2"/>
  <c r="AR312" i="2"/>
  <c r="AR313" i="2"/>
  <c r="AR314" i="2"/>
  <c r="AR315" i="2"/>
  <c r="AR316" i="2"/>
  <c r="AR317" i="2"/>
  <c r="AR318" i="2"/>
  <c r="AR319" i="2"/>
  <c r="AR320" i="2"/>
  <c r="AR321" i="2"/>
  <c r="AR322" i="2"/>
  <c r="AR323" i="2"/>
  <c r="AR324" i="2"/>
  <c r="AR325" i="2"/>
  <c r="AR326" i="2"/>
  <c r="AR327" i="2"/>
  <c r="AR328" i="2"/>
  <c r="AR329" i="2"/>
  <c r="AR330" i="2"/>
  <c r="AR331" i="2"/>
  <c r="AR332" i="2"/>
  <c r="AR333" i="2"/>
  <c r="AR334" i="2"/>
  <c r="AR335" i="2"/>
  <c r="AR336" i="2"/>
  <c r="AR337" i="2"/>
  <c r="AR338" i="2"/>
  <c r="AR339" i="2"/>
  <c r="AR340" i="2"/>
  <c r="AR341" i="2"/>
  <c r="AR342" i="2"/>
  <c r="AR343" i="2"/>
  <c r="AR344" i="2"/>
  <c r="AR345" i="2"/>
  <c r="AR346" i="2"/>
  <c r="AR347" i="2"/>
  <c r="AR348" i="2"/>
  <c r="AR349" i="2"/>
  <c r="AR350" i="2"/>
  <c r="AR351" i="2"/>
  <c r="AR352" i="2"/>
  <c r="AR353" i="2"/>
  <c r="AR354" i="2"/>
  <c r="AR355" i="2"/>
  <c r="AR356" i="2"/>
  <c r="AR357" i="2"/>
  <c r="AR358" i="2"/>
  <c r="AR359" i="2"/>
  <c r="AR360" i="2"/>
  <c r="AR361" i="2"/>
  <c r="AR362" i="2"/>
  <c r="AR363" i="2"/>
  <c r="AR364" i="2"/>
  <c r="AR365" i="2"/>
  <c r="AR366" i="2"/>
  <c r="AR367" i="2"/>
  <c r="AR368" i="2"/>
  <c r="AR369" i="2"/>
  <c r="AR370" i="2"/>
  <c r="AR371" i="2"/>
  <c r="AR372" i="2"/>
  <c r="AR373" i="2"/>
  <c r="AR374" i="2"/>
  <c r="AR6" i="2"/>
  <c r="AR7" i="2"/>
  <c r="AR8" i="2"/>
  <c r="AR9" i="2"/>
  <c r="AR10" i="2"/>
  <c r="AR11" i="2"/>
  <c r="AR12" i="2"/>
  <c r="AR13" i="2"/>
  <c r="AR14" i="2"/>
  <c r="AR15" i="2"/>
  <c r="AR16" i="2"/>
  <c r="AR17" i="2"/>
  <c r="AR3" i="2"/>
  <c r="AR4" i="2"/>
  <c r="AR5" i="2"/>
  <c r="AR2" i="2"/>
  <c r="Y60" i="19" l="1"/>
  <c r="Z60" i="19"/>
  <c r="X60" i="19"/>
  <c r="W60" i="19"/>
  <c r="Z65" i="19"/>
  <c r="Y59" i="19"/>
  <c r="X65" i="19"/>
  <c r="W64" i="19"/>
  <c r="Y63" i="19"/>
  <c r="AA61" i="19"/>
  <c r="AA59" i="19"/>
  <c r="Z64" i="19"/>
  <c r="Z62" i="19"/>
  <c r="X63" i="19"/>
  <c r="X61" i="19"/>
  <c r="Z59" i="19"/>
  <c r="Y65" i="19"/>
  <c r="AA64" i="19"/>
  <c r="Y62" i="19"/>
  <c r="Y61" i="19"/>
  <c r="X59" i="19"/>
  <c r="X64" i="19"/>
  <c r="W62" i="19"/>
  <c r="AA63" i="19"/>
  <c r="Z61" i="19"/>
  <c r="W65" i="19"/>
  <c r="Y64" i="19"/>
  <c r="X62" i="19"/>
  <c r="Z63" i="19"/>
  <c r="W59" i="19"/>
  <c r="AA65" i="19"/>
  <c r="AA62" i="19"/>
  <c r="W63" i="19"/>
  <c r="W61" i="19"/>
  <c r="AE32" i="19"/>
  <c r="AE33" i="19"/>
  <c r="AE16" i="19"/>
  <c r="AE34" i="19" s="1"/>
  <c r="AE5" i="19"/>
  <c r="V40" i="19"/>
  <c r="X41" i="19"/>
  <c r="Z42" i="19"/>
  <c r="Z54" i="19" s="1"/>
  <c r="W32" i="19"/>
  <c r="Z33" i="19"/>
  <c r="AA47" i="19" s="1"/>
  <c r="X35" i="19"/>
  <c r="Y49" i="19" s="1"/>
  <c r="Y42" i="19"/>
  <c r="Y54" i="19" s="1"/>
  <c r="Y33" i="19"/>
  <c r="Z47" i="19" s="1"/>
  <c r="V32" i="19"/>
  <c r="W40" i="19"/>
  <c r="Y41" i="19"/>
  <c r="Y53" i="19" s="1"/>
  <c r="AA42" i="19"/>
  <c r="AA54" i="19" s="1"/>
  <c r="X32" i="19"/>
  <c r="AA33" i="19"/>
  <c r="Y35" i="19"/>
  <c r="Z49" i="19" s="1"/>
  <c r="X34" i="19"/>
  <c r="Y48" i="19" s="1"/>
  <c r="AA35" i="19"/>
  <c r="Z40" i="19"/>
  <c r="Z52" i="19" s="1"/>
  <c r="V33" i="19"/>
  <c r="V41" i="19"/>
  <c r="AA34" i="19"/>
  <c r="V35" i="19"/>
  <c r="W41" i="19"/>
  <c r="V39" i="19"/>
  <c r="W35" i="19"/>
  <c r="X40" i="19"/>
  <c r="Z41" i="19"/>
  <c r="Z53" i="19" s="1"/>
  <c r="W39" i="19"/>
  <c r="Y32" i="19"/>
  <c r="W34" i="19"/>
  <c r="Z35" i="19"/>
  <c r="AA49" i="19" s="1"/>
  <c r="Y40" i="19"/>
  <c r="Y52" i="19" s="1"/>
  <c r="AA41" i="19"/>
  <c r="AA53" i="19" s="1"/>
  <c r="X39" i="19"/>
  <c r="Z32" i="19"/>
  <c r="V42" i="19"/>
  <c r="Y39" i="19"/>
  <c r="Y51" i="19" s="1"/>
  <c r="AA32" i="19"/>
  <c r="Y34" i="19"/>
  <c r="Z48" i="19" s="1"/>
  <c r="AA40" i="19"/>
  <c r="AA52" i="19" s="1"/>
  <c r="W42" i="19"/>
  <c r="Z39" i="19"/>
  <c r="Z51" i="19" s="1"/>
  <c r="W33" i="19"/>
  <c r="Z34" i="19"/>
  <c r="AA48" i="19" s="1"/>
  <c r="V34" i="19"/>
  <c r="X42" i="19"/>
  <c r="AA39" i="19"/>
  <c r="AA51" i="19" s="1"/>
  <c r="X33" i="19"/>
  <c r="Y47" i="19" s="1"/>
  <c r="AB60" i="19" l="1"/>
  <c r="AB61" i="19"/>
  <c r="AB63" i="19"/>
  <c r="AB65" i="19"/>
  <c r="X66" i="19"/>
  <c r="AA66" i="19"/>
  <c r="AB64" i="19"/>
  <c r="Z66" i="19"/>
  <c r="Y66" i="19"/>
  <c r="AB62" i="19"/>
  <c r="W66" i="19"/>
  <c r="AB59" i="19"/>
  <c r="AE35" i="19"/>
  <c r="AE26" i="19"/>
  <c r="AB52" i="19"/>
  <c r="AA50" i="19"/>
  <c r="Z50" i="19"/>
  <c r="AB51" i="19"/>
  <c r="Y50" i="19"/>
  <c r="Z46" i="19"/>
  <c r="AA46" i="19"/>
  <c r="AB47" i="19"/>
  <c r="Y46" i="19"/>
  <c r="AB48" i="19"/>
  <c r="AB49" i="19"/>
  <c r="AB54" i="19"/>
  <c r="Z38" i="19"/>
  <c r="X31" i="19"/>
  <c r="Y38" i="19"/>
  <c r="W31" i="19"/>
  <c r="AB34" i="19"/>
  <c r="AB32" i="19"/>
  <c r="V38" i="19"/>
  <c r="AB39" i="19"/>
  <c r="Y31" i="19"/>
  <c r="AA38" i="19"/>
  <c r="W38" i="19"/>
  <c r="V31" i="19"/>
  <c r="AB35" i="19"/>
  <c r="AB42" i="19"/>
  <c r="AB41" i="19"/>
  <c r="AA31" i="19"/>
  <c r="AB33" i="19"/>
  <c r="Z31" i="19"/>
  <c r="X38" i="19"/>
  <c r="AB40" i="19"/>
  <c r="AJ366" i="2"/>
  <c r="AJ219" i="2"/>
  <c r="AJ223" i="2"/>
  <c r="AJ227" i="2"/>
  <c r="AJ231" i="2"/>
  <c r="AJ235" i="2"/>
  <c r="AJ239" i="2"/>
  <c r="AJ243" i="2"/>
  <c r="AJ247" i="2"/>
  <c r="AJ251" i="2"/>
  <c r="AJ255" i="2"/>
  <c r="AJ259" i="2"/>
  <c r="AJ263" i="2"/>
  <c r="AJ267" i="2"/>
  <c r="AJ271" i="2"/>
  <c r="AJ275" i="2"/>
  <c r="AJ279" i="2"/>
  <c r="AJ283" i="2"/>
  <c r="AJ287" i="2"/>
  <c r="AJ291" i="2"/>
  <c r="AJ295" i="2"/>
  <c r="AJ299" i="2"/>
  <c r="AJ303" i="2"/>
  <c r="AJ307" i="2"/>
  <c r="AJ311" i="2"/>
  <c r="AJ315" i="2"/>
  <c r="AJ319" i="2"/>
  <c r="AJ323" i="2"/>
  <c r="AJ356" i="2"/>
  <c r="AJ367" i="2"/>
  <c r="AJ220" i="2"/>
  <c r="AJ224" i="2"/>
  <c r="AJ228" i="2"/>
  <c r="AJ232" i="2"/>
  <c r="AJ236" i="2"/>
  <c r="AJ240" i="2"/>
  <c r="AJ244" i="2"/>
  <c r="AJ248" i="2"/>
  <c r="AJ252" i="2"/>
  <c r="AJ256" i="2"/>
  <c r="AJ260" i="2"/>
  <c r="AJ264" i="2"/>
  <c r="AJ268" i="2"/>
  <c r="AJ272" i="2"/>
  <c r="AJ276" i="2"/>
  <c r="AJ280" i="2"/>
  <c r="AJ284" i="2"/>
  <c r="AJ288" i="2"/>
  <c r="AJ292" i="2"/>
  <c r="AJ296" i="2"/>
  <c r="AJ300" i="2"/>
  <c r="AJ304" i="2"/>
  <c r="AJ308" i="2"/>
  <c r="AJ312" i="2"/>
  <c r="AJ316" i="2"/>
  <c r="AJ320" i="2"/>
  <c r="AJ324" i="2"/>
  <c r="AJ328" i="2"/>
  <c r="AJ332" i="2"/>
  <c r="AJ336" i="2"/>
  <c r="AJ340" i="2"/>
  <c r="AJ344" i="2"/>
  <c r="AJ348" i="2"/>
  <c r="AJ352" i="2"/>
  <c r="AJ221" i="2"/>
  <c r="AJ225" i="2"/>
  <c r="AJ229" i="2"/>
  <c r="AJ233" i="2"/>
  <c r="AJ237" i="2"/>
  <c r="AJ241" i="2"/>
  <c r="AJ245" i="2"/>
  <c r="AJ249" i="2"/>
  <c r="AJ253" i="2"/>
  <c r="AJ257" i="2"/>
  <c r="AJ261" i="2"/>
  <c r="AJ265" i="2"/>
  <c r="AJ269" i="2"/>
  <c r="AJ273" i="2"/>
  <c r="AJ277" i="2"/>
  <c r="AJ281" i="2"/>
  <c r="AJ285" i="2"/>
  <c r="AJ289" i="2"/>
  <c r="AJ293" i="2"/>
  <c r="AJ297" i="2"/>
  <c r="AJ301" i="2"/>
  <c r="AJ305" i="2"/>
  <c r="AJ309" i="2"/>
  <c r="AJ313" i="2"/>
  <c r="AJ317" i="2"/>
  <c r="AJ321" i="2"/>
  <c r="AJ325" i="2"/>
  <c r="AJ329" i="2"/>
  <c r="AJ333" i="2"/>
  <c r="AJ337" i="2"/>
  <c r="AJ341" i="2"/>
  <c r="AJ345" i="2"/>
  <c r="AJ349" i="2"/>
  <c r="AJ353" i="2"/>
  <c r="AJ374" i="2"/>
  <c r="AJ370" i="2"/>
  <c r="AJ363" i="2"/>
  <c r="AJ359" i="2"/>
  <c r="AJ358" i="2"/>
  <c r="AJ218" i="2"/>
  <c r="AJ222" i="2"/>
  <c r="AJ226" i="2"/>
  <c r="AJ230" i="2"/>
  <c r="AJ234" i="2"/>
  <c r="AJ238" i="2"/>
  <c r="AJ242" i="2"/>
  <c r="AJ246" i="2"/>
  <c r="AJ250" i="2"/>
  <c r="AJ254" i="2"/>
  <c r="AJ258" i="2"/>
  <c r="AJ262" i="2"/>
  <c r="AJ266" i="2"/>
  <c r="AJ270" i="2"/>
  <c r="AJ274" i="2"/>
  <c r="AJ278" i="2"/>
  <c r="AJ282" i="2"/>
  <c r="AJ286" i="2"/>
  <c r="AJ290" i="2"/>
  <c r="AJ294" i="2"/>
  <c r="AJ298" i="2"/>
  <c r="AJ302" i="2"/>
  <c r="AJ306" i="2"/>
  <c r="AJ310" i="2"/>
  <c r="AJ314" i="2"/>
  <c r="AJ318" i="2"/>
  <c r="AJ322" i="2"/>
  <c r="AJ326" i="2"/>
  <c r="AJ330" i="2"/>
  <c r="AJ334" i="2"/>
  <c r="AJ338" i="2"/>
  <c r="AJ342" i="2"/>
  <c r="AJ346" i="2"/>
  <c r="AJ350" i="2"/>
  <c r="AJ327" i="2"/>
  <c r="AJ331" i="2"/>
  <c r="AJ335" i="2"/>
  <c r="AJ339" i="2"/>
  <c r="AJ343" i="2"/>
  <c r="AJ347" i="2"/>
  <c r="AJ351" i="2"/>
  <c r="AJ373" i="2"/>
  <c r="AJ369" i="2"/>
  <c r="AJ362" i="2"/>
  <c r="AJ355" i="2"/>
  <c r="AJ372" i="2"/>
  <c r="AJ368" i="2"/>
  <c r="AJ365" i="2"/>
  <c r="AJ361" i="2"/>
  <c r="AJ354" i="2"/>
  <c r="AJ371" i="2"/>
  <c r="AJ364" i="2"/>
  <c r="AJ360" i="2"/>
  <c r="AJ357" i="2"/>
  <c r="AJ198" i="2"/>
  <c r="AJ213" i="2"/>
  <c r="AJ205" i="2"/>
  <c r="AJ211" i="2"/>
  <c r="AJ207" i="2"/>
  <c r="AJ199" i="2"/>
  <c r="AJ193" i="2"/>
  <c r="AJ196" i="2"/>
  <c r="AJ190" i="2"/>
  <c r="AJ217" i="2"/>
  <c r="AJ210" i="2"/>
  <c r="AJ206" i="2"/>
  <c r="AJ202" i="2"/>
  <c r="AJ186" i="2"/>
  <c r="AJ204" i="2"/>
  <c r="AJ200" i="2"/>
  <c r="AJ192" i="2"/>
  <c r="AJ188" i="2"/>
  <c r="AJ215" i="2"/>
  <c r="AJ209" i="2"/>
  <c r="AJ212" i="2"/>
  <c r="AJ195" i="2"/>
  <c r="AJ191" i="2"/>
  <c r="AJ187" i="2"/>
  <c r="AJ214" i="2"/>
  <c r="AJ208" i="2"/>
  <c r="AJ201" i="2"/>
  <c r="AJ197" i="2"/>
  <c r="AJ194" i="2"/>
  <c r="AJ189" i="2"/>
  <c r="AJ216" i="2"/>
  <c r="AJ203" i="2"/>
  <c r="AB66" i="19" l="1"/>
  <c r="AA56" i="19"/>
  <c r="AB46" i="19"/>
  <c r="Z56" i="19"/>
  <c r="AB53" i="19"/>
  <c r="AB50" i="19" s="1"/>
  <c r="Y56" i="19"/>
  <c r="X29" i="19"/>
  <c r="Z29" i="19"/>
  <c r="Y29" i="19"/>
  <c r="W29" i="19"/>
  <c r="AA29" i="19"/>
  <c r="AB31" i="19"/>
  <c r="AB38" i="19"/>
  <c r="V29" i="19"/>
  <c r="AC190" i="2"/>
  <c r="AC351" i="2"/>
  <c r="AC326" i="2"/>
  <c r="AC305" i="2"/>
  <c r="AC352" i="2"/>
  <c r="AC288" i="2"/>
  <c r="AC224" i="2"/>
  <c r="AC203" i="2"/>
  <c r="AC290" i="2"/>
  <c r="AC301" i="2"/>
  <c r="AC348" i="2"/>
  <c r="AC252" i="2"/>
  <c r="AC303" i="2"/>
  <c r="AC216" i="2"/>
  <c r="AC350" i="2"/>
  <c r="AC286" i="2"/>
  <c r="AC254" i="2"/>
  <c r="AC297" i="2"/>
  <c r="AC233" i="2"/>
  <c r="AC312" i="2"/>
  <c r="AC280" i="2"/>
  <c r="AC248" i="2"/>
  <c r="AC299" i="2"/>
  <c r="AC235" i="2"/>
  <c r="AC186" i="2"/>
  <c r="AC346" i="2"/>
  <c r="AC314" i="2"/>
  <c r="AC282" i="2"/>
  <c r="AC250" i="2"/>
  <c r="AC218" i="2"/>
  <c r="AC325" i="2"/>
  <c r="AC293" i="2"/>
  <c r="AC261" i="2"/>
  <c r="AC229" i="2"/>
  <c r="AC340" i="2"/>
  <c r="AC308" i="2"/>
  <c r="AC276" i="2"/>
  <c r="AC244" i="2"/>
  <c r="AC295" i="2"/>
  <c r="AC263" i="2"/>
  <c r="AC231" i="2"/>
  <c r="AC214" i="2"/>
  <c r="AC198" i="2"/>
  <c r="AC230" i="2"/>
  <c r="AC241" i="2"/>
  <c r="AC256" i="2"/>
  <c r="AC187" i="2"/>
  <c r="AC226" i="2"/>
  <c r="AC269" i="2"/>
  <c r="AC284" i="2"/>
  <c r="AC271" i="2"/>
  <c r="AC204" i="2"/>
  <c r="AC343" i="2"/>
  <c r="AC318" i="2"/>
  <c r="AC222" i="2"/>
  <c r="AC329" i="2"/>
  <c r="AC265" i="2"/>
  <c r="AC344" i="2"/>
  <c r="AC267" i="2"/>
  <c r="AC189" i="2"/>
  <c r="AC195" i="2"/>
  <c r="AC199" i="2"/>
  <c r="AC339" i="2"/>
  <c r="AC194" i="2"/>
  <c r="AC212" i="2"/>
  <c r="AC202" i="2"/>
  <c r="AC207" i="2"/>
  <c r="AC335" i="2"/>
  <c r="AC342" i="2"/>
  <c r="AC310" i="2"/>
  <c r="AC278" i="2"/>
  <c r="AC246" i="2"/>
  <c r="AC321" i="2"/>
  <c r="AC289" i="2"/>
  <c r="AC257" i="2"/>
  <c r="AC225" i="2"/>
  <c r="AC336" i="2"/>
  <c r="AC304" i="2"/>
  <c r="AC272" i="2"/>
  <c r="AC240" i="2"/>
  <c r="AC323" i="2"/>
  <c r="AC291" i="2"/>
  <c r="AC259" i="2"/>
  <c r="AC227" i="2"/>
  <c r="AC262" i="2"/>
  <c r="AC275" i="2"/>
  <c r="AC243" i="2"/>
  <c r="AC200" i="2"/>
  <c r="AC347" i="2"/>
  <c r="AC258" i="2"/>
  <c r="AC333" i="2"/>
  <c r="AC237" i="2"/>
  <c r="AC220" i="2"/>
  <c r="AC191" i="2"/>
  <c r="AC209" i="2"/>
  <c r="AC211" i="2"/>
  <c r="AC338" i="2"/>
  <c r="AC274" i="2"/>
  <c r="AC317" i="2"/>
  <c r="AC253" i="2"/>
  <c r="AC332" i="2"/>
  <c r="AC268" i="2"/>
  <c r="AC223" i="2"/>
  <c r="AC201" i="2"/>
  <c r="AC215" i="2"/>
  <c r="AC210" i="2"/>
  <c r="AC205" i="2"/>
  <c r="AC327" i="2"/>
  <c r="AC334" i="2"/>
  <c r="AC302" i="2"/>
  <c r="AC270" i="2"/>
  <c r="AC238" i="2"/>
  <c r="AC345" i="2"/>
  <c r="AC313" i="2"/>
  <c r="AC281" i="2"/>
  <c r="AC249" i="2"/>
  <c r="AC328" i="2"/>
  <c r="AC296" i="2"/>
  <c r="AC264" i="2"/>
  <c r="AC232" i="2"/>
  <c r="AC315" i="2"/>
  <c r="AC283" i="2"/>
  <c r="AC251" i="2"/>
  <c r="AC219" i="2"/>
  <c r="AC192" i="2"/>
  <c r="AC294" i="2"/>
  <c r="AC337" i="2"/>
  <c r="AC273" i="2"/>
  <c r="AC320" i="2"/>
  <c r="AC307" i="2"/>
  <c r="AC196" i="2"/>
  <c r="AC322" i="2"/>
  <c r="AC316" i="2"/>
  <c r="AC239" i="2"/>
  <c r="AC193" i="2"/>
  <c r="AC197" i="2"/>
  <c r="AC206" i="2"/>
  <c r="AC331" i="2"/>
  <c r="AC306" i="2"/>
  <c r="AC242" i="2"/>
  <c r="AC349" i="2"/>
  <c r="AC285" i="2"/>
  <c r="AC221" i="2"/>
  <c r="AC300" i="2"/>
  <c r="AC236" i="2"/>
  <c r="AC319" i="2"/>
  <c r="AC287" i="2"/>
  <c r="AC255" i="2"/>
  <c r="AC208" i="2"/>
  <c r="AC188" i="2"/>
  <c r="AC217" i="2"/>
  <c r="AC213" i="2"/>
  <c r="AC330" i="2"/>
  <c r="AC298" i="2"/>
  <c r="AC266" i="2"/>
  <c r="AC234" i="2"/>
  <c r="AC341" i="2"/>
  <c r="AC309" i="2"/>
  <c r="AC277" i="2"/>
  <c r="AC245" i="2"/>
  <c r="AC324" i="2"/>
  <c r="AC292" i="2"/>
  <c r="AC260" i="2"/>
  <c r="AC228" i="2"/>
  <c r="AC311" i="2"/>
  <c r="AC279" i="2"/>
  <c r="AC247" i="2"/>
  <c r="AC364" i="2"/>
  <c r="AC368" i="2"/>
  <c r="AC374" i="2"/>
  <c r="AC357" i="2"/>
  <c r="AC372" i="2"/>
  <c r="AC353" i="2"/>
  <c r="AC360" i="2"/>
  <c r="AC355" i="2"/>
  <c r="AC367" i="2"/>
  <c r="AC362" i="2"/>
  <c r="AC356" i="2"/>
  <c r="AC371" i="2"/>
  <c r="AC369" i="2"/>
  <c r="AC358" i="2"/>
  <c r="AC354" i="2"/>
  <c r="AC373" i="2"/>
  <c r="AC359" i="2"/>
  <c r="AC361" i="2"/>
  <c r="AC363" i="2"/>
  <c r="AC365" i="2"/>
  <c r="AC370" i="2"/>
  <c r="AC366" i="2"/>
  <c r="AB56" i="19" l="1"/>
  <c r="AB29" i="19"/>
  <c r="AJ185" i="2"/>
  <c r="AJ184" i="2"/>
  <c r="AJ183" i="2"/>
  <c r="AJ182" i="2"/>
  <c r="AJ181" i="2"/>
  <c r="AJ180" i="2"/>
  <c r="AJ179" i="2"/>
  <c r="AJ178" i="2"/>
  <c r="AJ177" i="2"/>
  <c r="AJ176" i="2"/>
  <c r="AJ175" i="2"/>
  <c r="AJ174" i="2"/>
  <c r="AJ173" i="2"/>
  <c r="AJ172" i="2"/>
  <c r="AJ171" i="2"/>
  <c r="AJ170" i="2"/>
  <c r="AJ169" i="2"/>
  <c r="AJ168" i="2"/>
  <c r="AJ167" i="2"/>
  <c r="AJ166" i="2"/>
  <c r="AJ165" i="2"/>
  <c r="AJ164" i="2"/>
  <c r="AJ163" i="2"/>
  <c r="AJ162" i="2"/>
  <c r="AJ161" i="2"/>
  <c r="AJ160" i="2"/>
  <c r="AJ159" i="2"/>
  <c r="AJ158" i="2"/>
  <c r="AJ157" i="2"/>
  <c r="AJ156" i="2"/>
  <c r="AJ155" i="2"/>
  <c r="AJ154" i="2"/>
  <c r="AJ153" i="2"/>
  <c r="AJ152" i="2"/>
  <c r="AJ151" i="2"/>
  <c r="AJ150" i="2"/>
  <c r="AJ149" i="2"/>
  <c r="AJ148" i="2"/>
  <c r="AJ147" i="2"/>
  <c r="AJ146" i="2"/>
  <c r="AJ145" i="2"/>
  <c r="AJ144" i="2"/>
  <c r="AJ143" i="2"/>
  <c r="AJ142" i="2"/>
  <c r="AJ141" i="2"/>
  <c r="AJ140" i="2"/>
  <c r="AJ139" i="2"/>
  <c r="AJ138" i="2"/>
  <c r="AJ137" i="2"/>
  <c r="AJ136" i="2"/>
  <c r="AJ135" i="2"/>
  <c r="AJ134" i="2"/>
  <c r="AJ133" i="2"/>
  <c r="AJ132" i="2"/>
  <c r="AJ131" i="2"/>
  <c r="AJ130" i="2"/>
  <c r="AJ129" i="2"/>
  <c r="AJ58" i="2"/>
  <c r="AJ57" i="2"/>
  <c r="AJ56" i="2"/>
  <c r="AJ55" i="2"/>
  <c r="AJ54" i="2"/>
  <c r="AJ53" i="2"/>
  <c r="AJ52" i="2"/>
  <c r="AJ51" i="2"/>
  <c r="AJ50" i="2"/>
  <c r="AJ49" i="2"/>
  <c r="AJ48" i="2"/>
  <c r="AJ47" i="2"/>
  <c r="AJ46" i="2"/>
  <c r="AJ45" i="2"/>
  <c r="AJ44" i="2"/>
  <c r="AJ43" i="2"/>
  <c r="AJ42" i="2"/>
  <c r="AJ41" i="2"/>
  <c r="AJ40" i="2"/>
  <c r="AJ39" i="2"/>
  <c r="AJ38" i="2"/>
  <c r="AJ37" i="2"/>
  <c r="AJ36" i="2"/>
  <c r="AJ35" i="2"/>
  <c r="AJ34" i="2"/>
  <c r="AJ33" i="2"/>
  <c r="AJ32" i="2"/>
  <c r="AJ31" i="2"/>
  <c r="AJ30" i="2"/>
  <c r="AJ29" i="2"/>
  <c r="AJ28" i="2"/>
  <c r="AJ27" i="2"/>
  <c r="AJ26" i="2"/>
  <c r="AJ25" i="2"/>
  <c r="AJ24" i="2"/>
  <c r="AJ23" i="2"/>
  <c r="AJ22" i="2"/>
  <c r="AJ21" i="2"/>
  <c r="AJ20" i="2"/>
  <c r="AJ19" i="2"/>
  <c r="AJ18" i="2"/>
  <c r="AJ17" i="2"/>
  <c r="AJ16" i="2"/>
  <c r="AJ15" i="2"/>
  <c r="AJ14" i="2"/>
  <c r="AJ13" i="2"/>
  <c r="AJ12" i="2"/>
  <c r="AJ11" i="2"/>
  <c r="AJ10" i="2"/>
  <c r="AJ9" i="2"/>
  <c r="AJ8" i="2"/>
  <c r="AJ7" i="2"/>
  <c r="AJ6" i="2"/>
  <c r="AJ5" i="2"/>
  <c r="AJ4" i="2"/>
  <c r="AJ3" i="2"/>
  <c r="Z2" i="2"/>
  <c r="AJ2" i="2" l="1"/>
  <c r="AK2" i="2" a="1"/>
  <c r="AC11" i="2"/>
  <c r="AC49" i="2"/>
  <c r="AC17" i="2"/>
  <c r="AC26" i="2"/>
  <c r="AC4" i="2"/>
  <c r="AC42" i="2"/>
  <c r="AC50" i="2"/>
  <c r="AF11" i="19"/>
  <c r="AC25" i="2"/>
  <c r="AC41" i="2"/>
  <c r="AC12" i="2"/>
  <c r="AC20" i="2"/>
  <c r="AC43" i="2"/>
  <c r="AC51" i="2"/>
  <c r="AC32" i="2"/>
  <c r="AC33" i="2"/>
  <c r="AC19" i="2"/>
  <c r="AC5" i="2"/>
  <c r="AC28" i="2"/>
  <c r="AC14" i="2"/>
  <c r="AC36" i="2"/>
  <c r="AC44" i="2"/>
  <c r="AC52" i="2"/>
  <c r="AC3" i="2"/>
  <c r="AC27" i="2"/>
  <c r="AC13" i="2"/>
  <c r="AC35" i="2"/>
  <c r="AC6" i="2"/>
  <c r="AC21" i="2"/>
  <c r="AC7" i="2"/>
  <c r="AC15" i="2"/>
  <c r="AC22" i="2"/>
  <c r="AC29" i="2"/>
  <c r="AC37" i="2"/>
  <c r="AC45" i="2"/>
  <c r="AC53" i="2"/>
  <c r="AC10" i="2"/>
  <c r="AC18" i="2"/>
  <c r="AC34" i="2"/>
  <c r="AC8" i="2"/>
  <c r="AC16" i="2"/>
  <c r="AC23" i="2"/>
  <c r="AC30" i="2"/>
  <c r="AC38" i="2"/>
  <c r="AC46" i="2"/>
  <c r="AC54" i="2"/>
  <c r="AC2" i="2"/>
  <c r="AC9" i="2"/>
  <c r="AC24" i="2"/>
  <c r="AC31" i="2"/>
  <c r="AC39" i="2"/>
  <c r="AC47" i="2"/>
  <c r="AC55" i="2"/>
  <c r="AC40" i="2"/>
  <c r="AC48" i="2"/>
  <c r="AC87" i="2"/>
  <c r="AC119" i="2"/>
  <c r="AC166" i="2"/>
  <c r="AC74" i="2"/>
  <c r="AC96" i="2"/>
  <c r="AC128" i="2"/>
  <c r="AC151" i="2"/>
  <c r="AC175" i="2"/>
  <c r="AC75" i="2"/>
  <c r="AC98" i="2"/>
  <c r="AC122" i="2"/>
  <c r="AC137" i="2"/>
  <c r="AC161" i="2"/>
  <c r="AC185" i="2"/>
  <c r="AC56" i="2"/>
  <c r="AC64" i="2"/>
  <c r="AC72" i="2"/>
  <c r="AC79" i="2"/>
  <c r="AC86" i="2"/>
  <c r="AC94" i="2"/>
  <c r="AC102" i="2"/>
  <c r="AC110" i="2"/>
  <c r="AC118" i="2"/>
  <c r="AC126" i="2"/>
  <c r="AC134" i="2"/>
  <c r="AC141" i="2"/>
  <c r="AC149" i="2"/>
  <c r="AC157" i="2"/>
  <c r="AC165" i="2"/>
  <c r="AC173" i="2"/>
  <c r="AC181" i="2"/>
  <c r="AC58" i="2"/>
  <c r="AC88" i="2"/>
  <c r="AC120" i="2"/>
  <c r="AC143" i="2"/>
  <c r="AC183" i="2"/>
  <c r="AC59" i="2"/>
  <c r="AC67" i="2"/>
  <c r="AC82" i="2"/>
  <c r="AC89" i="2"/>
  <c r="AC97" i="2"/>
  <c r="AC105" i="2"/>
  <c r="AC113" i="2"/>
  <c r="AC121" i="2"/>
  <c r="AC129" i="2"/>
  <c r="AC136" i="2"/>
  <c r="AC144" i="2"/>
  <c r="AC152" i="2"/>
  <c r="AC160" i="2"/>
  <c r="AC168" i="2"/>
  <c r="AC176" i="2"/>
  <c r="AC184" i="2"/>
  <c r="AC65" i="2"/>
  <c r="AC80" i="2"/>
  <c r="AC103" i="2"/>
  <c r="AC135" i="2"/>
  <c r="AC150" i="2"/>
  <c r="AC158" i="2"/>
  <c r="AC182" i="2"/>
  <c r="AC66" i="2"/>
  <c r="AC104" i="2"/>
  <c r="AC159" i="2"/>
  <c r="AC68" i="2"/>
  <c r="AC90" i="2"/>
  <c r="AC114" i="2"/>
  <c r="AC153" i="2"/>
  <c r="AC169" i="2"/>
  <c r="AC61" i="2"/>
  <c r="AC69" i="2"/>
  <c r="AC76" i="2"/>
  <c r="AC91" i="2"/>
  <c r="AC99" i="2"/>
  <c r="AC107" i="2"/>
  <c r="AC115" i="2"/>
  <c r="AC123" i="2"/>
  <c r="AC131" i="2"/>
  <c r="AC138" i="2"/>
  <c r="AC146" i="2"/>
  <c r="AC154" i="2"/>
  <c r="AC162" i="2"/>
  <c r="AC170" i="2"/>
  <c r="AC178" i="2"/>
  <c r="AC62" i="2"/>
  <c r="AC70" i="2"/>
  <c r="AC77" i="2"/>
  <c r="AC84" i="2"/>
  <c r="AC92" i="2"/>
  <c r="AC100" i="2"/>
  <c r="AC108" i="2"/>
  <c r="AC116" i="2"/>
  <c r="AC124" i="2"/>
  <c r="AC132" i="2"/>
  <c r="AC139" i="2"/>
  <c r="AC147" i="2"/>
  <c r="AC155" i="2"/>
  <c r="AC163" i="2"/>
  <c r="AC171" i="2"/>
  <c r="AC179" i="2"/>
  <c r="AC57" i="2"/>
  <c r="AC73" i="2"/>
  <c r="AC95" i="2"/>
  <c r="AC111" i="2"/>
  <c r="AC127" i="2"/>
  <c r="AC142" i="2"/>
  <c r="AC174" i="2"/>
  <c r="AC81" i="2"/>
  <c r="AC112" i="2"/>
  <c r="AC167" i="2"/>
  <c r="AC60" i="2"/>
  <c r="AC83" i="2"/>
  <c r="AC106" i="2"/>
  <c r="AC130" i="2"/>
  <c r="AC145" i="2"/>
  <c r="AC177" i="2"/>
  <c r="AC63" i="2"/>
  <c r="AC71" i="2"/>
  <c r="AC78" i="2"/>
  <c r="AC85" i="2"/>
  <c r="AC93" i="2"/>
  <c r="AC101" i="2"/>
  <c r="AC109" i="2"/>
  <c r="AC117" i="2"/>
  <c r="AC125" i="2"/>
  <c r="AC133" i="2"/>
  <c r="AC140" i="2"/>
  <c r="AC148" i="2"/>
  <c r="AC156" i="2"/>
  <c r="AC164" i="2"/>
  <c r="AC172" i="2"/>
  <c r="AC180" i="2"/>
  <c r="AF12" i="19" l="1"/>
  <c r="AF14" i="19"/>
  <c r="AF8" i="19"/>
  <c r="AF7" i="19"/>
  <c r="AF19" i="19"/>
  <c r="AF10" i="19"/>
  <c r="AF6" i="19"/>
  <c r="AF13" i="19"/>
  <c r="AF20" i="19"/>
  <c r="AF9" i="19"/>
  <c r="AF32" i="19" l="1"/>
  <c r="AF33" i="19"/>
  <c r="AF5" i="19"/>
  <c r="AK461" i="2" l="1" a="1"/>
  <c r="AK462" i="2" a="1"/>
  <c r="AK463" i="2" a="1"/>
  <c r="AJ462" i="2" l="1"/>
  <c r="AJ461" i="2"/>
  <c r="AC462" i="2"/>
  <c r="AC461" i="2"/>
  <c r="AJ463" i="2"/>
  <c r="AC463" i="2"/>
  <c r="AC468" i="2" l="1"/>
  <c r="AK468" i="2" a="1"/>
  <c r="AJ468" i="2"/>
  <c r="AK467" i="2" l="1" a="1"/>
  <c r="AJ467" i="2" l="1"/>
  <c r="AC467" i="2"/>
  <c r="AF17" i="19" s="1"/>
  <c r="AJ470" i="2" l="1"/>
  <c r="AJ469" i="2" l="1"/>
  <c r="AK466" i="2" l="1" a="1"/>
  <c r="AC466" i="2" l="1"/>
  <c r="AJ466" i="2"/>
  <c r="AC471" i="2" l="1"/>
  <c r="AJ471" i="2"/>
  <c r="S42" i="19" s="1"/>
  <c r="J42" i="19" s="1"/>
  <c r="S41" i="19" s="1"/>
  <c r="J41" i="19" s="1"/>
  <c r="S40" i="19" s="1"/>
  <c r="J40" i="19" s="1"/>
  <c r="R38" i="19" s="1"/>
  <c r="Q38" i="19" s="1"/>
  <c r="P38" i="19" s="1"/>
  <c r="O38" i="19" s="1"/>
  <c r="N38" i="19" s="1"/>
  <c r="I38" i="19" s="1"/>
  <c r="H38" i="19" s="1"/>
  <c r="G38" i="19" s="1"/>
  <c r="F38" i="19" s="1"/>
  <c r="E38" i="19" s="1"/>
  <c r="S36" i="19" s="1"/>
  <c r="J36" i="19" s="1"/>
  <c r="S35" i="19" s="1"/>
  <c r="J35" i="19" s="1"/>
  <c r="S34" i="19" s="1"/>
  <c r="J34" i="19" s="1"/>
  <c r="S33" i="19" s="1"/>
  <c r="J33" i="19" s="1"/>
  <c r="R31" i="19" s="1"/>
  <c r="Q31" i="19" s="1"/>
  <c r="P31" i="19" s="1"/>
  <c r="O31" i="19" s="1"/>
  <c r="N31" i="19" s="1"/>
  <c r="I31" i="19" s="1"/>
  <c r="H31" i="19" s="1"/>
  <c r="G31" i="19" s="1"/>
  <c r="F31" i="19" s="1"/>
  <c r="E31" i="19" s="1"/>
  <c r="S18" i="19" s="1"/>
  <c r="J18" i="19" s="1"/>
  <c r="S17" i="19" s="1"/>
  <c r="J17" i="19" s="1"/>
  <c r="S16" i="19" s="1"/>
  <c r="J16" i="19" s="1"/>
  <c r="R14" i="19" s="1"/>
  <c r="Q14" i="19" s="1"/>
  <c r="P14" i="19" s="1"/>
  <c r="O14" i="19" s="1"/>
  <c r="N14" i="19" s="1"/>
  <c r="I14" i="19" s="1"/>
  <c r="H14" i="19" s="1"/>
  <c r="G14" i="19" s="1"/>
  <c r="F14" i="19" s="1"/>
  <c r="E14" i="19" s="1"/>
  <c r="S12" i="19" s="1"/>
  <c r="J12" i="19" s="1"/>
  <c r="S11" i="19" s="1"/>
  <c r="J11" i="19" s="1"/>
  <c r="S10" i="19" s="1"/>
  <c r="J10" i="19" s="1"/>
  <c r="S9" i="19" s="1"/>
  <c r="J9" i="19" s="1"/>
  <c r="R7" i="19" s="1"/>
  <c r="Q7" i="19" s="1"/>
  <c r="P7" i="19" s="1"/>
  <c r="O7" i="19" s="1"/>
  <c r="N7" i="19" s="1"/>
  <c r="I7" i="19" s="1"/>
  <c r="H7" i="19" s="1"/>
  <c r="G7" i="19" s="1"/>
  <c r="F7" i="19" s="1"/>
  <c r="E7" i="19" s="1"/>
  <c r="Q5" i="19" l="1"/>
  <c r="F5" i="19"/>
  <c r="F29" i="19"/>
  <c r="O29" i="19"/>
  <c r="H5" i="19"/>
  <c r="N5" i="19"/>
  <c r="E5" i="19"/>
  <c r="P5" i="19"/>
  <c r="I29" i="19"/>
  <c r="P29" i="19"/>
  <c r="S32" i="19"/>
  <c r="S31" i="19" s="1"/>
  <c r="M31" i="19"/>
  <c r="E29" i="19"/>
  <c r="I5" i="19"/>
  <c r="S8" i="19"/>
  <c r="S7" i="19" s="1"/>
  <c r="M7" i="19"/>
  <c r="Q29" i="19"/>
  <c r="M38" i="19"/>
  <c r="S39" i="19"/>
  <c r="S38" i="19" s="1"/>
  <c r="J32" i="19"/>
  <c r="J31" i="19" s="1"/>
  <c r="D31" i="19"/>
  <c r="R5" i="19"/>
  <c r="G29" i="19"/>
  <c r="R29" i="19"/>
  <c r="N29" i="19"/>
  <c r="J15" i="19"/>
  <c r="J14" i="19" s="1"/>
  <c r="D14" i="19"/>
  <c r="G5" i="19"/>
  <c r="J8" i="19"/>
  <c r="J7" i="19" s="1"/>
  <c r="D7" i="19"/>
  <c r="O5" i="19"/>
  <c r="H29" i="19"/>
  <c r="J39" i="19"/>
  <c r="J38" i="19" s="1"/>
  <c r="D38" i="19"/>
  <c r="S15" i="19"/>
  <c r="S14" i="19" s="1"/>
  <c r="M14" i="19"/>
  <c r="D2" i="10"/>
  <c r="E2" i="10" s="1"/>
  <c r="D5" i="19" l="1"/>
  <c r="M5" i="19"/>
  <c r="G2" i="10"/>
  <c r="F2" i="10"/>
  <c r="M29" i="19"/>
  <c r="J5" i="19"/>
  <c r="J1" i="19" s="1"/>
  <c r="D29" i="19"/>
  <c r="J29" i="19"/>
  <c r="S5" i="19"/>
  <c r="S1" i="19" s="1"/>
  <c r="S29" i="19"/>
  <c r="O1" i="19" l="1"/>
  <c r="AK478" i="2" l="1" a="1"/>
  <c r="AC478" i="2" l="1"/>
  <c r="AJ478" i="2"/>
  <c r="AJ477" i="2"/>
  <c r="AK475" i="2" l="1" a="1"/>
  <c r="AK477" i="2" a="1"/>
  <c r="AC477" i="2"/>
  <c r="AF18" i="19" s="1"/>
  <c r="AF16" i="19" s="1"/>
  <c r="AC475" i="2"/>
  <c r="AJ475" i="2"/>
  <c r="AC476" i="2"/>
  <c r="AK476" i="2" a="1"/>
  <c r="AJ476" i="2"/>
  <c r="AF26" i="19" l="1"/>
  <c r="AF34" i="19"/>
  <c r="AF35" i="19" s="1"/>
  <c r="W11" i="19"/>
  <c r="AA11" i="19"/>
  <c r="X11" i="19"/>
  <c r="Z10" i="19"/>
  <c r="W9" i="19"/>
  <c r="AA8" i="19"/>
  <c r="AA9" i="19"/>
  <c r="V17" i="19"/>
  <c r="Z17" i="19"/>
  <c r="W17" i="19"/>
  <c r="Z9" i="19"/>
  <c r="Z15" i="19"/>
  <c r="Z11" i="19"/>
  <c r="X9" i="19"/>
  <c r="W10" i="19"/>
  <c r="Y9" i="19"/>
  <c r="AA18" i="19"/>
  <c r="X8" i="19"/>
  <c r="W18" i="19"/>
  <c r="AA17" i="19"/>
  <c r="V18" i="19"/>
  <c r="V16" i="19"/>
  <c r="Y18" i="19"/>
  <c r="Z8" i="19"/>
  <c r="W16" i="19"/>
  <c r="X16" i="19"/>
  <c r="X17" i="19"/>
  <c r="Y15" i="19"/>
  <c r="V9" i="19"/>
  <c r="Z16" i="19"/>
  <c r="V15" i="19"/>
  <c r="W8" i="19"/>
  <c r="Y10" i="19"/>
  <c r="AA10" i="19"/>
  <c r="Y11" i="19"/>
  <c r="Y16" i="19"/>
  <c r="Y17" i="19"/>
  <c r="V10" i="19"/>
  <c r="Y8" i="19"/>
  <c r="X10" i="19"/>
  <c r="X18" i="19"/>
  <c r="X15" i="19"/>
  <c r="V8" i="19"/>
  <c r="AA16" i="19"/>
  <c r="AA15" i="19"/>
  <c r="Z18" i="19"/>
  <c r="V11" i="19"/>
  <c r="W15" i="19"/>
  <c r="Z7" i="19" l="1"/>
  <c r="X7" i="19"/>
  <c r="AB11" i="19"/>
  <c r="AA7" i="19"/>
  <c r="V14" i="19"/>
  <c r="AB15" i="19"/>
  <c r="V7" i="19"/>
  <c r="AB8" i="19"/>
  <c r="AB17" i="19"/>
  <c r="Z14" i="19"/>
  <c r="AB16" i="19"/>
  <c r="Y14" i="19"/>
  <c r="AB9" i="19"/>
  <c r="W7" i="19"/>
  <c r="AB18" i="19"/>
  <c r="AB10" i="19"/>
  <c r="Y7" i="19"/>
  <c r="X14" i="19"/>
  <c r="AA14" i="19"/>
  <c r="W14" i="19"/>
  <c r="Z5" i="19" l="1"/>
  <c r="X5" i="19"/>
  <c r="AA5" i="19"/>
  <c r="V5" i="19"/>
  <c r="W5" i="19"/>
  <c r="AB14" i="19"/>
  <c r="AB7" i="19"/>
  <c r="Y5" i="19"/>
  <c r="AB5"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VISHNU</author>
  </authors>
  <commentList>
    <comment ref="F1" authorId="0" shapeId="0" xr:uid="{73C8A9DA-EEC3-4D6C-A754-BE0BA78630BF}">
      <text>
        <r>
          <rPr>
            <b/>
            <sz val="9"/>
            <color indexed="81"/>
            <rFont val="Tahoma"/>
            <family val="2"/>
          </rPr>
          <t>WORKFORCE PAYROLL SYSTEM: COMPLETE MONTHLY PROCESSING CYCLE (SOP)</t>
        </r>
        <r>
          <rPr>
            <sz val="9"/>
            <color indexed="81"/>
            <rFont val="Tahoma"/>
            <family val="2"/>
          </rPr>
          <t xml:space="preserve">
</t>
        </r>
        <r>
          <rPr>
            <b/>
            <sz val="9"/>
            <color indexed="81"/>
            <rFont val="Tahoma"/>
            <family val="2"/>
          </rPr>
          <t>Step 1: Attendance Paste (डाटा एंट्री Shuru Karein)</t>
        </r>
        <r>
          <rPr>
            <sz val="9"/>
            <color indexed="81"/>
            <rFont val="Tahoma"/>
            <family val="2"/>
          </rPr>
          <t xml:space="preserve">
sabse pehle Attendance_Raw sheet par jayein.
Wahan current mahine ka fresh attendance data copy karke paste karein.
</t>
        </r>
        <r>
          <rPr>
            <b/>
            <sz val="9"/>
            <color indexed="81"/>
            <rFont val="Tahoma"/>
            <family val="2"/>
          </rPr>
          <t>2.Step 2: Mismatch Check &amp; Corrections (डाटा Verify Karein)</t>
        </r>
        <r>
          <rPr>
            <sz val="9"/>
            <color indexed="81"/>
            <rFont val="Tahoma"/>
            <family val="2"/>
          </rPr>
          <t xml:space="preserve">
Attendance sheet mein agar koi Mismatch Warning ya error dikhta hai (jaise Employee Status, DOJ, ya missing Department), toh uske reason ko samajhein.
Sahi corrections karne ke liye FORM ke through MASTER_Workers ya Attendance_Raw sheet mein data thik karein.
Jab tak attendance aur master data poori tarah "OK" na ho jaye, tab tak aage na badhein.
</t>
        </r>
        <r>
          <rPr>
            <b/>
            <sz val="9"/>
            <color indexed="81"/>
            <rFont val="Tahoma"/>
            <family val="2"/>
          </rPr>
          <t>3.Step 3: Run Payroll (Master Calculation Trigger)</t>
        </r>
        <r>
          <rPr>
            <sz val="9"/>
            <color indexed="81"/>
            <rFont val="Tahoma"/>
            <family val="2"/>
          </rPr>
          <t xml:space="preserve">
CRITICAL WARNING (Sabse Zaroori): Payroll run karne se pehle poori tarah check kar lein ki kisi bhi sheet (jaise Attendance ya Master) mein koi Filter (AutoFilter) na laga ho. (Filter laga hone par data calculation ya copy bigad sakta hai).
Filter check karne ke baad, Dashboard sheet par jayein aur Run Payroll button par click karein. Saara data automatically process ho jayega.
</t>
        </r>
        <r>
          <rPr>
            <b/>
            <sz val="9"/>
            <color indexed="81"/>
            <rFont val="Tahoma"/>
            <family val="2"/>
          </rPr>
          <t>Step 4: Reconciliation Audit (Sabse Jaruri Check - MUST DO!)</t>
        </r>
        <r>
          <rPr>
            <sz val="9"/>
            <color indexed="81"/>
            <rFont val="Tahoma"/>
            <family val="2"/>
          </rPr>
          <t xml:space="preserve">
Payroll run hone ke thik baad, sabse pehle Reconciliation sheet par jayein aur dashboard ko check karein.
Check karein ki No Wages / Ghost Paid alert zero hai aur system status APPROVED (Green) show kar raha hai.
Agar koi exception milti hai, toh aage badhne se pehle use thik karein. Jab sab matched ho jaye, tabhi aage ke steps karein.
</t>
        </r>
        <r>
          <rPr>
            <b/>
            <sz val="9"/>
            <color indexed="81"/>
            <rFont val="Tahoma"/>
            <family val="2"/>
          </rPr>
          <t>4. Step 5: Contractor Invoice Generation (Invoicing &amp; Billing)</t>
        </r>
        <r>
          <rPr>
            <sz val="9"/>
            <color indexed="81"/>
            <rFont val="Tahoma"/>
            <family val="2"/>
          </rPr>
          <t xml:space="preserve">
Contractor_Bill (Invoice) sheet par jayein.
Sheet ke top dropdowns se:
Contractor Name (Vendor) select karein.
Unit / Location select karein.
Dropdowns select karne ke baad Refresh button par click karein taaki us contractor ka bill update ho jaye.
Side mein bane Excel/File Logo par click karke Invoice (CSV/PDF) generate karein aur use contractor ko email par send kar dein.
</t>
        </r>
        <r>
          <rPr>
            <b/>
            <sz val="9"/>
            <color indexed="81"/>
            <rFont val="Tahoma"/>
            <family val="2"/>
          </rPr>
          <t>Step 6: Bank File Generation (Bank Upload &amp; Payments)</t>
        </r>
        <r>
          <rPr>
            <sz val="9"/>
            <color indexed="81"/>
            <rFont val="Tahoma"/>
            <family val="2"/>
          </rPr>
          <t xml:space="preserve">
Bank_Payment sheet par jayein.
Top dropdowns se required Company Type (Worker Type), Unit/Location Name, aur Disbursement Route (jaise HDFC NEFT ya Cheque Payment) select karein.
Select karne ke baad Refresh button par click karein taaki bank payment list generate ho jaye.
Is list ko export karke aap direct bank portal par upload kar sakte hain ya cheques generate kar sakte hain.
</t>
        </r>
        <r>
          <rPr>
            <b/>
            <sz val="9"/>
            <color indexed="81"/>
            <rFont val="Tahoma"/>
            <family val="2"/>
          </rPr>
          <t>Step 7: PF Challan Generation (EPFO Portal &amp; Consultant)</t>
        </r>
        <r>
          <rPr>
            <sz val="9"/>
            <color indexed="81"/>
            <rFont val="Tahoma"/>
            <family val="2"/>
          </rPr>
          <t xml:space="preserve">
Dashboard par click karke PF_ECR (PF Challan) sheet par jayein.
Top dropdowns se apni required Unit aur Source (Contractor) select karein (ya sabhi ke liye ALL select karein).
Refresh button daba kar matching list load karein.
Details check karne ke baad, Export PF Challan button par click karein. Aapke samne preview file khul jayegi, use F12 se as a .csv file save karein aur apne PF Consultant ko bhej dein ya portal par upload karein.
</t>
        </r>
        <r>
          <rPr>
            <b/>
            <sz val="9"/>
            <color indexed="81"/>
            <rFont val="Tahoma"/>
            <family val="2"/>
          </rPr>
          <t>Step 8: Refresh the Leave Control sheet also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VISHNU</author>
  </authors>
  <commentList>
    <comment ref="U1" authorId="0" shapeId="0" xr:uid="{569799A4-FB1D-4E5E-98E9-ACB16ACEC884}">
      <text>
        <r>
          <rPr>
            <b/>
            <sz val="9"/>
            <color indexed="81"/>
            <rFont val="Tahoma"/>
            <family val="2"/>
          </rPr>
          <t xml:space="preserve">PF Challan Generation – HR SOP
</t>
        </r>
        <r>
          <rPr>
            <b/>
            <sz val="9"/>
            <color indexed="81"/>
            <rFont val="FangSong"/>
            <family val="3"/>
            <charset val="134"/>
          </rPr>
          <t xml:space="preserve">
Step 1 → EPFO Portal par Login karein
Step 2 → Establishment Login / Employer Login se apni Establishment ID aur Password se Login karein
Step 3 → Payments / ECR section mein jaayein
Step 4 → Relevant Wage Month / Contribution Month select karein
Step 5 → ECR file upload karein jo Payroll System se generate ki gayi hai
Step 6 → ECR Upload ke baad Verify / Validate karein
Step 7 → Agar koi error aaye to employee-wise error check karke Payroll/ECR data correct karein aur ECR dobara upload karein
Step 8 → ECR successfully approve/validate hone ke baad Generate Challan option par click karein
Step 9 → Challan mein EPF, EPS, EDLI, Administrative Charges etc. ki amount verify karein
Step 10 → Total Challan Amount ko Payroll ECR report se match karein
Step 11 → Employee count aur total PF contribution verify karein
Step 12 → Sab details correct hone par Submit / Generate Challan karein
Step 13 → Challan generate hone ke baad TRRN (Temporary Return Reference Number) note/save karein
Step 14 → Challan PDF / acknowledgement download karke company record mein save karein
Step 15 → Make Payment option se Net Banking / available payment mode ke through PF payment karein
Step 16 → Payment successful hone ke baad Payment Receipt / Challan Receipt download karein
Step 17 → Receipt ko Payroll/HR statutory records mein save karein
Step 18 → INDPayroll mein Add PF Return ECR Submission par jaakar TRRN, Challan Date, Amount aur Payment details update karein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<sst xmlns="http://schemas.openxmlformats.org/spreadsheetml/2006/main" count="30416" uniqueCount="2624">
  <si>
    <t>Current_Month_End</t>
  </si>
  <si>
    <t>Leave_Year_Start_Month</t>
  </si>
  <si>
    <t>PF_Rate_Employee</t>
  </si>
  <si>
    <t>PF_Rate_Employer</t>
  </si>
  <si>
    <t>ESIC_Rate_Employee</t>
  </si>
  <si>
    <t>ESIC_Rate_Employer</t>
  </si>
  <si>
    <t>Bonus_Rate</t>
  </si>
  <si>
    <t>Standard_Working_Hours</t>
  </si>
  <si>
    <t>Worker_Code</t>
  </si>
  <si>
    <t>Name</t>
  </si>
  <si>
    <t>Unit</t>
  </si>
  <si>
    <t>Type</t>
  </si>
  <si>
    <t>Source</t>
  </si>
  <si>
    <t>Department</t>
  </si>
  <si>
    <t>Designation</t>
  </si>
  <si>
    <t>Gender</t>
  </si>
  <si>
    <t>DOB</t>
  </si>
  <si>
    <t>DOJ</t>
  </si>
  <si>
    <t>Working_Hour</t>
  </si>
  <si>
    <t>Category</t>
  </si>
  <si>
    <t>PF_Flag</t>
  </si>
  <si>
    <t>ESIC_Flag</t>
  </si>
  <si>
    <t>UAN</t>
  </si>
  <si>
    <t>ESIC_No</t>
  </si>
  <si>
    <t>Aadhar_No</t>
  </si>
  <si>
    <t>Bank_Name</t>
  </si>
  <si>
    <t>Bank_AC_No</t>
  </si>
  <si>
    <t>IFSC</t>
  </si>
  <si>
    <t>Basic_Rate_Day</t>
  </si>
  <si>
    <t>HRA_Rate_Day</t>
  </si>
  <si>
    <t>Other_Allow_Rate_Day</t>
  </si>
  <si>
    <t>Total_Wage_Day</t>
  </si>
  <si>
    <t>Min_Wage_Day</t>
  </si>
  <si>
    <t>Transport_Mode</t>
  </si>
  <si>
    <t>Transport_By</t>
  </si>
  <si>
    <t>Location_Source</t>
  </si>
  <si>
    <t>Active_Status</t>
  </si>
  <si>
    <t>Remarks</t>
  </si>
  <si>
    <t>DOJ_Group</t>
  </si>
  <si>
    <t>SK1CW0011</t>
  </si>
  <si>
    <t xml:space="preserve">Viral B Halpati                 </t>
  </si>
  <si>
    <t>SVN-II</t>
  </si>
  <si>
    <t>Contractor-PF</t>
  </si>
  <si>
    <t>Bhavin Bhandari</t>
  </si>
  <si>
    <t>FF/Repair</t>
  </si>
  <si>
    <t>M</t>
  </si>
  <si>
    <t>SK1CW0022</t>
  </si>
  <si>
    <t xml:space="preserve">Rahul Halpati                   </t>
  </si>
  <si>
    <t>Packing</t>
  </si>
  <si>
    <t>SK1CW0023</t>
  </si>
  <si>
    <t xml:space="preserve">Nisha Dilip Varli               </t>
  </si>
  <si>
    <t>Assembly</t>
  </si>
  <si>
    <t>F</t>
  </si>
  <si>
    <t>SK1CW0025</t>
  </si>
  <si>
    <t xml:space="preserve">Sumitra Vinod Halpati           </t>
  </si>
  <si>
    <t>SK1CW0028</t>
  </si>
  <si>
    <t xml:space="preserve">Radhika Dubla                   </t>
  </si>
  <si>
    <t>SK1CW0029</t>
  </si>
  <si>
    <t xml:space="preserve">Renuka Raman Pariya             </t>
  </si>
  <si>
    <t>SK1CW0031</t>
  </si>
  <si>
    <t xml:space="preserve">Sainaa kailash Andher           </t>
  </si>
  <si>
    <t>SK1CW0032</t>
  </si>
  <si>
    <t xml:space="preserve">Manojbhai Warli                 </t>
  </si>
  <si>
    <t>Wire Cutting</t>
  </si>
  <si>
    <t>SK1CW0038</t>
  </si>
  <si>
    <t xml:space="preserve">Nisha Pravin Halpati            </t>
  </si>
  <si>
    <t>SK1CW0047</t>
  </si>
  <si>
    <t xml:space="preserve">Vinod Naran Halpati             </t>
  </si>
  <si>
    <t>SK1CW0052</t>
  </si>
  <si>
    <t xml:space="preserve">Khushi Halpati                  </t>
  </si>
  <si>
    <t>SK1CW0053</t>
  </si>
  <si>
    <t xml:space="preserve">Nayna Haresh Halpati            </t>
  </si>
  <si>
    <t>SK1CW0055</t>
  </si>
  <si>
    <t xml:space="preserve">Sangita Shivcharan Prajapati    </t>
  </si>
  <si>
    <t>SK1CW0058</t>
  </si>
  <si>
    <t xml:space="preserve">Ajay P Halpati                  </t>
  </si>
  <si>
    <t>SK1CW0066</t>
  </si>
  <si>
    <t xml:space="preserve">Diyna Miskite                   </t>
  </si>
  <si>
    <t xml:space="preserve">Pooja S Halpati                 </t>
  </si>
  <si>
    <t>SK1CW0079</t>
  </si>
  <si>
    <t xml:space="preserve">Pinki Nitin Dombhare            </t>
  </si>
  <si>
    <t>SK1CW0082</t>
  </si>
  <si>
    <t xml:space="preserve">Neha Dinesh Halapti             </t>
  </si>
  <si>
    <t>SK1CW0087</t>
  </si>
  <si>
    <t xml:space="preserve">Saraswati amit varli            </t>
  </si>
  <si>
    <t>SK1CW0089</t>
  </si>
  <si>
    <t xml:space="preserve">Sangita R Dadoda                </t>
  </si>
  <si>
    <t>D.W.</t>
  </si>
  <si>
    <t>SK1CW0102</t>
  </si>
  <si>
    <t xml:space="preserve">Sangita D Waygankar             </t>
  </si>
  <si>
    <t>SK1CW0112</t>
  </si>
  <si>
    <t xml:space="preserve">Kanku Nanu Patel                </t>
  </si>
  <si>
    <t>SK1CW0114</t>
  </si>
  <si>
    <t xml:space="preserve">Vaishali S Sapata               </t>
  </si>
  <si>
    <t>SK1CW0116</t>
  </si>
  <si>
    <t xml:space="preserve">Saraswati R Patel               </t>
  </si>
  <si>
    <t>SK1CW0120</t>
  </si>
  <si>
    <t xml:space="preserve">Barsu S Patkar                  </t>
  </si>
  <si>
    <t>SK1CW0122</t>
  </si>
  <si>
    <t xml:space="preserve">Sangita Lakhhan Dhonde          </t>
  </si>
  <si>
    <t>SK1CW0135</t>
  </si>
  <si>
    <t xml:space="preserve">Rohini Navin Patel              </t>
  </si>
  <si>
    <t>SK1CW0136</t>
  </si>
  <si>
    <t xml:space="preserve">Vaishali N. Halpati             </t>
  </si>
  <si>
    <t>Dispatch</t>
  </si>
  <si>
    <t>SK1CW0140</t>
  </si>
  <si>
    <t xml:space="preserve">Asha T. Halpati                 </t>
  </si>
  <si>
    <t>SK1CW0141</t>
  </si>
  <si>
    <t xml:space="preserve">Nimisha A. Solanki              </t>
  </si>
  <si>
    <t>SK1CW0142</t>
  </si>
  <si>
    <t xml:space="preserve">Varli Jashodaben Sureshbhai     </t>
  </si>
  <si>
    <t>SK1CW0144</t>
  </si>
  <si>
    <t xml:space="preserve">Divyesha N. Patel               </t>
  </si>
  <si>
    <t>SK1CW0506</t>
  </si>
  <si>
    <t xml:space="preserve">Hema Radka Vadkar               </t>
  </si>
  <si>
    <t>Shilpa Bhagone</t>
  </si>
  <si>
    <t>SK1CW0507</t>
  </si>
  <si>
    <t xml:space="preserve">Bebi Rajubhai Kharapadiya       </t>
  </si>
  <si>
    <t>House Keeping</t>
  </si>
  <si>
    <t>SK1CW0509</t>
  </si>
  <si>
    <t xml:space="preserve">Neha Radka halpati              </t>
  </si>
  <si>
    <t>SK1CW0512</t>
  </si>
  <si>
    <t xml:space="preserve">Darshna Nanu Badavi             </t>
  </si>
  <si>
    <t>SK1CW0515</t>
  </si>
  <si>
    <t xml:space="preserve">Ramila Ashok Patel              </t>
  </si>
  <si>
    <t>SK1CW0519</t>
  </si>
  <si>
    <t xml:space="preserve">Hina Vinesh Halpati             </t>
  </si>
  <si>
    <t>SK1CW0520</t>
  </si>
  <si>
    <t xml:space="preserve">Priti Mitna                     </t>
  </si>
  <si>
    <t>SK1CW0523</t>
  </si>
  <si>
    <t xml:space="preserve">Sunita D Halpati                </t>
  </si>
  <si>
    <t>SK1CW0530</t>
  </si>
  <si>
    <t xml:space="preserve">Barsu Shukkar Kunvra            </t>
  </si>
  <si>
    <t>SK1CW0532</t>
  </si>
  <si>
    <t xml:space="preserve">Aruna Ramesh Varli              </t>
  </si>
  <si>
    <t>SK1CW0536</t>
  </si>
  <si>
    <t xml:space="preserve">Mina Raju Vilat                 </t>
  </si>
  <si>
    <t>SK1CW0541</t>
  </si>
  <si>
    <t xml:space="preserve">Pinii Vinesh Halpati            </t>
  </si>
  <si>
    <t>SK1CW0549</t>
  </si>
  <si>
    <t xml:space="preserve">Kakdu A Vartha                  </t>
  </si>
  <si>
    <t>SK1CW0550</t>
  </si>
  <si>
    <t xml:space="preserve">Urvashi P Halpati               </t>
  </si>
  <si>
    <t>SK1CW0553</t>
  </si>
  <si>
    <t xml:space="preserve">Aruna Raju Varli                </t>
  </si>
  <si>
    <t>SK1CW0558</t>
  </si>
  <si>
    <t xml:space="preserve">Priya Kiran Halapti             </t>
  </si>
  <si>
    <t>SK1CW0562</t>
  </si>
  <si>
    <t xml:space="preserve">Tinu Varli                      </t>
  </si>
  <si>
    <t>SK1CW0564</t>
  </si>
  <si>
    <t xml:space="preserve">Nikita Arjun Halpati            </t>
  </si>
  <si>
    <t>SK1CW0571</t>
  </si>
  <si>
    <t xml:space="preserve">Indu Vinod Varli                </t>
  </si>
  <si>
    <t>SK1CW0572</t>
  </si>
  <si>
    <t xml:space="preserve">Jigna Varli                     </t>
  </si>
  <si>
    <t>SK1CW1500</t>
  </si>
  <si>
    <t xml:space="preserve">Bharti D Gajjar                 </t>
  </si>
  <si>
    <t>Veer Enterprises</t>
  </si>
  <si>
    <t>SK1CW1513</t>
  </si>
  <si>
    <t xml:space="preserve">Kalpana Sonu Gupta              </t>
  </si>
  <si>
    <t>SK1CW1518</t>
  </si>
  <si>
    <t xml:space="preserve">Ganga Rabha                     </t>
  </si>
  <si>
    <t xml:space="preserve">Sudha Narottam Patel            </t>
  </si>
  <si>
    <t>Company</t>
  </si>
  <si>
    <t>SK1WK0007</t>
  </si>
  <si>
    <t xml:space="preserve">Sangita Anil Patel              </t>
  </si>
  <si>
    <t>Sakar-I</t>
  </si>
  <si>
    <t>SK1WK0008</t>
  </si>
  <si>
    <t xml:space="preserve">Chetna Nanu Patel               </t>
  </si>
  <si>
    <t>SK1WK0009</t>
  </si>
  <si>
    <t xml:space="preserve">Laxmi Ashok Patel               </t>
  </si>
  <si>
    <t>10020503780
0</t>
  </si>
  <si>
    <t>SK1WK0010</t>
  </si>
  <si>
    <t xml:space="preserve">Geeta Malji Patel               </t>
  </si>
  <si>
    <t>SK1WK0011</t>
  </si>
  <si>
    <t xml:space="preserve">Ravi Vesta Patel                </t>
  </si>
  <si>
    <t>SK1WK0013</t>
  </si>
  <si>
    <t xml:space="preserve">Neela Magan Patel               </t>
  </si>
  <si>
    <t>SK1WK0014</t>
  </si>
  <si>
    <t xml:space="preserve">Pravina Harish Patel            </t>
  </si>
  <si>
    <t>SK1WK0017</t>
  </si>
  <si>
    <t xml:space="preserve">Mina Rashik Usdad               </t>
  </si>
  <si>
    <t>SK1WK0018</t>
  </si>
  <si>
    <t xml:space="preserve">Panna Bharat Patel              </t>
  </si>
  <si>
    <t>SK1WK0019</t>
  </si>
  <si>
    <t xml:space="preserve">Kanchan Ilesh Patel             </t>
  </si>
  <si>
    <t>SK1WK0020</t>
  </si>
  <si>
    <t xml:space="preserve">Santosh Thakor Nayka            </t>
  </si>
  <si>
    <t>SK1WK0021</t>
  </si>
  <si>
    <t xml:space="preserve">Bhavana Navin Nayka             </t>
  </si>
  <si>
    <t>SK1WK0022</t>
  </si>
  <si>
    <t xml:space="preserve">Aruna Ziku Patel                </t>
  </si>
  <si>
    <t>SK1WK0024</t>
  </si>
  <si>
    <t xml:space="preserve">Daxa Bhikhu Patel               </t>
  </si>
  <si>
    <t>SK1WK0028</t>
  </si>
  <si>
    <t xml:space="preserve">Gaurav Shankarbhai Mangela      </t>
  </si>
  <si>
    <t>SK1WK0033</t>
  </si>
  <si>
    <t xml:space="preserve">Mukesh C. Patel                 </t>
  </si>
  <si>
    <t>SK1WK0039</t>
  </si>
  <si>
    <t xml:space="preserve">Nirmalbhai Dipakbhai Nayka      </t>
  </si>
  <si>
    <t>10076937769
1</t>
  </si>
  <si>
    <t>SK1WK0040</t>
  </si>
  <si>
    <t xml:space="preserve">Jayeshkumar Rameshbhai Halpati  </t>
  </si>
  <si>
    <t>Line Leader</t>
  </si>
  <si>
    <t>10076982511
9</t>
  </si>
  <si>
    <t>SK1WK0041</t>
  </si>
  <si>
    <t xml:space="preserve">Parvati Dhanulal Raikawar       </t>
  </si>
  <si>
    <t>10076936661
1</t>
  </si>
  <si>
    <t xml:space="preserve">Arvind Bharat Mitna             </t>
  </si>
  <si>
    <t>SK1WK0048</t>
  </si>
  <si>
    <t xml:space="preserve">Bakulaben Bharatbhai Patel      </t>
  </si>
  <si>
    <t>SK1WK0050</t>
  </si>
  <si>
    <t xml:space="preserve">Janaki Sharma                   </t>
  </si>
  <si>
    <t>SK1WK0054</t>
  </si>
  <si>
    <t xml:space="preserve">Patel Pratik Subhashbhai        </t>
  </si>
  <si>
    <t>SK1WK0064</t>
  </si>
  <si>
    <t xml:space="preserve">Shirinbanu Nurmahmad Shaikh     </t>
  </si>
  <si>
    <t>SK1WK0067</t>
  </si>
  <si>
    <t xml:space="preserve">Kalpesh Manchhu Varli           </t>
  </si>
  <si>
    <t>SK1WK0069</t>
  </si>
  <si>
    <t xml:space="preserve">Hardik Mukeshbhai Patel         </t>
  </si>
  <si>
    <t>SK1WK0075</t>
  </si>
  <si>
    <t xml:space="preserve">Jashoda Ajit Patel              </t>
  </si>
  <si>
    <t>SK1WK0077</t>
  </si>
  <si>
    <t xml:space="preserve">Halapti vikas Bhikhubhai        </t>
  </si>
  <si>
    <t>SK1WK0078</t>
  </si>
  <si>
    <t xml:space="preserve">Harshad Natu Halpati            </t>
  </si>
  <si>
    <t>SK1WK0085</t>
  </si>
  <si>
    <t xml:space="preserve">Patel Kokilaben Bipinbhai       </t>
  </si>
  <si>
    <t>SK1WK0088</t>
  </si>
  <si>
    <t xml:space="preserve">Patel Sangitaben Kamleshbhai    </t>
  </si>
  <si>
    <t>SK1WK0090</t>
  </si>
  <si>
    <t xml:space="preserve">Patel Manishaben Rajeshbhai     </t>
  </si>
  <si>
    <t>SK1WK0092</t>
  </si>
  <si>
    <t xml:space="preserve">Patel Pushpaben Rajeshbhai      </t>
  </si>
  <si>
    <t>SK1WK0104</t>
  </si>
  <si>
    <t xml:space="preserve">Meenaben Khandubhai Patel       </t>
  </si>
  <si>
    <t>SK1WK0106</t>
  </si>
  <si>
    <t xml:space="preserve">Patel Urmilaben Dipakbhai       </t>
  </si>
  <si>
    <t>SK1WK0107</t>
  </si>
  <si>
    <t xml:space="preserve">Patel Savitaben Jayeshbhai      </t>
  </si>
  <si>
    <t>SK1WK0109</t>
  </si>
  <si>
    <t xml:space="preserve">Hinaben Ranchhodbhai Patel      </t>
  </si>
  <si>
    <t>SK1WK0110</t>
  </si>
  <si>
    <t xml:space="preserve">Patel Varshaben Rameshbhai      </t>
  </si>
  <si>
    <t>SK1WK0112</t>
  </si>
  <si>
    <t xml:space="preserve">Govinda                         </t>
  </si>
  <si>
    <t>Store</t>
  </si>
  <si>
    <t>SK1WK0113</t>
  </si>
  <si>
    <t xml:space="preserve">Patel Miraben Kishanbhai        </t>
  </si>
  <si>
    <t>SK1WK0114</t>
  </si>
  <si>
    <t xml:space="preserve">Patel Surekhaben Uttambhai      </t>
  </si>
  <si>
    <t>SK1WK0115</t>
  </si>
  <si>
    <t xml:space="preserve">Patel Bhavna Rajendrabhai       </t>
  </si>
  <si>
    <t>SK1WK0117</t>
  </si>
  <si>
    <t xml:space="preserve">Varli Ravibhai                  </t>
  </si>
  <si>
    <t>SK1WK0121</t>
  </si>
  <si>
    <t xml:space="preserve">Kalpana Jaykumar Madeshiya      </t>
  </si>
  <si>
    <t>SK1WK0125</t>
  </si>
  <si>
    <t xml:space="preserve">Heena Mangubha Halpati          </t>
  </si>
  <si>
    <t>SK1WK0126</t>
  </si>
  <si>
    <t xml:space="preserve">Jitesh Ramjibhai Varli          </t>
  </si>
  <si>
    <t>Soaking</t>
  </si>
  <si>
    <t>SK1WK0127</t>
  </si>
  <si>
    <t xml:space="preserve">Halapti vikas Dhirubhai         </t>
  </si>
  <si>
    <t>SK1WK0130</t>
  </si>
  <si>
    <t xml:space="preserve">Patel Jyotiben Devshibhai       </t>
  </si>
  <si>
    <t>SK1WK0132</t>
  </si>
  <si>
    <t xml:space="preserve">Halapati Pankeshbhai            </t>
  </si>
  <si>
    <t>SK1WK0133</t>
  </si>
  <si>
    <t xml:space="preserve">Patel Ushaben Jeshingbhai       </t>
  </si>
  <si>
    <t>SK1WK0137</t>
  </si>
  <si>
    <t xml:space="preserve">Patel Rina Hemant               </t>
  </si>
  <si>
    <t>SK1WK0140</t>
  </si>
  <si>
    <t xml:space="preserve">Nayka Kalaben Dineshbhai        </t>
  </si>
  <si>
    <t>SK1WK0141</t>
  </si>
  <si>
    <t xml:space="preserve">Halpati Yogitaben Bhagubhai     </t>
  </si>
  <si>
    <t>SK1WK0142</t>
  </si>
  <si>
    <t xml:space="preserve">Patel Rasilaben Ajitbhai        </t>
  </si>
  <si>
    <t>SK1WK0144</t>
  </si>
  <si>
    <t xml:space="preserve">Shantiben Dhirubhai Ahir        </t>
  </si>
  <si>
    <t>SK1WK0147</t>
  </si>
  <si>
    <t xml:space="preserve">Dubla Amish Nareshbhai          </t>
  </si>
  <si>
    <t>SK1WK0149</t>
  </si>
  <si>
    <t xml:space="preserve">Mukeshbhai Patel                </t>
  </si>
  <si>
    <t>SK1WK0153</t>
  </si>
  <si>
    <t xml:space="preserve">Patel Urmilaben Shaileshbhai    </t>
  </si>
  <si>
    <t>SK1WK0154</t>
  </si>
  <si>
    <t xml:space="preserve">Viral Bakul Halpati             </t>
  </si>
  <si>
    <t>SK1WK0156</t>
  </si>
  <si>
    <t xml:space="preserve">Heena Santoshbhai Patel         </t>
  </si>
  <si>
    <t>SK1WK0157</t>
  </si>
  <si>
    <t xml:space="preserve">Bindu singh                     </t>
  </si>
  <si>
    <t>SK1WK0159</t>
  </si>
  <si>
    <t xml:space="preserve">Dhodi Priyankaben Mohanbhai     </t>
  </si>
  <si>
    <t>SK1WK0166</t>
  </si>
  <si>
    <t xml:space="preserve">Reena Devi                      </t>
  </si>
  <si>
    <t>SK1WK0170</t>
  </si>
  <si>
    <t xml:space="preserve">Jai Ganesh Kambli               </t>
  </si>
  <si>
    <t>Quality</t>
  </si>
  <si>
    <t>SK1WK0198</t>
  </si>
  <si>
    <t xml:space="preserve">Dharmishtha Dalvi               </t>
  </si>
  <si>
    <t>SK1WK0199</t>
  </si>
  <si>
    <t xml:space="preserve">Mitna Ritaben Kantilal          </t>
  </si>
  <si>
    <t>SK1WK0203</t>
  </si>
  <si>
    <t xml:space="preserve">Ankit R Halpati                 </t>
  </si>
  <si>
    <t>SK1WK0211</t>
  </si>
  <si>
    <t xml:space="preserve">Mayur Rajesh Halpati            </t>
  </si>
  <si>
    <t>SK1WK0213</t>
  </si>
  <si>
    <t xml:space="preserve">Patel Sangita Navin             </t>
  </si>
  <si>
    <t>SK1WK0214</t>
  </si>
  <si>
    <t xml:space="preserve">Radha Anil Patel                </t>
  </si>
  <si>
    <t>SK1WK0215</t>
  </si>
  <si>
    <t xml:space="preserve">Urmila Sunil Patel              </t>
  </si>
  <si>
    <t>SK1WK0217</t>
  </si>
  <si>
    <t xml:space="preserve">Rukesh Devu Nayka               </t>
  </si>
  <si>
    <t>SK1WK0219</t>
  </si>
  <si>
    <t xml:space="preserve">Anita R Patel                   </t>
  </si>
  <si>
    <t>SK1WK0220</t>
  </si>
  <si>
    <t xml:space="preserve">Dhinal M. Nayka                 </t>
  </si>
  <si>
    <t>SK1WK0001</t>
  </si>
  <si>
    <t xml:space="preserve">SK1WK0001  </t>
  </si>
  <si>
    <t xml:space="preserve">Rekha Harish Patel              </t>
  </si>
  <si>
    <t>SK1WK0003</t>
  </si>
  <si>
    <t xml:space="preserve">SK1WK0003  </t>
  </si>
  <si>
    <t xml:space="preserve">Jyoti Keshav Patel              </t>
  </si>
  <si>
    <t>10017905613
7</t>
  </si>
  <si>
    <t>SK1WK0005</t>
  </si>
  <si>
    <t xml:space="preserve">SK1WK0005  </t>
  </si>
  <si>
    <t xml:space="preserve">Jagruti Dinesh Patel            </t>
  </si>
  <si>
    <t>SK1WK0006</t>
  </si>
  <si>
    <t xml:space="preserve">SK1WK0006  </t>
  </si>
  <si>
    <t xml:space="preserve">Aruna Vinod Patel               </t>
  </si>
  <si>
    <t>SK1WK0015</t>
  </si>
  <si>
    <t xml:space="preserve">SK1WK0015  </t>
  </si>
  <si>
    <t xml:space="preserve">Raju Babu Halpati               </t>
  </si>
  <si>
    <t>SK1WK0025</t>
  </si>
  <si>
    <t xml:space="preserve">SK1WK0025  </t>
  </si>
  <si>
    <t xml:space="preserve">Urmila Subhas Patel             </t>
  </si>
  <si>
    <t>SK1WK0030</t>
  </si>
  <si>
    <t xml:space="preserve">SK1WK0030  </t>
  </si>
  <si>
    <t xml:space="preserve">Sandipbhai Vinubhai Varli       </t>
  </si>
  <si>
    <t>10050953741
9</t>
  </si>
  <si>
    <t>SK1WK0031</t>
  </si>
  <si>
    <t xml:space="preserve">VipulKumar Dahyabhai Halpati    </t>
  </si>
  <si>
    <t>SK1WK0034</t>
  </si>
  <si>
    <t xml:space="preserve">SK1WK0034  </t>
  </si>
  <si>
    <t xml:space="preserve">Rakesh  Kishanbhai Halpati      </t>
  </si>
  <si>
    <t>10050850804
8</t>
  </si>
  <si>
    <t>SK1WK0038</t>
  </si>
  <si>
    <t xml:space="preserve">SK1WK0038  </t>
  </si>
  <si>
    <t xml:space="preserve">Samsher Chauhan                 </t>
  </si>
  <si>
    <t>SK1WK0042</t>
  </si>
  <si>
    <t xml:space="preserve">SK1WK0042  </t>
  </si>
  <si>
    <t xml:space="preserve">Bhavana Nitinbhai Mahyavanshi   </t>
  </si>
  <si>
    <t>SK1WK0046</t>
  </si>
  <si>
    <t xml:space="preserve">SK1WK0046  </t>
  </si>
  <si>
    <t xml:space="preserve">Shilpa Jayesh Mahyavanshi       </t>
  </si>
  <si>
    <t>SK1WK0047</t>
  </si>
  <si>
    <t xml:space="preserve">SK1WK0047  </t>
  </si>
  <si>
    <t xml:space="preserve">Jagruti Prakash Mahyavanshi     </t>
  </si>
  <si>
    <t>SK1WK0053</t>
  </si>
  <si>
    <t xml:space="preserve">SK1WK0053  </t>
  </si>
  <si>
    <t xml:space="preserve">Hitesh Champaklal Patel         </t>
  </si>
  <si>
    <t>SK1WK0057</t>
  </si>
  <si>
    <t xml:space="preserve">SK1WK0057  </t>
  </si>
  <si>
    <t xml:space="preserve">Ramesh Uttambhai Dubla          </t>
  </si>
  <si>
    <t>SK1WK0059</t>
  </si>
  <si>
    <t xml:space="preserve">SK1WK0059  </t>
  </si>
  <si>
    <t xml:space="preserve">Nayka Chetan Kiritbhai          </t>
  </si>
  <si>
    <t>SK1WK0060</t>
  </si>
  <si>
    <t xml:space="preserve">SK1WK0060  </t>
  </si>
  <si>
    <t xml:space="preserve">Chetan Prakash Halpati          </t>
  </si>
  <si>
    <t>SK1WK0063</t>
  </si>
  <si>
    <t xml:space="preserve">SK1WK0063  </t>
  </si>
  <si>
    <t xml:space="preserve">Varli Vijaybhai                 </t>
  </si>
  <si>
    <t>SK1WK0080</t>
  </si>
  <si>
    <t xml:space="preserve">SK1WK0080  </t>
  </si>
  <si>
    <t xml:space="preserve">Pritesh Thakor Halpati          </t>
  </si>
  <si>
    <t>SK1WK0082</t>
  </si>
  <si>
    <t xml:space="preserve">SK1WK0082  </t>
  </si>
  <si>
    <t xml:space="preserve">Patel Gauriben Aaytabhai        </t>
  </si>
  <si>
    <t>SK1WK0083</t>
  </si>
  <si>
    <t xml:space="preserve">SK1WK0083  </t>
  </si>
  <si>
    <t xml:space="preserve">Patel Hansaben Jayeshbhai       </t>
  </si>
  <si>
    <t>SK1WK0084</t>
  </si>
  <si>
    <t xml:space="preserve">SK1WK0084  </t>
  </si>
  <si>
    <t xml:space="preserve">Rathod Ranjanaben Chhaganbhai   </t>
  </si>
  <si>
    <t>SK1WK0086</t>
  </si>
  <si>
    <t xml:space="preserve">SK1WK0086  </t>
  </si>
  <si>
    <t xml:space="preserve">Chanchalben Mukeshbhai Patel    </t>
  </si>
  <si>
    <t>SK1WK0089</t>
  </si>
  <si>
    <t xml:space="preserve">SK1WK0089  </t>
  </si>
  <si>
    <t xml:space="preserve">Zamuben Chimanbhai Patel        </t>
  </si>
  <si>
    <t>SK1WK0091</t>
  </si>
  <si>
    <t xml:space="preserve">SK1WK0091  </t>
  </si>
  <si>
    <t xml:space="preserve">Bhupen Manilal Halpati          </t>
  </si>
  <si>
    <t>SK1WK0093</t>
  </si>
  <si>
    <t xml:space="preserve">SK1WK0093  </t>
  </si>
  <si>
    <t xml:space="preserve">Anit Kumar Pankajbhai Varli     </t>
  </si>
  <si>
    <t>SK1WK0094</t>
  </si>
  <si>
    <t xml:space="preserve">SK1WK0094  </t>
  </si>
  <si>
    <t xml:space="preserve">Anupama Arjun Jaiswal           </t>
  </si>
  <si>
    <t>Admin</t>
  </si>
  <si>
    <t>SK1WK0101</t>
  </si>
  <si>
    <t xml:space="preserve">SK1WK0101  </t>
  </si>
  <si>
    <t xml:space="preserve">Radheshyam Ram                  </t>
  </si>
  <si>
    <t>SK1WK0105</t>
  </si>
  <si>
    <t xml:space="preserve">SK1WK0105  </t>
  </si>
  <si>
    <t xml:space="preserve">Patel Champaben Raviyabhai      </t>
  </si>
  <si>
    <t>SK1WK0108</t>
  </si>
  <si>
    <t xml:space="preserve">SK1WK0108  </t>
  </si>
  <si>
    <t xml:space="preserve">Ahir Manjulaben Bhangiyabhai    </t>
  </si>
  <si>
    <t>SK1WK0116</t>
  </si>
  <si>
    <t xml:space="preserve">SK1WK0116  </t>
  </si>
  <si>
    <t xml:space="preserve">Narmadaben Manojbhai Patel      </t>
  </si>
  <si>
    <t>SK1WK0118</t>
  </si>
  <si>
    <t xml:space="preserve">SK1WK0118  </t>
  </si>
  <si>
    <t xml:space="preserve">Hemant Manishbhai Nayka         </t>
  </si>
  <si>
    <t>SK1WK0120</t>
  </si>
  <si>
    <t xml:space="preserve">SK1WK0120  </t>
  </si>
  <si>
    <t xml:space="preserve">Patel Surekhaben Bhagubhai      </t>
  </si>
  <si>
    <t>SK1WK0122</t>
  </si>
  <si>
    <t xml:space="preserve">Lataben Prakashbhai Patel       </t>
  </si>
  <si>
    <t>SK1WK0123</t>
  </si>
  <si>
    <t xml:space="preserve">SK1WK0123  </t>
  </si>
  <si>
    <t xml:space="preserve">Pushpaben Hemantbhai Patel      </t>
  </si>
  <si>
    <t>SK1WK0129</t>
  </si>
  <si>
    <t xml:space="preserve">SK1WK0129  </t>
  </si>
  <si>
    <t xml:space="preserve">Halapti Hareshbhai Gulabbhai    </t>
  </si>
  <si>
    <t>SK1WK0131</t>
  </si>
  <si>
    <t xml:space="preserve">SK1WK0131  </t>
  </si>
  <si>
    <t xml:space="preserve">Patel Ashaben Kantibhai         </t>
  </si>
  <si>
    <t>SK1WK0134</t>
  </si>
  <si>
    <t xml:space="preserve">SK1WK0134  </t>
  </si>
  <si>
    <t xml:space="preserve">Dakshabahen Mukeshbhai Patel    </t>
  </si>
  <si>
    <t>SK1WK0136</t>
  </si>
  <si>
    <t xml:space="preserve">SK1WK0136  </t>
  </si>
  <si>
    <t xml:space="preserve">Halpati Vanitaben Babubhai      </t>
  </si>
  <si>
    <t>SK1WK0139</t>
  </si>
  <si>
    <t xml:space="preserve">SK1WK0139  </t>
  </si>
  <si>
    <t xml:space="preserve">Patel Ushaben Champakbhai       </t>
  </si>
  <si>
    <t>SK1WK0143</t>
  </si>
  <si>
    <t xml:space="preserve">SK1WK0143  </t>
  </si>
  <si>
    <t xml:space="preserve">Ushaben Jayantibhai Patel       </t>
  </si>
  <si>
    <t>SK1WK0145</t>
  </si>
  <si>
    <t xml:space="preserve">SK1WK0145  </t>
  </si>
  <si>
    <t xml:space="preserve">Patel Geetabahen Babarbhai      </t>
  </si>
  <si>
    <t>SK1WK0148</t>
  </si>
  <si>
    <t xml:space="preserve">SK1WK0148  </t>
  </si>
  <si>
    <t xml:space="preserve">Dhansukhbhai Balaram Halpati    </t>
  </si>
  <si>
    <t>SK1WK0158</t>
  </si>
  <si>
    <t xml:space="preserve">SK1WK0158  </t>
  </si>
  <si>
    <t xml:space="preserve">Halpati Minaben Dineshbhai      </t>
  </si>
  <si>
    <t>SK1WK0161</t>
  </si>
  <si>
    <t xml:space="preserve">SK1WK0161  </t>
  </si>
  <si>
    <t xml:space="preserve">Varali karishmaben              </t>
  </si>
  <si>
    <t>SK1WK0162</t>
  </si>
  <si>
    <t xml:space="preserve">SK1WK0162  </t>
  </si>
  <si>
    <t xml:space="preserve">Halpati Rakeshbhai Vishnubhai   </t>
  </si>
  <si>
    <t>SK1WK0165</t>
  </si>
  <si>
    <t xml:space="preserve">SK1WK0165  </t>
  </si>
  <si>
    <t xml:space="preserve">Mamta Bhagu Varli               </t>
  </si>
  <si>
    <t>SK1WK0169</t>
  </si>
  <si>
    <t xml:space="preserve">SK1WK0169  </t>
  </si>
  <si>
    <t xml:space="preserve">Jignesh Dhodi                   </t>
  </si>
  <si>
    <t>SK1WK0195</t>
  </si>
  <si>
    <t xml:space="preserve">SK1WK0195  </t>
  </si>
  <si>
    <t xml:space="preserve">Sangitaben Kamleshbhai Halpati  </t>
  </si>
  <si>
    <t>SK1WK0200</t>
  </si>
  <si>
    <t xml:space="preserve">SK1WK0200  </t>
  </si>
  <si>
    <t xml:space="preserve">Halpati Vanitaben Dipakbhai     </t>
  </si>
  <si>
    <t>SK1WK0204</t>
  </si>
  <si>
    <t xml:space="preserve">SK1WK0204  </t>
  </si>
  <si>
    <t xml:space="preserve">Sumitra Sanjaybhai Halpati      </t>
  </si>
  <si>
    <t>SK1WK0205</t>
  </si>
  <si>
    <t xml:space="preserve">SK1WK0205  </t>
  </si>
  <si>
    <t xml:space="preserve">Bharti Dilip Vartha             </t>
  </si>
  <si>
    <t>SK1WK0209</t>
  </si>
  <si>
    <t xml:space="preserve">SK1WK0209  </t>
  </si>
  <si>
    <t xml:space="preserve">Akshay Girishbhai Patel         </t>
  </si>
  <si>
    <t>101073231277</t>
  </si>
  <si>
    <t>SK1WK0216</t>
  </si>
  <si>
    <t xml:space="preserve">SK1WK0216  </t>
  </si>
  <si>
    <t xml:space="preserve">Halpati Kartik Ruplal           </t>
  </si>
  <si>
    <t>SK1WK0218</t>
  </si>
  <si>
    <t xml:space="preserve">SK1WK0218  </t>
  </si>
  <si>
    <t xml:space="preserve">Kalavati R. VArma               </t>
  </si>
  <si>
    <t>SK1WK0224</t>
  </si>
  <si>
    <t xml:space="preserve">SK1WK0224  </t>
  </si>
  <si>
    <t xml:space="preserve">Krunal MPatel                   </t>
  </si>
  <si>
    <t>SK1WK0225</t>
  </si>
  <si>
    <t xml:space="preserve">SK1WK0225  </t>
  </si>
  <si>
    <t xml:space="preserve">Sagar D Halpati                 </t>
  </si>
  <si>
    <t>SK1WK0226</t>
  </si>
  <si>
    <t xml:space="preserve">SK1WK0226  </t>
  </si>
  <si>
    <t xml:space="preserve">Machhi Ranjanben Jashvantbhai   </t>
  </si>
  <si>
    <t>Contractor_Name</t>
  </si>
  <si>
    <t>PF_Applicable</t>
  </si>
  <si>
    <t>ESIC_Applicable</t>
  </si>
  <si>
    <t>Commission_Per_Day</t>
  </si>
  <si>
    <t>GST_Rate</t>
  </si>
  <si>
    <t>TDS_Rate</t>
  </si>
  <si>
    <t>Month</t>
  </si>
  <si>
    <t>Present</t>
  </si>
  <si>
    <t>Absent</t>
  </si>
  <si>
    <t>Weekly_Off</t>
  </si>
  <si>
    <t>Paid_Holiday</t>
  </si>
  <si>
    <t>Leave</t>
  </si>
  <si>
    <t>LWP</t>
  </si>
  <si>
    <t>OT_Hours</t>
  </si>
  <si>
    <t xml:space="preserve">SK1CW0001  </t>
  </si>
  <si>
    <t xml:space="preserve">SK1CW0018  </t>
  </si>
  <si>
    <t xml:space="preserve">Vivek Halpati                   </t>
  </si>
  <si>
    <t xml:space="preserve">SK1CW0020  </t>
  </si>
  <si>
    <t xml:space="preserve">Ganpat K Halpati                </t>
  </si>
  <si>
    <t xml:space="preserve">SK1CW0024  </t>
  </si>
  <si>
    <t xml:space="preserve">Nirmala B machhi                </t>
  </si>
  <si>
    <t xml:space="preserve">SK1CW0026  </t>
  </si>
  <si>
    <t xml:space="preserve">Geeta S Halpati                 </t>
  </si>
  <si>
    <t xml:space="preserve">SK1CW0030  </t>
  </si>
  <si>
    <t xml:space="preserve">Jinal A Malavkar                </t>
  </si>
  <si>
    <t xml:space="preserve">SK1CW0033  </t>
  </si>
  <si>
    <t xml:space="preserve">Dhanu Ishwar Patel              </t>
  </si>
  <si>
    <t xml:space="preserve">SK1CW0036  </t>
  </si>
  <si>
    <t xml:space="preserve">Hardik A Nayaka                 </t>
  </si>
  <si>
    <t xml:space="preserve">SK1CW0041  </t>
  </si>
  <si>
    <t xml:space="preserve">Bhavesh Amit Nayka              </t>
  </si>
  <si>
    <t xml:space="preserve">SK1CW0044  </t>
  </si>
  <si>
    <t xml:space="preserve">Sahil R Varli                   </t>
  </si>
  <si>
    <t xml:space="preserve">SK1CW0056  </t>
  </si>
  <si>
    <t xml:space="preserve">Kaushika Walvi                  </t>
  </si>
  <si>
    <t xml:space="preserve">SK1CW0075  </t>
  </si>
  <si>
    <t xml:space="preserve">Jainit B Patel                  </t>
  </si>
  <si>
    <t xml:space="preserve">SK1CW0076  </t>
  </si>
  <si>
    <t xml:space="preserve">Sangita S Walvi                 </t>
  </si>
  <si>
    <t xml:space="preserve">SK1CW0080  </t>
  </si>
  <si>
    <t xml:space="preserve">Hema Amit Desai                 </t>
  </si>
  <si>
    <t xml:space="preserve">SK1CW0081  </t>
  </si>
  <si>
    <t xml:space="preserve">Anita G Halpati                 </t>
  </si>
  <si>
    <t xml:space="preserve">SK1CW0083  </t>
  </si>
  <si>
    <t xml:space="preserve">Ajit S Nayka                    </t>
  </si>
  <si>
    <t xml:space="preserve">SK1CW0085  </t>
  </si>
  <si>
    <t xml:space="preserve">SK1CW0086  </t>
  </si>
  <si>
    <t xml:space="preserve">Surekha L Mangat                </t>
  </si>
  <si>
    <t xml:space="preserve">SK1CW0099  </t>
  </si>
  <si>
    <t xml:space="preserve">SK1CW0100  </t>
  </si>
  <si>
    <t xml:space="preserve">SK1CW0103  </t>
  </si>
  <si>
    <t xml:space="preserve">Sundari Surji Mangat            </t>
  </si>
  <si>
    <t xml:space="preserve">SK1CW0108  </t>
  </si>
  <si>
    <t xml:space="preserve">Lata K Varli                    </t>
  </si>
  <si>
    <t xml:space="preserve">SK1CW0109  </t>
  </si>
  <si>
    <t xml:space="preserve">Surekha A Malavkar              </t>
  </si>
  <si>
    <t xml:space="preserve">SK1CW0133  </t>
  </si>
  <si>
    <t xml:space="preserve">Kalpesh Kirit Nayka             </t>
  </si>
  <si>
    <t xml:space="preserve">SK1CW0137  </t>
  </si>
  <si>
    <t xml:space="preserve">Aniket S. Halpati               </t>
  </si>
  <si>
    <t xml:space="preserve">SK1CW0138  </t>
  </si>
  <si>
    <t xml:space="preserve">Dhruv D. Nayka                  </t>
  </si>
  <si>
    <t xml:space="preserve">SK1CW0143  </t>
  </si>
  <si>
    <t xml:space="preserve">Mitna Sahilkumar Rajeshbhai     </t>
  </si>
  <si>
    <t xml:space="preserve">Lila Dhiru Halpati              </t>
  </si>
  <si>
    <t xml:space="preserve">SK1CW0525  </t>
  </si>
  <si>
    <t xml:space="preserve">Gulab Mohan halpati             </t>
  </si>
  <si>
    <t xml:space="preserve">SK1CW0527  </t>
  </si>
  <si>
    <t xml:space="preserve">Gauriben Prakash Patel          </t>
  </si>
  <si>
    <t xml:space="preserve">SK1CW0548  </t>
  </si>
  <si>
    <t xml:space="preserve">Kanchan Suresh Varli            </t>
  </si>
  <si>
    <t xml:space="preserve">SK1CW0570  </t>
  </si>
  <si>
    <t xml:space="preserve">Manisha I Pachalkar             </t>
  </si>
  <si>
    <t xml:space="preserve">SK1CW0575  </t>
  </si>
  <si>
    <t xml:space="preserve">Priyanshi Sureshbhai Garder     </t>
  </si>
  <si>
    <t>Pay_Days</t>
  </si>
  <si>
    <t>Basic_Wages</t>
  </si>
  <si>
    <t>Allowance</t>
  </si>
  <si>
    <t>PF</t>
  </si>
  <si>
    <t>ESIC</t>
  </si>
  <si>
    <t>Man_Hours</t>
  </si>
  <si>
    <t>Basic</t>
  </si>
  <si>
    <t>Gross</t>
  </si>
  <si>
    <t>Contractor</t>
  </si>
  <si>
    <t>Commission</t>
  </si>
  <si>
    <t>Total</t>
  </si>
  <si>
    <t>GST</t>
  </si>
  <si>
    <t>Advance</t>
  </si>
  <si>
    <t>Days_Worked_Year</t>
  </si>
  <si>
    <t>Eligible</t>
  </si>
  <si>
    <t>Bonus_Amount</t>
  </si>
  <si>
    <t>Leave_Year</t>
  </si>
  <si>
    <t>Opening_Leave</t>
  </si>
  <si>
    <t>Earned_Leave</t>
  </si>
  <si>
    <t>Leave_Taken</t>
  </si>
  <si>
    <t>Amount</t>
  </si>
  <si>
    <t>DOL</t>
  </si>
  <si>
    <t>Jayshri Bhandari</t>
  </si>
  <si>
    <t>Dharmesh Damania</t>
  </si>
  <si>
    <t>Kajal Ent.</t>
  </si>
  <si>
    <t>Sainath</t>
  </si>
  <si>
    <t>Contractor-NPF</t>
  </si>
  <si>
    <t>Extrusion</t>
  </si>
  <si>
    <t>Source (Contractor / Company)</t>
  </si>
  <si>
    <t>Movement_Type</t>
  </si>
  <si>
    <t>Previous_Unit</t>
  </si>
  <si>
    <t>New_Unit</t>
  </si>
  <si>
    <t>Movement_Date</t>
  </si>
  <si>
    <t>8 Hours</t>
  </si>
  <si>
    <t>Experience</t>
  </si>
  <si>
    <t>Age</t>
  </si>
  <si>
    <t>Vehicle Group</t>
  </si>
  <si>
    <t>Bus-Jammu</t>
  </si>
  <si>
    <t>Bus-Satis</t>
  </si>
  <si>
    <t>Bus-Ramesh</t>
  </si>
  <si>
    <t>Auto-Ram</t>
  </si>
  <si>
    <t>Pardi</t>
  </si>
  <si>
    <t>11 Hours</t>
  </si>
  <si>
    <t>12 Hours</t>
  </si>
  <si>
    <t>SK3CW0002</t>
  </si>
  <si>
    <t>Pushpa Mahendra Neval</t>
  </si>
  <si>
    <t>SK3CW0004</t>
  </si>
  <si>
    <t>Jashvanti Viki Ghutiya</t>
  </si>
  <si>
    <t>SK3CW0006</t>
  </si>
  <si>
    <t>Shila Narsinh Nagvali</t>
  </si>
  <si>
    <t>SK3CW0010</t>
  </si>
  <si>
    <t>Susheela Devi</t>
  </si>
  <si>
    <t>SK3CW0013</t>
  </si>
  <si>
    <t>Ashmita Ajay Halpati</t>
  </si>
  <si>
    <t>SK3CW0014</t>
  </si>
  <si>
    <t>Manisha Dhiru Patel</t>
  </si>
  <si>
    <t>SK3CW0016</t>
  </si>
  <si>
    <t xml:space="preserve">Kailesh karshan Surkar </t>
  </si>
  <si>
    <t>SK3CW0017</t>
  </si>
  <si>
    <t xml:space="preserve">Manju Ravu Nayaka </t>
  </si>
  <si>
    <t>SK3CW0018</t>
  </si>
  <si>
    <t>Vanita Yogesh Misal</t>
  </si>
  <si>
    <t>SK3CW0022</t>
  </si>
  <si>
    <t>Jyoti Ajit Gayakwad</t>
  </si>
  <si>
    <t>SK3CW0023</t>
  </si>
  <si>
    <t>Jyoti Ranjeet Halpati</t>
  </si>
  <si>
    <t>SK3CW0024</t>
  </si>
  <si>
    <t>Divya Vimal Patel</t>
  </si>
  <si>
    <t>SK3CW0028</t>
  </si>
  <si>
    <t>Bharti Vimal Patel</t>
  </si>
  <si>
    <t>SK3CW0030</t>
  </si>
  <si>
    <t>Radha Manoj Kunvar</t>
  </si>
  <si>
    <t>SK3CW0031</t>
  </si>
  <si>
    <t>Ranjanben Chandrakant Patel</t>
  </si>
  <si>
    <t>SK3CW0032</t>
  </si>
  <si>
    <t>Sumitraben Hitesh Patel</t>
  </si>
  <si>
    <t>SK3CW0033</t>
  </si>
  <si>
    <t>Lilaben Naresh Patel</t>
  </si>
  <si>
    <t>SK3CW0035</t>
  </si>
  <si>
    <t>Sumitra Kamalesh Nayaka</t>
  </si>
  <si>
    <t>SK3CW0036</t>
  </si>
  <si>
    <t>Jashodaben Indu Walgadh</t>
  </si>
  <si>
    <t>SK3CW0038</t>
  </si>
  <si>
    <t>Dilipbhai Jagan Patel</t>
  </si>
  <si>
    <t>SK3CW0039</t>
  </si>
  <si>
    <t>Virendra Ashok Patel</t>
  </si>
  <si>
    <t>SK3CW0040</t>
  </si>
  <si>
    <t>Manishaben Magan Ganvit</t>
  </si>
  <si>
    <t>SK3CW0043</t>
  </si>
  <si>
    <t>Tejal Thakor Patel</t>
  </si>
  <si>
    <t>SK3CW0045</t>
  </si>
  <si>
    <t>Sumita Samji Mahtu</t>
  </si>
  <si>
    <t>SK3CW0046</t>
  </si>
  <si>
    <t>Priyanka Uttam Chaudhari</t>
  </si>
  <si>
    <t>SK3CW0048</t>
  </si>
  <si>
    <t>Shobhanaben Ashok Varali</t>
  </si>
  <si>
    <t>SK3CW0049</t>
  </si>
  <si>
    <t>Nita Raju Halpati</t>
  </si>
  <si>
    <t>SK3CW0050</t>
  </si>
  <si>
    <t>Savitri Bhikhu Halpati</t>
  </si>
  <si>
    <t>SK3CW0051</t>
  </si>
  <si>
    <t>Vasanti Vasant Nayaka</t>
  </si>
  <si>
    <t>SK3CW0052</t>
  </si>
  <si>
    <t>Nikita Ramesh Halpati</t>
  </si>
  <si>
    <t>SK3CW0053</t>
  </si>
  <si>
    <t>Nilam Rajesh Patel</t>
  </si>
  <si>
    <t>SK3CW0054</t>
  </si>
  <si>
    <t>Surekha Uttam Chaudhari</t>
  </si>
  <si>
    <t>SK3CW0056</t>
  </si>
  <si>
    <t>Reginaben Uttam Chaudhari</t>
  </si>
  <si>
    <t>SK3CW0057</t>
  </si>
  <si>
    <t>Sangitaben Mangal Bhinsra</t>
  </si>
  <si>
    <t>SK3CW0058</t>
  </si>
  <si>
    <t>Rinaben Nareshbhai Ganvit</t>
  </si>
  <si>
    <t>SK3CW0059</t>
  </si>
  <si>
    <t>Hetalben Rajesh Chaudhari</t>
  </si>
  <si>
    <t>SK3CW0060</t>
  </si>
  <si>
    <t>Miraben Surajbhai Diva</t>
  </si>
  <si>
    <t>SK3CW0061</t>
  </si>
  <si>
    <t>Ashokbhai Devalbhai Kanat</t>
  </si>
  <si>
    <t>SK3CW0062</t>
  </si>
  <si>
    <t>Kokilaben Shaileshbhai Patel</t>
  </si>
  <si>
    <t>SK3CW0064</t>
  </si>
  <si>
    <t>Brijesh Manoj Vank</t>
  </si>
  <si>
    <t>SK3CW0066</t>
  </si>
  <si>
    <t>Runikaben Nileshbhai Bhanvar</t>
  </si>
  <si>
    <t>SK3CW0067</t>
  </si>
  <si>
    <t>Shingada Bhavikaben Mahesh</t>
  </si>
  <si>
    <t>SK3CW0068</t>
  </si>
  <si>
    <t>Tanisha Ashok Bharavadi</t>
  </si>
  <si>
    <t>SK3CW0069</t>
  </si>
  <si>
    <t>Roshni Kamlesh Ganvit</t>
  </si>
  <si>
    <t>SK3CW0070</t>
  </si>
  <si>
    <t>Urvashiben Gautambhai Vahut</t>
  </si>
  <si>
    <t>SK3CW0071</t>
  </si>
  <si>
    <t>Priyankaben Anil Bhurkund</t>
  </si>
  <si>
    <t>SK3CW0072</t>
  </si>
  <si>
    <t>Svitiben Mukeshbhai Patel</t>
  </si>
  <si>
    <t>SK3CW1002</t>
  </si>
  <si>
    <t>Sangita Soma Bhavar</t>
  </si>
  <si>
    <t>SK3CW1003</t>
  </si>
  <si>
    <t>Kavita Govind Gayakwad</t>
  </si>
  <si>
    <t>SK3CW1005</t>
  </si>
  <si>
    <t>Aarti Dinesh Halpati</t>
  </si>
  <si>
    <t>SK3CW1006</t>
  </si>
  <si>
    <t>Amisha Kamlesh Valvi</t>
  </si>
  <si>
    <t>SK3CW1007</t>
  </si>
  <si>
    <t>Lata Rasik Patel</t>
  </si>
  <si>
    <t>SK3CW1008</t>
  </si>
  <si>
    <t>Urmila Ramesh Prajapati</t>
  </si>
  <si>
    <t>SK3CW1009</t>
  </si>
  <si>
    <t>Sonal Kalpesh Patel</t>
  </si>
  <si>
    <t>SK3CW1010</t>
  </si>
  <si>
    <t>Lilavati Jayesh Patel</t>
  </si>
  <si>
    <t>SK3CW1011</t>
  </si>
  <si>
    <t>Asha Nitin Patel</t>
  </si>
  <si>
    <t>SK3CW1012</t>
  </si>
  <si>
    <t>Parvati Ramu Patel</t>
  </si>
  <si>
    <t>SK3CW1013</t>
  </si>
  <si>
    <t>Sumitra Ravindra Patel</t>
  </si>
  <si>
    <t>SK3CW1014</t>
  </si>
  <si>
    <t>Sarla Sandip Patel</t>
  </si>
  <si>
    <t>SK3CW1016</t>
  </si>
  <si>
    <t>Sarasavati Vijay Patel</t>
  </si>
  <si>
    <t>SK3CW1018</t>
  </si>
  <si>
    <t>Pramilaben M Patel</t>
  </si>
  <si>
    <t>SK3CW1020</t>
  </si>
  <si>
    <t>Sangita Rasik Patel</t>
  </si>
  <si>
    <t>SK3CW1021</t>
  </si>
  <si>
    <t>Ravina Ramesh Varali</t>
  </si>
  <si>
    <t>SK3CW1023</t>
  </si>
  <si>
    <t>Nikita Balu Nayaka</t>
  </si>
  <si>
    <t>SK3CW1025</t>
  </si>
  <si>
    <t>Ankita Rushan Vank</t>
  </si>
  <si>
    <t>SK3CW1026</t>
  </si>
  <si>
    <t>Madhu Raman Patel</t>
  </si>
  <si>
    <t>SK3CW1027</t>
  </si>
  <si>
    <t>Madhu Mahesh Halpati</t>
  </si>
  <si>
    <t>SK3CW1028</t>
  </si>
  <si>
    <t>Padma Navin Patel</t>
  </si>
  <si>
    <t>SK3CW1029</t>
  </si>
  <si>
    <t>Surekha Ashok Patel</t>
  </si>
  <si>
    <t>SK3CW1031</t>
  </si>
  <si>
    <t>Amisha Mohan Patel</t>
  </si>
  <si>
    <t>SK3CW1032</t>
  </si>
  <si>
    <t>Tina Hitesh Halpati</t>
  </si>
  <si>
    <t>SK3CW1033</t>
  </si>
  <si>
    <t>Urmilaben Balu Nayak</t>
  </si>
  <si>
    <t>SK3CW1034</t>
  </si>
  <si>
    <t>Mira Vasant Ganvit</t>
  </si>
  <si>
    <t>SK3CW1035</t>
  </si>
  <si>
    <t>Rashmi Manilal Patel</t>
  </si>
  <si>
    <t>SK3CW1036</t>
  </si>
  <si>
    <t>Gita Ishvar Halpati</t>
  </si>
  <si>
    <t>SK3CW1037</t>
  </si>
  <si>
    <t>Parvati Naresh Patel</t>
  </si>
  <si>
    <t>SK3CW1038</t>
  </si>
  <si>
    <t>Kamu Amit Halpati</t>
  </si>
  <si>
    <t>SK3CW1040</t>
  </si>
  <si>
    <t>Kala Rajesh Halpati</t>
  </si>
  <si>
    <t>SK3CW1042</t>
  </si>
  <si>
    <t>Madhu Mandiya Patel</t>
  </si>
  <si>
    <t>SK3CW1043</t>
  </si>
  <si>
    <t>Ashaben Rushan Andher</t>
  </si>
  <si>
    <t>SK3CW1044</t>
  </si>
  <si>
    <t>Ravinaben Rajesh Vasava</t>
  </si>
  <si>
    <t>SK3CW1045</t>
  </si>
  <si>
    <t>Sangita Ashok patel</t>
  </si>
  <si>
    <t>SK3CW1046</t>
  </si>
  <si>
    <t>Varsha Mahesh Halpati</t>
  </si>
  <si>
    <t>SK3CW1047</t>
  </si>
  <si>
    <t>Radha Babu Patel</t>
  </si>
  <si>
    <t>SK3CW1049</t>
  </si>
  <si>
    <t>Sangitaben Manoj Patel</t>
  </si>
  <si>
    <t>SK3CW1050</t>
  </si>
  <si>
    <t>Induben Hiteshbhai Patel</t>
  </si>
  <si>
    <t>SK3CW1051</t>
  </si>
  <si>
    <t>Vanitaben Hareshbhai Patel</t>
  </si>
  <si>
    <t>SK3CW1052</t>
  </si>
  <si>
    <t>Santosh Mangal Andher</t>
  </si>
  <si>
    <t>SK3CW1053</t>
  </si>
  <si>
    <t>Rinaben Ashvinbhai Patel</t>
  </si>
  <si>
    <t>SK3CW1054</t>
  </si>
  <si>
    <t>Hasuben Nileshbhai Patel</t>
  </si>
  <si>
    <t>SK3CW1056</t>
  </si>
  <si>
    <t>Aanantiben Jamalbhai Padvi</t>
  </si>
  <si>
    <t>SK3CW1057</t>
  </si>
  <si>
    <t>Vipin Surupsing Gavit(11)</t>
  </si>
  <si>
    <t>SK3CW1058</t>
  </si>
  <si>
    <t>Rewti Kumari</t>
  </si>
  <si>
    <t>SK3CW1501</t>
  </si>
  <si>
    <t>Manjula Jayesh Padvi</t>
  </si>
  <si>
    <t>SK3CW1502</t>
  </si>
  <si>
    <t>Ramila Dinesh Padvi</t>
  </si>
  <si>
    <t>SK3CW1504</t>
  </si>
  <si>
    <t>Lataben P Patel</t>
  </si>
  <si>
    <t>SK3CW1505</t>
  </si>
  <si>
    <t>Tipu Umesh Chaudhary</t>
  </si>
  <si>
    <t>SK3CW1506</t>
  </si>
  <si>
    <t>Hina Ishvar Nayka</t>
  </si>
  <si>
    <t>SK3CW1508</t>
  </si>
  <si>
    <t>Hiral Kamlesh Halpati</t>
  </si>
  <si>
    <t>SK3CW1509</t>
  </si>
  <si>
    <t>Bhavini Rajesh Patel</t>
  </si>
  <si>
    <t>SK3CW1511</t>
  </si>
  <si>
    <t>Gayatri Babu Halpati</t>
  </si>
  <si>
    <t>SK3CW1512</t>
  </si>
  <si>
    <t>Rita Babu Halpati</t>
  </si>
  <si>
    <t>SK3CW1514</t>
  </si>
  <si>
    <t>Padma Shailesh Patel</t>
  </si>
  <si>
    <t>SK3CW1515</t>
  </si>
  <si>
    <t>Manisha Harish Patel</t>
  </si>
  <si>
    <t>SK3CW1516</t>
  </si>
  <si>
    <t xml:space="preserve">Varsha Hira Gayakvad </t>
  </si>
  <si>
    <t>SK3CW1519</t>
  </si>
  <si>
    <t>Manisha H Halpati</t>
  </si>
  <si>
    <t>SK3CW1520</t>
  </si>
  <si>
    <t>Jigna Raman Halpati</t>
  </si>
  <si>
    <t>SK3CW1521</t>
  </si>
  <si>
    <t>Niketabahen Dilip Nayak</t>
  </si>
  <si>
    <t>SK3CW1522</t>
  </si>
  <si>
    <t>Vanitaben Chandu Patel</t>
  </si>
  <si>
    <t>SK3CW1523</t>
  </si>
  <si>
    <t>Hansaben Ramesh Halpati</t>
  </si>
  <si>
    <t>SK3CW1524</t>
  </si>
  <si>
    <t>Kajal Gulabbhai Patel</t>
  </si>
  <si>
    <t>SK3CW1525</t>
  </si>
  <si>
    <t>Babli J Patel</t>
  </si>
  <si>
    <t>SK3CW1528</t>
  </si>
  <si>
    <t>Varsha Mukesh Halpati</t>
  </si>
  <si>
    <t>SK3CW1533</t>
  </si>
  <si>
    <t>Radhaben A Patel</t>
  </si>
  <si>
    <t>SK3CW1534</t>
  </si>
  <si>
    <t>Varshaben Babal Vank</t>
  </si>
  <si>
    <t>SK3CW1536</t>
  </si>
  <si>
    <t>Champa Dipak Vatar</t>
  </si>
  <si>
    <t>SK3CW1540</t>
  </si>
  <si>
    <t>Manojbhai Navin Savara</t>
  </si>
  <si>
    <t>SK3CW1541</t>
  </si>
  <si>
    <t>Anantiben Manchhu Baraf</t>
  </si>
  <si>
    <t>SK3CW1542</t>
  </si>
  <si>
    <t>Kishor Ranchhod Bhavar</t>
  </si>
  <si>
    <t>SK3CW1544</t>
  </si>
  <si>
    <t>Jayshri Indiya Bhoya</t>
  </si>
  <si>
    <t>SK3CW1545</t>
  </si>
  <si>
    <t>Aelishaben Manji Dadhav</t>
  </si>
  <si>
    <t>SK3CW1547</t>
  </si>
  <si>
    <t>Gita Nilesh Patel</t>
  </si>
  <si>
    <t>SK3CW1548</t>
  </si>
  <si>
    <t>Kajal Jana Mahtu</t>
  </si>
  <si>
    <t>SK3CW1549</t>
  </si>
  <si>
    <t>Rimpalben Vinesh Chaudhari</t>
  </si>
  <si>
    <t>SK3CW1551</t>
  </si>
  <si>
    <t>Padavi Kajalben Kamleshbhai</t>
  </si>
  <si>
    <t>SK3CW1552</t>
  </si>
  <si>
    <t>Nirmaben Babubhai Nayaka</t>
  </si>
  <si>
    <t>SK3CW1553</t>
  </si>
  <si>
    <t>Sobhaben Narottambhai Patel</t>
  </si>
  <si>
    <t>SK3CW1554</t>
  </si>
  <si>
    <t>Minaben Jerambhai Ganvit</t>
  </si>
  <si>
    <t>SK3CW1555</t>
  </si>
  <si>
    <t>Payalben Shankarbhai Vank</t>
  </si>
  <si>
    <t>SK3CW1558</t>
  </si>
  <si>
    <t>Manishaben Subhash Ghatka</t>
  </si>
  <si>
    <t>SK3CW1559</t>
  </si>
  <si>
    <t>Snehaben Jagdish Ganvit</t>
  </si>
  <si>
    <t>SK3CW1562</t>
  </si>
  <si>
    <t>Minaxi Bharat Patel</t>
  </si>
  <si>
    <t>SK3CW1564</t>
  </si>
  <si>
    <t>Sangitaben Rushibhai Patel</t>
  </si>
  <si>
    <t>SK3CW1565</t>
  </si>
  <si>
    <t>Tejashbhai Babu Bhoya</t>
  </si>
  <si>
    <t>SK3CW1566</t>
  </si>
  <si>
    <t>Priyankaben Prabhu Aasariya</t>
  </si>
  <si>
    <t>SK3WK0001</t>
  </si>
  <si>
    <t>Mishal Meghaben Mukeshbhai</t>
  </si>
  <si>
    <t>SK3WK0015</t>
  </si>
  <si>
    <t>Patel Archanaben Ravindrabhai</t>
  </si>
  <si>
    <t>SK3WK0016</t>
  </si>
  <si>
    <t>Ashariya Paruben Ramanbhai</t>
  </si>
  <si>
    <t>SK3WK0017</t>
  </si>
  <si>
    <t xml:space="preserve">Rathod Jigneshbhai Bharatbhai </t>
  </si>
  <si>
    <t>SK3WK0020</t>
  </si>
  <si>
    <t>Patel Divyenbhai Jasvantbhai</t>
  </si>
  <si>
    <t>SK3WK0022</t>
  </si>
  <si>
    <t>Tejaskumar Mukeshbhai Patel</t>
  </si>
  <si>
    <t>SK3WK0024</t>
  </si>
  <si>
    <t>Prajapati Darshan Ashokbhai</t>
  </si>
  <si>
    <t>SK3WK0026</t>
  </si>
  <si>
    <t>Hetalben Jagdishbhai Ganvit</t>
  </si>
  <si>
    <t>SK3WK0027</t>
  </si>
  <si>
    <t>Padavi Saruben Ramubhai</t>
  </si>
  <si>
    <t>SK3WK0031</t>
  </si>
  <si>
    <t>Sapta Virajkumar Amishbhai</t>
  </si>
  <si>
    <t>SK3WK0033</t>
  </si>
  <si>
    <t>Padavi Shardaben Ramanbhai</t>
  </si>
  <si>
    <t>SK3WK0034</t>
  </si>
  <si>
    <t xml:space="preserve">Patel Ketankumar Amratbhai </t>
  </si>
  <si>
    <t>SK3WK0035</t>
  </si>
  <si>
    <t xml:space="preserve">Padavi Ramubhai Shankarbhai </t>
  </si>
  <si>
    <t>SK3WK0037</t>
  </si>
  <si>
    <t>Kharpadiya Tejalben Nitinbhai</t>
  </si>
  <si>
    <t>SK3WK0039</t>
  </si>
  <si>
    <t>Tumda Bipinbhai Navinbhai</t>
  </si>
  <si>
    <t>SK3WK0040</t>
  </si>
  <si>
    <t>Soni</t>
  </si>
  <si>
    <t>SK3WK0041</t>
  </si>
  <si>
    <t>Patel Mayuriben Maganbhai</t>
  </si>
  <si>
    <t>SK3WK0042</t>
  </si>
  <si>
    <t>Seema</t>
  </si>
  <si>
    <t>SK3WK0043</t>
  </si>
  <si>
    <t>Patara Priyankaben Jagdishbhai</t>
  </si>
  <si>
    <t>SK3WK0044</t>
  </si>
  <si>
    <t>Ganvit Jaydipbhai Kanubhai</t>
  </si>
  <si>
    <t>SK3WK0045</t>
  </si>
  <si>
    <t>Patel Manishaben Pramodbhai</t>
  </si>
  <si>
    <t>SK3WK0046</t>
  </si>
  <si>
    <t>Patel Hetalben Pravinbhai</t>
  </si>
  <si>
    <t>Sakar-III</t>
  </si>
  <si>
    <t>SK3CW0516</t>
  </si>
  <si>
    <t>Mitaben C Asharya</t>
  </si>
  <si>
    <t>SK3CW0517</t>
  </si>
  <si>
    <t>Vaishaliben Harshd Patel</t>
  </si>
  <si>
    <t>SK3CW0519</t>
  </si>
  <si>
    <t>Shilaben Chanpak Nayak</t>
  </si>
  <si>
    <t>SK3CW0521</t>
  </si>
  <si>
    <t>Bhanu Dinesh Patel</t>
  </si>
  <si>
    <t>SK3CW0522</t>
  </si>
  <si>
    <t>Shila Navin Patel</t>
  </si>
  <si>
    <t>SK3CW0524</t>
  </si>
  <si>
    <t>Priyanka Bhugu Raut</t>
  </si>
  <si>
    <t>SK3CW0525</t>
  </si>
  <si>
    <t>Lila Subhash Patel</t>
  </si>
  <si>
    <t>SK3CW0526</t>
  </si>
  <si>
    <t>Gayatriben Gulab Patel</t>
  </si>
  <si>
    <t>SK3CW0531</t>
  </si>
  <si>
    <t>Dipesh Dasrath Mahakal</t>
  </si>
  <si>
    <t>SK3CW0532</t>
  </si>
  <si>
    <t>Ribkaben R Vasava</t>
  </si>
  <si>
    <t>R N Enterprises</t>
  </si>
  <si>
    <t>Jai Ashapura</t>
  </si>
  <si>
    <t>Old_Code</t>
  </si>
  <si>
    <t>Age_Slab</t>
  </si>
  <si>
    <t>Pay_Group</t>
  </si>
  <si>
    <t>Bike</t>
  </si>
  <si>
    <t>Own</t>
  </si>
  <si>
    <t>Vapi</t>
  </si>
  <si>
    <t>Karambili</t>
  </si>
  <si>
    <t>Bus</t>
  </si>
  <si>
    <t>Umargam</t>
  </si>
  <si>
    <t>Namda</t>
  </si>
  <si>
    <t>Van</t>
  </si>
  <si>
    <t>Sarigam</t>
  </si>
  <si>
    <t>Walk</t>
  </si>
  <si>
    <t>Daman</t>
  </si>
  <si>
    <t>Naroli</t>
  </si>
  <si>
    <t>Mohangam</t>
  </si>
  <si>
    <t>Train</t>
  </si>
  <si>
    <t>Valsad</t>
  </si>
  <si>
    <t>Talasari</t>
  </si>
  <si>
    <t>Valwada</t>
  </si>
  <si>
    <t>Ganganwad</t>
  </si>
  <si>
    <t>Nayakwad</t>
  </si>
  <si>
    <t>Auto Rickshaw</t>
  </si>
  <si>
    <t>Chhiri</t>
  </si>
  <si>
    <t>Bhilad</t>
  </si>
  <si>
    <t>Desaiwad</t>
  </si>
  <si>
    <t>Udwada</t>
  </si>
  <si>
    <t>Kakadmati</t>
  </si>
  <si>
    <t>Machhiwad</t>
  </si>
  <si>
    <t>Falodra</t>
  </si>
  <si>
    <t>Pandor</t>
  </si>
  <si>
    <t>Sukhesh</t>
  </si>
  <si>
    <t>Panchali-Pardi</t>
  </si>
  <si>
    <t>Dumlav</t>
  </si>
  <si>
    <t>Salvav</t>
  </si>
  <si>
    <t>Kunta</t>
  </si>
  <si>
    <t>Bicycle</t>
  </si>
  <si>
    <t>Pathar Faliya</t>
  </si>
  <si>
    <t>Bilimora</t>
  </si>
  <si>
    <t>Chharwada</t>
  </si>
  <si>
    <t>Dharampur</t>
  </si>
  <si>
    <t>Dungara</t>
  </si>
  <si>
    <t>Degam</t>
  </si>
  <si>
    <t>Mota Ponda</t>
  </si>
  <si>
    <t>Ambheti</t>
  </si>
  <si>
    <t>Kaprada</t>
  </si>
  <si>
    <t>Karvad</t>
  </si>
  <si>
    <t>Exprc_Group</t>
  </si>
  <si>
    <t>PF Contribution</t>
  </si>
  <si>
    <t>Bonus</t>
  </si>
  <si>
    <t>CTC</t>
  </si>
  <si>
    <t>SV2PBHA001</t>
  </si>
  <si>
    <t>SV2PBHA002</t>
  </si>
  <si>
    <t>SV2PBHA003</t>
  </si>
  <si>
    <t>SV2PBHA004</t>
  </si>
  <si>
    <t>SV2PBHA005</t>
  </si>
  <si>
    <t>SV2PBHA006</t>
  </si>
  <si>
    <t>SV2PBHA007</t>
  </si>
  <si>
    <t>SV2PBHA008</t>
  </si>
  <si>
    <t>SV2PBHA009</t>
  </si>
  <si>
    <t>SV2PBHA010</t>
  </si>
  <si>
    <t>SV2PBHA011</t>
  </si>
  <si>
    <t>SV2PBHA012</t>
  </si>
  <si>
    <t>SV2PBHA013</t>
  </si>
  <si>
    <t>SV2PBHA014</t>
  </si>
  <si>
    <t>SV2PBHA015</t>
  </si>
  <si>
    <t>SV2PBHA016</t>
  </si>
  <si>
    <t>SV2PBHA017</t>
  </si>
  <si>
    <t>SV2PBHA018</t>
  </si>
  <si>
    <t>SV2PBHA019</t>
  </si>
  <si>
    <t>SV2PBHA020</t>
  </si>
  <si>
    <t>SV2PBHA021</t>
  </si>
  <si>
    <t>SV2PBHA022</t>
  </si>
  <si>
    <t>SV2PBHA023</t>
  </si>
  <si>
    <t>SV2PBHA024</t>
  </si>
  <si>
    <t>SV2PBHA025</t>
  </si>
  <si>
    <t>SV2PBHA026</t>
  </si>
  <si>
    <t>SV2PBHA027</t>
  </si>
  <si>
    <t>SV2PBHA028</t>
  </si>
  <si>
    <t>SV2PBHA029</t>
  </si>
  <si>
    <t>SV2PBHA030</t>
  </si>
  <si>
    <t>SV2PBHA031</t>
  </si>
  <si>
    <t>SV2PBHA032</t>
  </si>
  <si>
    <t>SV2PBHA033</t>
  </si>
  <si>
    <t>SV2PSLB001</t>
  </si>
  <si>
    <t>SV2PSLB002</t>
  </si>
  <si>
    <t>SV2PSLB003</t>
  </si>
  <si>
    <t>SV2PSLB004</t>
  </si>
  <si>
    <t>SV2PSLB005</t>
  </si>
  <si>
    <t>SV2PSLB006</t>
  </si>
  <si>
    <t>SV2PSLB007</t>
  </si>
  <si>
    <t>SV2PSLB008</t>
  </si>
  <si>
    <t>SV2PSLB009</t>
  </si>
  <si>
    <t>SV2PSLB010</t>
  </si>
  <si>
    <t>SV2PSLB011</t>
  </si>
  <si>
    <t>SV2PSLB012</t>
  </si>
  <si>
    <t>SV2PSLB013</t>
  </si>
  <si>
    <t>SV2PSLB014</t>
  </si>
  <si>
    <t>SV2PSLB015</t>
  </si>
  <si>
    <t>SV2PSLB016</t>
  </si>
  <si>
    <t>SV2PSLB017</t>
  </si>
  <si>
    <t>SV2PSLB018</t>
  </si>
  <si>
    <t>SV2PSLB019</t>
  </si>
  <si>
    <t>SV2PSLB020</t>
  </si>
  <si>
    <t>SV2PCOM001</t>
  </si>
  <si>
    <t>SV2PCOM002</t>
  </si>
  <si>
    <t>SV2PCOM003</t>
  </si>
  <si>
    <t>SV2PCOM004</t>
  </si>
  <si>
    <t>SV2PCOM005</t>
  </si>
  <si>
    <t>SV2PCOM006</t>
  </si>
  <si>
    <t>SV2PCOM007</t>
  </si>
  <si>
    <t>SV2PCOM008</t>
  </si>
  <si>
    <t>SV2PCOM009</t>
  </si>
  <si>
    <t>SV2PCOM010</t>
  </si>
  <si>
    <t>SV2PCOM011</t>
  </si>
  <si>
    <t>SV2PCOM012</t>
  </si>
  <si>
    <t>SV2PCOM013</t>
  </si>
  <si>
    <t>SV2PCOM014</t>
  </si>
  <si>
    <t>SV2PCOM015</t>
  </si>
  <si>
    <t>SV2PCOM016</t>
  </si>
  <si>
    <t>SV2PCOM017</t>
  </si>
  <si>
    <t>SV2PCOM018</t>
  </si>
  <si>
    <t>SV2PCOM019</t>
  </si>
  <si>
    <t>SV2PCOM020</t>
  </si>
  <si>
    <t>SV2PCOM021</t>
  </si>
  <si>
    <t>SV2PVER001</t>
  </si>
  <si>
    <t>SV2PVER002</t>
  </si>
  <si>
    <t>SV2PVER003</t>
  </si>
  <si>
    <t>YES</t>
  </si>
  <si>
    <t>HDFC Bank</t>
  </si>
  <si>
    <t>ICICI Bank</t>
  </si>
  <si>
    <t>50100558632623</t>
  </si>
  <si>
    <t>0.5 W Bulb</t>
  </si>
  <si>
    <t>Month_Key</t>
  </si>
  <si>
    <t>Pay Days</t>
  </si>
  <si>
    <t>Month days</t>
  </si>
  <si>
    <t>Gross Wages</t>
  </si>
  <si>
    <t>EPF Wages</t>
  </si>
  <si>
    <t>EPS Wages</t>
  </si>
  <si>
    <t>NCP Days</t>
  </si>
  <si>
    <t>Worker Code</t>
  </si>
  <si>
    <t>Kajal Ent</t>
  </si>
  <si>
    <t>SL</t>
  </si>
  <si>
    <t>Critical  Work</t>
  </si>
  <si>
    <t>Increase in May-26</t>
  </si>
  <si>
    <t>As on</t>
  </si>
  <si>
    <t>Worker Pay group detail</t>
  </si>
  <si>
    <t>Increase</t>
  </si>
  <si>
    <t>Per day</t>
  </si>
  <si>
    <t>Sakar-1</t>
  </si>
  <si>
    <t>Sakar-3</t>
  </si>
  <si>
    <t xml:space="preserve"> ( Wage Bracket)</t>
  </si>
  <si>
    <t>Name of Contractor</t>
  </si>
  <si>
    <t>400-425</t>
  </si>
  <si>
    <t>426-489</t>
  </si>
  <si>
    <t>490-500</t>
  </si>
  <si>
    <t>501-550</t>
  </si>
  <si>
    <t>551-600</t>
  </si>
  <si>
    <t>Above 600</t>
  </si>
  <si>
    <t>Unit 1 Total</t>
  </si>
  <si>
    <t>Unit 3 Total</t>
  </si>
  <si>
    <t>SVN Unit 1 Total</t>
  </si>
  <si>
    <t>Group A-PF</t>
  </si>
  <si>
    <t>Group A</t>
  </si>
  <si>
    <t>Group B-NPF</t>
  </si>
  <si>
    <t>Group B</t>
  </si>
  <si>
    <t>Pehel Trader</t>
  </si>
  <si>
    <t>Note: As of Oct-25, the Sakar company has 831 workers, with 405 of them being active in the PF, but 301 PF workers, including 131 in Unit 1 and 170 in Unit 3, are earning less than the minimum wage.</t>
  </si>
  <si>
    <t>(Aging-Working with Us)</t>
  </si>
  <si>
    <t>Less Than 1 Yr</t>
  </si>
  <si>
    <t>1 Year to 2 Yrs</t>
  </si>
  <si>
    <t>2 Yrs to 3 Yrs</t>
  </si>
  <si>
    <t>3 Yrs to 5 Yrs</t>
  </si>
  <si>
    <t>5 Yrs to 7 Yrs</t>
  </si>
  <si>
    <t>Above 7 Yrs</t>
  </si>
  <si>
    <t>Below 25</t>
  </si>
  <si>
    <t>Above 40</t>
  </si>
  <si>
    <t>25-30</t>
  </si>
  <si>
    <t>30-35</t>
  </si>
  <si>
    <t>35-40</t>
  </si>
  <si>
    <t>Grand Total</t>
  </si>
  <si>
    <t>Sum of Active_Status</t>
  </si>
  <si>
    <t>Below 25 Total</t>
  </si>
  <si>
    <t>Above 40 Total</t>
  </si>
  <si>
    <t>25-30 Total</t>
  </si>
  <si>
    <t>30-35 Total</t>
  </si>
  <si>
    <t>35-40 Total</t>
  </si>
  <si>
    <t>Direct Labour</t>
  </si>
  <si>
    <t>Direct Prod Labour</t>
  </si>
  <si>
    <t>Indirect Labour</t>
  </si>
  <si>
    <t>Deparment  Group</t>
  </si>
  <si>
    <t>Contractor -PF</t>
  </si>
  <si>
    <t>Contractor -NPF</t>
  </si>
  <si>
    <t>Workers eligible for payroll transfer</t>
  </si>
  <si>
    <t>Eligible Workers Summary</t>
  </si>
  <si>
    <t>Proposal</t>
  </si>
  <si>
    <t>SVN  (Work Aging-Bracket)</t>
  </si>
  <si>
    <t>Life Aging Matrix</t>
  </si>
  <si>
    <t>No.</t>
  </si>
  <si>
    <t xml:space="preserve">Production </t>
  </si>
  <si>
    <t>Others</t>
  </si>
  <si>
    <t>SMT</t>
  </si>
  <si>
    <t>Pay_ Group</t>
  </si>
  <si>
    <t>Group</t>
  </si>
  <si>
    <t>Worker</t>
  </si>
  <si>
    <t>Department Wise Detail</t>
  </si>
  <si>
    <t>Worker Name</t>
  </si>
  <si>
    <t>TOTAL</t>
  </si>
  <si>
    <t>Sr</t>
  </si>
  <si>
    <t>Days</t>
  </si>
  <si>
    <t>Signature</t>
  </si>
  <si>
    <t>No. of Workers</t>
  </si>
  <si>
    <t>Taxable</t>
  </si>
  <si>
    <t>Bill Amount</t>
  </si>
  <si>
    <t>Contractor Name</t>
  </si>
  <si>
    <t>Code</t>
  </si>
  <si>
    <t>Company Name</t>
  </si>
  <si>
    <t>No. of Worker</t>
  </si>
  <si>
    <t>Employee Name</t>
  </si>
  <si>
    <t>Account No</t>
  </si>
  <si>
    <t>Net Amount</t>
  </si>
  <si>
    <t>Loan</t>
  </si>
  <si>
    <t>Payable Amount</t>
  </si>
  <si>
    <t>Duplicate_Flag</t>
  </si>
  <si>
    <t>SV2PCOM077</t>
  </si>
  <si>
    <t>Divyesh Uttambhai Patel</t>
  </si>
  <si>
    <t xml:space="preserve">MI </t>
  </si>
  <si>
    <t>SV2PCOM078</t>
  </si>
  <si>
    <t>Mayur  Dalpatbhai Patel</t>
  </si>
  <si>
    <t>SV2PCOM079</t>
  </si>
  <si>
    <t>Divyesh Maheshbhai Rana</t>
  </si>
  <si>
    <t>SV2PCOM080</t>
  </si>
  <si>
    <t>Kiran Maganbhai Halpati</t>
  </si>
  <si>
    <t>SV2PCOM081</t>
  </si>
  <si>
    <t>Sunil Kishan Halpati</t>
  </si>
  <si>
    <t>SV2PCOM082</t>
  </si>
  <si>
    <t>Ramesh Gopal Patel</t>
  </si>
  <si>
    <t>SV2PCOM083</t>
  </si>
  <si>
    <t>Dilip Bhaniya Halpati</t>
  </si>
  <si>
    <t>SV2PCOM084</t>
  </si>
  <si>
    <t>Hasmukh Kanti Varli</t>
  </si>
  <si>
    <t>SV2PCOM085</t>
  </si>
  <si>
    <t>Khushbu Ishawarbhai Nayka</t>
  </si>
  <si>
    <t>SV2PCOM086</t>
  </si>
  <si>
    <t>Soniya Maheshbhai Nayka</t>
  </si>
  <si>
    <t>SV2PCOM087</t>
  </si>
  <si>
    <t xml:space="preserve">Jignesh Babubhai Zalar </t>
  </si>
  <si>
    <t>SV2PCOM088</t>
  </si>
  <si>
    <t>Halpati Anand shivram</t>
  </si>
  <si>
    <t>SV2PCOM089</t>
  </si>
  <si>
    <t>Sunil Kamalbhai Gol</t>
  </si>
  <si>
    <t>SV2PCOM090</t>
  </si>
  <si>
    <t>Kishan Jivanbhai Dubla</t>
  </si>
  <si>
    <t>SV2PCOM091</t>
  </si>
  <si>
    <t>Hina Navinbhai Halapati</t>
  </si>
  <si>
    <t>SV2PCOM092</t>
  </si>
  <si>
    <t>Manchhu Barkubhai Bhadagi</t>
  </si>
  <si>
    <t>SV2PCOM093</t>
  </si>
  <si>
    <t>Jyoti Rameshbhai Patel</t>
  </si>
  <si>
    <t>SV2PCOM094</t>
  </si>
  <si>
    <t>Snehal Prakashbhai Tandel</t>
  </si>
  <si>
    <t>SV2PCOM095</t>
  </si>
  <si>
    <t>Rahul Kishan Varli</t>
  </si>
  <si>
    <t>SV2PCOM096</t>
  </si>
  <si>
    <t>Paresh Ashokbhai Prajapati</t>
  </si>
  <si>
    <t>SV2PCOM097</t>
  </si>
  <si>
    <t>Rajesh Bhagubhai Dubla</t>
  </si>
  <si>
    <t>SV2PCOM098</t>
  </si>
  <si>
    <t>Nilam Anurag Mishra</t>
  </si>
  <si>
    <t>SV2PCOM099</t>
  </si>
  <si>
    <t>Sangita Sanjay Halpati</t>
  </si>
  <si>
    <t>SV2PCOM100</t>
  </si>
  <si>
    <t>Mahendra Dayal Patel</t>
  </si>
  <si>
    <t>SV2PCOM101</t>
  </si>
  <si>
    <t>Priyank Mukesh Patel</t>
  </si>
  <si>
    <t>SV2PCOM102</t>
  </si>
  <si>
    <t>Kola Roshin Nitinbhai</t>
  </si>
  <si>
    <t>SV2PCOM103</t>
  </si>
  <si>
    <t>Bantari Giteshbhai Gangarambhai</t>
  </si>
  <si>
    <t>SV2PCOM104</t>
  </si>
  <si>
    <t>Halpati Hamuben Vijaybhai</t>
  </si>
  <si>
    <t>SV2PCOM105</t>
  </si>
  <si>
    <t>Sankuben ShaileshbhaiI Dubla</t>
  </si>
  <si>
    <t>SV2PCOM106</t>
  </si>
  <si>
    <t>HalpatiI Aaruna  Kumari</t>
  </si>
  <si>
    <t>SV2PCOM107</t>
  </si>
  <si>
    <t>Halpati Urmilaben</t>
  </si>
  <si>
    <t>SV2PCOM108</t>
  </si>
  <si>
    <t>Patel  Anitaben Ushambhai</t>
  </si>
  <si>
    <t>SV2PCOM109</t>
  </si>
  <si>
    <t>Papel Bakulben Kameleshbhai</t>
  </si>
  <si>
    <t>SV2PCOM110</t>
  </si>
  <si>
    <t>Patel Darshaben Sukkarrbhai</t>
  </si>
  <si>
    <t>SV2PCOM111</t>
  </si>
  <si>
    <t>Pritiben Ravikumar Halpati</t>
  </si>
  <si>
    <t>SV2PCOM112</t>
  </si>
  <si>
    <t>Suvidhaben Pravinbhai Patel</t>
  </si>
  <si>
    <t>SV2PCOM113</t>
  </si>
  <si>
    <t>Varshaben Gautambhai Patel</t>
  </si>
  <si>
    <t>SV2PCOM114</t>
  </si>
  <si>
    <t xml:space="preserve">Halpati  Rroshniben </t>
  </si>
  <si>
    <t>SV2PCOM115</t>
  </si>
  <si>
    <t>Patel Urmilaben Mahendrabhai</t>
  </si>
  <si>
    <t>SV2PCOM116</t>
  </si>
  <si>
    <t>Halpati Karshmia Rajubhai</t>
  </si>
  <si>
    <t>SV2PCOM117</t>
  </si>
  <si>
    <t>Patel Jashoda Dilipbhai</t>
  </si>
  <si>
    <t>SV2PCOM118</t>
  </si>
  <si>
    <t>Ashika Upadhayay</t>
  </si>
  <si>
    <t>SV2PCOM119</t>
  </si>
  <si>
    <t>Patel Jagrutiben Babubhai</t>
  </si>
  <si>
    <t>SV2PCOM120</t>
  </si>
  <si>
    <t>Hinaben Chotubhai Halpati</t>
  </si>
  <si>
    <t>SV2PCOM121</t>
  </si>
  <si>
    <t>Halpati Sitaben Maheshbhai</t>
  </si>
  <si>
    <t>SV2PCOM122</t>
  </si>
  <si>
    <t>Halpati Asmitaben</t>
  </si>
  <si>
    <t>SV2PCOM123</t>
  </si>
  <si>
    <t>Varli Roshben Kiranbhai</t>
  </si>
  <si>
    <t>SV2PCOM124</t>
  </si>
  <si>
    <t>Manishben Ashokbhai Nayka</t>
  </si>
  <si>
    <t>SV2PCOM125</t>
  </si>
  <si>
    <t>Vipul Nitinbhai Kola</t>
  </si>
  <si>
    <t>SV2PCOM126</t>
  </si>
  <si>
    <t>Hemlataben BaldevbhaiI Mahyavanshi</t>
  </si>
  <si>
    <t>SV2PCOM127</t>
  </si>
  <si>
    <t>Vikikumar Kantilal Halpati</t>
  </si>
  <si>
    <t>SV2PCOM128</t>
  </si>
  <si>
    <t>Pruthvi Chandrakant Halpati</t>
  </si>
  <si>
    <t>SV2PCOM129</t>
  </si>
  <si>
    <t>Arvind Rajbhar</t>
  </si>
  <si>
    <t>12 hours</t>
  </si>
  <si>
    <t>SV2PCOM130</t>
  </si>
  <si>
    <t>Rajeshkumar Rajeshbhai Varli</t>
  </si>
  <si>
    <t>SV2PCOM131</t>
  </si>
  <si>
    <t>Shivanand Chauhan</t>
  </si>
  <si>
    <t>SV2PRNE001</t>
  </si>
  <si>
    <t>Sunita Shailendra Thakur</t>
  </si>
  <si>
    <t>SV2PRNE002</t>
  </si>
  <si>
    <t xml:space="preserve">Rebanti Devi Pankaj Kumar </t>
  </si>
  <si>
    <t>SV2PRNE003</t>
  </si>
  <si>
    <t>Kanti Ganesh Mochi</t>
  </si>
  <si>
    <t>SV2PRNE004</t>
  </si>
  <si>
    <t>Pramila Shilesh Varli</t>
  </si>
  <si>
    <t>SV2PRNE005</t>
  </si>
  <si>
    <t>Suman Babubhai Dubla</t>
  </si>
  <si>
    <t>SV2PBHA034</t>
  </si>
  <si>
    <t>SV2PBHA035</t>
  </si>
  <si>
    <t>Rekha Subhas Nayak</t>
  </si>
  <si>
    <t>SV2PBHA036</t>
  </si>
  <si>
    <t>Halpati Anisha Parvin</t>
  </si>
  <si>
    <t>SV2PBHA037</t>
  </si>
  <si>
    <t>Vaishali Laxman Patel</t>
  </si>
  <si>
    <t>SV2PBHA038</t>
  </si>
  <si>
    <t>Dovada Hansa Kantu</t>
  </si>
  <si>
    <t>SV2PBHA039</t>
  </si>
  <si>
    <t>Mahyavanshi Hina Nanjay</t>
  </si>
  <si>
    <t>SV2PBHA040</t>
  </si>
  <si>
    <t>Bhumika shankar Patel</t>
  </si>
  <si>
    <t>SV2PBHA041</t>
  </si>
  <si>
    <t>Rashna Anuragi</t>
  </si>
  <si>
    <t>SV2PBHA044</t>
  </si>
  <si>
    <t>SV2PCOM132</t>
  </si>
  <si>
    <t>Vipin Deenbandhu</t>
  </si>
  <si>
    <t>SV2PCOM133</t>
  </si>
  <si>
    <t>Manoj Bindeshwar Ram</t>
  </si>
  <si>
    <t>SV2PCOM134</t>
  </si>
  <si>
    <t>Suraj Kali B. D. Singh</t>
  </si>
  <si>
    <t>SV2PCOM135</t>
  </si>
  <si>
    <t>Nitu Devi Ranjan Paswan</t>
  </si>
  <si>
    <t>SV2PCOM136</t>
  </si>
  <si>
    <t>Bariya Hirenkumar Babubhai</t>
  </si>
  <si>
    <t>SV2PCOM137</t>
  </si>
  <si>
    <t>Brijal Ashok Halpati</t>
  </si>
  <si>
    <t>SV2PCOM138</t>
  </si>
  <si>
    <t>Pragna Raju Patel</t>
  </si>
  <si>
    <t>SV2PCOM139</t>
  </si>
  <si>
    <t>Harshika Ashok Halpati</t>
  </si>
  <si>
    <t>SV2PCOM140</t>
  </si>
  <si>
    <t>Jyoti Vijaybhai Patel</t>
  </si>
  <si>
    <t>Prema Devi Rajkumar</t>
  </si>
  <si>
    <t>⚠ IS SHEET MEIN DELETE MAT KARO — SIRF NEECHE ADD KARO — APR 2026 SE MAR 2027</t>
  </si>
  <si>
    <t>⚠ DELETE MAT KARO — SIRF APPEND HOGA — MONTH CLOSE PE MONTH_ENGINE SE COPY KAREIN</t>
  </si>
  <si>
    <t>Wage_vs_MinWage</t>
  </si>
  <si>
    <t>SK1CW0018</t>
  </si>
  <si>
    <t>SK1CW0020</t>
  </si>
  <si>
    <t>SK1CW0024</t>
  </si>
  <si>
    <t>SK1CW0026</t>
  </si>
  <si>
    <t>SK1CW0030</t>
  </si>
  <si>
    <t>SK1CW0033</t>
  </si>
  <si>
    <t>SK1CW0036</t>
  </si>
  <si>
    <t>SK1CW0041</t>
  </si>
  <si>
    <t>SK1CW0044</t>
  </si>
  <si>
    <t>SK1CW0070</t>
  </si>
  <si>
    <t>SK1CW0075</t>
  </si>
  <si>
    <t>SK1CW0076</t>
  </si>
  <si>
    <t>SK1CW0080</t>
  </si>
  <si>
    <t>SK1CW0081</t>
  </si>
  <si>
    <t>SK1CW0083</t>
  </si>
  <si>
    <t>SK1CW0086</t>
  </si>
  <si>
    <t>SK1CW0103</t>
  </si>
  <si>
    <t>SK1CW0108</t>
  </si>
  <si>
    <t>SK1CW0109</t>
  </si>
  <si>
    <t>SK1CW0133</t>
  </si>
  <si>
    <t>SK1CW0137</t>
  </si>
  <si>
    <t>SK1CW0138</t>
  </si>
  <si>
    <t>SK1CW0514</t>
  </si>
  <si>
    <t>SK1CW0525</t>
  </si>
  <si>
    <t>SK1CW0527</t>
  </si>
  <si>
    <t>SK1CW0548</t>
  </si>
  <si>
    <t>SK1CW0570</t>
  </si>
  <si>
    <t>SV2NBNA125</t>
  </si>
  <si>
    <t>Test1</t>
  </si>
  <si>
    <t>JOIN</t>
  </si>
  <si>
    <t>New Joining</t>
  </si>
  <si>
    <t>SV2bha00141</t>
  </si>
  <si>
    <t>Test-3</t>
  </si>
  <si>
    <t>SV2NBHA125</t>
  </si>
  <si>
    <t>Test2</t>
  </si>
  <si>
    <t xml:space="preserve">Chiragbhai Dineshbhai Halpati   </t>
  </si>
  <si>
    <t>SV2PCOM142</t>
  </si>
  <si>
    <t>RAJNISH ARUN SINGH - (12 hr duty)</t>
  </si>
  <si>
    <t>SV2PCOM143</t>
  </si>
  <si>
    <t>HANSABEN K MITNA</t>
  </si>
  <si>
    <t>SV2PCOM144</t>
  </si>
  <si>
    <t>REKHADEVI ANIL GOND</t>
  </si>
  <si>
    <t>SV2PCOM145</t>
  </si>
  <si>
    <t>KAMAL SODARI (11)</t>
  </si>
  <si>
    <t>SV2PCOM146</t>
  </si>
  <si>
    <t>SARSWATI DEVI  (12)</t>
  </si>
  <si>
    <t>SV2PCOM147</t>
  </si>
  <si>
    <t>RENU DEVI  (12)</t>
  </si>
  <si>
    <t>SV2PCOM148</t>
  </si>
  <si>
    <t>ANJU DEVI Vinay Ram (12)</t>
  </si>
  <si>
    <t>SV2PCOM149</t>
  </si>
  <si>
    <t>DIMPAL YADAV (12)</t>
  </si>
  <si>
    <t>SV2PCOM150</t>
  </si>
  <si>
    <t>PINKY DEVI (12)</t>
  </si>
  <si>
    <t>SV2PCOM151</t>
  </si>
  <si>
    <t>ANKIT VARMA(12)</t>
  </si>
  <si>
    <t>SV2PCOM152</t>
  </si>
  <si>
    <t>ANJU M DEVI (12)</t>
  </si>
  <si>
    <t>Dayasheel bharti</t>
  </si>
  <si>
    <t>Manisha Raju Halpati</t>
  </si>
  <si>
    <t>SV2PCOM158</t>
  </si>
  <si>
    <t>SV2PCOM022</t>
  </si>
  <si>
    <t>SV2PCOM023</t>
  </si>
  <si>
    <t>SV2PCOM024</t>
  </si>
  <si>
    <t>SV2PCOM025</t>
  </si>
  <si>
    <t>SV2PCOM026</t>
  </si>
  <si>
    <t>SV2PCOM027</t>
  </si>
  <si>
    <t>SV2PCOM028</t>
  </si>
  <si>
    <t>SV2PCOM029</t>
  </si>
  <si>
    <t>SV2PCOM030</t>
  </si>
  <si>
    <t>SV2PCOM031</t>
  </si>
  <si>
    <t>SV2PCOM032</t>
  </si>
  <si>
    <t>SV2PCOM033</t>
  </si>
  <si>
    <t>SV2PCOM034</t>
  </si>
  <si>
    <t>SV2PCOM035</t>
  </si>
  <si>
    <t>SV2PCOM036</t>
  </si>
  <si>
    <t>SV2PCOM037</t>
  </si>
  <si>
    <t>SV2PCOM039</t>
  </si>
  <si>
    <t>SV2PCOM040</t>
  </si>
  <si>
    <t>SV2PCOM041</t>
  </si>
  <si>
    <t>SV2PCOM042</t>
  </si>
  <si>
    <t>SV2PCOM043</t>
  </si>
  <si>
    <t>SV2PCOM044</t>
  </si>
  <si>
    <t>SV2PCOM045</t>
  </si>
  <si>
    <t>SV2PCOM047</t>
  </si>
  <si>
    <t>SV2PCOM048</t>
  </si>
  <si>
    <t>SV2PCOM049</t>
  </si>
  <si>
    <t>SV2PCOM050</t>
  </si>
  <si>
    <t>SV2PCOM051</t>
  </si>
  <si>
    <t>SV2PCOM052</t>
  </si>
  <si>
    <t>SV2PCOM053</t>
  </si>
  <si>
    <t>SV2PCOM054</t>
  </si>
  <si>
    <t>SV2PCOM055</t>
  </si>
  <si>
    <t>SV2PCOM056</t>
  </si>
  <si>
    <t>SV2PCOM057</t>
  </si>
  <si>
    <t>SV2PCOM058</t>
  </si>
  <si>
    <t>SV2PCOM059</t>
  </si>
  <si>
    <t>SV2PCOM060</t>
  </si>
  <si>
    <t>SV2PCOM061</t>
  </si>
  <si>
    <t>SV2PCOM062</t>
  </si>
  <si>
    <t>SV2PCOM063</t>
  </si>
  <si>
    <t>SV2PCOM064</t>
  </si>
  <si>
    <t>SV2PCOM065</t>
  </si>
  <si>
    <t>SV2PCOM066</t>
  </si>
  <si>
    <t>SV2PCOM067</t>
  </si>
  <si>
    <t>SV2PCOM068</t>
  </si>
  <si>
    <t>SV2PCOM069</t>
  </si>
  <si>
    <t>SV2PCOM070</t>
  </si>
  <si>
    <t>SV2PCOM071</t>
  </si>
  <si>
    <t>SV2PCOM072</t>
  </si>
  <si>
    <t>SV2PCOM073</t>
  </si>
  <si>
    <t>SV2PCOM074</t>
  </si>
  <si>
    <t>SV2PCOM075</t>
  </si>
  <si>
    <t>SV2PCOM076</t>
  </si>
  <si>
    <t>SV2PCOM141</t>
  </si>
  <si>
    <t xml:space="preserve">Vikas Gopvindbhai Nayka         </t>
  </si>
  <si>
    <t>Increase in Nov-26</t>
  </si>
  <si>
    <t xml:space="preserve">SV2PBHA001  </t>
  </si>
  <si>
    <t xml:space="preserve">SV2PBHA002  </t>
  </si>
  <si>
    <t xml:space="preserve">SV2PBHA003  </t>
  </si>
  <si>
    <t xml:space="preserve">SV2PBHA004  </t>
  </si>
  <si>
    <t xml:space="preserve">SV2PBHA005  </t>
  </si>
  <si>
    <t xml:space="preserve">SV2PBHA006  </t>
  </si>
  <si>
    <t xml:space="preserve">SV2PBHA007  </t>
  </si>
  <si>
    <t xml:space="preserve">Sainaa Kailash Andher           </t>
  </si>
  <si>
    <t xml:space="preserve">SV2PBHA008  </t>
  </si>
  <si>
    <t xml:space="preserve">Manojbhai Varli                 </t>
  </si>
  <si>
    <t xml:space="preserve">SV2PBHA009  </t>
  </si>
  <si>
    <t xml:space="preserve">SV2PBHA010  </t>
  </si>
  <si>
    <t xml:space="preserve">SV2PBHA011  </t>
  </si>
  <si>
    <t xml:space="preserve">SV2PBHA012  </t>
  </si>
  <si>
    <t xml:space="preserve">SV2PBHA013  </t>
  </si>
  <si>
    <t xml:space="preserve">SV2PBHA014  </t>
  </si>
  <si>
    <t xml:space="preserve">SV2PBHA015  </t>
  </si>
  <si>
    <t xml:space="preserve">SV2PBHA016  </t>
  </si>
  <si>
    <t xml:space="preserve">Pooja S. Halpati                </t>
  </si>
  <si>
    <t xml:space="preserve">SV2PBHA017  </t>
  </si>
  <si>
    <t xml:space="preserve">SV2PBHA018  </t>
  </si>
  <si>
    <t xml:space="preserve">Neha Dinesh Halpati             </t>
  </si>
  <si>
    <t xml:space="preserve">SV2PBHA019  </t>
  </si>
  <si>
    <t xml:space="preserve">Saraswati Amit Varli            </t>
  </si>
  <si>
    <t xml:space="preserve">SV2PBHA020  </t>
  </si>
  <si>
    <t xml:space="preserve">SV2PBHA021  </t>
  </si>
  <si>
    <t xml:space="preserve">SV2PBHA022  </t>
  </si>
  <si>
    <t xml:space="preserve">SV2PBHA023  </t>
  </si>
  <si>
    <t xml:space="preserve">SV2PBHA024  </t>
  </si>
  <si>
    <t xml:space="preserve">SV2PBHA025  </t>
  </si>
  <si>
    <t xml:space="preserve">Barsu S Petkar                  </t>
  </si>
  <si>
    <t xml:space="preserve">SV2PBHA026  </t>
  </si>
  <si>
    <t xml:space="preserve">SV2PBHA027  </t>
  </si>
  <si>
    <t xml:space="preserve">SV2PBHA028  </t>
  </si>
  <si>
    <t xml:space="preserve">Vaishali N Halpati              </t>
  </si>
  <si>
    <t xml:space="preserve">SV2PBHA030  </t>
  </si>
  <si>
    <t xml:space="preserve">Asha T Halpati                  </t>
  </si>
  <si>
    <t xml:space="preserve">SV2PBHA031  </t>
  </si>
  <si>
    <t xml:space="preserve">Nimisha A Solanki               </t>
  </si>
  <si>
    <t xml:space="preserve">SV2PBHA032  </t>
  </si>
  <si>
    <t xml:space="preserve">SV2PBHA033  </t>
  </si>
  <si>
    <t xml:space="preserve">SV2PBHA034  </t>
  </si>
  <si>
    <t xml:space="preserve">Manisha Raju Halpati            </t>
  </si>
  <si>
    <t xml:space="preserve">SV2PBHA035  </t>
  </si>
  <si>
    <t xml:space="preserve">Rekha Subhas Nayak              </t>
  </si>
  <si>
    <t xml:space="preserve">SV2PBHA036  </t>
  </si>
  <si>
    <t xml:space="preserve">Halpati Amisha Pravin           </t>
  </si>
  <si>
    <t xml:space="preserve">SV2PBHA037  </t>
  </si>
  <si>
    <t xml:space="preserve">Vaishali Laxman Patel           </t>
  </si>
  <si>
    <t xml:space="preserve">SV2PBHA038  </t>
  </si>
  <si>
    <t xml:space="preserve">Dovada Hansa Kantu              </t>
  </si>
  <si>
    <t xml:space="preserve">SV2PBHA039  </t>
  </si>
  <si>
    <t xml:space="preserve">Mahyanshi Hina Nanjay           </t>
  </si>
  <si>
    <t xml:space="preserve">SV2PBHA040  </t>
  </si>
  <si>
    <t xml:space="preserve">Bhumika Shankar Patel           </t>
  </si>
  <si>
    <t xml:space="preserve">SV2PBHA041  </t>
  </si>
  <si>
    <t xml:space="preserve">Rashna Anuragi                  </t>
  </si>
  <si>
    <t xml:space="preserve">SV2PBHA044  </t>
  </si>
  <si>
    <t xml:space="preserve">Prema Devi Rakumar              </t>
  </si>
  <si>
    <t xml:space="preserve">SV2PCOM001  </t>
  </si>
  <si>
    <t xml:space="preserve">Sudha N. Patel                  </t>
  </si>
  <si>
    <t xml:space="preserve">SV2PCOM002  </t>
  </si>
  <si>
    <t xml:space="preserve">SV2PCOM003  </t>
  </si>
  <si>
    <t xml:space="preserve">SV2PCOM004  </t>
  </si>
  <si>
    <t xml:space="preserve">SV2PCOM005  </t>
  </si>
  <si>
    <t xml:space="preserve">Shrinbanu Naurmahmad Shaikh     </t>
  </si>
  <si>
    <t xml:space="preserve">SV2PCOM006  </t>
  </si>
  <si>
    <t xml:space="preserve">SV2PCOM007  </t>
  </si>
  <si>
    <t xml:space="preserve">SV2PCOM008  </t>
  </si>
  <si>
    <t xml:space="preserve">SV2PCOM009  </t>
  </si>
  <si>
    <t xml:space="preserve">SV2PCOM010  </t>
  </si>
  <si>
    <t xml:space="preserve">SV2PCOM011  </t>
  </si>
  <si>
    <t xml:space="preserve">Halpati Vikas Dhirubhai         </t>
  </si>
  <si>
    <t xml:space="preserve">SV2PCOM012  </t>
  </si>
  <si>
    <t xml:space="preserve">SV2PCOM013  </t>
  </si>
  <si>
    <t xml:space="preserve">SV2PCOM014  </t>
  </si>
  <si>
    <t xml:space="preserve">Halpati Yogitaben baghubhai     </t>
  </si>
  <si>
    <t xml:space="preserve">SV2PCOM015  </t>
  </si>
  <si>
    <t xml:space="preserve">SV2PCOM016  </t>
  </si>
  <si>
    <t xml:space="preserve">SV2PCOM017  </t>
  </si>
  <si>
    <t xml:space="preserve">SV2PCOM018  </t>
  </si>
  <si>
    <t xml:space="preserve">SV2PCOM019  </t>
  </si>
  <si>
    <t xml:space="preserve">Patel Sangiita Navin            </t>
  </si>
  <si>
    <t xml:space="preserve">SV2PCOM020  </t>
  </si>
  <si>
    <t xml:space="preserve">SV2PCOM021  </t>
  </si>
  <si>
    <t xml:space="preserve">SV2PCOM022  </t>
  </si>
  <si>
    <t xml:space="preserve">SV2PCOM023  </t>
  </si>
  <si>
    <t xml:space="preserve">Chetana Nanu Patel              </t>
  </si>
  <si>
    <t xml:space="preserve">SV2PCOM024  </t>
  </si>
  <si>
    <t xml:space="preserve">SV2PCOM025  </t>
  </si>
  <si>
    <t xml:space="preserve">SV2PCOM026  </t>
  </si>
  <si>
    <t xml:space="preserve">Parvina Harish Patel            </t>
  </si>
  <si>
    <t xml:space="preserve">SV2PCOM027  </t>
  </si>
  <si>
    <t xml:space="preserve">Mina Rasik Usdad                </t>
  </si>
  <si>
    <t xml:space="preserve">SV2PCOM028  </t>
  </si>
  <si>
    <t xml:space="preserve">SV2PCOM029  </t>
  </si>
  <si>
    <t xml:space="preserve">SV2PCOM030  </t>
  </si>
  <si>
    <t xml:space="preserve">SV2PCOM031  </t>
  </si>
  <si>
    <t xml:space="preserve">SV2PCOM032  </t>
  </si>
  <si>
    <t xml:space="preserve">Daxa Bhiku Patel                </t>
  </si>
  <si>
    <t xml:space="preserve">SV2PCOM033  </t>
  </si>
  <si>
    <t xml:space="preserve">SV2PCOM034  </t>
  </si>
  <si>
    <t xml:space="preserve">SV2PCOM035  </t>
  </si>
  <si>
    <t xml:space="preserve">SV2PCOM036  </t>
  </si>
  <si>
    <t xml:space="preserve">SV2PCOM037  </t>
  </si>
  <si>
    <t xml:space="preserve">Parvati Dhanulal Raikwar        </t>
  </si>
  <si>
    <t xml:space="preserve">SV2PCOM039  </t>
  </si>
  <si>
    <t xml:space="preserve">SV2PCOM040  </t>
  </si>
  <si>
    <t xml:space="preserve">Janki Sharma                    </t>
  </si>
  <si>
    <t xml:space="preserve">SV2PCOM041  </t>
  </si>
  <si>
    <t xml:space="preserve">Patel Pratik Subhasbhai         </t>
  </si>
  <si>
    <t xml:space="preserve">SV2PCOM042  </t>
  </si>
  <si>
    <t xml:space="preserve">Kalpesh Manchu Varli            </t>
  </si>
  <si>
    <t xml:space="preserve">SV2PCOM043  </t>
  </si>
  <si>
    <t xml:space="preserve">SV2PCOM044  </t>
  </si>
  <si>
    <t xml:space="preserve">Hapati Vikas Bhikubhai          </t>
  </si>
  <si>
    <t xml:space="preserve">SV2PCOM045  </t>
  </si>
  <si>
    <t xml:space="preserve">SV2PCOM047  </t>
  </si>
  <si>
    <t xml:space="preserve">SV2PCOM048  </t>
  </si>
  <si>
    <t xml:space="preserve">SV2PCOM049  </t>
  </si>
  <si>
    <t xml:space="preserve">SV2PCOM050  </t>
  </si>
  <si>
    <t xml:space="preserve">SV2PCOM051  </t>
  </si>
  <si>
    <t xml:space="preserve">SV2PCOM052  </t>
  </si>
  <si>
    <t xml:space="preserve">SV2PCOM053  </t>
  </si>
  <si>
    <t xml:space="preserve">SV2PCOM054  </t>
  </si>
  <si>
    <t xml:space="preserve">SV2PCOM055  </t>
  </si>
  <si>
    <t xml:space="preserve">SV2PCOM056  </t>
  </si>
  <si>
    <t xml:space="preserve">Patel Bhavana Rajendrabhai      </t>
  </si>
  <si>
    <t xml:space="preserve">SV2PCOM057  </t>
  </si>
  <si>
    <t xml:space="preserve">SV2PCOM058  </t>
  </si>
  <si>
    <t xml:space="preserve">Heena Mangubhai Halpati         </t>
  </si>
  <si>
    <t xml:space="preserve">SV2PCOM059  </t>
  </si>
  <si>
    <t xml:space="preserve">SV2PCOM060  </t>
  </si>
  <si>
    <t xml:space="preserve">SV2PCOM061  </t>
  </si>
  <si>
    <t xml:space="preserve">Halpati Pankeshbhai             </t>
  </si>
  <si>
    <t xml:space="preserve">SV2PCOM062  </t>
  </si>
  <si>
    <t xml:space="preserve">Patel Ushabhen Jeshingbhai      </t>
  </si>
  <si>
    <t xml:space="preserve">SV2PCOM063  </t>
  </si>
  <si>
    <t xml:space="preserve">SV2PCOM064  </t>
  </si>
  <si>
    <t xml:space="preserve">SV2PCOM065  </t>
  </si>
  <si>
    <t xml:space="preserve">SV2PCOM066  </t>
  </si>
  <si>
    <t xml:space="preserve">Bindu Singh                     </t>
  </si>
  <si>
    <t xml:space="preserve">SV2PCOM067  </t>
  </si>
  <si>
    <t xml:space="preserve">Dhodi Priyankaben Mohanben      </t>
  </si>
  <si>
    <t xml:space="preserve">SV2PCOM068  </t>
  </si>
  <si>
    <t xml:space="preserve">SV2PCOM069  </t>
  </si>
  <si>
    <t xml:space="preserve">SV2PCOM070  </t>
  </si>
  <si>
    <t xml:space="preserve">SV2PCOM071  </t>
  </si>
  <si>
    <t xml:space="preserve">SV2PCOM072  </t>
  </si>
  <si>
    <t xml:space="preserve">SV2PCOM073  </t>
  </si>
  <si>
    <t xml:space="preserve">SV2PCOM074  </t>
  </si>
  <si>
    <t xml:space="preserve">SV2PCOM075  </t>
  </si>
  <si>
    <t xml:space="preserve">SV2PCOM076  </t>
  </si>
  <si>
    <t xml:space="preserve">Dhinal M Nayka                  </t>
  </si>
  <si>
    <t xml:space="preserve">SV2PCOM077  </t>
  </si>
  <si>
    <t xml:space="preserve">Divyesh Uttambhai Patel         </t>
  </si>
  <si>
    <t xml:space="preserve">SV2PCOM078  </t>
  </si>
  <si>
    <t xml:space="preserve">Mayur Dalpatbhai Patel          </t>
  </si>
  <si>
    <t xml:space="preserve">SV2PCOM079  </t>
  </si>
  <si>
    <t xml:space="preserve">Divyesh Maheshbhai Rana         </t>
  </si>
  <si>
    <t xml:space="preserve">SV2PCOM081  </t>
  </si>
  <si>
    <t xml:space="preserve">Sunil Kishan Halpati            </t>
  </si>
  <si>
    <t xml:space="preserve">SV2PCOM082  </t>
  </si>
  <si>
    <t xml:space="preserve">Ramesh Gopal Patel              </t>
  </si>
  <si>
    <t xml:space="preserve">SV2PCOM083  </t>
  </si>
  <si>
    <t xml:space="preserve">SV2PCOM084  </t>
  </si>
  <si>
    <t xml:space="preserve">Hasmukh Kanti Varli             </t>
  </si>
  <si>
    <t xml:space="preserve">SV2PCOM085  </t>
  </si>
  <si>
    <t xml:space="preserve">Khushbu Ishawarbhai Nayka       </t>
  </si>
  <si>
    <t xml:space="preserve">SV2PCOM086  </t>
  </si>
  <si>
    <t xml:space="preserve">Soniya Maheshbhai Nayka         </t>
  </si>
  <si>
    <t xml:space="preserve">SV2PCOM087  </t>
  </si>
  <si>
    <t xml:space="preserve">Jignesh Babubhai Zalar          </t>
  </si>
  <si>
    <t xml:space="preserve">SV2PCOM088  </t>
  </si>
  <si>
    <t xml:space="preserve">Halpati Anand Sivram            </t>
  </si>
  <si>
    <t xml:space="preserve">SV2PCOM089  </t>
  </si>
  <si>
    <t xml:space="preserve">Sunil Kamalbhai Gol             </t>
  </si>
  <si>
    <t xml:space="preserve">SV2PCOM090  </t>
  </si>
  <si>
    <t xml:space="preserve">Kishan Jivanbhai Dubla          </t>
  </si>
  <si>
    <t xml:space="preserve">SV2PCOM091  </t>
  </si>
  <si>
    <t xml:space="preserve">Hina Navinbhai Halapati         </t>
  </si>
  <si>
    <t xml:space="preserve">SV2PCOM092  </t>
  </si>
  <si>
    <t xml:space="preserve">Manchhu Barkubhai Bhadagi       </t>
  </si>
  <si>
    <t xml:space="preserve">SV2PCOM094  </t>
  </si>
  <si>
    <t xml:space="preserve">Snehal Prakashbhai Tandel       </t>
  </si>
  <si>
    <t xml:space="preserve">SV2PCOM095  </t>
  </si>
  <si>
    <t xml:space="preserve">Rahul Kishan Varli              </t>
  </si>
  <si>
    <t xml:space="preserve">SV2PCOM096  </t>
  </si>
  <si>
    <t xml:space="preserve">Paresh Ashokbhai Prajapati      </t>
  </si>
  <si>
    <t xml:space="preserve">SV2PCOM097  </t>
  </si>
  <si>
    <t xml:space="preserve">Rajesh Baghubhai Dubla          </t>
  </si>
  <si>
    <t xml:space="preserve">SV2PCOM098  </t>
  </si>
  <si>
    <t xml:space="preserve">Nilam Anurag Mishra             </t>
  </si>
  <si>
    <t xml:space="preserve">SV2PCOM099  </t>
  </si>
  <si>
    <t xml:space="preserve">Sangita Sanjay Halpati          </t>
  </si>
  <si>
    <t xml:space="preserve">SV2PCOM100  </t>
  </si>
  <si>
    <t xml:space="preserve">Mahendra Dayal Patel            </t>
  </si>
  <si>
    <t xml:space="preserve">SV2PCOM101  </t>
  </si>
  <si>
    <t xml:space="preserve">Pariyank Mukesh Patel           </t>
  </si>
  <si>
    <t xml:space="preserve">SV2PCOM103  </t>
  </si>
  <si>
    <t xml:space="preserve">Bantari Giteshbhai Gangaram     </t>
  </si>
  <si>
    <t xml:space="preserve">SV2PCOM104  </t>
  </si>
  <si>
    <t xml:space="preserve">Halpati Hamuben Vijaybhai       </t>
  </si>
  <si>
    <t xml:space="preserve">SV2PCOM105  </t>
  </si>
  <si>
    <t xml:space="preserve">Sankuben Shaileshbhai Dubla     </t>
  </si>
  <si>
    <t xml:space="preserve">SV2PCOM106  </t>
  </si>
  <si>
    <t xml:space="preserve">Halpati Aaruna Kumari           </t>
  </si>
  <si>
    <t xml:space="preserve">SV2PCOM107  </t>
  </si>
  <si>
    <t xml:space="preserve">Halpati Urmilaben               </t>
  </si>
  <si>
    <t xml:space="preserve">SV2PCOM108  </t>
  </si>
  <si>
    <t xml:space="preserve">Patel Anitaben Ushambhai        </t>
  </si>
  <si>
    <t xml:space="preserve">SV2PCOM109  </t>
  </si>
  <si>
    <t xml:space="preserve">Patel Bakulben Kamleshbhai      </t>
  </si>
  <si>
    <t xml:space="preserve">SV2PCOM110  </t>
  </si>
  <si>
    <t xml:space="preserve">Patel Darshana Sukkarbhai       </t>
  </si>
  <si>
    <t xml:space="preserve">SV2PCOM111  </t>
  </si>
  <si>
    <t xml:space="preserve">Pritiben Ravikumar Halpati      </t>
  </si>
  <si>
    <t xml:space="preserve">SV2PCOM112  </t>
  </si>
  <si>
    <t xml:space="preserve">Suvidhaben Pravinbhai Patel     </t>
  </si>
  <si>
    <t xml:space="preserve">SV2PCOM113  </t>
  </si>
  <si>
    <t xml:space="preserve">Varshaben Gautambhai Patel      </t>
  </si>
  <si>
    <t xml:space="preserve">SV2PCOM114  </t>
  </si>
  <si>
    <t xml:space="preserve">Halpati Roshniben               </t>
  </si>
  <si>
    <t xml:space="preserve">SV2PCOM115  </t>
  </si>
  <si>
    <t xml:space="preserve">Patel Urmilaben Mahendrabhai    </t>
  </si>
  <si>
    <t xml:space="preserve">SV2PCOM116  </t>
  </si>
  <si>
    <t xml:space="preserve">Halpati Karishma Raju           </t>
  </si>
  <si>
    <t xml:space="preserve">SV2PCOM117  </t>
  </si>
  <si>
    <t xml:space="preserve">Patel Jashoda Dilipbhai         </t>
  </si>
  <si>
    <t xml:space="preserve">SV2PCOM118  </t>
  </si>
  <si>
    <t xml:space="preserve">Ashika Upadhayay                </t>
  </si>
  <si>
    <t xml:space="preserve">SV2PCOM119  </t>
  </si>
  <si>
    <t xml:space="preserve">Patel Jagrutiben Babubhai       </t>
  </si>
  <si>
    <t xml:space="preserve">SV2PCOM120  </t>
  </si>
  <si>
    <t xml:space="preserve">Hinaben Chotubhai Halpati       </t>
  </si>
  <si>
    <t xml:space="preserve">SV2PCOM121  </t>
  </si>
  <si>
    <t xml:space="preserve">Halpati Sitaben Maheshbhai      </t>
  </si>
  <si>
    <t xml:space="preserve">SV2PCOM122  </t>
  </si>
  <si>
    <t xml:space="preserve">Halpati Asmitaben               </t>
  </si>
  <si>
    <t xml:space="preserve">SV2PCOM123  </t>
  </si>
  <si>
    <t xml:space="preserve">Varli Roshniben Kiranbhai       </t>
  </si>
  <si>
    <t xml:space="preserve">SV2PCOM124  </t>
  </si>
  <si>
    <t xml:space="preserve">Manishaben Ashokbhai Nayka      </t>
  </si>
  <si>
    <t xml:space="preserve">SV2PCOM125  </t>
  </si>
  <si>
    <t xml:space="preserve">Vipul Nitinbhai Kola            </t>
  </si>
  <si>
    <t xml:space="preserve">SV2PCOM126  </t>
  </si>
  <si>
    <t xml:space="preserve">Hemlataben Baldev Mahyanshi     </t>
  </si>
  <si>
    <t xml:space="preserve">SV2PCOM127  </t>
  </si>
  <si>
    <t xml:space="preserve">Vikikumar Kantilal Halpati      </t>
  </si>
  <si>
    <t xml:space="preserve">SV2PCOM128  </t>
  </si>
  <si>
    <t xml:space="preserve">Pruthvi Chandrakant Halpati     </t>
  </si>
  <si>
    <t xml:space="preserve">SV2PCOM129  </t>
  </si>
  <si>
    <t xml:space="preserve">Arvind Rajbhar                  </t>
  </si>
  <si>
    <t xml:space="preserve">SV2PCOM135  </t>
  </si>
  <si>
    <t xml:space="preserve">Nitu Devi Ranjan Paswan         </t>
  </si>
  <si>
    <t xml:space="preserve">SV2PCOM136  </t>
  </si>
  <si>
    <t xml:space="preserve">Bariya Hirenkumar Babubhai      </t>
  </si>
  <si>
    <t xml:space="preserve">SV2PCOM137  </t>
  </si>
  <si>
    <t xml:space="preserve">Brijal Ashok Halpati            </t>
  </si>
  <si>
    <t xml:space="preserve">SV2PCOM138  </t>
  </si>
  <si>
    <t xml:space="preserve">Pragana Raju Patel              </t>
  </si>
  <si>
    <t xml:space="preserve">SV2PCOM140  </t>
  </si>
  <si>
    <t xml:space="preserve">Jyoti Vijay Patel               </t>
  </si>
  <si>
    <t xml:space="preserve">SV2PCOM141  </t>
  </si>
  <si>
    <t xml:space="preserve">SV2PCOM142  </t>
  </si>
  <si>
    <t xml:space="preserve">Rajnish Kumar                   </t>
  </si>
  <si>
    <t xml:space="preserve">SV2PCOM143  </t>
  </si>
  <si>
    <t xml:space="preserve">Hansaben Mitna                  </t>
  </si>
  <si>
    <t xml:space="preserve">SV2PCOM144  </t>
  </si>
  <si>
    <t xml:space="preserve">Rekhadevi Anil Gond             </t>
  </si>
  <si>
    <t xml:space="preserve">SV2PCOM145  </t>
  </si>
  <si>
    <t xml:space="preserve">Kamal Sodari                    </t>
  </si>
  <si>
    <t xml:space="preserve">SV2PCOM146  </t>
  </si>
  <si>
    <t xml:space="preserve">Sarswati Devi                   </t>
  </si>
  <si>
    <t xml:space="preserve">SV2PCOM147  </t>
  </si>
  <si>
    <t xml:space="preserve">Renu Devi                       </t>
  </si>
  <si>
    <t xml:space="preserve">SV2PCOM148  </t>
  </si>
  <si>
    <t xml:space="preserve">Anju Devi Vinay Ram             </t>
  </si>
  <si>
    <t xml:space="preserve">SV2PCOM149  </t>
  </si>
  <si>
    <t xml:space="preserve">Dimpal Yadav                    </t>
  </si>
  <si>
    <t xml:space="preserve">SV2PCOM150  </t>
  </si>
  <si>
    <t xml:space="preserve">Pinky Devi                      </t>
  </si>
  <si>
    <t xml:space="preserve">SV2PCOM151  </t>
  </si>
  <si>
    <t xml:space="preserve">Ankit Varma                     </t>
  </si>
  <si>
    <t xml:space="preserve">SV2PCOM152  </t>
  </si>
  <si>
    <t xml:space="preserve">Anju Devi                       </t>
  </si>
  <si>
    <t xml:space="preserve">SV2PCOM157  </t>
  </si>
  <si>
    <t xml:space="preserve">Monu Kumar                      </t>
  </si>
  <si>
    <t xml:space="preserve">SV2PCOM158  </t>
  </si>
  <si>
    <t xml:space="preserve">Dayasheel Bharti                </t>
  </si>
  <si>
    <t xml:space="preserve">SV2PCOM159  </t>
  </si>
  <si>
    <t xml:space="preserve">Vinod Kumar Ray                 </t>
  </si>
  <si>
    <t xml:space="preserve">SV2PCOM160  </t>
  </si>
  <si>
    <t xml:space="preserve">SV2PRNE001  </t>
  </si>
  <si>
    <t xml:space="preserve">Sunita Shailendra Thakur        </t>
  </si>
  <si>
    <t xml:space="preserve">SV2PRNE002  </t>
  </si>
  <si>
    <t xml:space="preserve">Rebanti Devi Pankaj Kumar       </t>
  </si>
  <si>
    <t xml:space="preserve">SV2PRNE003  </t>
  </si>
  <si>
    <t xml:space="preserve">Kanti Ganesh Mochi              </t>
  </si>
  <si>
    <t xml:space="preserve">SV2PRNE004  </t>
  </si>
  <si>
    <t xml:space="preserve">Pramila Shailesh Varli          </t>
  </si>
  <si>
    <t xml:space="preserve">SV2PRNE005  </t>
  </si>
  <si>
    <t xml:space="preserve">Suman Babubhai Dubla            </t>
  </si>
  <si>
    <t xml:space="preserve">SV2PSLB001  </t>
  </si>
  <si>
    <t xml:space="preserve">SV2PSLB002  </t>
  </si>
  <si>
    <t xml:space="preserve">SV2PSLB003  </t>
  </si>
  <si>
    <t xml:space="preserve">Neha Radka Halpati              </t>
  </si>
  <si>
    <t xml:space="preserve">SV2PSLB004  </t>
  </si>
  <si>
    <t xml:space="preserve">Darshana Nanu Badvi             </t>
  </si>
  <si>
    <t xml:space="preserve">SV2PSLB005  </t>
  </si>
  <si>
    <t xml:space="preserve">SV2PSLB006  </t>
  </si>
  <si>
    <t xml:space="preserve">SV2PSLB007  </t>
  </si>
  <si>
    <t xml:space="preserve">SV2PSLB008  </t>
  </si>
  <si>
    <t xml:space="preserve">SV2PSLB009  </t>
  </si>
  <si>
    <t xml:space="preserve">SV2PSLB010  </t>
  </si>
  <si>
    <t xml:space="preserve">SV2PSLB011  </t>
  </si>
  <si>
    <t xml:space="preserve">SV2PSLB012  </t>
  </si>
  <si>
    <t xml:space="preserve">Pini Vinesh Halpati             </t>
  </si>
  <si>
    <t xml:space="preserve">SV2PSLB013  </t>
  </si>
  <si>
    <t xml:space="preserve">SV2PSLB014  </t>
  </si>
  <si>
    <t xml:space="preserve">SV2PSLB015  </t>
  </si>
  <si>
    <t xml:space="preserve">SV2PSLB016  </t>
  </si>
  <si>
    <t xml:space="preserve">Priya Kiran Halpati             </t>
  </si>
  <si>
    <t xml:space="preserve">SV2PSLB017  </t>
  </si>
  <si>
    <t xml:space="preserve">SV2PSLB018  </t>
  </si>
  <si>
    <t xml:space="preserve">SV2PSLB019  </t>
  </si>
  <si>
    <t xml:space="preserve">SV2PSLB020  </t>
  </si>
  <si>
    <t xml:space="preserve">SV2PVER001  </t>
  </si>
  <si>
    <t xml:space="preserve">Bharti D. Gajjar                </t>
  </si>
  <si>
    <t xml:space="preserve">SV2PVER002  </t>
  </si>
  <si>
    <t xml:space="preserve">SV2PVER003  </t>
  </si>
  <si>
    <t>SK1CW1516</t>
  </si>
  <si>
    <t xml:space="preserve">Rahul P Halpati                 </t>
  </si>
  <si>
    <t>Column4</t>
  </si>
  <si>
    <t>New Allowance</t>
  </si>
  <si>
    <t>New Basic</t>
  </si>
  <si>
    <t>V2PCOM160</t>
  </si>
  <si>
    <t>Other</t>
  </si>
  <si>
    <t>Shift</t>
  </si>
  <si>
    <t>Comm_Rate</t>
  </si>
  <si>
    <t xml:space="preserve">SK1WK0044  </t>
  </si>
  <si>
    <t>Master Missing</t>
  </si>
  <si>
    <t>Payroll Missing</t>
  </si>
  <si>
    <t>last update</t>
  </si>
  <si>
    <t xml:space="preserve">SK1ST0001  </t>
  </si>
  <si>
    <t xml:space="preserve">Mangesh Dagdu Gurav             </t>
  </si>
  <si>
    <t xml:space="preserve">SK1ST0006  </t>
  </si>
  <si>
    <t xml:space="preserve">Riken Hasmukhbhai Mahyavanshi   </t>
  </si>
  <si>
    <t xml:space="preserve">SK1ST0007  </t>
  </si>
  <si>
    <t xml:space="preserve">Sanjay Bhagwandas Khernar       </t>
  </si>
  <si>
    <t xml:space="preserve">SK1ST0008  </t>
  </si>
  <si>
    <t xml:space="preserve">Jiteshbhai Bhagubhai Halapti    </t>
  </si>
  <si>
    <t xml:space="preserve">SK1ST0009  </t>
  </si>
  <si>
    <t xml:space="preserve">Patel Maheshbhai Umedbhai       </t>
  </si>
  <si>
    <t xml:space="preserve">SK1ST0011  </t>
  </si>
  <si>
    <t xml:space="preserve">Santosh Kumar Pandey            </t>
  </si>
  <si>
    <t xml:space="preserve">SK1ST0014  </t>
  </si>
  <si>
    <t xml:space="preserve">Daxesh Bhanabhai Patel          </t>
  </si>
  <si>
    <t xml:space="preserve">SK1ST0015  </t>
  </si>
  <si>
    <t xml:space="preserve">Kapilkumar Dahyabhai Koli       </t>
  </si>
  <si>
    <t xml:space="preserve">SK1ST0016  </t>
  </si>
  <si>
    <t xml:space="preserve">Chhintarmal Jat                 </t>
  </si>
  <si>
    <t xml:space="preserve">SK1ST0018  </t>
  </si>
  <si>
    <t xml:space="preserve">Khaniya Yogesh Shankarbhai      </t>
  </si>
  <si>
    <t xml:space="preserve">SK1ST0021  </t>
  </si>
  <si>
    <t xml:space="preserve">Kuldeep Vinodbhai Patel         </t>
  </si>
  <si>
    <t xml:space="preserve">SK1ST0022  </t>
  </si>
  <si>
    <t xml:space="preserve">Dhangda Anilbhai Ramanbhai      </t>
  </si>
  <si>
    <t xml:space="preserve">SK1ST0024  </t>
  </si>
  <si>
    <t xml:space="preserve">Vishnu Arrawatia                </t>
  </si>
  <si>
    <t xml:space="preserve">SK1ST0028  </t>
  </si>
  <si>
    <t xml:space="preserve">Vishal Jagdish Singh            </t>
  </si>
  <si>
    <t xml:space="preserve">SK1ST0033  </t>
  </si>
  <si>
    <t xml:space="preserve">Panchal Viraj Haresh bhai       </t>
  </si>
  <si>
    <t xml:space="preserve">SK1ST0034  </t>
  </si>
  <si>
    <t xml:space="preserve">Patel Roshani Mayurbhai         </t>
  </si>
  <si>
    <t xml:space="preserve">SK1ST0036  </t>
  </si>
  <si>
    <t xml:space="preserve">Rohit Raj Chandarwanshi         </t>
  </si>
  <si>
    <t xml:space="preserve">SK1ST0048  </t>
  </si>
  <si>
    <t xml:space="preserve">Reshma Prashant Golipkar        </t>
  </si>
  <si>
    <t xml:space="preserve">SK1ST0067  </t>
  </si>
  <si>
    <t xml:space="preserve">Manisha Sapate                  </t>
  </si>
  <si>
    <t xml:space="preserve">SK1ST0077  </t>
  </si>
  <si>
    <t xml:space="preserve">Dinesh Kumar                    </t>
  </si>
  <si>
    <t xml:space="preserve">SK1ST0079  </t>
  </si>
  <si>
    <t xml:space="preserve">Aanand Gokarn                   </t>
  </si>
  <si>
    <t xml:space="preserve">SK1ST0081  </t>
  </si>
  <si>
    <t xml:space="preserve">Mr. Vinod Kumar                 </t>
  </si>
  <si>
    <t xml:space="preserve">SK1ST0084  </t>
  </si>
  <si>
    <t xml:space="preserve">Ravi Prakash Kulhari            </t>
  </si>
  <si>
    <t xml:space="preserve">SK1ST0086  </t>
  </si>
  <si>
    <t xml:space="preserve">Arun Mourya                     </t>
  </si>
  <si>
    <t xml:space="preserve">SK1ST0088  </t>
  </si>
  <si>
    <t xml:space="preserve">Taniya Sharma                   </t>
  </si>
  <si>
    <t xml:space="preserve">SK1ST0091  </t>
  </si>
  <si>
    <t xml:space="preserve">Sridhar Sahoo                   </t>
  </si>
  <si>
    <t xml:space="preserve">SK1ST0092  </t>
  </si>
  <si>
    <t xml:space="preserve">Rohit Dwivedi                   </t>
  </si>
  <si>
    <t xml:space="preserve">SK1WK0002  </t>
  </si>
  <si>
    <t>Lata Prakashbhai Patel</t>
  </si>
  <si>
    <t xml:space="preserve">SK1WK0227  </t>
  </si>
  <si>
    <t xml:space="preserve">Savan Rajubhai Halpati          </t>
  </si>
  <si>
    <t xml:space="preserve">SK1WK0228  </t>
  </si>
  <si>
    <t xml:space="preserve">Ritikbhai Amratbhai Halpati     </t>
  </si>
  <si>
    <t xml:space="preserve">SK1WK0229  </t>
  </si>
  <si>
    <t xml:space="preserve">Halpati Hardikbhai              </t>
  </si>
  <si>
    <t xml:space="preserve">SK1WK0230  </t>
  </si>
  <si>
    <t xml:space="preserve">Praful Pravinbhai Nayaka        </t>
  </si>
  <si>
    <t xml:space="preserve">SK1WK0231  </t>
  </si>
  <si>
    <t xml:space="preserve">Induben Bharatbhai Dhodi        </t>
  </si>
  <si>
    <t xml:space="preserve">SK1WK0232  </t>
  </si>
  <si>
    <t xml:space="preserve">SK1WK0233  </t>
  </si>
  <si>
    <t xml:space="preserve">Priyanshi Garder                </t>
  </si>
  <si>
    <t xml:space="preserve">SK1WK0234  </t>
  </si>
  <si>
    <t xml:space="preserve">Kalavatiben Kishorbhai Halpati  </t>
  </si>
  <si>
    <t xml:space="preserve">SK1WK0235  </t>
  </si>
  <si>
    <t xml:space="preserve">Nayka Jaydipbhai Rajeshbhai     </t>
  </si>
  <si>
    <t xml:space="preserve">SK1WK0236  </t>
  </si>
  <si>
    <t xml:space="preserve">Divya Vijaybhai Halpati         </t>
  </si>
  <si>
    <t xml:space="preserve">SK1WK0237  </t>
  </si>
  <si>
    <t xml:space="preserve">Atula Ratna Dhodhade            </t>
  </si>
  <si>
    <t xml:space="preserve">SV2ST0001  </t>
  </si>
  <si>
    <t xml:space="preserve">Kalpesh Kantilal Patel          </t>
  </si>
  <si>
    <t xml:space="preserve">SV2ST0002  </t>
  </si>
  <si>
    <t xml:space="preserve">Amitkumar Harkishandas Lad      </t>
  </si>
  <si>
    <t xml:space="preserve">SV2ST0003  </t>
  </si>
  <si>
    <t xml:space="preserve">Ranveer Singh                   </t>
  </si>
  <si>
    <t xml:space="preserve">SV2ST0004  </t>
  </si>
  <si>
    <t xml:space="preserve">Anuragkumar Sing                </t>
  </si>
  <si>
    <t xml:space="preserve">SV2ST0006  </t>
  </si>
  <si>
    <t xml:space="preserve">Nilmani Behera                  </t>
  </si>
  <si>
    <t xml:space="preserve">SV2ST0007  </t>
  </si>
  <si>
    <t xml:space="preserve">Diggaj Kumar Yadav              </t>
  </si>
  <si>
    <t xml:space="preserve">SV2ST0008  </t>
  </si>
  <si>
    <t xml:space="preserve">Prakash Kumar                   </t>
  </si>
  <si>
    <t xml:space="preserve">SV2ST0009  </t>
  </si>
  <si>
    <t xml:space="preserve">Vijay Dhariya                   </t>
  </si>
  <si>
    <t xml:space="preserve">SV2ST0010  </t>
  </si>
  <si>
    <t xml:space="preserve">Amit Kumar                      </t>
  </si>
  <si>
    <t xml:space="preserve">SV2ST0011  </t>
  </si>
  <si>
    <t xml:space="preserve">Vikas Kumar Yadav               </t>
  </si>
  <si>
    <t xml:space="preserve">SV2ST0012  </t>
  </si>
  <si>
    <t xml:space="preserve">Vijay Kumar                     </t>
  </si>
  <si>
    <t xml:space="preserve">SV2ST0013  </t>
  </si>
  <si>
    <t xml:space="preserve">Pruthviraj Dafda                </t>
  </si>
  <si>
    <t xml:space="preserve">SV2ST0014  </t>
  </si>
  <si>
    <t xml:space="preserve">Ashok Rameshbhai Lad            </t>
  </si>
  <si>
    <t xml:space="preserve">SV2ST0017  </t>
  </si>
  <si>
    <t xml:space="preserve">Patel Relesh Rameshbhai         </t>
  </si>
  <si>
    <t xml:space="preserve">SV2ST0018  </t>
  </si>
  <si>
    <t xml:space="preserve">Pranav Prasad Vidhyadharan      </t>
  </si>
  <si>
    <t xml:space="preserve">Dilip Bhaania Halpati          </t>
  </si>
  <si>
    <t xml:space="preserve">Rakesh Rajeshbhai  Varli </t>
  </si>
  <si>
    <t>Check</t>
  </si>
  <si>
    <t>Proper Code</t>
  </si>
  <si>
    <t>ATTENDANCE STATUS</t>
  </si>
  <si>
    <t>Open</t>
  </si>
  <si>
    <t>Worker_Name</t>
  </si>
  <si>
    <t>Status</t>
  </si>
  <si>
    <t>Loan_Recovery</t>
  </si>
  <si>
    <t>Advance_Recovery</t>
  </si>
  <si>
    <t>Other_Deduction</t>
  </si>
  <si>
    <t>Total_Deduction</t>
  </si>
  <si>
    <t>Final_Net_Payable</t>
  </si>
  <si>
    <t>Comm_Rate2</t>
  </si>
  <si>
    <t>Commission2</t>
  </si>
  <si>
    <t>RECOVERY_STATUS</t>
  </si>
  <si>
    <t>ACTIVE</t>
  </si>
  <si>
    <t>2026-27</t>
  </si>
  <si>
    <t>PF_Employer</t>
  </si>
  <si>
    <t>ESIC_Employer</t>
  </si>
  <si>
    <t>Total_CTC</t>
  </si>
  <si>
    <t>PF_Employee</t>
  </si>
  <si>
    <t>ESIC_Employee</t>
  </si>
  <si>
    <t>Bonus_Payable</t>
  </si>
  <si>
    <t>Manoj Vindeshwar Ram</t>
  </si>
  <si>
    <t>Disbursement_Date</t>
  </si>
  <si>
    <t>50100332270620</t>
  </si>
  <si>
    <t>50100332270580</t>
  </si>
  <si>
    <t>50100332270991</t>
  </si>
  <si>
    <t>50100332269362</t>
  </si>
  <si>
    <t>50100332272024</t>
  </si>
  <si>
    <t>50100338861572</t>
  </si>
  <si>
    <t>50100338861842</t>
  </si>
  <si>
    <t>50100332932675</t>
  </si>
  <si>
    <t>50100411723170</t>
  </si>
  <si>
    <t>50100420732180</t>
  </si>
  <si>
    <t>50100398508488</t>
  </si>
  <si>
    <t>50100487359479</t>
  </si>
  <si>
    <t>50100398508525</t>
  </si>
  <si>
    <t>50100398508541</t>
  </si>
  <si>
    <t>50100442378369</t>
  </si>
  <si>
    <t>50100420732272</t>
  </si>
  <si>
    <t>50100677954266</t>
  </si>
  <si>
    <t>50100677954279</t>
  </si>
  <si>
    <t>50100332271086</t>
  </si>
  <si>
    <t>SV2PCOM157</t>
  </si>
  <si>
    <t>SV2PCOM159</t>
  </si>
  <si>
    <t>SV2PCOM160</t>
  </si>
  <si>
    <t>KEY PERFORMANCE INDICATORS</t>
  </si>
  <si>
    <t>Total Workers</t>
  </si>
  <si>
    <t>Total CTC</t>
  </si>
  <si>
    <t>PF Eligible</t>
  </si>
  <si>
    <t>ESIC Eligible</t>
  </si>
  <si>
    <t>Processing %</t>
  </si>
  <si>
    <t>Bank Ready</t>
  </si>
  <si>
    <t>MONTHLY PAYROLL TREND</t>
  </si>
  <si>
    <t>Count</t>
  </si>
  <si>
    <t>Disbursement_Route</t>
  </si>
  <si>
    <t>Payroll Summary</t>
  </si>
  <si>
    <t>HDFC NEFT</t>
  </si>
  <si>
    <t>Cheque Payment</t>
  </si>
  <si>
    <t>Deduction</t>
  </si>
  <si>
    <t>ID</t>
  </si>
  <si>
    <t>SK3ST0001</t>
  </si>
  <si>
    <t>Keyur Vinodchandra Lad</t>
  </si>
  <si>
    <t>SK3ST0005</t>
  </si>
  <si>
    <t>Nehalkumar Pareshbhai Tailor</t>
  </si>
  <si>
    <t>SK3ST0006</t>
  </si>
  <si>
    <t>Tusharkumar Bhagubhai Rohit</t>
  </si>
  <si>
    <t>SK3ST0007</t>
  </si>
  <si>
    <t>Ramandeep Singh</t>
  </si>
  <si>
    <t>SK3ST0008</t>
  </si>
  <si>
    <t>Vinaykant Kantilal Patel</t>
  </si>
  <si>
    <t>SK3ST0010</t>
  </si>
  <si>
    <t>Indrabhushan Mishra</t>
  </si>
  <si>
    <t>SK3ST0011</t>
  </si>
  <si>
    <t>Rajendra Choriya</t>
  </si>
  <si>
    <t>SK3ST0014</t>
  </si>
  <si>
    <t>Madhuvan Dhavalbhai Navin Bhai</t>
  </si>
  <si>
    <t>SK3ST0017</t>
  </si>
  <si>
    <t>Vivek Patel</t>
  </si>
  <si>
    <t>SK3ST0018</t>
  </si>
  <si>
    <t>Alok Kumar Yadav</t>
  </si>
  <si>
    <t>SK1WK0044</t>
  </si>
  <si>
    <t>SK1WK0227</t>
  </si>
  <si>
    <t>SK1WK0228</t>
  </si>
  <si>
    <t>SK1WK0230</t>
  </si>
  <si>
    <t>SK1WK0232</t>
  </si>
  <si>
    <t>SK1WK0233</t>
  </si>
  <si>
    <t>SK1WK0231</t>
  </si>
  <si>
    <t>SK1WK0229</t>
  </si>
  <si>
    <t>SK1WK0234</t>
  </si>
  <si>
    <t>SK1WK0235</t>
  </si>
  <si>
    <t>SK1WK0236</t>
  </si>
  <si>
    <t>SK1WK0237</t>
  </si>
  <si>
    <t>GRAND TOTAL</t>
  </si>
  <si>
    <t>Pay days</t>
  </si>
  <si>
    <t>Total Deduction</t>
  </si>
  <si>
    <t>Column1</t>
  </si>
  <si>
    <t>other</t>
  </si>
  <si>
    <t>Gross Amount</t>
  </si>
  <si>
    <t>Net Payble</t>
  </si>
  <si>
    <t>Vipin Deenbandhu     (Leave)</t>
  </si>
  <si>
    <t xml:space="preserve">Jyoti Rameshbhai Patel    </t>
  </si>
  <si>
    <t>Suraj Kali B. D. Singh     NP</t>
  </si>
  <si>
    <t>Harshika Ashok Halpati     Left</t>
  </si>
  <si>
    <t>Company Workers</t>
  </si>
  <si>
    <t>Contractor Workers</t>
  </si>
  <si>
    <t>Net Payable</t>
  </si>
  <si>
    <t>Active Workers</t>
  </si>
  <si>
    <t>Commission-22</t>
  </si>
  <si>
    <t xml:space="preserve">Payable </t>
  </si>
  <si>
    <t>Invoice Value</t>
  </si>
  <si>
    <t>TDS</t>
  </si>
  <si>
    <t>PF-Empr</t>
  </si>
  <si>
    <t>ESIC-Empr</t>
  </si>
  <si>
    <t>Kiranbhai Maganbhai Halpati</t>
  </si>
  <si>
    <t>Akshay Navin Halpati</t>
  </si>
  <si>
    <t>Manojbhai Dhirubhai Patel</t>
  </si>
  <si>
    <t>Manojbhai Mohanbhai Patel</t>
  </si>
  <si>
    <t>Vinod Lalchand</t>
  </si>
  <si>
    <t>Monu Kumar</t>
  </si>
  <si>
    <t>Anitakumari Gulabhbhai Halpati</t>
  </si>
  <si>
    <t>Hemaben Amitbhai Desai</t>
  </si>
  <si>
    <t>Kantiben Jayantibhai Mitna</t>
  </si>
  <si>
    <t>Halpati Aniket Satishbhai</t>
  </si>
  <si>
    <t>Halpati Yatinbhai (Scheme)</t>
  </si>
  <si>
    <t>Halpati Bhavikbhai Hareshbhai (Scheme)</t>
  </si>
  <si>
    <t>SK1WK0238</t>
  </si>
  <si>
    <t>SK1WK0239</t>
  </si>
  <si>
    <t>SK1WK0240</t>
  </si>
  <si>
    <t>SK1WK0241</t>
  </si>
  <si>
    <t>SV2PCOM166</t>
  </si>
  <si>
    <t>SV2PCOM161</t>
  </si>
  <si>
    <t>SV2PCOM164</t>
  </si>
  <si>
    <t>SV2PCOM162</t>
  </si>
  <si>
    <t>SV2PCOM165</t>
  </si>
  <si>
    <t>SV2PCOM163</t>
  </si>
  <si>
    <t>HOME</t>
  </si>
  <si>
    <t/>
  </si>
  <si>
    <t xml:space="preserve"> Total</t>
  </si>
  <si>
    <t xml:space="preserve">Halpati Gitaben Sunilbhai       </t>
  </si>
  <si>
    <t xml:space="preserve">Manisha Sagar Sapate            </t>
  </si>
  <si>
    <t xml:space="preserve">Arvind Bhai Mitna               </t>
  </si>
  <si>
    <t xml:space="preserve">SK1WK0122  </t>
  </si>
  <si>
    <t xml:space="preserve">Kalavati R. Varma               </t>
  </si>
  <si>
    <t xml:space="preserve">Krunal M Patel                   </t>
  </si>
  <si>
    <t xml:space="preserve">SK1WK0238  </t>
  </si>
  <si>
    <t xml:space="preserve">SK1WK0239  </t>
  </si>
  <si>
    <t xml:space="preserve">Hemaben Amitbhai Desai          </t>
  </si>
  <si>
    <t xml:space="preserve">SK1WK0240  </t>
  </si>
  <si>
    <t xml:space="preserve">Kantibhai Jayantibhai Mitna     </t>
  </si>
  <si>
    <t xml:space="preserve">SK1WK0241  </t>
  </si>
  <si>
    <t xml:space="preserve">Aniketbhai Satishbhai Halpati   </t>
  </si>
  <si>
    <t xml:space="preserve">Kalpesh Patel                   </t>
  </si>
  <si>
    <t xml:space="preserve">Amit Lad                        </t>
  </si>
  <si>
    <t xml:space="preserve">Anurag Singh                    </t>
  </si>
  <si>
    <t>Heena Santosh Patel</t>
  </si>
  <si>
    <t xml:space="preserve">Dilip Bhaaniya Halpati          </t>
  </si>
  <si>
    <t xml:space="preserve">Kola Roshin Nitin               </t>
  </si>
  <si>
    <t xml:space="preserve">Rakeshkumar Rajeshbhai Varli    </t>
  </si>
  <si>
    <t xml:space="preserve">Shivand Chauhan                 </t>
  </si>
  <si>
    <t xml:space="preserve">Manoj Kumar                     </t>
  </si>
  <si>
    <t xml:space="preserve">Akshay Navin Halpati            </t>
  </si>
  <si>
    <t xml:space="preserve">Manojbhai Mohanbhai Patel       </t>
  </si>
  <si>
    <t xml:space="preserve">Manojbhai Dhirubhai Patel       </t>
  </si>
  <si>
    <t xml:space="preserve">Kiranbhai Maganbhai Halpati     </t>
  </si>
  <si>
    <t>Aruna Raju Varli</t>
  </si>
  <si>
    <t>Jyoti Keshav Halpati</t>
  </si>
  <si>
    <t>PF-Employee</t>
  </si>
  <si>
    <t>ESIC-Employee</t>
  </si>
  <si>
    <t>Metric / KPI Check</t>
  </si>
  <si>
    <t>Attendance Sheet (Raw)</t>
  </si>
  <si>
    <t>Month Engine (Wages)</t>
  </si>
  <si>
    <t>Variance Diff.</t>
  </si>
  <si>
    <t>Match Status</t>
  </si>
  <si>
    <t>Total Workers (Headcount)</t>
  </si>
  <si>
    <t>-</t>
  </si>
  <si>
    <t>N/A</t>
  </si>
  <si>
    <t>SK1ST0001</t>
  </si>
  <si>
    <t>SK1ST0006</t>
  </si>
  <si>
    <t>SK1ST0007</t>
  </si>
  <si>
    <t>SK1ST0008</t>
  </si>
  <si>
    <t>SK1ST0009</t>
  </si>
  <si>
    <t>SK1ST0011</t>
  </si>
  <si>
    <t>SK1ST0014</t>
  </si>
  <si>
    <t>SK1ST0015</t>
  </si>
  <si>
    <t>SK1ST0016</t>
  </si>
  <si>
    <t>SK1ST0018</t>
  </si>
  <si>
    <t>SK1ST0021</t>
  </si>
  <si>
    <t>SK1ST0022</t>
  </si>
  <si>
    <t>SK1ST0024</t>
  </si>
  <si>
    <t>SK1ST0028</t>
  </si>
  <si>
    <t>SK1ST0033</t>
  </si>
  <si>
    <t>SK1ST0034</t>
  </si>
  <si>
    <t>SK1ST0036</t>
  </si>
  <si>
    <t>SK1ST0048</t>
  </si>
  <si>
    <t>SK1ST0067</t>
  </si>
  <si>
    <t>SK1ST0077</t>
  </si>
  <si>
    <t>SK1ST0079</t>
  </si>
  <si>
    <t>SK1ST0081</t>
  </si>
  <si>
    <t>SK1ST0084</t>
  </si>
  <si>
    <t>SK1ST0086</t>
  </si>
  <si>
    <t>SK1ST0088</t>
  </si>
  <si>
    <t>SK1ST0091</t>
  </si>
  <si>
    <t>SK1ST0092</t>
  </si>
  <si>
    <t>SV2ST0001</t>
  </si>
  <si>
    <t>SV2ST0002</t>
  </si>
  <si>
    <t>SV2ST0003</t>
  </si>
  <si>
    <t>SV2ST0004</t>
  </si>
  <si>
    <t>SV2ST0006</t>
  </si>
  <si>
    <t>SV2ST0007</t>
  </si>
  <si>
    <t>SV2ST0008</t>
  </si>
  <si>
    <t>SV2ST0009</t>
  </si>
  <si>
    <t>SV2ST0010</t>
  </si>
  <si>
    <t>SV2ST0011</t>
  </si>
  <si>
    <t>SV2ST0012</t>
  </si>
  <si>
    <t>SV2ST0014</t>
  </si>
  <si>
    <t>SV2ST0018</t>
  </si>
  <si>
    <t>Logged Pay Days</t>
  </si>
  <si>
    <t>PAYROLL AUDIT &amp; RECONCILIATION DASHBOARD</t>
  </si>
  <si>
    <t>Alert Status</t>
  </si>
  <si>
    <t>Mangesh Dagdu Gurav (Not in Master)</t>
  </si>
  <si>
    <t>Riken Hasmukhbhai Mahyavanshi (Not in Master)</t>
  </si>
  <si>
    <t>Sanjay Bhagwandas Khernar (Not in Master)</t>
  </si>
  <si>
    <t>Jiteshbhai Bhagubhai Halapti (Not in Master)</t>
  </si>
  <si>
    <t>Patel Maheshbhai Umedbhai (Not in Master)</t>
  </si>
  <si>
    <t>Santosh Kumar Pandey (Not in Master)</t>
  </si>
  <si>
    <t>Daxesh Bhanabhai Patel (Not in Master)</t>
  </si>
  <si>
    <t>Kapilkumar Dahyabhai Koli (Not in Master)</t>
  </si>
  <si>
    <t>Chhintarmal Jat (Not in Master)</t>
  </si>
  <si>
    <t>Khaniya Yogesh Shankarbhai (Not in Master)</t>
  </si>
  <si>
    <t>Kuldeep Vinodbhai Patel (Not in Master)</t>
  </si>
  <si>
    <t>Dhangda Anilbhai Ramanbhai (Not in Master)</t>
  </si>
  <si>
    <t>Vishnu Arrawatia (Not in Master)</t>
  </si>
  <si>
    <t>Vishal Jagdish Singh (Not in Master)</t>
  </si>
  <si>
    <t>Panchal Viraj Haresh bhai (Not in Master)</t>
  </si>
  <si>
    <t>Patel Roshani Mayurbhai (Not in Master)</t>
  </si>
  <si>
    <t>Rohit Raj Chandarwanshi (Not in Master)</t>
  </si>
  <si>
    <t>Reshma Prashant Golipkar (Not in Master)</t>
  </si>
  <si>
    <t>Manisha Sagar Sapate (Not in Master)</t>
  </si>
  <si>
    <t>Dinesh Kumar (Not in Master)</t>
  </si>
  <si>
    <t>Aanand Gokarn (Not in Master)</t>
  </si>
  <si>
    <t>Mr. Vinod Kumar (Not in Master)</t>
  </si>
  <si>
    <t>Ravi Prakash Kulhari (Not in Master)</t>
  </si>
  <si>
    <t>Arun Mourya (Not in Master)</t>
  </si>
  <si>
    <t>Taniya Sharma (Not in Master)</t>
  </si>
  <si>
    <t>Sridhar Sahoo (Not in Master)</t>
  </si>
  <si>
    <t>Rohit Dwivedi (Not in Master)</t>
  </si>
  <si>
    <t>Keyur Vinodchandra Lad (Not in Master)</t>
  </si>
  <si>
    <t>Nehalkumar Pareshbhai Tailor (Not in Master)</t>
  </si>
  <si>
    <t>Tusharkumar Bhagubhai Rohit (Not in Master)</t>
  </si>
  <si>
    <t>Ramandeep Singh (Not in Master)</t>
  </si>
  <si>
    <t>Vinaykant Kantilal Patel (Not in Master)</t>
  </si>
  <si>
    <t>Indrabhushan Mishra (Not in Master)</t>
  </si>
  <si>
    <t>Rajendra Choriya (Not in Master)</t>
  </si>
  <si>
    <t>Madhuvan Dhavalbhai Navin Bhai (Not in Master)</t>
  </si>
  <si>
    <t>Vivek Patel (Not in Master)</t>
  </si>
  <si>
    <t>Alok Kumar Yadav (Not in Master)</t>
  </si>
  <si>
    <t>Kalpesh Patel (Not in Master)</t>
  </si>
  <si>
    <t>Amit Lad (Not in Master)</t>
  </si>
  <si>
    <t>Ranveer Singh (Not in Master)</t>
  </si>
  <si>
    <t>Anurag Singh (Not in Master)</t>
  </si>
  <si>
    <t>Nilmani Behera (Not in Master)</t>
  </si>
  <si>
    <t>Diggaj Kumar Yadav (Not in Master)</t>
  </si>
  <si>
    <t>Prakash Kumar (Not in Master)</t>
  </si>
  <si>
    <t>Vijay Dhariya (Not in Master)</t>
  </si>
  <si>
    <t>Amit Kumar (Not in Master)</t>
  </si>
  <si>
    <t>Vikas Kumar Yadav (Not in Master)</t>
  </si>
  <si>
    <t>Vijay Kumar (Not in Master)</t>
  </si>
  <si>
    <t>Ashok Rameshbhai Lad (Not in Master)</t>
  </si>
  <si>
    <t>Pranav Prasad Vidhyadharan (Not in Master)</t>
  </si>
  <si>
    <t xml:space="preserve">First of all put Attadence on stard format </t>
  </si>
  <si>
    <t xml:space="preserve">Fir Check Kar ki Column no. M me sab ok hai ya nahi , nahi to mismatch filter lagay is column me </t>
  </si>
  <si>
    <t>Uske baad dekhe kaha pe issue and sab ok hone ke baad attadene reco ho gai hai</t>
  </si>
  <si>
    <t>Master sheet me Code, Name, DOB, DOJ, Basic, HRAA and other, Complsory hai, Comnay me hai Ya contr PF me check karo</t>
  </si>
  <si>
    <t>Staff</t>
  </si>
  <si>
    <t xml:space="preserve">As per Attadence sheet </t>
  </si>
  <si>
    <t>SVN II</t>
  </si>
  <si>
    <t>Sakar I</t>
  </si>
  <si>
    <t>Sakar III</t>
  </si>
  <si>
    <t>As per Pay roll</t>
  </si>
  <si>
    <t>No of person</t>
  </si>
  <si>
    <t>Total Attedence</t>
  </si>
  <si>
    <t>Difference</t>
  </si>
  <si>
    <t>Total of Payroll</t>
  </si>
  <si>
    <t>Total Worker Present Days (P)</t>
  </si>
  <si>
    <t>Total Worker Pay Days</t>
  </si>
  <si>
    <t>Total Worker Gross Salary Disbursed</t>
  </si>
  <si>
    <t>Total Staff (Headcount)</t>
  </si>
  <si>
    <t>Total Staff Present Days (P)</t>
  </si>
  <si>
    <t>Total Staff Pay Days</t>
  </si>
  <si>
    <t>Total Staff Gross Salary Disbursed</t>
  </si>
  <si>
    <t>Worker/Staff Code</t>
  </si>
  <si>
    <t>Unit / Designation (Col S)</t>
  </si>
  <si>
    <t>Staff-1</t>
  </si>
  <si>
    <t>Staff-3</t>
  </si>
  <si>
    <t>Staff-SV2</t>
  </si>
  <si>
    <t>Unit / Designation</t>
  </si>
  <si>
    <t>All processed records have valid pay day limits.</t>
  </si>
  <si>
    <t>Category Source</t>
  </si>
  <si>
    <t>Total Attendance</t>
  </si>
  <si>
    <t>As per Attendance sheet</t>
  </si>
  <si>
    <t>PAYROLL HEALTH &amp; SUMMARY</t>
  </si>
  <si>
    <t>Payroll Health Score:</t>
  </si>
  <si>
    <t>System Status:</t>
  </si>
  <si>
    <t>2. METRIC COMPARISON DASHBOARD</t>
  </si>
  <si>
    <t>3. DYNAMIC UNIT-WISE DETAILED RECONCILIATION</t>
  </si>
  <si>
    <t>4. ROOT CAUSE ANALYSIS (Payroll Error Overview)</t>
  </si>
  <si>
    <t>Audit Exception Category</t>
  </si>
  <si>
    <t>Impacted Headcount</t>
  </si>
  <si>
    <t>Paid Without Attendance Cases (Paid, Zero Marked Days)</t>
  </si>
  <si>
    <t>Zero Gross Salary Alerts (Salary Calculated at Zero)</t>
  </si>
  <si>
    <t>Master Employee Records Missing (Not Registered in Master)</t>
  </si>
  <si>
    <t xml:space="preserve">   DASHBOARD   </t>
  </si>
  <si>
    <t xml:space="preserve">   DETAILED AUDIT   </t>
  </si>
  <si>
    <t xml:space="preserve">   HEALTH COCKPIT   </t>
  </si>
  <si>
    <t>1. EXECUTIVE MANAGEMENT DASHBOARD (SaaS KPI Summary)</t>
  </si>
  <si>
    <t>No Wages / Ghost Paid:</t>
  </si>
  <si>
    <t>WORKER HEADCOUNT PROFILE</t>
  </si>
  <si>
    <t>Active / Inactive / Left:</t>
  </si>
  <si>
    <t>New Joiners / Processed:</t>
  </si>
  <si>
    <t>WORKER EXCEPTION ALERTS</t>
  </si>
  <si>
    <t>Zero Gross Wages (Error):</t>
  </si>
  <si>
    <t>Total Gross Worker Payroll:</t>
  </si>
  <si>
    <t>WORKERS SECTION (Reconciliation Scope)</t>
  </si>
  <si>
    <t>STAFF SECTION (Information Only - Excluded from Reconciliation Metrics)</t>
  </si>
  <si>
    <t>Worker Missing Salary Cases (Present in Attendance, No Salary)</t>
  </si>
  <si>
    <t>5. WORKER CRITICAL EXCEPTION: PRESENT IN ATTENDANCE BUT MISSING WAGES (Salary Not Made!)</t>
  </si>
  <si>
    <t>6. STAFF ATTENDANCE SUMMARY (Information Only - Excluded from Wages Reconciliation)</t>
  </si>
  <si>
    <t>Staff Employee Code</t>
  </si>
  <si>
    <t>Staff Name</t>
  </si>
  <si>
    <t>Designation (Col S)</t>
  </si>
  <si>
    <t>Status Remark</t>
  </si>
  <si>
    <t>Staff Excluded</t>
  </si>
  <si>
    <t>7. CRITICAL EXCEPTION: SALARY CALCULATED BUT NO ATTENDANCE FOUND (Zero Days Paid!)</t>
  </si>
  <si>
    <t>8. LEFT EMPLOYEE REPORT (Employees Left Before Current Month)</t>
  </si>
  <si>
    <t>Employee Code</t>
  </si>
  <si>
    <t>System Reason</t>
  </si>
  <si>
    <t>9. SYSTEM ANALYSIS: ZERO GROSS WAGES ANALYSIS (Excludes Permitted Zero Salary)</t>
  </si>
  <si>
    <t>Att. Days</t>
  </si>
  <si>
    <t>Status Reason</t>
  </si>
  <si>
    <t>Final Remark</t>
  </si>
  <si>
    <t>10. DATA INTEGRITY: PROCESSED MEMBERS WITH DAYS EXCEEDING MONTH LIMIT (&gt;31 Days)</t>
  </si>
  <si>
    <t>Left</t>
  </si>
  <si>
    <t>Byke</t>
  </si>
  <si>
    <t>440-501</t>
  </si>
  <si>
    <t>502-550</t>
  </si>
  <si>
    <t>601-650</t>
  </si>
  <si>
    <t>Above 700</t>
  </si>
  <si>
    <t>651-700</t>
  </si>
  <si>
    <t>Active</t>
  </si>
  <si>
    <t>Account</t>
  </si>
  <si>
    <t>Commission Rate</t>
  </si>
  <si>
    <t>Comm</t>
  </si>
  <si>
    <t>WAGES DASHBOARD</t>
  </si>
  <si>
    <t>Kantibhai Jayantibhai Mitna</t>
  </si>
  <si>
    <t>ESIC-Emplee</t>
  </si>
  <si>
    <t>PT</t>
  </si>
  <si>
    <t>Employee Master</t>
  </si>
  <si>
    <t>Month Engine</t>
  </si>
  <si>
    <t>Contractor Bill</t>
  </si>
  <si>
    <t>Reconciliation Audit</t>
  </si>
  <si>
    <t>Gross Payroll:</t>
  </si>
  <si>
    <t>TOP 10 WORKERS OF THE MONTH (BY ATTENDANCE)</t>
  </si>
  <si>
    <t>Rank</t>
  </si>
  <si>
    <t>Present Days</t>
  </si>
  <si>
    <t>Net Pay</t>
  </si>
  <si>
    <t>Radheshyam Ram</t>
  </si>
  <si>
    <t>Barsu S Patkar</t>
  </si>
  <si>
    <t>Jainit B Patel</t>
  </si>
  <si>
    <t>Net Salary</t>
  </si>
  <si>
    <t>Anupama Arjun Jaiswal</t>
  </si>
  <si>
    <t>Vinod Kumar Ray</t>
  </si>
  <si>
    <t>Mukesh C. Patel</t>
  </si>
  <si>
    <t>Samsher Chauhan</t>
  </si>
  <si>
    <t>Exception Flag Check</t>
  </si>
  <si>
    <t>CRITICAL</t>
  </si>
  <si>
    <t>HIGH</t>
  </si>
  <si>
    <t>Missing Registered UAN</t>
  </si>
  <si>
    <t>MEDIUM</t>
  </si>
  <si>
    <t>Missing Registered Aadhaar</t>
  </si>
  <si>
    <t>LOW</t>
  </si>
  <si>
    <t>Workers</t>
  </si>
  <si>
    <t>Avg Attendance</t>
  </si>
  <si>
    <t>Gross Salary</t>
  </si>
  <si>
    <t>Operating Unit</t>
  </si>
  <si>
    <t>Contractor Identity</t>
  </si>
  <si>
    <t>Department Location</t>
  </si>
  <si>
    <t>MVP Star Worker</t>
  </si>
  <si>
    <t>Hitesh Champaklal Patel</t>
  </si>
  <si>
    <t>Jagruti Dinesh Patel</t>
  </si>
  <si>
    <t>Barsu Shukkar Kunvra</t>
  </si>
  <si>
    <t>Bhupen Manilal Halpati</t>
  </si>
  <si>
    <t>Halapti vikas Bhikhubhai</t>
  </si>
  <si>
    <t>Halpati Hardikbhai</t>
  </si>
  <si>
    <t>Akshay Girishbhai Patel</t>
  </si>
  <si>
    <t>New Joinees</t>
  </si>
  <si>
    <t>Total Headcount</t>
  </si>
  <si>
    <t>Headcount:</t>
  </si>
  <si>
    <t>Company:</t>
  </si>
  <si>
    <t>Contractor:</t>
  </si>
  <si>
    <t>SK-I: 255</t>
  </si>
  <si>
    <t>SK-III: 157</t>
  </si>
  <si>
    <t>SV2: 222</t>
  </si>
  <si>
    <t>Present Days:</t>
  </si>
  <si>
    <t>Absent Days:</t>
  </si>
  <si>
    <t>Approved Leave:</t>
  </si>
  <si>
    <t>Ratio:</t>
  </si>
  <si>
    <t>Employer PF:</t>
  </si>
  <si>
    <t>Employee PF:</t>
  </si>
  <si>
    <t>ESIC: 50494</t>
  </si>
  <si>
    <t>Net Salary:</t>
  </si>
  <si>
    <t>TOP 10 HIGHEST INCOME WORKERS</t>
  </si>
  <si>
    <t>SYSTEM COMPLIANCE RISK MONITOR</t>
  </si>
  <si>
    <t>Severity</t>
  </si>
  <si>
    <t>Active Workers with 0 Att.</t>
  </si>
  <si>
    <t>Employees with Negative Sal.</t>
  </si>
  <si>
    <t>Missing Master Bank A/C</t>
  </si>
  <si>
    <t>Workers Missing Dept</t>
  </si>
  <si>
    <t>Duplicate UAN in Master</t>
  </si>
  <si>
    <t>Duplicate Worker Code</t>
  </si>
  <si>
    <t>Month Cycle</t>
  </si>
  <si>
    <t>Transfers</t>
  </si>
  <si>
    <t>Resigned</t>
  </si>
  <si>
    <t>Headcount</t>
  </si>
  <si>
    <t>Workers Count</t>
  </si>
  <si>
    <t>Present Days Sum</t>
  </si>
  <si>
    <t>Gross Payroll</t>
  </si>
  <si>
    <t>Net Disbursed</t>
  </si>
  <si>
    <t>MANPOWER STRUCTURE SUMMARY</t>
  </si>
  <si>
    <t>ATTENDANCE METRIC FLOWS</t>
  </si>
  <si>
    <t>FINANCIAL PAYROLL METRICS</t>
  </si>
  <si>
    <t>SYSTEM EXCEPTION: ATTENDANCE CONCERN AUDIT</t>
  </si>
  <si>
    <t>DEPARTMENT SYSTEM ALLOCATIONS</t>
  </si>
  <si>
    <t>MVP STAR CHAMPIONS AUDIT</t>
  </si>
  <si>
    <t>UNIT PERFORMANCE FLOW LEDGER</t>
  </si>
  <si>
    <t>HR SYSTEMS LIFECYCLE AUDITS</t>
  </si>
  <si>
    <t>CONTRACTUAL DISBURSEMENT ANALYSIS</t>
  </si>
  <si>
    <t>Workforce Report</t>
  </si>
  <si>
    <t>Attendance Raw</t>
  </si>
  <si>
    <t>LWP: 30</t>
  </si>
  <si>
    <t>50100332272178</t>
  </si>
  <si>
    <t>50100332271060</t>
  </si>
  <si>
    <t>50100332932764</t>
  </si>
  <si>
    <t>50100338861622</t>
  </si>
  <si>
    <t>50100330450196</t>
  </si>
  <si>
    <t>50100332271011</t>
  </si>
  <si>
    <t>50100332933142</t>
  </si>
  <si>
    <t>50100341147478</t>
  </si>
  <si>
    <t>50100332272076</t>
  </si>
  <si>
    <t>50100341147630</t>
  </si>
  <si>
    <t>50100332932702</t>
  </si>
  <si>
    <t>50100332271152</t>
  </si>
  <si>
    <t>50100332271583</t>
  </si>
  <si>
    <t>50100332272001</t>
  </si>
  <si>
    <t>50100332933092</t>
  </si>
  <si>
    <t>50100332271047</t>
  </si>
  <si>
    <t>50100332269582</t>
  </si>
  <si>
    <t>50100332270962</t>
  </si>
  <si>
    <t>50100332932691</t>
  </si>
  <si>
    <t>50100338861852</t>
  </si>
  <si>
    <t>50100341147617</t>
  </si>
  <si>
    <t>50100332932688</t>
  </si>
  <si>
    <t>50100341146771</t>
  </si>
  <si>
    <t>50100332270975</t>
  </si>
  <si>
    <t>50100332271314</t>
  </si>
  <si>
    <t>50100300801127</t>
  </si>
  <si>
    <t>50100459486626</t>
  </si>
  <si>
    <t>50100411723115</t>
  </si>
  <si>
    <t>50100398508475</t>
  </si>
  <si>
    <t>50100395932022</t>
  </si>
  <si>
    <t>50100411723766</t>
  </si>
  <si>
    <t>50100411723052</t>
  </si>
  <si>
    <t>50100411723829</t>
  </si>
  <si>
    <t>50100411723230</t>
  </si>
  <si>
    <t>50100416433210</t>
  </si>
  <si>
    <t>50100398508502</t>
  </si>
  <si>
    <t>50100395932009</t>
  </si>
  <si>
    <t>50100398508512</t>
  </si>
  <si>
    <t>50100398508551</t>
  </si>
  <si>
    <t>50100398508564</t>
  </si>
  <si>
    <t>50100442378422</t>
  </si>
  <si>
    <t>50100442378395</t>
  </si>
  <si>
    <t>50100420732295</t>
  </si>
  <si>
    <t>50100442378372</t>
  </si>
  <si>
    <t>50100042734034</t>
  </si>
  <si>
    <t>50100487359223</t>
  </si>
  <si>
    <t>50100471509000</t>
  </si>
  <si>
    <t>50100471509065</t>
  </si>
  <si>
    <t>50100461547140</t>
  </si>
  <si>
    <t>50100693954264</t>
  </si>
  <si>
    <t>50100782690452</t>
  </si>
  <si>
    <t>50100782690478</t>
  </si>
  <si>
    <t>50100789211326</t>
  </si>
  <si>
    <t>50100876592653</t>
  </si>
  <si>
    <t>50100876592347</t>
  </si>
  <si>
    <t>50100876592601</t>
  </si>
  <si>
    <t>50100876592360</t>
  </si>
  <si>
    <t>50100876592399</t>
  </si>
  <si>
    <t>50100876592334</t>
  </si>
  <si>
    <t>50100876592630</t>
  </si>
  <si>
    <t>50100876592410</t>
  </si>
  <si>
    <t>50100876592245</t>
  </si>
  <si>
    <t>50100876592400</t>
  </si>
  <si>
    <t>50100332272040</t>
  </si>
  <si>
    <t>50100885864101</t>
  </si>
  <si>
    <t>50100885864182</t>
  </si>
  <si>
    <t>50100885864127</t>
  </si>
  <si>
    <t>50100885864077</t>
  </si>
  <si>
    <t>Total Worker</t>
  </si>
  <si>
    <t>WORKER COST</t>
  </si>
  <si>
    <t>WORKER Streingth</t>
  </si>
  <si>
    <t>Total Cost</t>
  </si>
  <si>
    <t>Leave Balance</t>
  </si>
  <si>
    <t xml:space="preserve">Nirmala B Machhi                </t>
  </si>
  <si>
    <t>Radhyshyam Ram</t>
  </si>
  <si>
    <t xml:space="preserve">SV2ST0019  </t>
  </si>
  <si>
    <t xml:space="preserve">Dhananjay Singh                 </t>
  </si>
  <si>
    <t xml:space="preserve">SV2ST0020  </t>
  </si>
  <si>
    <t xml:space="preserve">Nawaz Sharif                    </t>
  </si>
  <si>
    <t xml:space="preserve">Heena Santosh Patel             </t>
  </si>
  <si>
    <t xml:space="preserve">SV2PCOM102  </t>
  </si>
  <si>
    <t xml:space="preserve">SV2PCOM130  </t>
  </si>
  <si>
    <t xml:space="preserve">SV2PCOM131  </t>
  </si>
  <si>
    <t xml:space="preserve">SV2PCOM133  </t>
  </si>
  <si>
    <t xml:space="preserve">SV2PCOM161  </t>
  </si>
  <si>
    <t xml:space="preserve">SV2PCOM162  </t>
  </si>
  <si>
    <t xml:space="preserve">SV2PCOM163  </t>
  </si>
  <si>
    <t xml:space="preserve">Halpati Bhavikbhai Hareshbhai   </t>
  </si>
  <si>
    <t xml:space="preserve">SV2PCOM164  </t>
  </si>
  <si>
    <t xml:space="preserve">SV2PCOM165  </t>
  </si>
  <si>
    <t xml:space="preserve">Halpati Yatinbhai               </t>
  </si>
  <si>
    <t xml:space="preserve">SV2PCOM166  </t>
  </si>
  <si>
    <t xml:space="preserve">Aruna R Varli                   </t>
  </si>
  <si>
    <t>Halpati Bhavikbhai Hareshbhai</t>
  </si>
  <si>
    <t>MI</t>
  </si>
  <si>
    <t>SV2</t>
  </si>
  <si>
    <t>SUDHA</t>
  </si>
  <si>
    <t>SV2ST0019</t>
  </si>
  <si>
    <t>Dhananjay Singh (Not in Master)</t>
  </si>
  <si>
    <t>SV2ST0020</t>
  </si>
  <si>
    <t>Nawaz Sharif (Not in Master)</t>
  </si>
  <si>
    <t>Missing Salary!</t>
  </si>
  <si>
    <t>Success: No members detected with paid salary but zero attendance.</t>
  </si>
  <si>
    <t>APPROVED</t>
  </si>
  <si>
    <t>Advance Amount</t>
  </si>
  <si>
    <t>Other Deductions</t>
  </si>
  <si>
    <t>Loan Deduction</t>
  </si>
  <si>
    <t>463 / 0 / 14</t>
  </si>
  <si>
    <t>1 / 452</t>
  </si>
  <si>
    <t>Left Before Current Month</t>
  </si>
  <si>
    <t>No zero gross wages cases found.</t>
  </si>
  <si>
    <t>2 / 0</t>
  </si>
  <si>
    <t>Report Generated: 09-Aug-2026 01:13 AM   |   Processed Month: 2026-07</t>
  </si>
  <si>
    <t>UAN No</t>
  </si>
  <si>
    <t>Member name</t>
  </si>
  <si>
    <t>EDLI Wagws</t>
  </si>
  <si>
    <t>EPF+ECS</t>
  </si>
  <si>
    <t>Refund of Advance</t>
  </si>
  <si>
    <t>Sources</t>
  </si>
  <si>
    <t>Paid Days</t>
  </si>
  <si>
    <t>Minimum Wages</t>
  </si>
  <si>
    <t>Challan Days</t>
  </si>
  <si>
    <t>EPF Contribution (Employee)</t>
  </si>
  <si>
    <t>EPS Contribution (Employer)</t>
  </si>
  <si>
    <t>Challan SOP</t>
  </si>
  <si>
    <t>👉 HR USER GUIDE</t>
  </si>
  <si>
    <t>All</t>
  </si>
  <si>
    <t>101692508888</t>
  </si>
  <si>
    <t>101692509072</t>
  </si>
  <si>
    <t>101692508861</t>
  </si>
  <si>
    <t>101692508971</t>
  </si>
  <si>
    <t>101692507912</t>
  </si>
  <si>
    <t>101692509001</t>
  </si>
  <si>
    <t>101692509064</t>
  </si>
  <si>
    <t>101697712146</t>
  </si>
  <si>
    <t>101697712271</t>
  </si>
  <si>
    <t>101697712466</t>
  </si>
  <si>
    <t>101697712373</t>
  </si>
  <si>
    <t>101692507879</t>
  </si>
  <si>
    <t>101753452777</t>
  </si>
  <si>
    <t>101753452754</t>
  </si>
  <si>
    <t>101565755044</t>
  </si>
  <si>
    <t>101279932256</t>
  </si>
  <si>
    <t>101430249077</t>
  </si>
  <si>
    <t>101010828843</t>
  </si>
  <si>
    <t>101797046946</t>
  </si>
  <si>
    <t>101443038065</t>
  </si>
  <si>
    <t>101689288012</t>
  </si>
  <si>
    <t>100338450297</t>
  </si>
  <si>
    <t>101280434436</t>
  </si>
  <si>
    <t>101564621691</t>
  </si>
  <si>
    <t>101919569927</t>
  </si>
  <si>
    <t>101948532371</t>
  </si>
  <si>
    <t>100092321807</t>
  </si>
  <si>
    <t>101797045693</t>
  </si>
  <si>
    <t>102200012892</t>
  </si>
  <si>
    <t>101784511696</t>
  </si>
  <si>
    <t>101692509038</t>
  </si>
  <si>
    <t>101692508916</t>
  </si>
  <si>
    <t>101692508900</t>
  </si>
  <si>
    <t>101697711932</t>
  </si>
  <si>
    <t>101697712244</t>
  </si>
  <si>
    <t>101697712743</t>
  </si>
  <si>
    <t>101671457230</t>
  </si>
  <si>
    <t>101582423564</t>
  </si>
  <si>
    <t>101597232131</t>
  </si>
  <si>
    <t>101565755063</t>
  </si>
  <si>
    <t>101797046853</t>
  </si>
  <si>
    <t>100732512285</t>
  </si>
  <si>
    <t>100372744700</t>
  </si>
  <si>
    <t>101919108048</t>
  </si>
  <si>
    <t>102161720833</t>
  </si>
  <si>
    <t>101697712007</t>
  </si>
  <si>
    <t>101697712216</t>
  </si>
  <si>
    <t>101697712736</t>
  </si>
  <si>
    <t>101697712082</t>
  </si>
  <si>
    <t>101697712791</t>
  </si>
  <si>
    <t>101697712228</t>
  </si>
  <si>
    <t>101697712445</t>
  </si>
  <si>
    <t>101697712886</t>
  </si>
  <si>
    <t>101697712484</t>
  </si>
  <si>
    <t>101697712259</t>
  </si>
  <si>
    <t>101697712341</t>
  </si>
  <si>
    <t>101697712263</t>
  </si>
  <si>
    <t>101792501561</t>
  </si>
  <si>
    <t>100447664940</t>
  </si>
  <si>
    <t>101792502916</t>
  </si>
  <si>
    <t>101762162130</t>
  </si>
  <si>
    <t>101797047257</t>
  </si>
  <si>
    <t>101278719471</t>
  </si>
  <si>
    <t>101797047235</t>
  </si>
  <si>
    <t>101221444504</t>
  </si>
  <si>
    <t>101929973879</t>
  </si>
  <si>
    <t>101697712683</t>
  </si>
  <si>
    <t>101790213984</t>
  </si>
  <si>
    <t>101243019906</t>
  </si>
  <si>
    <t>102028557685</t>
  </si>
  <si>
    <t>101331272493</t>
  </si>
  <si>
    <t>102028557671</t>
  </si>
  <si>
    <t>102032033828</t>
  </si>
  <si>
    <t>102032032600</t>
  </si>
  <si>
    <t>101402568945</t>
  </si>
  <si>
    <t>102032033837</t>
  </si>
  <si>
    <t>102092135207</t>
  </si>
  <si>
    <t>102092135224</t>
  </si>
  <si>
    <t>101516567407</t>
  </si>
  <si>
    <t>102092135211</t>
  </si>
  <si>
    <t>102092135230</t>
  </si>
  <si>
    <t>101455070574</t>
  </si>
  <si>
    <t>102092135184</t>
  </si>
  <si>
    <t>101504166822</t>
  </si>
  <si>
    <t>102176399621</t>
  </si>
  <si>
    <t>102261341480</t>
  </si>
  <si>
    <t>102263511283</t>
  </si>
  <si>
    <t>102261333524</t>
  </si>
  <si>
    <t>102263519138</t>
  </si>
  <si>
    <t>102263516197</t>
  </si>
  <si>
    <t>101697712048</t>
  </si>
  <si>
    <t>101697711913</t>
  </si>
  <si>
    <t>101792502857</t>
  </si>
  <si>
    <t>100509764705</t>
  </si>
  <si>
    <t>101797047226</t>
  </si>
  <si>
    <t>101797045655</t>
  </si>
  <si>
    <t>101582241068</t>
  </si>
  <si>
    <t>101682099830</t>
  </si>
  <si>
    <t>0</t>
  </si>
  <si>
    <t>HRA</t>
  </si>
  <si>
    <t>Debit</t>
  </si>
  <si>
    <t>Credit</t>
  </si>
  <si>
    <t>Bonus Payable</t>
  </si>
  <si>
    <t>Journal Voucher</t>
  </si>
  <si>
    <t>Select for</t>
  </si>
  <si>
    <t>Accounting Entry</t>
  </si>
  <si>
    <t>GST Input</t>
  </si>
  <si>
    <t>Employees' State Insurance Corporation</t>
  </si>
  <si>
    <t>SNo.</t>
  </si>
  <si>
    <t>Is Disable</t>
  </si>
  <si>
    <t>IP Number</t>
  </si>
  <si>
    <t>IP Name</t>
  </si>
  <si>
    <t>No. Of Days</t>
  </si>
  <si>
    <t>Total Wages</t>
  </si>
  <si>
    <t>IP Contribution</t>
  </si>
  <si>
    <t>Reason</t>
  </si>
  <si>
    <t>3911379330</t>
  </si>
  <si>
    <t>3911379696</t>
  </si>
  <si>
    <t>3911379719</t>
  </si>
  <si>
    <t>3911379816</t>
  </si>
  <si>
    <t>3911380872</t>
  </si>
  <si>
    <t>3911380882</t>
  </si>
  <si>
    <t>3911380894</t>
  </si>
  <si>
    <t>3911380923</t>
  </si>
  <si>
    <t>3911380948</t>
  </si>
  <si>
    <t>3911381030</t>
  </si>
  <si>
    <t>3911431473</t>
  </si>
  <si>
    <t>3911431606</t>
  </si>
  <si>
    <t>3911431246</t>
  </si>
  <si>
    <t>3911682323</t>
  </si>
  <si>
    <t>3911431223</t>
  </si>
  <si>
    <t>3911683466</t>
  </si>
  <si>
    <t>3911682464</t>
  </si>
  <si>
    <t>3911422648</t>
  </si>
  <si>
    <t>3911863951</t>
  </si>
  <si>
    <t>3911421706</t>
  </si>
  <si>
    <t>3911653563</t>
  </si>
  <si>
    <t>Contribution History Of 39000661530000905 for Jul2026 (Sakar Unit III Only)</t>
  </si>
  <si>
    <t>Sakar Electricals &amp; Electronics Pvt. Ltd.</t>
  </si>
  <si>
    <t>Kachigam Daman</t>
  </si>
  <si>
    <t>NO.</t>
  </si>
  <si>
    <t>UAN No.</t>
  </si>
  <si>
    <t>Bank A/c No.</t>
  </si>
  <si>
    <t xml:space="preserve">Basic </t>
  </si>
  <si>
    <t>PF Deduction</t>
  </si>
  <si>
    <t>Allowances</t>
  </si>
  <si>
    <t>Loan &amp; Adv</t>
  </si>
  <si>
    <t>ESIC-Deduction</t>
  </si>
  <si>
    <t>50100398511775</t>
  </si>
  <si>
    <t>50100398511752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</si>
</sst>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 #,##0.00_ ;_ * \-#,##0.00_ ;_ * &quot;-&quot;??_ ;_ @_ "/>
    <numFmt numFmtId="164" formatCode="0000"/>
    <numFmt numFmtId="165" formatCode="_ * #,##0_ ;_ * \-#,##0_ ;_ * &quot;-&quot;??_ ;_ @_ "/>
    <numFmt numFmtId="166" formatCode="_ * #,##0.0_ ;_ * \-#,##0.0_ ;_ * &quot;-&quot;??_ ;_ @_ "/>
    <numFmt numFmtId="167" formatCode="_(* #,##0.00_);_(* \(#,##0.00\);_(* &quot;-&quot;??_);_(@_)"/>
    <numFmt numFmtId="168" formatCode="_(* #,##0_);_(* \(#,##0\);_(* &quot;-&quot;??_);_(@_)"/>
    <numFmt numFmtId="169" formatCode="00000"/>
    <numFmt numFmtId="170" formatCode="dd\-mm\-yyyy"/>
    <numFmt numFmtId="171" formatCode="0.0"/>
    <numFmt numFmtId="172" formatCode="[$-409]d/mmm/yyyy;@"/>
    <numFmt numFmtId="173" formatCode="_ * #,##0.0_ ;_ * \-#,##0.0_ ;_ * &quot;-&quot;?_ ;_ @_ "/>
    <numFmt numFmtId="174" formatCode="0.0%"/>
    <numFmt numFmtId="175" formatCode="###,##0"/>
    <numFmt numFmtId="176" formatCode="?#,##0"/>
    <numFmt numFmtId="177" formatCode="[&gt;=10000000]&quot;₹&quot;##\,##\,##\,##0;[&gt;=100000]&quot;₹&quot;##\,##\,##0;&quot;₹&quot;##\,##0"/>
  </numFmts>
  <fonts count="112" x14ac:knownFonts="1">
    <font>
      <sz val="11"/>
      <color theme="1"/>
      <name val="Calibri"/>
      <family val="2"/>
      <scheme val="minor"/>
    </font>
    <font>
      <b/>
      <sz val="11"/>
      <color theme="1"/>
      <name val="Calibri"/>
      <family val="2"/>
      <scheme val="minor"/>
    </font>
    <font>
      <sz val="8"/>
      <name val="Calibri"/>
      <family val="2"/>
      <scheme val="minor"/>
    </font>
    <font>
      <sz val="11"/>
      <color theme="1"/>
      <name val="Calibri"/>
      <family val="2"/>
      <scheme val="minor"/>
    </font>
    <font>
      <sz val="10"/>
      <name val="Arial"/>
      <family val="2"/>
    </font>
    <font>
      <sz val="10"/>
      <name val="Cambria"/>
      <family val="1"/>
      <scheme val="major"/>
    </font>
    <font>
      <b/>
      <sz val="10"/>
      <name val="Cambria"/>
      <family val="1"/>
      <scheme val="major"/>
    </font>
    <font>
      <b/>
      <sz val="11"/>
      <color theme="0"/>
      <name val="Calibri"/>
      <family val="2"/>
      <scheme val="minor"/>
    </font>
    <font>
      <sz val="10"/>
      <color rgb="FFFF0000"/>
      <name val="Cambria"/>
      <family val="1"/>
      <scheme val="major"/>
    </font>
    <font>
      <sz val="11"/>
      <color rgb="FF0070C0"/>
      <name val="Calibri"/>
      <family val="2"/>
      <scheme val="minor"/>
    </font>
    <font>
      <b/>
      <sz val="11"/>
      <color rgb="FF0070C0"/>
      <name val="Calibri"/>
      <family val="2"/>
      <scheme val="minor"/>
    </font>
    <font>
      <sz val="10"/>
      <color rgb="FF002060"/>
      <name val="Book Antiqua"/>
      <family val="1"/>
    </font>
    <font>
      <b/>
      <sz val="10"/>
      <color theme="1"/>
      <name val="Calibri"/>
      <family val="2"/>
      <scheme val="minor"/>
    </font>
    <font>
      <sz val="10"/>
      <color theme="1"/>
      <name val="Calibri"/>
      <family val="2"/>
      <scheme val="minor"/>
    </font>
    <font>
      <b/>
      <sz val="10"/>
      <name val="Arial"/>
      <family val="2"/>
    </font>
    <font>
      <b/>
      <sz val="11"/>
      <color rgb="FF002060"/>
      <name val="Calibri"/>
      <family val="2"/>
      <scheme val="minor"/>
    </font>
    <font>
      <sz val="11"/>
      <color rgb="FF002060"/>
      <name val="Calibri"/>
      <family val="2"/>
      <scheme val="minor"/>
    </font>
    <font>
      <sz val="10"/>
      <color theme="1"/>
      <name val="Cambria"/>
      <family val="1"/>
      <scheme val="major"/>
    </font>
    <font>
      <sz val="10"/>
      <color theme="1"/>
      <name val="Amasis MT Pro Medium"/>
      <family val="1"/>
    </font>
    <font>
      <b/>
      <sz val="12"/>
      <color theme="1"/>
      <name val="Aptos Display"/>
      <family val="2"/>
    </font>
    <font>
      <sz val="10"/>
      <color theme="1"/>
      <name val="Amasis MT Pro Light"/>
      <family val="1"/>
    </font>
    <font>
      <sz val="11"/>
      <color theme="1"/>
      <name val="Aparajita"/>
      <family val="1"/>
    </font>
    <font>
      <b/>
      <sz val="11"/>
      <color theme="1"/>
      <name val="Aparajita"/>
      <family val="1"/>
    </font>
    <font>
      <sz val="11"/>
      <color rgb="FFFF0000"/>
      <name val="Aparajita"/>
      <family val="1"/>
    </font>
    <font>
      <sz val="11"/>
      <name val="Aparajita"/>
      <family val="1"/>
    </font>
    <font>
      <sz val="11"/>
      <color theme="1"/>
      <name val="Aptos Black"/>
      <family val="2"/>
    </font>
    <font>
      <b/>
      <sz val="10"/>
      <color theme="1"/>
      <name val="Aparajita"/>
      <family val="1"/>
    </font>
    <font>
      <sz val="10"/>
      <color theme="1"/>
      <name val="Aparajita"/>
      <family val="1"/>
    </font>
    <font>
      <sz val="11"/>
      <color rgb="FFFFFF00"/>
      <name val="Calibri"/>
      <family val="2"/>
      <scheme val="minor"/>
    </font>
    <font>
      <b/>
      <sz val="11"/>
      <color rgb="FFFFFF00"/>
      <name val="Calibri"/>
      <family val="2"/>
      <scheme val="minor"/>
    </font>
    <font>
      <b/>
      <sz val="16"/>
      <color rgb="FFFFFF00"/>
      <name val="Vijaya"/>
      <family val="1"/>
    </font>
    <font>
      <sz val="11"/>
      <name val="Calibri"/>
      <family val="2"/>
      <scheme val="minor"/>
    </font>
    <font>
      <b/>
      <sz val="11"/>
      <name val="Calibri"/>
      <family val="2"/>
    </font>
    <font>
      <b/>
      <sz val="12"/>
      <color theme="9" tint="-0.249977111117893"/>
      <name val="Calibri"/>
      <family val="2"/>
    </font>
    <font>
      <sz val="11"/>
      <color theme="9" tint="-0.249977111117893"/>
      <name val="Calibri"/>
      <family val="2"/>
      <scheme val="minor"/>
    </font>
    <font>
      <b/>
      <sz val="10"/>
      <color theme="9" tint="-0.249977111117893"/>
      <name val="Calibri"/>
      <family val="2"/>
    </font>
    <font>
      <b/>
      <sz val="11"/>
      <color rgb="FFFFFF00"/>
      <name val="Batang"/>
      <family val="1"/>
      <charset val="129"/>
    </font>
    <font>
      <sz val="10"/>
      <name val="Calibri"/>
      <family val="2"/>
      <scheme val="minor"/>
    </font>
    <font>
      <b/>
      <sz val="10"/>
      <color theme="0"/>
      <name val="Cambria"/>
      <family val="1"/>
      <scheme val="major"/>
    </font>
    <font>
      <sz val="12"/>
      <name val="Amasis MT Pro Light"/>
      <family val="1"/>
    </font>
    <font>
      <b/>
      <sz val="11"/>
      <name val="Calibri"/>
      <family val="2"/>
      <scheme val="minor"/>
    </font>
    <font>
      <b/>
      <sz val="11"/>
      <color theme="8" tint="-0.249977111117893"/>
      <name val="Calibri"/>
      <family val="2"/>
      <scheme val="minor"/>
    </font>
    <font>
      <b/>
      <sz val="10"/>
      <color theme="8" tint="-0.249977111117893"/>
      <name val="Cambria"/>
      <family val="1"/>
      <scheme val="major"/>
    </font>
    <font>
      <sz val="14"/>
      <color theme="1"/>
      <name val="Calibri"/>
      <family val="2"/>
      <scheme val="minor"/>
    </font>
    <font>
      <sz val="12"/>
      <name val="Aptos Slab SemiBold"/>
      <family val="2"/>
    </font>
    <font>
      <sz val="12"/>
      <color theme="0"/>
      <name val="Agency FB"/>
      <family val="2"/>
    </font>
    <font>
      <sz val="11"/>
      <color rgb="FFFFFF00"/>
      <name val="Aptos Slab SemiBold"/>
      <family val="2"/>
    </font>
    <font>
      <sz val="10"/>
      <color rgb="FFFFFF00"/>
      <name val="Cambria"/>
      <family val="1"/>
      <scheme val="major"/>
    </font>
    <font>
      <sz val="11"/>
      <color theme="1"/>
      <name val="Aptos Slab SemiBold"/>
      <family val="2"/>
    </font>
    <font>
      <sz val="11"/>
      <name val="Calibri"/>
      <family val="2"/>
    </font>
    <font>
      <sz val="10"/>
      <color theme="1"/>
      <name val="Cambria"/>
      <family val="1"/>
    </font>
    <font>
      <sz val="9"/>
      <color theme="1"/>
      <name val="Book Antiqua"/>
      <family val="1"/>
    </font>
    <font>
      <b/>
      <sz val="12"/>
      <name val="Cambria"/>
      <family val="1"/>
    </font>
    <font>
      <sz val="12"/>
      <name val="Cambria"/>
      <family val="1"/>
    </font>
    <font>
      <b/>
      <sz val="10"/>
      <color theme="9" tint="-0.249977111117893"/>
      <name val="Cambria"/>
      <family val="1"/>
      <scheme val="major"/>
    </font>
    <font>
      <b/>
      <sz val="10"/>
      <color theme="1"/>
      <name val="Cambria"/>
      <family val="1"/>
      <scheme val="major"/>
    </font>
    <font>
      <b/>
      <sz val="14"/>
      <name val="Calibri"/>
      <family val="2"/>
    </font>
    <font>
      <b/>
      <sz val="10"/>
      <color rgb="FFFFFFFF"/>
      <name val="Segoe UI"/>
      <family val="2"/>
    </font>
    <font>
      <b/>
      <sz val="9"/>
      <color rgb="FF475569"/>
      <name val="Segoe UI"/>
      <family val="2"/>
    </font>
    <font>
      <sz val="9.5"/>
      <color theme="1"/>
      <name val="Segoe UI"/>
      <family val="2"/>
    </font>
    <font>
      <b/>
      <sz val="9.5"/>
      <color theme="1"/>
      <name val="Segoe UI"/>
      <family val="2"/>
    </font>
    <font>
      <i/>
      <sz val="8.5"/>
      <color rgb="FF94A3B8"/>
      <name val="Segoe UI"/>
      <family val="2"/>
    </font>
    <font>
      <b/>
      <sz val="9.5"/>
      <color rgb="FFFFFFFF"/>
      <name val="Segoe UI"/>
      <family val="2"/>
    </font>
    <font>
      <b/>
      <sz val="9.5"/>
      <color rgb="FF991B1B"/>
      <name val="Segoe UI"/>
      <family val="2"/>
    </font>
    <font>
      <i/>
      <sz val="9.5"/>
      <color rgb="FF64748B"/>
      <name val="Segoe UI"/>
      <family val="2"/>
    </font>
    <font>
      <b/>
      <sz val="9.5"/>
      <color rgb="FFDC2626"/>
      <name val="Segoe UI"/>
      <family val="2"/>
    </font>
    <font>
      <b/>
      <sz val="13.5"/>
      <color rgb="FFFFFFFF"/>
      <name val="Segoe UI"/>
      <family val="2"/>
    </font>
    <font>
      <b/>
      <sz val="9.5"/>
      <color rgb="FFB45309"/>
      <name val="Segoe UI"/>
      <family val="2"/>
    </font>
    <font>
      <b/>
      <sz val="9.5"/>
      <color rgb="FF64748B"/>
      <name val="Segoe UI"/>
      <family val="2"/>
    </font>
    <font>
      <b/>
      <sz val="8.5"/>
      <color rgb="FFFFFFFF"/>
      <name val="Segoe UI"/>
      <family val="2"/>
    </font>
    <font>
      <b/>
      <sz val="8.5"/>
      <color rgb="FF475569"/>
      <name val="Segoe UI"/>
      <family val="2"/>
    </font>
    <font>
      <b/>
      <sz val="10"/>
      <color rgb="FF0F172A"/>
      <name val="Segoe UI"/>
      <family val="2"/>
    </font>
    <font>
      <b/>
      <sz val="7.5"/>
      <color rgb="FF64748B"/>
      <name val="Segoe UI"/>
      <family val="2"/>
    </font>
    <font>
      <b/>
      <sz val="9.5"/>
      <color rgb="FF475569"/>
      <name val="Segoe UI"/>
      <family val="2"/>
    </font>
    <font>
      <b/>
      <sz val="12"/>
      <color rgb="FFFFFF00"/>
      <name val="Book Antiqua"/>
      <family val="1"/>
    </font>
    <font>
      <b/>
      <sz val="28"/>
      <color theme="1"/>
      <name val="Mistral"/>
      <family val="4"/>
    </font>
    <font>
      <sz val="10"/>
      <color theme="0"/>
      <name val="Cambria"/>
      <family val="1"/>
      <scheme val="major"/>
    </font>
    <font>
      <u/>
      <sz val="11"/>
      <color theme="10"/>
      <name val="Calibri"/>
      <family val="2"/>
      <scheme val="minor"/>
    </font>
    <font>
      <sz val="8"/>
      <color theme="1"/>
      <name val="Segoe UI"/>
      <family val="2"/>
    </font>
    <font>
      <sz val="8"/>
      <color rgb="FFB45309"/>
      <name val="Segoe UI"/>
      <family val="2"/>
    </font>
    <font>
      <b/>
      <sz val="8"/>
      <color rgb="FFB45309"/>
      <name val="Segoe UI"/>
      <family val="2"/>
    </font>
    <font>
      <b/>
      <sz val="8.5"/>
      <color rgb="FF0A2578"/>
      <name val="Segoe UI"/>
      <family val="2"/>
    </font>
    <font>
      <sz val="8.5"/>
      <color rgb="FF64748B"/>
      <name val="Segoe UI"/>
      <family val="2"/>
    </font>
    <font>
      <b/>
      <sz val="8.5"/>
      <color rgb="FF64748B"/>
      <name val="Segoe UI"/>
      <family val="2"/>
    </font>
    <font>
      <b/>
      <sz val="9.5"/>
      <color rgb="FF0A2578"/>
      <name val="Segoe UI"/>
      <family val="2"/>
    </font>
    <font>
      <b/>
      <sz val="8"/>
      <color rgb="FF0A2578"/>
      <name val="Segoe UI"/>
      <family val="2"/>
    </font>
    <font>
      <sz val="8"/>
      <color rgb="FF0A2578"/>
      <name val="Segoe UI"/>
      <family val="2"/>
    </font>
    <font>
      <sz val="8"/>
      <color rgb="FF64748B"/>
      <name val="Segoe UI"/>
      <family val="2"/>
    </font>
    <font>
      <b/>
      <sz val="16"/>
      <color rgb="FF0A2578"/>
      <name val="Segoe UI"/>
      <family val="2"/>
    </font>
    <font>
      <sz val="8"/>
      <color theme="0" tint="-4.9989318521683403E-2"/>
      <name val="Segoe UI"/>
      <family val="2"/>
    </font>
    <font>
      <b/>
      <sz val="8"/>
      <color theme="0" tint="-4.9989318521683403E-2"/>
      <name val="Segoe UI"/>
      <family val="2"/>
    </font>
    <font>
      <b/>
      <sz val="14"/>
      <color rgb="FF00B0F0"/>
      <name val="Aptos"/>
      <family val="2"/>
    </font>
    <font>
      <sz val="11"/>
      <color theme="0" tint="-0.14999847407452621"/>
      <name val="Calibri"/>
      <family val="2"/>
      <scheme val="minor"/>
    </font>
    <font>
      <sz val="9"/>
      <name val="Cambria"/>
      <family val="1"/>
      <scheme val="major"/>
    </font>
    <font>
      <b/>
      <sz val="12"/>
      <color rgb="FF0070C0"/>
      <name val="Calibri"/>
      <family val="2"/>
    </font>
    <font>
      <b/>
      <sz val="10"/>
      <color rgb="FFFFFF00"/>
      <name val="Cambria"/>
      <family val="1"/>
      <scheme val="major"/>
    </font>
    <font>
      <sz val="9"/>
      <color theme="8" tint="-0.249977111117893"/>
      <name val="Cambria"/>
      <family val="1"/>
      <scheme val="major"/>
    </font>
    <font>
      <b/>
      <sz val="9.5"/>
      <color rgb="FF15803D"/>
      <name val="Segoe UI"/>
      <family val="2"/>
    </font>
    <font>
      <b/>
      <sz val="10"/>
      <color theme="1"/>
      <name val="Cambria"/>
      <family val="1"/>
    </font>
    <font>
      <sz val="10"/>
      <color theme="1"/>
      <name val="Book Antiqua"/>
      <family val="1"/>
    </font>
    <font>
      <u/>
      <sz val="11"/>
      <color theme="10"/>
      <name val="Book Antiqua"/>
      <family val="1"/>
    </font>
    <font>
      <sz val="10"/>
      <color rgb="FF09090B"/>
      <name val="Book Antiqua"/>
      <family val="1"/>
    </font>
    <font>
      <sz val="9"/>
      <color indexed="81"/>
      <name val="Tahoma"/>
      <family val="2"/>
    </font>
    <font>
      <b/>
      <sz val="9"/>
      <color indexed="81"/>
      <name val="Tahoma"/>
      <family val="2"/>
    </font>
    <font>
      <b/>
      <sz val="9"/>
      <color indexed="81"/>
      <name val="FangSong"/>
      <family val="3"/>
      <charset val="134"/>
    </font>
    <font>
      <b/>
      <sz val="9.5"/>
      <color theme="1"/>
      <name val="Arial"/>
      <family val="2"/>
    </font>
    <font>
      <sz val="9.5"/>
      <color theme="1"/>
      <name val="Arial"/>
      <family val="2"/>
    </font>
    <font>
      <b/>
      <u/>
      <sz val="15"/>
      <color theme="1"/>
      <name val="Arial"/>
      <family val="2"/>
    </font>
    <font>
      <sz val="10.5"/>
      <color theme="1"/>
      <name val="Arial"/>
      <family val="2"/>
    </font>
    <font>
      <b/>
      <sz val="8"/>
      <color theme="1"/>
      <name val="Arial"/>
      <family val="2"/>
    </font>
    <font>
      <sz val="8"/>
      <color theme="1"/>
      <name val="Arial"/>
      <family val="2"/>
    </font>
    <font>
      <b/>
      <sz val="10"/>
      <name val="Calibri"/>
      <family val="2"/>
    </font>
  </fonts>
  <fills count="56">
    <fill>
      <patternFill patternType="none"/>
    </fill>
    <fill>
      <patternFill patternType="gray125"/>
    </fill>
    <fill>
      <patternFill patternType="solid">
        <fgColor theme="9" tint="-0.249977111117893"/>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249977111117893"/>
        <bgColor indexed="64"/>
      </patternFill>
    </fill>
    <fill>
      <patternFill patternType="solid">
        <fgColor rgb="FFDCDCDC"/>
        <bgColor indexed="64"/>
      </patternFill>
    </fill>
    <fill>
      <patternFill patternType="solid">
        <fgColor theme="0"/>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C8D2DC"/>
        <bgColor indexed="64"/>
      </patternFill>
    </fill>
    <fill>
      <patternFill patternType="solid">
        <fgColor rgb="FFFFE696"/>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rgb="FFFCE4D6"/>
        <bgColor indexed="64"/>
      </patternFill>
    </fill>
    <fill>
      <patternFill patternType="solid">
        <fgColor theme="0" tint="-4.9989318521683403E-2"/>
        <bgColor rgb="FFE6F1FB"/>
      </patternFill>
    </fill>
    <fill>
      <patternFill patternType="solid">
        <fgColor theme="0" tint="-4.9989318521683403E-2"/>
        <bgColor rgb="FF639922"/>
      </patternFill>
    </fill>
    <fill>
      <patternFill patternType="solid">
        <fgColor theme="0" tint="-4.9989318521683403E-2"/>
        <bgColor rgb="FFBA7517"/>
      </patternFill>
    </fill>
    <fill>
      <patternFill patternType="solid">
        <fgColor rgb="FF002060"/>
        <bgColor indexed="64"/>
      </patternFill>
    </fill>
    <fill>
      <patternFill patternType="solid">
        <fgColor theme="1" tint="0.34998626667073579"/>
        <bgColor indexed="64"/>
      </patternFill>
    </fill>
    <fill>
      <patternFill patternType="solid">
        <fgColor theme="4" tint="-0.499984740745262"/>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59999389629810485"/>
        <bgColor theme="4" tint="0.59999389629810485"/>
      </patternFill>
    </fill>
    <fill>
      <patternFill patternType="solid">
        <fgColor rgb="FF1E293B"/>
        <bgColor indexed="64"/>
      </patternFill>
    </fill>
    <fill>
      <patternFill patternType="solid">
        <fgColor rgb="FFF1F5F9"/>
        <bgColor indexed="64"/>
      </patternFill>
    </fill>
    <fill>
      <patternFill patternType="solid">
        <fgColor rgb="FF475569"/>
        <bgColor indexed="64"/>
      </patternFill>
    </fill>
    <fill>
      <patternFill patternType="solid">
        <fgColor rgb="FF7F1D1D"/>
        <bgColor indexed="64"/>
      </patternFill>
    </fill>
    <fill>
      <patternFill patternType="solid">
        <fgColor rgb="FFF8FAFC"/>
        <bgColor indexed="64"/>
      </patternFill>
    </fill>
    <fill>
      <patternFill patternType="solid">
        <fgColor rgb="FFB45309"/>
        <bgColor indexed="64"/>
      </patternFill>
    </fill>
    <fill>
      <patternFill patternType="solid">
        <fgColor rgb="FF991B1B"/>
        <bgColor indexed="64"/>
      </patternFill>
    </fill>
    <fill>
      <patternFill patternType="solid">
        <fgColor rgb="FFFEE2E2"/>
        <bgColor indexed="64"/>
      </patternFill>
    </fill>
    <fill>
      <patternFill patternType="solid">
        <fgColor rgb="FF0F172A"/>
        <bgColor indexed="64"/>
      </patternFill>
    </fill>
    <fill>
      <patternFill patternType="solid">
        <fgColor rgb="FF64748B"/>
        <bgColor indexed="64"/>
      </patternFill>
    </fill>
    <fill>
      <patternFill patternType="solid">
        <fgColor rgb="FFFFFFFF"/>
        <bgColor indexed="64"/>
      </patternFill>
    </fill>
    <fill>
      <patternFill patternType="solid">
        <fgColor rgb="FFE2E8F0"/>
        <bgColor indexed="64"/>
      </patternFill>
    </fill>
    <fill>
      <patternFill patternType="solid">
        <fgColor rgb="FF366092"/>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rgb="FF000000"/>
        <bgColor indexed="64"/>
      </patternFill>
    </fill>
    <fill>
      <patternFill patternType="solid">
        <fgColor rgb="FFFEF3C7"/>
        <bgColor indexed="64"/>
      </patternFill>
    </fill>
    <fill>
      <patternFill patternType="solid">
        <fgColor rgb="FFF5F7FB"/>
        <bgColor indexed="64"/>
      </patternFill>
    </fill>
    <fill>
      <patternFill patternType="solid">
        <fgColor theme="8" tint="-0.249977111117893"/>
        <bgColor indexed="64"/>
      </patternFill>
    </fill>
    <fill>
      <patternFill patternType="solid">
        <fgColor rgb="FFFFC8C8"/>
        <bgColor indexed="64"/>
      </patternFill>
    </fill>
    <fill>
      <patternFill patternType="solid">
        <fgColor theme="0" tint="-0.14999847407452621"/>
        <bgColor rgb="FF70AD47"/>
      </patternFill>
    </fill>
    <fill>
      <patternFill patternType="solid">
        <fgColor theme="0" tint="-0.14999847407452621"/>
        <bgColor rgb="FFD4A373"/>
      </patternFill>
    </fill>
    <fill>
      <patternFill patternType="solid">
        <fgColor theme="0" tint="-0.14999847407452621"/>
        <bgColor rgb="FF185FA5"/>
      </patternFill>
    </fill>
    <fill>
      <patternFill patternType="solid">
        <fgColor theme="2" tint="-9.9978637043366805E-2"/>
        <bgColor indexed="64"/>
      </patternFill>
    </fill>
    <fill>
      <patternFill patternType="solid">
        <fgColor theme="2" tint="-0.749992370372631"/>
        <bgColor indexed="64"/>
      </patternFill>
    </fill>
    <fill>
      <patternFill patternType="solid">
        <fgColor theme="9" tint="0.79998168889431442"/>
        <bgColor indexed="64"/>
      </patternFill>
    </fill>
    <fill>
      <patternFill patternType="solid">
        <fgColor rgb="FFDCFCE7"/>
        <bgColor indexed="64"/>
      </patternFill>
    </fill>
    <fill>
      <patternFill patternType="solid">
        <fgColor theme="9" tint="0.79970702230903046"/>
        <bgColor indexed="64"/>
      </patternFill>
    </fill>
  </fills>
  <borders count="9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double">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auto="1"/>
      </left>
      <right style="thin">
        <color indexed="64"/>
      </right>
      <top style="thin">
        <color indexed="64"/>
      </top>
      <bottom style="thin">
        <color auto="1"/>
      </bottom>
      <diagonal/>
    </border>
    <border>
      <left style="thin">
        <color indexed="64"/>
      </left>
      <right style="thin">
        <color indexed="64"/>
      </right>
      <top style="thin">
        <color auto="1"/>
      </top>
      <bottom style="thin">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auto="1"/>
      </bottom>
      <diagonal/>
    </border>
    <border>
      <left style="thin">
        <color indexed="64"/>
      </left>
      <right/>
      <top/>
      <bottom/>
      <diagonal/>
    </border>
    <border>
      <left style="thin">
        <color theme="0"/>
      </left>
      <right/>
      <top/>
      <bottom/>
      <diagonal/>
    </border>
    <border>
      <left style="thin">
        <color theme="0"/>
      </left>
      <right/>
      <top style="thin">
        <color indexed="64"/>
      </top>
      <bottom/>
      <diagonal/>
    </border>
    <border>
      <left/>
      <right/>
      <top style="thin">
        <color theme="0"/>
      </top>
      <bottom/>
      <diagonal/>
    </border>
    <border>
      <left style="thin">
        <color theme="0"/>
      </left>
      <right/>
      <top style="thin">
        <color theme="0"/>
      </top>
      <bottom/>
      <diagonal/>
    </border>
    <border>
      <left style="thin">
        <color indexed="64"/>
      </left>
      <right style="thin">
        <color auto="1"/>
      </right>
      <top style="thin">
        <color auto="1"/>
      </top>
      <bottom style="thin">
        <color auto="1"/>
      </bottom>
      <diagonal/>
    </border>
    <border>
      <left style="thin">
        <color indexed="64"/>
      </left>
      <right style="thin">
        <color indexed="64"/>
      </right>
      <top style="thin">
        <color indexed="64"/>
      </top>
      <bottom style="thin">
        <color auto="1"/>
      </bottom>
      <diagonal/>
    </border>
    <border>
      <left style="thin">
        <color rgb="FFE2E8F0"/>
      </left>
      <right style="thin">
        <color rgb="FFE2E8F0"/>
      </right>
      <top style="thin">
        <color rgb="FFE2E8F0"/>
      </top>
      <bottom style="thin">
        <color rgb="FFE2E8F0"/>
      </bottom>
      <diagonal/>
    </border>
    <border>
      <left style="thin">
        <color rgb="FFCBD5E1"/>
      </left>
      <right style="thin">
        <color rgb="FFCBD5E1"/>
      </right>
      <top style="thin">
        <color rgb="FFCBD5E1"/>
      </top>
      <bottom style="thin">
        <color rgb="FFCBD5E1"/>
      </bottom>
      <diagonal/>
    </border>
    <border>
      <left/>
      <right/>
      <top/>
      <bottom style="thin">
        <color rgb="FFE2E8F0"/>
      </bottom>
      <diagonal/>
    </border>
    <border>
      <left/>
      <right/>
      <top style="thin">
        <color rgb="FFE2E8F0"/>
      </top>
      <bottom style="thin">
        <color rgb="FFE2E8F0"/>
      </bottom>
      <diagonal/>
    </border>
    <border>
      <left/>
      <right/>
      <top style="thin">
        <color rgb="FFE2E8F0"/>
      </top>
      <bottom/>
      <diagonal/>
    </border>
    <border>
      <left style="thin">
        <color rgb="FF1E293B"/>
      </left>
      <right style="thin">
        <color rgb="FF1E293B"/>
      </right>
      <top style="thin">
        <color rgb="FF1E293B"/>
      </top>
      <bottom style="thin">
        <color rgb="FF1E293B"/>
      </bottom>
      <diagonal/>
    </border>
    <border>
      <left style="thin">
        <color indexed="64"/>
      </left>
      <right style="thin">
        <color indexed="64"/>
      </right>
      <top style="thin">
        <color indexed="64"/>
      </top>
      <bottom style="thin">
        <color auto="1"/>
      </bottom>
      <diagonal/>
    </border>
    <border>
      <left/>
      <right/>
      <top/>
      <bottom style="double">
        <color rgb="FF0A2578"/>
      </bottom>
      <diagonal/>
    </border>
    <border>
      <left style="thin">
        <color rgb="FFDAE3F1"/>
      </left>
      <right style="thin">
        <color rgb="FFDAE3F1"/>
      </right>
      <top style="thin">
        <color rgb="FFDAE3F1"/>
      </top>
      <bottom style="thin">
        <color rgb="FFDAE3F1"/>
      </bottom>
      <diagonal/>
    </border>
    <border>
      <left style="thin">
        <color rgb="FFDAE3F1"/>
      </left>
      <right/>
      <top/>
      <bottom/>
      <diagonal/>
    </border>
    <border>
      <left style="thin">
        <color rgb="FFDAE3F1"/>
      </left>
      <right/>
      <top style="thin">
        <color rgb="FFDAE3F1"/>
      </top>
      <bottom/>
      <diagonal/>
    </border>
    <border>
      <left/>
      <right/>
      <top style="thin">
        <color rgb="FFDAE3F1"/>
      </top>
      <bottom/>
      <diagonal/>
    </border>
    <border>
      <left/>
      <right style="thin">
        <color rgb="FFDAE3F1"/>
      </right>
      <top style="thin">
        <color rgb="FFDAE3F1"/>
      </top>
      <bottom/>
      <diagonal/>
    </border>
    <border>
      <left/>
      <right style="thin">
        <color rgb="FFDAE3F1"/>
      </right>
      <top/>
      <bottom/>
      <diagonal/>
    </border>
    <border>
      <left style="thin">
        <color rgb="FFDAE3F1"/>
      </left>
      <right/>
      <top/>
      <bottom style="thin">
        <color rgb="FFDAE3F1"/>
      </bottom>
      <diagonal/>
    </border>
    <border>
      <left/>
      <right/>
      <top/>
      <bottom style="thin">
        <color rgb="FFDAE3F1"/>
      </bottom>
      <diagonal/>
    </border>
    <border>
      <left/>
      <right style="thin">
        <color rgb="FFDAE3F1"/>
      </right>
      <top/>
      <bottom style="thin">
        <color rgb="FFDAE3F1"/>
      </bottom>
      <diagonal/>
    </border>
    <border>
      <left/>
      <right/>
      <top/>
      <bottom style="thin">
        <color rgb="FF0A2578"/>
      </bottom>
      <diagonal/>
    </border>
    <border>
      <left style="thin">
        <color rgb="FFDAE3F1"/>
      </left>
      <right/>
      <top style="thin">
        <color rgb="FFDAE3F1"/>
      </top>
      <bottom style="thin">
        <color rgb="FFDAE3F1"/>
      </bottom>
      <diagonal/>
    </border>
    <border>
      <left/>
      <right/>
      <top style="thin">
        <color indexed="64"/>
      </top>
      <bottom style="thin">
        <color indexed="64"/>
      </bottom>
      <diagonal/>
    </border>
    <border>
      <left style="thin">
        <color indexed="64"/>
      </left>
      <right style="thin">
        <color indexed="64"/>
      </right>
      <top style="medium">
        <color indexed="64"/>
      </top>
      <bottom style="thin">
        <color auto="1"/>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auto="1"/>
      </bottom>
      <diagonal/>
    </border>
    <border>
      <left style="thin">
        <color auto="1"/>
      </left>
      <right style="thin">
        <color auto="1"/>
      </right>
      <top style="thin">
        <color auto="1"/>
      </top>
      <bottom style="thin">
        <color auto="1"/>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style="thin">
        <color rgb="FFB4B4B4"/>
      </right>
      <top style="thin">
        <color rgb="FF000000"/>
      </top>
      <bottom/>
      <diagonal/>
    </border>
    <border>
      <left style="thin">
        <color rgb="FFB4B4B4"/>
      </left>
      <right style="thin">
        <color rgb="FFB4B4B4"/>
      </right>
      <top style="thin">
        <color rgb="FF000000"/>
      </top>
      <bottom/>
      <diagonal/>
    </border>
    <border>
      <left style="thin">
        <color rgb="FFB4B4B4"/>
      </left>
      <right style="thin">
        <color auto="1"/>
      </right>
      <top style="thin">
        <color rgb="FF000000"/>
      </top>
      <bottom/>
      <diagonal/>
    </border>
    <border>
      <left style="thin">
        <color auto="1"/>
      </left>
      <right style="thin">
        <color rgb="FFB4B4B4"/>
      </right>
      <top/>
      <bottom style="double">
        <color indexed="64"/>
      </bottom>
      <diagonal/>
    </border>
    <border>
      <left style="thin">
        <color rgb="FFB4B4B4"/>
      </left>
      <right style="thin">
        <color rgb="FFB4B4B4"/>
      </right>
      <top/>
      <bottom style="double">
        <color indexed="64"/>
      </bottom>
      <diagonal/>
    </border>
    <border>
      <left style="thin">
        <color rgb="FFB4B4B4"/>
      </left>
      <right style="thin">
        <color auto="1"/>
      </right>
      <top/>
      <bottom style="double">
        <color indexed="64"/>
      </bottom>
      <diagonal/>
    </border>
    <border>
      <left style="thin">
        <color auto="1"/>
      </left>
      <right style="thin">
        <color rgb="FFB4B4B4"/>
      </right>
      <top style="thin">
        <color rgb="FF000000"/>
      </top>
      <bottom style="thin">
        <color rgb="FFDCDCDC"/>
      </bottom>
      <diagonal/>
    </border>
    <border>
      <left style="thin">
        <color rgb="FFB4B4B4"/>
      </left>
      <right style="thin">
        <color rgb="FFB4B4B4"/>
      </right>
      <top style="thin">
        <color rgb="FF000000"/>
      </top>
      <bottom style="thin">
        <color rgb="FFDCDCDC"/>
      </bottom>
      <diagonal/>
    </border>
    <border>
      <left style="thin">
        <color rgb="FFB4B4B4"/>
      </left>
      <right style="thin">
        <color auto="1"/>
      </right>
      <top style="thin">
        <color rgb="FF000000"/>
      </top>
      <bottom style="thin">
        <color rgb="FFDCDCDC"/>
      </bottom>
      <diagonal/>
    </border>
    <border>
      <left style="thin">
        <color auto="1"/>
      </left>
      <right style="thin">
        <color rgb="FFB4B4B4"/>
      </right>
      <top style="thin">
        <color rgb="FFDCDCDC"/>
      </top>
      <bottom style="thin">
        <color rgb="FFDCDCDC"/>
      </bottom>
      <diagonal/>
    </border>
    <border>
      <left style="thin">
        <color rgb="FFB4B4B4"/>
      </left>
      <right style="thin">
        <color rgb="FFB4B4B4"/>
      </right>
      <top style="thin">
        <color rgb="FFDCDCDC"/>
      </top>
      <bottom style="thin">
        <color rgb="FFDCDCDC"/>
      </bottom>
      <diagonal/>
    </border>
    <border>
      <left style="thin">
        <color rgb="FFB4B4B4"/>
      </left>
      <right style="thin">
        <color auto="1"/>
      </right>
      <top style="thin">
        <color rgb="FFDCDCDC"/>
      </top>
      <bottom style="thin">
        <color rgb="FFDCDCDC"/>
      </bottom>
      <diagonal/>
    </border>
    <border>
      <left style="thin">
        <color auto="1"/>
      </left>
      <right style="thin">
        <color rgb="FFB4B4B4"/>
      </right>
      <top style="thin">
        <color rgb="FFDCDCDC"/>
      </top>
      <bottom style="thin">
        <color indexed="64"/>
      </bottom>
      <diagonal/>
    </border>
    <border>
      <left style="thin">
        <color rgb="FFB4B4B4"/>
      </left>
      <right style="thin">
        <color rgb="FFB4B4B4"/>
      </right>
      <top style="thin">
        <color rgb="FFDCDCDC"/>
      </top>
      <bottom style="thin">
        <color indexed="64"/>
      </bottom>
      <diagonal/>
    </border>
    <border>
      <left style="thin">
        <color rgb="FFB4B4B4"/>
      </left>
      <right style="thin">
        <color auto="1"/>
      </right>
      <top style="thin">
        <color rgb="FFDCDCDC"/>
      </top>
      <bottom style="thin">
        <color indexed="64"/>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thin">
        <color auto="1"/>
      </left>
      <right style="thin">
        <color rgb="FFB4B4B4"/>
      </right>
      <top style="thin">
        <color rgb="FF000000"/>
      </top>
      <bottom/>
      <diagonal/>
    </border>
    <border>
      <left style="thin">
        <color rgb="FFB4B4B4"/>
      </left>
      <right style="thin">
        <color auto="1"/>
      </right>
      <top style="thin">
        <color rgb="FF000000"/>
      </top>
      <bottom/>
      <diagonal/>
    </border>
    <border>
      <left style="thin">
        <color auto="1"/>
      </left>
      <right style="thin">
        <color rgb="FFB4B4B4"/>
      </right>
      <top/>
      <bottom style="double">
        <color indexed="64"/>
      </bottom>
      <diagonal/>
    </border>
    <border>
      <left style="thin">
        <color rgb="FFB4B4B4"/>
      </left>
      <right style="thin">
        <color auto="1"/>
      </right>
      <top/>
      <bottom style="double">
        <color indexed="64"/>
      </bottom>
      <diagonal/>
    </border>
    <border>
      <left style="thin">
        <color auto="1"/>
      </left>
      <right style="thin">
        <color rgb="FFB4B4B4"/>
      </right>
      <top style="thin">
        <color rgb="FF000000"/>
      </top>
      <bottom style="thin">
        <color rgb="FFDCDCDC"/>
      </bottom>
      <diagonal/>
    </border>
    <border>
      <left style="thin">
        <color rgb="FFB4B4B4"/>
      </left>
      <right style="thin">
        <color auto="1"/>
      </right>
      <top style="thin">
        <color rgb="FF000000"/>
      </top>
      <bottom style="thin">
        <color rgb="FFDCDCDC"/>
      </bottom>
      <diagonal/>
    </border>
    <border>
      <left style="thin">
        <color auto="1"/>
      </left>
      <right style="thin">
        <color rgb="FFB4B4B4"/>
      </right>
      <top style="thin">
        <color rgb="FFDCDCDC"/>
      </top>
      <bottom style="thin">
        <color rgb="FFDCDCDC"/>
      </bottom>
      <diagonal/>
    </border>
    <border>
      <left style="thin">
        <color rgb="FFB4B4B4"/>
      </left>
      <right style="thin">
        <color auto="1"/>
      </right>
      <top style="thin">
        <color rgb="FFDCDCDC"/>
      </top>
      <bottom style="thin">
        <color rgb="FFDCDCDC"/>
      </bottom>
      <diagonal/>
    </border>
    <border>
      <left style="thin">
        <color auto="1"/>
      </left>
      <right style="thin">
        <color rgb="FFB4B4B4"/>
      </right>
      <top style="thin">
        <color rgb="FFDCDCDC"/>
      </top>
      <bottom style="thin">
        <color indexed="64"/>
      </bottom>
      <diagonal/>
    </border>
    <border>
      <left style="thin">
        <color rgb="FFB4B4B4"/>
      </left>
      <right style="thin">
        <color auto="1"/>
      </right>
      <top style="thin">
        <color rgb="FFDCDCDC"/>
      </top>
      <bottom style="thin">
        <color indexed="64"/>
      </bottom>
      <diagonal/>
    </border>
  </borders>
  <cellStyleXfs count="10">
    <xf numFmtId="0" fontId="0" fillId="0" borderId="0"/>
    <xf numFmtId="43" fontId="3" fillId="0" borderId="0" applyFont="0" applyFill="0" applyBorder="0" applyAlignment="0" applyProtection="0"/>
    <xf numFmtId="0" fontId="4" fillId="0" borderId="0"/>
    <xf numFmtId="0" fontId="4" fillId="0" borderId="0"/>
    <xf numFmtId="0" fontId="3" fillId="0" borderId="0"/>
    <xf numFmtId="43" fontId="3" fillId="0" borderId="0" applyFont="0" applyFill="0" applyBorder="0" applyAlignment="0" applyProtection="0"/>
    <xf numFmtId="167" fontId="3" fillId="0" borderId="0" applyFont="0" applyFill="0" applyBorder="0" applyAlignment="0" applyProtection="0"/>
    <xf numFmtId="0" fontId="4" fillId="0" borderId="0">
      <alignment vertical="center"/>
    </xf>
    <xf numFmtId="9" fontId="3" fillId="0" borderId="0" applyFont="0" applyFill="0" applyBorder="0" applyAlignment="0" applyProtection="0"/>
    <xf numFmtId="0" fontId="77" fillId="0" borderId="0" applyNumberFormat="0" applyFill="0" applyBorder="0" applyAlignment="0" applyProtection="0"/>
  </cellStyleXfs>
  <cellXfs count="887">
    <xf numFmtId="0" fontId="0" fillId="0" borderId="0" xfId="0"/>
    <xf numFmtId="0" fontId="0" fillId="0" borderId="0" xfId="0" applyAlignment="1">
      <alignment horizontal="center" vertical="center" wrapText="1"/>
    </xf>
    <xf numFmtId="0" fontId="0" fillId="0" borderId="1" xfId="0" applyBorder="1"/>
    <xf numFmtId="15" fontId="5" fillId="0" borderId="0" xfId="0" applyNumberFormat="1" applyFont="1" applyAlignment="1" applyProtection="1">
      <alignment horizontal="center" vertical="center" wrapText="1"/>
      <protection locked="0"/>
    </xf>
    <xf numFmtId="0" fontId="5" fillId="0" borderId="0" xfId="0" applyFont="1" applyAlignment="1" applyProtection="1">
      <alignment horizontal="center" vertical="center" wrapText="1"/>
      <protection locked="0"/>
    </xf>
    <xf numFmtId="0" fontId="5" fillId="0" borderId="0" xfId="0" applyFont="1" applyAlignment="1" applyProtection="1">
      <alignment horizontal="center" vertical="center" wrapText="1"/>
      <protection hidden="1"/>
    </xf>
    <xf numFmtId="165" fontId="5" fillId="0" borderId="0" xfId="1" applyNumberFormat="1" applyFont="1" applyAlignment="1" applyProtection="1">
      <alignment horizontal="center" vertical="center" wrapText="1"/>
      <protection locked="0"/>
    </xf>
    <xf numFmtId="43" fontId="5" fillId="0" borderId="0" xfId="1" applyFont="1" applyAlignment="1" applyProtection="1">
      <alignment horizontal="center" vertical="center" wrapText="1"/>
      <protection locked="0"/>
    </xf>
    <xf numFmtId="0" fontId="5" fillId="0" borderId="1" xfId="0" applyFont="1" applyBorder="1" applyAlignment="1" applyProtection="1">
      <alignment horizontal="center" vertical="center" wrapText="1"/>
      <protection hidden="1"/>
    </xf>
    <xf numFmtId="0" fontId="1" fillId="0" borderId="0" xfId="0" applyFont="1" applyAlignment="1" applyProtection="1">
      <alignment horizontal="right"/>
      <protection hidden="1"/>
    </xf>
    <xf numFmtId="17" fontId="1" fillId="0" borderId="0" xfId="0" applyNumberFormat="1" applyFont="1" applyProtection="1">
      <protection hidden="1"/>
    </xf>
    <xf numFmtId="0" fontId="1" fillId="0" borderId="0" xfId="0" applyFont="1" applyProtection="1">
      <protection hidden="1"/>
    </xf>
    <xf numFmtId="0" fontId="0" fillId="0" borderId="0" xfId="0" applyProtection="1">
      <protection hidden="1"/>
    </xf>
    <xf numFmtId="0" fontId="9" fillId="0" borderId="0" xfId="0" applyFont="1" applyAlignment="1" applyProtection="1">
      <alignment horizontal="right"/>
      <protection hidden="1"/>
    </xf>
    <xf numFmtId="165" fontId="9" fillId="0" borderId="0" xfId="1" applyNumberFormat="1" applyFont="1" applyProtection="1">
      <protection hidden="1"/>
    </xf>
    <xf numFmtId="0" fontId="10" fillId="8" borderId="0" xfId="0" applyFont="1" applyFill="1" applyProtection="1">
      <protection hidden="1"/>
    </xf>
    <xf numFmtId="165" fontId="10" fillId="7" borderId="0" xfId="0" applyNumberFormat="1" applyFont="1" applyFill="1" applyProtection="1">
      <protection hidden="1"/>
    </xf>
    <xf numFmtId="0" fontId="9" fillId="7" borderId="0" xfId="0" applyFont="1" applyFill="1" applyProtection="1">
      <protection hidden="1"/>
    </xf>
    <xf numFmtId="165" fontId="9" fillId="0" borderId="0" xfId="0" applyNumberFormat="1" applyFont="1" applyProtection="1">
      <protection hidden="1"/>
    </xf>
    <xf numFmtId="0" fontId="11" fillId="0" borderId="1" xfId="3" applyFont="1" applyBorder="1" applyAlignment="1" applyProtection="1">
      <alignment horizontal="center"/>
      <protection locked="0" hidden="1"/>
    </xf>
    <xf numFmtId="0" fontId="0" fillId="0" borderId="0" xfId="0" applyAlignment="1" applyProtection="1">
      <alignment horizontal="center"/>
      <protection hidden="1"/>
    </xf>
    <xf numFmtId="0" fontId="12" fillId="0" borderId="13" xfId="4" applyFont="1" applyBorder="1" applyAlignment="1" applyProtection="1">
      <alignment vertical="center"/>
      <protection hidden="1"/>
    </xf>
    <xf numFmtId="0" fontId="1" fillId="0" borderId="14" xfId="0" applyFont="1" applyBorder="1" applyAlignment="1" applyProtection="1">
      <alignment horizontal="center" vertical="center"/>
      <protection hidden="1"/>
    </xf>
    <xf numFmtId="0" fontId="1" fillId="0" borderId="15" xfId="0" applyFont="1" applyBorder="1" applyAlignment="1" applyProtection="1">
      <alignment horizontal="center" vertical="center"/>
      <protection hidden="1"/>
    </xf>
    <xf numFmtId="0" fontId="0" fillId="0" borderId="0" xfId="0" applyAlignment="1" applyProtection="1">
      <alignment horizontal="center" vertical="center"/>
      <protection hidden="1"/>
    </xf>
    <xf numFmtId="0" fontId="12" fillId="0" borderId="13" xfId="4" applyFont="1" applyBorder="1" applyAlignment="1" applyProtection="1">
      <alignment horizontal="center" vertical="center" wrapText="1"/>
      <protection hidden="1"/>
    </xf>
    <xf numFmtId="0" fontId="12" fillId="10" borderId="7" xfId="4" applyFont="1" applyFill="1" applyBorder="1" applyAlignment="1" applyProtection="1">
      <alignment horizontal="center" vertical="center" wrapText="1"/>
      <protection hidden="1"/>
    </xf>
    <xf numFmtId="165" fontId="1" fillId="10" borderId="10" xfId="0" applyNumberFormat="1" applyFont="1" applyFill="1" applyBorder="1" applyAlignment="1" applyProtection="1">
      <alignment horizontal="center" vertical="center"/>
      <protection hidden="1"/>
    </xf>
    <xf numFmtId="165" fontId="1" fillId="10" borderId="8" xfId="0" applyNumberFormat="1" applyFont="1" applyFill="1" applyBorder="1" applyAlignment="1" applyProtection="1">
      <alignment horizontal="center" vertical="center"/>
      <protection hidden="1"/>
    </xf>
    <xf numFmtId="0" fontId="12" fillId="10" borderId="16" xfId="4" applyFont="1" applyFill="1" applyBorder="1" applyAlignment="1" applyProtection="1">
      <alignment horizontal="center" vertical="center" wrapText="1"/>
      <protection hidden="1"/>
    </xf>
    <xf numFmtId="165" fontId="1" fillId="10" borderId="17" xfId="0" applyNumberFormat="1" applyFont="1" applyFill="1" applyBorder="1" applyAlignment="1" applyProtection="1">
      <alignment horizontal="center" vertical="center"/>
      <protection hidden="1"/>
    </xf>
    <xf numFmtId="165" fontId="1" fillId="10" borderId="18" xfId="0" applyNumberFormat="1" applyFont="1" applyFill="1" applyBorder="1" applyAlignment="1" applyProtection="1">
      <alignment horizontal="center" vertical="center"/>
      <protection hidden="1"/>
    </xf>
    <xf numFmtId="0" fontId="13" fillId="0" borderId="0" xfId="4" applyFont="1" applyAlignment="1" applyProtection="1">
      <alignment vertical="center" wrapText="1"/>
      <protection hidden="1"/>
    </xf>
    <xf numFmtId="0" fontId="13" fillId="0" borderId="0" xfId="4" applyFont="1" applyAlignment="1" applyProtection="1">
      <alignment horizontal="center" vertical="center" wrapText="1"/>
      <protection hidden="1"/>
    </xf>
    <xf numFmtId="0" fontId="1" fillId="11" borderId="3" xfId="4" applyFont="1" applyFill="1" applyBorder="1" applyAlignment="1" applyProtection="1">
      <alignment vertical="center"/>
      <protection hidden="1"/>
    </xf>
    <xf numFmtId="0" fontId="1" fillId="11" borderId="9" xfId="0" applyFont="1" applyFill="1" applyBorder="1" applyAlignment="1" applyProtection="1">
      <alignment vertical="center"/>
      <protection hidden="1"/>
    </xf>
    <xf numFmtId="0" fontId="1" fillId="11" borderId="4" xfId="0" applyFont="1" applyFill="1" applyBorder="1" applyAlignment="1" applyProtection="1">
      <alignment vertical="center"/>
      <protection hidden="1"/>
    </xf>
    <xf numFmtId="0" fontId="1" fillId="11" borderId="16" xfId="4" applyFont="1" applyFill="1" applyBorder="1" applyAlignment="1" applyProtection="1">
      <alignment vertical="center"/>
      <protection hidden="1"/>
    </xf>
    <xf numFmtId="0" fontId="1" fillId="11" borderId="17" xfId="0" applyFont="1" applyFill="1" applyBorder="1" applyAlignment="1" applyProtection="1">
      <alignment vertical="center"/>
      <protection hidden="1"/>
    </xf>
    <xf numFmtId="0" fontId="1" fillId="11" borderId="18" xfId="0" applyFont="1" applyFill="1" applyBorder="1" applyAlignment="1" applyProtection="1">
      <alignment vertical="center"/>
      <protection hidden="1"/>
    </xf>
    <xf numFmtId="165" fontId="0" fillId="9" borderId="3" xfId="5" applyNumberFormat="1" applyFont="1" applyFill="1" applyBorder="1" applyAlignment="1" applyProtection="1">
      <alignment vertical="center"/>
      <protection hidden="1"/>
    </xf>
    <xf numFmtId="165" fontId="0" fillId="9" borderId="9" xfId="5" applyNumberFormat="1" applyFont="1" applyFill="1" applyBorder="1" applyProtection="1">
      <protection hidden="1"/>
    </xf>
    <xf numFmtId="165" fontId="1" fillId="9" borderId="4" xfId="5" applyNumberFormat="1" applyFont="1" applyFill="1" applyBorder="1" applyProtection="1">
      <protection hidden="1"/>
    </xf>
    <xf numFmtId="168" fontId="1" fillId="9" borderId="4" xfId="6" applyNumberFormat="1" applyFont="1" applyFill="1" applyBorder="1" applyProtection="1">
      <protection hidden="1"/>
    </xf>
    <xf numFmtId="165" fontId="0" fillId="9" borderId="5" xfId="5" applyNumberFormat="1" applyFont="1" applyFill="1" applyBorder="1" applyAlignment="1" applyProtection="1">
      <alignment vertical="center"/>
      <protection hidden="1"/>
    </xf>
    <xf numFmtId="165" fontId="0" fillId="9" borderId="0" xfId="5" applyNumberFormat="1" applyFont="1" applyFill="1" applyBorder="1" applyProtection="1">
      <protection hidden="1"/>
    </xf>
    <xf numFmtId="165" fontId="1" fillId="9" borderId="6" xfId="5" applyNumberFormat="1" applyFont="1" applyFill="1" applyBorder="1" applyProtection="1">
      <protection hidden="1"/>
    </xf>
    <xf numFmtId="168" fontId="1" fillId="9" borderId="6" xfId="6" applyNumberFormat="1" applyFont="1" applyFill="1" applyBorder="1" applyProtection="1">
      <protection hidden="1"/>
    </xf>
    <xf numFmtId="165" fontId="0" fillId="9" borderId="7" xfId="5" applyNumberFormat="1" applyFont="1" applyFill="1" applyBorder="1" applyAlignment="1" applyProtection="1">
      <alignment vertical="center"/>
      <protection hidden="1"/>
    </xf>
    <xf numFmtId="165" fontId="0" fillId="9" borderId="10" xfId="5" applyNumberFormat="1" applyFont="1" applyFill="1" applyBorder="1" applyProtection="1">
      <protection hidden="1"/>
    </xf>
    <xf numFmtId="165" fontId="1" fillId="9" borderId="8" xfId="5" applyNumberFormat="1" applyFont="1" applyFill="1" applyBorder="1" applyProtection="1">
      <protection hidden="1"/>
    </xf>
    <xf numFmtId="168" fontId="1" fillId="9" borderId="8" xfId="6" applyNumberFormat="1" applyFont="1" applyFill="1" applyBorder="1" applyProtection="1">
      <protection hidden="1"/>
    </xf>
    <xf numFmtId="0" fontId="14" fillId="11" borderId="16" xfId="7" applyFont="1" applyFill="1" applyBorder="1" applyProtection="1">
      <alignment vertical="center"/>
      <protection hidden="1"/>
    </xf>
    <xf numFmtId="165" fontId="1" fillId="11" borderId="17" xfId="5" applyNumberFormat="1" applyFont="1" applyFill="1" applyBorder="1" applyAlignment="1" applyProtection="1">
      <alignment vertical="center"/>
      <protection hidden="1"/>
    </xf>
    <xf numFmtId="165" fontId="1" fillId="11" borderId="18" xfId="5" applyNumberFormat="1" applyFont="1" applyFill="1" applyBorder="1" applyAlignment="1" applyProtection="1">
      <alignment vertical="center"/>
      <protection hidden="1"/>
    </xf>
    <xf numFmtId="165" fontId="1" fillId="11" borderId="4" xfId="5" applyNumberFormat="1" applyFont="1" applyFill="1" applyBorder="1" applyAlignment="1" applyProtection="1">
      <alignment vertical="center"/>
      <protection hidden="1"/>
    </xf>
    <xf numFmtId="0" fontId="0" fillId="9" borderId="8" xfId="0" applyFill="1" applyBorder="1" applyProtection="1">
      <protection hidden="1"/>
    </xf>
    <xf numFmtId="0" fontId="15" fillId="0" borderId="0" xfId="0" applyFont="1" applyProtection="1">
      <protection hidden="1"/>
    </xf>
    <xf numFmtId="0" fontId="16" fillId="0" borderId="0" xfId="0" applyFont="1" applyProtection="1">
      <protection hidden="1"/>
    </xf>
    <xf numFmtId="0" fontId="1" fillId="0" borderId="14" xfId="0" applyFont="1" applyBorder="1" applyAlignment="1" applyProtection="1">
      <alignment horizontal="center" vertical="center" wrapText="1"/>
      <protection hidden="1"/>
    </xf>
    <xf numFmtId="0" fontId="0" fillId="9" borderId="10" xfId="0" applyFill="1" applyBorder="1" applyProtection="1">
      <protection hidden="1"/>
    </xf>
    <xf numFmtId="165" fontId="0" fillId="0" borderId="0" xfId="5" applyNumberFormat="1" applyFont="1" applyFill="1" applyBorder="1" applyAlignment="1" applyProtection="1">
      <alignment vertical="center"/>
      <protection hidden="1"/>
    </xf>
    <xf numFmtId="165" fontId="0" fillId="0" borderId="0" xfId="5" applyNumberFormat="1" applyFont="1" applyFill="1" applyBorder="1" applyProtection="1">
      <protection hidden="1"/>
    </xf>
    <xf numFmtId="165" fontId="1" fillId="0" borderId="0" xfId="5" applyNumberFormat="1" applyFont="1" applyFill="1" applyBorder="1" applyProtection="1">
      <protection hidden="1"/>
    </xf>
    <xf numFmtId="0" fontId="0" fillId="0" borderId="0" xfId="0" pivotButton="1"/>
    <xf numFmtId="0" fontId="0" fillId="0" borderId="18" xfId="0" applyBorder="1" applyAlignment="1">
      <alignment horizontal="center" vertical="center" wrapText="1"/>
    </xf>
    <xf numFmtId="165" fontId="0" fillId="0" borderId="0" xfId="0" applyNumberFormat="1" applyProtection="1">
      <protection hidden="1"/>
    </xf>
    <xf numFmtId="0" fontId="0" fillId="0" borderId="9" xfId="0" applyBorder="1" applyProtection="1">
      <protection hidden="1"/>
    </xf>
    <xf numFmtId="165" fontId="0" fillId="0" borderId="9" xfId="0" applyNumberFormat="1" applyBorder="1" applyProtection="1">
      <protection hidden="1"/>
    </xf>
    <xf numFmtId="165" fontId="0" fillId="0" borderId="6" xfId="0" applyNumberFormat="1" applyBorder="1" applyProtection="1">
      <protection hidden="1"/>
    </xf>
    <xf numFmtId="0" fontId="0" fillId="0" borderId="10" xfId="0" applyBorder="1" applyProtection="1">
      <protection hidden="1"/>
    </xf>
    <xf numFmtId="165" fontId="0" fillId="0" borderId="10" xfId="0" applyNumberFormat="1" applyBorder="1" applyProtection="1">
      <protection hidden="1"/>
    </xf>
    <xf numFmtId="165" fontId="0" fillId="0" borderId="8" xfId="0" applyNumberFormat="1" applyBorder="1" applyProtection="1">
      <protection hidden="1"/>
    </xf>
    <xf numFmtId="165" fontId="0" fillId="0" borderId="3" xfId="5" applyNumberFormat="1" applyFont="1" applyFill="1" applyBorder="1" applyAlignment="1" applyProtection="1">
      <alignment vertical="center"/>
      <protection hidden="1"/>
    </xf>
    <xf numFmtId="165" fontId="0" fillId="0" borderId="5" xfId="5" applyNumberFormat="1" applyFont="1" applyFill="1" applyBorder="1" applyAlignment="1" applyProtection="1">
      <alignment vertical="center"/>
      <protection hidden="1"/>
    </xf>
    <xf numFmtId="165" fontId="0" fillId="0" borderId="7" xfId="5" applyNumberFormat="1" applyFont="1" applyFill="1" applyBorder="1" applyAlignment="1" applyProtection="1">
      <alignment vertical="center"/>
      <protection hidden="1"/>
    </xf>
    <xf numFmtId="165" fontId="1" fillId="11" borderId="16" xfId="5" applyNumberFormat="1" applyFont="1" applyFill="1" applyBorder="1" applyAlignment="1" applyProtection="1">
      <alignment vertical="center"/>
      <protection hidden="1"/>
    </xf>
    <xf numFmtId="0" fontId="0" fillId="11" borderId="17" xfId="0" applyFill="1" applyBorder="1" applyProtection="1">
      <protection hidden="1"/>
    </xf>
    <xf numFmtId="165" fontId="1" fillId="11" borderId="17" xfId="0" applyNumberFormat="1" applyFont="1" applyFill="1" applyBorder="1" applyProtection="1">
      <protection hidden="1"/>
    </xf>
    <xf numFmtId="165" fontId="1" fillId="11" borderId="18" xfId="0" applyNumberFormat="1" applyFont="1" applyFill="1" applyBorder="1" applyProtection="1">
      <protection hidden="1"/>
    </xf>
    <xf numFmtId="0" fontId="1" fillId="11" borderId="16" xfId="0" applyFont="1" applyFill="1" applyBorder="1" applyProtection="1">
      <protection hidden="1"/>
    </xf>
    <xf numFmtId="0" fontId="0" fillId="0" borderId="1" xfId="0" applyBorder="1" applyProtection="1">
      <protection hidden="1"/>
    </xf>
    <xf numFmtId="165" fontId="0" fillId="0" borderId="1" xfId="5" applyNumberFormat="1" applyFont="1" applyFill="1"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1" fillId="11" borderId="1" xfId="0" applyFont="1" applyFill="1" applyBorder="1" applyAlignment="1" applyProtection="1">
      <alignment horizontal="center" vertical="center"/>
      <protection hidden="1"/>
    </xf>
    <xf numFmtId="0" fontId="0" fillId="11" borderId="1" xfId="0" applyFill="1" applyBorder="1" applyAlignment="1" applyProtection="1">
      <alignment horizontal="center" vertical="center"/>
      <protection hidden="1"/>
    </xf>
    <xf numFmtId="0" fontId="0" fillId="0" borderId="1" xfId="0" applyBorder="1" applyAlignment="1" applyProtection="1">
      <alignment vertical="center"/>
      <protection hidden="1"/>
    </xf>
    <xf numFmtId="0" fontId="1" fillId="11" borderId="1" xfId="0" applyFont="1" applyFill="1" applyBorder="1" applyAlignment="1" applyProtection="1">
      <alignment vertical="center"/>
      <protection hidden="1"/>
    </xf>
    <xf numFmtId="0" fontId="1" fillId="0" borderId="19" xfId="0" applyFont="1" applyBorder="1" applyAlignment="1" applyProtection="1">
      <alignment horizontal="center" vertical="center"/>
      <protection hidden="1"/>
    </xf>
    <xf numFmtId="0" fontId="1" fillId="11" borderId="1" xfId="0" applyFont="1" applyFill="1" applyBorder="1" applyProtection="1">
      <protection hidden="1"/>
    </xf>
    <xf numFmtId="165" fontId="0" fillId="0" borderId="1" xfId="1" applyNumberFormat="1" applyFont="1" applyBorder="1" applyProtection="1">
      <protection hidden="1"/>
    </xf>
    <xf numFmtId="165" fontId="1" fillId="11" borderId="1" xfId="1" applyNumberFormat="1" applyFont="1" applyFill="1" applyBorder="1" applyAlignment="1" applyProtection="1">
      <alignment vertical="center"/>
      <protection hidden="1"/>
    </xf>
    <xf numFmtId="165" fontId="0" fillId="0" borderId="1" xfId="1" applyNumberFormat="1" applyFont="1" applyBorder="1" applyAlignment="1" applyProtection="1">
      <alignment vertical="center"/>
      <protection hidden="1"/>
    </xf>
    <xf numFmtId="0" fontId="0" fillId="9" borderId="17" xfId="0" applyFill="1" applyBorder="1" applyProtection="1">
      <protection hidden="1"/>
    </xf>
    <xf numFmtId="0" fontId="0" fillId="9" borderId="18" xfId="0" applyFill="1" applyBorder="1" applyProtection="1">
      <protection hidden="1"/>
    </xf>
    <xf numFmtId="0" fontId="0" fillId="0" borderId="20" xfId="0" pivotButton="1" applyBorder="1" applyAlignment="1">
      <alignment horizontal="center" vertical="center" wrapText="1"/>
    </xf>
    <xf numFmtId="0" fontId="0" fillId="0" borderId="16" xfId="0" applyBorder="1" applyAlignment="1">
      <alignment horizontal="center" vertical="center" wrapText="1"/>
    </xf>
    <xf numFmtId="0" fontId="0" fillId="0" borderId="20" xfId="0" applyBorder="1" applyAlignment="1">
      <alignment horizontal="center" vertical="center" wrapText="1"/>
    </xf>
    <xf numFmtId="0" fontId="0" fillId="0" borderId="11" xfId="0" applyBorder="1" applyProtection="1">
      <protection hidden="1"/>
    </xf>
    <xf numFmtId="165" fontId="0" fillId="0" borderId="11" xfId="0" applyNumberFormat="1" applyBorder="1" applyProtection="1">
      <protection hidden="1"/>
    </xf>
    <xf numFmtId="0" fontId="1" fillId="0" borderId="1" xfId="0" applyFont="1" applyBorder="1" applyProtection="1">
      <protection hidden="1"/>
    </xf>
    <xf numFmtId="165" fontId="1" fillId="0" borderId="1" xfId="0" applyNumberFormat="1" applyFont="1" applyBorder="1" applyProtection="1">
      <protection hidden="1"/>
    </xf>
    <xf numFmtId="0" fontId="1" fillId="9" borderId="16" xfId="0" applyFont="1" applyFill="1" applyBorder="1" applyProtection="1">
      <protection hidden="1"/>
    </xf>
    <xf numFmtId="0" fontId="1" fillId="0" borderId="1" xfId="0" applyFont="1" applyBorder="1" applyAlignment="1">
      <alignment horizontal="center"/>
    </xf>
    <xf numFmtId="17" fontId="0" fillId="0" borderId="0" xfId="0" applyNumberFormat="1"/>
    <xf numFmtId="170" fontId="0" fillId="0" borderId="0" xfId="0" applyNumberFormat="1"/>
    <xf numFmtId="165" fontId="5" fillId="0" borderId="21" xfId="1" applyNumberFormat="1" applyFont="1" applyFill="1" applyBorder="1" applyAlignment="1" applyProtection="1">
      <alignment horizontal="center" vertical="center" wrapText="1"/>
      <protection locked="0"/>
    </xf>
    <xf numFmtId="43" fontId="5" fillId="0" borderId="21" xfId="1" applyFont="1" applyFill="1" applyBorder="1" applyAlignment="1" applyProtection="1">
      <alignment horizontal="center" vertical="center" wrapText="1"/>
      <protection locked="0"/>
    </xf>
    <xf numFmtId="0" fontId="5" fillId="0" borderId="0" xfId="0" applyFont="1" applyAlignment="1" applyProtection="1">
      <alignment vertical="center" wrapText="1"/>
      <protection locked="0"/>
    </xf>
    <xf numFmtId="0" fontId="5" fillId="3" borderId="21" xfId="0" applyFont="1" applyFill="1" applyBorder="1" applyAlignment="1" applyProtection="1">
      <alignment horizontal="center" vertical="center" wrapText="1"/>
      <protection locked="0"/>
    </xf>
    <xf numFmtId="0" fontId="5" fillId="3" borderId="21" xfId="0" applyFont="1" applyFill="1" applyBorder="1" applyAlignment="1" applyProtection="1">
      <alignment vertical="center" wrapText="1"/>
      <protection locked="0"/>
    </xf>
    <xf numFmtId="15" fontId="5" fillId="3" borderId="21" xfId="0" applyNumberFormat="1" applyFont="1" applyFill="1" applyBorder="1" applyAlignment="1" applyProtection="1">
      <alignment horizontal="center" vertical="center" wrapText="1"/>
      <protection locked="0"/>
    </xf>
    <xf numFmtId="0" fontId="5" fillId="3" borderId="21" xfId="0" applyFont="1" applyFill="1" applyBorder="1" applyAlignment="1" applyProtection="1">
      <alignment horizontal="center" vertical="center" wrapText="1"/>
      <protection hidden="1"/>
    </xf>
    <xf numFmtId="43" fontId="5" fillId="3" borderId="21" xfId="1" applyFont="1" applyFill="1" applyBorder="1" applyAlignment="1" applyProtection="1">
      <alignment horizontal="center" vertical="center" wrapText="1"/>
      <protection locked="0"/>
    </xf>
    <xf numFmtId="0" fontId="6" fillId="3" borderId="21" xfId="0" applyFont="1" applyFill="1" applyBorder="1" applyAlignment="1" applyProtection="1">
      <alignment horizontal="center" vertical="center" wrapText="1"/>
      <protection locked="0"/>
    </xf>
    <xf numFmtId="15" fontId="5" fillId="3" borderId="21" xfId="0" applyNumberFormat="1" applyFont="1" applyFill="1" applyBorder="1" applyAlignment="1" applyProtection="1">
      <alignment horizontal="center" vertical="center"/>
      <protection locked="0"/>
    </xf>
    <xf numFmtId="0" fontId="5" fillId="3" borderId="21" xfId="0" applyFont="1" applyFill="1" applyBorder="1" applyAlignment="1" applyProtection="1">
      <alignment horizontal="center" vertical="center"/>
      <protection hidden="1"/>
    </xf>
    <xf numFmtId="43" fontId="8" fillId="0" borderId="21" xfId="1" applyFont="1" applyFill="1" applyBorder="1" applyAlignment="1" applyProtection="1">
      <alignment horizontal="center" vertical="center" wrapText="1"/>
      <protection locked="0"/>
    </xf>
    <xf numFmtId="165" fontId="8" fillId="0" borderId="21" xfId="1" applyNumberFormat="1" applyFont="1" applyFill="1" applyBorder="1" applyAlignment="1" applyProtection="1">
      <alignment horizontal="center" vertical="center" wrapText="1"/>
      <protection locked="0"/>
    </xf>
    <xf numFmtId="0" fontId="1" fillId="0" borderId="0" xfId="0" applyFont="1" applyAlignment="1" applyProtection="1">
      <alignment vertical="center"/>
      <protection locked="0"/>
    </xf>
    <xf numFmtId="0" fontId="0" fillId="0" borderId="0" xfId="0" applyAlignment="1" applyProtection="1">
      <alignment vertical="center"/>
      <protection hidden="1"/>
    </xf>
    <xf numFmtId="0" fontId="1" fillId="10" borderId="21" xfId="0" applyFont="1" applyFill="1" applyBorder="1" applyAlignment="1" applyProtection="1">
      <alignment horizontal="center" vertical="center" wrapText="1"/>
      <protection hidden="1"/>
    </xf>
    <xf numFmtId="14" fontId="1" fillId="9" borderId="21" xfId="0" applyNumberFormat="1" applyFont="1" applyFill="1" applyBorder="1" applyAlignment="1" applyProtection="1">
      <alignment vertical="center"/>
      <protection hidden="1"/>
    </xf>
    <xf numFmtId="9" fontId="1" fillId="9" borderId="21" xfId="0" applyNumberFormat="1" applyFont="1" applyFill="1" applyBorder="1" applyAlignment="1" applyProtection="1">
      <alignment vertical="center"/>
      <protection hidden="1"/>
    </xf>
    <xf numFmtId="10" fontId="1" fillId="9" borderId="21" xfId="0" applyNumberFormat="1" applyFont="1" applyFill="1" applyBorder="1" applyAlignment="1" applyProtection="1">
      <alignment vertical="center"/>
      <protection hidden="1"/>
    </xf>
    <xf numFmtId="0" fontId="21" fillId="0" borderId="0" xfId="0" applyFont="1" applyProtection="1">
      <protection locked="0"/>
    </xf>
    <xf numFmtId="0" fontId="22" fillId="2" borderId="1" xfId="0" applyFont="1" applyFill="1" applyBorder="1" applyAlignment="1" applyProtection="1">
      <alignment horizontal="center" vertical="center" wrapText="1"/>
      <protection locked="0"/>
    </xf>
    <xf numFmtId="0" fontId="21" fillId="0" borderId="0" xfId="0" applyFont="1" applyAlignment="1" applyProtection="1">
      <alignment wrapText="1"/>
      <protection locked="0"/>
    </xf>
    <xf numFmtId="0" fontId="21" fillId="0" borderId="0" xfId="0" applyFont="1" applyAlignment="1" applyProtection="1">
      <alignment vertical="center" wrapText="1"/>
      <protection locked="0"/>
    </xf>
    <xf numFmtId="2" fontId="1" fillId="9" borderId="22" xfId="0" applyNumberFormat="1" applyFont="1" applyFill="1" applyBorder="1" applyAlignment="1" applyProtection="1">
      <alignment vertical="center"/>
      <protection hidden="1"/>
    </xf>
    <xf numFmtId="0" fontId="25" fillId="9" borderId="12" xfId="0" applyFont="1" applyFill="1" applyBorder="1" applyAlignment="1">
      <alignment horizontal="center" vertical="center"/>
    </xf>
    <xf numFmtId="0" fontId="5" fillId="0" borderId="22" xfId="0" applyFont="1" applyBorder="1" applyAlignment="1" applyProtection="1">
      <alignment horizontal="center" vertical="center" wrapText="1"/>
      <protection locked="0"/>
    </xf>
    <xf numFmtId="165" fontId="5" fillId="0" borderId="22" xfId="1" applyNumberFormat="1" applyFont="1" applyFill="1" applyBorder="1" applyAlignment="1" applyProtection="1">
      <alignment horizontal="center" vertical="center" wrapText="1"/>
      <protection locked="0"/>
    </xf>
    <xf numFmtId="165" fontId="5" fillId="0" borderId="23" xfId="1" applyNumberFormat="1" applyFont="1" applyFill="1" applyBorder="1" applyAlignment="1" applyProtection="1">
      <alignment horizontal="center" vertical="center" wrapText="1"/>
      <protection locked="0"/>
    </xf>
    <xf numFmtId="43" fontId="5" fillId="0" borderId="23" xfId="1" applyFont="1" applyFill="1" applyBorder="1" applyAlignment="1" applyProtection="1">
      <alignment horizontal="center" vertical="center" wrapText="1"/>
      <protection locked="0"/>
    </xf>
    <xf numFmtId="15" fontId="10" fillId="9" borderId="21" xfId="0" applyNumberFormat="1" applyFont="1" applyFill="1" applyBorder="1" applyAlignment="1" applyProtection="1">
      <alignment vertical="center"/>
      <protection locked="0"/>
    </xf>
    <xf numFmtId="0" fontId="0" fillId="9" borderId="0" xfId="0" applyFill="1"/>
    <xf numFmtId="0" fontId="0" fillId="9" borderId="9" xfId="0" applyFill="1" applyBorder="1" applyProtection="1">
      <protection hidden="1"/>
    </xf>
    <xf numFmtId="0" fontId="0" fillId="9" borderId="4" xfId="0" applyFill="1" applyBorder="1" applyProtection="1">
      <protection hidden="1"/>
    </xf>
    <xf numFmtId="0" fontId="0" fillId="9" borderId="0" xfId="0" applyFill="1" applyProtection="1">
      <protection hidden="1"/>
    </xf>
    <xf numFmtId="0" fontId="0" fillId="9" borderId="6" xfId="0" applyFill="1" applyBorder="1" applyProtection="1">
      <protection hidden="1"/>
    </xf>
    <xf numFmtId="0" fontId="0" fillId="9" borderId="0" xfId="0" applyFill="1" applyAlignment="1" applyProtection="1">
      <alignment vertical="center"/>
      <protection hidden="1"/>
    </xf>
    <xf numFmtId="0" fontId="22" fillId="9" borderId="1" xfId="0" applyFont="1" applyFill="1" applyBorder="1" applyAlignment="1" applyProtection="1">
      <alignment horizontal="center" vertical="center" wrapText="1"/>
      <protection hidden="1"/>
    </xf>
    <xf numFmtId="0" fontId="21" fillId="9" borderId="0" xfId="0" applyFont="1" applyFill="1" applyProtection="1">
      <protection hidden="1"/>
    </xf>
    <xf numFmtId="0" fontId="21" fillId="9" borderId="0" xfId="0" applyFont="1" applyFill="1" applyAlignment="1" applyProtection="1">
      <alignment horizontal="center"/>
      <protection hidden="1"/>
    </xf>
    <xf numFmtId="0" fontId="21" fillId="0" borderId="0" xfId="0" applyFont="1" applyAlignment="1" applyProtection="1">
      <alignment horizontal="center" vertical="center"/>
      <protection hidden="1"/>
    </xf>
    <xf numFmtId="0" fontId="21" fillId="9" borderId="0" xfId="0" applyFont="1" applyFill="1" applyAlignment="1" applyProtection="1">
      <alignment horizontal="center" vertical="center"/>
      <protection hidden="1"/>
    </xf>
    <xf numFmtId="0" fontId="22" fillId="9" borderId="22" xfId="0" applyFont="1" applyFill="1" applyBorder="1" applyAlignment="1" applyProtection="1">
      <alignment horizontal="center" vertical="center" wrapText="1"/>
      <protection hidden="1"/>
    </xf>
    <xf numFmtId="0" fontId="22" fillId="9" borderId="1" xfId="0" applyFont="1" applyFill="1" applyBorder="1" applyAlignment="1" applyProtection="1">
      <alignment vertical="center" wrapText="1"/>
      <protection hidden="1"/>
    </xf>
    <xf numFmtId="0" fontId="21" fillId="9" borderId="23" xfId="0" applyFont="1" applyFill="1" applyBorder="1" applyProtection="1">
      <protection hidden="1"/>
    </xf>
    <xf numFmtId="0" fontId="21" fillId="9" borderId="23" xfId="0" applyFont="1" applyFill="1" applyBorder="1" applyAlignment="1" applyProtection="1">
      <alignment horizontal="center" vertical="center"/>
      <protection hidden="1"/>
    </xf>
    <xf numFmtId="14" fontId="21" fillId="0" borderId="0" xfId="0" applyNumberFormat="1" applyFont="1" applyProtection="1">
      <protection hidden="1"/>
    </xf>
    <xf numFmtId="0" fontId="20" fillId="0" borderId="0" xfId="0" applyFont="1" applyAlignment="1">
      <alignment vertical="center"/>
    </xf>
    <xf numFmtId="0" fontId="0" fillId="0" borderId="0" xfId="0" applyProtection="1">
      <protection locked="0"/>
    </xf>
    <xf numFmtId="43" fontId="5" fillId="3" borderId="21" xfId="1" applyFont="1" applyFill="1" applyBorder="1" applyAlignment="1" applyProtection="1">
      <alignment horizontal="center" vertical="center" wrapText="1"/>
      <protection hidden="1"/>
    </xf>
    <xf numFmtId="165" fontId="5" fillId="0" borderId="21" xfId="1" applyNumberFormat="1" applyFont="1" applyFill="1" applyBorder="1" applyAlignment="1" applyProtection="1">
      <alignment horizontal="center" vertical="center" wrapText="1"/>
      <protection hidden="1"/>
    </xf>
    <xf numFmtId="43" fontId="5" fillId="0" borderId="21" xfId="1" applyFont="1" applyFill="1" applyBorder="1" applyAlignment="1" applyProtection="1">
      <alignment horizontal="center" vertical="center" wrapText="1"/>
      <protection hidden="1"/>
    </xf>
    <xf numFmtId="1" fontId="5" fillId="0" borderId="22" xfId="1" applyNumberFormat="1" applyFont="1" applyFill="1" applyBorder="1" applyAlignment="1" applyProtection="1">
      <alignment horizontal="center" vertical="center" wrapText="1"/>
      <protection hidden="1"/>
    </xf>
    <xf numFmtId="43" fontId="5" fillId="0" borderId="0" xfId="1" applyFont="1" applyAlignment="1" applyProtection="1">
      <alignment horizontal="center" vertical="center" wrapText="1"/>
      <protection hidden="1"/>
    </xf>
    <xf numFmtId="0" fontId="38" fillId="22" borderId="0" xfId="0" applyFont="1" applyFill="1" applyAlignment="1" applyProtection="1">
      <alignment horizontal="center" vertical="center" wrapText="1"/>
      <protection locked="0"/>
    </xf>
    <xf numFmtId="0" fontId="19" fillId="0" borderId="0" xfId="0" applyFont="1" applyAlignment="1">
      <alignment horizontal="center" vertical="center" wrapText="1"/>
    </xf>
    <xf numFmtId="0" fontId="18" fillId="0" borderId="0" xfId="0" applyFont="1" applyAlignment="1">
      <alignment vertical="center"/>
    </xf>
    <xf numFmtId="0" fontId="13" fillId="9" borderId="0" xfId="0" applyFont="1" applyFill="1" applyAlignment="1">
      <alignment horizontal="center" vertical="center"/>
    </xf>
    <xf numFmtId="17" fontId="13" fillId="9" borderId="0" xfId="0" applyNumberFormat="1" applyFont="1" applyFill="1" applyAlignment="1">
      <alignment horizontal="left" vertical="center"/>
    </xf>
    <xf numFmtId="0" fontId="13" fillId="9" borderId="0" xfId="0" applyFont="1" applyFill="1" applyAlignment="1">
      <alignment horizontal="right" vertical="center"/>
    </xf>
    <xf numFmtId="0" fontId="13" fillId="9" borderId="0" xfId="0" applyFont="1" applyFill="1" applyAlignment="1">
      <alignment vertical="center"/>
    </xf>
    <xf numFmtId="0" fontId="13" fillId="0" borderId="0" xfId="0" applyFont="1" applyAlignment="1">
      <alignment vertical="center"/>
    </xf>
    <xf numFmtId="0" fontId="13" fillId="9" borderId="0" xfId="0" applyFont="1" applyFill="1" applyAlignment="1">
      <alignment horizontal="left" vertical="center"/>
    </xf>
    <xf numFmtId="0" fontId="13" fillId="0" borderId="0" xfId="0" applyFont="1" applyAlignment="1">
      <alignment horizontal="center" vertical="center"/>
    </xf>
    <xf numFmtId="0" fontId="13" fillId="0" borderId="0" xfId="0" applyFont="1" applyAlignment="1">
      <alignment horizontal="left" vertical="center"/>
    </xf>
    <xf numFmtId="0" fontId="13" fillId="0" borderId="0" xfId="0" applyFont="1" applyAlignment="1">
      <alignment horizontal="right" vertical="center"/>
    </xf>
    <xf numFmtId="0" fontId="39" fillId="0" borderId="0" xfId="0" applyFont="1" applyAlignment="1">
      <alignment vertical="center"/>
    </xf>
    <xf numFmtId="0" fontId="0" fillId="24" borderId="35" xfId="0" applyFill="1" applyBorder="1" applyAlignment="1">
      <alignment horizontal="center" vertical="center" wrapText="1"/>
    </xf>
    <xf numFmtId="165" fontId="0" fillId="24" borderId="35" xfId="1" applyNumberFormat="1" applyFont="1" applyFill="1" applyBorder="1" applyAlignment="1">
      <alignment horizontal="center" vertical="center" wrapText="1"/>
    </xf>
    <xf numFmtId="165" fontId="0" fillId="24" borderId="35" xfId="0" applyNumberFormat="1" applyFill="1" applyBorder="1" applyAlignment="1">
      <alignment horizontal="center" vertical="center" wrapText="1"/>
    </xf>
    <xf numFmtId="165" fontId="0" fillId="23" borderId="35" xfId="1" applyNumberFormat="1" applyFont="1" applyFill="1" applyBorder="1" applyAlignment="1">
      <alignment horizontal="center" vertical="center" wrapText="1"/>
    </xf>
    <xf numFmtId="0" fontId="0" fillId="23" borderId="35" xfId="0" applyFill="1" applyBorder="1" applyAlignment="1">
      <alignment horizontal="center" vertical="center" wrapText="1"/>
    </xf>
    <xf numFmtId="165" fontId="0" fillId="23" borderId="35" xfId="0" applyNumberFormat="1" applyFill="1" applyBorder="1" applyAlignment="1">
      <alignment horizontal="center" vertical="center" wrapText="1"/>
    </xf>
    <xf numFmtId="165" fontId="0" fillId="23" borderId="35" xfId="1" applyNumberFormat="1" applyFont="1" applyFill="1" applyBorder="1" applyAlignment="1">
      <alignment horizontal="center" vertical="center"/>
    </xf>
    <xf numFmtId="165" fontId="0" fillId="24" borderId="35" xfId="1" applyNumberFormat="1" applyFont="1" applyFill="1" applyBorder="1" applyAlignment="1">
      <alignment horizontal="center" vertical="center"/>
    </xf>
    <xf numFmtId="15" fontId="17" fillId="23" borderId="34" xfId="0" applyNumberFormat="1" applyFont="1" applyFill="1" applyBorder="1" applyAlignment="1">
      <alignment horizontal="center" vertical="center" wrapText="1"/>
    </xf>
    <xf numFmtId="0" fontId="17" fillId="23" borderId="33" xfId="0" applyFont="1" applyFill="1" applyBorder="1" applyAlignment="1">
      <alignment horizontal="center" vertical="center" wrapText="1"/>
    </xf>
    <xf numFmtId="166" fontId="17" fillId="23" borderId="35" xfId="1" applyNumberFormat="1" applyFont="1" applyFill="1" applyBorder="1" applyAlignment="1">
      <alignment horizontal="center" vertical="center" wrapText="1"/>
    </xf>
    <xf numFmtId="166" fontId="17" fillId="23" borderId="33" xfId="1" applyNumberFormat="1" applyFont="1" applyFill="1" applyBorder="1" applyAlignment="1">
      <alignment horizontal="center" vertical="center"/>
    </xf>
    <xf numFmtId="166" fontId="17" fillId="23" borderId="35" xfId="1" applyNumberFormat="1" applyFont="1" applyFill="1" applyBorder="1" applyAlignment="1">
      <alignment horizontal="center" vertical="center"/>
    </xf>
    <xf numFmtId="165" fontId="17" fillId="23" borderId="35" xfId="1" applyNumberFormat="1" applyFont="1" applyFill="1" applyBorder="1" applyAlignment="1">
      <alignment horizontal="center" vertical="center" wrapText="1"/>
    </xf>
    <xf numFmtId="165" fontId="17" fillId="23" borderId="35" xfId="1" applyNumberFormat="1" applyFont="1" applyFill="1" applyBorder="1" applyAlignment="1">
      <alignment horizontal="center" vertical="center"/>
    </xf>
    <xf numFmtId="15" fontId="17" fillId="24" borderId="34" xfId="0" applyNumberFormat="1" applyFont="1" applyFill="1" applyBorder="1" applyAlignment="1">
      <alignment horizontal="center" vertical="center" wrapText="1"/>
    </xf>
    <xf numFmtId="0" fontId="17" fillId="24" borderId="35" xfId="0" applyFont="1" applyFill="1" applyBorder="1" applyAlignment="1">
      <alignment horizontal="center" vertical="center" wrapText="1"/>
    </xf>
    <xf numFmtId="0" fontId="17" fillId="24" borderId="35" xfId="0" applyFont="1" applyFill="1" applyBorder="1" applyAlignment="1">
      <alignment horizontal="left" vertical="center" wrapText="1"/>
    </xf>
    <xf numFmtId="166" fontId="17" fillId="24" borderId="35" xfId="1" applyNumberFormat="1" applyFont="1" applyFill="1" applyBorder="1" applyAlignment="1">
      <alignment horizontal="center" vertical="center" wrapText="1"/>
    </xf>
    <xf numFmtId="166" fontId="17" fillId="24" borderId="35" xfId="1" applyNumberFormat="1" applyFont="1" applyFill="1" applyBorder="1" applyAlignment="1">
      <alignment horizontal="center" vertical="center"/>
    </xf>
    <xf numFmtId="165" fontId="17" fillId="24" borderId="35" xfId="1" applyNumberFormat="1" applyFont="1" applyFill="1" applyBorder="1" applyAlignment="1">
      <alignment horizontal="center" vertical="center" wrapText="1"/>
    </xf>
    <xf numFmtId="165" fontId="17" fillId="24" borderId="35" xfId="1" applyNumberFormat="1" applyFont="1" applyFill="1" applyBorder="1" applyAlignment="1">
      <alignment horizontal="center" vertical="center"/>
    </xf>
    <xf numFmtId="0" fontId="17" fillId="23" borderId="35" xfId="0" applyFont="1" applyFill="1" applyBorder="1" applyAlignment="1">
      <alignment horizontal="center" vertical="center" wrapText="1"/>
    </xf>
    <xf numFmtId="0" fontId="17" fillId="23" borderId="35" xfId="0" applyFont="1" applyFill="1" applyBorder="1" applyAlignment="1">
      <alignment horizontal="left" vertical="center" wrapText="1"/>
    </xf>
    <xf numFmtId="14" fontId="17" fillId="23" borderId="34" xfId="0" applyNumberFormat="1" applyFont="1" applyFill="1" applyBorder="1" applyAlignment="1">
      <alignment horizontal="center" vertical="center" wrapText="1"/>
    </xf>
    <xf numFmtId="14" fontId="17" fillId="24" borderId="34" xfId="0" applyNumberFormat="1" applyFont="1" applyFill="1" applyBorder="1" applyAlignment="1">
      <alignment horizontal="center" vertical="center" wrapText="1"/>
    </xf>
    <xf numFmtId="14" fontId="17" fillId="23" borderId="35" xfId="0" applyNumberFormat="1" applyFont="1" applyFill="1" applyBorder="1" applyAlignment="1">
      <alignment horizontal="center" vertical="center" wrapText="1"/>
    </xf>
    <xf numFmtId="14" fontId="17" fillId="24" borderId="35" xfId="0" applyNumberFormat="1" applyFont="1" applyFill="1" applyBorder="1" applyAlignment="1">
      <alignment horizontal="center" vertical="center" wrapText="1"/>
    </xf>
    <xf numFmtId="19" fontId="17" fillId="24" borderId="35" xfId="0" applyNumberFormat="1" applyFont="1" applyFill="1" applyBorder="1" applyAlignment="1">
      <alignment horizontal="center" vertical="center" wrapText="1"/>
    </xf>
    <xf numFmtId="0" fontId="41" fillId="14" borderId="0" xfId="0" applyFont="1" applyFill="1" applyAlignment="1" applyProtection="1">
      <alignment horizontal="center" wrapText="1"/>
      <protection locked="0"/>
    </xf>
    <xf numFmtId="0" fontId="42" fillId="14" borderId="0" xfId="0" applyFont="1" applyFill="1" applyAlignment="1" applyProtection="1">
      <alignment horizontal="center" vertical="center" wrapText="1"/>
      <protection locked="0"/>
    </xf>
    <xf numFmtId="0" fontId="41" fillId="14" borderId="0" xfId="0" applyFont="1" applyFill="1" applyAlignment="1" applyProtection="1">
      <alignment horizontal="center" vertical="center" wrapText="1"/>
      <protection locked="0"/>
    </xf>
    <xf numFmtId="166" fontId="41" fillId="14" borderId="0" xfId="1" applyNumberFormat="1" applyFont="1" applyFill="1" applyBorder="1" applyAlignment="1" applyProtection="1">
      <alignment horizontal="center" vertical="center" wrapText="1"/>
      <protection locked="0"/>
    </xf>
    <xf numFmtId="43" fontId="42" fillId="14" borderId="0" xfId="1" applyFont="1" applyFill="1" applyBorder="1" applyAlignment="1" applyProtection="1">
      <alignment horizontal="center" vertical="center"/>
      <protection locked="0"/>
    </xf>
    <xf numFmtId="166" fontId="41" fillId="14" borderId="0" xfId="1" applyNumberFormat="1" applyFont="1" applyFill="1" applyBorder="1" applyAlignment="1" applyProtection="1">
      <alignment horizontal="center" vertical="center"/>
      <protection locked="0"/>
    </xf>
    <xf numFmtId="165" fontId="41" fillId="14" borderId="0" xfId="1" applyNumberFormat="1" applyFont="1" applyFill="1" applyBorder="1" applyAlignment="1" applyProtection="1">
      <alignment horizontal="center" vertical="center" wrapText="1"/>
      <protection locked="0"/>
    </xf>
    <xf numFmtId="165" fontId="41" fillId="14" borderId="0" xfId="1" applyNumberFormat="1" applyFont="1" applyFill="1" applyBorder="1" applyAlignment="1" applyProtection="1">
      <alignment horizontal="center" wrapText="1"/>
      <protection locked="0"/>
    </xf>
    <xf numFmtId="165" fontId="41" fillId="14" borderId="0" xfId="1" applyNumberFormat="1" applyFont="1" applyFill="1" applyBorder="1" applyAlignment="1" applyProtection="1">
      <alignment horizontal="center"/>
      <protection locked="0"/>
    </xf>
    <xf numFmtId="0" fontId="31" fillId="0" borderId="0" xfId="0" applyFont="1" applyProtection="1">
      <protection locked="0"/>
    </xf>
    <xf numFmtId="0" fontId="31" fillId="14" borderId="0" xfId="0" applyFont="1" applyFill="1" applyAlignment="1" applyProtection="1">
      <alignment horizontal="center" vertical="center" wrapText="1"/>
      <protection locked="0"/>
    </xf>
    <xf numFmtId="0" fontId="5" fillId="14" borderId="0" xfId="0" applyFont="1" applyFill="1" applyAlignment="1" applyProtection="1">
      <alignment horizontal="center" vertical="center" wrapText="1"/>
      <protection locked="0"/>
    </xf>
    <xf numFmtId="166" fontId="40" fillId="14" borderId="0" xfId="1" applyNumberFormat="1" applyFont="1" applyFill="1" applyBorder="1" applyAlignment="1" applyProtection="1">
      <alignment horizontal="center" vertical="center" wrapText="1"/>
      <protection locked="0"/>
    </xf>
    <xf numFmtId="43" fontId="5" fillId="14" borderId="0" xfId="1" applyFont="1" applyFill="1" applyBorder="1" applyAlignment="1" applyProtection="1">
      <alignment horizontal="center" vertical="center"/>
      <protection locked="0"/>
    </xf>
    <xf numFmtId="166" fontId="40" fillId="14" borderId="0" xfId="1" applyNumberFormat="1" applyFont="1" applyFill="1" applyBorder="1" applyAlignment="1" applyProtection="1">
      <alignment horizontal="center" vertical="center"/>
      <protection locked="0"/>
    </xf>
    <xf numFmtId="165" fontId="31" fillId="14" borderId="0" xfId="1" applyNumberFormat="1" applyFont="1" applyFill="1" applyBorder="1" applyAlignment="1" applyProtection="1">
      <alignment horizontal="center" vertical="center" wrapText="1"/>
      <protection locked="0"/>
    </xf>
    <xf numFmtId="165" fontId="31" fillId="14" borderId="0" xfId="1" applyNumberFormat="1" applyFont="1" applyFill="1" applyBorder="1" applyAlignment="1" applyProtection="1">
      <alignment horizontal="center" wrapText="1"/>
      <protection locked="0"/>
    </xf>
    <xf numFmtId="165" fontId="31" fillId="14" borderId="0" xfId="1" applyNumberFormat="1" applyFont="1" applyFill="1" applyBorder="1" applyAlignment="1" applyProtection="1">
      <alignment horizontal="center"/>
      <protection locked="0"/>
    </xf>
    <xf numFmtId="0" fontId="44" fillId="14" borderId="0" xfId="0" applyFont="1" applyFill="1" applyAlignment="1" applyProtection="1">
      <alignment vertical="center" wrapText="1"/>
      <protection locked="0"/>
    </xf>
    <xf numFmtId="165" fontId="44" fillId="14" borderId="0" xfId="1" applyNumberFormat="1" applyFont="1" applyFill="1" applyBorder="1" applyAlignment="1" applyProtection="1">
      <alignment horizontal="center" vertical="center" wrapText="1"/>
      <protection locked="0"/>
    </xf>
    <xf numFmtId="0" fontId="44" fillId="14" borderId="0" xfId="0" applyFont="1" applyFill="1" applyAlignment="1" applyProtection="1">
      <alignment horizontal="center" vertical="center" wrapText="1"/>
      <protection locked="0"/>
    </xf>
    <xf numFmtId="15" fontId="44" fillId="14" borderId="0" xfId="0" applyNumberFormat="1" applyFont="1" applyFill="1" applyAlignment="1" applyProtection="1">
      <alignment vertical="center" wrapText="1"/>
      <protection locked="0"/>
    </xf>
    <xf numFmtId="166" fontId="31" fillId="14" borderId="0" xfId="1" applyNumberFormat="1" applyFont="1" applyFill="1" applyBorder="1" applyAlignment="1" applyProtection="1">
      <alignment horizontal="center" vertical="center" wrapText="1"/>
      <protection locked="0"/>
    </xf>
    <xf numFmtId="166" fontId="31" fillId="14" borderId="0" xfId="1" applyNumberFormat="1" applyFont="1" applyFill="1" applyBorder="1" applyAlignment="1" applyProtection="1">
      <alignment horizontal="center" vertical="center"/>
      <protection locked="0"/>
    </xf>
    <xf numFmtId="165" fontId="31" fillId="14" borderId="0" xfId="1" applyNumberFormat="1" applyFont="1" applyFill="1" applyBorder="1" applyAlignment="1" applyProtection="1">
      <alignment horizontal="center" vertical="center"/>
      <protection locked="0"/>
    </xf>
    <xf numFmtId="165" fontId="31" fillId="14" borderId="0" xfId="0" applyNumberFormat="1" applyFont="1" applyFill="1" applyAlignment="1" applyProtection="1">
      <alignment horizontal="center" vertical="center" wrapText="1"/>
      <protection locked="0"/>
    </xf>
    <xf numFmtId="0" fontId="0" fillId="14" borderId="0" xfId="0" applyFill="1" applyAlignment="1" applyProtection="1">
      <alignment horizontal="center" vertical="center" wrapText="1"/>
      <protection locked="0"/>
    </xf>
    <xf numFmtId="15" fontId="43" fillId="14" borderId="0" xfId="0" applyNumberFormat="1" applyFont="1" applyFill="1" applyAlignment="1" applyProtection="1">
      <alignment vertical="center" wrapText="1"/>
      <protection locked="0"/>
    </xf>
    <xf numFmtId="166" fontId="0" fillId="14" borderId="0" xfId="1" applyNumberFormat="1" applyFont="1" applyFill="1" applyBorder="1" applyAlignment="1" applyProtection="1">
      <alignment horizontal="center" vertical="center" wrapText="1"/>
      <protection locked="0"/>
    </xf>
    <xf numFmtId="166" fontId="0" fillId="14" borderId="0" xfId="1" applyNumberFormat="1" applyFont="1" applyFill="1" applyBorder="1" applyAlignment="1" applyProtection="1">
      <alignment horizontal="center" vertical="center"/>
      <protection locked="0"/>
    </xf>
    <xf numFmtId="165" fontId="0" fillId="14" borderId="0" xfId="1" applyNumberFormat="1" applyFont="1" applyFill="1" applyBorder="1" applyAlignment="1" applyProtection="1">
      <alignment horizontal="center" vertical="center" wrapText="1"/>
      <protection locked="0"/>
    </xf>
    <xf numFmtId="165" fontId="0" fillId="14" borderId="0" xfId="1" applyNumberFormat="1" applyFont="1" applyFill="1" applyBorder="1" applyAlignment="1" applyProtection="1">
      <alignment horizontal="center" vertical="center"/>
      <protection locked="0"/>
    </xf>
    <xf numFmtId="165" fontId="0" fillId="14" borderId="0" xfId="0" applyNumberFormat="1" applyFill="1" applyAlignment="1" applyProtection="1">
      <alignment horizontal="center" vertical="center" wrapText="1"/>
      <protection locked="0"/>
    </xf>
    <xf numFmtId="0" fontId="45" fillId="5" borderId="0" xfId="0" applyFont="1" applyFill="1" applyAlignment="1" applyProtection="1">
      <alignment horizontal="center" vertical="center"/>
      <protection locked="0"/>
    </xf>
    <xf numFmtId="0" fontId="45" fillId="5" borderId="31" xfId="0" applyFont="1" applyFill="1" applyBorder="1" applyAlignment="1" applyProtection="1">
      <alignment horizontal="center" vertical="center"/>
      <protection locked="0"/>
    </xf>
    <xf numFmtId="165" fontId="45" fillId="5" borderId="32" xfId="1" applyNumberFormat="1" applyFont="1" applyFill="1" applyBorder="1" applyAlignment="1" applyProtection="1">
      <alignment horizontal="center" vertical="center"/>
      <protection locked="0"/>
    </xf>
    <xf numFmtId="0" fontId="45" fillId="5" borderId="32" xfId="0" applyFont="1" applyFill="1" applyBorder="1" applyAlignment="1" applyProtection="1">
      <alignment horizontal="center" vertical="center"/>
      <protection locked="0"/>
    </xf>
    <xf numFmtId="14" fontId="17" fillId="23" borderId="34" xfId="0" applyNumberFormat="1" applyFont="1" applyFill="1" applyBorder="1" applyAlignment="1" applyProtection="1">
      <alignment horizontal="center" vertical="center" wrapText="1"/>
      <protection locked="0"/>
    </xf>
    <xf numFmtId="0" fontId="17" fillId="23" borderId="35" xfId="0" applyFont="1" applyFill="1" applyBorder="1" applyAlignment="1" applyProtection="1">
      <alignment horizontal="center" vertical="center" wrapText="1"/>
      <protection locked="0"/>
    </xf>
    <xf numFmtId="0" fontId="17" fillId="23" borderId="35" xfId="0" applyFont="1" applyFill="1" applyBorder="1" applyAlignment="1" applyProtection="1">
      <alignment horizontal="left" vertical="center" wrapText="1"/>
      <protection locked="0"/>
    </xf>
    <xf numFmtId="166" fontId="17" fillId="23" borderId="35" xfId="1" applyNumberFormat="1" applyFont="1" applyFill="1" applyBorder="1" applyAlignment="1" applyProtection="1">
      <alignment horizontal="center" vertical="center" wrapText="1"/>
      <protection locked="0"/>
    </xf>
    <xf numFmtId="166" fontId="17" fillId="23" borderId="35" xfId="1" applyNumberFormat="1" applyFont="1" applyFill="1" applyBorder="1" applyAlignment="1" applyProtection="1">
      <alignment horizontal="center" vertical="center"/>
      <protection locked="0"/>
    </xf>
    <xf numFmtId="165" fontId="17" fillId="23" borderId="35" xfId="1" applyNumberFormat="1" applyFont="1" applyFill="1" applyBorder="1" applyAlignment="1" applyProtection="1">
      <alignment horizontal="center" vertical="center" wrapText="1"/>
      <protection locked="0"/>
    </xf>
    <xf numFmtId="165" fontId="17" fillId="23" borderId="35" xfId="1" applyNumberFormat="1" applyFont="1" applyFill="1" applyBorder="1" applyAlignment="1" applyProtection="1">
      <alignment horizontal="center" vertical="center"/>
      <protection locked="0"/>
    </xf>
    <xf numFmtId="165" fontId="0" fillId="23" borderId="35" xfId="1" applyNumberFormat="1" applyFont="1" applyFill="1" applyBorder="1" applyAlignment="1" applyProtection="1">
      <alignment horizontal="center" vertical="center"/>
      <protection locked="0"/>
    </xf>
    <xf numFmtId="165" fontId="0" fillId="23" borderId="35" xfId="1" applyNumberFormat="1" applyFont="1" applyFill="1" applyBorder="1" applyAlignment="1" applyProtection="1">
      <alignment horizontal="center" vertical="center" wrapText="1"/>
      <protection locked="0"/>
    </xf>
    <xf numFmtId="0" fontId="0" fillId="23" borderId="35" xfId="0" applyFill="1" applyBorder="1" applyAlignment="1" applyProtection="1">
      <alignment horizontal="center" vertical="center" wrapText="1"/>
      <protection locked="0"/>
    </xf>
    <xf numFmtId="165" fontId="0" fillId="23" borderId="35" xfId="0" applyNumberFormat="1" applyFill="1" applyBorder="1" applyAlignment="1" applyProtection="1">
      <alignment horizontal="center" vertical="center" wrapText="1"/>
      <protection locked="0"/>
    </xf>
    <xf numFmtId="14" fontId="17" fillId="24" borderId="34" xfId="0" applyNumberFormat="1" applyFont="1" applyFill="1" applyBorder="1" applyAlignment="1" applyProtection="1">
      <alignment horizontal="center" vertical="center" wrapText="1"/>
      <protection locked="0"/>
    </xf>
    <xf numFmtId="0" fontId="17" fillId="24" borderId="35" xfId="0" applyFont="1" applyFill="1" applyBorder="1" applyAlignment="1" applyProtection="1">
      <alignment horizontal="center" vertical="center" wrapText="1"/>
      <protection locked="0"/>
    </xf>
    <xf numFmtId="0" fontId="17" fillId="24" borderId="35" xfId="0" applyFont="1" applyFill="1" applyBorder="1" applyAlignment="1" applyProtection="1">
      <alignment horizontal="left" vertical="center" wrapText="1"/>
      <protection locked="0"/>
    </xf>
    <xf numFmtId="166" fontId="17" fillId="24" borderId="35" xfId="1" applyNumberFormat="1" applyFont="1" applyFill="1" applyBorder="1" applyAlignment="1" applyProtection="1">
      <alignment horizontal="center" vertical="center" wrapText="1"/>
      <protection locked="0"/>
    </xf>
    <xf numFmtId="166" fontId="17" fillId="24" borderId="35" xfId="1" applyNumberFormat="1" applyFont="1" applyFill="1" applyBorder="1" applyAlignment="1" applyProtection="1">
      <alignment horizontal="center" vertical="center"/>
      <protection locked="0"/>
    </xf>
    <xf numFmtId="165" fontId="17" fillId="24" borderId="35" xfId="1" applyNumberFormat="1" applyFont="1" applyFill="1" applyBorder="1" applyAlignment="1" applyProtection="1">
      <alignment horizontal="center" vertical="center" wrapText="1"/>
      <protection locked="0"/>
    </xf>
    <xf numFmtId="165" fontId="17" fillId="24" borderId="35" xfId="1" applyNumberFormat="1" applyFont="1" applyFill="1" applyBorder="1" applyAlignment="1" applyProtection="1">
      <alignment horizontal="center" vertical="center"/>
      <protection locked="0"/>
    </xf>
    <xf numFmtId="165" fontId="0" fillId="24" borderId="35" xfId="1" applyNumberFormat="1" applyFont="1" applyFill="1" applyBorder="1" applyAlignment="1" applyProtection="1">
      <alignment horizontal="center" vertical="center"/>
      <protection locked="0"/>
    </xf>
    <xf numFmtId="165" fontId="0" fillId="24" borderId="35" xfId="1" applyNumberFormat="1" applyFont="1" applyFill="1" applyBorder="1" applyAlignment="1" applyProtection="1">
      <alignment horizontal="center" vertical="center" wrapText="1"/>
      <protection locked="0"/>
    </xf>
    <xf numFmtId="0" fontId="0" fillId="24" borderId="35" xfId="0" applyFill="1" applyBorder="1" applyAlignment="1" applyProtection="1">
      <alignment horizontal="center" vertical="center" wrapText="1"/>
      <protection locked="0"/>
    </xf>
    <xf numFmtId="165" fontId="0" fillId="24" borderId="35" xfId="0" applyNumberFormat="1" applyFill="1" applyBorder="1" applyAlignment="1" applyProtection="1">
      <alignment horizontal="center" vertical="center" wrapText="1"/>
      <protection locked="0"/>
    </xf>
    <xf numFmtId="14" fontId="17" fillId="23" borderId="35" xfId="0" applyNumberFormat="1" applyFont="1" applyFill="1" applyBorder="1" applyAlignment="1" applyProtection="1">
      <alignment horizontal="center" vertical="center" wrapText="1"/>
      <protection locked="0"/>
    </xf>
    <xf numFmtId="14" fontId="17" fillId="24" borderId="35" xfId="0" applyNumberFormat="1" applyFont="1" applyFill="1" applyBorder="1" applyAlignment="1" applyProtection="1">
      <alignment horizontal="center" vertical="center" wrapText="1"/>
      <protection locked="0"/>
    </xf>
    <xf numFmtId="0" fontId="0" fillId="23" borderId="34" xfId="0" applyFill="1" applyBorder="1" applyAlignment="1" applyProtection="1">
      <alignment horizontal="center" vertical="center" wrapText="1"/>
      <protection locked="0"/>
    </xf>
    <xf numFmtId="0" fontId="0" fillId="23" borderId="35" xfId="0" applyFill="1" applyBorder="1" applyAlignment="1" applyProtection="1">
      <alignment horizontal="left" vertical="center" wrapText="1"/>
      <protection locked="0"/>
    </xf>
    <xf numFmtId="166" fontId="0" fillId="23" borderId="35" xfId="1" applyNumberFormat="1" applyFont="1" applyFill="1" applyBorder="1" applyAlignment="1" applyProtection="1">
      <alignment horizontal="center" vertical="center" wrapText="1"/>
      <protection locked="0"/>
    </xf>
    <xf numFmtId="166" fontId="0" fillId="23" borderId="35" xfId="1" applyNumberFormat="1" applyFont="1" applyFill="1" applyBorder="1" applyAlignment="1" applyProtection="1">
      <alignment horizontal="center" vertical="center"/>
      <protection locked="0"/>
    </xf>
    <xf numFmtId="0" fontId="0" fillId="24" borderId="34" xfId="0" applyFill="1" applyBorder="1" applyAlignment="1" applyProtection="1">
      <alignment horizontal="center" vertical="center" wrapText="1"/>
      <protection locked="0"/>
    </xf>
    <xf numFmtId="0" fontId="0" fillId="24" borderId="35" xfId="0" applyFill="1" applyBorder="1" applyAlignment="1" applyProtection="1">
      <alignment horizontal="left" vertical="center" wrapText="1"/>
      <protection locked="0"/>
    </xf>
    <xf numFmtId="166" fontId="0" fillId="24" borderId="35" xfId="1" applyNumberFormat="1" applyFont="1" applyFill="1" applyBorder="1" applyAlignment="1" applyProtection="1">
      <alignment horizontal="center" vertical="center" wrapText="1"/>
      <protection locked="0"/>
    </xf>
    <xf numFmtId="166" fontId="0" fillId="24" borderId="35" xfId="1" applyNumberFormat="1" applyFont="1" applyFill="1" applyBorder="1" applyAlignment="1" applyProtection="1">
      <alignment horizontal="center" vertical="center"/>
      <protection locked="0"/>
    </xf>
    <xf numFmtId="0" fontId="0" fillId="0" borderId="0" xfId="0" applyAlignment="1" applyProtection="1">
      <alignment horizontal="left"/>
      <protection locked="0"/>
    </xf>
    <xf numFmtId="166" fontId="0" fillId="0" borderId="0" xfId="1" applyNumberFormat="1" applyFont="1" applyProtection="1">
      <protection locked="0"/>
    </xf>
    <xf numFmtId="166" fontId="0" fillId="0" borderId="0" xfId="1" applyNumberFormat="1" applyFont="1" applyAlignment="1" applyProtection="1">
      <protection locked="0"/>
    </xf>
    <xf numFmtId="165" fontId="0" fillId="0" borderId="0" xfId="1" applyNumberFormat="1" applyFont="1" applyProtection="1">
      <protection locked="0"/>
    </xf>
    <xf numFmtId="165" fontId="0" fillId="0" borderId="0" xfId="1" applyNumberFormat="1" applyFont="1" applyAlignment="1" applyProtection="1">
      <protection locked="0"/>
    </xf>
    <xf numFmtId="0" fontId="46" fillId="25" borderId="0" xfId="0" applyFont="1" applyFill="1" applyAlignment="1" applyProtection="1">
      <alignment horizontal="center" vertical="center" wrapText="1"/>
      <protection locked="0"/>
    </xf>
    <xf numFmtId="165" fontId="46" fillId="25" borderId="0" xfId="1" applyNumberFormat="1" applyFont="1" applyFill="1" applyBorder="1" applyAlignment="1" applyProtection="1">
      <alignment horizontal="right"/>
      <protection locked="0"/>
    </xf>
    <xf numFmtId="165" fontId="46" fillId="5" borderId="0" xfId="1" applyNumberFormat="1" applyFont="1" applyFill="1" applyBorder="1" applyAlignment="1" applyProtection="1">
      <alignment horizontal="center" vertical="center" wrapText="1"/>
      <protection locked="0"/>
    </xf>
    <xf numFmtId="0" fontId="46" fillId="25" borderId="0" xfId="0" applyFont="1" applyFill="1" applyAlignment="1" applyProtection="1">
      <alignment vertical="center" wrapText="1"/>
      <protection locked="0"/>
    </xf>
    <xf numFmtId="165" fontId="46" fillId="25" borderId="0" xfId="1" applyNumberFormat="1" applyFont="1" applyFill="1" applyBorder="1" applyAlignment="1" applyProtection="1">
      <protection hidden="1"/>
    </xf>
    <xf numFmtId="165" fontId="46" fillId="5" borderId="0" xfId="1" applyNumberFormat="1" applyFont="1" applyFill="1" applyBorder="1" applyAlignment="1" applyProtection="1">
      <alignment horizontal="center" vertical="center" wrapText="1"/>
      <protection hidden="1"/>
    </xf>
    <xf numFmtId="0" fontId="1" fillId="14" borderId="0" xfId="0" applyFont="1" applyFill="1" applyAlignment="1">
      <alignment horizontal="center" vertical="center"/>
    </xf>
    <xf numFmtId="0" fontId="38" fillId="22" borderId="0" xfId="0" applyFont="1" applyFill="1" applyAlignment="1" applyProtection="1">
      <alignment horizontal="center" vertical="center"/>
      <protection locked="0"/>
    </xf>
    <xf numFmtId="3" fontId="1" fillId="14" borderId="0" xfId="0" applyNumberFormat="1" applyFont="1" applyFill="1" applyAlignment="1">
      <alignment vertical="center"/>
    </xf>
    <xf numFmtId="0" fontId="7" fillId="22" borderId="0" xfId="0" applyFont="1" applyFill="1" applyAlignment="1">
      <alignment horizontal="center" vertical="center"/>
    </xf>
    <xf numFmtId="0" fontId="0" fillId="14" borderId="0" xfId="0" applyFill="1" applyAlignment="1">
      <alignment vertical="center"/>
    </xf>
    <xf numFmtId="0" fontId="0" fillId="0" borderId="0" xfId="0" applyAlignment="1">
      <alignment vertical="center"/>
    </xf>
    <xf numFmtId="0" fontId="1" fillId="15" borderId="0" xfId="0" applyFont="1" applyFill="1" applyAlignment="1">
      <alignment horizontal="center" vertical="center"/>
    </xf>
    <xf numFmtId="0" fontId="1" fillId="15" borderId="0" xfId="0" applyFont="1" applyFill="1" applyAlignment="1">
      <alignment horizontal="center" vertical="center" wrapText="1"/>
    </xf>
    <xf numFmtId="0" fontId="0" fillId="15" borderId="0" xfId="0" applyFill="1" applyAlignment="1">
      <alignment vertical="center"/>
    </xf>
    <xf numFmtId="14" fontId="17" fillId="24" borderId="35" xfId="0" applyNumberFormat="1" applyFont="1" applyFill="1" applyBorder="1" applyAlignment="1" applyProtection="1">
      <alignment horizontal="left" vertical="center" wrapText="1"/>
      <protection locked="0"/>
    </xf>
    <xf numFmtId="14" fontId="17" fillId="23" borderId="35" xfId="0" applyNumberFormat="1" applyFont="1" applyFill="1" applyBorder="1" applyAlignment="1" applyProtection="1">
      <alignment horizontal="left" vertical="center" wrapText="1"/>
      <protection locked="0"/>
    </xf>
    <xf numFmtId="0" fontId="28" fillId="26" borderId="0" xfId="0" applyFont="1" applyFill="1" applyAlignment="1" applyProtection="1">
      <alignment horizontal="center" vertical="center" wrapText="1"/>
      <protection locked="0"/>
    </xf>
    <xf numFmtId="0" fontId="47" fillId="26" borderId="0" xfId="0" applyFont="1" applyFill="1" applyAlignment="1" applyProtection="1">
      <alignment horizontal="center" vertical="center" wrapText="1"/>
      <protection locked="0"/>
    </xf>
    <xf numFmtId="0" fontId="47" fillId="26" borderId="0" xfId="0" applyFont="1" applyFill="1" applyAlignment="1" applyProtection="1">
      <alignment horizontal="left" vertical="center" wrapText="1"/>
      <protection locked="0"/>
    </xf>
    <xf numFmtId="165" fontId="28" fillId="26" borderId="0" xfId="1" applyNumberFormat="1" applyFont="1" applyFill="1" applyBorder="1" applyAlignment="1" applyProtection="1">
      <alignment horizontal="center" vertical="center" wrapText="1"/>
      <protection locked="0"/>
    </xf>
    <xf numFmtId="165" fontId="48" fillId="15" borderId="0" xfId="1" applyNumberFormat="1" applyFont="1" applyFill="1" applyBorder="1" applyAlignment="1" applyProtection="1">
      <alignment horizontal="center" vertical="center" wrapText="1"/>
      <protection locked="0"/>
    </xf>
    <xf numFmtId="166" fontId="40" fillId="15" borderId="0" xfId="1" applyNumberFormat="1" applyFont="1" applyFill="1" applyBorder="1" applyAlignment="1" applyProtection="1">
      <alignment horizontal="center" vertical="center" wrapText="1"/>
      <protection locked="0"/>
    </xf>
    <xf numFmtId="0" fontId="31" fillId="15" borderId="0" xfId="0" applyFont="1" applyFill="1" applyAlignment="1" applyProtection="1">
      <alignment vertical="center"/>
      <protection locked="0"/>
    </xf>
    <xf numFmtId="173" fontId="0" fillId="23" borderId="35" xfId="0" applyNumberFormat="1" applyFill="1" applyBorder="1" applyAlignment="1">
      <alignment horizontal="center" vertical="center" wrapText="1"/>
    </xf>
    <xf numFmtId="166" fontId="50" fillId="0" borderId="0" xfId="1" applyNumberFormat="1" applyFont="1"/>
    <xf numFmtId="0" fontId="50" fillId="0" borderId="0" xfId="0" applyFont="1"/>
    <xf numFmtId="49" fontId="50" fillId="0" borderId="0" xfId="0" applyNumberFormat="1" applyFont="1" applyAlignment="1">
      <alignment horizontal="center"/>
    </xf>
    <xf numFmtId="3" fontId="50" fillId="0" borderId="0" xfId="1" applyNumberFormat="1" applyFont="1"/>
    <xf numFmtId="0" fontId="51" fillId="0" borderId="0" xfId="0" applyFont="1" applyAlignment="1">
      <alignment horizontal="center" vertical="center" wrapText="1"/>
    </xf>
    <xf numFmtId="0" fontId="52" fillId="9" borderId="30" xfId="0" applyFont="1" applyFill="1" applyBorder="1" applyAlignment="1">
      <alignment horizontal="center" vertical="center" wrapText="1"/>
    </xf>
    <xf numFmtId="165" fontId="53" fillId="9" borderId="30" xfId="1" applyNumberFormat="1" applyFont="1" applyFill="1" applyBorder="1" applyAlignment="1">
      <alignment horizontal="right" vertical="center" wrapText="1"/>
    </xf>
    <xf numFmtId="165" fontId="53" fillId="9" borderId="30" xfId="1" applyNumberFormat="1" applyFont="1" applyFill="1" applyBorder="1" applyAlignment="1">
      <alignment horizontal="center" vertical="center" wrapText="1"/>
    </xf>
    <xf numFmtId="0" fontId="54" fillId="20" borderId="22" xfId="0" applyFont="1" applyFill="1" applyBorder="1" applyAlignment="1" applyProtection="1">
      <alignment horizontal="center" vertical="center"/>
      <protection locked="0"/>
    </xf>
    <xf numFmtId="0" fontId="38" fillId="21" borderId="23" xfId="0" applyFont="1" applyFill="1" applyBorder="1" applyAlignment="1" applyProtection="1">
      <alignment horizontal="center" vertical="center"/>
      <protection locked="0"/>
    </xf>
    <xf numFmtId="0" fontId="38" fillId="21" borderId="28" xfId="0" applyFont="1" applyFill="1" applyBorder="1" applyAlignment="1" applyProtection="1">
      <alignment horizontal="center" vertical="center"/>
      <protection locked="0"/>
    </xf>
    <xf numFmtId="0" fontId="17" fillId="0" borderId="0" xfId="0" applyFont="1" applyAlignment="1" applyProtection="1">
      <alignment vertical="center"/>
      <protection locked="0"/>
    </xf>
    <xf numFmtId="3" fontId="17" fillId="0" borderId="27" xfId="0" applyNumberFormat="1" applyFont="1" applyBorder="1" applyAlignment="1" applyProtection="1">
      <alignment horizontal="center" vertical="center"/>
      <protection locked="0"/>
    </xf>
    <xf numFmtId="166" fontId="17" fillId="0" borderId="27" xfId="1" applyNumberFormat="1" applyFont="1" applyBorder="1" applyAlignment="1" applyProtection="1">
      <alignment horizontal="center" vertical="center"/>
      <protection hidden="1"/>
    </xf>
    <xf numFmtId="165" fontId="17" fillId="0" borderId="27" xfId="1" applyNumberFormat="1" applyFont="1" applyBorder="1" applyAlignment="1" applyProtection="1">
      <alignment horizontal="center" vertical="center"/>
      <protection hidden="1"/>
    </xf>
    <xf numFmtId="165" fontId="17" fillId="0" borderId="30" xfId="1" applyNumberFormat="1" applyFont="1" applyBorder="1" applyAlignment="1" applyProtection="1">
      <alignment horizontal="center" vertical="center"/>
      <protection hidden="1"/>
    </xf>
    <xf numFmtId="0" fontId="55" fillId="0" borderId="0" xfId="0" applyFont="1" applyAlignment="1" applyProtection="1">
      <alignment vertical="center"/>
      <protection locked="0"/>
    </xf>
    <xf numFmtId="0" fontId="38" fillId="21" borderId="0" xfId="0" applyFont="1" applyFill="1" applyAlignment="1" applyProtection="1">
      <alignment vertical="center"/>
      <protection locked="0"/>
    </xf>
    <xf numFmtId="166" fontId="38" fillId="21" borderId="2" xfId="1" applyNumberFormat="1" applyFont="1" applyFill="1" applyBorder="1" applyAlignment="1" applyProtection="1">
      <alignment horizontal="center" vertical="center"/>
      <protection locked="0"/>
    </xf>
    <xf numFmtId="165" fontId="38" fillId="21" borderId="2" xfId="1" applyNumberFormat="1" applyFont="1" applyFill="1" applyBorder="1" applyAlignment="1" applyProtection="1">
      <alignment horizontal="center" vertical="center"/>
      <protection locked="0"/>
    </xf>
    <xf numFmtId="3" fontId="17" fillId="0" borderId="30" xfId="0" applyNumberFormat="1" applyFont="1" applyBorder="1" applyAlignment="1" applyProtection="1">
      <alignment horizontal="center" vertical="center"/>
      <protection locked="0"/>
    </xf>
    <xf numFmtId="0" fontId="17" fillId="0" borderId="30" xfId="0" applyFont="1" applyBorder="1" applyAlignment="1" applyProtection="1">
      <alignment vertical="center"/>
      <protection hidden="1"/>
    </xf>
    <xf numFmtId="49" fontId="50" fillId="0" borderId="36" xfId="0" quotePrefix="1" applyNumberFormat="1" applyFont="1" applyBorder="1" applyAlignment="1">
      <alignment horizontal="center"/>
    </xf>
    <xf numFmtId="0" fontId="50" fillId="0" borderId="36" xfId="0" applyFont="1" applyBorder="1"/>
    <xf numFmtId="3" fontId="50" fillId="0" borderId="36" xfId="1" applyNumberFormat="1" applyFont="1" applyBorder="1"/>
    <xf numFmtId="171" fontId="50" fillId="0" borderId="36" xfId="0" applyNumberFormat="1" applyFont="1" applyBorder="1"/>
    <xf numFmtId="166" fontId="50" fillId="0" borderId="36" xfId="1" applyNumberFormat="1" applyFont="1" applyBorder="1"/>
    <xf numFmtId="0" fontId="5" fillId="0" borderId="36" xfId="0" applyFont="1" applyBorder="1" applyAlignment="1" applyProtection="1">
      <alignment horizontal="left" vertical="center"/>
      <protection locked="0"/>
    </xf>
    <xf numFmtId="43" fontId="5" fillId="0" borderId="36" xfId="1" applyFont="1" applyFill="1" applyBorder="1" applyAlignment="1" applyProtection="1">
      <alignment horizontal="center" vertical="center" wrapText="1"/>
      <protection locked="0"/>
    </xf>
    <xf numFmtId="165" fontId="5" fillId="0" borderId="36" xfId="1" applyNumberFormat="1" applyFont="1" applyFill="1" applyBorder="1" applyAlignment="1" applyProtection="1">
      <alignment horizontal="center" vertical="center" wrapText="1"/>
      <protection locked="0"/>
    </xf>
    <xf numFmtId="0" fontId="19" fillId="9" borderId="0" xfId="0" applyFont="1" applyFill="1" applyAlignment="1">
      <alignment horizontal="center" vertical="center" wrapText="1"/>
    </xf>
    <xf numFmtId="0" fontId="18" fillId="9" borderId="0" xfId="0" applyFont="1" applyFill="1" applyAlignment="1">
      <alignment vertical="center"/>
    </xf>
    <xf numFmtId="0" fontId="45" fillId="0" borderId="0" xfId="0" applyFont="1" applyAlignment="1" applyProtection="1">
      <alignment horizontal="center" vertical="center"/>
      <protection locked="0"/>
    </xf>
    <xf numFmtId="15" fontId="1" fillId="0" borderId="0" xfId="0" applyNumberFormat="1" applyFont="1"/>
    <xf numFmtId="15" fontId="45" fillId="5" borderId="0" xfId="0" applyNumberFormat="1" applyFont="1" applyFill="1" applyAlignment="1" applyProtection="1">
      <alignment horizontal="center" vertical="center"/>
      <protection locked="0"/>
    </xf>
    <xf numFmtId="15" fontId="0" fillId="0" borderId="0" xfId="0" applyNumberFormat="1"/>
    <xf numFmtId="166" fontId="0" fillId="0" borderId="0" xfId="1" applyNumberFormat="1" applyFont="1"/>
    <xf numFmtId="166" fontId="45" fillId="5" borderId="32" xfId="1" applyNumberFormat="1" applyFont="1" applyFill="1" applyBorder="1" applyAlignment="1" applyProtection="1">
      <alignment horizontal="center" vertical="center"/>
      <protection locked="0"/>
    </xf>
    <xf numFmtId="165" fontId="0" fillId="0" borderId="0" xfId="1" applyNumberFormat="1" applyFont="1"/>
    <xf numFmtId="15" fontId="5" fillId="0" borderId="36" xfId="1" applyNumberFormat="1" applyFont="1" applyFill="1" applyBorder="1" applyAlignment="1" applyProtection="1">
      <alignment horizontal="center" vertical="center" wrapText="1"/>
      <protection locked="0"/>
    </xf>
    <xf numFmtId="165" fontId="5" fillId="0" borderId="26" xfId="1" applyNumberFormat="1" applyFont="1" applyFill="1" applyBorder="1" applyAlignment="1" applyProtection="1">
      <alignment horizontal="center" vertical="center" wrapText="1"/>
      <protection locked="0"/>
    </xf>
    <xf numFmtId="165" fontId="5" fillId="0" borderId="24" xfId="1" applyNumberFormat="1" applyFont="1" applyFill="1" applyBorder="1" applyAlignment="1" applyProtection="1">
      <alignment horizontal="center" vertical="center" wrapText="1"/>
      <protection locked="0"/>
    </xf>
    <xf numFmtId="15" fontId="5" fillId="0" borderId="23" xfId="1" applyNumberFormat="1" applyFont="1" applyFill="1" applyBorder="1" applyAlignment="1" applyProtection="1">
      <alignment horizontal="center" vertical="center" wrapText="1"/>
      <protection locked="0"/>
    </xf>
    <xf numFmtId="0" fontId="5" fillId="0" borderId="21" xfId="0" applyFont="1" applyBorder="1" applyAlignment="1" applyProtection="1">
      <alignment horizontal="center" vertical="center" wrapText="1"/>
      <protection locked="0"/>
    </xf>
    <xf numFmtId="164" fontId="5" fillId="0" borderId="21" xfId="0" applyNumberFormat="1" applyFont="1" applyBorder="1" applyAlignment="1" applyProtection="1">
      <alignment horizontal="center" vertical="center"/>
      <protection locked="0"/>
    </xf>
    <xf numFmtId="0" fontId="5" fillId="0" borderId="21" xfId="0" applyFont="1" applyBorder="1" applyAlignment="1" applyProtection="1">
      <alignment horizontal="left" vertical="center"/>
      <protection locked="0"/>
    </xf>
    <xf numFmtId="0" fontId="5" fillId="0" borderId="21" xfId="0" applyFont="1" applyBorder="1" applyProtection="1">
      <protection locked="0"/>
    </xf>
    <xf numFmtId="0" fontId="5" fillId="0" borderId="21" xfId="0" applyFont="1" applyBorder="1" applyAlignment="1" applyProtection="1">
      <alignment horizontal="center"/>
      <protection locked="0"/>
    </xf>
    <xf numFmtId="15" fontId="5" fillId="0" borderId="21" xfId="0" applyNumberFormat="1" applyFont="1" applyBorder="1" applyAlignment="1" applyProtection="1">
      <alignment horizontal="center" vertical="center" wrapText="1"/>
      <protection locked="0"/>
    </xf>
    <xf numFmtId="0" fontId="5" fillId="0" borderId="21" xfId="0" applyFont="1" applyBorder="1" applyAlignment="1" applyProtection="1">
      <alignment horizontal="center" vertical="center" wrapText="1"/>
      <protection hidden="1"/>
    </xf>
    <xf numFmtId="1" fontId="5" fillId="0" borderId="21" xfId="0" applyNumberFormat="1" applyFont="1" applyBorder="1" applyAlignment="1" applyProtection="1">
      <alignment horizontal="center" vertical="center"/>
      <protection locked="0"/>
    </xf>
    <xf numFmtId="1" fontId="5" fillId="0" borderId="21" xfId="0" applyNumberFormat="1" applyFont="1" applyBorder="1" applyAlignment="1" applyProtection="1">
      <alignment horizontal="center" vertical="center"/>
      <protection hidden="1"/>
    </xf>
    <xf numFmtId="43" fontId="5" fillId="0" borderId="21" xfId="0" applyNumberFormat="1" applyFont="1" applyBorder="1" applyAlignment="1" applyProtection="1">
      <alignment horizontal="center" vertical="center" wrapText="1"/>
      <protection locked="0"/>
    </xf>
    <xf numFmtId="43" fontId="17" fillId="0" borderId="21" xfId="0" applyNumberFormat="1" applyFont="1" applyBorder="1"/>
    <xf numFmtId="14" fontId="5" fillId="0" borderId="21" xfId="0" applyNumberFormat="1" applyFont="1" applyBorder="1" applyAlignment="1" applyProtection="1">
      <alignment horizontal="center" vertical="center" wrapText="1"/>
      <protection locked="0"/>
    </xf>
    <xf numFmtId="0" fontId="5" fillId="0" borderId="21" xfId="0" applyFont="1" applyBorder="1" applyProtection="1">
      <protection hidden="1"/>
    </xf>
    <xf numFmtId="0" fontId="5" fillId="0" borderId="21" xfId="0" applyFont="1" applyBorder="1" applyAlignment="1" applyProtection="1">
      <alignment horizontal="center"/>
      <protection hidden="1"/>
    </xf>
    <xf numFmtId="165" fontId="5" fillId="0" borderId="21" xfId="0" applyNumberFormat="1" applyFont="1" applyBorder="1" applyAlignment="1" applyProtection="1">
      <alignment horizontal="center" vertical="center" wrapText="1"/>
      <protection locked="0"/>
    </xf>
    <xf numFmtId="0" fontId="8" fillId="0" borderId="21" xfId="0" applyFont="1" applyBorder="1" applyAlignment="1" applyProtection="1">
      <alignment horizontal="left" vertical="center"/>
      <protection locked="0"/>
    </xf>
    <xf numFmtId="0" fontId="8" fillId="0" borderId="21" xfId="0" applyFont="1" applyBorder="1" applyAlignment="1" applyProtection="1">
      <alignment horizontal="center" vertical="center" wrapText="1"/>
      <protection locked="0"/>
    </xf>
    <xf numFmtId="0" fontId="8" fillId="0" borderId="21" xfId="0" applyFont="1" applyBorder="1" applyProtection="1">
      <protection locked="0"/>
    </xf>
    <xf numFmtId="0" fontId="8" fillId="0" borderId="21" xfId="0" applyFont="1" applyBorder="1" applyAlignment="1" applyProtection="1">
      <alignment horizontal="center"/>
      <protection locked="0"/>
    </xf>
    <xf numFmtId="15" fontId="8" fillId="0" borderId="21" xfId="0" applyNumberFormat="1" applyFont="1" applyBorder="1" applyAlignment="1" applyProtection="1">
      <alignment horizontal="center" vertical="center" wrapText="1"/>
      <protection locked="0"/>
    </xf>
    <xf numFmtId="0" fontId="8" fillId="0" borderId="21" xfId="0" applyFont="1" applyBorder="1" applyAlignment="1" applyProtection="1">
      <alignment horizontal="center" vertical="center" wrapText="1"/>
      <protection hidden="1"/>
    </xf>
    <xf numFmtId="0" fontId="8" fillId="0" borderId="21" xfId="0" applyFont="1" applyBorder="1" applyProtection="1">
      <protection hidden="1"/>
    </xf>
    <xf numFmtId="0" fontId="8" fillId="0" borderId="21" xfId="0" applyFont="1" applyBorder="1" applyAlignment="1" applyProtection="1">
      <alignment horizontal="center"/>
      <protection hidden="1"/>
    </xf>
    <xf numFmtId="165" fontId="8" fillId="0" borderId="21" xfId="0" applyNumberFormat="1" applyFont="1" applyBorder="1" applyAlignment="1" applyProtection="1">
      <alignment horizontal="center" vertical="center" wrapText="1"/>
      <protection locked="0"/>
    </xf>
    <xf numFmtId="1" fontId="5" fillId="0" borderId="21" xfId="0" applyNumberFormat="1" applyFont="1" applyBorder="1" applyAlignment="1" applyProtection="1">
      <alignment horizontal="center" vertical="center" wrapText="1"/>
      <protection locked="0"/>
    </xf>
    <xf numFmtId="1" fontId="5" fillId="0" borderId="21" xfId="0" applyNumberFormat="1" applyFont="1" applyBorder="1" applyAlignment="1" applyProtection="1">
      <alignment horizontal="center" vertical="center" wrapText="1"/>
      <protection hidden="1"/>
    </xf>
    <xf numFmtId="43" fontId="17" fillId="0" borderId="21" xfId="0" applyNumberFormat="1" applyFont="1" applyBorder="1" applyProtection="1">
      <protection locked="0"/>
    </xf>
    <xf numFmtId="1" fontId="8" fillId="0" borderId="21" xfId="0" applyNumberFormat="1" applyFont="1" applyBorder="1" applyAlignment="1" applyProtection="1">
      <alignment horizontal="center" vertical="center" wrapText="1"/>
      <protection locked="0"/>
    </xf>
    <xf numFmtId="1" fontId="8" fillId="0" borderId="21" xfId="0" applyNumberFormat="1" applyFont="1" applyBorder="1" applyAlignment="1" applyProtection="1">
      <alignment horizontal="center" vertical="center"/>
      <protection locked="0"/>
    </xf>
    <xf numFmtId="164" fontId="5" fillId="0" borderId="22" xfId="2" applyNumberFormat="1" applyFont="1" applyBorder="1" applyAlignment="1" applyProtection="1">
      <alignment vertical="center"/>
      <protection locked="0"/>
    </xf>
    <xf numFmtId="0" fontId="5" fillId="0" borderId="22" xfId="2" applyFont="1" applyBorder="1" applyAlignment="1" applyProtection="1">
      <alignment horizontal="left" vertical="center"/>
      <protection locked="0"/>
    </xf>
    <xf numFmtId="164" fontId="5" fillId="0" borderId="21" xfId="0" applyNumberFormat="1" applyFont="1" applyBorder="1" applyAlignment="1" applyProtection="1">
      <alignment horizontal="center" vertical="center" wrapText="1"/>
      <protection locked="0"/>
    </xf>
    <xf numFmtId="1" fontId="5" fillId="0" borderId="21" xfId="0" quotePrefix="1" applyNumberFormat="1" applyFont="1" applyBorder="1" applyAlignment="1" applyProtection="1">
      <alignment horizontal="center" vertical="center" wrapText="1"/>
      <protection locked="0"/>
    </xf>
    <xf numFmtId="169" fontId="5" fillId="0" borderId="21" xfId="0" applyNumberFormat="1" applyFont="1" applyBorder="1" applyAlignment="1" applyProtection="1">
      <alignment horizontal="center" vertical="center" wrapText="1"/>
      <protection locked="0"/>
    </xf>
    <xf numFmtId="15" fontId="5" fillId="0" borderId="21" xfId="0" applyNumberFormat="1" applyFont="1" applyBorder="1" applyAlignment="1">
      <alignment horizontal="center" vertical="center"/>
    </xf>
    <xf numFmtId="15" fontId="17" fillId="0" borderId="21" xfId="0" applyNumberFormat="1" applyFont="1" applyBorder="1"/>
    <xf numFmtId="164" fontId="8" fillId="0" borderId="21" xfId="0" applyNumberFormat="1"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43" fontId="5" fillId="0" borderId="36" xfId="0" applyNumberFormat="1" applyFont="1" applyBorder="1" applyAlignment="1" applyProtection="1">
      <alignment horizontal="center" vertical="center" wrapText="1"/>
      <protection locked="0"/>
    </xf>
    <xf numFmtId="0" fontId="5" fillId="0" borderId="36" xfId="0" applyFont="1" applyBorder="1" applyAlignment="1" applyProtection="1">
      <alignment horizontal="center" vertical="center" wrapText="1"/>
      <protection locked="0"/>
    </xf>
    <xf numFmtId="0" fontId="5" fillId="0" borderId="12" xfId="0" applyFont="1" applyBorder="1" applyAlignment="1" applyProtection="1">
      <alignment horizontal="center" vertical="center" wrapText="1"/>
      <protection locked="0"/>
    </xf>
    <xf numFmtId="15" fontId="5" fillId="0" borderId="22" xfId="0" applyNumberFormat="1" applyFont="1" applyBorder="1" applyAlignment="1" applyProtection="1">
      <alignment horizontal="center" vertical="center" wrapText="1"/>
      <protection locked="0"/>
    </xf>
    <xf numFmtId="1" fontId="5" fillId="0" borderId="22" xfId="0" applyNumberFormat="1" applyFont="1" applyBorder="1" applyAlignment="1" applyProtection="1">
      <alignment horizontal="center" vertical="center" wrapText="1"/>
      <protection hidden="1"/>
    </xf>
    <xf numFmtId="43" fontId="5" fillId="0" borderId="22" xfId="0" applyNumberFormat="1" applyFont="1" applyBorder="1" applyAlignment="1" applyProtection="1">
      <alignment horizontal="center" vertical="center" wrapText="1"/>
      <protection locked="0"/>
    </xf>
    <xf numFmtId="164" fontId="5" fillId="0" borderId="22" xfId="0" applyNumberFormat="1" applyFont="1" applyBorder="1" applyAlignment="1" applyProtection="1">
      <alignment horizontal="center" vertical="center" wrapText="1"/>
      <protection locked="0"/>
    </xf>
    <xf numFmtId="0" fontId="5" fillId="0" borderId="22" xfId="0" applyFont="1" applyBorder="1" applyAlignment="1" applyProtection="1">
      <alignment horizontal="center" vertical="center" wrapText="1"/>
      <protection hidden="1"/>
    </xf>
    <xf numFmtId="0" fontId="5" fillId="0" borderId="22" xfId="0" applyFont="1" applyBorder="1" applyAlignment="1" applyProtection="1">
      <alignment horizontal="center"/>
      <protection hidden="1"/>
    </xf>
    <xf numFmtId="1" fontId="5" fillId="0" borderId="22" xfId="0" applyNumberFormat="1" applyFont="1" applyBorder="1" applyAlignment="1" applyProtection="1">
      <alignment horizontal="center" vertical="center" wrapText="1"/>
      <protection locked="0"/>
    </xf>
    <xf numFmtId="164" fontId="5" fillId="0" borderId="36" xfId="0" applyNumberFormat="1" applyFont="1" applyBorder="1" applyAlignment="1" applyProtection="1">
      <alignment horizontal="center" vertical="center"/>
      <protection locked="0"/>
    </xf>
    <xf numFmtId="0" fontId="5" fillId="0" borderId="36" xfId="0" applyFont="1" applyBorder="1" applyProtection="1">
      <protection locked="0"/>
    </xf>
    <xf numFmtId="0" fontId="5" fillId="0" borderId="36" xfId="0" applyFont="1" applyBorder="1" applyAlignment="1" applyProtection="1">
      <alignment horizontal="center"/>
      <protection locked="0"/>
    </xf>
    <xf numFmtId="15" fontId="5" fillId="0" borderId="36" xfId="0" applyNumberFormat="1" applyFont="1" applyBorder="1" applyAlignment="1" applyProtection="1">
      <alignment horizontal="center" vertical="center" wrapText="1"/>
      <protection locked="0"/>
    </xf>
    <xf numFmtId="0" fontId="5" fillId="0" borderId="25" xfId="0" applyFont="1" applyBorder="1" applyAlignment="1" applyProtection="1">
      <alignment horizontal="center" vertical="center" wrapText="1"/>
      <protection locked="0"/>
    </xf>
    <xf numFmtId="0" fontId="5" fillId="0" borderId="23" xfId="0" applyFont="1" applyBorder="1" applyAlignment="1" applyProtection="1">
      <alignment horizontal="center" vertical="center" wrapText="1"/>
      <protection locked="0"/>
    </xf>
    <xf numFmtId="0" fontId="5" fillId="0" borderId="23" xfId="0" applyFont="1" applyBorder="1" applyAlignment="1" applyProtection="1">
      <alignment horizontal="center" vertical="center" wrapText="1"/>
      <protection hidden="1"/>
    </xf>
    <xf numFmtId="43" fontId="5" fillId="0" borderId="23" xfId="0" applyNumberFormat="1" applyFont="1" applyBorder="1" applyAlignment="1" applyProtection="1">
      <alignment horizontal="center" vertical="center" wrapText="1"/>
      <protection locked="0"/>
    </xf>
    <xf numFmtId="15" fontId="5" fillId="0" borderId="23" xfId="0" applyNumberFormat="1" applyFont="1" applyBorder="1" applyAlignment="1" applyProtection="1">
      <alignment horizontal="center" vertical="center" wrapText="1"/>
      <protection locked="0"/>
    </xf>
    <xf numFmtId="164" fontId="5" fillId="0" borderId="23" xfId="0" applyNumberFormat="1" applyFont="1" applyBorder="1" applyAlignment="1" applyProtection="1">
      <alignment horizontal="center" vertical="center" wrapText="1"/>
      <protection locked="0"/>
    </xf>
    <xf numFmtId="0" fontId="5" fillId="0" borderId="24" xfId="0" applyFont="1" applyBorder="1" applyAlignment="1" applyProtection="1">
      <alignment horizontal="center" vertical="center" wrapText="1"/>
      <protection locked="0"/>
    </xf>
    <xf numFmtId="1" fontId="5" fillId="0" borderId="36" xfId="0" applyNumberFormat="1" applyFont="1" applyBorder="1" applyAlignment="1" applyProtection="1">
      <alignment horizontal="center" vertical="center" wrapText="1"/>
      <protection locked="0"/>
    </xf>
    <xf numFmtId="0" fontId="5" fillId="0" borderId="36" xfId="0" applyFont="1" applyBorder="1" applyAlignment="1" applyProtection="1">
      <alignment horizontal="center" vertical="center" wrapText="1"/>
      <protection hidden="1"/>
    </xf>
    <xf numFmtId="164" fontId="5" fillId="0" borderId="36" xfId="0" applyNumberFormat="1" applyFont="1" applyBorder="1" applyAlignment="1" applyProtection="1">
      <alignment horizontal="center" vertical="center" wrapText="1"/>
      <protection locked="0"/>
    </xf>
    <xf numFmtId="164" fontId="5" fillId="0" borderId="23" xfId="0" applyNumberFormat="1" applyFont="1" applyBorder="1" applyAlignment="1" applyProtection="1">
      <alignment horizontal="center" vertical="center"/>
      <protection locked="0"/>
    </xf>
    <xf numFmtId="0" fontId="5" fillId="0" borderId="23" xfId="0" applyFont="1" applyBorder="1" applyAlignment="1" applyProtection="1">
      <alignment horizontal="left" vertical="center"/>
      <protection locked="0"/>
    </xf>
    <xf numFmtId="1" fontId="5" fillId="0" borderId="23" xfId="0" applyNumberFormat="1" applyFont="1" applyBorder="1" applyAlignment="1" applyProtection="1">
      <alignment horizontal="center" vertical="center" wrapText="1"/>
      <protection locked="0"/>
    </xf>
    <xf numFmtId="172" fontId="5" fillId="0" borderId="29" xfId="0" applyNumberFormat="1" applyFont="1" applyBorder="1" applyAlignment="1" applyProtection="1">
      <alignment horizontal="center" vertical="center"/>
      <protection locked="0"/>
    </xf>
    <xf numFmtId="1" fontId="5" fillId="0" borderId="23" xfId="0" applyNumberFormat="1" applyFont="1" applyBorder="1" applyProtection="1">
      <protection locked="0"/>
    </xf>
    <xf numFmtId="1" fontId="5" fillId="0" borderId="29" xfId="0" applyNumberFormat="1" applyFont="1" applyBorder="1" applyProtection="1">
      <protection locked="0"/>
    </xf>
    <xf numFmtId="1" fontId="17" fillId="0" borderId="29" xfId="0" applyNumberFormat="1" applyFont="1" applyBorder="1" applyAlignment="1" applyProtection="1">
      <alignment vertical="center"/>
      <protection locked="0"/>
    </xf>
    <xf numFmtId="0" fontId="17" fillId="0" borderId="36" xfId="0" applyFont="1" applyBorder="1" applyProtection="1">
      <protection locked="0"/>
    </xf>
    <xf numFmtId="165" fontId="17" fillId="0" borderId="36" xfId="1" applyNumberFormat="1" applyFont="1" applyFill="1" applyBorder="1" applyProtection="1">
      <protection locked="0"/>
    </xf>
    <xf numFmtId="0" fontId="0" fillId="0" borderId="36" xfId="0" applyBorder="1" applyAlignment="1" applyProtection="1">
      <alignment horizontal="center" vertical="center" wrapText="1"/>
      <protection locked="0"/>
    </xf>
    <xf numFmtId="0" fontId="0" fillId="0" borderId="25" xfId="0" applyBorder="1" applyAlignment="1" applyProtection="1">
      <alignment horizontal="center" vertical="center" wrapText="1"/>
      <protection locked="0"/>
    </xf>
    <xf numFmtId="0" fontId="26" fillId="16" borderId="22" xfId="0" applyFont="1" applyFill="1" applyBorder="1" applyAlignment="1" applyProtection="1">
      <alignment horizontal="center" vertical="center" wrapText="1"/>
      <protection locked="0"/>
    </xf>
    <xf numFmtId="0" fontId="27" fillId="0" borderId="22" xfId="0" applyFont="1" applyBorder="1" applyAlignment="1" applyProtection="1">
      <alignment vertical="center"/>
      <protection locked="0"/>
    </xf>
    <xf numFmtId="0" fontId="27" fillId="0" borderId="22" xfId="0" applyFont="1" applyBorder="1" applyProtection="1">
      <protection locked="0"/>
    </xf>
    <xf numFmtId="0" fontId="27" fillId="0" borderId="0" xfId="0" applyFont="1" applyProtection="1">
      <protection locked="0"/>
    </xf>
    <xf numFmtId="0" fontId="27" fillId="0" borderId="0" xfId="0" applyFont="1" applyAlignment="1" applyProtection="1">
      <alignment horizontal="center" vertical="center" wrapText="1"/>
      <protection locked="0"/>
    </xf>
    <xf numFmtId="14" fontId="27" fillId="0" borderId="22" xfId="0" applyNumberFormat="1" applyFont="1" applyBorder="1" applyAlignment="1" applyProtection="1">
      <alignment vertical="center"/>
      <protection locked="0"/>
    </xf>
    <xf numFmtId="0" fontId="27" fillId="0" borderId="0" xfId="0" applyFont="1" applyAlignment="1" applyProtection="1">
      <alignment vertical="center"/>
      <protection locked="0"/>
    </xf>
    <xf numFmtId="0" fontId="27" fillId="0" borderId="22" xfId="0" applyFont="1" applyBorder="1" applyAlignment="1" applyProtection="1">
      <alignment horizontal="right" vertical="center" wrapText="1"/>
      <protection locked="0"/>
    </xf>
    <xf numFmtId="0" fontId="26" fillId="16" borderId="22" xfId="0" applyFont="1" applyFill="1" applyBorder="1" applyAlignment="1" applyProtection="1">
      <alignment horizontal="center" vertical="center" wrapText="1"/>
      <protection hidden="1"/>
    </xf>
    <xf numFmtId="0" fontId="27" fillId="0" borderId="22" xfId="0" applyFont="1" applyBorder="1" applyAlignment="1" applyProtection="1">
      <alignment vertical="center"/>
      <protection hidden="1"/>
    </xf>
    <xf numFmtId="0" fontId="27" fillId="0" borderId="0" xfId="0" applyFont="1" applyProtection="1">
      <protection hidden="1"/>
    </xf>
    <xf numFmtId="0" fontId="37" fillId="0" borderId="0" xfId="0" applyFont="1" applyAlignment="1" applyProtection="1">
      <alignment horizontal="center" vertical="center"/>
      <protection locked="0"/>
    </xf>
    <xf numFmtId="0" fontId="37" fillId="0" borderId="0" xfId="2" applyFont="1" applyAlignment="1" applyProtection="1">
      <alignment vertical="center" shrinkToFit="1"/>
      <protection locked="0"/>
    </xf>
    <xf numFmtId="171"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22" fillId="0" borderId="0" xfId="0" applyFont="1" applyAlignment="1" applyProtection="1">
      <alignment horizontal="center"/>
      <protection locked="0"/>
    </xf>
    <xf numFmtId="15" fontId="21" fillId="0" borderId="0" xfId="0" applyNumberFormat="1" applyFont="1" applyAlignment="1" applyProtection="1">
      <alignment horizontal="center"/>
      <protection locked="0"/>
    </xf>
    <xf numFmtId="0" fontId="21" fillId="0" borderId="0" xfId="0" applyFont="1" applyAlignment="1" applyProtection="1">
      <alignment horizontal="center"/>
      <protection locked="0"/>
    </xf>
    <xf numFmtId="0" fontId="0" fillId="0" borderId="0" xfId="0" applyAlignment="1">
      <alignment horizontal="center" vertical="center"/>
    </xf>
    <xf numFmtId="0" fontId="0" fillId="0" borderId="3" xfId="0" applyBorder="1"/>
    <xf numFmtId="0" fontId="0" fillId="0" borderId="9"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10" xfId="0" applyBorder="1"/>
    <xf numFmtId="0" fontId="0" fillId="0" borderId="8" xfId="0" applyBorder="1"/>
    <xf numFmtId="15" fontId="21" fillId="0" borderId="1" xfId="0" applyNumberFormat="1" applyFont="1" applyBorder="1" applyAlignment="1" applyProtection="1">
      <alignment horizontal="center"/>
      <protection locked="0"/>
    </xf>
    <xf numFmtId="0" fontId="21" fillId="0" borderId="22" xfId="0" applyFont="1" applyBorder="1" applyProtection="1">
      <protection locked="0"/>
    </xf>
    <xf numFmtId="166" fontId="21" fillId="0" borderId="22" xfId="1" applyNumberFormat="1" applyFont="1" applyFill="1" applyBorder="1" applyProtection="1">
      <protection locked="0"/>
    </xf>
    <xf numFmtId="166" fontId="21" fillId="0" borderId="21" xfId="1" applyNumberFormat="1" applyFont="1" applyFill="1" applyBorder="1" applyProtection="1">
      <protection locked="0"/>
    </xf>
    <xf numFmtId="166" fontId="23" fillId="0" borderId="22" xfId="1" applyNumberFormat="1" applyFont="1" applyFill="1" applyBorder="1" applyProtection="1">
      <protection locked="0"/>
    </xf>
    <xf numFmtId="0" fontId="24" fillId="0" borderId="22" xfId="0" applyFont="1" applyBorder="1" applyProtection="1">
      <protection locked="0"/>
    </xf>
    <xf numFmtId="166" fontId="24" fillId="0" borderId="22" xfId="1" applyNumberFormat="1" applyFont="1" applyFill="1" applyBorder="1" applyProtection="1">
      <protection locked="0"/>
    </xf>
    <xf numFmtId="0" fontId="23" fillId="0" borderId="22" xfId="0" applyFont="1" applyBorder="1" applyProtection="1">
      <protection locked="0"/>
    </xf>
    <xf numFmtId="166" fontId="21" fillId="0" borderId="1" xfId="1" applyNumberFormat="1" applyFont="1" applyFill="1" applyBorder="1" applyProtection="1">
      <protection locked="0"/>
    </xf>
    <xf numFmtId="0" fontId="21" fillId="0" borderId="1" xfId="0" applyFont="1" applyBorder="1" applyProtection="1">
      <protection locked="0"/>
    </xf>
    <xf numFmtId="15" fontId="21" fillId="0" borderId="23" xfId="0" applyNumberFormat="1" applyFont="1" applyBorder="1" applyAlignment="1" applyProtection="1">
      <alignment horizontal="center"/>
      <protection locked="0"/>
    </xf>
    <xf numFmtId="0" fontId="62" fillId="30" borderId="0" xfId="0" applyFont="1" applyFill="1" applyAlignment="1">
      <alignment horizontal="center" vertical="center"/>
    </xf>
    <xf numFmtId="0" fontId="62" fillId="37" borderId="0" xfId="0" applyFont="1" applyFill="1" applyAlignment="1">
      <alignment horizontal="center" vertical="center"/>
    </xf>
    <xf numFmtId="0" fontId="62" fillId="30" borderId="0" xfId="0" applyFont="1" applyFill="1" applyAlignment="1">
      <alignment horizontal="center" vertical="center" wrapText="1"/>
    </xf>
    <xf numFmtId="0" fontId="62" fillId="37" borderId="0" xfId="0" applyFont="1" applyFill="1" applyAlignment="1">
      <alignment horizontal="center" vertical="center" wrapText="1"/>
    </xf>
    <xf numFmtId="0" fontId="59" fillId="29" borderId="0" xfId="0" applyFont="1" applyFill="1" applyAlignment="1">
      <alignment vertical="center"/>
    </xf>
    <xf numFmtId="0" fontId="59" fillId="38" borderId="0" xfId="0" applyFont="1" applyFill="1" applyAlignment="1">
      <alignment vertical="center"/>
    </xf>
    <xf numFmtId="0" fontId="59" fillId="38" borderId="38" xfId="0" applyFont="1" applyFill="1" applyBorder="1" applyAlignment="1">
      <alignment vertical="center"/>
    </xf>
    <xf numFmtId="0" fontId="59" fillId="38" borderId="40" xfId="0" applyFont="1" applyFill="1" applyBorder="1" applyAlignment="1">
      <alignment vertical="center"/>
    </xf>
    <xf numFmtId="0" fontId="59" fillId="38" borderId="41" xfId="0" applyFont="1" applyFill="1" applyBorder="1" applyAlignment="1">
      <alignment vertical="center"/>
    </xf>
    <xf numFmtId="0" fontId="63" fillId="35" borderId="41" xfId="0" applyFont="1" applyFill="1" applyBorder="1" applyAlignment="1">
      <alignment horizontal="center" vertical="center"/>
    </xf>
    <xf numFmtId="0" fontId="59" fillId="38" borderId="42" xfId="0" applyFont="1" applyFill="1" applyBorder="1" applyAlignment="1">
      <alignment vertical="center"/>
    </xf>
    <xf numFmtId="0" fontId="59" fillId="29" borderId="0" xfId="0" applyFont="1" applyFill="1" applyAlignment="1">
      <alignment vertical="center" wrapText="1"/>
    </xf>
    <xf numFmtId="0" fontId="59" fillId="38" borderId="0" xfId="0" applyFont="1" applyFill="1" applyAlignment="1">
      <alignment vertical="center" wrapText="1"/>
    </xf>
    <xf numFmtId="0" fontId="59" fillId="38" borderId="38" xfId="0" applyFont="1" applyFill="1" applyBorder="1" applyAlignment="1">
      <alignment vertical="center" wrapText="1"/>
    </xf>
    <xf numFmtId="0" fontId="59" fillId="38" borderId="42" xfId="0" applyFont="1" applyFill="1" applyBorder="1" applyAlignment="1">
      <alignment vertical="center" wrapText="1"/>
    </xf>
    <xf numFmtId="0" fontId="59" fillId="38" borderId="41" xfId="0" applyFont="1" applyFill="1" applyBorder="1" applyAlignment="1">
      <alignment vertical="center" wrapText="1"/>
    </xf>
    <xf numFmtId="0" fontId="59" fillId="32" borderId="41" xfId="0" applyFont="1" applyFill="1" applyBorder="1" applyAlignment="1">
      <alignment vertical="center"/>
    </xf>
    <xf numFmtId="0" fontId="59" fillId="32" borderId="42" xfId="0" applyFont="1" applyFill="1" applyBorder="1" applyAlignment="1">
      <alignment vertical="center"/>
    </xf>
    <xf numFmtId="0" fontId="59" fillId="32" borderId="42" xfId="0" applyFont="1" applyFill="1" applyBorder="1" applyAlignment="1">
      <alignment vertical="center" wrapText="1"/>
    </xf>
    <xf numFmtId="0" fontId="59" fillId="32" borderId="41" xfId="0" applyFont="1" applyFill="1" applyBorder="1" applyAlignment="1">
      <alignment vertical="center" wrapText="1"/>
    </xf>
    <xf numFmtId="0" fontId="69" fillId="28" borderId="43" xfId="0" applyFont="1" applyFill="1" applyBorder="1" applyAlignment="1">
      <alignment horizontal="center" vertical="center"/>
    </xf>
    <xf numFmtId="0" fontId="71" fillId="29" borderId="0" xfId="0" applyFont="1" applyFill="1" applyAlignment="1">
      <alignment vertical="center"/>
    </xf>
    <xf numFmtId="0" fontId="72" fillId="38" borderId="38" xfId="0" applyFont="1" applyFill="1" applyBorder="1" applyAlignment="1">
      <alignment vertical="center"/>
    </xf>
    <xf numFmtId="0" fontId="62" fillId="30" borderId="40" xfId="0" applyFont="1" applyFill="1" applyBorder="1" applyAlignment="1">
      <alignment horizontal="center" vertical="center"/>
    </xf>
    <xf numFmtId="3" fontId="59" fillId="32" borderId="41" xfId="0" applyNumberFormat="1" applyFont="1" applyFill="1" applyBorder="1" applyAlignment="1">
      <alignment horizontal="right" vertical="center"/>
    </xf>
    <xf numFmtId="0" fontId="59" fillId="32" borderId="41" xfId="0" applyFont="1" applyFill="1" applyBorder="1" applyAlignment="1">
      <alignment horizontal="center" vertical="center"/>
    </xf>
    <xf numFmtId="3" fontId="59" fillId="38" borderId="41" xfId="0" applyNumberFormat="1" applyFont="1" applyFill="1" applyBorder="1" applyAlignment="1">
      <alignment horizontal="right" vertical="center"/>
    </xf>
    <xf numFmtId="0" fontId="59" fillId="38" borderId="41" xfId="0" applyFont="1" applyFill="1" applyBorder="1" applyAlignment="1">
      <alignment horizontal="center" vertical="center"/>
    </xf>
    <xf numFmtId="0" fontId="59" fillId="38" borderId="41" xfId="0" applyFont="1" applyFill="1" applyBorder="1" applyAlignment="1">
      <alignment horizontal="right" vertical="center"/>
    </xf>
    <xf numFmtId="3" fontId="59" fillId="32" borderId="40" xfId="0" applyNumberFormat="1" applyFont="1" applyFill="1" applyBorder="1" applyAlignment="1">
      <alignment horizontal="right" vertical="center"/>
    </xf>
    <xf numFmtId="3" fontId="60" fillId="29" borderId="41" xfId="0" applyNumberFormat="1" applyFont="1" applyFill="1" applyBorder="1" applyAlignment="1">
      <alignment horizontal="right" vertical="center"/>
    </xf>
    <xf numFmtId="0" fontId="60" fillId="38" borderId="40" xfId="0" applyFont="1" applyFill="1" applyBorder="1" applyAlignment="1">
      <alignment vertical="center"/>
    </xf>
    <xf numFmtId="0" fontId="70" fillId="39" borderId="39" xfId="0" applyFont="1" applyFill="1" applyBorder="1" applyAlignment="1">
      <alignment horizontal="center" vertical="center" wrapText="1"/>
    </xf>
    <xf numFmtId="0" fontId="60" fillId="38" borderId="38" xfId="0" applyFont="1" applyFill="1" applyBorder="1" applyAlignment="1">
      <alignment vertical="center" wrapText="1"/>
    </xf>
    <xf numFmtId="0" fontId="62" fillId="30" borderId="40" xfId="0" applyFont="1" applyFill="1" applyBorder="1" applyAlignment="1">
      <alignment horizontal="center" vertical="center" wrapText="1"/>
    </xf>
    <xf numFmtId="3" fontId="59" fillId="32" borderId="41" xfId="0" applyNumberFormat="1" applyFont="1" applyFill="1" applyBorder="1" applyAlignment="1">
      <alignment horizontal="right" vertical="center" wrapText="1"/>
    </xf>
    <xf numFmtId="3" fontId="59" fillId="38" borderId="41" xfId="0" applyNumberFormat="1" applyFont="1" applyFill="1" applyBorder="1" applyAlignment="1">
      <alignment horizontal="right" vertical="center" wrapText="1"/>
    </xf>
    <xf numFmtId="0" fontId="59" fillId="38" borderId="41" xfId="0" applyFont="1" applyFill="1" applyBorder="1" applyAlignment="1">
      <alignment horizontal="right" vertical="center" wrapText="1"/>
    </xf>
    <xf numFmtId="0" fontId="59" fillId="32" borderId="40" xfId="0" applyFont="1" applyFill="1" applyBorder="1" applyAlignment="1">
      <alignment vertical="center" wrapText="1"/>
    </xf>
    <xf numFmtId="0" fontId="59" fillId="38" borderId="40" xfId="0" applyFont="1" applyFill="1" applyBorder="1" applyAlignment="1">
      <alignment vertical="center" wrapText="1"/>
    </xf>
    <xf numFmtId="0" fontId="72" fillId="38" borderId="38" xfId="0" applyFont="1" applyFill="1" applyBorder="1" applyAlignment="1">
      <alignment vertical="center" wrapText="1"/>
    </xf>
    <xf numFmtId="3" fontId="59" fillId="32" borderId="40" xfId="0" applyNumberFormat="1" applyFont="1" applyFill="1" applyBorder="1" applyAlignment="1">
      <alignment horizontal="right" vertical="center" wrapText="1"/>
    </xf>
    <xf numFmtId="3" fontId="60" fillId="29" borderId="41" xfId="0" applyNumberFormat="1" applyFont="1" applyFill="1" applyBorder="1" applyAlignment="1">
      <alignment horizontal="right" vertical="center" wrapText="1"/>
    </xf>
    <xf numFmtId="0" fontId="60" fillId="38" borderId="40" xfId="0" applyFont="1" applyFill="1" applyBorder="1" applyAlignment="1">
      <alignment horizontal="right" vertical="center" wrapText="1"/>
    </xf>
    <xf numFmtId="0" fontId="65" fillId="38" borderId="41" xfId="0" applyFont="1" applyFill="1" applyBorder="1" applyAlignment="1">
      <alignment horizontal="right" vertical="center" wrapText="1"/>
    </xf>
    <xf numFmtId="0" fontId="65" fillId="32" borderId="41" xfId="0" applyFont="1" applyFill="1" applyBorder="1" applyAlignment="1">
      <alignment horizontal="right" vertical="center" wrapText="1"/>
    </xf>
    <xf numFmtId="0" fontId="67" fillId="38" borderId="41" xfId="0" applyFont="1" applyFill="1" applyBorder="1" applyAlignment="1">
      <alignment horizontal="right" vertical="center" wrapText="1"/>
    </xf>
    <xf numFmtId="0" fontId="68" fillId="32" borderId="41" xfId="0" applyFont="1" applyFill="1" applyBorder="1" applyAlignment="1">
      <alignment horizontal="right" vertical="center" wrapText="1"/>
    </xf>
    <xf numFmtId="0" fontId="23" fillId="4" borderId="22" xfId="0" applyFont="1" applyFill="1" applyBorder="1" applyProtection="1">
      <protection locked="0"/>
    </xf>
    <xf numFmtId="0" fontId="21" fillId="4" borderId="22" xfId="0" applyFont="1" applyFill="1" applyBorder="1" applyProtection="1">
      <protection locked="0"/>
    </xf>
    <xf numFmtId="10" fontId="60" fillId="38" borderId="38" xfId="0" applyNumberFormat="1" applyFont="1" applyFill="1" applyBorder="1" applyAlignment="1">
      <alignment vertical="center"/>
    </xf>
    <xf numFmtId="0" fontId="73" fillId="29" borderId="41" xfId="0" applyFont="1" applyFill="1" applyBorder="1" applyAlignment="1">
      <alignment horizontal="center" vertical="center"/>
    </xf>
    <xf numFmtId="0" fontId="73" fillId="29" borderId="42" xfId="0" applyFont="1" applyFill="1" applyBorder="1" applyAlignment="1">
      <alignment horizontal="center" vertical="center"/>
    </xf>
    <xf numFmtId="43" fontId="5" fillId="0" borderId="21" xfId="1" applyFont="1" applyBorder="1" applyAlignment="1" applyProtection="1">
      <alignment horizontal="center" vertical="center" wrapText="1"/>
      <protection locked="0"/>
    </xf>
    <xf numFmtId="0" fontId="62" fillId="40" borderId="32" xfId="0" applyFont="1" applyFill="1" applyBorder="1" applyAlignment="1" applyProtection="1">
      <alignment horizontal="center" vertical="center"/>
      <protection locked="0"/>
    </xf>
    <xf numFmtId="0" fontId="1" fillId="9" borderId="0" xfId="0" applyFont="1" applyFill="1" applyAlignment="1" applyProtection="1">
      <alignment vertical="center"/>
      <protection locked="0"/>
    </xf>
    <xf numFmtId="0" fontId="67" fillId="38" borderId="38" xfId="0" applyFont="1" applyFill="1" applyBorder="1" applyAlignment="1">
      <alignment vertical="center"/>
    </xf>
    <xf numFmtId="1" fontId="0" fillId="24" borderId="35" xfId="0" applyNumberFormat="1" applyFill="1" applyBorder="1" applyAlignment="1" applyProtection="1">
      <alignment horizontal="center" vertical="center" wrapText="1"/>
      <protection locked="0"/>
    </xf>
    <xf numFmtId="0" fontId="74" fillId="41" borderId="36" xfId="0" applyFont="1" applyFill="1" applyBorder="1" applyAlignment="1">
      <alignment horizontal="center" vertical="center"/>
    </xf>
    <xf numFmtId="0" fontId="74" fillId="41" borderId="36" xfId="0" applyFont="1" applyFill="1" applyBorder="1" applyAlignment="1">
      <alignment horizontal="center" vertical="center" wrapText="1"/>
    </xf>
    <xf numFmtId="10" fontId="5" fillId="0" borderId="0" xfId="8" applyNumberFormat="1" applyFont="1" applyAlignment="1" applyProtection="1">
      <alignment horizontal="center" vertical="center" wrapText="1"/>
      <protection locked="0"/>
    </xf>
    <xf numFmtId="164" fontId="8" fillId="0" borderId="21" xfId="0" applyNumberFormat="1" applyFont="1" applyBorder="1" applyAlignment="1" applyProtection="1">
      <alignment horizontal="center" vertical="center"/>
      <protection locked="0"/>
    </xf>
    <xf numFmtId="43" fontId="8" fillId="0" borderId="21" xfId="0" applyNumberFormat="1" applyFont="1" applyBorder="1" applyAlignment="1" applyProtection="1">
      <alignment horizontal="center" vertical="center" wrapText="1"/>
      <protection locked="0"/>
    </xf>
    <xf numFmtId="43" fontId="8" fillId="0" borderId="21" xfId="1" applyFont="1" applyFill="1" applyBorder="1" applyAlignment="1" applyProtection="1">
      <alignment horizontal="center" vertical="center" wrapText="1"/>
      <protection hidden="1"/>
    </xf>
    <xf numFmtId="43" fontId="8" fillId="0" borderId="21" xfId="0" applyNumberFormat="1" applyFont="1" applyBorder="1"/>
    <xf numFmtId="14" fontId="8" fillId="0" borderId="21" xfId="0" applyNumberFormat="1" applyFont="1" applyBorder="1" applyAlignment="1" applyProtection="1">
      <alignment horizontal="center" vertical="center" wrapText="1"/>
      <protection locked="0"/>
    </xf>
    <xf numFmtId="43" fontId="8" fillId="0" borderId="21" xfId="1" applyFont="1" applyBorder="1" applyAlignment="1" applyProtection="1">
      <alignment horizontal="center" vertical="center" wrapText="1"/>
      <protection locked="0"/>
    </xf>
    <xf numFmtId="1" fontId="8" fillId="0" borderId="23" xfId="0" applyNumberFormat="1" applyFont="1" applyBorder="1" applyProtection="1">
      <protection locked="0"/>
    </xf>
    <xf numFmtId="1" fontId="8" fillId="0" borderId="21" xfId="0" applyNumberFormat="1" applyFont="1" applyBorder="1" applyAlignment="1" applyProtection="1">
      <alignment horizontal="center" vertical="center" wrapText="1"/>
      <protection hidden="1"/>
    </xf>
    <xf numFmtId="165" fontId="17" fillId="0" borderId="37" xfId="1" applyNumberFormat="1" applyFont="1" applyBorder="1" applyAlignment="1" applyProtection="1">
      <alignment horizontal="center" vertical="center"/>
      <protection hidden="1"/>
    </xf>
    <xf numFmtId="165" fontId="76" fillId="42" borderId="30" xfId="0" applyNumberFormat="1" applyFont="1" applyFill="1" applyBorder="1" applyAlignment="1" applyProtection="1">
      <alignment vertical="center"/>
      <protection hidden="1"/>
    </xf>
    <xf numFmtId="165" fontId="76" fillId="42" borderId="27" xfId="1" applyNumberFormat="1" applyFont="1" applyFill="1" applyBorder="1" applyAlignment="1" applyProtection="1">
      <alignment horizontal="center" vertical="center"/>
      <protection hidden="1"/>
    </xf>
    <xf numFmtId="165" fontId="55" fillId="0" borderId="30" xfId="0" applyNumberFormat="1" applyFont="1" applyBorder="1" applyAlignment="1" applyProtection="1">
      <alignment vertical="center"/>
      <protection hidden="1"/>
    </xf>
    <xf numFmtId="165" fontId="55" fillId="0" borderId="30" xfId="1" applyNumberFormat="1" applyFont="1" applyBorder="1" applyAlignment="1" applyProtection="1">
      <alignment vertical="center"/>
      <protection hidden="1"/>
    </xf>
    <xf numFmtId="0" fontId="17" fillId="0" borderId="0" xfId="0" applyFont="1" applyAlignment="1" applyProtection="1">
      <alignment vertical="center" wrapText="1"/>
      <protection locked="0"/>
    </xf>
    <xf numFmtId="0" fontId="38" fillId="21" borderId="23" xfId="0" applyFont="1" applyFill="1" applyBorder="1" applyAlignment="1" applyProtection="1">
      <alignment horizontal="center" vertical="center" wrapText="1"/>
      <protection locked="0"/>
    </xf>
    <xf numFmtId="0" fontId="38" fillId="21" borderId="28" xfId="0" applyFont="1" applyFill="1" applyBorder="1" applyAlignment="1" applyProtection="1">
      <alignment horizontal="center" vertical="center" wrapText="1"/>
      <protection locked="0"/>
    </xf>
    <xf numFmtId="0" fontId="76" fillId="42" borderId="0" xfId="0" applyFont="1" applyFill="1" applyAlignment="1" applyProtection="1">
      <alignment vertical="center"/>
      <protection locked="0"/>
    </xf>
    <xf numFmtId="43" fontId="13" fillId="9" borderId="0" xfId="0" applyNumberFormat="1" applyFont="1" applyFill="1" applyAlignment="1">
      <alignment vertical="center"/>
    </xf>
    <xf numFmtId="0" fontId="5" fillId="0" borderId="44" xfId="0" applyFont="1" applyBorder="1" applyAlignment="1" applyProtection="1">
      <alignment horizontal="left" vertical="center"/>
      <protection locked="0"/>
    </xf>
    <xf numFmtId="0" fontId="5" fillId="0" borderId="44" xfId="0" applyFont="1" applyBorder="1" applyAlignment="1" applyProtection="1">
      <alignment horizontal="center" vertical="center" wrapText="1"/>
      <protection locked="0"/>
    </xf>
    <xf numFmtId="173" fontId="17" fillId="0" borderId="0" xfId="0" applyNumberFormat="1" applyFont="1" applyAlignment="1" applyProtection="1">
      <alignment vertical="center"/>
      <protection locked="0"/>
    </xf>
    <xf numFmtId="0" fontId="21" fillId="0" borderId="23" xfId="0" applyFont="1" applyBorder="1" applyProtection="1">
      <protection locked="0"/>
    </xf>
    <xf numFmtId="166" fontId="21" fillId="0" borderId="23" xfId="1" applyNumberFormat="1" applyFont="1" applyFill="1" applyBorder="1" applyProtection="1">
      <protection locked="0"/>
    </xf>
    <xf numFmtId="166" fontId="24" fillId="0" borderId="23" xfId="1" applyNumberFormat="1" applyFont="1" applyFill="1" applyBorder="1" applyProtection="1">
      <protection locked="0"/>
    </xf>
    <xf numFmtId="0" fontId="21" fillId="0" borderId="2" xfId="0" applyFont="1" applyBorder="1" applyProtection="1">
      <protection locked="0"/>
    </xf>
    <xf numFmtId="166" fontId="21" fillId="0" borderId="2" xfId="1" applyNumberFormat="1" applyFont="1" applyFill="1" applyBorder="1" applyProtection="1">
      <protection locked="0"/>
    </xf>
    <xf numFmtId="166" fontId="24" fillId="0" borderId="2" xfId="1" applyNumberFormat="1" applyFont="1" applyFill="1" applyBorder="1" applyProtection="1">
      <protection locked="0"/>
    </xf>
    <xf numFmtId="0" fontId="23" fillId="0" borderId="44" xfId="0" applyFont="1" applyBorder="1" applyProtection="1">
      <protection locked="0"/>
    </xf>
    <xf numFmtId="166" fontId="23" fillId="0" borderId="44" xfId="1" applyNumberFormat="1" applyFont="1" applyFill="1" applyBorder="1" applyProtection="1">
      <protection locked="0"/>
    </xf>
    <xf numFmtId="166" fontId="21" fillId="0" borderId="44" xfId="1" applyNumberFormat="1" applyFont="1" applyFill="1" applyBorder="1" applyProtection="1">
      <protection locked="0"/>
    </xf>
    <xf numFmtId="0" fontId="21" fillId="0" borderId="44" xfId="0" applyFont="1" applyBorder="1" applyProtection="1">
      <protection locked="0"/>
    </xf>
    <xf numFmtId="166" fontId="24" fillId="0" borderId="44" xfId="1" applyNumberFormat="1" applyFont="1" applyFill="1" applyBorder="1" applyProtection="1">
      <protection locked="0"/>
    </xf>
    <xf numFmtId="0" fontId="0" fillId="38" borderId="0" xfId="0" applyFill="1"/>
    <xf numFmtId="0" fontId="0" fillId="38" borderId="52" xfId="0" applyFill="1" applyBorder="1"/>
    <xf numFmtId="0" fontId="0" fillId="38" borderId="53" xfId="0" applyFill="1" applyBorder="1"/>
    <xf numFmtId="0" fontId="0" fillId="38" borderId="54" xfId="0" applyFill="1" applyBorder="1"/>
    <xf numFmtId="0" fontId="82" fillId="38" borderId="47" xfId="0" applyFont="1" applyFill="1" applyBorder="1"/>
    <xf numFmtId="0" fontId="82" fillId="38" borderId="0" xfId="0" applyFont="1" applyFill="1"/>
    <xf numFmtId="3" fontId="83" fillId="38" borderId="0" xfId="0" applyNumberFormat="1" applyFont="1" applyFill="1"/>
    <xf numFmtId="0" fontId="83" fillId="38" borderId="51" xfId="0" applyFont="1" applyFill="1" applyBorder="1"/>
    <xf numFmtId="0" fontId="82" fillId="38" borderId="51" xfId="0" applyFont="1" applyFill="1" applyBorder="1"/>
    <xf numFmtId="174" fontId="82" fillId="38" borderId="0" xfId="0" applyNumberFormat="1" applyFont="1" applyFill="1"/>
    <xf numFmtId="3" fontId="83" fillId="38" borderId="51" xfId="0" applyNumberFormat="1" applyFont="1" applyFill="1" applyBorder="1"/>
    <xf numFmtId="0" fontId="0" fillId="45" borderId="0" xfId="0" applyFill="1"/>
    <xf numFmtId="3" fontId="0" fillId="45" borderId="0" xfId="0" applyNumberFormat="1" applyFill="1"/>
    <xf numFmtId="0" fontId="85" fillId="45" borderId="46" xfId="0" applyFont="1" applyFill="1" applyBorder="1"/>
    <xf numFmtId="0" fontId="78" fillId="38" borderId="46" xfId="0" applyFont="1" applyFill="1" applyBorder="1"/>
    <xf numFmtId="0" fontId="86" fillId="45" borderId="46" xfId="0" applyFont="1" applyFill="1" applyBorder="1"/>
    <xf numFmtId="3" fontId="86" fillId="45" borderId="46" xfId="0" applyNumberFormat="1" applyFont="1" applyFill="1" applyBorder="1"/>
    <xf numFmtId="0" fontId="86" fillId="38" borderId="46" xfId="0" applyFont="1" applyFill="1" applyBorder="1"/>
    <xf numFmtId="3" fontId="86" fillId="38" borderId="46" xfId="0" applyNumberFormat="1" applyFont="1" applyFill="1" applyBorder="1"/>
    <xf numFmtId="0" fontId="87" fillId="38" borderId="46" xfId="0" applyFont="1" applyFill="1" applyBorder="1"/>
    <xf numFmtId="0" fontId="79" fillId="44" borderId="46" xfId="0" applyFont="1" applyFill="1" applyBorder="1"/>
    <xf numFmtId="0" fontId="80" fillId="44" borderId="46" xfId="0" applyFont="1" applyFill="1" applyBorder="1"/>
    <xf numFmtId="3" fontId="85" fillId="45" borderId="46" xfId="0" applyNumberFormat="1" applyFont="1" applyFill="1" applyBorder="1"/>
    <xf numFmtId="17" fontId="86" fillId="38" borderId="46" xfId="0" applyNumberFormat="1" applyFont="1" applyFill="1" applyBorder="1"/>
    <xf numFmtId="0" fontId="85" fillId="45" borderId="56" xfId="0" applyFont="1" applyFill="1" applyBorder="1"/>
    <xf numFmtId="3" fontId="86" fillId="45" borderId="56" xfId="0" applyNumberFormat="1" applyFont="1" applyFill="1" applyBorder="1"/>
    <xf numFmtId="3" fontId="86" fillId="38" borderId="56" xfId="0" applyNumberFormat="1" applyFont="1" applyFill="1" applyBorder="1"/>
    <xf numFmtId="0" fontId="86" fillId="38" borderId="56" xfId="0" applyFont="1" applyFill="1" applyBorder="1"/>
    <xf numFmtId="0" fontId="86" fillId="45" borderId="56" xfId="0" applyFont="1" applyFill="1" applyBorder="1"/>
    <xf numFmtId="0" fontId="89" fillId="43" borderId="46" xfId="0" applyFont="1" applyFill="1" applyBorder="1"/>
    <xf numFmtId="0" fontId="90" fillId="43" borderId="46" xfId="0" applyFont="1" applyFill="1" applyBorder="1"/>
    <xf numFmtId="0" fontId="28" fillId="46" borderId="3" xfId="0" applyFont="1" applyFill="1" applyBorder="1" applyAlignment="1" applyProtection="1">
      <alignment vertical="center"/>
      <protection hidden="1"/>
    </xf>
    <xf numFmtId="0" fontId="28" fillId="46" borderId="5" xfId="0" applyFont="1" applyFill="1" applyBorder="1" applyAlignment="1" applyProtection="1">
      <alignment vertical="center"/>
      <protection hidden="1"/>
    </xf>
    <xf numFmtId="165" fontId="0" fillId="0" borderId="0" xfId="1" applyNumberFormat="1" applyFont="1" applyFill="1" applyBorder="1"/>
    <xf numFmtId="3" fontId="49" fillId="0" borderId="0" xfId="1" applyNumberFormat="1" applyFont="1" applyFill="1" applyBorder="1" applyAlignment="1">
      <alignment horizontal="right" vertical="center"/>
    </xf>
    <xf numFmtId="3" fontId="49" fillId="0" borderId="0" xfId="1" applyNumberFormat="1" applyFont="1" applyFill="1" applyBorder="1" applyAlignment="1">
      <alignment vertical="center"/>
    </xf>
    <xf numFmtId="0" fontId="0" fillId="0" borderId="44" xfId="0" applyBorder="1"/>
    <xf numFmtId="49" fontId="50" fillId="0" borderId="44" xfId="0" quotePrefix="1" applyNumberFormat="1" applyFont="1" applyBorder="1" applyAlignment="1">
      <alignment horizontal="center"/>
    </xf>
    <xf numFmtId="0" fontId="50" fillId="0" borderId="44" xfId="0" applyFont="1" applyBorder="1"/>
    <xf numFmtId="3" fontId="50" fillId="0" borderId="44" xfId="1" applyNumberFormat="1" applyFont="1" applyBorder="1"/>
    <xf numFmtId="166" fontId="50" fillId="0" borderId="44" xfId="1" applyNumberFormat="1" applyFont="1" applyBorder="1"/>
    <xf numFmtId="171" fontId="50" fillId="0" borderId="44" xfId="0" applyNumberFormat="1" applyFont="1" applyBorder="1"/>
    <xf numFmtId="14" fontId="17" fillId="23" borderId="35" xfId="0" applyNumberFormat="1" applyFont="1" applyFill="1" applyBorder="1" applyAlignment="1">
      <alignment horizontal="left" vertical="center" wrapText="1"/>
    </xf>
    <xf numFmtId="14" fontId="17" fillId="24" borderId="35" xfId="0" applyNumberFormat="1" applyFont="1" applyFill="1" applyBorder="1" applyAlignment="1">
      <alignment horizontal="left" vertical="center" wrapText="1"/>
    </xf>
    <xf numFmtId="0" fontId="75" fillId="9" borderId="0" xfId="0" applyFont="1" applyFill="1" applyAlignment="1" applyProtection="1">
      <alignment vertical="center"/>
      <protection hidden="1"/>
    </xf>
    <xf numFmtId="0" fontId="1" fillId="9" borderId="0" xfId="0" applyFont="1" applyFill="1" applyAlignment="1">
      <alignment horizontal="center" vertical="center" wrapText="1"/>
    </xf>
    <xf numFmtId="0" fontId="31" fillId="9" borderId="0" xfId="0" applyFont="1" applyFill="1" applyAlignment="1" applyProtection="1">
      <alignment vertical="center"/>
      <protection hidden="1"/>
    </xf>
    <xf numFmtId="0" fontId="31" fillId="9" borderId="0" xfId="0" applyFont="1" applyFill="1" applyProtection="1">
      <protection hidden="1"/>
    </xf>
    <xf numFmtId="0" fontId="36" fillId="46" borderId="3" xfId="0" applyFont="1" applyFill="1" applyBorder="1" applyAlignment="1" applyProtection="1">
      <alignment horizontal="center"/>
      <protection locked="0"/>
    </xf>
    <xf numFmtId="0" fontId="29" fillId="46" borderId="5" xfId="0" applyFont="1" applyFill="1" applyBorder="1" applyAlignment="1" applyProtection="1">
      <alignment vertical="center"/>
      <protection locked="0"/>
    </xf>
    <xf numFmtId="0" fontId="30" fillId="46" borderId="5" xfId="0" applyFont="1" applyFill="1" applyBorder="1" applyAlignment="1" applyProtection="1">
      <alignment vertical="center"/>
      <protection locked="0"/>
    </xf>
    <xf numFmtId="15" fontId="91" fillId="11" borderId="6" xfId="0" applyNumberFormat="1" applyFont="1" applyFill="1" applyBorder="1" applyAlignment="1" applyProtection="1">
      <alignment horizontal="center" vertical="center"/>
      <protection locked="0"/>
    </xf>
    <xf numFmtId="0" fontId="30" fillId="46" borderId="5" xfId="0" applyFont="1" applyFill="1" applyBorder="1" applyAlignment="1" applyProtection="1">
      <alignment horizontal="center" vertical="center"/>
      <protection locked="0"/>
    </xf>
    <xf numFmtId="0" fontId="75" fillId="9" borderId="10" xfId="0" applyFont="1" applyFill="1" applyBorder="1" applyAlignment="1" applyProtection="1">
      <alignment vertical="center"/>
      <protection hidden="1"/>
    </xf>
    <xf numFmtId="0" fontId="28" fillId="46" borderId="0" xfId="0" applyFont="1" applyFill="1" applyAlignment="1" applyProtection="1">
      <alignment vertical="center"/>
      <protection hidden="1"/>
    </xf>
    <xf numFmtId="0" fontId="30" fillId="46" borderId="5" xfId="0" applyFont="1" applyFill="1" applyBorder="1" applyAlignment="1" applyProtection="1">
      <alignment horizontal="center"/>
      <protection locked="0"/>
    </xf>
    <xf numFmtId="1" fontId="5" fillId="47" borderId="21" xfId="0" applyNumberFormat="1" applyFont="1" applyFill="1" applyBorder="1" applyAlignment="1" applyProtection="1">
      <alignment horizontal="center" vertical="center"/>
      <protection locked="0"/>
    </xf>
    <xf numFmtId="0" fontId="32" fillId="18" borderId="57" xfId="0" applyFont="1" applyFill="1" applyBorder="1" applyAlignment="1">
      <alignment vertical="center"/>
    </xf>
    <xf numFmtId="0" fontId="31" fillId="9" borderId="57" xfId="0" applyFont="1" applyFill="1" applyBorder="1" applyAlignment="1">
      <alignment vertical="center"/>
    </xf>
    <xf numFmtId="0" fontId="32" fillId="19" borderId="57" xfId="0" applyFont="1" applyFill="1" applyBorder="1" applyAlignment="1">
      <alignment vertical="center"/>
    </xf>
    <xf numFmtId="0" fontId="0" fillId="9" borderId="57" xfId="0" applyFill="1" applyBorder="1" applyAlignment="1" applyProtection="1">
      <alignment vertical="center"/>
      <protection hidden="1"/>
    </xf>
    <xf numFmtId="0" fontId="35" fillId="11" borderId="57" xfId="0" applyFont="1" applyFill="1" applyBorder="1" applyAlignment="1">
      <alignment horizontal="center" vertical="center"/>
    </xf>
    <xf numFmtId="0" fontId="28" fillId="46" borderId="16" xfId="0" applyFont="1" applyFill="1" applyBorder="1" applyAlignment="1" applyProtection="1">
      <alignment vertical="center"/>
      <protection hidden="1"/>
    </xf>
    <xf numFmtId="0" fontId="30" fillId="46" borderId="16" xfId="0" applyFont="1" applyFill="1" applyBorder="1" applyAlignment="1" applyProtection="1">
      <alignment horizontal="center"/>
      <protection locked="0"/>
    </xf>
    <xf numFmtId="0" fontId="75" fillId="9" borderId="9" xfId="0" applyFont="1" applyFill="1" applyBorder="1" applyAlignment="1" applyProtection="1">
      <alignment vertical="center"/>
      <protection hidden="1"/>
    </xf>
    <xf numFmtId="0" fontId="75" fillId="9" borderId="7" xfId="0" applyFont="1" applyFill="1" applyBorder="1" applyAlignment="1" applyProtection="1">
      <alignment vertical="center"/>
      <protection hidden="1"/>
    </xf>
    <xf numFmtId="0" fontId="92" fillId="9" borderId="9" xfId="0" applyFont="1" applyFill="1" applyBorder="1" applyProtection="1">
      <protection hidden="1"/>
    </xf>
    <xf numFmtId="0" fontId="92" fillId="9" borderId="0" xfId="0" applyFont="1" applyFill="1" applyProtection="1">
      <protection hidden="1"/>
    </xf>
    <xf numFmtId="0" fontId="8" fillId="0" borderId="44" xfId="0" applyFont="1" applyBorder="1" applyAlignment="1" applyProtection="1">
      <alignment horizontal="left" vertical="center"/>
      <protection locked="0"/>
    </xf>
    <xf numFmtId="164" fontId="5" fillId="0" borderId="44" xfId="0" applyNumberFormat="1" applyFont="1" applyBorder="1" applyAlignment="1" applyProtection="1">
      <alignment horizontal="center" vertical="center"/>
      <protection locked="0"/>
    </xf>
    <xf numFmtId="0" fontId="5" fillId="0" borderId="44" xfId="0" applyFont="1" applyBorder="1" applyProtection="1">
      <protection locked="0"/>
    </xf>
    <xf numFmtId="165" fontId="5" fillId="0" borderId="44" xfId="1" applyNumberFormat="1" applyFont="1" applyFill="1" applyBorder="1" applyAlignment="1" applyProtection="1">
      <alignment horizontal="center" vertical="center" wrapText="1"/>
      <protection locked="0"/>
    </xf>
    <xf numFmtId="0" fontId="0" fillId="0" borderId="0" xfId="0" applyAlignment="1">
      <alignment wrapText="1"/>
    </xf>
    <xf numFmtId="0" fontId="93" fillId="51" borderId="44" xfId="0" applyFont="1" applyFill="1" applyBorder="1" applyAlignment="1" applyProtection="1">
      <alignment horizontal="center" vertical="center" wrapText="1"/>
      <protection locked="0"/>
    </xf>
    <xf numFmtId="17" fontId="21" fillId="51" borderId="1" xfId="0" applyNumberFormat="1" applyFont="1" applyFill="1" applyBorder="1" applyAlignment="1" applyProtection="1">
      <alignment horizontal="center" vertical="center" wrapText="1"/>
      <protection locked="0"/>
    </xf>
    <xf numFmtId="165" fontId="0" fillId="0" borderId="44" xfId="1" applyNumberFormat="1" applyFont="1" applyBorder="1"/>
    <xf numFmtId="164" fontId="8" fillId="0" borderId="44" xfId="0" applyNumberFormat="1" applyFont="1" applyBorder="1" applyAlignment="1" applyProtection="1">
      <alignment horizontal="center" vertical="center"/>
      <protection locked="0"/>
    </xf>
    <xf numFmtId="0" fontId="8" fillId="0" borderId="44" xfId="0" applyFont="1" applyBorder="1" applyAlignment="1" applyProtection="1">
      <alignment horizontal="center" vertical="center" wrapText="1"/>
      <protection locked="0"/>
    </xf>
    <xf numFmtId="0" fontId="8" fillId="0" borderId="44" xfId="0" applyFont="1" applyBorder="1" applyProtection="1">
      <protection locked="0"/>
    </xf>
    <xf numFmtId="164" fontId="5" fillId="0" borderId="44" xfId="2" applyNumberFormat="1" applyFont="1" applyBorder="1" applyAlignment="1" applyProtection="1">
      <alignment vertical="center"/>
      <protection locked="0"/>
    </xf>
    <xf numFmtId="0" fontId="5" fillId="0" borderId="44" xfId="2" applyFont="1" applyBorder="1" applyAlignment="1" applyProtection="1">
      <alignment horizontal="left" vertical="center"/>
      <protection locked="0"/>
    </xf>
    <xf numFmtId="15" fontId="5" fillId="0" borderId="44" xfId="0" applyNumberFormat="1" applyFont="1" applyBorder="1" applyAlignment="1" applyProtection="1">
      <alignment horizontal="center" vertical="center" wrapText="1"/>
      <protection locked="0"/>
    </xf>
    <xf numFmtId="0" fontId="17" fillId="0" borderId="44" xfId="0" applyFont="1" applyBorder="1" applyProtection="1">
      <protection locked="0"/>
    </xf>
    <xf numFmtId="0" fontId="94" fillId="17" borderId="26" xfId="0" applyFont="1" applyFill="1" applyBorder="1" applyAlignment="1">
      <alignment horizontal="center" vertical="center"/>
    </xf>
    <xf numFmtId="0" fontId="94" fillId="17" borderId="12" xfId="0" applyFont="1" applyFill="1" applyBorder="1" applyAlignment="1">
      <alignment horizontal="center" vertical="center"/>
    </xf>
    <xf numFmtId="9" fontId="94" fillId="17" borderId="12" xfId="0" applyNumberFormat="1" applyFont="1" applyFill="1" applyBorder="1" applyAlignment="1">
      <alignment horizontal="center" vertical="center"/>
    </xf>
    <xf numFmtId="0" fontId="5" fillId="3" borderId="2" xfId="0" applyFont="1" applyFill="1" applyBorder="1" applyAlignment="1" applyProtection="1">
      <alignment horizontal="center" vertical="center" wrapText="1"/>
      <protection locked="0"/>
    </xf>
    <xf numFmtId="17" fontId="95" fillId="52" borderId="0" xfId="0" applyNumberFormat="1" applyFont="1" applyFill="1" applyAlignment="1" applyProtection="1">
      <alignment horizontal="center" vertical="center" wrapText="1"/>
      <protection locked="0"/>
    </xf>
    <xf numFmtId="0" fontId="96" fillId="51" borderId="44" xfId="0" applyFont="1" applyFill="1" applyBorder="1" applyAlignment="1" applyProtection="1">
      <alignment horizontal="center" vertical="center" wrapText="1"/>
      <protection locked="0"/>
    </xf>
    <xf numFmtId="0" fontId="41" fillId="53" borderId="44" xfId="0" applyFont="1" applyFill="1" applyBorder="1"/>
    <xf numFmtId="176" fontId="60" fillId="38" borderId="38" xfId="0" applyNumberFormat="1" applyFont="1" applyFill="1" applyBorder="1" applyAlignment="1">
      <alignment vertical="center"/>
    </xf>
    <xf numFmtId="176" fontId="59" fillId="38" borderId="41" xfId="0" applyNumberFormat="1" applyFont="1" applyFill="1" applyBorder="1" applyAlignment="1">
      <alignment horizontal="right" vertical="center" wrapText="1"/>
    </xf>
    <xf numFmtId="177" fontId="94" fillId="17" borderId="26" xfId="1" applyNumberFormat="1" applyFont="1" applyFill="1" applyBorder="1" applyAlignment="1">
      <alignment horizontal="center" vertical="center"/>
    </xf>
    <xf numFmtId="0" fontId="59" fillId="32" borderId="0" xfId="0" applyFont="1" applyFill="1" applyAlignment="1">
      <alignment vertical="center"/>
    </xf>
    <xf numFmtId="0" fontId="63" fillId="35" borderId="0" xfId="0" applyFont="1" applyFill="1" applyAlignment="1">
      <alignment horizontal="center" vertical="center"/>
    </xf>
    <xf numFmtId="0" fontId="73" fillId="29" borderId="0" xfId="0" applyFont="1" applyFill="1" applyAlignment="1">
      <alignment horizontal="center" vertical="center"/>
    </xf>
    <xf numFmtId="15" fontId="59" fillId="32" borderId="0" xfId="0" applyNumberFormat="1" applyFont="1" applyFill="1" applyAlignment="1">
      <alignment vertical="center"/>
    </xf>
    <xf numFmtId="15" fontId="59" fillId="38" borderId="41" xfId="0" applyNumberFormat="1" applyFont="1" applyFill="1" applyBorder="1" applyAlignment="1">
      <alignment vertical="center"/>
    </xf>
    <xf numFmtId="15" fontId="59" fillId="38" borderId="42" xfId="0" applyNumberFormat="1" applyFont="1" applyFill="1" applyBorder="1" applyAlignment="1">
      <alignment vertical="center"/>
    </xf>
    <xf numFmtId="15" fontId="59" fillId="32" borderId="42" xfId="0" applyNumberFormat="1" applyFont="1" applyFill="1" applyBorder="1" applyAlignment="1">
      <alignment vertical="center"/>
    </xf>
    <xf numFmtId="0" fontId="59" fillId="32" borderId="0" xfId="0" applyFont="1" applyFill="1" applyAlignment="1">
      <alignment vertical="center" wrapText="1"/>
    </xf>
    <xf numFmtId="0" fontId="73" fillId="29" borderId="0" xfId="0" applyFont="1" applyFill="1" applyAlignment="1">
      <alignment horizontal="center" vertical="center" wrapText="1"/>
    </xf>
    <xf numFmtId="0" fontId="73" fillId="29" borderId="42" xfId="0" applyFont="1" applyFill="1" applyBorder="1" applyAlignment="1">
      <alignment horizontal="center" vertical="center" wrapText="1"/>
    </xf>
    <xf numFmtId="0" fontId="73" fillId="29" borderId="41" xfId="0" applyFont="1" applyFill="1" applyBorder="1" applyAlignment="1">
      <alignment horizontal="center" vertical="center" wrapText="1"/>
    </xf>
    <xf numFmtId="0" fontId="97" fillId="54" borderId="38" xfId="0" applyFont="1" applyFill="1" applyBorder="1" applyAlignment="1">
      <alignment vertical="center" wrapText="1"/>
    </xf>
    <xf numFmtId="49" fontId="65" fillId="38" borderId="38" xfId="0" quotePrefix="1" applyNumberFormat="1" applyFont="1" applyFill="1" applyBorder="1" applyAlignment="1">
      <alignment vertical="center"/>
    </xf>
    <xf numFmtId="0" fontId="50" fillId="0" borderId="61" xfId="0" applyFont="1" applyBorder="1"/>
    <xf numFmtId="3" fontId="50" fillId="0" borderId="61" xfId="1" applyNumberFormat="1" applyFont="1" applyBorder="1"/>
    <xf numFmtId="166" fontId="50" fillId="0" borderId="61" xfId="1" applyNumberFormat="1" applyFont="1" applyBorder="1"/>
    <xf numFmtId="49" fontId="50" fillId="0" borderId="61" xfId="0" quotePrefix="1" applyNumberFormat="1" applyFont="1" applyBorder="1" applyAlignment="1">
      <alignment horizontal="center"/>
    </xf>
    <xf numFmtId="171" fontId="50" fillId="0" borderId="61" xfId="0" applyNumberFormat="1" applyFont="1" applyBorder="1"/>
    <xf numFmtId="49" fontId="50" fillId="0" borderId="61" xfId="0" quotePrefix="1" applyNumberFormat="1" applyFont="1" applyBorder="1" applyAlignment="1">
      <alignment horizontal="center" wrapText="1"/>
    </xf>
    <xf numFmtId="0" fontId="50" fillId="0" borderId="61" xfId="0" applyFont="1" applyBorder="1" applyAlignment="1">
      <alignment vertical="center" wrapText="1"/>
    </xf>
    <xf numFmtId="3" fontId="50" fillId="0" borderId="61" xfId="1" applyNumberFormat="1" applyFont="1" applyBorder="1" applyAlignment="1">
      <alignment vertical="center" wrapText="1"/>
    </xf>
    <xf numFmtId="49" fontId="98" fillId="6" borderId="61" xfId="0" applyNumberFormat="1" applyFont="1" applyFill="1" applyBorder="1" applyAlignment="1">
      <alignment horizontal="center"/>
    </xf>
    <xf numFmtId="0" fontId="98" fillId="6" borderId="61" xfId="0" applyFont="1" applyFill="1" applyBorder="1"/>
    <xf numFmtId="3" fontId="98" fillId="6" borderId="61" xfId="1" applyNumberFormat="1" applyFont="1" applyFill="1" applyBorder="1"/>
    <xf numFmtId="166" fontId="98" fillId="6" borderId="61" xfId="1" applyNumberFormat="1" applyFont="1" applyFill="1" applyBorder="1"/>
    <xf numFmtId="3" fontId="50" fillId="0" borderId="61" xfId="1" applyNumberFormat="1" applyFont="1" applyFill="1" applyBorder="1"/>
    <xf numFmtId="166" fontId="50" fillId="0" borderId="61" xfId="1" applyNumberFormat="1" applyFont="1" applyFill="1" applyBorder="1"/>
    <xf numFmtId="49" fontId="50" fillId="41" borderId="61" xfId="0" quotePrefix="1" applyNumberFormat="1" applyFont="1" applyFill="1" applyBorder="1" applyAlignment="1">
      <alignment horizontal="center" vertical="center" wrapText="1"/>
    </xf>
    <xf numFmtId="0" fontId="50" fillId="41" borderId="61" xfId="0" applyFont="1" applyFill="1" applyBorder="1" applyAlignment="1">
      <alignment horizontal="center" vertical="center" wrapText="1"/>
    </xf>
    <xf numFmtId="3" fontId="50" fillId="41" borderId="61" xfId="1" applyNumberFormat="1" applyFont="1" applyFill="1" applyBorder="1" applyAlignment="1">
      <alignment horizontal="center" vertical="center" wrapText="1"/>
    </xf>
    <xf numFmtId="166" fontId="50" fillId="41" borderId="61" xfId="1" applyNumberFormat="1" applyFont="1" applyFill="1" applyBorder="1" applyAlignment="1">
      <alignment horizontal="center" vertical="center" wrapText="1"/>
    </xf>
    <xf numFmtId="3" fontId="50" fillId="41" borderId="61" xfId="1" applyNumberFormat="1" applyFont="1" applyFill="1" applyBorder="1" applyAlignment="1">
      <alignment horizontal="center" vertical="center"/>
    </xf>
    <xf numFmtId="3" fontId="98" fillId="6" borderId="61" xfId="1" applyNumberFormat="1" applyFont="1" applyFill="1" applyBorder="1" applyAlignment="1">
      <alignment horizontal="center" vertical="center"/>
    </xf>
    <xf numFmtId="0" fontId="99" fillId="0" borderId="0" xfId="0" applyFont="1"/>
    <xf numFmtId="0" fontId="100" fillId="0" borderId="0" xfId="9" applyFont="1"/>
    <xf numFmtId="0" fontId="101" fillId="0" borderId="0" xfId="0" applyFont="1"/>
    <xf numFmtId="0" fontId="27" fillId="0" borderId="22" xfId="0" applyFont="1" applyBorder="1" applyAlignment="1" applyProtection="1">
      <alignment vertical="center" wrapText="1"/>
      <protection hidden="1"/>
    </xf>
    <xf numFmtId="165" fontId="27" fillId="0" borderId="22" xfId="1" applyNumberFormat="1" applyFont="1" applyBorder="1" applyAlignment="1" applyProtection="1">
      <alignment vertical="center"/>
      <protection locked="0"/>
    </xf>
    <xf numFmtId="165" fontId="27" fillId="0" borderId="22" xfId="1" applyNumberFormat="1" applyFont="1" applyBorder="1" applyProtection="1">
      <protection locked="0"/>
    </xf>
    <xf numFmtId="165" fontId="27" fillId="0" borderId="22" xfId="1" applyNumberFormat="1" applyFont="1" applyBorder="1" applyAlignment="1" applyProtection="1">
      <alignment horizontal="right" vertical="center" wrapText="1"/>
      <protection locked="0"/>
    </xf>
    <xf numFmtId="0" fontId="27" fillId="0" borderId="61" xfId="0" applyFont="1" applyBorder="1" applyAlignment="1" applyProtection="1">
      <alignment vertical="center"/>
      <protection locked="0"/>
    </xf>
    <xf numFmtId="0" fontId="5" fillId="4" borderId="21" xfId="0" applyFont="1" applyFill="1" applyBorder="1" applyAlignment="1" applyProtection="1">
      <alignment horizontal="center" vertical="center" wrapText="1"/>
      <protection locked="0"/>
    </xf>
    <xf numFmtId="0" fontId="8" fillId="4" borderId="21" xfId="0" applyFont="1" applyFill="1" applyBorder="1" applyAlignment="1" applyProtection="1">
      <alignment horizontal="center" vertical="center" wrapText="1"/>
      <protection locked="0"/>
    </xf>
    <xf numFmtId="0" fontId="5" fillId="4" borderId="22" xfId="0" applyFont="1" applyFill="1" applyBorder="1" applyAlignment="1" applyProtection="1">
      <alignment horizontal="center" vertical="center" wrapText="1"/>
      <protection locked="0"/>
    </xf>
    <xf numFmtId="0" fontId="5" fillId="4" borderId="36" xfId="0" applyFont="1" applyFill="1" applyBorder="1" applyAlignment="1" applyProtection="1">
      <alignment horizontal="center" vertical="center" wrapText="1"/>
      <protection locked="0"/>
    </xf>
    <xf numFmtId="165" fontId="17" fillId="0" borderId="61" xfId="1" applyNumberFormat="1" applyFont="1" applyBorder="1" applyAlignment="1" applyProtection="1">
      <alignment horizontal="center" vertical="center"/>
      <protection hidden="1"/>
    </xf>
    <xf numFmtId="166" fontId="17" fillId="0" borderId="61" xfId="1" applyNumberFormat="1" applyFont="1" applyBorder="1" applyAlignment="1" applyProtection="1">
      <alignment horizontal="center" vertical="center"/>
      <protection hidden="1"/>
    </xf>
    <xf numFmtId="0" fontId="17" fillId="11" borderId="24" xfId="0" applyFont="1" applyFill="1" applyBorder="1" applyAlignment="1" applyProtection="1">
      <alignment vertical="center"/>
      <protection hidden="1"/>
    </xf>
    <xf numFmtId="0" fontId="17" fillId="11" borderId="31" xfId="0" applyFont="1" applyFill="1" applyBorder="1" applyAlignment="1" applyProtection="1">
      <alignment vertical="center"/>
      <protection hidden="1"/>
    </xf>
    <xf numFmtId="0" fontId="17" fillId="11" borderId="64" xfId="0" applyFont="1" applyFill="1" applyBorder="1" applyAlignment="1" applyProtection="1">
      <alignment vertical="center"/>
      <protection hidden="1"/>
    </xf>
    <xf numFmtId="165" fontId="17" fillId="11" borderId="0" xfId="1" applyNumberFormat="1" applyFont="1" applyFill="1" applyBorder="1" applyAlignment="1" applyProtection="1">
      <alignment vertical="center"/>
      <protection hidden="1"/>
    </xf>
    <xf numFmtId="165" fontId="17" fillId="11" borderId="65" xfId="1" applyNumberFormat="1" applyFont="1" applyFill="1" applyBorder="1" applyAlignment="1" applyProtection="1">
      <alignment vertical="center"/>
      <protection hidden="1"/>
    </xf>
    <xf numFmtId="0" fontId="17" fillId="10" borderId="11" xfId="0" applyFont="1" applyFill="1" applyBorder="1" applyAlignment="1" applyProtection="1">
      <alignment vertical="center"/>
      <protection hidden="1"/>
    </xf>
    <xf numFmtId="165" fontId="55" fillId="10" borderId="11" xfId="1" applyNumberFormat="1" applyFont="1" applyFill="1" applyBorder="1" applyAlignment="1" applyProtection="1">
      <alignment vertical="center"/>
      <protection hidden="1"/>
    </xf>
    <xf numFmtId="165" fontId="17" fillId="11" borderId="25" xfId="1" applyNumberFormat="1" applyFont="1" applyFill="1" applyBorder="1" applyAlignment="1" applyProtection="1">
      <alignment horizontal="right" vertical="center"/>
      <protection hidden="1"/>
    </xf>
    <xf numFmtId="165" fontId="17" fillId="11" borderId="63" xfId="1" applyNumberFormat="1" applyFont="1" applyFill="1" applyBorder="1" applyAlignment="1" applyProtection="1">
      <alignment horizontal="right" vertical="center"/>
      <protection hidden="1"/>
    </xf>
    <xf numFmtId="165" fontId="17" fillId="11" borderId="66" xfId="1" applyNumberFormat="1" applyFont="1" applyFill="1" applyBorder="1" applyAlignment="1" applyProtection="1">
      <alignment horizontal="right" vertical="center"/>
      <protection hidden="1"/>
    </xf>
    <xf numFmtId="0" fontId="55" fillId="10" borderId="0" xfId="0" applyFont="1" applyFill="1" applyAlignment="1" applyProtection="1">
      <alignment vertical="center"/>
      <protection hidden="1"/>
    </xf>
    <xf numFmtId="0" fontId="55" fillId="10" borderId="0" xfId="0" applyFont="1" applyFill="1" applyAlignment="1" applyProtection="1">
      <alignment horizontal="right" vertical="center"/>
      <protection hidden="1"/>
    </xf>
    <xf numFmtId="0" fontId="105" fillId="0" borderId="67" xfId="0" applyFont="1" applyBorder="1" applyAlignment="1">
      <alignment horizontal="center"/>
    </xf>
    <xf numFmtId="0" fontId="105" fillId="0" borderId="68" xfId="0" applyFont="1" applyBorder="1" applyAlignment="1">
      <alignment horizontal="center"/>
    </xf>
    <xf numFmtId="0" fontId="105" fillId="0" borderId="68" xfId="0" applyFont="1" applyBorder="1" applyAlignment="1">
      <alignment horizontal="left"/>
    </xf>
    <xf numFmtId="0" fontId="105" fillId="0" borderId="68" xfId="0" applyFont="1" applyBorder="1" applyAlignment="1">
      <alignment horizontal="right"/>
    </xf>
    <xf numFmtId="0" fontId="105" fillId="0" borderId="69" xfId="0" applyFont="1" applyBorder="1" applyAlignment="1">
      <alignment horizontal="left"/>
    </xf>
    <xf numFmtId="0" fontId="105" fillId="13" borderId="70" xfId="0" applyFont="1" applyFill="1" applyBorder="1"/>
    <xf numFmtId="0" fontId="105" fillId="13" borderId="71" xfId="0" applyFont="1" applyFill="1" applyBorder="1"/>
    <xf numFmtId="0" fontId="105" fillId="13" borderId="72" xfId="0" applyFont="1" applyFill="1" applyBorder="1"/>
    <xf numFmtId="49" fontId="106" fillId="0" borderId="74" xfId="0" applyNumberFormat="1" applyFont="1" applyBorder="1" applyAlignment="1">
      <alignment horizontal="left"/>
    </xf>
    <xf numFmtId="0" fontId="106" fillId="0" borderId="74" xfId="0" applyFont="1" applyBorder="1" applyAlignment="1">
      <alignment horizontal="left"/>
    </xf>
    <xf numFmtId="49" fontId="106" fillId="0" borderId="77" xfId="0" applyNumberFormat="1" applyFont="1" applyBorder="1" applyAlignment="1">
      <alignment horizontal="left"/>
    </xf>
    <xf numFmtId="0" fontId="106" fillId="0" borderId="77" xfId="0" applyFont="1" applyBorder="1" applyAlignment="1">
      <alignment horizontal="left"/>
    </xf>
    <xf numFmtId="49" fontId="106" fillId="0" borderId="80" xfId="0" applyNumberFormat="1" applyFont="1" applyBorder="1" applyAlignment="1">
      <alignment horizontal="left"/>
    </xf>
    <xf numFmtId="0" fontId="106" fillId="0" borderId="80" xfId="0" applyFont="1" applyBorder="1" applyAlignment="1">
      <alignment horizontal="left"/>
    </xf>
    <xf numFmtId="0" fontId="106" fillId="0" borderId="75" xfId="0" applyFont="1" applyBorder="1" applyAlignment="1">
      <alignment horizontal="left"/>
    </xf>
    <xf numFmtId="0" fontId="106" fillId="0" borderId="78" xfId="0" applyFont="1" applyBorder="1" applyAlignment="1">
      <alignment horizontal="left"/>
    </xf>
    <xf numFmtId="0" fontId="106" fillId="0" borderId="81" xfId="0" applyFont="1" applyBorder="1" applyAlignment="1">
      <alignment horizontal="left"/>
    </xf>
    <xf numFmtId="0" fontId="106" fillId="0" borderId="73" xfId="0" applyFont="1" applyBorder="1" applyAlignment="1">
      <alignment horizontal="center"/>
    </xf>
    <xf numFmtId="0" fontId="106" fillId="0" borderId="74" xfId="0" applyFont="1" applyBorder="1" applyAlignment="1">
      <alignment horizontal="center"/>
    </xf>
    <xf numFmtId="0" fontId="106" fillId="0" borderId="76" xfId="0" applyFont="1" applyBorder="1" applyAlignment="1">
      <alignment horizontal="center"/>
    </xf>
    <xf numFmtId="0" fontId="106" fillId="0" borderId="77" xfId="0" applyFont="1" applyBorder="1" applyAlignment="1">
      <alignment horizontal="center"/>
    </xf>
    <xf numFmtId="0" fontId="106" fillId="0" borderId="79" xfId="0" applyFont="1" applyBorder="1" applyAlignment="1">
      <alignment horizontal="center"/>
    </xf>
    <xf numFmtId="0" fontId="106" fillId="0" borderId="80" xfId="0" applyFont="1" applyBorder="1" applyAlignment="1">
      <alignment horizontal="center"/>
    </xf>
    <xf numFmtId="2" fontId="106" fillId="0" borderId="74" xfId="0" applyNumberFormat="1" applyFont="1" applyBorder="1" applyAlignment="1">
      <alignment horizontal="right"/>
    </xf>
    <xf numFmtId="2" fontId="106" fillId="0" borderId="77" xfId="0" applyNumberFormat="1" applyFont="1" applyBorder="1" applyAlignment="1">
      <alignment horizontal="right"/>
    </xf>
    <xf numFmtId="2" fontId="106" fillId="0" borderId="80" xfId="0" applyNumberFormat="1" applyFont="1" applyBorder="1" applyAlignment="1">
      <alignment horizontal="right"/>
    </xf>
    <xf numFmtId="2" fontId="105" fillId="13" borderId="71" xfId="0" applyNumberFormat="1" applyFont="1" applyFill="1" applyBorder="1" applyAlignment="1">
      <alignment horizontal="right"/>
    </xf>
    <xf numFmtId="171" fontId="106" fillId="0" borderId="74" xfId="0" applyNumberFormat="1" applyFont="1" applyBorder="1" applyAlignment="1">
      <alignment horizontal="right"/>
    </xf>
    <xf numFmtId="171" fontId="106" fillId="0" borderId="77" xfId="0" applyNumberFormat="1" applyFont="1" applyBorder="1" applyAlignment="1">
      <alignment horizontal="right"/>
    </xf>
    <xf numFmtId="171" fontId="106" fillId="0" borderId="80" xfId="0" applyNumberFormat="1" applyFont="1" applyBorder="1" applyAlignment="1">
      <alignment horizontal="right"/>
    </xf>
    <xf numFmtId="171" fontId="105" fillId="13" borderId="71" xfId="0" applyNumberFormat="1" applyFont="1" applyFill="1" applyBorder="1" applyAlignment="1">
      <alignment horizontal="right"/>
    </xf>
    <xf numFmtId="0" fontId="110" fillId="55" borderId="82" xfId="0" applyFont="1" applyFill="1" applyBorder="1" applyProtection="1">
      <protection hidden="1"/>
    </xf>
    <xf numFmtId="17" fontId="109" fillId="55" borderId="62" xfId="0" applyNumberFormat="1" applyFont="1" applyFill="1" applyBorder="1" applyAlignment="1" applyProtection="1">
      <alignment horizontal="center"/>
      <protection hidden="1"/>
    </xf>
    <xf numFmtId="0" fontId="110" fillId="55" borderId="62" xfId="0" applyFont="1" applyFill="1" applyBorder="1" applyProtection="1">
      <protection hidden="1"/>
    </xf>
    <xf numFmtId="0" fontId="110" fillId="55" borderId="83" xfId="0" applyFont="1" applyFill="1" applyBorder="1" applyAlignment="1" applyProtection="1">
      <alignment horizontal="center"/>
      <protection hidden="1"/>
    </xf>
    <xf numFmtId="0" fontId="110" fillId="55" borderId="5" xfId="0" applyFont="1" applyFill="1" applyBorder="1" applyProtection="1">
      <protection hidden="1"/>
    </xf>
    <xf numFmtId="0" fontId="110" fillId="55" borderId="0" xfId="0" applyFont="1" applyFill="1" applyAlignment="1" applyProtection="1">
      <alignment horizontal="center"/>
      <protection locked="0"/>
    </xf>
    <xf numFmtId="0" fontId="110" fillId="55" borderId="0" xfId="0" applyFont="1" applyFill="1" applyProtection="1">
      <protection hidden="1"/>
    </xf>
    <xf numFmtId="1" fontId="110" fillId="55" borderId="6" xfId="0" applyNumberFormat="1" applyFont="1" applyFill="1" applyBorder="1" applyAlignment="1" applyProtection="1">
      <alignment horizontal="center"/>
      <protection hidden="1"/>
    </xf>
    <xf numFmtId="0" fontId="110" fillId="55" borderId="0" xfId="0" applyFont="1" applyFill="1" applyAlignment="1" applyProtection="1">
      <alignment horizontal="center"/>
      <protection hidden="1"/>
    </xf>
    <xf numFmtId="0" fontId="110" fillId="55" borderId="84" xfId="0" applyFont="1" applyFill="1" applyBorder="1" applyProtection="1">
      <protection hidden="1"/>
    </xf>
    <xf numFmtId="0" fontId="110" fillId="55" borderId="65" xfId="0" applyFont="1" applyFill="1" applyBorder="1" applyAlignment="1" applyProtection="1">
      <alignment horizontal="center"/>
      <protection hidden="1"/>
    </xf>
    <xf numFmtId="0" fontId="110" fillId="55" borderId="65" xfId="0" applyFont="1" applyFill="1" applyBorder="1" applyProtection="1">
      <protection hidden="1"/>
    </xf>
    <xf numFmtId="1" fontId="110" fillId="55" borderId="85" xfId="0" applyNumberFormat="1" applyFont="1" applyFill="1" applyBorder="1" applyAlignment="1" applyProtection="1">
      <alignment horizontal="center"/>
      <protection hidden="1"/>
    </xf>
    <xf numFmtId="43" fontId="110" fillId="55" borderId="6" xfId="1" applyFont="1" applyFill="1" applyBorder="1" applyProtection="1">
      <protection hidden="1"/>
    </xf>
    <xf numFmtId="43" fontId="110" fillId="55" borderId="0" xfId="1" applyFont="1" applyFill="1" applyProtection="1">
      <protection hidden="1"/>
    </xf>
    <xf numFmtId="43" fontId="110" fillId="55" borderId="65" xfId="1" applyFont="1" applyFill="1" applyBorder="1" applyProtection="1">
      <protection hidden="1"/>
    </xf>
    <xf numFmtId="0" fontId="110" fillId="55" borderId="86" xfId="0" applyFont="1" applyFill="1" applyBorder="1" applyProtection="1">
      <protection hidden="1"/>
    </xf>
    <xf numFmtId="43" fontId="110" fillId="55" borderId="57" xfId="1" applyFont="1" applyFill="1" applyBorder="1" applyProtection="1">
      <protection hidden="1"/>
    </xf>
    <xf numFmtId="0" fontId="110" fillId="55" borderId="57" xfId="0" applyFont="1" applyFill="1" applyBorder="1" applyProtection="1">
      <protection hidden="1"/>
    </xf>
    <xf numFmtId="43" fontId="110" fillId="55" borderId="87" xfId="1" applyFont="1" applyFill="1" applyBorder="1" applyProtection="1">
      <protection hidden="1"/>
    </xf>
    <xf numFmtId="0" fontId="110" fillId="55" borderId="7" xfId="0" applyFont="1" applyFill="1" applyBorder="1" applyProtection="1">
      <protection hidden="1"/>
    </xf>
    <xf numFmtId="0" fontId="110" fillId="55" borderId="10" xfId="0" applyFont="1" applyFill="1" applyBorder="1" applyProtection="1">
      <protection hidden="1"/>
    </xf>
    <xf numFmtId="43" fontId="110" fillId="55" borderId="8" xfId="1" applyFont="1" applyFill="1" applyBorder="1" applyProtection="1">
      <protection hidden="1"/>
    </xf>
    <xf numFmtId="43" fontId="110" fillId="55" borderId="8" xfId="0" applyNumberFormat="1" applyFont="1" applyFill="1" applyBorder="1" applyProtection="1">
      <protection hidden="1"/>
    </xf>
    <xf numFmtId="0" fontId="110" fillId="0" borderId="0" xfId="0" applyFont="1" applyProtection="1">
      <protection hidden="1"/>
    </xf>
    <xf numFmtId="1" fontId="110" fillId="0" borderId="0" xfId="0" applyNumberFormat="1" applyFont="1" applyProtection="1">
      <protection hidden="1"/>
    </xf>
    <xf numFmtId="165" fontId="110" fillId="0" borderId="0" xfId="1" applyNumberFormat="1" applyFont="1" applyFill="1" applyBorder="1" applyProtection="1">
      <protection hidden="1"/>
    </xf>
    <xf numFmtId="43" fontId="110" fillId="55" borderId="65" xfId="1" applyFont="1" applyFill="1" applyBorder="1" applyAlignment="1" applyProtection="1">
      <alignment horizontal="center"/>
      <protection hidden="1"/>
    </xf>
    <xf numFmtId="0" fontId="49" fillId="0" borderId="0" xfId="0" applyFont="1" applyAlignment="1">
      <alignment horizontal="center" vertical="center"/>
    </xf>
    <xf numFmtId="4" fontId="49" fillId="0" borderId="0" xfId="0" applyNumberFormat="1" applyFont="1" applyAlignment="1">
      <alignment horizontal="left" vertical="center"/>
    </xf>
    <xf numFmtId="3" fontId="49" fillId="0" borderId="0" xfId="0" applyNumberFormat="1" applyFont="1" applyAlignment="1">
      <alignment horizontal="right" vertical="center"/>
    </xf>
    <xf numFmtId="3" fontId="49" fillId="0" borderId="0" xfId="0" applyNumberFormat="1" applyFont="1" applyAlignment="1">
      <alignment vertical="center"/>
    </xf>
    <xf numFmtId="0" fontId="49" fillId="0" borderId="0" xfId="0" applyFont="1" applyAlignment="1">
      <alignment vertical="center"/>
    </xf>
    <xf numFmtId="0" fontId="32" fillId="0" borderId="0" xfId="0" applyFont="1" applyAlignment="1">
      <alignment horizontal="center" vertical="center"/>
    </xf>
    <xf numFmtId="4" fontId="32" fillId="0" borderId="0" xfId="0" applyNumberFormat="1" applyFont="1" applyAlignment="1">
      <alignment horizontal="left" vertical="center"/>
    </xf>
    <xf numFmtId="3" fontId="32" fillId="0" borderId="0" xfId="0" applyNumberFormat="1" applyFont="1" applyAlignment="1">
      <alignment horizontal="right" vertical="center"/>
    </xf>
    <xf numFmtId="3" fontId="32" fillId="0" borderId="0" xfId="0" applyNumberFormat="1" applyFont="1" applyAlignment="1">
      <alignment vertical="center"/>
    </xf>
    <xf numFmtId="0" fontId="32" fillId="0" borderId="0" xfId="0" applyFont="1" applyAlignment="1">
      <alignment vertical="center"/>
    </xf>
    <xf numFmtId="0" fontId="12" fillId="0" borderId="0" xfId="0" applyFont="1" applyAlignment="1">
      <alignment horizontal="center" vertical="center"/>
    </xf>
    <xf numFmtId="4" fontId="12" fillId="0" borderId="0" xfId="0" applyNumberFormat="1" applyFont="1" applyAlignment="1">
      <alignment horizontal="left" vertical="center"/>
    </xf>
    <xf numFmtId="3" fontId="12" fillId="0" borderId="0" xfId="0" applyNumberFormat="1" applyFont="1" applyAlignment="1">
      <alignment horizontal="right" vertical="center"/>
    </xf>
    <xf numFmtId="0" fontId="12" fillId="0" borderId="0" xfId="0" applyFont="1" applyAlignment="1">
      <alignment vertical="center"/>
    </xf>
    <xf numFmtId="4" fontId="13" fillId="0" borderId="0" xfId="0" applyNumberFormat="1" applyFont="1" applyAlignment="1">
      <alignment horizontal="left" vertical="center"/>
    </xf>
    <xf numFmtId="4" fontId="13" fillId="0" borderId="0" xfId="0" applyNumberFormat="1" applyFont="1" applyAlignment="1">
      <alignment horizontal="right" vertical="center"/>
    </xf>
    <xf numFmtId="0" fontId="56" fillId="13" borderId="61" xfId="0" applyFont="1" applyFill="1" applyBorder="1" applyAlignment="1">
      <alignment horizontal="center" vertical="center"/>
    </xf>
    <xf numFmtId="0" fontId="49" fillId="0" borderId="61" xfId="0" applyFont="1" applyBorder="1" applyAlignment="1">
      <alignment horizontal="center" vertical="center"/>
    </xf>
    <xf numFmtId="4" fontId="49" fillId="0" borderId="61" xfId="0" applyNumberFormat="1" applyFont="1" applyBorder="1" applyAlignment="1">
      <alignment horizontal="left" vertical="center"/>
    </xf>
    <xf numFmtId="3" fontId="49" fillId="0" borderId="61" xfId="0" applyNumberFormat="1" applyFont="1" applyBorder="1" applyAlignment="1">
      <alignment horizontal="right" vertical="center"/>
    </xf>
    <xf numFmtId="3" fontId="49" fillId="0" borderId="61" xfId="0" applyNumberFormat="1" applyFont="1" applyBorder="1" applyAlignment="1">
      <alignment vertical="center"/>
    </xf>
    <xf numFmtId="0" fontId="49" fillId="0" borderId="61" xfId="0" applyFont="1" applyBorder="1" applyAlignment="1">
      <alignment vertical="center"/>
    </xf>
    <xf numFmtId="0" fontId="32" fillId="13" borderId="61" xfId="0" applyFont="1" applyFill="1" applyBorder="1" applyAlignment="1">
      <alignment horizontal="center" vertical="center"/>
    </xf>
    <xf numFmtId="4" fontId="32" fillId="13" borderId="61" xfId="0" applyNumberFormat="1" applyFont="1" applyFill="1" applyBorder="1" applyAlignment="1">
      <alignment horizontal="left" vertical="center"/>
    </xf>
    <xf numFmtId="3" fontId="32" fillId="13" borderId="61" xfId="0" applyNumberFormat="1" applyFont="1" applyFill="1" applyBorder="1" applyAlignment="1">
      <alignment horizontal="right" vertical="center"/>
    </xf>
    <xf numFmtId="3" fontId="32" fillId="13" borderId="61" xfId="0" applyNumberFormat="1" applyFont="1" applyFill="1" applyBorder="1" applyAlignment="1">
      <alignment vertical="center"/>
    </xf>
    <xf numFmtId="0" fontId="32" fillId="13" borderId="61" xfId="0" applyFont="1" applyFill="1" applyBorder="1" applyAlignment="1">
      <alignment vertical="center"/>
    </xf>
    <xf numFmtId="49" fontId="0" fillId="0" borderId="0" xfId="0" applyNumberFormat="1"/>
    <xf numFmtId="3" fontId="0" fillId="0" borderId="0" xfId="0" applyNumberFormat="1"/>
    <xf numFmtId="0" fontId="1" fillId="12" borderId="61" xfId="0" applyFont="1" applyFill="1" applyBorder="1" applyAlignment="1">
      <alignment horizontal="center"/>
    </xf>
    <xf numFmtId="0" fontId="0" fillId="0" borderId="61" xfId="0" applyBorder="1"/>
    <xf numFmtId="165" fontId="0" fillId="0" borderId="61" xfId="1" applyNumberFormat="1" applyFont="1" applyFill="1" applyBorder="1"/>
    <xf numFmtId="0" fontId="1" fillId="13" borderId="61" xfId="0" applyFont="1" applyFill="1" applyBorder="1"/>
    <xf numFmtId="49" fontId="1" fillId="13" borderId="61" xfId="0" applyNumberFormat="1" applyFont="1" applyFill="1" applyBorder="1"/>
    <xf numFmtId="165" fontId="1" fillId="13" borderId="61" xfId="1" applyNumberFormat="1" applyFont="1" applyFill="1" applyBorder="1"/>
    <xf numFmtId="49" fontId="0" fillId="0" borderId="61" xfId="0" applyNumberFormat="1" applyBorder="1"/>
    <xf numFmtId="175" fontId="40" fillId="9" borderId="44" xfId="0" applyNumberFormat="1" applyFont="1" applyFill="1" applyBorder="1" applyAlignment="1">
      <alignment horizontal="center" vertical="center"/>
    </xf>
    <xf numFmtId="175" fontId="40" fillId="9" borderId="44" xfId="1" applyNumberFormat="1" applyFont="1" applyFill="1" applyBorder="1" applyAlignment="1">
      <alignment vertical="center"/>
    </xf>
    <xf numFmtId="0" fontId="111" fillId="48" borderId="57" xfId="0" applyFont="1" applyFill="1" applyBorder="1" applyAlignment="1">
      <alignment horizontal="center" vertical="center"/>
    </xf>
    <xf numFmtId="0" fontId="111" fillId="49" borderId="57" xfId="0" applyFont="1" applyFill="1" applyBorder="1" applyAlignment="1">
      <alignment horizontal="center" vertical="center"/>
    </xf>
    <xf numFmtId="0" fontId="111" fillId="49" borderId="26" xfId="0" applyFont="1" applyFill="1" applyBorder="1" applyAlignment="1">
      <alignment horizontal="center" vertical="center"/>
    </xf>
    <xf numFmtId="17" fontId="40" fillId="9" borderId="44" xfId="0" applyNumberFormat="1" applyFont="1" applyFill="1" applyBorder="1" applyAlignment="1">
      <alignment horizontal="center" vertical="center"/>
    </xf>
    <xf numFmtId="175" fontId="40" fillId="9" borderId="60" xfId="0" applyNumberFormat="1" applyFont="1" applyFill="1" applyBorder="1" applyAlignment="1">
      <alignment horizontal="center" vertical="center"/>
    </xf>
    <xf numFmtId="165" fontId="40" fillId="9" borderId="60" xfId="1" applyNumberFormat="1" applyFont="1" applyFill="1" applyBorder="1" applyAlignment="1">
      <alignment vertical="center"/>
    </xf>
    <xf numFmtId="165" fontId="40" fillId="9" borderId="60" xfId="1" applyNumberFormat="1" applyFont="1" applyFill="1" applyBorder="1" applyAlignment="1">
      <alignment horizontal="right" vertical="center"/>
    </xf>
    <xf numFmtId="165" fontId="40" fillId="9" borderId="60" xfId="1" applyNumberFormat="1" applyFont="1" applyFill="1" applyBorder="1" applyAlignment="1" applyProtection="1">
      <alignment horizontal="right"/>
      <protection hidden="1"/>
    </xf>
    <xf numFmtId="3" fontId="40" fillId="9" borderId="44" xfId="1" applyNumberFormat="1" applyFont="1" applyFill="1" applyBorder="1" applyAlignment="1">
      <alignment horizontal="right" vertical="center"/>
    </xf>
    <xf numFmtId="3" fontId="40" fillId="9" borderId="44" xfId="1" applyNumberFormat="1" applyFont="1" applyFill="1" applyBorder="1" applyAlignment="1" applyProtection="1">
      <alignment horizontal="right"/>
      <protection hidden="1"/>
    </xf>
    <xf numFmtId="175" fontId="40" fillId="9" borderId="44" xfId="1" applyNumberFormat="1" applyFont="1" applyFill="1" applyBorder="1" applyAlignment="1">
      <alignment horizontal="center" vertical="center"/>
    </xf>
    <xf numFmtId="175" fontId="40" fillId="9" borderId="44" xfId="0" applyNumberFormat="1" applyFont="1" applyFill="1" applyBorder="1" applyAlignment="1">
      <alignment vertical="center"/>
    </xf>
    <xf numFmtId="3" fontId="40" fillId="9" borderId="44" xfId="0" applyNumberFormat="1" applyFont="1" applyFill="1" applyBorder="1" applyAlignment="1">
      <alignment horizontal="center" vertical="center"/>
    </xf>
    <xf numFmtId="3" fontId="40" fillId="9" borderId="44" xfId="0" applyNumberFormat="1" applyFont="1" applyFill="1" applyBorder="1" applyProtection="1">
      <protection hidden="1"/>
    </xf>
    <xf numFmtId="0" fontId="40" fillId="9" borderId="44" xfId="0" applyFont="1" applyFill="1" applyBorder="1" applyAlignment="1">
      <alignment horizontal="center" vertical="center"/>
    </xf>
    <xf numFmtId="0" fontId="40" fillId="9" borderId="44" xfId="0" applyFont="1" applyFill="1" applyBorder="1" applyAlignment="1">
      <alignment vertical="center"/>
    </xf>
    <xf numFmtId="0" fontId="40" fillId="9" borderId="44" xfId="0" applyFont="1" applyFill="1" applyBorder="1" applyProtection="1">
      <protection hidden="1"/>
    </xf>
    <xf numFmtId="17" fontId="40" fillId="9" borderId="23" xfId="0" applyNumberFormat="1" applyFont="1" applyFill="1" applyBorder="1" applyAlignment="1">
      <alignment horizontal="center" vertical="center"/>
    </xf>
    <xf numFmtId="0" fontId="40" fillId="9" borderId="23" xfId="0" applyFont="1" applyFill="1" applyBorder="1" applyAlignment="1">
      <alignment horizontal="center" vertical="center"/>
    </xf>
    <xf numFmtId="0" fontId="40" fillId="9" borderId="23" xfId="0" applyFont="1" applyFill="1" applyBorder="1" applyAlignment="1">
      <alignment vertical="center"/>
    </xf>
    <xf numFmtId="0" fontId="40" fillId="9" borderId="23" xfId="0" applyFont="1" applyFill="1" applyBorder="1" applyProtection="1">
      <protection hidden="1"/>
    </xf>
    <xf numFmtId="17" fontId="40" fillId="9" borderId="58" xfId="0" applyNumberFormat="1" applyFont="1" applyFill="1" applyBorder="1" applyAlignment="1">
      <alignment horizontal="center" vertical="center"/>
    </xf>
    <xf numFmtId="0" fontId="40" fillId="9" borderId="58" xfId="0" applyFont="1" applyFill="1" applyBorder="1" applyProtection="1">
      <protection hidden="1"/>
    </xf>
    <xf numFmtId="0" fontId="40" fillId="11" borderId="59" xfId="0" applyFont="1" applyFill="1" applyBorder="1" applyAlignment="1">
      <alignment horizontal="center" vertical="center"/>
    </xf>
    <xf numFmtId="175" fontId="40" fillId="11" borderId="59" xfId="0" applyNumberFormat="1" applyFont="1" applyFill="1" applyBorder="1" applyAlignment="1">
      <alignment vertical="center"/>
    </xf>
    <xf numFmtId="0" fontId="33" fillId="50" borderId="0" xfId="0" applyFont="1" applyFill="1" applyAlignment="1">
      <alignment horizontal="center" vertical="center"/>
    </xf>
    <xf numFmtId="0" fontId="34" fillId="11" borderId="0" xfId="0" applyFont="1" applyFill="1" applyAlignment="1">
      <alignment horizontal="center" vertical="center"/>
    </xf>
    <xf numFmtId="0" fontId="88" fillId="38" borderId="45" xfId="0" applyFont="1" applyFill="1" applyBorder="1" applyAlignment="1">
      <alignment horizontal="center" vertical="center"/>
    </xf>
    <xf numFmtId="0" fontId="81" fillId="38" borderId="48" xfId="0" applyFont="1" applyFill="1" applyBorder="1"/>
    <xf numFmtId="0" fontId="81" fillId="38" borderId="49" xfId="0" applyFont="1" applyFill="1" applyBorder="1"/>
    <xf numFmtId="0" fontId="81" fillId="38" borderId="50" xfId="0" applyFont="1" applyFill="1" applyBorder="1"/>
    <xf numFmtId="0" fontId="84" fillId="38" borderId="0" xfId="0" applyFont="1" applyFill="1" applyAlignment="1">
      <alignment horizontal="center"/>
    </xf>
    <xf numFmtId="0" fontId="84" fillId="38" borderId="55" xfId="0" applyFont="1" applyFill="1" applyBorder="1" applyAlignment="1">
      <alignment horizontal="center"/>
    </xf>
    <xf numFmtId="0" fontId="77" fillId="38" borderId="46" xfId="9" applyFill="1" applyBorder="1" applyAlignment="1">
      <alignment horizontal="center" vertical="center"/>
    </xf>
    <xf numFmtId="0" fontId="1" fillId="9" borderId="3" xfId="0" applyFont="1" applyFill="1" applyBorder="1" applyAlignment="1" applyProtection="1">
      <alignment horizontal="center"/>
      <protection hidden="1"/>
    </xf>
    <xf numFmtId="0" fontId="1" fillId="9" borderId="9" xfId="0" applyFont="1" applyFill="1" applyBorder="1" applyAlignment="1" applyProtection="1">
      <alignment horizontal="center"/>
      <protection hidden="1"/>
    </xf>
    <xf numFmtId="0" fontId="1" fillId="9" borderId="4" xfId="0" applyFont="1" applyFill="1" applyBorder="1" applyAlignment="1" applyProtection="1">
      <alignment horizontal="center"/>
      <protection hidden="1"/>
    </xf>
    <xf numFmtId="0" fontId="1" fillId="4" borderId="3" xfId="0" applyFont="1" applyFill="1" applyBorder="1" applyAlignment="1" applyProtection="1">
      <alignment horizontal="center"/>
      <protection hidden="1"/>
    </xf>
    <xf numFmtId="0" fontId="1" fillId="4" borderId="9" xfId="0" applyFont="1" applyFill="1" applyBorder="1" applyAlignment="1" applyProtection="1">
      <alignment horizontal="center"/>
      <protection hidden="1"/>
    </xf>
    <xf numFmtId="0" fontId="1" fillId="4" borderId="4" xfId="0" applyFont="1" applyFill="1" applyBorder="1" applyAlignment="1" applyProtection="1">
      <alignment horizontal="center"/>
      <protection hidden="1"/>
    </xf>
    <xf numFmtId="0" fontId="17" fillId="27" borderId="32" xfId="0" applyFont="1" applyFill="1" applyBorder="1" applyAlignment="1">
      <alignment horizontal="center" vertical="center" wrapText="1"/>
    </xf>
    <xf numFmtId="0" fontId="17" fillId="27" borderId="0" xfId="0" applyFont="1" applyFill="1" applyAlignment="1">
      <alignment horizontal="center" vertical="center" wrapText="1"/>
    </xf>
    <xf numFmtId="0" fontId="0" fillId="0" borderId="0" xfId="0"/>
    <xf numFmtId="0" fontId="107" fillId="0" borderId="0" xfId="0" applyFont="1" applyAlignment="1">
      <alignment horizontal="center"/>
    </xf>
    <xf numFmtId="0" fontId="0" fillId="0" borderId="0" xfId="0" applyAlignment="1">
      <alignment horizontal="center"/>
    </xf>
    <xf numFmtId="0" fontId="108" fillId="0" borderId="0" xfId="0" applyFont="1" applyAlignment="1">
      <alignment horizontal="center"/>
    </xf>
    <xf numFmtId="0" fontId="109" fillId="55" borderId="3" xfId="0" applyFont="1" applyFill="1" applyBorder="1" applyAlignment="1" applyProtection="1">
      <alignment horizontal="center"/>
      <protection hidden="1"/>
    </xf>
    <xf numFmtId="0" fontId="109" fillId="55" borderId="9" xfId="0" applyFont="1" applyFill="1" applyBorder="1" applyAlignment="1" applyProtection="1">
      <alignment horizontal="center"/>
      <protection hidden="1"/>
    </xf>
    <xf numFmtId="0" fontId="109" fillId="55" borderId="4" xfId="0" applyFont="1" applyFill="1" applyBorder="1" applyAlignment="1" applyProtection="1">
      <alignment horizontal="center"/>
      <protection hidden="1"/>
    </xf>
    <xf numFmtId="0" fontId="109" fillId="55" borderId="5" xfId="0" applyFont="1" applyFill="1" applyBorder="1" applyAlignment="1" applyProtection="1">
      <alignment horizontal="center"/>
      <protection hidden="1"/>
    </xf>
    <xf numFmtId="0" fontId="109" fillId="55" borderId="0" xfId="0" applyFont="1" applyFill="1" applyAlignment="1" applyProtection="1">
      <alignment horizontal="center"/>
      <protection hidden="1"/>
    </xf>
    <xf numFmtId="0" fontId="109" fillId="55" borderId="6" xfId="0" applyFont="1" applyFill="1" applyBorder="1" applyAlignment="1" applyProtection="1">
      <alignment horizontal="center"/>
      <protection hidden="1"/>
    </xf>
    <xf numFmtId="0" fontId="109" fillId="55" borderId="16" xfId="0" applyFont="1" applyFill="1" applyBorder="1" applyAlignment="1" applyProtection="1">
      <alignment horizontal="center"/>
      <protection hidden="1"/>
    </xf>
    <xf numFmtId="0" fontId="109" fillId="55" borderId="17" xfId="0" applyFont="1" applyFill="1" applyBorder="1" applyAlignment="1" applyProtection="1">
      <alignment horizontal="center"/>
      <protection hidden="1"/>
    </xf>
    <xf numFmtId="0" fontId="109" fillId="55" borderId="18" xfId="0" applyFont="1" applyFill="1" applyBorder="1" applyAlignment="1" applyProtection="1">
      <alignment horizontal="center"/>
      <protection hidden="1"/>
    </xf>
    <xf numFmtId="0" fontId="17" fillId="0" borderId="0" xfId="0" applyFont="1" applyAlignment="1" applyProtection="1">
      <alignment horizontal="center" vertical="center"/>
      <protection locked="0"/>
    </xf>
    <xf numFmtId="165" fontId="17" fillId="11" borderId="0" xfId="1" applyNumberFormat="1" applyFont="1" applyFill="1" applyBorder="1" applyAlignment="1" applyProtection="1">
      <alignment horizontal="center" vertical="center"/>
      <protection hidden="1"/>
    </xf>
    <xf numFmtId="165" fontId="55" fillId="10" borderId="11" xfId="1" applyNumberFormat="1" applyFont="1" applyFill="1" applyBorder="1" applyAlignment="1" applyProtection="1">
      <alignment horizontal="center" vertical="center"/>
      <protection hidden="1"/>
    </xf>
    <xf numFmtId="165" fontId="17" fillId="11" borderId="65" xfId="1" applyNumberFormat="1" applyFont="1" applyFill="1" applyBorder="1" applyAlignment="1" applyProtection="1">
      <alignment horizontal="center" vertical="center"/>
      <protection hidden="1"/>
    </xf>
    <xf numFmtId="0" fontId="55" fillId="10" borderId="0" xfId="0" applyFont="1" applyFill="1" applyAlignment="1" applyProtection="1">
      <alignment horizontal="right" vertical="center"/>
      <protection hidden="1"/>
    </xf>
    <xf numFmtId="165" fontId="17" fillId="11" borderId="62" xfId="1" applyNumberFormat="1" applyFont="1" applyFill="1" applyBorder="1" applyAlignment="1" applyProtection="1">
      <alignment horizontal="center" vertical="center"/>
      <protection hidden="1"/>
    </xf>
    <xf numFmtId="165" fontId="17" fillId="11" borderId="0" xfId="1" applyNumberFormat="1" applyFont="1" applyFill="1" applyBorder="1" applyAlignment="1" applyProtection="1">
      <alignment horizontal="right" vertical="center"/>
      <protection hidden="1"/>
    </xf>
    <xf numFmtId="0" fontId="66" fillId="36" borderId="0" xfId="0" applyFont="1" applyFill="1" applyAlignment="1">
      <alignment horizontal="center" vertical="center"/>
    </xf>
    <xf numFmtId="0" fontId="61" fillId="28" borderId="0" xfId="0" applyFont="1" applyFill="1" applyAlignment="1">
      <alignment horizontal="center" vertical="center"/>
    </xf>
    <xf numFmtId="0" fontId="57" fillId="28" borderId="0" xfId="0" applyFont="1" applyFill="1" applyAlignment="1">
      <alignment horizontal="left" vertical="center" indent="1"/>
    </xf>
    <xf numFmtId="0" fontId="58" fillId="29" borderId="41" xfId="0" applyFont="1" applyFill="1" applyBorder="1" applyAlignment="1">
      <alignment horizontal="left" vertical="center"/>
    </xf>
    <xf numFmtId="0" fontId="59" fillId="32" borderId="42" xfId="0" applyFont="1" applyFill="1" applyBorder="1" applyAlignment="1">
      <alignment vertical="center"/>
    </xf>
    <xf numFmtId="0" fontId="59" fillId="32" borderId="40" xfId="0" applyFont="1" applyFill="1" applyBorder="1" applyAlignment="1">
      <alignment vertical="center"/>
    </xf>
    <xf numFmtId="0" fontId="60" fillId="29" borderId="41" xfId="0" applyFont="1" applyFill="1" applyBorder="1" applyAlignment="1">
      <alignment vertical="center"/>
    </xf>
    <xf numFmtId="0" fontId="59" fillId="32" borderId="0" xfId="0" applyFont="1" applyFill="1" applyAlignment="1">
      <alignment vertical="center"/>
    </xf>
    <xf numFmtId="0" fontId="59" fillId="38" borderId="42" xfId="0" applyFont="1" applyFill="1" applyBorder="1" applyAlignment="1">
      <alignment vertical="center"/>
    </xf>
    <xf numFmtId="0" fontId="59" fillId="38" borderId="40" xfId="0" applyFont="1" applyFill="1" applyBorder="1" applyAlignment="1">
      <alignment vertical="center"/>
    </xf>
    <xf numFmtId="0" fontId="57" fillId="33" borderId="0" xfId="0" applyFont="1" applyFill="1" applyAlignment="1">
      <alignment horizontal="left" vertical="center" indent="1"/>
    </xf>
    <xf numFmtId="0" fontId="64" fillId="38" borderId="38" xfId="0" applyFont="1" applyFill="1" applyBorder="1" applyAlignment="1">
      <alignment vertical="center"/>
    </xf>
    <xf numFmtId="0" fontId="59" fillId="38" borderId="38" xfId="0" applyFont="1" applyFill="1" applyBorder="1" applyAlignment="1">
      <alignment vertical="center"/>
    </xf>
    <xf numFmtId="0" fontId="57" fillId="34" borderId="0" xfId="0" applyFont="1" applyFill="1" applyAlignment="1">
      <alignment horizontal="left" vertical="center" indent="1"/>
    </xf>
    <xf numFmtId="0" fontId="57" fillId="31" borderId="0" xfId="0" applyFont="1" applyFill="1" applyAlignment="1">
      <alignment horizontal="left" vertical="center" indent="1"/>
    </xf>
    <xf numFmtId="0" fontId="57" fillId="30" borderId="0" xfId="0" applyFont="1" applyFill="1" applyAlignment="1">
      <alignment horizontal="left" vertical="center" indent="1"/>
    </xf>
    <xf numFmtId="0" fontId="105" fillId="0" borderId="88" xfId="0" applyFont="1" applyFill="1" applyBorder="1" applyAlignment="1">
      <alignment horizontal="center"/>
    </xf>
    <xf numFmtId="0" fontId="105" fillId="0" borderId="68" xfId="0" applyFont="1" applyFill="1" applyBorder="1" applyAlignment="1">
      <alignment horizontal="center"/>
    </xf>
    <xf numFmtId="0" fontId="105" fillId="0" borderId="68" xfId="0" applyFont="1" applyFill="1" applyBorder="1" applyAlignment="1">
      <alignment horizontal="left"/>
    </xf>
    <xf numFmtId="0" fontId="105" fillId="0" borderId="68" xfId="0" applyFont="1" applyFill="1" applyBorder="1" applyAlignment="1">
      <alignment horizontal="right"/>
    </xf>
    <xf numFmtId="0" fontId="105" fillId="0" borderId="89" xfId="0" applyFont="1" applyFill="1" applyBorder="1" applyAlignment="1">
      <alignment horizontal="left"/>
    </xf>
    <xf numFmtId="0" fontId="105" fillId="13" borderId="90" xfId="0" applyFont="1" applyFill="1" applyBorder="1"/>
    <xf numFmtId="0" fontId="105" fillId="13" borderId="91" xfId="0" applyFont="1" applyFill="1" applyBorder="1"/>
    <xf numFmtId="0" fontId="106" fillId="0" borderId="93" xfId="0" applyFont="1" applyBorder="1" applyAlignment="1">
      <alignment horizontal="left"/>
    </xf>
    <xf numFmtId="0" fontId="106" fillId="0" borderId="95" xfId="0" applyFont="1" applyBorder="1" applyAlignment="1">
      <alignment horizontal="left"/>
    </xf>
    <xf numFmtId="0" fontId="106" fillId="0" borderId="97" xfId="0" applyFont="1" applyBorder="1" applyAlignment="1">
      <alignment horizontal="left"/>
    </xf>
    <xf numFmtId="0" fontId="106" fillId="0" borderId="92" xfId="0" applyFont="1" applyBorder="1" applyAlignment="1">
      <alignment horizontal="center"/>
    </xf>
    <xf numFmtId="0" fontId="106" fillId="0" borderId="94" xfId="0" applyFont="1" applyBorder="1" applyAlignment="1">
      <alignment horizontal="center"/>
    </xf>
    <xf numFmtId="0" fontId="106" fillId="0" borderId="96" xfId="0" applyFont="1" applyBorder="1" applyAlignment="1">
      <alignment horizontal="center"/>
    </xf>
  </cellXfs>
  <cellStyles count="10">
    <cellStyle name="Comma" xfId="1" builtinId="3"/>
    <cellStyle name="Comma 2 2" xfId="5" xr:uid="{569C98C7-7E77-420A-A80B-4A19BFC34D66}"/>
    <cellStyle name="Comma 3" xfId="6" xr:uid="{A495DFC0-D64F-4E24-9A7F-53BDB92538C2}"/>
    <cellStyle name="Hyperlink" xfId="9" builtinId="8"/>
    <cellStyle name="Normal" xfId="0" builtinId="0"/>
    <cellStyle name="Normal 2" xfId="2" xr:uid="{F78AC512-4935-49B1-BE73-8CA401C63759}"/>
    <cellStyle name="Normal 2 2" xfId="3" xr:uid="{9C3F3E59-F3BA-4064-9DBB-56089EFF61E8}"/>
    <cellStyle name="Normal 3" xfId="4" xr:uid="{092D3F7A-FB0D-43A2-AE95-B7E0CAF3D7B1}"/>
    <cellStyle name="Normal 4" xfId="7" xr:uid="{2ABC2AE5-663E-4AF4-BE06-A690B2184859}"/>
    <cellStyle name="Percent" xfId="8" builtinId="5"/>
  </cellStyles>
  <dxfs count="99">
    <dxf>
      <font>
        <color rgb="FF991B1B"/>
      </font>
      <fill>
        <patternFill>
          <bgColor rgb="FFFEE2E2"/>
        </patternFill>
      </fill>
    </dxf>
    <dxf>
      <font>
        <color rgb="FF15803D"/>
      </font>
      <fill>
        <patternFill>
          <bgColor rgb="FFDCFCE7"/>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4" tint="0.39994506668294322"/>
        </patternFill>
      </fill>
    </dxf>
    <dxf>
      <font>
        <color rgb="FFFF0000"/>
      </font>
      <fill>
        <patternFill>
          <bgColor theme="4" tint="0.39994506668294322"/>
        </patternFill>
      </fill>
    </dxf>
    <dxf>
      <font>
        <color rgb="FFFF0000"/>
      </font>
      <fill>
        <patternFill>
          <bgColor theme="4" tint="0.39994506668294322"/>
        </patternFill>
      </fill>
    </dxf>
    <dxf>
      <font>
        <color rgb="FFFF0000"/>
      </font>
    </dxf>
    <dxf>
      <font>
        <color rgb="FFFF0000"/>
      </font>
    </dxf>
    <dxf>
      <font>
        <color rgb="FFFF0000"/>
      </font>
    </dxf>
    <dxf>
      <font>
        <color rgb="FFFF0000"/>
      </font>
    </dxf>
    <dxf>
      <font>
        <strike val="0"/>
        <outline val="0"/>
        <shadow val="0"/>
        <u val="none"/>
        <vertAlign val="baseline"/>
        <sz val="10"/>
        <name val="Cambria"/>
        <family val="1"/>
        <scheme val="major"/>
      </font>
      <fill>
        <patternFill patternType="none">
          <fgColor indexed="64"/>
          <bgColor auto="1"/>
        </patternFill>
      </fill>
    </dxf>
    <dxf>
      <font>
        <strike val="0"/>
        <outline val="0"/>
        <shadow val="0"/>
        <u val="none"/>
        <vertAlign val="baseline"/>
        <sz val="10"/>
        <name val="Cambria"/>
        <family val="1"/>
        <scheme val="major"/>
      </font>
      <fill>
        <patternFill patternType="none">
          <fgColor indexed="64"/>
          <bgColor auto="1"/>
        </patternFill>
      </fill>
    </dxf>
    <dxf>
      <font>
        <strike val="0"/>
        <outline val="0"/>
        <shadow val="0"/>
        <u val="none"/>
        <vertAlign val="baseline"/>
        <sz val="10"/>
        <name val="Cambria"/>
        <family val="1"/>
        <scheme val="major"/>
      </font>
      <fill>
        <patternFill patternType="none">
          <fgColor indexed="64"/>
          <bgColor auto="1"/>
        </patternFill>
      </fill>
    </dxf>
    <dxf>
      <font>
        <b val="0"/>
        <i val="0"/>
        <strike val="0"/>
        <condense val="0"/>
        <extend val="0"/>
        <outline val="0"/>
        <shadow val="0"/>
        <u val="none"/>
        <vertAlign val="baseline"/>
        <sz val="10"/>
        <color auto="1"/>
        <name val="Cambria"/>
        <family val="1"/>
        <scheme val="maj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Cambria"/>
        <family val="1"/>
        <scheme val="maj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Cambria"/>
        <family val="1"/>
        <scheme val="maj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Cambria"/>
        <family val="1"/>
        <scheme val="major"/>
      </font>
      <numFmt numFmtId="164" formatCode="0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numFmt numFmtId="20" formatCode="dd\-m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numFmt numFmtId="20" formatCode="dd\-m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Cambria"/>
        <family val="1"/>
        <scheme val="major"/>
      </font>
      <numFmt numFmtId="35" formatCode="_ * #,##0.00_ ;_ * \-#,##0.00_ ;_ * &quot;-&quot;??_ ;_ @_ "/>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numFmt numFmtId="165" formatCode="_ * #,##0_ ;_ * \-#,##0_ ;_ * &quot;-&quot;??_ ;_ @_ "/>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numFmt numFmtId="166" formatCode="_ * #,##0.0_ ;_ * \-#,##0.0_ ;_ * &quot;-&quot;??_ ;_ @_ "/>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numFmt numFmtId="165" formatCode="_ * #,##0_ ;_ * \-#,##0_ ;_ * &quot;-&quot;??_ ;_ @_ "/>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numFmt numFmtId="165" formatCode="_ * #,##0_ ;_ * \-#,##0_ ;_ * &quot;-&quot;??_ ;_ @_ "/>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numFmt numFmtId="165" formatCode="_ * #,##0_ ;_ * \-#,##0_ ;_ * &quot;-&quot;??_ ;_ @_ "/>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numFmt numFmtId="35" formatCode="_ * #,##0.00_ ;_ * \-#,##0.00_ ;_ * &quot;-&quot;??_ ;_ @_ "/>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numFmt numFmtId="1" formatCode="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numFmt numFmtId="20" formatCode="dd\-m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numFmt numFmtId="20" formatCode="dd\-m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numFmt numFmtId="164" formatCode="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mbria"/>
        <family val="1"/>
        <scheme val="major"/>
      </font>
      <fill>
        <patternFill patternType="none">
          <fgColor indexed="64"/>
          <bgColor auto="1"/>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Cambria"/>
        <family val="1"/>
        <scheme val="major"/>
      </font>
      <fill>
        <patternFill patternType="none">
          <fgColor indexed="64"/>
          <bgColor auto="1"/>
        </patternFill>
      </fill>
    </dxf>
    <dxf>
      <border>
        <bottom style="thin">
          <color indexed="64"/>
        </bottom>
      </border>
    </dxf>
    <dxf>
      <alignment vertical="center" textRotation="0" indent="0" justifyLastLine="0" shrinkToFit="0" readingOrder="0"/>
      <border diagonalUp="0" diagonalDown="0" outline="0">
        <left style="thin">
          <color indexed="64"/>
        </left>
        <right style="thin">
          <color indexed="64"/>
        </right>
        <top/>
        <bottom/>
      </border>
      <protection locked="0" hidden="0"/>
    </dxf>
    <dxf>
      <font>
        <color rgb="FFFF0000"/>
      </font>
    </dxf>
    <dxf>
      <font>
        <color rgb="FFFF0000"/>
      </font>
    </dxf>
    <dxf>
      <font>
        <color rgb="FFFF0000"/>
      </font>
    </dxf>
    <dxf>
      <font>
        <color rgb="FFFF0000"/>
      </font>
    </dxf>
    <dxf>
      <font>
        <color rgb="FFFF000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wrapText="1"/>
    </dxf>
    <dxf>
      <alignment wrapText="1"/>
    </dxf>
    <dxf>
      <alignment wrapText="1"/>
    </dxf>
    <dxf>
      <alignment wrapText="1"/>
    </dxf>
    <dxf>
      <alignment wrapText="1"/>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haredStrings" Target="sharedStrings.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a:latin typeface="Segoe UI"/>
                <a:ea typeface="Segoe UI"/>
                <a:cs typeface="Segoe UI"/>
              </a:defRPr>
            </a:pPr>
            <a:r>
              <a:rPr lang="en-IN"/>
              <a:t>Dept Salary Allocation</a:t>
            </a:r>
          </a:p>
        </c:rich>
      </c:tx>
      <c:overlay val="0"/>
    </c:title>
    <c:autoTitleDeleted val="0"/>
    <c:plotArea>
      <c:layout/>
      <c:barChart>
        <c:barDir val="col"/>
        <c:grouping val="clustered"/>
        <c:varyColors val="0"/>
        <c:ser>
          <c:idx val="0"/>
          <c:order val="0"/>
          <c:tx>
            <c:strRef>
              <c:f>'Reports Analysis'!$C$39</c:f>
              <c:strCache>
                <c:ptCount val="1"/>
                <c:pt idx="0">
                  <c:v>Workers</c:v>
                </c:pt>
              </c:strCache>
            </c:strRef>
          </c:tx>
          <c:invertIfNegative val="0"/>
          <c:cat>
            <c:strRef>
              <c:f>'Reports Analysis'!$B$40:$B$53</c:f>
              <c:strCache>
                <c:ptCount val="14"/>
                <c:pt idx="0">
                  <c:v>FF/Repair</c:v>
                </c:pt>
                <c:pt idx="1">
                  <c:v>Packing</c:v>
                </c:pt>
                <c:pt idx="2">
                  <c:v>Assembly</c:v>
                </c:pt>
                <c:pt idx="3">
                  <c:v>Wire Cutting</c:v>
                </c:pt>
                <c:pt idx="4">
                  <c:v>D.W.</c:v>
                </c:pt>
                <c:pt idx="5">
                  <c:v>House Keeping</c:v>
                </c:pt>
                <c:pt idx="6">
                  <c:v>Line Leader</c:v>
                </c:pt>
                <c:pt idx="7">
                  <c:v>Dispatch</c:v>
                </c:pt>
                <c:pt idx="8">
                  <c:v>Store</c:v>
                </c:pt>
                <c:pt idx="9">
                  <c:v>Soaking</c:v>
                </c:pt>
                <c:pt idx="10">
                  <c:v>Quality</c:v>
                </c:pt>
                <c:pt idx="11">
                  <c:v>UNIT PERFORMANCE FLOW LEDGER</c:v>
                </c:pt>
                <c:pt idx="12">
                  <c:v>Operating Unit</c:v>
                </c:pt>
                <c:pt idx="13">
                  <c:v>SVN-II</c:v>
                </c:pt>
              </c:strCache>
            </c:strRef>
          </c:cat>
          <c:val>
            <c:numRef>
              <c:f>'Reports Analysis'!$C$40:$C$53</c:f>
              <c:numCache>
                <c:formatCode>General</c:formatCode>
                <c:ptCount val="14"/>
                <c:pt idx="0">
                  <c:v>18</c:v>
                </c:pt>
                <c:pt idx="1">
                  <c:v>102</c:v>
                </c:pt>
                <c:pt idx="2">
                  <c:v>145</c:v>
                </c:pt>
                <c:pt idx="3">
                  <c:v>13</c:v>
                </c:pt>
                <c:pt idx="4">
                  <c:v>48</c:v>
                </c:pt>
                <c:pt idx="5">
                  <c:v>6</c:v>
                </c:pt>
                <c:pt idx="6">
                  <c:v>13</c:v>
                </c:pt>
                <c:pt idx="7">
                  <c:v>7</c:v>
                </c:pt>
                <c:pt idx="8">
                  <c:v>17</c:v>
                </c:pt>
                <c:pt idx="9">
                  <c:v>8</c:v>
                </c:pt>
                <c:pt idx="10">
                  <c:v>19</c:v>
                </c:pt>
                <c:pt idx="12">
                  <c:v>0</c:v>
                </c:pt>
                <c:pt idx="13">
                  <c:v>222</c:v>
                </c:pt>
              </c:numCache>
            </c:numRef>
          </c:val>
          <c:extLst>
            <c:ext xmlns:c16="http://schemas.microsoft.com/office/drawing/2014/chart" uri="{C3380CC4-5D6E-409C-BE32-E72D297353CC}">
              <c16:uniqueId val="{00000000-F9F5-4585-85A8-86F4C7AE7F2A}"/>
            </c:ext>
          </c:extLst>
        </c:ser>
        <c:ser>
          <c:idx val="1"/>
          <c:order val="1"/>
          <c:tx>
            <c:strRef>
              <c:f>'Reports Analysis'!$E$39</c:f>
              <c:strCache>
                <c:ptCount val="1"/>
                <c:pt idx="0">
                  <c:v>Gross Salary</c:v>
                </c:pt>
              </c:strCache>
            </c:strRef>
          </c:tx>
          <c:invertIfNegative val="0"/>
          <c:cat>
            <c:strRef>
              <c:f>'Reports Analysis'!$B$40:$B$53</c:f>
              <c:strCache>
                <c:ptCount val="14"/>
                <c:pt idx="0">
                  <c:v>FF/Repair</c:v>
                </c:pt>
                <c:pt idx="1">
                  <c:v>Packing</c:v>
                </c:pt>
                <c:pt idx="2">
                  <c:v>Assembly</c:v>
                </c:pt>
                <c:pt idx="3">
                  <c:v>Wire Cutting</c:v>
                </c:pt>
                <c:pt idx="4">
                  <c:v>D.W.</c:v>
                </c:pt>
                <c:pt idx="5">
                  <c:v>House Keeping</c:v>
                </c:pt>
                <c:pt idx="6">
                  <c:v>Line Leader</c:v>
                </c:pt>
                <c:pt idx="7">
                  <c:v>Dispatch</c:v>
                </c:pt>
                <c:pt idx="8">
                  <c:v>Store</c:v>
                </c:pt>
                <c:pt idx="9">
                  <c:v>Soaking</c:v>
                </c:pt>
                <c:pt idx="10">
                  <c:v>Quality</c:v>
                </c:pt>
                <c:pt idx="11">
                  <c:v>UNIT PERFORMANCE FLOW LEDGER</c:v>
                </c:pt>
                <c:pt idx="12">
                  <c:v>Operating Unit</c:v>
                </c:pt>
                <c:pt idx="13">
                  <c:v>SVN-II</c:v>
                </c:pt>
              </c:strCache>
            </c:strRef>
          </c:cat>
          <c:val>
            <c:numRef>
              <c:f>'Reports Analysis'!$E$40:$E$53</c:f>
              <c:numCache>
                <c:formatCode>#,##0</c:formatCode>
                <c:ptCount val="14"/>
                <c:pt idx="0">
                  <c:v>194389</c:v>
                </c:pt>
                <c:pt idx="1">
                  <c:v>1052528</c:v>
                </c:pt>
                <c:pt idx="2">
                  <c:v>1466566</c:v>
                </c:pt>
                <c:pt idx="3">
                  <c:v>143816</c:v>
                </c:pt>
                <c:pt idx="4">
                  <c:v>593023</c:v>
                </c:pt>
                <c:pt idx="5">
                  <c:v>54275</c:v>
                </c:pt>
                <c:pt idx="6">
                  <c:v>181893</c:v>
                </c:pt>
                <c:pt idx="7">
                  <c:v>105263</c:v>
                </c:pt>
                <c:pt idx="8">
                  <c:v>205262</c:v>
                </c:pt>
                <c:pt idx="9">
                  <c:v>78390</c:v>
                </c:pt>
                <c:pt idx="10">
                  <c:v>236720</c:v>
                </c:pt>
                <c:pt idx="12">
                  <c:v>0</c:v>
                </c:pt>
                <c:pt idx="13">
                  <c:v>2606431</c:v>
                </c:pt>
              </c:numCache>
            </c:numRef>
          </c:val>
          <c:extLst>
            <c:ext xmlns:c16="http://schemas.microsoft.com/office/drawing/2014/chart" uri="{C3380CC4-5D6E-409C-BE32-E72D297353CC}">
              <c16:uniqueId val="{00000001-F9F5-4585-85A8-86F4C7AE7F2A}"/>
            </c:ext>
          </c:extLst>
        </c:ser>
        <c:ser>
          <c:idx val="2"/>
          <c:order val="2"/>
          <c:tx>
            <c:strRef>
              <c:f>'Reports Analysis'!$F$39</c:f>
              <c:strCache>
                <c:ptCount val="1"/>
                <c:pt idx="0">
                  <c:v>Net Salary</c:v>
                </c:pt>
              </c:strCache>
            </c:strRef>
          </c:tx>
          <c:invertIfNegative val="0"/>
          <c:cat>
            <c:strRef>
              <c:f>'Reports Analysis'!$B$40:$B$53</c:f>
              <c:strCache>
                <c:ptCount val="14"/>
                <c:pt idx="0">
                  <c:v>FF/Repair</c:v>
                </c:pt>
                <c:pt idx="1">
                  <c:v>Packing</c:v>
                </c:pt>
                <c:pt idx="2">
                  <c:v>Assembly</c:v>
                </c:pt>
                <c:pt idx="3">
                  <c:v>Wire Cutting</c:v>
                </c:pt>
                <c:pt idx="4">
                  <c:v>D.W.</c:v>
                </c:pt>
                <c:pt idx="5">
                  <c:v>House Keeping</c:v>
                </c:pt>
                <c:pt idx="6">
                  <c:v>Line Leader</c:v>
                </c:pt>
                <c:pt idx="7">
                  <c:v>Dispatch</c:v>
                </c:pt>
                <c:pt idx="8">
                  <c:v>Store</c:v>
                </c:pt>
                <c:pt idx="9">
                  <c:v>Soaking</c:v>
                </c:pt>
                <c:pt idx="10">
                  <c:v>Quality</c:v>
                </c:pt>
                <c:pt idx="11">
                  <c:v>UNIT PERFORMANCE FLOW LEDGER</c:v>
                </c:pt>
                <c:pt idx="12">
                  <c:v>Operating Unit</c:v>
                </c:pt>
                <c:pt idx="13">
                  <c:v>SVN-II</c:v>
                </c:pt>
              </c:strCache>
            </c:strRef>
          </c:cat>
          <c:val>
            <c:numRef>
              <c:f>'Reports Analysis'!$F$40:$F$53</c:f>
              <c:numCache>
                <c:formatCode>#,##0</c:formatCode>
                <c:ptCount val="14"/>
                <c:pt idx="0">
                  <c:v>177742</c:v>
                </c:pt>
                <c:pt idx="1">
                  <c:v>953170</c:v>
                </c:pt>
                <c:pt idx="2">
                  <c:v>1325358</c:v>
                </c:pt>
                <c:pt idx="3">
                  <c:v>131011</c:v>
                </c:pt>
                <c:pt idx="4">
                  <c:v>541355</c:v>
                </c:pt>
                <c:pt idx="5">
                  <c:v>49198</c:v>
                </c:pt>
                <c:pt idx="6">
                  <c:v>166743</c:v>
                </c:pt>
                <c:pt idx="7">
                  <c:v>90906</c:v>
                </c:pt>
                <c:pt idx="8">
                  <c:v>188250</c:v>
                </c:pt>
                <c:pt idx="9">
                  <c:v>71111</c:v>
                </c:pt>
                <c:pt idx="10">
                  <c:v>216547</c:v>
                </c:pt>
                <c:pt idx="12">
                  <c:v>0</c:v>
                </c:pt>
                <c:pt idx="13">
                  <c:v>2373667</c:v>
                </c:pt>
              </c:numCache>
            </c:numRef>
          </c:val>
          <c:extLst>
            <c:ext xmlns:c16="http://schemas.microsoft.com/office/drawing/2014/chart" uri="{C3380CC4-5D6E-409C-BE32-E72D297353CC}">
              <c16:uniqueId val="{00000002-F9F5-4585-85A8-86F4C7AE7F2A}"/>
            </c:ext>
          </c:extLst>
        </c:ser>
        <c:dLbls>
          <c:showLegendKey val="0"/>
          <c:showVal val="0"/>
          <c:showCatName val="0"/>
          <c:showSerName val="0"/>
          <c:showPercent val="0"/>
          <c:showBubbleSize val="0"/>
        </c:dLbls>
        <c:gapWidth val="150"/>
        <c:axId val="86126783"/>
        <c:axId val="961981679"/>
      </c:barChart>
      <c:catAx>
        <c:axId val="86126783"/>
        <c:scaling>
          <c:orientation val="minMax"/>
        </c:scaling>
        <c:delete val="0"/>
        <c:axPos val="b"/>
        <c:numFmt formatCode="General" sourceLinked="1"/>
        <c:majorTickMark val="out"/>
        <c:minorTickMark val="none"/>
        <c:tickLblPos val="nextTo"/>
        <c:crossAx val="961981679"/>
        <c:crosses val="autoZero"/>
        <c:auto val="1"/>
        <c:lblAlgn val="ctr"/>
        <c:lblOffset val="100"/>
        <c:noMultiLvlLbl val="0"/>
      </c:catAx>
      <c:valAx>
        <c:axId val="961981679"/>
        <c:scaling>
          <c:orientation val="minMax"/>
        </c:scaling>
        <c:delete val="0"/>
        <c:axPos val="l"/>
        <c:majorGridlines/>
        <c:numFmt formatCode="General" sourceLinked="1"/>
        <c:majorTickMark val="out"/>
        <c:minorTickMark val="none"/>
        <c:tickLblPos val="nextTo"/>
        <c:crossAx val="8612678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hyperlink" Target="#Bank_Payment!A1"/><Relationship Id="rId13" Type="http://schemas.openxmlformats.org/officeDocument/2006/relationships/hyperlink" Target="#MASTER_Workers!A1"/><Relationship Id="rId18" Type="http://schemas.openxmlformats.org/officeDocument/2006/relationships/hyperlink" Target="#ESIC_Challans!A1"/><Relationship Id="rId3" Type="http://schemas.openxmlformats.org/officeDocument/2006/relationships/image" Target="../media/image3.png"/><Relationship Id="rId7" Type="http://schemas.openxmlformats.org/officeDocument/2006/relationships/hyperlink" Target="#Attendance_Raw!A1"/><Relationship Id="rId12" Type="http://schemas.openxmlformats.org/officeDocument/2006/relationships/hyperlink" Target="#Accounting!A1"/><Relationship Id="rId17" Type="http://schemas.openxmlformats.org/officeDocument/2006/relationships/image" Target="../media/image6.png"/><Relationship Id="rId2" Type="http://schemas.openxmlformats.org/officeDocument/2006/relationships/image" Target="../media/image2.png"/><Relationship Id="rId16" Type="http://schemas.openxmlformats.org/officeDocument/2006/relationships/hyperlink" Target="#'Recovery Master'!A1"/><Relationship Id="rId1" Type="http://schemas.openxmlformats.org/officeDocument/2006/relationships/image" Target="../media/image1.png"/><Relationship Id="rId6" Type="http://schemas.openxmlformats.org/officeDocument/2006/relationships/hyperlink" Target="#'Reports Analysis'!A1"/><Relationship Id="rId11" Type="http://schemas.openxmlformats.org/officeDocument/2006/relationships/hyperlink" Target="#Reconciliation!A1"/><Relationship Id="rId5" Type="http://schemas.openxmlformats.org/officeDocument/2006/relationships/image" Target="../media/image5.png"/><Relationship Id="rId15" Type="http://schemas.openxmlformats.org/officeDocument/2006/relationships/hyperlink" Target="#PF_ECR!A1"/><Relationship Id="rId10" Type="http://schemas.openxmlformats.org/officeDocument/2006/relationships/hyperlink" Target="#LEAVE_LEDGER!A1"/><Relationship Id="rId19" Type="http://schemas.openxmlformats.org/officeDocument/2006/relationships/hyperlink" Target="#Pay_Slip!A1"/><Relationship Id="rId4" Type="http://schemas.openxmlformats.org/officeDocument/2006/relationships/image" Target="../media/image4.png"/><Relationship Id="rId9" Type="http://schemas.openxmlformats.org/officeDocument/2006/relationships/hyperlink" Target="#Month_Engine!A1"/><Relationship Id="rId14" Type="http://schemas.openxmlformats.org/officeDocument/2006/relationships/hyperlink" Target="#Contractor_Bill!A1"/></Relationships>
</file>

<file path=xl/drawings/_rels/drawing4.xml.rels><?xml version="1.0" encoding="UTF-8" standalone="yes"?>
<Relationships xmlns="http://schemas.openxmlformats.org/package/2006/relationships"><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image" Target="../media/image7.png"/><Relationship Id="rId1" Type="http://schemas.microsoft.com/office/2017/06/relationships/model3d" Target="../media/model3d1.glb"/></Relationships>
</file>

<file path=xl/drawings/_rels/drawing7.xml.rels><?xml version="1.0" encoding="UTF-8" standalone="yes"?>
<Relationships xmlns="http://schemas.openxmlformats.org/package/2006/relationships"><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Dashboard!A1"/></Relationships>
</file>

<file path=xl/drawings/_rels/drawing9.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image" Target="../media/image10.jpeg"/><Relationship Id="rId1" Type="http://schemas.openxmlformats.org/officeDocument/2006/relationships/image" Target="../media/image9.jpeg"/></Relationships>
</file>

<file path=xl/drawings/_rels/drawing10.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2.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image" Target="../media/image12.png"/><Relationship Id="rId1" Type="http://schemas.openxmlformats.org/officeDocument/2006/relationships/image" Target="../media/image11.jpeg"/></Relationships>
</file>

<file path=xl/drawings/_rels/drawing1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4.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5.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1</xdr:col>
      <xdr:colOff>0</xdr:colOff>
      <xdr:row>72</xdr:row>
      <xdr:rowOff>0</xdr:rowOff>
    </xdr:from>
    <xdr:to>
      <xdr:col>4</xdr:col>
      <xdr:colOff>614680</xdr:colOff>
      <xdr:row>81</xdr:row>
      <xdr:rowOff>68580</xdr:rowOff>
    </xdr:to>
    <xdr:graphicFrame macro="">
      <xdr:nvGraphicFramePr>
        <xdr:cNvPr id="9" name="Chart 8">
          <a:extLst>
            <a:ext uri="{FF2B5EF4-FFF2-40B4-BE49-F238E27FC236}">
              <a16:creationId xmlns:a16="http://schemas.microsoft.com/office/drawing/2014/main" id="{5E4E6480-60DF-571B-73B8-9236BBB0CD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91440</xdr:colOff>
      <xdr:row>1</xdr:row>
      <xdr:rowOff>38100</xdr:rowOff>
    </xdr:from>
    <xdr:to>
      <xdr:col>1</xdr:col>
      <xdr:colOff>754380</xdr:colOff>
      <xdr:row>1</xdr:row>
      <xdr:rowOff>205740</xdr:rowOff>
    </xdr:to>
    <xdr:sp macro="" textlink="">
      <xdr:nvSpPr>
        <xdr:cNvPr id="2" name="Flowchart: Terminator 1">
          <a:hlinkClick xmlns:r="http://schemas.openxmlformats.org/officeDocument/2006/relationships" r:id="rId2"/>
          <a:extLst>
            <a:ext uri="{FF2B5EF4-FFF2-40B4-BE49-F238E27FC236}">
              <a16:creationId xmlns:a16="http://schemas.microsoft.com/office/drawing/2014/main" id="{77ECEB05-9933-1661-AA93-8D71C4A15460}"/>
            </a:ext>
          </a:extLst>
        </xdr:cNvPr>
        <xdr:cNvSpPr/>
      </xdr:nvSpPr>
      <xdr:spPr>
        <a:xfrm>
          <a:off x="701040" y="220980"/>
          <a:ext cx="662940" cy="167640"/>
        </a:xfrm>
        <a:prstGeom prst="flowChartTermina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251460</xdr:colOff>
      <xdr:row>22</xdr:row>
      <xdr:rowOff>160020</xdr:rowOff>
    </xdr:from>
    <xdr:to>
      <xdr:col>15</xdr:col>
      <xdr:colOff>123205</xdr:colOff>
      <xdr:row>40</xdr:row>
      <xdr:rowOff>160305</xdr:rowOff>
    </xdr:to>
    <xdr:pic>
      <xdr:nvPicPr>
        <xdr:cNvPr id="9" name="Picture 8">
          <a:extLst>
            <a:ext uri="{FF2B5EF4-FFF2-40B4-BE49-F238E27FC236}">
              <a16:creationId xmlns:a16="http://schemas.microsoft.com/office/drawing/2014/main" id="{F5E902F7-224E-7514-0816-E47E13FD52E1}"/>
            </a:ext>
          </a:extLst>
        </xdr:cNvPr>
        <xdr:cNvPicPr>
          <a:picLocks noChangeAspect="1"/>
        </xdr:cNvPicPr>
      </xdr:nvPicPr>
      <xdr:blipFill>
        <a:blip xmlns:r="http://schemas.openxmlformats.org/officeDocument/2006/relationships" r:embed="rId1"/>
        <a:stretch>
          <a:fillRect/>
        </a:stretch>
      </xdr:blipFill>
      <xdr:spPr>
        <a:xfrm>
          <a:off x="3550920" y="6438900"/>
          <a:ext cx="7750209" cy="3292125"/>
        </a:xfrm>
        <a:prstGeom prst="rect">
          <a:avLst/>
        </a:prstGeom>
        <a:solidFill>
          <a:schemeClr val="bg1">
            <a:lumMod val="95000"/>
          </a:schemeClr>
        </a:solidFill>
      </xdr:spPr>
    </xdr:pic>
    <xdr:clientData/>
  </xdr:twoCellAnchor>
  <xdr:twoCellAnchor>
    <xdr:from>
      <xdr:col>10</xdr:col>
      <xdr:colOff>251460</xdr:colOff>
      <xdr:row>0</xdr:row>
      <xdr:rowOff>0</xdr:rowOff>
    </xdr:from>
    <xdr:to>
      <xdr:col>10</xdr:col>
      <xdr:colOff>861060</xdr:colOff>
      <xdr:row>2</xdr:row>
      <xdr:rowOff>0</xdr:rowOff>
    </xdr:to>
    <xdr:sp macro="[0]!Toggle_All_Sheets_With_Password" textlink="">
      <xdr:nvSpPr>
        <xdr:cNvPr id="16" name="&quot;Not Allowed&quot; Symbol 15">
          <a:extLst>
            <a:ext uri="{FF2B5EF4-FFF2-40B4-BE49-F238E27FC236}">
              <a16:creationId xmlns:a16="http://schemas.microsoft.com/office/drawing/2014/main" id="{E46BA50E-C74C-D70B-A440-FA48FDC826E0}"/>
            </a:ext>
          </a:extLst>
        </xdr:cNvPr>
        <xdr:cNvSpPr/>
      </xdr:nvSpPr>
      <xdr:spPr>
        <a:xfrm>
          <a:off x="9509760" y="0"/>
          <a:ext cx="609600" cy="373380"/>
        </a:xfrm>
        <a:prstGeom prst="noSmoking">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solidFill>
              <a:schemeClr val="tx1"/>
            </a:solidFill>
          </a:endParaRPr>
        </a:p>
      </xdr:txBody>
    </xdr:sp>
    <xdr:clientData/>
  </xdr:twoCellAnchor>
  <xdr:twoCellAnchor>
    <xdr:from>
      <xdr:col>10</xdr:col>
      <xdr:colOff>175260</xdr:colOff>
      <xdr:row>2</xdr:row>
      <xdr:rowOff>30480</xdr:rowOff>
    </xdr:from>
    <xdr:to>
      <xdr:col>10</xdr:col>
      <xdr:colOff>906780</xdr:colOff>
      <xdr:row>2</xdr:row>
      <xdr:rowOff>445008</xdr:rowOff>
    </xdr:to>
    <xdr:sp macro="[0]!Open_Worker_Form" textlink="">
      <xdr:nvSpPr>
        <xdr:cNvPr id="15" name="Flowchart: Process 14">
          <a:extLst>
            <a:ext uri="{FF2B5EF4-FFF2-40B4-BE49-F238E27FC236}">
              <a16:creationId xmlns:a16="http://schemas.microsoft.com/office/drawing/2014/main" id="{9C44E24C-E85E-0A7C-7829-CCC0404E7216}"/>
            </a:ext>
          </a:extLst>
        </xdr:cNvPr>
        <xdr:cNvSpPr/>
      </xdr:nvSpPr>
      <xdr:spPr>
        <a:xfrm>
          <a:off x="9433560" y="403860"/>
          <a:ext cx="731520" cy="414528"/>
        </a:xfrm>
        <a:prstGeom prst="flowChartProcess">
          <a:avLst/>
        </a:prstGeom>
        <a:solidFill>
          <a:schemeClr val="dk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600" b="1">
              <a:latin typeface="Vijaya" panose="02020604020202020204" pitchFamily="18" charset="0"/>
              <a:cs typeface="Vijaya" panose="02020604020202020204" pitchFamily="18" charset="0"/>
            </a:rPr>
            <a:t>FORM</a:t>
          </a:r>
        </a:p>
      </xdr:txBody>
    </xdr:sp>
    <xdr:clientData/>
  </xdr:twoCellAnchor>
  <xdr:twoCellAnchor editAs="oneCell">
    <xdr:from>
      <xdr:col>14</xdr:col>
      <xdr:colOff>68580</xdr:colOff>
      <xdr:row>0</xdr:row>
      <xdr:rowOff>0</xdr:rowOff>
    </xdr:from>
    <xdr:to>
      <xdr:col>17</xdr:col>
      <xdr:colOff>1015989</xdr:colOff>
      <xdr:row>4</xdr:row>
      <xdr:rowOff>218839</xdr:rowOff>
    </xdr:to>
    <xdr:pic>
      <xdr:nvPicPr>
        <xdr:cNvPr id="14" name="Picture 13">
          <a:extLst>
            <a:ext uri="{FF2B5EF4-FFF2-40B4-BE49-F238E27FC236}">
              <a16:creationId xmlns:a16="http://schemas.microsoft.com/office/drawing/2014/main" id="{9ABD1CFF-F3F5-8E71-5A9F-101217BDA665}"/>
            </a:ext>
          </a:extLst>
        </xdr:cNvPr>
        <xdr:cNvPicPr>
          <a:picLocks noChangeAspect="1"/>
        </xdr:cNvPicPr>
      </xdr:nvPicPr>
      <xdr:blipFill>
        <a:blip xmlns:r="http://schemas.openxmlformats.org/officeDocument/2006/relationships" r:embed="rId2"/>
        <a:stretch>
          <a:fillRect/>
        </a:stretch>
      </xdr:blipFill>
      <xdr:spPr>
        <a:xfrm>
          <a:off x="11277600" y="0"/>
          <a:ext cx="2860029" cy="1117999"/>
        </a:xfrm>
        <a:prstGeom prst="rect">
          <a:avLst/>
        </a:prstGeom>
      </xdr:spPr>
    </xdr:pic>
    <xdr:clientData/>
  </xdr:twoCellAnchor>
  <xdr:twoCellAnchor editAs="oneCell">
    <xdr:from>
      <xdr:col>12</xdr:col>
      <xdr:colOff>0</xdr:colOff>
      <xdr:row>21</xdr:row>
      <xdr:rowOff>15240</xdr:rowOff>
    </xdr:from>
    <xdr:to>
      <xdr:col>18</xdr:col>
      <xdr:colOff>30326</xdr:colOff>
      <xdr:row>29</xdr:row>
      <xdr:rowOff>76200</xdr:rowOff>
    </xdr:to>
    <xdr:pic>
      <xdr:nvPicPr>
        <xdr:cNvPr id="17" name="Picture 16">
          <a:extLst>
            <a:ext uri="{FF2B5EF4-FFF2-40B4-BE49-F238E27FC236}">
              <a16:creationId xmlns:a16="http://schemas.microsoft.com/office/drawing/2014/main" id="{80F7BC5E-C262-A2BC-6402-B11C4C95ADB7}"/>
            </a:ext>
          </a:extLst>
        </xdr:cNvPr>
        <xdr:cNvPicPr>
          <a:picLocks noChangeAspect="1"/>
        </xdr:cNvPicPr>
      </xdr:nvPicPr>
      <xdr:blipFill>
        <a:blip xmlns:r="http://schemas.openxmlformats.org/officeDocument/2006/relationships" r:embed="rId3"/>
        <a:stretch>
          <a:fillRect/>
        </a:stretch>
      </xdr:blipFill>
      <xdr:spPr>
        <a:xfrm>
          <a:off x="10713720" y="5905500"/>
          <a:ext cx="3352800" cy="1524000"/>
        </a:xfrm>
        <a:prstGeom prst="rect">
          <a:avLst/>
        </a:prstGeom>
      </xdr:spPr>
    </xdr:pic>
    <xdr:clientData/>
  </xdr:twoCellAnchor>
  <xdr:twoCellAnchor editAs="absolute">
    <xdr:from>
      <xdr:col>16</xdr:col>
      <xdr:colOff>722360</xdr:colOff>
      <xdr:row>13</xdr:row>
      <xdr:rowOff>174952</xdr:rowOff>
    </xdr:from>
    <xdr:to>
      <xdr:col>16</xdr:col>
      <xdr:colOff>1346815</xdr:colOff>
      <xdr:row>15</xdr:row>
      <xdr:rowOff>45412</xdr:rowOff>
    </xdr:to>
    <xdr:pic>
      <xdr:nvPicPr>
        <xdr:cNvPr id="18" name="Picture 17">
          <a:extLst>
            <a:ext uri="{FF2B5EF4-FFF2-40B4-BE49-F238E27FC236}">
              <a16:creationId xmlns:a16="http://schemas.microsoft.com/office/drawing/2014/main" id="{BF294C9E-4ECA-4EE8-94EE-5823FD3BF89F}"/>
            </a:ext>
          </a:extLst>
        </xdr:cNvPr>
        <xdr:cNvPicPr>
          <a:picLocks noChangeAspect="1"/>
        </xdr:cNvPicPr>
      </xdr:nvPicPr>
      <xdr:blipFill>
        <a:blip xmlns:r="http://schemas.openxmlformats.org/officeDocument/2006/relationships" r:embed="rId4"/>
        <a:stretch>
          <a:fillRect/>
        </a:stretch>
      </xdr:blipFill>
      <xdr:spPr>
        <a:xfrm>
          <a:off x="12514118" y="3492346"/>
          <a:ext cx="624455" cy="424642"/>
        </a:xfrm>
        <a:prstGeom prst="rect">
          <a:avLst/>
        </a:prstGeom>
      </xdr:spPr>
    </xdr:pic>
    <xdr:clientData/>
  </xdr:twoCellAnchor>
  <xdr:twoCellAnchor editAs="oneCell">
    <xdr:from>
      <xdr:col>17</xdr:col>
      <xdr:colOff>30480</xdr:colOff>
      <xdr:row>6</xdr:row>
      <xdr:rowOff>396240</xdr:rowOff>
    </xdr:from>
    <xdr:to>
      <xdr:col>17</xdr:col>
      <xdr:colOff>1013459</xdr:colOff>
      <xdr:row>11</xdr:row>
      <xdr:rowOff>50200</xdr:rowOff>
    </xdr:to>
    <xdr:pic>
      <xdr:nvPicPr>
        <xdr:cNvPr id="19" name="Picture 18">
          <a:extLst>
            <a:ext uri="{FF2B5EF4-FFF2-40B4-BE49-F238E27FC236}">
              <a16:creationId xmlns:a16="http://schemas.microsoft.com/office/drawing/2014/main" id="{6C9F829C-567E-4C99-B16E-6F1FA756F1D7}"/>
            </a:ext>
          </a:extLst>
        </xdr:cNvPr>
        <xdr:cNvPicPr>
          <a:picLocks noChangeAspect="1"/>
        </xdr:cNvPicPr>
      </xdr:nvPicPr>
      <xdr:blipFill>
        <a:blip xmlns:r="http://schemas.openxmlformats.org/officeDocument/2006/relationships" r:embed="rId5"/>
        <a:stretch>
          <a:fillRect/>
        </a:stretch>
      </xdr:blipFill>
      <xdr:spPr>
        <a:xfrm>
          <a:off x="12420600" y="2004060"/>
          <a:ext cx="982979" cy="1048420"/>
        </a:xfrm>
        <a:prstGeom prst="rect">
          <a:avLst/>
        </a:prstGeom>
      </xdr:spPr>
    </xdr:pic>
    <xdr:clientData/>
  </xdr:twoCellAnchor>
  <xdr:oneCellAnchor>
    <xdr:from>
      <xdr:col>1</xdr:col>
      <xdr:colOff>7621</xdr:colOff>
      <xdr:row>1</xdr:row>
      <xdr:rowOff>45720</xdr:rowOff>
    </xdr:from>
    <xdr:ext cx="1905000" cy="285250"/>
    <xdr:sp macro="[0]!RunFullPayroll" textlink="">
      <xdr:nvSpPr>
        <xdr:cNvPr id="2" name="Rectangle: Rounded Corners 1">
          <a:hlinkClick xmlns:r="http://schemas.openxmlformats.org/officeDocument/2006/relationships" r:id="rId6"/>
          <a:extLst>
            <a:ext uri="{FF2B5EF4-FFF2-40B4-BE49-F238E27FC236}">
              <a16:creationId xmlns:a16="http://schemas.microsoft.com/office/drawing/2014/main" id="{F7BDE659-BA8A-E76D-B613-7C5F22620922}"/>
            </a:ext>
          </a:extLst>
        </xdr:cNvPr>
        <xdr:cNvSpPr>
          <a:spLocks noChangeAspect="1"/>
        </xdr:cNvSpPr>
      </xdr:nvSpPr>
      <xdr:spPr>
        <a:xfrm>
          <a:off x="107682" y="268932"/>
          <a:ext cx="1905000" cy="285250"/>
        </a:xfrm>
        <a:prstGeom prst="roundRect">
          <a:avLst/>
        </a:prstGeom>
        <a:solidFill>
          <a:schemeClr val="tx2">
            <a:lumMod val="60000"/>
            <a:lumOff val="40000"/>
            <a:alpha val="13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72000" rIns="72000" bIns="0" rtlCol="0" anchor="ctr">
          <a:noAutofit/>
        </a:bodyPr>
        <a:lstStyle/>
        <a:p>
          <a:pPr algn="ctr"/>
          <a:r>
            <a:rPr lang="en-IN" sz="1800">
              <a:latin typeface="Vijaya" panose="02020604020202020204" pitchFamily="18" charset="0"/>
              <a:cs typeface="Vijaya" panose="02020604020202020204" pitchFamily="18" charset="0"/>
            </a:rPr>
            <a:t>✅ </a:t>
          </a:r>
          <a:r>
            <a:rPr lang="en-IN" sz="1600" b="1">
              <a:solidFill>
                <a:srgbClr val="FFFF00"/>
              </a:solidFill>
              <a:latin typeface="Vijaya" panose="02020604020202020204" pitchFamily="18" charset="0"/>
              <a:cs typeface="Vijaya" panose="02020604020202020204" pitchFamily="18" charset="0"/>
            </a:rPr>
            <a:t> Reports Analysis</a:t>
          </a:r>
          <a:endParaRPr lang="en-IN" sz="1800" b="1">
            <a:solidFill>
              <a:srgbClr val="FFFF00"/>
            </a:solidFill>
            <a:latin typeface="Vijaya" panose="02020604020202020204" pitchFamily="18" charset="0"/>
            <a:cs typeface="Vijaya" panose="02020604020202020204" pitchFamily="18" charset="0"/>
          </a:endParaRPr>
        </a:p>
      </xdr:txBody>
    </xdr:sp>
    <xdr:clientData/>
  </xdr:oneCellAnchor>
  <xdr:oneCellAnchor>
    <xdr:from>
      <xdr:col>1</xdr:col>
      <xdr:colOff>15240</xdr:colOff>
      <xdr:row>2</xdr:row>
      <xdr:rowOff>245990</xdr:rowOff>
    </xdr:from>
    <xdr:ext cx="1897379" cy="277404"/>
    <xdr:sp macro="[0]!Dynamic_Sheet_Navigation" textlink="">
      <xdr:nvSpPr>
        <xdr:cNvPr id="3" name="Rectangle: Rounded Corners 2">
          <a:hlinkClick xmlns:r="http://schemas.openxmlformats.org/officeDocument/2006/relationships" r:id="rId7"/>
          <a:extLst>
            <a:ext uri="{FF2B5EF4-FFF2-40B4-BE49-F238E27FC236}">
              <a16:creationId xmlns:a16="http://schemas.microsoft.com/office/drawing/2014/main" id="{392F3137-86AE-4139-8A11-3FDBC572DDA1}"/>
            </a:ext>
          </a:extLst>
        </xdr:cNvPr>
        <xdr:cNvSpPr>
          <a:spLocks noChangeAspect="1"/>
        </xdr:cNvSpPr>
      </xdr:nvSpPr>
      <xdr:spPr>
        <a:xfrm>
          <a:off x="115301" y="623142"/>
          <a:ext cx="1897379" cy="277404"/>
        </a:xfrm>
        <a:prstGeom prst="roundRect">
          <a:avLst/>
        </a:prstGeom>
        <a:solidFill>
          <a:schemeClr val="tx2">
            <a:lumMod val="60000"/>
            <a:lumOff val="40000"/>
            <a:alpha val="13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72000" rIns="72000" bIns="0" rtlCol="0" anchor="ctr">
          <a:noAutofit/>
        </a:bodyPr>
        <a:lstStyle/>
        <a:p>
          <a:pPr algn="ctr"/>
          <a:r>
            <a:rPr lang="en-IN" sz="1600">
              <a:solidFill>
                <a:srgbClr val="FFFF00"/>
              </a:solidFill>
            </a:rPr>
            <a:t>📥 </a:t>
          </a:r>
          <a:r>
            <a:rPr lang="en-IN" sz="1600" b="1">
              <a:solidFill>
                <a:srgbClr val="FFFF00"/>
              </a:solidFill>
              <a:latin typeface="Vijaya" panose="02020604020202020204" pitchFamily="18" charset="0"/>
              <a:cs typeface="Vijaya" panose="02020604020202020204" pitchFamily="18" charset="0"/>
            </a:rPr>
            <a:t>Attedence View</a:t>
          </a:r>
        </a:p>
      </xdr:txBody>
    </xdr:sp>
    <xdr:clientData/>
  </xdr:oneCellAnchor>
  <xdr:oneCellAnchor>
    <xdr:from>
      <xdr:col>1</xdr:col>
      <xdr:colOff>30480</xdr:colOff>
      <xdr:row>6</xdr:row>
      <xdr:rowOff>261478</xdr:rowOff>
    </xdr:from>
    <xdr:ext cx="1866899" cy="269613"/>
    <xdr:sp macro="[0]!Dynamic_Sheet_Navigation" textlink="">
      <xdr:nvSpPr>
        <xdr:cNvPr id="4" name="Rectangle: Rounded Corners 3">
          <a:hlinkClick xmlns:r="http://schemas.openxmlformats.org/officeDocument/2006/relationships" r:id="rId8"/>
          <a:extLst>
            <a:ext uri="{FF2B5EF4-FFF2-40B4-BE49-F238E27FC236}">
              <a16:creationId xmlns:a16="http://schemas.microsoft.com/office/drawing/2014/main" id="{1D11BB3E-6157-459B-868D-F881E009C89B}"/>
            </a:ext>
          </a:extLst>
        </xdr:cNvPr>
        <xdr:cNvSpPr>
          <a:spLocks noChangeAspect="1"/>
        </xdr:cNvSpPr>
      </xdr:nvSpPr>
      <xdr:spPr>
        <a:xfrm>
          <a:off x="130541" y="1739296"/>
          <a:ext cx="1866899" cy="269613"/>
        </a:xfrm>
        <a:prstGeom prst="roundRect">
          <a:avLst/>
        </a:prstGeom>
        <a:solidFill>
          <a:schemeClr val="tx2">
            <a:lumMod val="60000"/>
            <a:lumOff val="40000"/>
            <a:alpha val="13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72000" rIns="72000" bIns="0" spcCol="72000" rtlCol="0" anchor="ctr">
          <a:noAutofit/>
        </a:bodyPr>
        <a:lstStyle/>
        <a:p>
          <a:pPr algn="ctr"/>
          <a:r>
            <a:rPr lang="en-IN" sz="1600" b="1">
              <a:solidFill>
                <a:srgbClr val="FFFF00"/>
              </a:solidFill>
              <a:latin typeface="Vijaya" panose="02020604020202020204" pitchFamily="18" charset="0"/>
              <a:cs typeface="Vijaya" panose="02020604020202020204" pitchFamily="18" charset="0"/>
            </a:rPr>
            <a:t>🏦 Bank Payment</a:t>
          </a:r>
        </a:p>
      </xdr:txBody>
    </xdr:sp>
    <xdr:clientData/>
  </xdr:oneCellAnchor>
  <xdr:oneCellAnchor>
    <xdr:from>
      <xdr:col>1</xdr:col>
      <xdr:colOff>38261</xdr:colOff>
      <xdr:row>9</xdr:row>
      <xdr:rowOff>239573</xdr:rowOff>
    </xdr:from>
    <xdr:ext cx="1851421" cy="276126"/>
    <xdr:sp macro="[0]!Dynamic_Sheet_Navigation" textlink="">
      <xdr:nvSpPr>
        <xdr:cNvPr id="6" name="Rectangle: Rounded Corners 5">
          <a:hlinkClick xmlns:r="http://schemas.openxmlformats.org/officeDocument/2006/relationships" r:id="rId9"/>
          <a:extLst>
            <a:ext uri="{FF2B5EF4-FFF2-40B4-BE49-F238E27FC236}">
              <a16:creationId xmlns:a16="http://schemas.microsoft.com/office/drawing/2014/main" id="{E4E2D6AD-FA2A-4BFB-947F-81544FEBBBD5}"/>
            </a:ext>
          </a:extLst>
        </xdr:cNvPr>
        <xdr:cNvSpPr>
          <a:spLocks noChangeAspect="1"/>
        </xdr:cNvSpPr>
      </xdr:nvSpPr>
      <xdr:spPr>
        <a:xfrm>
          <a:off x="138322" y="2471694"/>
          <a:ext cx="1851421" cy="276126"/>
        </a:xfrm>
        <a:prstGeom prst="roundRect">
          <a:avLst/>
        </a:prstGeom>
        <a:solidFill>
          <a:schemeClr val="tx2">
            <a:lumMod val="60000"/>
            <a:lumOff val="40000"/>
            <a:alpha val="13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72000" rIns="72000" bIns="0" spcCol="72000" rtlCol="0" anchor="ctr">
          <a:noAutofit/>
        </a:bodyPr>
        <a:lstStyle/>
        <a:p>
          <a:pPr algn="ctr"/>
          <a:r>
            <a:rPr lang="en-IN" sz="1600" b="1">
              <a:solidFill>
                <a:srgbClr val="FFFF00"/>
              </a:solidFill>
              <a:latin typeface="Vijaya" panose="02020604020202020204" pitchFamily="18" charset="0"/>
              <a:cs typeface="Vijaya" panose="02020604020202020204" pitchFamily="18" charset="0"/>
            </a:rPr>
            <a:t>👷 Month Engine</a:t>
          </a:r>
        </a:p>
      </xdr:txBody>
    </xdr:sp>
    <xdr:clientData/>
  </xdr:oneCellAnchor>
  <xdr:oneCellAnchor>
    <xdr:from>
      <xdr:col>1</xdr:col>
      <xdr:colOff>32547</xdr:colOff>
      <xdr:row>12</xdr:row>
      <xdr:rowOff>183824</xdr:rowOff>
    </xdr:from>
    <xdr:ext cx="1864755" cy="285692"/>
    <xdr:sp macro="" textlink="">
      <xdr:nvSpPr>
        <xdr:cNvPr id="7" name="Rectangle: Rounded Corners 6">
          <a:hlinkClick xmlns:r="http://schemas.openxmlformats.org/officeDocument/2006/relationships" r:id="rId10"/>
          <a:extLst>
            <a:ext uri="{FF2B5EF4-FFF2-40B4-BE49-F238E27FC236}">
              <a16:creationId xmlns:a16="http://schemas.microsoft.com/office/drawing/2014/main" id="{A09C100E-A5D4-41A9-9B93-F47B98B71D7D}"/>
            </a:ext>
          </a:extLst>
        </xdr:cNvPr>
        <xdr:cNvSpPr>
          <a:spLocks noChangeAspect="1"/>
        </xdr:cNvSpPr>
      </xdr:nvSpPr>
      <xdr:spPr>
        <a:xfrm>
          <a:off x="132608" y="3224127"/>
          <a:ext cx="1864755" cy="285692"/>
        </a:xfrm>
        <a:prstGeom prst="roundRect">
          <a:avLst/>
        </a:prstGeom>
        <a:solidFill>
          <a:schemeClr val="tx2">
            <a:lumMod val="60000"/>
            <a:lumOff val="40000"/>
            <a:alpha val="13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72000" rIns="72000" bIns="0" spcCol="72000" rtlCol="0" anchor="ctr">
          <a:noAutofit/>
        </a:bodyPr>
        <a:lstStyle/>
        <a:p>
          <a:pPr algn="ctr"/>
          <a:r>
            <a:rPr lang="en-IN" sz="1600" b="1">
              <a:solidFill>
                <a:srgbClr val="FFFF00"/>
              </a:solidFill>
              <a:latin typeface="Vijaya" panose="02020604020202020204" pitchFamily="18" charset="0"/>
              <a:cs typeface="Vijaya" panose="02020604020202020204" pitchFamily="18" charset="0"/>
            </a:rPr>
            <a:t>⚙️ Leave Control</a:t>
          </a:r>
        </a:p>
      </xdr:txBody>
    </xdr:sp>
    <xdr:clientData/>
  </xdr:oneCellAnchor>
  <xdr:oneCellAnchor>
    <xdr:from>
      <xdr:col>1</xdr:col>
      <xdr:colOff>22783</xdr:colOff>
      <xdr:row>11</xdr:row>
      <xdr:rowOff>88364</xdr:rowOff>
    </xdr:from>
    <xdr:ext cx="1874519" cy="288787"/>
    <xdr:sp macro="[0]!Dynamic_Sheet_Navigation" textlink="">
      <xdr:nvSpPr>
        <xdr:cNvPr id="8" name="Rectangle: Rounded Corners 7">
          <a:hlinkClick xmlns:r="http://schemas.openxmlformats.org/officeDocument/2006/relationships" r:id="rId11"/>
          <a:extLst>
            <a:ext uri="{FF2B5EF4-FFF2-40B4-BE49-F238E27FC236}">
              <a16:creationId xmlns:a16="http://schemas.microsoft.com/office/drawing/2014/main" id="{52B4D114-EE2C-462F-AB85-D5FD59FD75F9}"/>
            </a:ext>
          </a:extLst>
        </xdr:cNvPr>
        <xdr:cNvSpPr>
          <a:spLocks noChangeAspect="1"/>
        </xdr:cNvSpPr>
      </xdr:nvSpPr>
      <xdr:spPr>
        <a:xfrm>
          <a:off x="122844" y="2851576"/>
          <a:ext cx="1874519" cy="288787"/>
        </a:xfrm>
        <a:prstGeom prst="roundRect">
          <a:avLst/>
        </a:prstGeom>
        <a:solidFill>
          <a:schemeClr val="tx2">
            <a:lumMod val="60000"/>
            <a:lumOff val="40000"/>
            <a:alpha val="13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72000" rIns="72000" bIns="0" spcCol="72000" rtlCol="0" anchor="ctr">
          <a:noAutofit/>
        </a:bodyPr>
        <a:lstStyle/>
        <a:p>
          <a:pPr algn="ctr"/>
          <a:r>
            <a:rPr lang="en-IN" sz="1600" b="1">
              <a:solidFill>
                <a:srgbClr val="FFFF00"/>
              </a:solidFill>
              <a:latin typeface="Vijaya" panose="02020604020202020204" pitchFamily="18" charset="0"/>
              <a:cs typeface="Vijaya" panose="02020604020202020204" pitchFamily="18" charset="0"/>
            </a:rPr>
            <a:t>👷 Reconcilation</a:t>
          </a:r>
        </a:p>
      </xdr:txBody>
    </xdr:sp>
    <xdr:clientData/>
  </xdr:oneCellAnchor>
  <xdr:oneCellAnchor>
    <xdr:from>
      <xdr:col>1</xdr:col>
      <xdr:colOff>40715</xdr:colOff>
      <xdr:row>18</xdr:row>
      <xdr:rowOff>19735</xdr:rowOff>
    </xdr:from>
    <xdr:ext cx="1841271" cy="272750"/>
    <xdr:sp macro="[0]!Dynamic_Sheet_Navigation" textlink="">
      <xdr:nvSpPr>
        <xdr:cNvPr id="10" name="Rectangle: Rounded Corners 9">
          <a:hlinkClick xmlns:r="http://schemas.openxmlformats.org/officeDocument/2006/relationships" r:id="rId12"/>
          <a:extLst>
            <a:ext uri="{FF2B5EF4-FFF2-40B4-BE49-F238E27FC236}">
              <a16:creationId xmlns:a16="http://schemas.microsoft.com/office/drawing/2014/main" id="{55A6A542-5B90-47B8-91D3-B99FD133F098}"/>
            </a:ext>
          </a:extLst>
        </xdr:cNvPr>
        <xdr:cNvSpPr>
          <a:spLocks noChangeAspect="1"/>
        </xdr:cNvSpPr>
      </xdr:nvSpPr>
      <xdr:spPr>
        <a:xfrm>
          <a:off x="140776" y="4691796"/>
          <a:ext cx="1841271" cy="272750"/>
        </a:xfrm>
        <a:prstGeom prst="roundRect">
          <a:avLst/>
        </a:prstGeom>
        <a:solidFill>
          <a:schemeClr val="tx2">
            <a:lumMod val="60000"/>
            <a:lumOff val="40000"/>
            <a:alpha val="13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72000" rIns="72000" bIns="0" spcCol="72000" rtlCol="0" anchor="ctr">
          <a:noAutofit/>
        </a:bodyPr>
        <a:lstStyle/>
        <a:p>
          <a:pPr algn="ctr"/>
          <a:r>
            <a:rPr lang="en-IN" sz="1200" b="1">
              <a:solidFill>
                <a:srgbClr val="FFFF00"/>
              </a:solidFill>
              <a:latin typeface="+mj-lt"/>
            </a:rPr>
            <a:t>Accounting Summary</a:t>
          </a:r>
        </a:p>
      </xdr:txBody>
    </xdr:sp>
    <xdr:clientData/>
  </xdr:oneCellAnchor>
  <xdr:oneCellAnchor>
    <xdr:from>
      <xdr:col>1</xdr:col>
      <xdr:colOff>30480</xdr:colOff>
      <xdr:row>5</xdr:row>
      <xdr:rowOff>104850</xdr:rowOff>
    </xdr:from>
    <xdr:ext cx="1866901" cy="264605"/>
    <xdr:sp macro="[0]!Dynamic_Sheet_Navigation" textlink="">
      <xdr:nvSpPr>
        <xdr:cNvPr id="11" name="Rectangle: Rounded Corners 10">
          <a:hlinkClick xmlns:r="http://schemas.openxmlformats.org/officeDocument/2006/relationships" r:id="rId13"/>
          <a:extLst>
            <a:ext uri="{FF2B5EF4-FFF2-40B4-BE49-F238E27FC236}">
              <a16:creationId xmlns:a16="http://schemas.microsoft.com/office/drawing/2014/main" id="{22A3C623-0042-4B71-8FE4-F769BCC5D240}"/>
            </a:ext>
          </a:extLst>
        </xdr:cNvPr>
        <xdr:cNvSpPr>
          <a:spLocks noChangeAspect="1"/>
        </xdr:cNvSpPr>
      </xdr:nvSpPr>
      <xdr:spPr>
        <a:xfrm>
          <a:off x="130541" y="1320971"/>
          <a:ext cx="1866901" cy="264605"/>
        </a:xfrm>
        <a:prstGeom prst="roundRect">
          <a:avLst/>
        </a:prstGeom>
        <a:solidFill>
          <a:schemeClr val="tx2">
            <a:lumMod val="60000"/>
            <a:lumOff val="40000"/>
            <a:alpha val="13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72000" rIns="72000" bIns="0" spcCol="72000" rtlCol="0" anchor="ctr">
          <a:noAutofit/>
        </a:bodyPr>
        <a:lstStyle/>
        <a:p>
          <a:pPr algn="ctr"/>
          <a:r>
            <a:rPr lang="en-IN" sz="1800">
              <a:solidFill>
                <a:srgbClr val="FFFF00"/>
              </a:solidFill>
              <a:latin typeface="Vijaya" panose="02020604020202020204" pitchFamily="18" charset="0"/>
              <a:cs typeface="Vijaya" panose="02020604020202020204" pitchFamily="18" charset="0"/>
            </a:rPr>
            <a:t>👷 </a:t>
          </a:r>
          <a:r>
            <a:rPr lang="en-IN" sz="1600" b="1">
              <a:solidFill>
                <a:srgbClr val="FFFF00"/>
              </a:solidFill>
              <a:latin typeface="Vijaya" panose="02020604020202020204" pitchFamily="18" charset="0"/>
              <a:cs typeface="Vijaya" panose="02020604020202020204" pitchFamily="18" charset="0"/>
            </a:rPr>
            <a:t>Worker Master</a:t>
          </a:r>
          <a:endParaRPr lang="en-IN" sz="1800" b="1">
            <a:solidFill>
              <a:srgbClr val="FFFF00"/>
            </a:solidFill>
            <a:latin typeface="Vijaya" panose="02020604020202020204" pitchFamily="18" charset="0"/>
            <a:cs typeface="Vijaya" panose="02020604020202020204" pitchFamily="18" charset="0"/>
          </a:endParaRPr>
        </a:p>
      </xdr:txBody>
    </xdr:sp>
    <xdr:clientData/>
  </xdr:oneCellAnchor>
  <xdr:oneCellAnchor>
    <xdr:from>
      <xdr:col>1</xdr:col>
      <xdr:colOff>22860</xdr:colOff>
      <xdr:row>4</xdr:row>
      <xdr:rowOff>71640</xdr:rowOff>
    </xdr:from>
    <xdr:ext cx="1882139" cy="259330"/>
    <xdr:sp macro="[0]!Dynamic_Sheet_Navigation" textlink="">
      <xdr:nvSpPr>
        <xdr:cNvPr id="12" name="Rectangle: Rounded Corners 11">
          <a:hlinkClick xmlns:r="http://schemas.openxmlformats.org/officeDocument/2006/relationships" r:id="rId14"/>
          <a:extLst>
            <a:ext uri="{FF2B5EF4-FFF2-40B4-BE49-F238E27FC236}">
              <a16:creationId xmlns:a16="http://schemas.microsoft.com/office/drawing/2014/main" id="{0EE05523-18C2-48EA-8427-650B50F82373}"/>
            </a:ext>
          </a:extLst>
        </xdr:cNvPr>
        <xdr:cNvSpPr>
          <a:spLocks noChangeAspect="1"/>
        </xdr:cNvSpPr>
      </xdr:nvSpPr>
      <xdr:spPr>
        <a:xfrm>
          <a:off x="122921" y="979882"/>
          <a:ext cx="1882139" cy="259330"/>
        </a:xfrm>
        <a:prstGeom prst="roundRect">
          <a:avLst/>
        </a:prstGeom>
        <a:solidFill>
          <a:schemeClr val="tx2">
            <a:lumMod val="60000"/>
            <a:lumOff val="40000"/>
            <a:alpha val="13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72000" rIns="72000" bIns="0" spcCol="72000" rtlCol="0" anchor="ctr">
          <a:noAutofit/>
        </a:bodyPr>
        <a:lstStyle/>
        <a:p>
          <a:pPr algn="ctr"/>
          <a:r>
            <a:rPr lang="en-IN" sz="1600">
              <a:solidFill>
                <a:srgbClr val="FFFF00"/>
              </a:solidFill>
              <a:latin typeface="Vijaya" panose="02020604020202020204" pitchFamily="18" charset="0"/>
              <a:cs typeface="Vijaya" panose="02020604020202020204" pitchFamily="18" charset="0"/>
            </a:rPr>
            <a:t>📄 </a:t>
          </a:r>
          <a:r>
            <a:rPr lang="en-IN" sz="1600" b="1">
              <a:solidFill>
                <a:srgbClr val="FFFF00"/>
              </a:solidFill>
              <a:latin typeface="Vijaya" panose="02020604020202020204" pitchFamily="18" charset="0"/>
              <a:cs typeface="Vijaya" panose="02020604020202020204" pitchFamily="18" charset="0"/>
            </a:rPr>
            <a:t>Contractor Bill</a:t>
          </a:r>
        </a:p>
      </xdr:txBody>
    </xdr:sp>
    <xdr:clientData/>
  </xdr:oneCellAnchor>
  <xdr:oneCellAnchor>
    <xdr:from>
      <xdr:col>1</xdr:col>
      <xdr:colOff>32547</xdr:colOff>
      <xdr:row>14</xdr:row>
      <xdr:rowOff>4183</xdr:rowOff>
    </xdr:from>
    <xdr:ext cx="1872375" cy="288301"/>
    <xdr:sp macro="[0]!Generate_Bank_TXT" textlink="">
      <xdr:nvSpPr>
        <xdr:cNvPr id="13" name="Rectangle: Rounded Corners 12">
          <a:hlinkClick xmlns:r="http://schemas.openxmlformats.org/officeDocument/2006/relationships" r:id="rId15"/>
          <a:extLst>
            <a:ext uri="{FF2B5EF4-FFF2-40B4-BE49-F238E27FC236}">
              <a16:creationId xmlns:a16="http://schemas.microsoft.com/office/drawing/2014/main" id="{6E485DCF-6861-4E4C-8B64-CD2DEC63C787}"/>
            </a:ext>
          </a:extLst>
        </xdr:cNvPr>
        <xdr:cNvSpPr>
          <a:spLocks noChangeAspect="1"/>
        </xdr:cNvSpPr>
      </xdr:nvSpPr>
      <xdr:spPr>
        <a:xfrm>
          <a:off x="132608" y="3598668"/>
          <a:ext cx="1872375" cy="288301"/>
        </a:xfrm>
        <a:prstGeom prst="roundRect">
          <a:avLst/>
        </a:prstGeom>
        <a:solidFill>
          <a:schemeClr val="tx2">
            <a:lumMod val="60000"/>
            <a:lumOff val="40000"/>
            <a:alpha val="13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72000" rIns="72000" bIns="0" spcCol="72000" rtlCol="0" anchor="ctr">
          <a:noAutofit/>
        </a:bodyPr>
        <a:lstStyle/>
        <a:p>
          <a:pPr algn="ctr"/>
          <a:r>
            <a:rPr lang="en-IN" sz="1600" b="1">
              <a:solidFill>
                <a:srgbClr val="FFFF00"/>
              </a:solidFill>
              <a:latin typeface="Vijaya" panose="02020604020202020204" pitchFamily="18" charset="0"/>
              <a:cs typeface="Vijaya" panose="02020604020202020204" pitchFamily="18" charset="0"/>
            </a:rPr>
            <a:t>PF Challan</a:t>
          </a:r>
        </a:p>
      </xdr:txBody>
    </xdr:sp>
    <xdr:clientData/>
  </xdr:oneCellAnchor>
  <xdr:oneCellAnchor>
    <xdr:from>
      <xdr:col>1</xdr:col>
      <xdr:colOff>30404</xdr:colOff>
      <xdr:row>8</xdr:row>
      <xdr:rowOff>100136</xdr:rowOff>
    </xdr:from>
    <xdr:ext cx="1859280" cy="261622"/>
    <xdr:sp macro="[0]!Dynamic_Sheet_Navigation" textlink="">
      <xdr:nvSpPr>
        <xdr:cNvPr id="5" name="Rectangle: Rounded Corners 4">
          <a:hlinkClick xmlns:r="http://schemas.openxmlformats.org/officeDocument/2006/relationships" r:id="rId16"/>
          <a:extLst>
            <a:ext uri="{FF2B5EF4-FFF2-40B4-BE49-F238E27FC236}">
              <a16:creationId xmlns:a16="http://schemas.microsoft.com/office/drawing/2014/main" id="{09840AC8-7995-44D1-B3AC-60C5E5408195}"/>
            </a:ext>
          </a:extLst>
        </xdr:cNvPr>
        <xdr:cNvSpPr>
          <a:spLocks noChangeAspect="1"/>
        </xdr:cNvSpPr>
      </xdr:nvSpPr>
      <xdr:spPr>
        <a:xfrm>
          <a:off x="130465" y="2116742"/>
          <a:ext cx="1859280" cy="261622"/>
        </a:xfrm>
        <a:prstGeom prst="roundRect">
          <a:avLst/>
        </a:prstGeom>
        <a:solidFill>
          <a:schemeClr val="tx2">
            <a:lumMod val="60000"/>
            <a:lumOff val="40000"/>
            <a:alpha val="13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72000" rIns="72000" bIns="0" spcCol="72000" rtlCol="0" anchor="ctr">
          <a:noAutofit/>
        </a:bodyPr>
        <a:lstStyle/>
        <a:p>
          <a:pPr algn="ctr"/>
          <a:r>
            <a:rPr lang="en-IN" sz="1600" b="1">
              <a:solidFill>
                <a:srgbClr val="FFFF00"/>
              </a:solidFill>
              <a:latin typeface="Vijaya" panose="02020604020202020204" pitchFamily="18" charset="0"/>
              <a:cs typeface="Vijaya" panose="02020604020202020204" pitchFamily="18" charset="0"/>
            </a:rPr>
            <a:t>Recovery Master</a:t>
          </a:r>
        </a:p>
      </xdr:txBody>
    </xdr:sp>
    <xdr:clientData/>
  </xdr:oneCellAnchor>
  <xdr:twoCellAnchor>
    <xdr:from>
      <xdr:col>3</xdr:col>
      <xdr:colOff>128426</xdr:colOff>
      <xdr:row>0</xdr:row>
      <xdr:rowOff>128426</xdr:rowOff>
    </xdr:from>
    <xdr:to>
      <xdr:col>4</xdr:col>
      <xdr:colOff>753438</xdr:colOff>
      <xdr:row>2</xdr:row>
      <xdr:rowOff>94179</xdr:rowOff>
    </xdr:to>
    <xdr:sp macro="[0]!Run_Complete_Monthly_Payroll_Process" textlink="">
      <xdr:nvSpPr>
        <xdr:cNvPr id="21" name="Oval 20">
          <a:extLst>
            <a:ext uri="{FF2B5EF4-FFF2-40B4-BE49-F238E27FC236}">
              <a16:creationId xmlns:a16="http://schemas.microsoft.com/office/drawing/2014/main" id="{3F92E795-476B-D850-A551-2C39F5E533B9}"/>
            </a:ext>
          </a:extLst>
        </xdr:cNvPr>
        <xdr:cNvSpPr/>
      </xdr:nvSpPr>
      <xdr:spPr>
        <a:xfrm>
          <a:off x="2816830" y="128426"/>
          <a:ext cx="1515439" cy="342472"/>
        </a:xfrm>
        <a:prstGeom prst="ellipse">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en-IN" sz="1100"/>
            <a:t>RUN PAYROLL</a:t>
          </a:r>
        </a:p>
      </xdr:txBody>
    </xdr:sp>
    <xdr:clientData/>
  </xdr:twoCellAnchor>
  <xdr:twoCellAnchor editAs="oneCell">
    <xdr:from>
      <xdr:col>3</xdr:col>
      <xdr:colOff>46182</xdr:colOff>
      <xdr:row>2</xdr:row>
      <xdr:rowOff>222751</xdr:rowOff>
    </xdr:from>
    <xdr:to>
      <xdr:col>4</xdr:col>
      <xdr:colOff>883920</xdr:colOff>
      <xdr:row>5</xdr:row>
      <xdr:rowOff>183651</xdr:rowOff>
    </xdr:to>
    <xdr:pic>
      <xdr:nvPicPr>
        <xdr:cNvPr id="20" name="Picture 19">
          <a:extLst>
            <a:ext uri="{FF2B5EF4-FFF2-40B4-BE49-F238E27FC236}">
              <a16:creationId xmlns:a16="http://schemas.microsoft.com/office/drawing/2014/main" id="{C196FCF1-E777-39E2-D4C5-F8B11729597A}"/>
            </a:ext>
          </a:extLst>
        </xdr:cNvPr>
        <xdr:cNvPicPr>
          <a:picLocks noChangeAspect="1"/>
        </xdr:cNvPicPr>
      </xdr:nvPicPr>
      <xdr:blipFill>
        <a:blip xmlns:r="http://schemas.openxmlformats.org/officeDocument/2006/relationships" r:embed="rId17"/>
        <a:stretch>
          <a:fillRect/>
        </a:stretch>
      </xdr:blipFill>
      <xdr:spPr>
        <a:xfrm>
          <a:off x="2736042" y="596131"/>
          <a:ext cx="1729278" cy="791480"/>
        </a:xfrm>
        <a:prstGeom prst="rect">
          <a:avLst/>
        </a:prstGeom>
      </xdr:spPr>
    </xdr:pic>
    <xdr:clientData/>
  </xdr:twoCellAnchor>
  <xdr:oneCellAnchor>
    <xdr:from>
      <xdr:col>3</xdr:col>
      <xdr:colOff>254001</xdr:colOff>
      <xdr:row>3</xdr:row>
      <xdr:rowOff>123151</xdr:rowOff>
    </xdr:from>
    <xdr:ext cx="346364" cy="192425"/>
    <xdr:sp macro="" textlink="$O$2">
      <xdr:nvSpPr>
        <xdr:cNvPr id="22" name="TextBox 21">
          <a:extLst>
            <a:ext uri="{FF2B5EF4-FFF2-40B4-BE49-F238E27FC236}">
              <a16:creationId xmlns:a16="http://schemas.microsoft.com/office/drawing/2014/main" id="{47B4CC7A-C667-7E10-BFF8-7B08D8525F2C}"/>
            </a:ext>
          </a:extLst>
        </xdr:cNvPr>
        <xdr:cNvSpPr txBox="1"/>
      </xdr:nvSpPr>
      <xdr:spPr>
        <a:xfrm>
          <a:off x="2940243" y="831272"/>
          <a:ext cx="346364" cy="192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76A4F01-638D-4E55-A2C6-3F32CD7F68C2}" type="TxLink">
            <a:rPr lang="en-US" sz="800" b="0" i="0" u="none" strike="noStrike">
              <a:solidFill>
                <a:srgbClr val="000000"/>
              </a:solidFill>
              <a:latin typeface="Calibri"/>
              <a:ea typeface="Calibri"/>
              <a:cs typeface="Calibri"/>
            </a:rPr>
            <a:pPr/>
            <a:t>131</a:t>
          </a:fld>
          <a:endParaRPr lang="en-IN" sz="800"/>
        </a:p>
      </xdr:txBody>
    </xdr:sp>
    <xdr:clientData/>
  </xdr:oneCellAnchor>
  <xdr:oneCellAnchor>
    <xdr:from>
      <xdr:col>4</xdr:col>
      <xdr:colOff>261697</xdr:colOff>
      <xdr:row>3</xdr:row>
      <xdr:rowOff>114994</xdr:rowOff>
    </xdr:from>
    <xdr:ext cx="346364" cy="246764"/>
    <xdr:sp macro="" textlink="$O$1">
      <xdr:nvSpPr>
        <xdr:cNvPr id="23" name="TextBox 22">
          <a:extLst>
            <a:ext uri="{FF2B5EF4-FFF2-40B4-BE49-F238E27FC236}">
              <a16:creationId xmlns:a16="http://schemas.microsoft.com/office/drawing/2014/main" id="{0479C2ED-237D-4AF8-9ABA-1CDEC51EE486}"/>
            </a:ext>
          </a:extLst>
        </xdr:cNvPr>
        <xdr:cNvSpPr txBox="1"/>
      </xdr:nvSpPr>
      <xdr:spPr>
        <a:xfrm>
          <a:off x="3840788" y="823115"/>
          <a:ext cx="346364" cy="2467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CE6333F-5802-40F4-B6CF-1B76843C4F3A}" type="TxLink">
            <a:rPr lang="en-US" sz="800" b="0" i="0" u="none" strike="noStrike">
              <a:solidFill>
                <a:srgbClr val="000000"/>
              </a:solidFill>
              <a:latin typeface="Calibri"/>
              <a:ea typeface="Calibri"/>
              <a:cs typeface="Calibri"/>
            </a:rPr>
            <a:pPr/>
            <a:t>332</a:t>
          </a:fld>
          <a:endParaRPr lang="en-IN" sz="800"/>
        </a:p>
      </xdr:txBody>
    </xdr:sp>
    <xdr:clientData/>
  </xdr:oneCellAnchor>
  <xdr:oneCellAnchor>
    <xdr:from>
      <xdr:col>1</xdr:col>
      <xdr:colOff>23849</xdr:colOff>
      <xdr:row>15</xdr:row>
      <xdr:rowOff>114481</xdr:rowOff>
    </xdr:from>
    <xdr:ext cx="1872375" cy="254974"/>
    <xdr:sp macro="[0]!Generate_ESIC_Challan" textlink="">
      <xdr:nvSpPr>
        <xdr:cNvPr id="24" name="Rectangle: Rounded Corners 23">
          <a:hlinkClick xmlns:r="http://schemas.openxmlformats.org/officeDocument/2006/relationships" r:id="rId18"/>
          <a:extLst>
            <a:ext uri="{FF2B5EF4-FFF2-40B4-BE49-F238E27FC236}">
              <a16:creationId xmlns:a16="http://schemas.microsoft.com/office/drawing/2014/main" id="{EB7785D3-2634-4729-A961-21892D130334}"/>
            </a:ext>
          </a:extLst>
        </xdr:cNvPr>
        <xdr:cNvSpPr>
          <a:spLocks noChangeAspect="1"/>
        </xdr:cNvSpPr>
      </xdr:nvSpPr>
      <xdr:spPr>
        <a:xfrm>
          <a:off x="123910" y="3986057"/>
          <a:ext cx="1872375" cy="254974"/>
        </a:xfrm>
        <a:prstGeom prst="roundRect">
          <a:avLst/>
        </a:prstGeom>
        <a:solidFill>
          <a:schemeClr val="tx2">
            <a:lumMod val="60000"/>
            <a:lumOff val="40000"/>
            <a:alpha val="13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72000" rIns="72000" bIns="0" spcCol="72000" rtlCol="0" anchor="ctr">
          <a:noAutofit/>
        </a:bodyPr>
        <a:lstStyle/>
        <a:p>
          <a:pPr algn="ctr"/>
          <a:r>
            <a:rPr lang="en-IN" sz="1600" b="1">
              <a:solidFill>
                <a:srgbClr val="FFFF00"/>
              </a:solidFill>
              <a:latin typeface="Vijaya" panose="02020604020202020204" pitchFamily="18" charset="0"/>
              <a:cs typeface="Vijaya" panose="02020604020202020204" pitchFamily="18" charset="0"/>
            </a:rPr>
            <a:t>ESIC Challan</a:t>
          </a:r>
        </a:p>
      </xdr:txBody>
    </xdr:sp>
    <xdr:clientData/>
  </xdr:oneCellAnchor>
  <xdr:oneCellAnchor>
    <xdr:from>
      <xdr:col>1</xdr:col>
      <xdr:colOff>30788</xdr:colOff>
      <xdr:row>16</xdr:row>
      <xdr:rowOff>184729</xdr:rowOff>
    </xdr:from>
    <xdr:ext cx="1872375" cy="269394"/>
    <xdr:sp macro="[0]!Generate_ESIC_Challan" textlink="">
      <xdr:nvSpPr>
        <xdr:cNvPr id="25" name="Rectangle: Rounded Corners 24">
          <a:hlinkClick xmlns:r="http://schemas.openxmlformats.org/officeDocument/2006/relationships" r:id="rId19"/>
          <a:extLst>
            <a:ext uri="{FF2B5EF4-FFF2-40B4-BE49-F238E27FC236}">
              <a16:creationId xmlns:a16="http://schemas.microsoft.com/office/drawing/2014/main" id="{C71A21C1-C272-4A62-8D9D-BB809B1E5CAB}"/>
            </a:ext>
          </a:extLst>
        </xdr:cNvPr>
        <xdr:cNvSpPr>
          <a:spLocks noChangeAspect="1"/>
        </xdr:cNvSpPr>
      </xdr:nvSpPr>
      <xdr:spPr>
        <a:xfrm>
          <a:off x="130849" y="4333396"/>
          <a:ext cx="1872375" cy="269394"/>
        </a:xfrm>
        <a:prstGeom prst="roundRect">
          <a:avLst/>
        </a:prstGeom>
        <a:solidFill>
          <a:schemeClr val="tx2">
            <a:lumMod val="60000"/>
            <a:lumOff val="40000"/>
            <a:alpha val="13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72000" rIns="72000" bIns="0" spcCol="72000" rtlCol="0" anchor="ctr">
          <a:noAutofit/>
        </a:bodyPr>
        <a:lstStyle/>
        <a:p>
          <a:pPr algn="ctr"/>
          <a:r>
            <a:rPr lang="en-IN" sz="1600" b="1">
              <a:solidFill>
                <a:srgbClr val="FFFF00"/>
              </a:solidFill>
              <a:latin typeface="Vijaya" panose="02020604020202020204" pitchFamily="18" charset="0"/>
              <a:cs typeface="Vijaya" panose="02020604020202020204" pitchFamily="18" charset="0"/>
            </a:rPr>
            <a:t>Pay Slip</a:t>
          </a:r>
        </a:p>
      </xdr:txBody>
    </xdr:sp>
    <xdr:clientData/>
  </xdr:oneCellAnchor>
  <xdr:twoCellAnchor>
    <xdr:from>
      <xdr:col>0</xdr:col>
      <xdr:colOff>7697</xdr:colOff>
      <xdr:row>22</xdr:row>
      <xdr:rowOff>7698</xdr:rowOff>
    </xdr:from>
    <xdr:to>
      <xdr:col>2</xdr:col>
      <xdr:colOff>107758</xdr:colOff>
      <xdr:row>33</xdr:row>
      <xdr:rowOff>146243</xdr:rowOff>
    </xdr:to>
    <xdr:sp macro="" textlink="">
      <xdr:nvSpPr>
        <xdr:cNvPr id="26" name="Arrow: Circular 25">
          <a:extLst>
            <a:ext uri="{FF2B5EF4-FFF2-40B4-BE49-F238E27FC236}">
              <a16:creationId xmlns:a16="http://schemas.microsoft.com/office/drawing/2014/main" id="{84865BC9-3160-D352-B458-BC2CF6A8EFB0}"/>
            </a:ext>
          </a:extLst>
        </xdr:cNvPr>
        <xdr:cNvSpPr/>
      </xdr:nvSpPr>
      <xdr:spPr>
        <a:xfrm>
          <a:off x="7697" y="5757334"/>
          <a:ext cx="2178243" cy="2170545"/>
        </a:xfrm>
        <a:prstGeom prst="circularArrow">
          <a:avLst>
            <a:gd name="adj1" fmla="val 5544"/>
            <a:gd name="adj2" fmla="val 330680"/>
            <a:gd name="adj3" fmla="val 14977975"/>
            <a:gd name="adj4" fmla="val 16689598"/>
            <a:gd name="adj5" fmla="val 5757"/>
          </a:avLst>
        </a:prstGeom>
        <a:scene3d>
          <a:camera prst="orthographicFront"/>
          <a:lightRig rig="threePt" dir="t">
            <a:rot lat="0" lon="0" rev="7500000"/>
          </a:lightRig>
        </a:scene3d>
        <a:sp3d z="-152400" extrusionH="63500" prstMaterial="matte">
          <a:bevelT w="144450" h="6350" prst="relaxedInset"/>
          <a:contourClr>
            <a:schemeClr val="bg1"/>
          </a:contourClr>
        </a:sp3d>
      </xdr:spPr>
      <xdr:style>
        <a:lnRef idx="0">
          <a:schemeClr val="dk1">
            <a:hueOff val="0"/>
            <a:satOff val="0"/>
            <a:lumOff val="0"/>
            <a:alphaOff val="0"/>
          </a:schemeClr>
        </a:lnRef>
        <a:fillRef idx="3">
          <a:schemeClr val="accent2">
            <a:tint val="40000"/>
            <a:hueOff val="0"/>
            <a:satOff val="0"/>
            <a:lumOff val="0"/>
            <a:alphaOff val="0"/>
          </a:schemeClr>
        </a:fillRef>
        <a:effectRef idx="0">
          <a:schemeClr val="accent2">
            <a:tint val="40000"/>
            <a:hueOff val="0"/>
            <a:satOff val="0"/>
            <a:lumOff val="0"/>
            <a:alphaOff val="0"/>
          </a:schemeClr>
        </a:effectRef>
        <a:fontRef idx="minor">
          <a:schemeClr val="dk1">
            <a:hueOff val="0"/>
            <a:satOff val="0"/>
            <a:lumOff val="0"/>
            <a:alphaOff val="0"/>
          </a:schemeClr>
        </a:fontRef>
      </xdr:style>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13</xdr:row>
      <xdr:rowOff>0</xdr:rowOff>
    </xdr:from>
    <xdr:to>
      <xdr:col>6</xdr:col>
      <xdr:colOff>624840</xdr:colOff>
      <xdr:row>25</xdr:row>
      <xdr:rowOff>228600</xdr:rowOff>
    </xdr:to>
    <xdr:sp macro="" textlink="">
      <xdr:nvSpPr>
        <xdr:cNvPr id="2" name="Arrow: Circular 1">
          <a:extLst>
            <a:ext uri="{FF2B5EF4-FFF2-40B4-BE49-F238E27FC236}">
              <a16:creationId xmlns:a16="http://schemas.microsoft.com/office/drawing/2014/main" id="{3D003111-CD8A-87F5-97B0-C81D766B2418}"/>
            </a:ext>
          </a:extLst>
        </xdr:cNvPr>
        <xdr:cNvSpPr/>
      </xdr:nvSpPr>
      <xdr:spPr>
        <a:xfrm>
          <a:off x="4038600" y="3764280"/>
          <a:ext cx="4312920" cy="3611880"/>
        </a:xfrm>
        <a:prstGeom prst="circularArrow">
          <a:avLst>
            <a:gd name="adj1" fmla="val 5544"/>
            <a:gd name="adj2" fmla="val 330680"/>
            <a:gd name="adj3" fmla="val 14977975"/>
            <a:gd name="adj4" fmla="val 16689598"/>
            <a:gd name="adj5" fmla="val 5757"/>
          </a:avLst>
        </a:prstGeom>
        <a:scene3d>
          <a:camera prst="orthographicFront"/>
          <a:lightRig rig="threePt" dir="t">
            <a:rot lat="0" lon="0" rev="7500000"/>
          </a:lightRig>
        </a:scene3d>
        <a:sp3d z="-152400" extrusionH="63500" prstMaterial="matte">
          <a:bevelT w="144450" h="6350" prst="relaxedInset"/>
          <a:contourClr>
            <a:schemeClr val="bg1"/>
          </a:contourClr>
        </a:sp3d>
      </xdr:spPr>
      <xdr:style>
        <a:lnRef idx="0">
          <a:schemeClr val="dk1">
            <a:hueOff val="0"/>
            <a:satOff val="0"/>
            <a:lumOff val="0"/>
            <a:alphaOff val="0"/>
          </a:schemeClr>
        </a:lnRef>
        <a:fillRef idx="3">
          <a:schemeClr val="accent2">
            <a:tint val="40000"/>
            <a:hueOff val="0"/>
            <a:satOff val="0"/>
            <a:lumOff val="0"/>
            <a:alphaOff val="0"/>
          </a:schemeClr>
        </a:fillRef>
        <a:effectRef idx="0">
          <a:schemeClr val="accent2">
            <a:tint val="40000"/>
            <a:hueOff val="0"/>
            <a:satOff val="0"/>
            <a:lumOff val="0"/>
            <a:alphaOff val="0"/>
          </a:schemeClr>
        </a:effectRef>
        <a:fontRef idx="minor">
          <a:schemeClr val="dk1">
            <a:hueOff val="0"/>
            <a:satOff val="0"/>
            <a:lumOff val="0"/>
            <a:alphaOff val="0"/>
          </a:schemeClr>
        </a:fontRef>
      </xdr:style>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822960</xdr:colOff>
      <xdr:row>0</xdr:row>
      <xdr:rowOff>0</xdr:rowOff>
    </xdr:from>
    <xdr:to>
      <xdr:col>2</xdr:col>
      <xdr:colOff>1790700</xdr:colOff>
      <xdr:row>0</xdr:row>
      <xdr:rowOff>251460</xdr:rowOff>
    </xdr:to>
    <xdr:sp macro="[0]!Dynamic_Sheet_Navigation" textlink="">
      <xdr:nvSpPr>
        <xdr:cNvPr id="2" name="Arrow: Pentagon 1">
          <a:hlinkClick xmlns:r="http://schemas.openxmlformats.org/officeDocument/2006/relationships" r:id="rId1"/>
          <a:extLst>
            <a:ext uri="{FF2B5EF4-FFF2-40B4-BE49-F238E27FC236}">
              <a16:creationId xmlns:a16="http://schemas.microsoft.com/office/drawing/2014/main" id="{FD8C41C1-131D-44E8-A6E5-076C17B890B2}"/>
            </a:ext>
          </a:extLst>
        </xdr:cNvPr>
        <xdr:cNvSpPr/>
      </xdr:nvSpPr>
      <xdr:spPr>
        <a:xfrm flipH="1">
          <a:off x="2186940" y="0"/>
          <a:ext cx="967740" cy="251460"/>
        </a:xfrm>
        <a:prstGeom prst="homePlate">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IN" sz="1200" b="0" cap="none" spc="0">
              <a:ln w="0"/>
              <a:solidFill>
                <a:schemeClr val="tx1"/>
              </a:solidFill>
              <a:effectLst>
                <a:outerShdw blurRad="38100" dist="19050" dir="2700000" algn="tl" rotWithShape="0">
                  <a:schemeClr val="dk1">
                    <a:alpha val="40000"/>
                  </a:schemeClr>
                </a:outerShdw>
              </a:effectLst>
            </a:rPr>
            <a:t>Dashboard</a:t>
          </a:r>
          <a:endParaRPr lang="en-IN" sz="12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83820</xdr:colOff>
      <xdr:row>0</xdr:row>
      <xdr:rowOff>0</xdr:rowOff>
    </xdr:from>
    <xdr:to>
      <xdr:col>1</xdr:col>
      <xdr:colOff>373380</xdr:colOff>
      <xdr:row>0</xdr:row>
      <xdr:rowOff>182880</xdr:rowOff>
    </xdr:to>
    <xdr:sp macro="[0]!Dynamic_Sheet_Navigation" textlink="">
      <xdr:nvSpPr>
        <xdr:cNvPr id="3" name="Arrow: Pentagon 2">
          <a:hlinkClick xmlns:r="http://schemas.openxmlformats.org/officeDocument/2006/relationships" r:id="rId1"/>
          <a:extLst>
            <a:ext uri="{FF2B5EF4-FFF2-40B4-BE49-F238E27FC236}">
              <a16:creationId xmlns:a16="http://schemas.microsoft.com/office/drawing/2014/main" id="{48FBD6C9-A800-4123-B8A3-4251DEFEFD78}"/>
            </a:ext>
          </a:extLst>
        </xdr:cNvPr>
        <xdr:cNvSpPr/>
      </xdr:nvSpPr>
      <xdr:spPr>
        <a:xfrm flipH="1">
          <a:off x="83820" y="0"/>
          <a:ext cx="967740" cy="182880"/>
        </a:xfrm>
        <a:prstGeom prst="homePlate">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IN" sz="1200" b="1"/>
            <a:t>Dashboard</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83820</xdr:colOff>
      <xdr:row>3</xdr:row>
      <xdr:rowOff>38100</xdr:rowOff>
    </xdr:from>
    <xdr:to>
      <xdr:col>1</xdr:col>
      <xdr:colOff>769620</xdr:colOff>
      <xdr:row>6</xdr:row>
      <xdr:rowOff>38100</xdr:rowOff>
    </xdr:to>
    <xdr:sp macro="[0]!Build_Month_Engine" textlink="">
      <xdr:nvSpPr>
        <xdr:cNvPr id="2" name="Oval 1">
          <a:extLst>
            <a:ext uri="{FF2B5EF4-FFF2-40B4-BE49-F238E27FC236}">
              <a16:creationId xmlns:a16="http://schemas.microsoft.com/office/drawing/2014/main" id="{E4205C1C-4A7D-66F5-5958-AFBC1ABA804B}"/>
            </a:ext>
          </a:extLst>
        </xdr:cNvPr>
        <xdr:cNvSpPr>
          <a:spLocks/>
        </xdr:cNvSpPr>
      </xdr:nvSpPr>
      <xdr:spPr>
        <a:xfrm>
          <a:off x="83820" y="617220"/>
          <a:ext cx="1432560" cy="70866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400" cap="none" baseline="0">
              <a:latin typeface="Batang" panose="02030600000101010101" pitchFamily="18" charset="-127"/>
            </a:rPr>
            <a:t>Refresh</a:t>
          </a:r>
        </a:p>
      </xdr:txBody>
    </xdr:sp>
    <xdr:clientData/>
  </xdr:twoCellAnchor>
  <xdr:twoCellAnchor editAs="absolute">
    <xdr:from>
      <xdr:col>8</xdr:col>
      <xdr:colOff>99060</xdr:colOff>
      <xdr:row>1</xdr:row>
      <xdr:rowOff>53341</xdr:rowOff>
    </xdr:from>
    <xdr:to>
      <xdr:col>9</xdr:col>
      <xdr:colOff>156210</xdr:colOff>
      <xdr:row>6</xdr:row>
      <xdr:rowOff>60960</xdr:rowOff>
    </xdr:to>
    <mc:AlternateContent xmlns:mc="http://schemas.openxmlformats.org/markup-compatibility/2006">
      <mc:Choice xmlns:am3d="http://schemas.microsoft.com/office/drawing/2017/model3d" Requires="am3d">
        <xdr:graphicFrame macro="[0]!Archive_To_FACT_Year_Secure">
          <xdr:nvGraphicFramePr>
            <xdr:cNvPr id="3" name="3D Model 2" descr="Desktop Earth World Globe">
              <a:extLst>
                <a:ext uri="{FF2B5EF4-FFF2-40B4-BE49-F238E27FC236}">
                  <a16:creationId xmlns:a16="http://schemas.microsoft.com/office/drawing/2014/main" id="{E5790A04-2C5B-BD71-E332-0DAF975DE6AA}"/>
                </a:ext>
              </a:extLst>
            </xdr:cNvPr>
            <xdr:cNvGraphicFramePr>
              <a:graphicFrameLocks noChangeAspect="1"/>
            </xdr:cNvGraphicFramePr>
          </xdr:nvGraphicFramePr>
          <xdr:xfrm>
            <a:off x="0" y="0"/>
            <a:ext cx="0" cy="0"/>
          </xdr:xfrm>
          <a:graphic>
            <a:graphicData uri="http://schemas.microsoft.com/office/drawing/2017/model3d">
              <am3d:model3d xmlns:r="http://schemas.openxmlformats.org/officeDocument/2006/relationships" r:embed="rId1">
                <am3d:spPr>
                  <a:xfrm>
                    <a:off x="0" y="0"/>
                    <a:ext cx="826770" cy="1203959"/>
                  </a:xfrm>
                  <a:prstGeom prst="rect">
                    <a:avLst/>
                  </a:prstGeom>
                </am3d:spPr>
                <am3d:camera>
                  <am3d:pos x="0" y="0" z="68687252"/>
                  <am3d:up dx="0" dy="36000000" dz="0"/>
                  <am3d:lookAt x="0" y="0" z="0"/>
                  <am3d:perspective fov="2700000"/>
                </am3d:camera>
                <am3d:trans>
                  <am3d:meterPerModelUnit n="6931035" d="1000000"/>
                  <am3d:preTrans dx="0" dy="0" dz="0"/>
                  <am3d:scale>
                    <am3d:sx n="1000000" d="1000000"/>
                    <am3d:sy n="1000000" d="1000000"/>
                    <am3d:sz n="1000000" d="1000000"/>
                  </am3d:scale>
                  <am3d:rot/>
                  <am3d:postTrans dx="0" dy="0" dz="0"/>
                </am3d:trans>
                <am3d:raster rName="Office3DRenderer" rVer="16.0.8326">
                  <am3d:blip r:embed="rId2"/>
                </am3d:raster>
                <am3d:objViewport viewportSz="1566512"/>
                <am3d:ambientLight>
                  <am3d:clr>
                    <a:scrgbClr r="50000" g="50000" b="50000"/>
                  </am3d:clr>
                  <am3d:illuminance n="500000" d="1000000"/>
                </am3d:ambientLight>
                <am3d:ptLight rad="0">
                  <am3d:clr>
                    <a:scrgbClr r="100000" g="75000" b="50000"/>
                  </am3d:clr>
                  <am3d:intensity n="9765625" d="1000000"/>
                  <am3d:pos x="21959998" y="70920001" z="16344003"/>
                </am3d:ptLight>
                <am3d:ptLight rad="0">
                  <am3d:clr>
                    <a:scrgbClr r="40000" g="60000" b="95000"/>
                  </am3d:clr>
                  <am3d:intensity n="12250000" d="1000000"/>
                  <am3d:pos x="-37964106" y="51130435" z="57631972"/>
                </am3d:ptLight>
                <am3d:ptLight rad="0">
                  <am3d:clr>
                    <a:scrgbClr r="86837" g="72700" b="100000"/>
                  </am3d:clr>
                  <am3d:intensity n="3125000" d="1000000"/>
                  <am3d:pos x="-37739122" y="58056624" z="-34769649"/>
                </am3d:ptLight>
              </am3d:model3d>
            </a:graphicData>
          </a:graphic>
        </xdr:graphicFrame>
      </mc:Choice>
      <mc:Fallback>
        <xdr:pic>
          <xdr:nvPicPr>
            <xdr:cNvPr id="3" name="3D Model 2" descr="Desktop Earth World Globe">
              <a:extLst>
                <a:ext uri="{FF2B5EF4-FFF2-40B4-BE49-F238E27FC236}">
                  <a16:creationId xmlns:a16="http://schemas.microsoft.com/office/drawing/2014/main" id="{E5790A04-2C5B-BD71-E332-0DAF975DE6AA}"/>
                </a:ext>
              </a:extLst>
            </xdr:cNvPr>
            <xdr:cNvPicPr>
              <a:picLocks noGrp="1" noRot="1" noChangeAspect="1" noMove="1" noResize="1" noEditPoints="1" noAdjustHandles="1" noChangeArrowheads="1" noChangeShapeType="1" noCrop="1"/>
            </xdr:cNvPicPr>
          </xdr:nvPicPr>
          <xdr:blipFill>
            <a:blip xmlns:r="http://schemas.openxmlformats.org/officeDocument/2006/relationships" r:embed="rId2"/>
            <a:stretch>
              <a:fillRect/>
            </a:stretch>
          </xdr:blipFill>
          <xdr:spPr>
            <a:xfrm>
              <a:off x="8435340" y="144781"/>
              <a:ext cx="826770" cy="1203959"/>
            </a:xfrm>
            <a:prstGeom prst="rect">
              <a:avLst/>
            </a:prstGeom>
          </xdr:spPr>
        </xdr:pic>
      </mc:Fallback>
    </mc:AlternateContent>
    <xdr:clientData/>
  </xdr:twoCellAnchor>
  <xdr:twoCellAnchor>
    <xdr:from>
      <xdr:col>0</xdr:col>
      <xdr:colOff>0</xdr:colOff>
      <xdr:row>1</xdr:row>
      <xdr:rowOff>30480</xdr:rowOff>
    </xdr:from>
    <xdr:to>
      <xdr:col>1</xdr:col>
      <xdr:colOff>228600</xdr:colOff>
      <xdr:row>2</xdr:row>
      <xdr:rowOff>91440</xdr:rowOff>
    </xdr:to>
    <xdr:sp macro="[0]!Dynamic_Sheet_Navigation" textlink="">
      <xdr:nvSpPr>
        <xdr:cNvPr id="5" name="Arrow: Pentagon 4">
          <a:hlinkClick xmlns:r="http://schemas.openxmlformats.org/officeDocument/2006/relationships" r:id="rId3"/>
          <a:extLst>
            <a:ext uri="{FF2B5EF4-FFF2-40B4-BE49-F238E27FC236}">
              <a16:creationId xmlns:a16="http://schemas.microsoft.com/office/drawing/2014/main" id="{E6A3069F-90A5-42FB-924D-9F24D9B09D7F}"/>
            </a:ext>
          </a:extLst>
        </xdr:cNvPr>
        <xdr:cNvSpPr/>
      </xdr:nvSpPr>
      <xdr:spPr>
        <a:xfrm flipH="1">
          <a:off x="0" y="121920"/>
          <a:ext cx="1104900" cy="312420"/>
        </a:xfrm>
        <a:prstGeom prst="homePlate">
          <a:avLst/>
        </a:prstGeom>
        <a:noFill/>
        <a:ln>
          <a:noFill/>
        </a:ln>
      </xdr:spPr>
      <xdr:style>
        <a:lnRef idx="0">
          <a:scrgbClr r="0" g="0" b="0"/>
        </a:lnRef>
        <a:fillRef idx="0">
          <a:scrgbClr r="0" g="0" b="0"/>
        </a:fillRef>
        <a:effectRef idx="0">
          <a:scrgbClr r="0" g="0" b="0"/>
        </a:effectRef>
        <a:fontRef idx="minor">
          <a:schemeClr val="accent1"/>
        </a:fontRef>
      </xdr:style>
      <xdr:txBody>
        <a:bodyPr vertOverflow="clip" horzOverflow="clip" rtlCol="0" anchor="ctr"/>
        <a:lstStyle/>
        <a:p>
          <a:pPr algn="ctr"/>
          <a:r>
            <a:rPr lang="en-IN" sz="1200"/>
            <a:t>Dashboard</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99060</xdr:colOff>
      <xdr:row>0</xdr:row>
      <xdr:rowOff>30480</xdr:rowOff>
    </xdr:from>
    <xdr:to>
      <xdr:col>9</xdr:col>
      <xdr:colOff>594360</xdr:colOff>
      <xdr:row>0</xdr:row>
      <xdr:rowOff>342900</xdr:rowOff>
    </xdr:to>
    <xdr:sp macro="[0]!Dynamic_Sheet_Navigation" textlink="">
      <xdr:nvSpPr>
        <xdr:cNvPr id="2" name="Arrow: Pentagon 1">
          <a:hlinkClick xmlns:r="http://schemas.openxmlformats.org/officeDocument/2006/relationships" r:id="rId1"/>
          <a:extLst>
            <a:ext uri="{FF2B5EF4-FFF2-40B4-BE49-F238E27FC236}">
              <a16:creationId xmlns:a16="http://schemas.microsoft.com/office/drawing/2014/main" id="{CEC7B938-8160-4AA1-BD01-358B614BA5A9}"/>
            </a:ext>
          </a:extLst>
        </xdr:cNvPr>
        <xdr:cNvSpPr/>
      </xdr:nvSpPr>
      <xdr:spPr>
        <a:xfrm flipH="1">
          <a:off x="10774680" y="30480"/>
          <a:ext cx="1104900" cy="312420"/>
        </a:xfrm>
        <a:prstGeom prst="homePlate">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IN" sz="1200"/>
            <a:t>Dashboard</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419100</xdr:colOff>
      <xdr:row>1</xdr:row>
      <xdr:rowOff>22860</xdr:rowOff>
    </xdr:from>
    <xdr:to>
      <xdr:col>1</xdr:col>
      <xdr:colOff>1234440</xdr:colOff>
      <xdr:row>2</xdr:row>
      <xdr:rowOff>45720</xdr:rowOff>
    </xdr:to>
    <xdr:sp macro="[0]!Generate_PF_ECR" textlink="">
      <xdr:nvSpPr>
        <xdr:cNvPr id="2" name="Oval 1">
          <a:extLst>
            <a:ext uri="{FF2B5EF4-FFF2-40B4-BE49-F238E27FC236}">
              <a16:creationId xmlns:a16="http://schemas.microsoft.com/office/drawing/2014/main" id="{A91B41BA-292B-4006-A59B-A2A4D73CEEFC}"/>
            </a:ext>
          </a:extLst>
        </xdr:cNvPr>
        <xdr:cNvSpPr>
          <a:spLocks/>
        </xdr:cNvSpPr>
      </xdr:nvSpPr>
      <xdr:spPr>
        <a:xfrm>
          <a:off x="1318260" y="236220"/>
          <a:ext cx="815340" cy="266700"/>
        </a:xfrm>
        <a:prstGeom prst="ellipse">
          <a:avLst/>
        </a:prstGeom>
        <a:solidFill>
          <a:schemeClr val="bg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900"/>
            <a:t>Refresh</a:t>
          </a:r>
        </a:p>
      </xdr:txBody>
    </xdr:sp>
    <xdr:clientData/>
  </xdr:twoCellAnchor>
  <xdr:twoCellAnchor>
    <xdr:from>
      <xdr:col>1</xdr:col>
      <xdr:colOff>342900</xdr:colOff>
      <xdr:row>0</xdr:row>
      <xdr:rowOff>15240</xdr:rowOff>
    </xdr:from>
    <xdr:to>
      <xdr:col>1</xdr:col>
      <xdr:colOff>1242061</xdr:colOff>
      <xdr:row>1</xdr:row>
      <xdr:rowOff>15240</xdr:rowOff>
    </xdr:to>
    <xdr:sp macro="[0]!Dynamic_Sheet_Navigation" textlink="">
      <xdr:nvSpPr>
        <xdr:cNvPr id="4" name="Arrow: Pentagon 3">
          <a:hlinkClick xmlns:r="http://schemas.openxmlformats.org/officeDocument/2006/relationships" r:id="rId1"/>
          <a:extLst>
            <a:ext uri="{FF2B5EF4-FFF2-40B4-BE49-F238E27FC236}">
              <a16:creationId xmlns:a16="http://schemas.microsoft.com/office/drawing/2014/main" id="{EC13E099-A7D6-4E20-AA7C-ECC436C1237A}"/>
            </a:ext>
          </a:extLst>
        </xdr:cNvPr>
        <xdr:cNvSpPr/>
      </xdr:nvSpPr>
      <xdr:spPr>
        <a:xfrm flipH="1">
          <a:off x="1242060" y="15240"/>
          <a:ext cx="899161" cy="213360"/>
        </a:xfrm>
        <a:prstGeom prst="homePlate">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IN" sz="1200"/>
            <a:t>Dashboard</a:t>
          </a:r>
        </a:p>
      </xdr:txBody>
    </xdr:sp>
    <xdr:clientData/>
  </xdr:twoCellAnchor>
  <xdr:twoCellAnchor editAs="absolute">
    <xdr:from>
      <xdr:col>17</xdr:col>
      <xdr:colOff>259081</xdr:colOff>
      <xdr:row>0</xdr:row>
      <xdr:rowOff>38101</xdr:rowOff>
    </xdr:from>
    <xdr:to>
      <xdr:col>18</xdr:col>
      <xdr:colOff>297181</xdr:colOff>
      <xdr:row>2</xdr:row>
      <xdr:rowOff>7621</xdr:rowOff>
    </xdr:to>
    <xdr:pic macro="[0]!Export_PF_Challan_To_CSV">
      <xdr:nvPicPr>
        <xdr:cNvPr id="3" name="Picture 2" descr="ios 17 outlined style excel icon">
          <a:extLst>
            <a:ext uri="{FF2B5EF4-FFF2-40B4-BE49-F238E27FC236}">
              <a16:creationId xmlns:a16="http://schemas.microsoft.com/office/drawing/2014/main" id="{13F62C88-A1A2-41D4-9363-63031FC03DF2}"/>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146281" y="38101"/>
          <a:ext cx="411480"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808894</xdr:colOff>
      <xdr:row>2</xdr:row>
      <xdr:rowOff>98749</xdr:rowOff>
    </xdr:from>
    <xdr:to>
      <xdr:col>8</xdr:col>
      <xdr:colOff>512200</xdr:colOff>
      <xdr:row>5</xdr:row>
      <xdr:rowOff>46892</xdr:rowOff>
    </xdr:to>
    <xdr:sp macro="[0]!Generate_Selected_Invoice" textlink="">
      <xdr:nvSpPr>
        <xdr:cNvPr id="2" name="Oval 1">
          <a:extLst>
            <a:ext uri="{FF2B5EF4-FFF2-40B4-BE49-F238E27FC236}">
              <a16:creationId xmlns:a16="http://schemas.microsoft.com/office/drawing/2014/main" id="{325E1515-EFC8-B5DE-228A-DDA0C0547355}"/>
            </a:ext>
          </a:extLst>
        </xdr:cNvPr>
        <xdr:cNvSpPr>
          <a:spLocks noChangeAspect="1"/>
        </xdr:cNvSpPr>
      </xdr:nvSpPr>
      <xdr:spPr>
        <a:xfrm>
          <a:off x="5884986" y="1048318"/>
          <a:ext cx="2340999" cy="475682"/>
        </a:xfrm>
        <a:prstGeom prst="ellipse">
          <a:avLst/>
        </a:prstGeom>
        <a:solidFill>
          <a:schemeClr val="bg1">
            <a:lumMod val="50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IN" sz="1800" b="1" cap="none" spc="50">
              <a:ln w="9525" cmpd="sng">
                <a:solidFill>
                  <a:schemeClr val="accent1"/>
                </a:solidFill>
                <a:prstDash val="solid"/>
              </a:ln>
              <a:solidFill>
                <a:srgbClr val="70AD47">
                  <a:tint val="1000"/>
                </a:srgbClr>
              </a:solidFill>
              <a:effectLst>
                <a:glow rad="38100">
                  <a:schemeClr val="accent1">
                    <a:alpha val="40000"/>
                  </a:schemeClr>
                </a:glow>
              </a:effectLst>
              <a:latin typeface="Aptos Slab" panose="020B0004020202020204" pitchFamily="34" charset="0"/>
            </a:rPr>
            <a:t>Refresh</a:t>
          </a:r>
          <a:endParaRPr lang="en-IN" sz="1800">
            <a:latin typeface="Aptos Slab" panose="020B0004020202020204" pitchFamily="34" charset="0"/>
          </a:endParaRPr>
        </a:p>
      </xdr:txBody>
    </xdr:sp>
    <xdr:clientData/>
  </xdr:twoCellAnchor>
  <xdr:twoCellAnchor editAs="absolute">
    <xdr:from>
      <xdr:col>14</xdr:col>
      <xdr:colOff>58615</xdr:colOff>
      <xdr:row>0</xdr:row>
      <xdr:rowOff>35169</xdr:rowOff>
    </xdr:from>
    <xdr:to>
      <xdr:col>14</xdr:col>
      <xdr:colOff>562706</xdr:colOff>
      <xdr:row>1</xdr:row>
      <xdr:rowOff>11725</xdr:rowOff>
    </xdr:to>
    <xdr:pic macro="[0]!Create_CSV">
      <xdr:nvPicPr>
        <xdr:cNvPr id="3" name="Picture 2" descr="ios 17 outlined style excel icon">
          <a:extLst>
            <a:ext uri="{FF2B5EF4-FFF2-40B4-BE49-F238E27FC236}">
              <a16:creationId xmlns:a16="http://schemas.microsoft.com/office/drawing/2014/main" id="{DE356AF3-124B-603D-3133-7EE02FE79686}"/>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856677" y="35169"/>
          <a:ext cx="504091" cy="621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15</xdr:col>
      <xdr:colOff>58615</xdr:colOff>
      <xdr:row>0</xdr:row>
      <xdr:rowOff>11723</xdr:rowOff>
    </xdr:from>
    <xdr:to>
      <xdr:col>16</xdr:col>
      <xdr:colOff>117230</xdr:colOff>
      <xdr:row>1</xdr:row>
      <xdr:rowOff>37225</xdr:rowOff>
    </xdr:to>
    <xdr:pic macro="[0]!Create_PDF">
      <xdr:nvPicPr>
        <xdr:cNvPr id="5" name="Picture 4" descr="Minimalist PDF Document Icon - File Format Illustration">
          <a:extLst>
            <a:ext uri="{FF2B5EF4-FFF2-40B4-BE49-F238E27FC236}">
              <a16:creationId xmlns:a16="http://schemas.microsoft.com/office/drawing/2014/main" id="{B22A5173-1C42-A337-62D0-FFDC8BB731F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466277" y="11723"/>
          <a:ext cx="668215" cy="6702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82062</xdr:colOff>
      <xdr:row>2</xdr:row>
      <xdr:rowOff>164123</xdr:rowOff>
    </xdr:from>
    <xdr:to>
      <xdr:col>1</xdr:col>
      <xdr:colOff>718039</xdr:colOff>
      <xdr:row>4</xdr:row>
      <xdr:rowOff>124851</xdr:rowOff>
    </xdr:to>
    <xdr:sp macro="[0]!Dynamic_Sheet_Navigation" textlink="">
      <xdr:nvSpPr>
        <xdr:cNvPr id="6" name="Arrow: Pentagon 5">
          <a:hlinkClick xmlns:r="http://schemas.openxmlformats.org/officeDocument/2006/relationships" r:id="rId3"/>
          <a:extLst>
            <a:ext uri="{FF2B5EF4-FFF2-40B4-BE49-F238E27FC236}">
              <a16:creationId xmlns:a16="http://schemas.microsoft.com/office/drawing/2014/main" id="{1A93691D-25AE-4929-9B72-B6DDDCCF51C3}"/>
            </a:ext>
          </a:extLst>
        </xdr:cNvPr>
        <xdr:cNvSpPr/>
      </xdr:nvSpPr>
      <xdr:spPr>
        <a:xfrm flipH="1">
          <a:off x="82062" y="1254369"/>
          <a:ext cx="1104900" cy="312420"/>
        </a:xfrm>
        <a:prstGeom prst="homePlate">
          <a:avLst/>
        </a:prstGeom>
        <a:noFill/>
        <a:ln w="9525" cap="flat" cmpd="sng" algn="ctr">
          <a:solidFill>
            <a:schemeClr val="accent4"/>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IN" sz="1200"/>
            <a:t>Dashboard</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99060</xdr:colOff>
      <xdr:row>0</xdr:row>
      <xdr:rowOff>99060</xdr:rowOff>
    </xdr:from>
    <xdr:to>
      <xdr:col>1</xdr:col>
      <xdr:colOff>114300</xdr:colOff>
      <xdr:row>0</xdr:row>
      <xdr:rowOff>335280</xdr:rowOff>
    </xdr:to>
    <xdr:sp macro="[0]!Dynamic_Sheet_Navigation" textlink="">
      <xdr:nvSpPr>
        <xdr:cNvPr id="3" name="Arrow: Pentagon 2">
          <a:hlinkClick xmlns:r="http://schemas.openxmlformats.org/officeDocument/2006/relationships" r:id="rId1"/>
          <a:extLst>
            <a:ext uri="{FF2B5EF4-FFF2-40B4-BE49-F238E27FC236}">
              <a16:creationId xmlns:a16="http://schemas.microsoft.com/office/drawing/2014/main" id="{6721CB89-6869-4B59-8581-F7A02E026DF1}"/>
            </a:ext>
          </a:extLst>
        </xdr:cNvPr>
        <xdr:cNvSpPr/>
      </xdr:nvSpPr>
      <xdr:spPr>
        <a:xfrm flipH="1">
          <a:off x="99060" y="99060"/>
          <a:ext cx="922020" cy="236220"/>
        </a:xfrm>
        <a:prstGeom prst="homePlate">
          <a:avLst/>
        </a:prstGeom>
        <a:noFill/>
        <a:ln w="9525" cap="flat" cmpd="sng" algn="ctr">
          <a:solidFill>
            <a:schemeClr val="accent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rtlCol="0" anchor="ctr"/>
        <a:lstStyle/>
        <a:p>
          <a:pPr algn="ctr"/>
          <a:r>
            <a:rPr lang="en-IN" sz="1200"/>
            <a:t>Dashboard</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1833</xdr:colOff>
      <xdr:row>0</xdr:row>
      <xdr:rowOff>8106</xdr:rowOff>
    </xdr:from>
    <xdr:to>
      <xdr:col>1</xdr:col>
      <xdr:colOff>41589</xdr:colOff>
      <xdr:row>0</xdr:row>
      <xdr:rowOff>180384</xdr:rowOff>
    </xdr:to>
    <xdr:sp macro="[0]!Dynamic_Sheet_Navigation" textlink="">
      <xdr:nvSpPr>
        <xdr:cNvPr id="4" name="Arrow: Pentagon 3">
          <a:hlinkClick xmlns:r="http://schemas.openxmlformats.org/officeDocument/2006/relationships" r:id="rId1"/>
          <a:extLst>
            <a:ext uri="{FF2B5EF4-FFF2-40B4-BE49-F238E27FC236}">
              <a16:creationId xmlns:a16="http://schemas.microsoft.com/office/drawing/2014/main" id="{6C942212-FE9B-4845-A48B-2D2C720AD192}"/>
            </a:ext>
          </a:extLst>
        </xdr:cNvPr>
        <xdr:cNvSpPr/>
      </xdr:nvSpPr>
      <xdr:spPr>
        <a:xfrm flipH="1">
          <a:off x="1833" y="8106"/>
          <a:ext cx="947671" cy="172278"/>
        </a:xfrm>
        <a:prstGeom prst="homePlate">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IN" sz="1200" b="0" cap="none" spc="0">
              <a:ln w="0"/>
              <a:solidFill>
                <a:schemeClr val="tx1"/>
              </a:solidFill>
              <a:effectLst>
                <a:outerShdw blurRad="38100" dist="19050" dir="2700000" algn="tl" rotWithShape="0">
                  <a:schemeClr val="dk1">
                    <a:alpha val="40000"/>
                  </a:schemeClr>
                </a:outerShdw>
              </a:effectLst>
            </a:rPr>
            <a:t>Dashboard</a:t>
          </a:r>
          <a:endParaRPr lang="en-IN" sz="1200"/>
        </a:p>
      </xdr:txBody>
    </xdr:sp>
    <xdr:clientData/>
  </xdr:twoCellAnchor>
  <xdr:twoCellAnchor>
    <xdr:from>
      <xdr:col>1</xdr:col>
      <xdr:colOff>145914</xdr:colOff>
      <xdr:row>0</xdr:row>
      <xdr:rowOff>0</xdr:rowOff>
    </xdr:from>
    <xdr:to>
      <xdr:col>1</xdr:col>
      <xdr:colOff>1070042</xdr:colOff>
      <xdr:row>1</xdr:row>
      <xdr:rowOff>72959</xdr:rowOff>
    </xdr:to>
    <xdr:sp macro="[0]!UpdateLeavesFromAttendance" textlink="">
      <xdr:nvSpPr>
        <xdr:cNvPr id="2" name="Oval 1">
          <a:extLst>
            <a:ext uri="{FF2B5EF4-FFF2-40B4-BE49-F238E27FC236}">
              <a16:creationId xmlns:a16="http://schemas.microsoft.com/office/drawing/2014/main" id="{642868B2-09D9-9A6E-CB8C-89FD3AA5ABC3}"/>
            </a:ext>
          </a:extLst>
        </xdr:cNvPr>
        <xdr:cNvSpPr/>
      </xdr:nvSpPr>
      <xdr:spPr>
        <a:xfrm>
          <a:off x="1053829" y="0"/>
          <a:ext cx="924128" cy="259406"/>
        </a:xfrm>
        <a:prstGeom prst="ellipse">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l"/>
          <a:r>
            <a:rPr lang="en-IN" sz="1100"/>
            <a:t>Refresh</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7</xdr:col>
      <xdr:colOff>3810</xdr:colOff>
      <xdr:row>0</xdr:row>
      <xdr:rowOff>83820</xdr:rowOff>
    </xdr:from>
    <xdr:to>
      <xdr:col>8</xdr:col>
      <xdr:colOff>264795</xdr:colOff>
      <xdr:row>1</xdr:row>
      <xdr:rowOff>175260</xdr:rowOff>
    </xdr:to>
    <xdr:sp macro="[0]!Generate_Bank_Upload" textlink="">
      <xdr:nvSpPr>
        <xdr:cNvPr id="2" name="Oval 1">
          <a:extLst>
            <a:ext uri="{FF2B5EF4-FFF2-40B4-BE49-F238E27FC236}">
              <a16:creationId xmlns:a16="http://schemas.microsoft.com/office/drawing/2014/main" id="{224F6C74-75F3-8D63-E6D6-0708DBC1D136}"/>
            </a:ext>
          </a:extLst>
        </xdr:cNvPr>
        <xdr:cNvSpPr>
          <a:spLocks noChangeAspect="1"/>
        </xdr:cNvSpPr>
      </xdr:nvSpPr>
      <xdr:spPr>
        <a:xfrm>
          <a:off x="7486650" y="83820"/>
          <a:ext cx="1297305" cy="40386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n-IN" sz="1200" baseline="0">
              <a:latin typeface="Cambria" panose="02040503050406030204" pitchFamily="18" charset="0"/>
            </a:rPr>
            <a:t>Bank</a:t>
          </a:r>
          <a:r>
            <a:rPr lang="en-IN" sz="1200"/>
            <a:t> sheet</a:t>
          </a:r>
        </a:p>
      </xdr:txBody>
    </xdr:sp>
    <xdr:clientData fPrintsWithSheet="0"/>
  </xdr:twoCellAnchor>
  <xdr:twoCellAnchor editAs="absolute">
    <xdr:from>
      <xdr:col>8</xdr:col>
      <xdr:colOff>464821</xdr:colOff>
      <xdr:row>0</xdr:row>
      <xdr:rowOff>76201</xdr:rowOff>
    </xdr:from>
    <xdr:to>
      <xdr:col>9</xdr:col>
      <xdr:colOff>213361</xdr:colOff>
      <xdr:row>1</xdr:row>
      <xdr:rowOff>114300</xdr:rowOff>
    </xdr:to>
    <xdr:pic macro="[0]!Export_Bank_Sheet">
      <xdr:nvPicPr>
        <xdr:cNvPr id="3" name="Picture 2" descr="ios 17 outlined style excel icon">
          <a:extLst>
            <a:ext uri="{FF2B5EF4-FFF2-40B4-BE49-F238E27FC236}">
              <a16:creationId xmlns:a16="http://schemas.microsoft.com/office/drawing/2014/main" id="{A7F4AE5F-597D-4081-AC89-F103484B1058}"/>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983981" y="76201"/>
          <a:ext cx="388620" cy="3505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534346</xdr:colOff>
      <xdr:row>0</xdr:row>
      <xdr:rowOff>83820</xdr:rowOff>
    </xdr:from>
    <xdr:to>
      <xdr:col>10</xdr:col>
      <xdr:colOff>265463</xdr:colOff>
      <xdr:row>1</xdr:row>
      <xdr:rowOff>106680</xdr:rowOff>
    </xdr:to>
    <xdr:pic>
      <xdr:nvPicPr>
        <xdr:cNvPr id="4" name="Picture 3" descr="TXT File png images | PNGEgg">
          <a:extLst>
            <a:ext uri="{FF2B5EF4-FFF2-40B4-BE49-F238E27FC236}">
              <a16:creationId xmlns:a16="http://schemas.microsoft.com/office/drawing/2014/main" id="{DC284967-F3D9-F464-2F40-EB61D97EF98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685966" y="83820"/>
          <a:ext cx="340717" cy="335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7620</xdr:colOff>
      <xdr:row>2</xdr:row>
      <xdr:rowOff>53340</xdr:rowOff>
    </xdr:from>
    <xdr:to>
      <xdr:col>1</xdr:col>
      <xdr:colOff>45720</xdr:colOff>
      <xdr:row>5</xdr:row>
      <xdr:rowOff>106680</xdr:rowOff>
    </xdr:to>
    <xdr:sp macro="[0]!Dynamic_Sheet_Navigation" textlink="">
      <xdr:nvSpPr>
        <xdr:cNvPr id="6" name="Arrow: Pentagon 5">
          <a:hlinkClick xmlns:r="http://schemas.openxmlformats.org/officeDocument/2006/relationships" r:id="rId3"/>
          <a:extLst>
            <a:ext uri="{FF2B5EF4-FFF2-40B4-BE49-F238E27FC236}">
              <a16:creationId xmlns:a16="http://schemas.microsoft.com/office/drawing/2014/main" id="{42A91882-8124-4172-B4EB-0EEEB54809EE}"/>
            </a:ext>
          </a:extLst>
        </xdr:cNvPr>
        <xdr:cNvSpPr/>
      </xdr:nvSpPr>
      <xdr:spPr>
        <a:xfrm flipH="1">
          <a:off x="7620" y="594360"/>
          <a:ext cx="922020" cy="236220"/>
        </a:xfrm>
        <a:prstGeom prst="homePlate">
          <a:avLst/>
        </a:prstGeom>
        <a:noFill/>
        <a:ln w="9525" cap="flat" cmpd="sng" algn="ctr">
          <a:solidFill>
            <a:schemeClr val="accent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rtlCol="0" anchor="ctr"/>
        <a:lstStyle/>
        <a:p>
          <a:pPr algn="ctr"/>
          <a:r>
            <a:rPr lang="en-IN" sz="1200"/>
            <a:t>Dashboard</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15240</xdr:colOff>
      <xdr:row>0</xdr:row>
      <xdr:rowOff>15240</xdr:rowOff>
    </xdr:from>
    <xdr:to>
      <xdr:col>2</xdr:col>
      <xdr:colOff>182880</xdr:colOff>
      <xdr:row>1</xdr:row>
      <xdr:rowOff>7620</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6AA18210-41CB-420C-96BE-DC443B662B3A}"/>
            </a:ext>
          </a:extLst>
        </xdr:cNvPr>
        <xdr:cNvSpPr/>
      </xdr:nvSpPr>
      <xdr:spPr>
        <a:xfrm flipH="1">
          <a:off x="15240" y="15240"/>
          <a:ext cx="1104900" cy="160020"/>
        </a:xfrm>
        <a:prstGeom prst="homePlate">
          <a:avLst/>
        </a:prstGeom>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200"/>
            <a:t>Dashboard</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8</xdr:col>
      <xdr:colOff>182880</xdr:colOff>
      <xdr:row>0</xdr:row>
      <xdr:rowOff>228600</xdr:rowOff>
    </xdr:from>
    <xdr:to>
      <xdr:col>9</xdr:col>
      <xdr:colOff>746760</xdr:colOff>
      <xdr:row>1</xdr:row>
      <xdr:rowOff>60960</xdr:rowOff>
    </xdr:to>
    <xdr:sp macro="[0]!Generate_Payroll_Reconciliation_Redesign" textlink="">
      <xdr:nvSpPr>
        <xdr:cNvPr id="2" name="Oval 1">
          <a:extLst>
            <a:ext uri="{FF2B5EF4-FFF2-40B4-BE49-F238E27FC236}">
              <a16:creationId xmlns:a16="http://schemas.microsoft.com/office/drawing/2014/main" id="{27023985-8686-48EF-A442-57293A953BBD}"/>
            </a:ext>
          </a:extLst>
        </xdr:cNvPr>
        <xdr:cNvSpPr>
          <a:spLocks noChangeAspect="1"/>
        </xdr:cNvSpPr>
      </xdr:nvSpPr>
      <xdr:spPr>
        <a:xfrm>
          <a:off x="11087100" y="228600"/>
          <a:ext cx="1592580" cy="403860"/>
        </a:xfrm>
        <a:prstGeom prst="ellipse">
          <a:avLst/>
        </a:prstGeom>
        <a:solidFill>
          <a:schemeClr val="bg1"/>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IN" sz="1200" baseline="0">
              <a:solidFill>
                <a:schemeClr val="tx1"/>
              </a:solidFill>
              <a:latin typeface="Cambria" panose="02040503050406030204" pitchFamily="18" charset="0"/>
            </a:rPr>
            <a:t>Reconcilation</a:t>
          </a:r>
          <a:endParaRPr lang="en-IN" sz="1200">
            <a:solidFill>
              <a:schemeClr val="tx1"/>
            </a:solidFill>
          </a:endParaRPr>
        </a:p>
      </xdr:txBody>
    </xdr:sp>
    <xdr:clientData fPrintsWithSheet="0"/>
  </xdr:twoCellAnchor>
  <xdr:twoCellAnchor>
    <xdr:from>
      <xdr:col>0</xdr:col>
      <xdr:colOff>15240</xdr:colOff>
      <xdr:row>0</xdr:row>
      <xdr:rowOff>160020</xdr:rowOff>
    </xdr:from>
    <xdr:to>
      <xdr:col>0</xdr:col>
      <xdr:colOff>1120140</xdr:colOff>
      <xdr:row>0</xdr:row>
      <xdr:rowOff>472440</xdr:rowOff>
    </xdr:to>
    <xdr:sp macro="[0]!Dynamic_Sheet_Navigation" textlink="">
      <xdr:nvSpPr>
        <xdr:cNvPr id="3" name="Arrow: Pentagon 2">
          <a:hlinkClick xmlns:r="http://schemas.openxmlformats.org/officeDocument/2006/relationships" r:id="rId1"/>
          <a:extLst>
            <a:ext uri="{FF2B5EF4-FFF2-40B4-BE49-F238E27FC236}">
              <a16:creationId xmlns:a16="http://schemas.microsoft.com/office/drawing/2014/main" id="{787169A7-2083-5515-A765-36821756D446}"/>
            </a:ext>
          </a:extLst>
        </xdr:cNvPr>
        <xdr:cNvSpPr/>
      </xdr:nvSpPr>
      <xdr:spPr>
        <a:xfrm flipH="1">
          <a:off x="15240" y="160020"/>
          <a:ext cx="1104900" cy="312420"/>
        </a:xfrm>
        <a:prstGeom prst="homePlate">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IN" sz="1200"/>
            <a:t>Dashboard</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38100</xdr:colOff>
      <xdr:row>0</xdr:row>
      <xdr:rowOff>53340</xdr:rowOff>
    </xdr:from>
    <xdr:to>
      <xdr:col>1</xdr:col>
      <xdr:colOff>495300</xdr:colOff>
      <xdr:row>1</xdr:row>
      <xdr:rowOff>106680</xdr:rowOff>
    </xdr:to>
    <xdr:sp macro="[0]!Dynamic_Sheet_Navigation" textlink="">
      <xdr:nvSpPr>
        <xdr:cNvPr id="2" name="Arrow: Pentagon 1">
          <a:hlinkClick xmlns:r="http://schemas.openxmlformats.org/officeDocument/2006/relationships" r:id="rId1"/>
          <a:extLst>
            <a:ext uri="{FF2B5EF4-FFF2-40B4-BE49-F238E27FC236}">
              <a16:creationId xmlns:a16="http://schemas.microsoft.com/office/drawing/2014/main" id="{76CDF2B9-3278-42B8-8245-5EE8F63EE101}"/>
            </a:ext>
          </a:extLst>
        </xdr:cNvPr>
        <xdr:cNvSpPr/>
      </xdr:nvSpPr>
      <xdr:spPr>
        <a:xfrm flipH="1">
          <a:off x="38100" y="53340"/>
          <a:ext cx="922020" cy="236220"/>
        </a:xfrm>
        <a:prstGeom prst="homePlate">
          <a:avLst/>
        </a:prstGeom>
        <a:noFill/>
        <a:ln w="9525" cap="flat" cmpd="sng" algn="ctr">
          <a:solidFill>
            <a:schemeClr val="accent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rtlCol="0" anchor="ctr"/>
        <a:lstStyle/>
        <a:p>
          <a:pPr algn="ctr"/>
          <a:r>
            <a:rPr lang="en-IN" sz="1200"/>
            <a:t>Dashboard</a:t>
          </a:r>
        </a:p>
      </xdr:txBody>
    </xdr:sp>
    <xdr:clientData/>
  </xdr:twoCellAnchor>
  <xdr:twoCellAnchor editAs="absolute">
    <xdr:from>
      <xdr:col>0</xdr:col>
      <xdr:colOff>99060</xdr:colOff>
      <xdr:row>1</xdr:row>
      <xdr:rowOff>190500</xdr:rowOff>
    </xdr:from>
    <xdr:to>
      <xdr:col>1</xdr:col>
      <xdr:colOff>495300</xdr:colOff>
      <xdr:row>3</xdr:row>
      <xdr:rowOff>30480</xdr:rowOff>
    </xdr:to>
    <xdr:sp macro="[0]!Generate_ESIC_Challan" textlink="">
      <xdr:nvSpPr>
        <xdr:cNvPr id="3" name="Oval 2">
          <a:extLst>
            <a:ext uri="{FF2B5EF4-FFF2-40B4-BE49-F238E27FC236}">
              <a16:creationId xmlns:a16="http://schemas.microsoft.com/office/drawing/2014/main" id="{36D66A40-2720-4990-8708-BBE99DD89327}"/>
            </a:ext>
          </a:extLst>
        </xdr:cNvPr>
        <xdr:cNvSpPr>
          <a:spLocks/>
        </xdr:cNvSpPr>
      </xdr:nvSpPr>
      <xdr:spPr>
        <a:xfrm>
          <a:off x="99060" y="373380"/>
          <a:ext cx="861060" cy="266700"/>
        </a:xfrm>
        <a:prstGeom prst="ellipse">
          <a:avLst/>
        </a:prstGeom>
        <a:solidFill>
          <a:schemeClr val="bg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900"/>
            <a:t>Refresh</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NU" refreshedDate="46208.698005902777" createdVersion="8" refreshedVersion="8" minRefreshableVersion="3" recordCount="498" xr:uid="{954B825B-2876-49E7-9DFA-F7F324E1EEE8}">
  <cacheSource type="worksheet">
    <worksheetSource name="Table2"/>
  </cacheSource>
  <cacheFields count="53">
    <cacheField name="SL" numFmtId="0">
      <sharedItems containsSemiMixedTypes="0" containsString="0" containsNumber="1" containsInteger="1" minValue="1" maxValue="229"/>
    </cacheField>
    <cacheField name="Worker_Code" numFmtId="164">
      <sharedItems/>
    </cacheField>
    <cacheField name="Name" numFmtId="0">
      <sharedItems/>
    </cacheField>
    <cacheField name="Unit" numFmtId="0">
      <sharedItems count="3">
        <s v="SVN-II"/>
        <s v="Sakar-I"/>
        <s v="Sakar-III"/>
      </sharedItems>
    </cacheField>
    <cacheField name="Type" numFmtId="0">
      <sharedItems containsBlank="1" count="5">
        <s v="Contractor-PF"/>
        <s v="Company"/>
        <m u="1"/>
        <s v="Sakar-I" u="1"/>
        <s v="Contractor-NPF" u="1"/>
      </sharedItems>
    </cacheField>
    <cacheField name="Source" numFmtId="0">
      <sharedItems/>
    </cacheField>
    <cacheField name="Department" numFmtId="0">
      <sharedItems/>
    </cacheField>
    <cacheField name="Designation" numFmtId="0">
      <sharedItems containsBlank="1"/>
    </cacheField>
    <cacheField name="Gender" numFmtId="0">
      <sharedItems/>
    </cacheField>
    <cacheField name="DOB" numFmtId="0">
      <sharedItems containsNonDate="0" containsDate="1" containsString="0" containsBlank="1" minDate="1963-01-01T00:00:00" maxDate="2007-10-09T00:00:00"/>
    </cacheField>
    <cacheField name="DOJ" numFmtId="15">
      <sharedItems containsSemiMixedTypes="0" containsNonDate="0" containsDate="1" containsString="0" minDate="2016-12-01T00:00:00" maxDate="2026-06-16T00:00:00"/>
    </cacheField>
    <cacheField name="Working_Hour" numFmtId="0">
      <sharedItems/>
    </cacheField>
    <cacheField name="Category" numFmtId="0">
      <sharedItems containsBlank="1"/>
    </cacheField>
    <cacheField name="PF_Flag" numFmtId="0">
      <sharedItems/>
    </cacheField>
    <cacheField name="ESIC_Flag" numFmtId="0">
      <sharedItems/>
    </cacheField>
    <cacheField name="UAN" numFmtId="1">
      <sharedItems containsMixedTypes="1" containsNumber="1" containsInteger="1" minValue="0" maxValue="1016977121051"/>
    </cacheField>
    <cacheField name="ESIC_No" numFmtId="0">
      <sharedItems containsMixedTypes="1" containsNumber="1" containsInteger="1" minValue="0" maxValue="102328739813"/>
    </cacheField>
    <cacheField name="Aadhar_No" numFmtId="0">
      <sharedItems containsNonDate="0" containsString="0" containsBlank="1"/>
    </cacheField>
    <cacheField name="Disbursement_Route" numFmtId="0">
      <sharedItems/>
    </cacheField>
    <cacheField name="Bank_Name" numFmtId="0">
      <sharedItems containsBlank="1"/>
    </cacheField>
    <cacheField name="Bank_AC_No" numFmtId="0">
      <sharedItems containsBlank="1" containsMixedTypes="1" containsNumber="1" containsInteger="1" minValue="0" maxValue="50100878015609"/>
    </cacheField>
    <cacheField name="IFSC" numFmtId="0">
      <sharedItems containsNonDate="0" containsString="0" containsBlank="1"/>
    </cacheField>
    <cacheField name="Basic_Rate_Day" numFmtId="165">
      <sharedItems containsSemiMixedTypes="0" containsString="0" containsNumber="1" containsInteger="1" minValue="320" maxValue="499"/>
    </cacheField>
    <cacheField name="HRA_Rate_Day" numFmtId="165">
      <sharedItems containsSemiMixedTypes="0" containsString="0" containsNumber="1" containsInteger="1" minValue="70" maxValue="435"/>
    </cacheField>
    <cacheField name="Other_Allow_Rate_Day" numFmtId="0">
      <sharedItems containsString="0" containsBlank="1" containsNumber="1" containsInteger="1" minValue="0" maxValue="25"/>
    </cacheField>
    <cacheField name="Total_Wage_Day" numFmtId="43">
      <sharedItems containsSemiMixedTypes="0" containsString="0" containsNumber="1" containsInteger="1" minValue="440" maxValue="875"/>
    </cacheField>
    <cacheField name="PF Contribution" numFmtId="43">
      <sharedItems containsSemiMixedTypes="0" containsString="0" containsNumber="1" containsInteger="1" minValue="38" maxValue="60"/>
    </cacheField>
    <cacheField name="Bonus" numFmtId="165">
      <sharedItems containsSemiMixedTypes="0" containsString="0" containsNumber="1" containsInteger="1" minValue="5" maxValue="42"/>
    </cacheField>
    <cacheField name="CTC" numFmtId="43">
      <sharedItems containsSemiMixedTypes="0" containsString="0" containsNumber="1" containsInteger="1" minValue="484" maxValue="965"/>
    </cacheField>
    <cacheField name="Min_Wage_Day" numFmtId="165">
      <sharedItems containsSemiMixedTypes="0" containsString="0" containsNumber="1" containsInteger="1" minValue="501" maxValue="501"/>
    </cacheField>
    <cacheField name="Transport_Mode" numFmtId="0">
      <sharedItems containsBlank="1"/>
    </cacheField>
    <cacheField name="Transport_By" numFmtId="0">
      <sharedItems containsBlank="1"/>
    </cacheField>
    <cacheField name="Location_Source" numFmtId="0">
      <sharedItems containsBlank="1"/>
    </cacheField>
    <cacheField name="Vehicle Group" numFmtId="0">
      <sharedItems containsBlank="1"/>
    </cacheField>
    <cacheField name="Active_Status" numFmtId="0">
      <sharedItems/>
    </cacheField>
    <cacheField name="Wage_vs_MinWage" numFmtId="43">
      <sharedItems containsSemiMixedTypes="0" containsString="0" containsNumber="1" containsInteger="1" minValue="-62" maxValue="374"/>
    </cacheField>
    <cacheField name="Pay_Group" numFmtId="0">
      <sharedItems containsBlank="1" count="12">
        <s v="502-550"/>
        <s v="440-501"/>
        <s v="551-600"/>
        <s v="601-650"/>
        <s v="651-700"/>
        <s v="Above 700"/>
        <s v="501-550" u="1"/>
        <s v="426-489" u="1"/>
        <s v="490-500" u="1"/>
        <s v="Above 600" u="1"/>
        <m u="1"/>
        <s v="400-425" u="1"/>
      </sharedItems>
    </cacheField>
    <cacheField name="Critical  Work" numFmtId="0">
      <sharedItems containsString="0" containsBlank="1" containsNumber="1" containsInteger="1" minValue="1" maxValue="13"/>
    </cacheField>
    <cacheField name="DOL" numFmtId="0">
      <sharedItems containsNonDate="0" containsDate="1" containsString="0" containsBlank="1" minDate="2026-03-01T00:00:00" maxDate="2026-05-09T00:00:00"/>
    </cacheField>
    <cacheField name="DOJ_Group" numFmtId="15">
      <sharedItems containsSemiMixedTypes="0" containsNonDate="0" containsDate="1" containsString="0" minDate="2012-07-01T00:00:00" maxDate="2026-06-16T00:00:00"/>
    </cacheField>
    <cacheField name="Old_Code" numFmtId="0">
      <sharedItems containsBlank="1"/>
    </cacheField>
    <cacheField name="Experience" numFmtId="0">
      <sharedItems/>
    </cacheField>
    <cacheField name="Exprc_Group" numFmtId="0">
      <sharedItems containsBlank="1" count="9">
        <s v="5 Yrs to 7 Yrs"/>
        <s v="3 Yrs to 5 Yrs"/>
        <s v="1 Year to 2 Yrs"/>
        <s v="Less Than 1 Yr"/>
        <s v="Above 7 Yrs"/>
        <s v="2 Yrs to 3 Yrs"/>
        <e v="#REF!" u="1"/>
        <m u="1"/>
        <e v="#N/A" u="1"/>
      </sharedItems>
    </cacheField>
    <cacheField name="Age" numFmtId="0">
      <sharedItems/>
    </cacheField>
    <cacheField name="Age_Slab" numFmtId="0">
      <sharedItems containsBlank="1" count="8">
        <s v="Below 25"/>
        <s v="Above 40"/>
        <s v="35-40"/>
        <s v="25-30"/>
        <s v="30-35"/>
        <s v=""/>
        <m u="1"/>
        <e v="#N/A" u="1"/>
      </sharedItems>
    </cacheField>
    <cacheField name="Deparment  Group" numFmtId="0">
      <sharedItems containsBlank="1"/>
    </cacheField>
    <cacheField name="Proposal" numFmtId="0">
      <sharedItems containsBlank="1"/>
    </cacheField>
    <cacheField name="Increase in May-26" numFmtId="0">
      <sharedItems containsString="0" containsBlank="1" containsNumber="1" containsInteger="1" minValue="0" maxValue="30"/>
    </cacheField>
    <cacheField name="Increase in Nov-26" numFmtId="0">
      <sharedItems containsNonDate="0" containsString="0" containsBlank="1"/>
    </cacheField>
    <cacheField name="New Basic" numFmtId="0">
      <sharedItems containsString="0" containsBlank="1" containsNumber="1" containsInteger="1" minValue="0" maxValue="499"/>
    </cacheField>
    <cacheField name="New Allowance" numFmtId="43">
      <sharedItems containsSemiMixedTypes="0" containsString="0" containsNumber="1" containsInteger="1" minValue="0" maxValue="363"/>
    </cacheField>
    <cacheField name="Column1" numFmtId="0">
      <sharedItems containsNonDate="0" containsString="0" containsBlank="1"/>
    </cacheField>
    <cacheField name="Column4"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8">
  <r>
    <n v="1"/>
    <s v="SV2PBHA001"/>
    <s v="Viral B Halpati                 "/>
    <x v="0"/>
    <x v="0"/>
    <s v="Bhavin Bhandari"/>
    <s v="FF/Repair"/>
    <m/>
    <s v="M"/>
    <d v="2001-04-27T00:00:00"/>
    <d v="2026-02-01T00:00:00"/>
    <s v="8 Hours"/>
    <m/>
    <s v="Yes"/>
    <s v="NO"/>
    <n v="101692508888"/>
    <n v="0"/>
    <m/>
    <s v="Contractor"/>
    <m/>
    <m/>
    <m/>
    <n v="361"/>
    <n v="139"/>
    <n v="10"/>
    <n v="510"/>
    <n v="43"/>
    <n v="5"/>
    <n v="558"/>
    <n v="501"/>
    <s v="Bike"/>
    <s v="Own"/>
    <s v="Vapi"/>
    <s v="Bus-Jammu"/>
    <s v="1"/>
    <n v="8"/>
    <x v="0"/>
    <m/>
    <m/>
    <d v="2021-05-01T00:00:00"/>
    <s v="SK1CW0011"/>
    <s v="5Y 2M"/>
    <x v="0"/>
    <s v="24 Yrs"/>
    <x v="0"/>
    <s v="Direct Prod Labour"/>
    <s v="Eligible"/>
    <n v="20"/>
    <m/>
    <n v="361"/>
    <n v="139"/>
    <m/>
    <m/>
  </r>
  <r>
    <n v="2"/>
    <s v="SV2PBHA002"/>
    <s v="Rahul Halpati                   "/>
    <x v="0"/>
    <x v="0"/>
    <s v="Bhavin Bhandari"/>
    <s v="Packing"/>
    <m/>
    <s v="M"/>
    <d v="2001-10-18T00:00:00"/>
    <d v="2026-02-01T00:00:00"/>
    <s v="8 Hours"/>
    <m/>
    <s v="Yes"/>
    <s v="NO"/>
    <n v="101692509072"/>
    <n v="0"/>
    <m/>
    <s v="Contractor"/>
    <m/>
    <m/>
    <m/>
    <n v="346"/>
    <n v="119"/>
    <n v="0"/>
    <n v="465"/>
    <n v="42"/>
    <n v="5"/>
    <n v="512"/>
    <n v="501"/>
    <s v="Bike"/>
    <s v="Own"/>
    <s v="Karambili"/>
    <s v="Bus-Satis"/>
    <s v="1"/>
    <n v="-37"/>
    <x v="1"/>
    <m/>
    <m/>
    <d v="2021-05-01T00:00:00"/>
    <s v="SK1CW0022"/>
    <s v="5Y 2M"/>
    <x v="0"/>
    <s v="24 Yrs"/>
    <x v="0"/>
    <s v="Direct Labour"/>
    <s v="Eligible"/>
    <n v="20"/>
    <m/>
    <n v="346"/>
    <n v="119"/>
    <m/>
    <m/>
  </r>
  <r>
    <n v="3"/>
    <s v="SV2PBHA003"/>
    <s v="Nisha Dilip Varli               "/>
    <x v="0"/>
    <x v="0"/>
    <s v="Bhavin Bhandari"/>
    <s v="Assembly"/>
    <m/>
    <s v="F"/>
    <d v="2001-12-30T00:00:00"/>
    <d v="2026-02-01T00:00:00"/>
    <s v="8 Hours"/>
    <m/>
    <s v="Yes"/>
    <s v="NO"/>
    <n v="101692508861"/>
    <n v="0"/>
    <m/>
    <s v="Contractor"/>
    <m/>
    <m/>
    <m/>
    <n v="351"/>
    <n v="119"/>
    <n v="0"/>
    <n v="470"/>
    <n v="42"/>
    <n v="5"/>
    <n v="517"/>
    <n v="501"/>
    <s v="Bus"/>
    <s v="Contractor"/>
    <s v="Umargam"/>
    <s v="Bus-Ramesh"/>
    <s v="1"/>
    <n v="-32"/>
    <x v="1"/>
    <n v="3"/>
    <m/>
    <d v="2021-05-01T00:00:00"/>
    <s v="SK1CW0023"/>
    <s v="5Y 2M"/>
    <x v="0"/>
    <s v="24 Yrs"/>
    <x v="0"/>
    <s v="Direct Labour"/>
    <s v="Eligible"/>
    <n v="20"/>
    <m/>
    <n v="351"/>
    <n v="119"/>
    <m/>
    <m/>
  </r>
  <r>
    <n v="4"/>
    <s v="SV2PBHA004"/>
    <s v="Sumitra Vinod Halpati           "/>
    <x v="0"/>
    <x v="0"/>
    <s v="Bhavin Bhandari"/>
    <s v="Assembly"/>
    <m/>
    <s v="F"/>
    <d v="1982-04-01T00:00:00"/>
    <d v="2026-02-01T00:00:00"/>
    <s v="8 Hours"/>
    <m/>
    <s v="Yes"/>
    <s v="NO"/>
    <n v="101692508971"/>
    <n v="0"/>
    <m/>
    <s v="Contractor"/>
    <m/>
    <m/>
    <m/>
    <n v="346"/>
    <n v="119"/>
    <n v="0"/>
    <n v="465"/>
    <n v="42"/>
    <n v="5"/>
    <n v="512"/>
    <n v="501"/>
    <s v="Bike"/>
    <s v="Own"/>
    <s v="Namda"/>
    <s v="Auto-Ram"/>
    <s v="1"/>
    <n v="-37"/>
    <x v="1"/>
    <m/>
    <m/>
    <d v="2020-11-23T00:00:00"/>
    <s v="SK1CW0025"/>
    <s v="5Y 7M"/>
    <x v="0"/>
    <s v="44 Yrs"/>
    <x v="1"/>
    <s v="Direct Labour"/>
    <s v="Eligible"/>
    <n v="20"/>
    <m/>
    <n v="346"/>
    <n v="119"/>
    <m/>
    <m/>
  </r>
  <r>
    <n v="5"/>
    <s v="SV2PBHA005"/>
    <s v="Radhika Dubla                   "/>
    <x v="0"/>
    <x v="0"/>
    <s v="Bhavin Bhandari"/>
    <s v="Packing"/>
    <m/>
    <s v="F"/>
    <d v="1989-03-15T00:00:00"/>
    <d v="2026-02-01T00:00:00"/>
    <s v="8 Hours"/>
    <m/>
    <s v="Yes"/>
    <s v="NO"/>
    <n v="101692507912"/>
    <n v="0"/>
    <m/>
    <s v="Contractor"/>
    <m/>
    <m/>
    <m/>
    <n v="346"/>
    <n v="114"/>
    <n v="0"/>
    <n v="460"/>
    <n v="42"/>
    <n v="5"/>
    <n v="507"/>
    <n v="501"/>
    <s v="Van"/>
    <s v="Contractor"/>
    <s v="Sarigam"/>
    <m/>
    <s v="1"/>
    <n v="-42"/>
    <x v="1"/>
    <m/>
    <m/>
    <d v="2020-12-05T00:00:00"/>
    <s v="SK1CW0028"/>
    <s v="5Y 7M"/>
    <x v="0"/>
    <s v="37 Yrs"/>
    <x v="2"/>
    <s v="Direct Labour"/>
    <s v="Eligible"/>
    <n v="20"/>
    <m/>
    <n v="346"/>
    <n v="114"/>
    <m/>
    <m/>
  </r>
  <r>
    <n v="6"/>
    <s v="SV2PBHA006"/>
    <s v="Renuka Raman Pariya             "/>
    <x v="0"/>
    <x v="0"/>
    <s v="Bhavin Bhandari"/>
    <s v="Assembly"/>
    <m/>
    <s v="F"/>
    <d v="1999-10-21T00:00:00"/>
    <d v="2026-02-01T00:00:00"/>
    <s v="8 Hours"/>
    <m/>
    <s v="Yes"/>
    <s v="NO"/>
    <n v="101692507965"/>
    <n v="0"/>
    <m/>
    <s v="Contractor"/>
    <m/>
    <m/>
    <m/>
    <n v="346"/>
    <n v="114"/>
    <n v="0"/>
    <n v="460"/>
    <n v="42"/>
    <n v="5"/>
    <n v="507"/>
    <n v="501"/>
    <s v="Walk"/>
    <s v="Own"/>
    <s v="Daman"/>
    <m/>
    <s v="1"/>
    <n v="-42"/>
    <x v="1"/>
    <n v="5"/>
    <m/>
    <d v="2021-01-16T00:00:00"/>
    <s v="SK1CW0029"/>
    <s v="5Y 5M"/>
    <x v="0"/>
    <s v="26 Yrs"/>
    <x v="3"/>
    <s v="Direct Labour"/>
    <s v="Eligible"/>
    <n v="20"/>
    <m/>
    <n v="346"/>
    <n v="114"/>
    <m/>
    <m/>
  </r>
  <r>
    <n v="7"/>
    <s v="SV2PBHA007"/>
    <s v="Sainaa kailash Andher           "/>
    <x v="0"/>
    <x v="0"/>
    <s v="Bhavin Bhandari"/>
    <s v="Packing"/>
    <m/>
    <s v="F"/>
    <d v="1996-06-21T00:00:00"/>
    <d v="2026-02-01T00:00:00"/>
    <s v="8 Hours"/>
    <m/>
    <s v="Yes"/>
    <s v="NO"/>
    <n v="101692509001"/>
    <n v="0"/>
    <m/>
    <s v="Contractor"/>
    <m/>
    <m/>
    <m/>
    <n v="341"/>
    <n v="114"/>
    <n v="0"/>
    <n v="455"/>
    <n v="41"/>
    <n v="5"/>
    <n v="501"/>
    <n v="501"/>
    <s v="Bus"/>
    <s v="Contractor"/>
    <s v="Naroli"/>
    <m/>
    <s v="1"/>
    <n v="-47"/>
    <x v="1"/>
    <m/>
    <m/>
    <d v="2021-04-21T00:00:00"/>
    <s v="SK1CW0031"/>
    <s v="5Y 2M"/>
    <x v="0"/>
    <s v="29 Yrs"/>
    <x v="3"/>
    <s v="Direct Labour"/>
    <s v="Eligible"/>
    <n v="20"/>
    <m/>
    <n v="341"/>
    <n v="114"/>
    <m/>
    <m/>
  </r>
  <r>
    <n v="8"/>
    <s v="SV2PBHA008"/>
    <s v="Manojbhai Warli                 "/>
    <x v="0"/>
    <x v="0"/>
    <s v="Bhavin Bhandari"/>
    <s v="Wire Cutting"/>
    <m/>
    <s v="M"/>
    <d v="1999-08-31T00:00:00"/>
    <d v="2026-02-01T00:00:00"/>
    <s v="8 Hours"/>
    <m/>
    <s v="Yes"/>
    <s v="NO"/>
    <n v="101692509064"/>
    <n v="0"/>
    <m/>
    <s v="Contractor"/>
    <m/>
    <m/>
    <m/>
    <n v="341"/>
    <n v="114"/>
    <n v="0"/>
    <n v="455"/>
    <n v="41"/>
    <n v="5"/>
    <n v="501"/>
    <n v="501"/>
    <s v="Bike"/>
    <s v="Own"/>
    <s v="Mohangam"/>
    <m/>
    <s v="1"/>
    <n v="-47"/>
    <x v="1"/>
    <m/>
    <m/>
    <d v="2021-04-21T00:00:00"/>
    <s v="SK1CW0032"/>
    <s v="5Y 2M"/>
    <x v="0"/>
    <s v="26 Yrs"/>
    <x v="3"/>
    <s v="Direct Prod Labour"/>
    <s v="Eligible"/>
    <n v="20"/>
    <m/>
    <n v="341"/>
    <n v="114"/>
    <m/>
    <m/>
  </r>
  <r>
    <n v="9"/>
    <s v="SV2PBHA009"/>
    <s v="Nisha Pravin Halpati            "/>
    <x v="0"/>
    <x v="0"/>
    <s v="Bhavin Bhandari"/>
    <s v="Packing"/>
    <m/>
    <s v="F"/>
    <d v="2000-01-01T00:00:00"/>
    <d v="2026-02-01T00:00:00"/>
    <s v="8 Hours"/>
    <m/>
    <s v="Yes"/>
    <s v="NO"/>
    <n v="101697712146"/>
    <n v="0"/>
    <m/>
    <s v="Contractor"/>
    <m/>
    <m/>
    <m/>
    <n v="351"/>
    <n v="119"/>
    <n v="0"/>
    <n v="470"/>
    <n v="42"/>
    <n v="5"/>
    <n v="517"/>
    <n v="501"/>
    <s v="Van"/>
    <s v="Contractor"/>
    <s v="Vapi"/>
    <m/>
    <s v="1"/>
    <n v="-32"/>
    <x v="1"/>
    <n v="8"/>
    <m/>
    <d v="2021-06-01T00:00:00"/>
    <s v="SK1CW0038"/>
    <s v="5Y 1M"/>
    <x v="0"/>
    <s v="26 Yrs"/>
    <x v="3"/>
    <s v="Direct Labour"/>
    <s v="Eligible"/>
    <n v="20"/>
    <m/>
    <n v="351"/>
    <n v="119"/>
    <m/>
    <m/>
  </r>
  <r>
    <n v="10"/>
    <s v="SV2PBHA010"/>
    <s v="Vinod Naran Halpati             "/>
    <x v="0"/>
    <x v="0"/>
    <s v="Bhavin Bhandari"/>
    <s v="Wire Cutting"/>
    <m/>
    <s v="M"/>
    <d v="1981-12-23T00:00:00"/>
    <d v="2026-02-01T00:00:00"/>
    <s v="8 Hours"/>
    <m/>
    <s v="Yes"/>
    <s v="NO"/>
    <n v="101697712271"/>
    <n v="0"/>
    <m/>
    <s v="Contractor"/>
    <m/>
    <m/>
    <m/>
    <n v="346"/>
    <n v="119"/>
    <n v="0"/>
    <n v="465"/>
    <n v="42"/>
    <n v="5"/>
    <n v="512"/>
    <n v="501"/>
    <s v="Bike"/>
    <s v="Own"/>
    <s v="Namda"/>
    <m/>
    <s v="1"/>
    <n v="-37"/>
    <x v="1"/>
    <m/>
    <m/>
    <d v="2020-11-23T00:00:00"/>
    <s v="SK1CW0047"/>
    <s v="5Y 7M"/>
    <x v="0"/>
    <s v="44 Yrs"/>
    <x v="1"/>
    <s v="Direct Prod Labour"/>
    <s v="Eligible"/>
    <n v="20"/>
    <m/>
    <n v="346"/>
    <n v="119"/>
    <m/>
    <m/>
  </r>
  <r>
    <n v="11"/>
    <s v="SV2PBHA011"/>
    <s v="Khushi Halpati                  "/>
    <x v="0"/>
    <x v="0"/>
    <s v="Bhavin Bhandari"/>
    <s v="Packing"/>
    <m/>
    <s v="F"/>
    <d v="2003-02-27T00:00:00"/>
    <d v="2026-02-01T00:00:00"/>
    <s v="8 Hours"/>
    <m/>
    <s v="Yes"/>
    <s v="NO"/>
    <n v="101697712466"/>
    <n v="0"/>
    <m/>
    <s v="Contractor"/>
    <m/>
    <m/>
    <m/>
    <n v="341"/>
    <n v="114"/>
    <n v="0"/>
    <n v="455"/>
    <n v="41"/>
    <n v="5"/>
    <n v="501"/>
    <n v="501"/>
    <s v="Bike"/>
    <s v="Own"/>
    <s v="Mohangam"/>
    <m/>
    <s v="1"/>
    <n v="-47"/>
    <x v="1"/>
    <m/>
    <m/>
    <d v="2021-04-18T00:00:00"/>
    <s v="SK1CW0052"/>
    <s v="5Y 2M"/>
    <x v="0"/>
    <s v="23 Yrs"/>
    <x v="0"/>
    <s v="Direct Labour"/>
    <s v="Eligible"/>
    <n v="20"/>
    <m/>
    <n v="341"/>
    <n v="114"/>
    <m/>
    <m/>
  </r>
  <r>
    <n v="12"/>
    <s v="SV2PBHA012"/>
    <s v="Nayna Haresh Halpati            "/>
    <x v="0"/>
    <x v="0"/>
    <s v="Bhavin Bhandari"/>
    <s v="Packing"/>
    <m/>
    <s v="F"/>
    <d v="1990-01-01T00:00:00"/>
    <d v="2026-02-01T00:00:00"/>
    <s v="8 Hours"/>
    <m/>
    <s v="Yes"/>
    <s v="NO"/>
    <n v="101697712373"/>
    <n v="0"/>
    <m/>
    <s v="Contractor"/>
    <m/>
    <m/>
    <m/>
    <n v="341"/>
    <n v="114"/>
    <n v="0"/>
    <n v="455"/>
    <n v="41"/>
    <n v="5"/>
    <n v="501"/>
    <n v="501"/>
    <s v="Van"/>
    <s v="Contractor"/>
    <s v="Sarigam"/>
    <m/>
    <s v="1"/>
    <n v="-47"/>
    <x v="1"/>
    <m/>
    <m/>
    <d v="2021-04-18T00:00:00"/>
    <s v="SK1CW0053"/>
    <s v="5Y 2M"/>
    <x v="0"/>
    <s v="36 Yrs"/>
    <x v="2"/>
    <s v="Direct Labour"/>
    <s v="Eligible"/>
    <n v="20"/>
    <m/>
    <n v="341"/>
    <n v="114"/>
    <m/>
    <m/>
  </r>
  <r>
    <n v="13"/>
    <s v="SV2PBHA013"/>
    <s v="Sangita Shivcharan Prajapati    "/>
    <x v="0"/>
    <x v="0"/>
    <s v="Bhavin Bhandari"/>
    <s v="Packing"/>
    <m/>
    <s v="F"/>
    <d v="1976-01-01T00:00:00"/>
    <d v="2026-02-01T00:00:00"/>
    <s v="8 Hours"/>
    <m/>
    <s v="Yes"/>
    <s v="NO"/>
    <n v="101692507879"/>
    <n v="0"/>
    <m/>
    <s v="Contractor"/>
    <m/>
    <m/>
    <m/>
    <n v="346"/>
    <n v="119"/>
    <n v="0"/>
    <n v="465"/>
    <n v="42"/>
    <n v="5"/>
    <n v="512"/>
    <n v="501"/>
    <s v="Train"/>
    <s v="Own"/>
    <s v="Valsad"/>
    <m/>
    <s v="1"/>
    <n v="-37"/>
    <x v="1"/>
    <n v="7"/>
    <m/>
    <d v="2020-10-13T00:00:00"/>
    <s v="SK1CW0055"/>
    <s v="5Y 8M"/>
    <x v="0"/>
    <s v="50 Yrs"/>
    <x v="1"/>
    <s v="Direct Labour"/>
    <s v="Eligible"/>
    <n v="20"/>
    <m/>
    <n v="346"/>
    <n v="119"/>
    <m/>
    <m/>
  </r>
  <r>
    <n v="14"/>
    <s v="SV2PBHA014"/>
    <s v="Ajay P Halpati                  "/>
    <x v="0"/>
    <x v="0"/>
    <s v="Bhavin Bhandari"/>
    <s v="Assembly"/>
    <m/>
    <s v="M"/>
    <d v="2003-01-22T00:00:00"/>
    <d v="2026-02-01T00:00:00"/>
    <s v="8 Hours"/>
    <m/>
    <s v="Yes"/>
    <s v="NO"/>
    <n v="101753452777"/>
    <n v="0"/>
    <m/>
    <s v="Contractor"/>
    <m/>
    <m/>
    <m/>
    <n v="341"/>
    <n v="114"/>
    <n v="0"/>
    <n v="455"/>
    <n v="41"/>
    <n v="5"/>
    <n v="501"/>
    <n v="501"/>
    <s v="Bike"/>
    <s v="Own"/>
    <s v="Vapi"/>
    <m/>
    <s v="1"/>
    <n v="-47"/>
    <x v="1"/>
    <n v="2"/>
    <m/>
    <d v="2021-08-25T00:00:00"/>
    <s v="SK1CW0058"/>
    <s v="4Y 10M"/>
    <x v="1"/>
    <s v="23 Yrs"/>
    <x v="0"/>
    <s v="Direct Labour"/>
    <s v="Eligible"/>
    <n v="20"/>
    <m/>
    <n v="341"/>
    <n v="114"/>
    <m/>
    <m/>
  </r>
  <r>
    <n v="15"/>
    <s v="SV2PBHA015"/>
    <s v="Diyna Miskite                   "/>
    <x v="0"/>
    <x v="0"/>
    <s v="Bhavin Bhandari"/>
    <s v="Packing"/>
    <m/>
    <s v="F"/>
    <d v="2003-05-07T00:00:00"/>
    <d v="2026-02-01T00:00:00"/>
    <s v="8 Hours"/>
    <m/>
    <s v="Yes"/>
    <s v="NO"/>
    <n v="101753452754"/>
    <n v="0"/>
    <m/>
    <s v="Contractor"/>
    <m/>
    <m/>
    <m/>
    <n v="336"/>
    <n v="114"/>
    <n v="0"/>
    <n v="450"/>
    <n v="40"/>
    <n v="5"/>
    <n v="495"/>
    <n v="501"/>
    <s v="Bus"/>
    <s v="Contractor"/>
    <s v="Talasari"/>
    <m/>
    <s v="1"/>
    <n v="-52"/>
    <x v="1"/>
    <n v="3"/>
    <m/>
    <d v="2021-07-10T00:00:00"/>
    <s v="SK1CW0066"/>
    <s v="4Y 11M"/>
    <x v="1"/>
    <s v="22 Yrs"/>
    <x v="0"/>
    <s v="Direct Labour"/>
    <s v="Eligible"/>
    <n v="20"/>
    <m/>
    <n v="336"/>
    <n v="114"/>
    <m/>
    <m/>
  </r>
  <r>
    <n v="16"/>
    <s v="SV2PBHA016"/>
    <s v="Pooja S Halpati                 "/>
    <x v="0"/>
    <x v="0"/>
    <s v="Bhavin Bhandari"/>
    <s v="Packing"/>
    <m/>
    <s v="F"/>
    <d v="1996-04-16T00:00:00"/>
    <d v="2026-02-01T00:00:00"/>
    <s v="8 Hours"/>
    <m/>
    <s v="Yes"/>
    <s v="NO"/>
    <n v="0"/>
    <n v="0"/>
    <m/>
    <s v="Contractor"/>
    <m/>
    <m/>
    <m/>
    <n v="351"/>
    <n v="119"/>
    <n v="0"/>
    <n v="470"/>
    <n v="42"/>
    <n v="5"/>
    <n v="517"/>
    <n v="501"/>
    <s v="Van"/>
    <s v="Contractor"/>
    <s v="Valwada"/>
    <m/>
    <s v="0"/>
    <n v="-32"/>
    <x v="1"/>
    <m/>
    <d v="2026-03-01T00:00:00"/>
    <d v="2022-02-01T00:00:00"/>
    <s v="SK1CW0077"/>
    <s v="4Y 5M"/>
    <x v="1"/>
    <s v="29 Yrs"/>
    <x v="3"/>
    <s v="Direct Labour"/>
    <s v="Eligible"/>
    <n v="20"/>
    <m/>
    <n v="351"/>
    <n v="119"/>
    <m/>
    <m/>
  </r>
  <r>
    <n v="17"/>
    <s v="SV2PBHA017"/>
    <s v="Pinki Nitin Dombhare            "/>
    <x v="0"/>
    <x v="0"/>
    <s v="Bhavin Bhandari"/>
    <s v="Packing"/>
    <m/>
    <s v="F"/>
    <d v="1998-04-07T00:00:00"/>
    <d v="2026-02-01T00:00:00"/>
    <s v="8 Hours"/>
    <m/>
    <s v="Yes"/>
    <s v="NO"/>
    <n v="101565755044"/>
    <n v="0"/>
    <m/>
    <s v="Contractor"/>
    <m/>
    <m/>
    <m/>
    <n v="351"/>
    <n v="119"/>
    <n v="0"/>
    <n v="470"/>
    <n v="42"/>
    <n v="5"/>
    <n v="517"/>
    <n v="501"/>
    <s v="Bus"/>
    <s v="Contractor"/>
    <s v="Talasari"/>
    <m/>
    <s v="1"/>
    <n v="-32"/>
    <x v="1"/>
    <n v="8"/>
    <m/>
    <d v="2022-02-01T00:00:00"/>
    <s v="SK1CW0079"/>
    <s v="4Y 5M"/>
    <x v="1"/>
    <s v="27 Yrs"/>
    <x v="3"/>
    <s v="Direct Labour"/>
    <s v="Eligible"/>
    <n v="20"/>
    <m/>
    <n v="351"/>
    <n v="119"/>
    <m/>
    <m/>
  </r>
  <r>
    <n v="18"/>
    <s v="SV2PBHA018"/>
    <s v="Neha Dinesh Halapti             "/>
    <x v="0"/>
    <x v="0"/>
    <s v="Bhavin Bhandari"/>
    <s v="Packing"/>
    <m/>
    <s v="F"/>
    <d v="2000-03-29T00:00:00"/>
    <d v="2026-02-01T00:00:00"/>
    <s v="8 Hours"/>
    <m/>
    <s v="Yes"/>
    <s v="NO"/>
    <n v="101279932256"/>
    <n v="0"/>
    <m/>
    <s v="Contractor"/>
    <m/>
    <m/>
    <m/>
    <n v="351"/>
    <n v="119"/>
    <n v="0"/>
    <n v="470"/>
    <n v="42"/>
    <n v="5"/>
    <n v="517"/>
    <n v="501"/>
    <s v="Van"/>
    <s v="Contractor"/>
    <s v="Karambili"/>
    <m/>
    <s v="1"/>
    <n v="-32"/>
    <x v="1"/>
    <n v="3"/>
    <m/>
    <d v="2022-02-01T00:00:00"/>
    <s v="SK1CW0082"/>
    <s v="4Y 5M"/>
    <x v="1"/>
    <s v="26 Yrs"/>
    <x v="3"/>
    <s v="Direct Labour"/>
    <s v="Eligible"/>
    <n v="20"/>
    <m/>
    <n v="351"/>
    <n v="119"/>
    <m/>
    <m/>
  </r>
  <r>
    <n v="19"/>
    <s v="SV2PBHA019"/>
    <s v="Saraswati amit varli            "/>
    <x v="0"/>
    <x v="0"/>
    <s v="Bhavin Bhandari"/>
    <s v="Packing"/>
    <m/>
    <s v="F"/>
    <d v="1993-02-13T00:00:00"/>
    <d v="2026-02-01T00:00:00"/>
    <s v="8 Hours"/>
    <m/>
    <s v="Yes"/>
    <s v="NO"/>
    <n v="101430249077"/>
    <n v="0"/>
    <m/>
    <s v="Contractor"/>
    <m/>
    <m/>
    <m/>
    <n v="341"/>
    <n v="114"/>
    <n v="0"/>
    <n v="455"/>
    <n v="41"/>
    <n v="5"/>
    <n v="501"/>
    <n v="501"/>
    <s v="Van"/>
    <s v="Contractor"/>
    <s v="Ganganwad"/>
    <m/>
    <s v="1"/>
    <n v="-47"/>
    <x v="1"/>
    <n v="4"/>
    <m/>
    <d v="2021-04-21T00:00:00"/>
    <s v="SK1CW0087"/>
    <s v="5Y 2M"/>
    <x v="0"/>
    <s v="33 Yrs"/>
    <x v="4"/>
    <s v="Direct Labour"/>
    <s v="Eligible"/>
    <n v="20"/>
    <m/>
    <n v="341"/>
    <n v="114"/>
    <m/>
    <m/>
  </r>
  <r>
    <n v="20"/>
    <s v="SV2PBHA020"/>
    <s v="Sangita R Dadoda                "/>
    <x v="0"/>
    <x v="0"/>
    <s v="Bhavin Bhandari"/>
    <s v="D.W."/>
    <m/>
    <s v="F"/>
    <d v="1992-04-05T00:00:00"/>
    <d v="2026-02-01T00:00:00"/>
    <s v="8 Hours"/>
    <m/>
    <s v="Yes"/>
    <s v="NO"/>
    <n v="101010828843"/>
    <n v="0"/>
    <m/>
    <s v="Contractor"/>
    <m/>
    <m/>
    <m/>
    <n v="346"/>
    <n v="119"/>
    <n v="0"/>
    <n v="465"/>
    <n v="42"/>
    <n v="5"/>
    <n v="512"/>
    <n v="501"/>
    <s v="Bus"/>
    <s v="Contractor"/>
    <s v="Talasari"/>
    <m/>
    <s v="1"/>
    <n v="-37"/>
    <x v="1"/>
    <m/>
    <m/>
    <d v="2020-10-20T00:00:00"/>
    <s v="SK1CW0089"/>
    <s v="5Y 8M"/>
    <x v="0"/>
    <s v="33 Yrs"/>
    <x v="4"/>
    <s v="Direct Labour"/>
    <s v="Eligible"/>
    <n v="20"/>
    <m/>
    <n v="346"/>
    <n v="119"/>
    <m/>
    <m/>
  </r>
  <r>
    <n v="21"/>
    <s v="SV2PBHA021"/>
    <s v="Sangita D Waygankar             "/>
    <x v="0"/>
    <x v="0"/>
    <s v="Bhavin Bhandari"/>
    <s v="D.W."/>
    <m/>
    <s v="F"/>
    <d v="1985-06-01T00:00:00"/>
    <d v="2026-02-01T00:00:00"/>
    <s v="8 Hours"/>
    <m/>
    <s v="Yes"/>
    <s v="NO"/>
    <n v="101797046946"/>
    <n v="0"/>
    <m/>
    <s v="Contractor"/>
    <m/>
    <m/>
    <m/>
    <n v="336"/>
    <n v="114"/>
    <n v="0"/>
    <n v="450"/>
    <n v="40"/>
    <n v="5"/>
    <n v="495"/>
    <n v="501"/>
    <s v="Bike"/>
    <s v="Own"/>
    <s v="Nayakwad"/>
    <m/>
    <s v="1"/>
    <n v="-52"/>
    <x v="1"/>
    <n v="12"/>
    <m/>
    <d v="2021-11-20T00:00:00"/>
    <s v="SK1CW0102"/>
    <s v="4Y 7M"/>
    <x v="1"/>
    <s v="40 Yrs"/>
    <x v="1"/>
    <s v="Direct Labour"/>
    <s v="Eligible"/>
    <n v="20"/>
    <m/>
    <n v="336"/>
    <n v="114"/>
    <m/>
    <m/>
  </r>
  <r>
    <n v="22"/>
    <s v="SV2PBHA022"/>
    <s v="Kanku Nanu Patel                "/>
    <x v="0"/>
    <x v="0"/>
    <s v="Bhavin Bhandari"/>
    <s v="Assembly"/>
    <m/>
    <s v="F"/>
    <d v="1973-05-01T00:00:00"/>
    <d v="2026-02-01T00:00:00"/>
    <s v="8 Hours"/>
    <m/>
    <s v="Yes"/>
    <s v="NO"/>
    <n v="101443038065"/>
    <n v="0"/>
    <m/>
    <s v="Contractor"/>
    <m/>
    <m/>
    <m/>
    <n v="346"/>
    <n v="119"/>
    <n v="0"/>
    <n v="465"/>
    <n v="42"/>
    <n v="5"/>
    <n v="512"/>
    <n v="501"/>
    <s v="Bus"/>
    <s v="Contractor"/>
    <s v="Talasari"/>
    <m/>
    <s v="1"/>
    <n v="-37"/>
    <x v="1"/>
    <m/>
    <m/>
    <d v="2020-08-18T00:00:00"/>
    <s v="SK1CW0112"/>
    <s v="5Y 10M"/>
    <x v="0"/>
    <s v="52 Yrs"/>
    <x v="1"/>
    <s v="Direct Labour"/>
    <s v="Eligible"/>
    <n v="20"/>
    <m/>
    <n v="346"/>
    <n v="119"/>
    <m/>
    <m/>
  </r>
  <r>
    <n v="23"/>
    <s v="SV2PBHA023"/>
    <s v="Vaishali S Sapata               "/>
    <x v="0"/>
    <x v="0"/>
    <s v="Bhavin Bhandari"/>
    <s v="Assembly"/>
    <m/>
    <s v="F"/>
    <d v="2003-05-02T00:00:00"/>
    <d v="2026-02-01T00:00:00"/>
    <s v="8 Hours"/>
    <m/>
    <s v="Yes"/>
    <s v="NO"/>
    <n v="101689288012"/>
    <n v="0"/>
    <m/>
    <s v="Contractor"/>
    <m/>
    <m/>
    <m/>
    <n v="341"/>
    <n v="114"/>
    <n v="0"/>
    <n v="455"/>
    <n v="41"/>
    <n v="5"/>
    <n v="501"/>
    <n v="501"/>
    <s v="Bus"/>
    <s v="Contractor"/>
    <s v="Talasari"/>
    <m/>
    <s v="1"/>
    <n v="-47"/>
    <x v="1"/>
    <n v="5"/>
    <m/>
    <d v="2021-11-16T00:00:00"/>
    <s v="SK1CW0114"/>
    <s v="4Y 7M"/>
    <x v="1"/>
    <s v="22 Yrs"/>
    <x v="0"/>
    <s v="Direct Labour"/>
    <s v="Eligible"/>
    <n v="20"/>
    <m/>
    <n v="341"/>
    <n v="114"/>
    <m/>
    <m/>
  </r>
  <r>
    <n v="24"/>
    <s v="SV2PBHA024"/>
    <s v="Saraswati R Patel               "/>
    <x v="0"/>
    <x v="0"/>
    <s v="Bhavin Bhandari"/>
    <s v="Wire Cutting"/>
    <m/>
    <s v="F"/>
    <d v="1993-03-07T00:00:00"/>
    <d v="2026-02-01T00:00:00"/>
    <s v="8 Hours"/>
    <m/>
    <s v="Yes"/>
    <s v="NO"/>
    <n v="100338450297"/>
    <n v="0"/>
    <m/>
    <s v="Contractor"/>
    <m/>
    <m/>
    <m/>
    <n v="346"/>
    <n v="114"/>
    <n v="0"/>
    <n v="460"/>
    <n v="42"/>
    <n v="5"/>
    <n v="507"/>
    <n v="501"/>
    <s v="Auto Rickshaw"/>
    <s v="Own"/>
    <s v="Vapi"/>
    <m/>
    <s v="1"/>
    <n v="-42"/>
    <x v="1"/>
    <m/>
    <m/>
    <d v="2021-01-12T00:00:00"/>
    <s v="SK1CW0116"/>
    <s v="5Y 5M"/>
    <x v="0"/>
    <s v="33 Yrs"/>
    <x v="4"/>
    <s v="Direct Prod Labour"/>
    <s v="Eligible"/>
    <n v="20"/>
    <m/>
    <n v="346"/>
    <n v="114"/>
    <m/>
    <m/>
  </r>
  <r>
    <n v="25"/>
    <s v="SV2PBHA025"/>
    <s v="Barsu S Patkar                  "/>
    <x v="0"/>
    <x v="0"/>
    <s v="Bhavin Bhandari"/>
    <s v="Packing"/>
    <m/>
    <s v="F"/>
    <d v="1983-01-01T00:00:00"/>
    <d v="2026-02-01T00:00:00"/>
    <s v="8 Hours"/>
    <m/>
    <s v="Yes"/>
    <s v="NO"/>
    <n v="101280434436"/>
    <n v="0"/>
    <m/>
    <s v="Contractor"/>
    <m/>
    <m/>
    <m/>
    <n v="336"/>
    <n v="114"/>
    <n v="0"/>
    <n v="450"/>
    <n v="40"/>
    <n v="5"/>
    <n v="495"/>
    <n v="501"/>
    <s v="Bus"/>
    <s v="Contractor"/>
    <s v="Talasari"/>
    <m/>
    <s v="1"/>
    <n v="-52"/>
    <x v="1"/>
    <m/>
    <m/>
    <d v="2021-07-21T00:00:00"/>
    <s v="SK1CW0120"/>
    <s v="4Y 11M"/>
    <x v="1"/>
    <s v="43 Yrs"/>
    <x v="1"/>
    <s v="Direct Labour"/>
    <s v="Eligible"/>
    <n v="20"/>
    <m/>
    <n v="336"/>
    <n v="114"/>
    <m/>
    <m/>
  </r>
  <r>
    <n v="26"/>
    <s v="SV2PBHA026"/>
    <s v="Sangita Lakhhan Dhonde          "/>
    <x v="0"/>
    <x v="0"/>
    <s v="Bhavin Bhandari"/>
    <s v="Packing"/>
    <m/>
    <s v="F"/>
    <d v="1993-09-10T00:00:00"/>
    <d v="2026-02-01T00:00:00"/>
    <s v="8 Hours"/>
    <m/>
    <s v="Yes"/>
    <s v="NO"/>
    <n v="101564621691"/>
    <n v="0"/>
    <m/>
    <s v="Contractor"/>
    <m/>
    <m/>
    <m/>
    <n v="346"/>
    <n v="119"/>
    <n v="0"/>
    <n v="465"/>
    <n v="42"/>
    <n v="5"/>
    <n v="512"/>
    <n v="501"/>
    <s v="Bus"/>
    <s v="Contractor"/>
    <s v="Talasari"/>
    <m/>
    <s v="1"/>
    <n v="-37"/>
    <x v="1"/>
    <m/>
    <m/>
    <d v="2020-08-18T00:00:00"/>
    <s v="SK1CW0122"/>
    <s v="5Y 10M"/>
    <x v="0"/>
    <s v="32 Yrs"/>
    <x v="4"/>
    <s v="Direct Labour"/>
    <s v="Eligible"/>
    <n v="20"/>
    <m/>
    <n v="346"/>
    <n v="119"/>
    <m/>
    <m/>
  </r>
  <r>
    <n v="27"/>
    <s v="SV2PBHA027"/>
    <s v="Rohini Navin Patel              "/>
    <x v="0"/>
    <x v="0"/>
    <s v="Bhavin Bhandari"/>
    <s v="Assembly"/>
    <m/>
    <s v="F"/>
    <d v="1997-05-21T00:00:00"/>
    <d v="2026-02-01T00:00:00"/>
    <s v="8 Hours"/>
    <m/>
    <s v="Yes"/>
    <s v="NO"/>
    <n v="101919569927"/>
    <n v="0"/>
    <m/>
    <s v="Contractor"/>
    <m/>
    <m/>
    <m/>
    <n v="341"/>
    <n v="114"/>
    <n v="0"/>
    <n v="455"/>
    <n v="41"/>
    <n v="5"/>
    <n v="501"/>
    <n v="501"/>
    <s v="Van"/>
    <s v="Contractor"/>
    <s v="Daman"/>
    <m/>
    <s v="1"/>
    <n v="-47"/>
    <x v="1"/>
    <n v="5"/>
    <m/>
    <d v="2021-08-24T00:00:00"/>
    <s v="SK1CW0135"/>
    <s v="4Y 10M"/>
    <x v="1"/>
    <s v="28 Yrs"/>
    <x v="3"/>
    <s v="Direct Labour"/>
    <s v="Eligible"/>
    <n v="20"/>
    <m/>
    <n v="341"/>
    <n v="114"/>
    <m/>
    <m/>
  </r>
  <r>
    <n v="28"/>
    <s v="SV2PBHA028"/>
    <s v="Vaishali N. Halpati             "/>
    <x v="0"/>
    <x v="0"/>
    <s v="Bhavin Bhandari"/>
    <s v="Packing"/>
    <m/>
    <s v="F"/>
    <d v="1995-10-13T00:00:00"/>
    <d v="2026-02-01T00:00:00"/>
    <s v="8 Hours"/>
    <m/>
    <s v="Yes"/>
    <s v="NO"/>
    <n v="101948532371"/>
    <n v="0"/>
    <m/>
    <s v="Contractor"/>
    <m/>
    <m/>
    <m/>
    <n v="336"/>
    <n v="114"/>
    <n v="0"/>
    <n v="450"/>
    <n v="40"/>
    <n v="5"/>
    <n v="495"/>
    <n v="501"/>
    <s v="Bike"/>
    <s v="Own"/>
    <s v="Chhiri"/>
    <m/>
    <s v="1"/>
    <n v="-52"/>
    <x v="1"/>
    <m/>
    <m/>
    <d v="2023-05-01T00:00:00"/>
    <s v="SK1CW0136"/>
    <s v="3Y 2M"/>
    <x v="1"/>
    <s v="30 Yrs"/>
    <x v="4"/>
    <s v="Direct Labour"/>
    <m/>
    <n v="20"/>
    <m/>
    <n v="336"/>
    <n v="114"/>
    <m/>
    <m/>
  </r>
  <r>
    <n v="29"/>
    <s v="SV2PBHA030"/>
    <s v="Asha T. Halpati                 "/>
    <x v="0"/>
    <x v="0"/>
    <s v="Bhavin Bhandari"/>
    <s v="Packing"/>
    <m/>
    <s v="F"/>
    <d v="1984-06-01T00:00:00"/>
    <d v="2026-02-01T00:00:00"/>
    <s v="8 Hours"/>
    <m/>
    <s v="Yes"/>
    <s v="NO"/>
    <n v="100092321807"/>
    <n v="0"/>
    <m/>
    <s v="Contractor"/>
    <m/>
    <m/>
    <m/>
    <n v="340"/>
    <n v="100"/>
    <n v="0"/>
    <n v="440"/>
    <n v="41"/>
    <n v="5"/>
    <n v="486"/>
    <n v="501"/>
    <s v="Van"/>
    <s v="Contractor"/>
    <s v="Sarigam"/>
    <m/>
    <s v="1"/>
    <n v="-62"/>
    <x v="1"/>
    <m/>
    <m/>
    <d v="2025-03-01T00:00:00"/>
    <s v="SK1CW0140"/>
    <s v="1Y 4M"/>
    <x v="2"/>
    <s v="41 Yrs"/>
    <x v="1"/>
    <s v="Direct Labour"/>
    <m/>
    <n v="20"/>
    <m/>
    <n v="340"/>
    <n v="100"/>
    <m/>
    <m/>
  </r>
  <r>
    <n v="30"/>
    <s v="SV2PBHA031"/>
    <s v="Nimisha A. Solanki              "/>
    <x v="0"/>
    <x v="0"/>
    <s v="Bhavin Bhandari"/>
    <s v="Packing"/>
    <m/>
    <s v="F"/>
    <d v="1989-01-05T00:00:00"/>
    <d v="2026-02-01T00:00:00"/>
    <s v="8 Hours"/>
    <m/>
    <s v="Yes"/>
    <s v="NO"/>
    <n v="101797045693"/>
    <n v="0"/>
    <m/>
    <s v="Contractor"/>
    <m/>
    <m/>
    <m/>
    <n v="340"/>
    <n v="100"/>
    <n v="0"/>
    <n v="440"/>
    <n v="41"/>
    <n v="5"/>
    <n v="486"/>
    <n v="501"/>
    <s v="Van"/>
    <s v="Contractor"/>
    <s v="Valwada"/>
    <m/>
    <s v="1"/>
    <n v="-62"/>
    <x v="1"/>
    <n v="8"/>
    <m/>
    <d v="2025-03-01T00:00:00"/>
    <s v="SK1CW0141"/>
    <s v="1Y 4M"/>
    <x v="2"/>
    <s v="37 Yrs"/>
    <x v="2"/>
    <s v="Direct Labour"/>
    <m/>
    <n v="20"/>
    <m/>
    <n v="340"/>
    <n v="100"/>
    <m/>
    <m/>
  </r>
  <r>
    <n v="31"/>
    <s v="SV2PBHA032"/>
    <s v="Varli Jashodaben Sureshbhai     "/>
    <x v="0"/>
    <x v="0"/>
    <s v="Bhavin Bhandari"/>
    <s v="Packing"/>
    <m/>
    <s v="F"/>
    <d v="1992-06-01T00:00:00"/>
    <d v="2026-02-01T00:00:00"/>
    <s v="8 Hours"/>
    <m/>
    <s v="Yes"/>
    <s v="NO"/>
    <n v="102200012892"/>
    <n v="0"/>
    <m/>
    <s v="Contractor"/>
    <m/>
    <m/>
    <m/>
    <n v="340"/>
    <n v="100"/>
    <n v="0"/>
    <n v="440"/>
    <n v="41"/>
    <n v="5"/>
    <n v="486"/>
    <n v="501"/>
    <s v="Van"/>
    <s v="Contractor"/>
    <s v="Karambili"/>
    <m/>
    <s v="1"/>
    <n v="-62"/>
    <x v="1"/>
    <m/>
    <m/>
    <d v="2025-05-01T00:00:00"/>
    <s v="SK1CW0142"/>
    <s v="1Y 2M"/>
    <x v="2"/>
    <s v="33 Yrs"/>
    <x v="4"/>
    <s v="Direct Labour"/>
    <m/>
    <n v="20"/>
    <m/>
    <n v="340"/>
    <n v="100"/>
    <m/>
    <m/>
  </r>
  <r>
    <n v="32"/>
    <s v="SV2PBHA033"/>
    <s v="Divyesha N. Patel               "/>
    <x v="0"/>
    <x v="0"/>
    <s v="Bhavin Bhandari"/>
    <s v="D.W."/>
    <m/>
    <s v="F"/>
    <d v="1989-12-28T00:00:00"/>
    <d v="2026-02-01T00:00:00"/>
    <s v="8 Hours"/>
    <m/>
    <s v="Yes"/>
    <s v="NO"/>
    <n v="101784511696"/>
    <n v="0"/>
    <m/>
    <s v="Contractor"/>
    <m/>
    <m/>
    <m/>
    <n v="340"/>
    <n v="100"/>
    <n v="0"/>
    <n v="440"/>
    <n v="41"/>
    <n v="5"/>
    <n v="486"/>
    <n v="501"/>
    <s v="Van"/>
    <s v="Contractor"/>
    <s v="Pardi"/>
    <m/>
    <s v="1"/>
    <n v="-62"/>
    <x v="1"/>
    <n v="13"/>
    <m/>
    <d v="2025-07-01T00:00:00"/>
    <s v="SK1CW0144"/>
    <s v="1Y 0M"/>
    <x v="3"/>
    <s v="36 Yrs"/>
    <x v="2"/>
    <s v="Direct Labour"/>
    <m/>
    <n v="20"/>
    <m/>
    <n v="340"/>
    <n v="100"/>
    <m/>
    <m/>
  </r>
  <r>
    <n v="33"/>
    <s v="SV2PSLB001"/>
    <s v="Hema Radka Vadkar               "/>
    <x v="0"/>
    <x v="0"/>
    <s v="Shilpa Bhagone"/>
    <s v="Assembly"/>
    <m/>
    <s v="F"/>
    <d v="1999-11-14T00:00:00"/>
    <d v="2026-02-01T00:00:00"/>
    <s v="8 Hours"/>
    <m/>
    <s v="Yes"/>
    <s v="NO"/>
    <n v="101693230708"/>
    <n v="0"/>
    <m/>
    <s v="Contractor"/>
    <m/>
    <m/>
    <m/>
    <n v="386"/>
    <n v="129"/>
    <n v="0"/>
    <n v="515"/>
    <n v="46"/>
    <n v="5"/>
    <n v="566"/>
    <n v="501"/>
    <s v="Bike"/>
    <s v="Own"/>
    <s v="Vapi"/>
    <m/>
    <s v="1"/>
    <n v="13"/>
    <x v="0"/>
    <m/>
    <m/>
    <d v="2021-05-01T00:00:00"/>
    <s v="SK1CW0506"/>
    <s v="5Y 2M"/>
    <x v="0"/>
    <s v="26 Yrs"/>
    <x v="3"/>
    <s v="Direct Labour"/>
    <s v="Eligible"/>
    <n v="20"/>
    <m/>
    <n v="386"/>
    <n v="129"/>
    <m/>
    <m/>
  </r>
  <r>
    <n v="34"/>
    <s v="SV2PSLB002"/>
    <s v="Bebi Rajubhai Kharapadiya       "/>
    <x v="0"/>
    <x v="0"/>
    <s v="Shilpa Bhagone"/>
    <s v="House Keeping"/>
    <m/>
    <s v="F"/>
    <d v="1978-01-01T00:00:00"/>
    <d v="2026-02-01T00:00:00"/>
    <s v="8 Hours"/>
    <m/>
    <s v="Yes"/>
    <s v="NO"/>
    <n v="101693230783"/>
    <n v="0"/>
    <m/>
    <s v="Contractor"/>
    <m/>
    <m/>
    <m/>
    <n v="382"/>
    <n v="138"/>
    <n v="0"/>
    <n v="520"/>
    <n v="46"/>
    <n v="5"/>
    <n v="571"/>
    <n v="501"/>
    <s v="Bus"/>
    <s v="Contractor"/>
    <s v="Talasari"/>
    <m/>
    <s v="1"/>
    <n v="18"/>
    <x v="0"/>
    <m/>
    <m/>
    <d v="2018-03-06T00:00:00"/>
    <s v="SK1CW0507"/>
    <s v="8Y 3M"/>
    <x v="4"/>
    <s v="48 Yrs"/>
    <x v="1"/>
    <s v="Indirect Labour"/>
    <s v="Eligible"/>
    <n v="20"/>
    <m/>
    <n v="382"/>
    <n v="138"/>
    <m/>
    <m/>
  </r>
  <r>
    <n v="35"/>
    <s v="SV2PSLB003"/>
    <s v="Neha Radka halpati              "/>
    <x v="0"/>
    <x v="0"/>
    <s v="Shilpa Bhagone"/>
    <s v="Assembly"/>
    <m/>
    <s v="F"/>
    <d v="2003-03-13T00:00:00"/>
    <d v="2026-02-01T00:00:00"/>
    <s v="8 Hours"/>
    <m/>
    <s v="Yes"/>
    <s v="NO"/>
    <n v="101693230658"/>
    <n v="0"/>
    <m/>
    <s v="Contractor"/>
    <m/>
    <m/>
    <m/>
    <n v="362"/>
    <n v="138"/>
    <n v="0"/>
    <n v="500"/>
    <n v="43"/>
    <n v="5"/>
    <n v="548"/>
    <n v="501"/>
    <s v="Van"/>
    <s v="Contractor"/>
    <s v="Daman"/>
    <m/>
    <s v="1"/>
    <n v="-2"/>
    <x v="1"/>
    <n v="6"/>
    <m/>
    <d v="2021-05-01T00:00:00"/>
    <s v="SK1CW0509"/>
    <s v="5Y 2M"/>
    <x v="0"/>
    <s v="23 Yrs"/>
    <x v="0"/>
    <s v="Direct Labour"/>
    <s v="Eligible"/>
    <n v="20"/>
    <m/>
    <n v="362"/>
    <n v="138"/>
    <m/>
    <m/>
  </r>
  <r>
    <n v="36"/>
    <s v="SV2PSLB004"/>
    <s v="Darshna Nanu Badavi             "/>
    <x v="0"/>
    <x v="0"/>
    <s v="Shilpa Bhagone"/>
    <s v="D.W."/>
    <m/>
    <s v="F"/>
    <d v="2003-01-08T00:00:00"/>
    <d v="2026-02-01T00:00:00"/>
    <s v="8 Hours"/>
    <m/>
    <s v="Yes"/>
    <s v="NO"/>
    <n v="101693230593"/>
    <n v="0"/>
    <m/>
    <s v="Contractor"/>
    <m/>
    <m/>
    <m/>
    <n v="357"/>
    <n v="128"/>
    <n v="0"/>
    <n v="485"/>
    <n v="43"/>
    <n v="5"/>
    <n v="533"/>
    <n v="501"/>
    <s v="Van"/>
    <s v="Contractor"/>
    <s v="Bhilad"/>
    <m/>
    <s v="1"/>
    <n v="-17"/>
    <x v="1"/>
    <n v="13"/>
    <m/>
    <d v="2021-05-01T00:00:00"/>
    <s v="SK1CW0512"/>
    <s v="5Y 2M"/>
    <x v="0"/>
    <s v="23 Yrs"/>
    <x v="0"/>
    <s v="Direct Labour"/>
    <s v="Eligible"/>
    <n v="20"/>
    <m/>
    <n v="357"/>
    <n v="128"/>
    <m/>
    <m/>
  </r>
  <r>
    <n v="37"/>
    <s v="SV2PSLB005"/>
    <s v="Ramila Ashok Patel              "/>
    <x v="0"/>
    <x v="0"/>
    <s v="Shilpa Bhagone"/>
    <s v="Packing"/>
    <m/>
    <s v="F"/>
    <d v="1988-05-28T00:00:00"/>
    <d v="2026-02-01T00:00:00"/>
    <s v="8 Hours"/>
    <m/>
    <s v="Yes"/>
    <s v="NO"/>
    <n v="101693230670"/>
    <n v="0"/>
    <m/>
    <s v="Contractor"/>
    <m/>
    <m/>
    <m/>
    <n v="357"/>
    <n v="128"/>
    <n v="0"/>
    <n v="485"/>
    <n v="43"/>
    <n v="5"/>
    <n v="533"/>
    <n v="501"/>
    <s v="Van"/>
    <s v="Contractor"/>
    <s v="Pardi"/>
    <m/>
    <s v="1"/>
    <n v="-17"/>
    <x v="1"/>
    <m/>
    <m/>
    <d v="2019-06-10T00:00:00"/>
    <s v="SK1CW0515"/>
    <s v="7Y 0M"/>
    <x v="4"/>
    <s v="37 Yrs"/>
    <x v="2"/>
    <s v="Direct Labour"/>
    <s v="Eligible"/>
    <n v="20"/>
    <m/>
    <n v="357"/>
    <n v="128"/>
    <m/>
    <m/>
  </r>
  <r>
    <n v="38"/>
    <s v="SV2PSLB006"/>
    <s v="Hina Vinesh Halpati             "/>
    <x v="0"/>
    <x v="0"/>
    <s v="Shilpa Bhagone"/>
    <s v="D.W."/>
    <m/>
    <s v="F"/>
    <d v="2003-04-08T00:00:00"/>
    <d v="2026-02-01T00:00:00"/>
    <s v="8 Hours"/>
    <m/>
    <s v="Yes"/>
    <s v="NO"/>
    <n v="101693230796"/>
    <n v="0"/>
    <m/>
    <s v="Contractor"/>
    <m/>
    <m/>
    <m/>
    <n v="352"/>
    <n v="118"/>
    <n v="0"/>
    <n v="470"/>
    <n v="42"/>
    <n v="5"/>
    <n v="517"/>
    <n v="501"/>
    <s v="Bike"/>
    <s v="Own"/>
    <s v="Desaiwad"/>
    <m/>
    <s v="1"/>
    <n v="-32"/>
    <x v="1"/>
    <n v="12"/>
    <m/>
    <d v="2021-05-03T00:00:00"/>
    <s v="SK1CW0519"/>
    <s v="5Y 2M"/>
    <x v="0"/>
    <s v="22 Yrs"/>
    <x v="0"/>
    <s v="Direct Labour"/>
    <s v="Eligible"/>
    <n v="20"/>
    <m/>
    <n v="352"/>
    <n v="118"/>
    <m/>
    <m/>
  </r>
  <r>
    <n v="39"/>
    <s v="SV2PSLB007"/>
    <s v="Priti Mitna                     "/>
    <x v="0"/>
    <x v="0"/>
    <s v="Shilpa Bhagone"/>
    <s v="Packing"/>
    <m/>
    <s v="F"/>
    <d v="2002-11-23T00:00:00"/>
    <d v="2026-02-01T00:00:00"/>
    <s v="8 Hours"/>
    <m/>
    <s v="Yes"/>
    <s v="NO"/>
    <n v="101693230823"/>
    <n v="0"/>
    <m/>
    <s v="Contractor"/>
    <m/>
    <m/>
    <m/>
    <n v="356"/>
    <n v="119"/>
    <n v="0"/>
    <n v="475"/>
    <n v="43"/>
    <n v="5"/>
    <n v="523"/>
    <n v="501"/>
    <s v="Bus"/>
    <s v="Contractor"/>
    <s v="Bhilad"/>
    <m/>
    <s v="1"/>
    <n v="-27"/>
    <x v="1"/>
    <n v="8"/>
    <m/>
    <d v="2021-05-01T00:00:00"/>
    <s v="SK1CW0520"/>
    <s v="5Y 2M"/>
    <x v="0"/>
    <s v="23 Yrs"/>
    <x v="0"/>
    <s v="Direct Labour"/>
    <s v="Eligible"/>
    <n v="20"/>
    <m/>
    <n v="356"/>
    <n v="119"/>
    <m/>
    <m/>
  </r>
  <r>
    <n v="40"/>
    <s v="SV2PSLB008"/>
    <s v="Sunita D Halpati                "/>
    <x v="0"/>
    <x v="0"/>
    <s v="Shilpa Bhagone"/>
    <s v="Assembly"/>
    <m/>
    <s v="F"/>
    <d v="1992-06-27T00:00:00"/>
    <d v="2026-02-01T00:00:00"/>
    <s v="8 Hours"/>
    <m/>
    <s v="Yes"/>
    <s v="NO"/>
    <n v="101693230720"/>
    <n v="0"/>
    <m/>
    <s v="Contractor"/>
    <m/>
    <m/>
    <m/>
    <n v="349"/>
    <n v="116"/>
    <n v="0"/>
    <n v="465"/>
    <n v="42"/>
    <n v="5"/>
    <n v="512"/>
    <n v="501"/>
    <s v="Bike"/>
    <s v="Own"/>
    <s v="Vapi"/>
    <m/>
    <s v="1"/>
    <n v="-37"/>
    <x v="1"/>
    <m/>
    <m/>
    <d v="2020-11-10T00:00:00"/>
    <s v="SK1CW0523"/>
    <s v="5Y 7M"/>
    <x v="0"/>
    <s v="33 Yrs"/>
    <x v="4"/>
    <s v="Direct Labour"/>
    <s v="Eligible"/>
    <n v="20"/>
    <m/>
    <n v="349"/>
    <n v="116"/>
    <m/>
    <m/>
  </r>
  <r>
    <n v="41"/>
    <s v="SV2PSLB009"/>
    <s v="Barsu Shukkar Kunvra            "/>
    <x v="0"/>
    <x v="0"/>
    <s v="Shilpa Bhagone"/>
    <s v="House Keeping"/>
    <m/>
    <s v="F"/>
    <d v="1974-01-01T00:00:00"/>
    <d v="2026-02-01T00:00:00"/>
    <s v="8 Hours"/>
    <m/>
    <s v="Yes"/>
    <s v="NO"/>
    <n v="101706188223"/>
    <n v="0"/>
    <m/>
    <s v="Contractor"/>
    <m/>
    <m/>
    <m/>
    <n v="387"/>
    <n v="123"/>
    <n v="0"/>
    <n v="510"/>
    <n v="46"/>
    <n v="5"/>
    <n v="561"/>
    <n v="501"/>
    <s v="Bus"/>
    <s v="Contractor"/>
    <s v="Talasari"/>
    <m/>
    <s v="1"/>
    <n v="8"/>
    <x v="0"/>
    <m/>
    <m/>
    <d v="2021-06-01T00:00:00"/>
    <s v="SK1CW0530"/>
    <s v="5Y 1M"/>
    <x v="0"/>
    <s v="52 Yrs"/>
    <x v="1"/>
    <s v="Indirect Labour"/>
    <s v="Eligible"/>
    <n v="20"/>
    <m/>
    <n v="387"/>
    <n v="123"/>
    <m/>
    <m/>
  </r>
  <r>
    <n v="42"/>
    <s v="SV2PSLB010"/>
    <s v="Aruna Ramesh Varli              "/>
    <x v="0"/>
    <x v="0"/>
    <s v="Shilpa Bhagone"/>
    <s v="Assembly"/>
    <m/>
    <s v="M"/>
    <d v="1992-11-09T00:00:00"/>
    <d v="2026-02-01T00:00:00"/>
    <s v="8 Hours"/>
    <m/>
    <s v="Yes"/>
    <s v="NO"/>
    <n v="101706188345"/>
    <n v="0"/>
    <m/>
    <s v="Contractor"/>
    <m/>
    <m/>
    <m/>
    <n v="366"/>
    <n v="139"/>
    <n v="0"/>
    <n v="505"/>
    <n v="44"/>
    <n v="5"/>
    <n v="554"/>
    <n v="501"/>
    <s v="Van"/>
    <s v="Contractor"/>
    <s v="Karambili"/>
    <m/>
    <s v="1"/>
    <n v="3"/>
    <x v="0"/>
    <n v="3"/>
    <m/>
    <d v="2018-05-01T00:00:00"/>
    <s v="SK1CW0532"/>
    <s v="8Y 2M"/>
    <x v="4"/>
    <s v="33 Yrs"/>
    <x v="4"/>
    <s v="Direct Labour"/>
    <s v="Eligible"/>
    <n v="20"/>
    <m/>
    <n v="366"/>
    <n v="139"/>
    <m/>
    <m/>
  </r>
  <r>
    <n v="43"/>
    <s v="SV2PSLB011"/>
    <s v="Mina Raju Vilat                 "/>
    <x v="0"/>
    <x v="0"/>
    <s v="Shilpa Bhagone"/>
    <s v="Assembly"/>
    <m/>
    <s v="M"/>
    <d v="1994-06-05T00:00:00"/>
    <d v="2026-02-01T00:00:00"/>
    <s v="8 Hours"/>
    <m/>
    <s v="Yes"/>
    <s v="NO"/>
    <n v="101706188309"/>
    <n v="0"/>
    <m/>
    <s v="Contractor"/>
    <m/>
    <m/>
    <m/>
    <n v="362"/>
    <n v="128"/>
    <n v="0"/>
    <n v="490"/>
    <n v="43"/>
    <n v="5"/>
    <n v="538"/>
    <n v="501"/>
    <s v="Van"/>
    <s v="Contractor"/>
    <s v="Bhilad"/>
    <m/>
    <s v="1"/>
    <n v="-12"/>
    <x v="1"/>
    <m/>
    <m/>
    <d v="2021-06-01T00:00:00"/>
    <s v="SK1CW0536"/>
    <s v="5Y 1M"/>
    <x v="0"/>
    <s v="31 Yrs"/>
    <x v="4"/>
    <s v="Direct Labour"/>
    <s v="Eligible"/>
    <n v="20"/>
    <m/>
    <n v="362"/>
    <n v="128"/>
    <m/>
    <m/>
  </r>
  <r>
    <n v="44"/>
    <s v="SV2PSLB012"/>
    <s v="Pinii Vinesh Halpati            "/>
    <x v="0"/>
    <x v="0"/>
    <s v="Shilpa Bhagone"/>
    <s v="D.W."/>
    <m/>
    <s v="F"/>
    <d v="2000-04-20T00:00:00"/>
    <d v="2026-02-01T00:00:00"/>
    <s v="8 Hours"/>
    <m/>
    <s v="Yes"/>
    <s v="NO"/>
    <n v="101729020846"/>
    <n v="0"/>
    <m/>
    <s v="Contractor"/>
    <m/>
    <m/>
    <m/>
    <n v="352"/>
    <n v="118"/>
    <n v="0"/>
    <n v="470"/>
    <n v="42"/>
    <n v="5"/>
    <n v="517"/>
    <n v="501"/>
    <s v="Bike"/>
    <s v="Own"/>
    <s v="Desaiwad"/>
    <m/>
    <s v="1"/>
    <n v="-32"/>
    <x v="1"/>
    <n v="12"/>
    <m/>
    <d v="2021-09-01T00:00:00"/>
    <s v="SK1CW0541"/>
    <s v="4Y 10M"/>
    <x v="1"/>
    <s v="25 Yrs"/>
    <x v="3"/>
    <s v="Direct Labour"/>
    <s v="Eligible"/>
    <n v="20"/>
    <m/>
    <n v="352"/>
    <n v="118"/>
    <m/>
    <m/>
  </r>
  <r>
    <n v="45"/>
    <s v="SV2PSLB013"/>
    <s v="Kakdu A Vartha                  "/>
    <x v="0"/>
    <x v="0"/>
    <s v="Shilpa Bhagone"/>
    <s v="D.W."/>
    <m/>
    <s v="F"/>
    <d v="1991-05-19T00:00:00"/>
    <d v="2026-02-01T00:00:00"/>
    <s v="8 Hours"/>
    <m/>
    <s v="Yes"/>
    <s v="NO"/>
    <n v="101784223324"/>
    <n v="0"/>
    <m/>
    <s v="Contractor"/>
    <m/>
    <m/>
    <m/>
    <n v="382"/>
    <n v="143"/>
    <n v="0"/>
    <n v="525"/>
    <n v="46"/>
    <n v="5"/>
    <n v="576"/>
    <n v="501"/>
    <s v="Bus"/>
    <s v="Contractor"/>
    <s v="Talasari"/>
    <m/>
    <s v="1"/>
    <n v="23"/>
    <x v="0"/>
    <n v="11"/>
    <m/>
    <d v="2016-05-30T00:00:00"/>
    <s v="SK1CW0549"/>
    <s v="10Y 1M"/>
    <x v="4"/>
    <s v="34 Yrs"/>
    <x v="4"/>
    <s v="Direct Labour"/>
    <s v="Eligible"/>
    <n v="20"/>
    <m/>
    <n v="382"/>
    <n v="143"/>
    <m/>
    <m/>
  </r>
  <r>
    <n v="46"/>
    <s v="SV2PSLB014"/>
    <s v="Urvashi P Halpati               "/>
    <x v="0"/>
    <x v="0"/>
    <s v="Shilpa Bhagone"/>
    <s v="D.W."/>
    <m/>
    <s v="F"/>
    <d v="1994-02-16T00:00:00"/>
    <d v="2026-02-01T00:00:00"/>
    <s v="8 Hours"/>
    <m/>
    <s v="Yes"/>
    <s v="NO"/>
    <n v="101784223311"/>
    <n v="0"/>
    <m/>
    <s v="Contractor"/>
    <m/>
    <m/>
    <m/>
    <n v="340"/>
    <n v="110"/>
    <n v="0"/>
    <n v="450"/>
    <n v="41"/>
    <n v="5"/>
    <n v="496"/>
    <n v="501"/>
    <s v="Van"/>
    <s v="Contractor"/>
    <s v="Daman"/>
    <m/>
    <s v="1"/>
    <n v="-52"/>
    <x v="1"/>
    <n v="12"/>
    <m/>
    <d v="2021-07-29T00:00:00"/>
    <s v="SK1CW0550"/>
    <s v="4Y 11M"/>
    <x v="1"/>
    <s v="32 Yrs"/>
    <x v="4"/>
    <s v="Direct Labour"/>
    <s v="Eligible"/>
    <n v="20"/>
    <m/>
    <n v="340"/>
    <n v="110"/>
    <m/>
    <m/>
  </r>
  <r>
    <n v="47"/>
    <s v="SV2PSLB015"/>
    <s v="Aruna Raju Varli                "/>
    <x v="0"/>
    <x v="0"/>
    <s v="Shilpa Bhagone"/>
    <s v="Packing"/>
    <m/>
    <s v="F"/>
    <d v="2004-01-25T00:00:00"/>
    <d v="2026-02-01T00:00:00"/>
    <s v="8 Hours"/>
    <m/>
    <s v="Yes"/>
    <s v="NO"/>
    <n v="101793356530"/>
    <n v="0"/>
    <m/>
    <s v="Contractor"/>
    <m/>
    <m/>
    <m/>
    <n v="361"/>
    <n v="129"/>
    <n v="0"/>
    <n v="490"/>
    <n v="43"/>
    <n v="5"/>
    <n v="538"/>
    <n v="501"/>
    <s v="Van"/>
    <s v="Contractor"/>
    <s v="Karambili"/>
    <m/>
    <s v="1"/>
    <n v="-12"/>
    <x v="1"/>
    <n v="5"/>
    <m/>
    <d v="2022-02-01T00:00:00"/>
    <s v="SK1CW0553"/>
    <s v="4Y 5M"/>
    <x v="1"/>
    <s v="22 Yrs"/>
    <x v="0"/>
    <s v="Direct Labour"/>
    <s v="Eligible"/>
    <n v="20"/>
    <m/>
    <n v="361"/>
    <n v="129"/>
    <m/>
    <m/>
  </r>
  <r>
    <n v="48"/>
    <s v="SV2PSLB016"/>
    <s v="Priya Kiran Halapti             "/>
    <x v="0"/>
    <x v="0"/>
    <s v="Shilpa Bhagone"/>
    <s v="Wire Cutting"/>
    <m/>
    <s v="F"/>
    <d v="1987-12-20T00:00:00"/>
    <d v="2026-02-01T00:00:00"/>
    <s v="8 Hours"/>
    <m/>
    <s v="Yes"/>
    <s v="NO"/>
    <n v="101455187171"/>
    <n v="0"/>
    <m/>
    <s v="Contractor"/>
    <m/>
    <m/>
    <m/>
    <n v="352"/>
    <n v="118"/>
    <n v="0"/>
    <n v="470"/>
    <n v="42"/>
    <n v="5"/>
    <n v="517"/>
    <n v="501"/>
    <s v="Auto Rickshaw"/>
    <s v="Own"/>
    <s v="Umargam"/>
    <m/>
    <s v="1"/>
    <n v="-32"/>
    <x v="1"/>
    <m/>
    <m/>
    <d v="2020-08-10T00:00:00"/>
    <s v="SK1CW0558"/>
    <s v="5Y 10M"/>
    <x v="0"/>
    <s v="38 Yrs"/>
    <x v="2"/>
    <s v="Direct Prod Labour"/>
    <s v="Eligible"/>
    <n v="20"/>
    <m/>
    <n v="352"/>
    <n v="118"/>
    <m/>
    <m/>
  </r>
  <r>
    <n v="49"/>
    <s v="SV2PSLB017"/>
    <s v="Tinu Varli                      "/>
    <x v="0"/>
    <x v="0"/>
    <s v="Shilpa Bhagone"/>
    <s v="Assembly"/>
    <m/>
    <s v="F"/>
    <d v="2000-06-06T00:00:00"/>
    <d v="2026-02-01T00:00:00"/>
    <s v="8 Hours"/>
    <m/>
    <s v="Yes"/>
    <s v="NO"/>
    <n v="101691184100"/>
    <n v="0"/>
    <m/>
    <s v="Contractor"/>
    <m/>
    <m/>
    <m/>
    <n v="340"/>
    <n v="110"/>
    <n v="0"/>
    <n v="450"/>
    <n v="41"/>
    <n v="5"/>
    <n v="496"/>
    <n v="501"/>
    <s v="Van"/>
    <s v="Contractor"/>
    <s v="Vapi"/>
    <m/>
    <s v="1"/>
    <n v="-52"/>
    <x v="1"/>
    <n v="3"/>
    <m/>
    <d v="2021-10-08T00:00:00"/>
    <s v="SK1CW0562"/>
    <s v="4Y 8M"/>
    <x v="1"/>
    <s v="25 Yrs"/>
    <x v="3"/>
    <s v="Direct Labour"/>
    <s v="Eligible"/>
    <n v="20"/>
    <m/>
    <n v="340"/>
    <n v="110"/>
    <m/>
    <m/>
  </r>
  <r>
    <n v="50"/>
    <s v="SV2PSLB018"/>
    <s v="Nikita Arjun Halpati            "/>
    <x v="0"/>
    <x v="0"/>
    <s v="Shilpa Bhagone"/>
    <s v="Assembly"/>
    <m/>
    <s v="F"/>
    <d v="1992-05-12T00:00:00"/>
    <d v="2026-02-01T00:00:00"/>
    <s v="8 Hours"/>
    <m/>
    <s v="Yes"/>
    <s v="NO"/>
    <n v="101569779793"/>
    <n v="0"/>
    <m/>
    <s v="Contractor"/>
    <m/>
    <m/>
    <m/>
    <n v="349"/>
    <n v="111"/>
    <n v="0"/>
    <n v="460"/>
    <n v="42"/>
    <n v="5"/>
    <n v="507"/>
    <n v="501"/>
    <s v="Bus"/>
    <s v="Contractor"/>
    <s v="Karambili"/>
    <m/>
    <s v="1"/>
    <n v="-42"/>
    <x v="1"/>
    <n v="5"/>
    <m/>
    <d v="2020-09-11T00:00:00"/>
    <s v="SK1CW0564"/>
    <s v="5Y 9M"/>
    <x v="0"/>
    <s v="33 Yrs"/>
    <x v="4"/>
    <s v="Direct Labour"/>
    <s v="Eligible"/>
    <n v="20"/>
    <m/>
    <n v="349"/>
    <n v="111"/>
    <m/>
    <m/>
  </r>
  <r>
    <n v="51"/>
    <s v="SV2PSLB019"/>
    <s v="Indu Vinod Varli                "/>
    <x v="0"/>
    <x v="0"/>
    <s v="Shilpa Bhagone"/>
    <s v="Wire Cutting"/>
    <m/>
    <s v="F"/>
    <d v="1987-01-27T00:00:00"/>
    <d v="2026-02-01T00:00:00"/>
    <s v="8 Hours"/>
    <m/>
    <s v="Yes"/>
    <s v="NO"/>
    <n v="101938244475"/>
    <n v="0"/>
    <m/>
    <s v="Contractor"/>
    <m/>
    <m/>
    <m/>
    <n v="321"/>
    <n v="119"/>
    <n v="0"/>
    <n v="440"/>
    <n v="39"/>
    <n v="5"/>
    <n v="484"/>
    <n v="501"/>
    <s v="Van"/>
    <s v="Contractor"/>
    <s v="Vapi"/>
    <m/>
    <s v="1"/>
    <n v="-62"/>
    <x v="1"/>
    <m/>
    <m/>
    <d v="2023-04-01T00:00:00"/>
    <s v="SK1CW0571"/>
    <s v="3Y 3M"/>
    <x v="1"/>
    <s v="39 Yrs"/>
    <x v="2"/>
    <s v="Direct Prod Labour"/>
    <m/>
    <n v="20"/>
    <m/>
    <n v="321"/>
    <n v="119"/>
    <m/>
    <m/>
  </r>
  <r>
    <n v="52"/>
    <s v="SV2PSLB020"/>
    <s v="Jigna Varli                     "/>
    <x v="0"/>
    <x v="0"/>
    <s v="Shilpa Bhagone"/>
    <s v="Packing"/>
    <m/>
    <s v="F"/>
    <d v="1996-01-01T00:00:00"/>
    <d v="2026-02-01T00:00:00"/>
    <s v="8 Hours"/>
    <m/>
    <s v="Yes"/>
    <s v="NO"/>
    <n v="101691184137"/>
    <n v="0"/>
    <m/>
    <s v="Contractor"/>
    <m/>
    <m/>
    <m/>
    <n v="321"/>
    <n v="119"/>
    <n v="0"/>
    <n v="440"/>
    <n v="39"/>
    <n v="5"/>
    <n v="484"/>
    <n v="501"/>
    <s v="Van"/>
    <s v="Contractor"/>
    <s v="Vapi"/>
    <m/>
    <s v="1"/>
    <n v="-62"/>
    <x v="1"/>
    <m/>
    <m/>
    <d v="2023-04-01T00:00:00"/>
    <s v="SK1CW0572"/>
    <s v="3Y 3M"/>
    <x v="1"/>
    <s v="30 Yrs"/>
    <x v="4"/>
    <s v="Direct Labour"/>
    <m/>
    <n v="20"/>
    <m/>
    <n v="321"/>
    <n v="119"/>
    <m/>
    <m/>
  </r>
  <r>
    <n v="53"/>
    <s v="SV2PVER001"/>
    <s v="Bharti D Gajjar                 "/>
    <x v="0"/>
    <x v="0"/>
    <s v="Veer Enterprises"/>
    <s v="Packing"/>
    <m/>
    <s v="F"/>
    <d v="1976-06-10T00:00:00"/>
    <d v="2026-02-01T00:00:00"/>
    <s v="8 Hours"/>
    <m/>
    <s v="Yes"/>
    <s v="NO"/>
    <n v="101797378170"/>
    <n v="0"/>
    <m/>
    <s v="Contractor"/>
    <m/>
    <m/>
    <m/>
    <n v="351"/>
    <n v="114"/>
    <n v="0"/>
    <n v="465"/>
    <n v="42"/>
    <n v="5"/>
    <n v="512"/>
    <n v="501"/>
    <s v="Auto Rickshaw"/>
    <s v="Own"/>
    <s v="Daman"/>
    <m/>
    <s v="1"/>
    <n v="-37"/>
    <x v="1"/>
    <m/>
    <m/>
    <d v="2020-11-21T00:00:00"/>
    <s v="SK1CW1500"/>
    <s v="5Y 7M"/>
    <x v="0"/>
    <s v="49 Yrs"/>
    <x v="1"/>
    <s v="Direct Labour"/>
    <s v="Eligible"/>
    <n v="20"/>
    <m/>
    <n v="351"/>
    <n v="114"/>
    <m/>
    <m/>
  </r>
  <r>
    <n v="54"/>
    <s v="SV2PVER002"/>
    <s v="Kalpana Sonu Gupta              "/>
    <x v="0"/>
    <x v="0"/>
    <s v="Veer Enterprises"/>
    <s v="Packing"/>
    <m/>
    <s v="F"/>
    <d v="1989-06-22T00:00:00"/>
    <d v="2026-02-01T00:00:00"/>
    <s v="8 Hours"/>
    <m/>
    <s v="Yes"/>
    <s v="NO"/>
    <n v="101797378025"/>
    <n v="0"/>
    <m/>
    <s v="Contractor"/>
    <m/>
    <m/>
    <m/>
    <n v="326"/>
    <n v="124"/>
    <n v="0"/>
    <n v="450"/>
    <n v="39"/>
    <n v="5"/>
    <n v="494"/>
    <n v="501"/>
    <s v="Walk"/>
    <s v="Own"/>
    <s v="Vapi"/>
    <m/>
    <s v="1"/>
    <n v="-52"/>
    <x v="1"/>
    <n v="9"/>
    <m/>
    <d v="2022-01-19T00:00:00"/>
    <s v="SK1CW1513"/>
    <s v="4Y 5M"/>
    <x v="1"/>
    <s v="36 Yrs"/>
    <x v="2"/>
    <s v="Direct Labour"/>
    <s v="Eligible"/>
    <n v="20"/>
    <m/>
    <n v="326"/>
    <n v="124"/>
    <m/>
    <m/>
  </r>
  <r>
    <n v="55"/>
    <s v="SV2PVER003"/>
    <s v="Ganga Rabha                     "/>
    <x v="0"/>
    <x v="0"/>
    <s v="Veer Enterprises"/>
    <s v="D.W."/>
    <m/>
    <s v="F"/>
    <d v="1996-03-04T00:00:00"/>
    <d v="2026-02-01T00:00:00"/>
    <s v="8 Hours"/>
    <m/>
    <s v="Yes"/>
    <s v="NO"/>
    <n v="101785648307"/>
    <n v="0"/>
    <m/>
    <s v="Contractor"/>
    <m/>
    <m/>
    <m/>
    <n v="326"/>
    <n v="124"/>
    <n v="0"/>
    <n v="450"/>
    <n v="39"/>
    <n v="5"/>
    <n v="494"/>
    <n v="501"/>
    <s v="Walk"/>
    <s v="Own"/>
    <s v="Vapi"/>
    <m/>
    <s v="1"/>
    <n v="-52"/>
    <x v="1"/>
    <n v="13"/>
    <m/>
    <d v="2021-07-20T00:00:00"/>
    <s v="SK1CW1518"/>
    <s v="4Y 11M"/>
    <x v="1"/>
    <s v="30 Yrs"/>
    <x v="4"/>
    <s v="Direct Labour"/>
    <s v="Eligible"/>
    <n v="20"/>
    <m/>
    <n v="326"/>
    <n v="124"/>
    <m/>
    <m/>
  </r>
  <r>
    <n v="56"/>
    <s v="SV2PCOM001"/>
    <s v="Sudha Narottam Patel            "/>
    <x v="0"/>
    <x v="1"/>
    <s v="Company"/>
    <s v="Assembly"/>
    <m/>
    <s v="F"/>
    <d v="1975-06-01T00:00:00"/>
    <d v="2026-02-01T00:00:00"/>
    <s v="8 Hours"/>
    <m/>
    <s v="Yes"/>
    <s v="NO"/>
    <n v="100365428010"/>
    <n v="100365428010"/>
    <m/>
    <s v="HDFC NEFT"/>
    <s v="HDFC Bank"/>
    <n v="50100332269760"/>
    <m/>
    <n v="405"/>
    <n v="182"/>
    <n v="0"/>
    <n v="587"/>
    <n v="49"/>
    <n v="34"/>
    <n v="670"/>
    <n v="501"/>
    <s v="Bus"/>
    <s v="Contractor"/>
    <s v="Pardi"/>
    <m/>
    <s v="0"/>
    <n v="85"/>
    <x v="2"/>
    <m/>
    <d v="2026-03-06T00:00:00"/>
    <d v="2012-07-01T00:00:00"/>
    <s v="SK1WK0002"/>
    <s v="14Y 0M"/>
    <x v="4"/>
    <s v="50 Yrs"/>
    <x v="1"/>
    <s v="Direct Labour"/>
    <m/>
    <n v="20"/>
    <m/>
    <n v="405"/>
    <n v="182"/>
    <m/>
    <m/>
  </r>
  <r>
    <n v="57"/>
    <s v="SV2PCOM022"/>
    <s v="Sangita Anil Patel              "/>
    <x v="0"/>
    <x v="1"/>
    <s v="Company"/>
    <s v="D.W."/>
    <m/>
    <s v="F"/>
    <d v="1978-06-11T00:00:00"/>
    <d v="2026-02-01T00:00:00"/>
    <s v="8 Hours"/>
    <m/>
    <s v="Yes"/>
    <s v="NO"/>
    <n v="100332372550"/>
    <n v="100332372550"/>
    <m/>
    <s v="HDFC NEFT"/>
    <s v="HDFC Bank"/>
    <n v="50100332271607"/>
    <m/>
    <n v="406"/>
    <n v="169"/>
    <n v="0"/>
    <n v="575"/>
    <n v="49"/>
    <n v="34"/>
    <n v="658"/>
    <n v="501"/>
    <s v="Bus"/>
    <s v="Contractor"/>
    <s v="Pardi"/>
    <m/>
    <s v="1"/>
    <n v="73"/>
    <x v="2"/>
    <n v="12"/>
    <m/>
    <d v="2012-07-01T00:00:00"/>
    <s v="SK1WK0007"/>
    <s v="14Y 0M"/>
    <x v="4"/>
    <s v="47 Yrs"/>
    <x v="1"/>
    <s v="Direct Labour"/>
    <m/>
    <n v="20"/>
    <m/>
    <n v="406"/>
    <n v="169"/>
    <m/>
    <m/>
  </r>
  <r>
    <n v="58"/>
    <s v="SV2PCOM023"/>
    <s v="Chetna Nanu Patel               "/>
    <x v="0"/>
    <x v="1"/>
    <s v="Company"/>
    <s v="Packing"/>
    <m/>
    <s v="F"/>
    <d v="1974-05-17T00:00:00"/>
    <d v="2026-02-01T00:00:00"/>
    <s v="8 Hours"/>
    <m/>
    <s v="Yes"/>
    <s v="NO"/>
    <n v="100125159899"/>
    <n v="100125159899"/>
    <m/>
    <s v="HDFC NEFT"/>
    <s v="HDFC Bank"/>
    <n v="50100332271646"/>
    <m/>
    <n v="423"/>
    <n v="223"/>
    <n v="0"/>
    <n v="646"/>
    <n v="51"/>
    <n v="35"/>
    <n v="732"/>
    <n v="501"/>
    <s v="Bus"/>
    <s v="Contractor"/>
    <s v="Pardi"/>
    <m/>
    <s v="1"/>
    <n v="144"/>
    <x v="3"/>
    <m/>
    <m/>
    <d v="2012-07-01T00:00:00"/>
    <s v="SK1WK0008"/>
    <s v="14Y 0M"/>
    <x v="4"/>
    <s v="51 Yrs"/>
    <x v="1"/>
    <s v="Direct Labour"/>
    <m/>
    <n v="20"/>
    <m/>
    <n v="423"/>
    <n v="223"/>
    <m/>
    <m/>
  </r>
  <r>
    <n v="59"/>
    <s v="SV2PCOM024"/>
    <s v="Laxmi Ashok Patel               "/>
    <x v="0"/>
    <x v="1"/>
    <s v="Company"/>
    <s v="Assembly"/>
    <m/>
    <s v="F"/>
    <d v="1973-01-01T00:00:00"/>
    <d v="2026-02-01T00:00:00"/>
    <s v="8 Hours"/>
    <m/>
    <s v="Yes"/>
    <s v="NO"/>
    <s v="10020503780_x000a_0"/>
    <s v="10020503780_x000a_0"/>
    <m/>
    <s v="HDFC NEFT"/>
    <s v="HDFC Bank"/>
    <n v="50100332272063"/>
    <m/>
    <n v="405"/>
    <n v="170"/>
    <n v="0"/>
    <n v="575"/>
    <n v="49"/>
    <n v="34"/>
    <n v="658"/>
    <n v="501"/>
    <s v="Bus"/>
    <s v="Contractor"/>
    <s v="Pardi"/>
    <m/>
    <s v="1"/>
    <n v="73"/>
    <x v="2"/>
    <m/>
    <m/>
    <d v="2012-07-01T00:00:00"/>
    <s v="SK1WK0009"/>
    <s v="14Y 0M"/>
    <x v="4"/>
    <s v="53 Yrs"/>
    <x v="1"/>
    <s v="Direct Labour"/>
    <m/>
    <n v="20"/>
    <m/>
    <n v="405"/>
    <n v="170"/>
    <m/>
    <m/>
  </r>
  <r>
    <n v="60"/>
    <s v="SV2PCOM002"/>
    <s v="Geeta Malji Patel               "/>
    <x v="0"/>
    <x v="1"/>
    <s v="Company"/>
    <s v="Assembly"/>
    <m/>
    <s v="F"/>
    <d v="1970-06-01T00:00:00"/>
    <d v="2026-02-01T00:00:00"/>
    <s v="8 Hours"/>
    <m/>
    <s v="Yes"/>
    <s v="NO"/>
    <n v="100152363787"/>
    <n v="100152363787"/>
    <m/>
    <s v="HDFC NEFT"/>
    <s v="HDFC Bank"/>
    <s v="50100332270620"/>
    <m/>
    <n v="405"/>
    <n v="170"/>
    <n v="0"/>
    <n v="575"/>
    <n v="49"/>
    <n v="34"/>
    <n v="658"/>
    <n v="501"/>
    <s v="Bus"/>
    <s v="Contractor"/>
    <s v="Umargam"/>
    <m/>
    <s v="1"/>
    <n v="73"/>
    <x v="2"/>
    <n v="4"/>
    <m/>
    <d v="2012-07-01T00:00:00"/>
    <s v="SK1WK0010"/>
    <s v="14Y 0M"/>
    <x v="4"/>
    <s v="55 Yrs"/>
    <x v="1"/>
    <s v="Direct Labour"/>
    <m/>
    <n v="20"/>
    <m/>
    <n v="405"/>
    <n v="170"/>
    <m/>
    <m/>
  </r>
  <r>
    <n v="61"/>
    <s v="SV2PCOM025"/>
    <s v="Ravi Vesta Patel                "/>
    <x v="0"/>
    <x v="1"/>
    <s v="Company"/>
    <s v="Wire Cutting"/>
    <m/>
    <s v="M"/>
    <d v="1994-01-02T00:00:00"/>
    <d v="2026-02-01T00:00:00"/>
    <s v="8 Hours"/>
    <m/>
    <s v="Yes"/>
    <s v="NO"/>
    <n v="100309826753"/>
    <n v="100309826753"/>
    <m/>
    <s v="HDFC NEFT"/>
    <s v="HDFC Bank"/>
    <n v="50100332270900"/>
    <m/>
    <n v="408"/>
    <n v="182"/>
    <n v="10"/>
    <n v="600"/>
    <n v="49"/>
    <n v="34"/>
    <n v="683"/>
    <n v="501"/>
    <s v="Bus"/>
    <s v="Contractor"/>
    <s v="Pardi"/>
    <m/>
    <s v="1"/>
    <n v="98"/>
    <x v="2"/>
    <m/>
    <m/>
    <d v="2012-07-01T00:00:00"/>
    <s v="SK1WK0011"/>
    <s v="14Y 0M"/>
    <x v="4"/>
    <s v="32 Yrs"/>
    <x v="4"/>
    <s v="Direct Prod Labour"/>
    <m/>
    <n v="20"/>
    <m/>
    <n v="408"/>
    <n v="182"/>
    <m/>
    <m/>
  </r>
  <r>
    <n v="62"/>
    <s v="SV2PCOM003"/>
    <s v="Neela Magan Patel               "/>
    <x v="0"/>
    <x v="1"/>
    <s v="Company"/>
    <s v="Assembly"/>
    <m/>
    <s v="F"/>
    <d v="1974-02-13T00:00:00"/>
    <d v="2026-02-01T00:00:00"/>
    <s v="8 Hours"/>
    <m/>
    <s v="Yes"/>
    <s v="NO"/>
    <n v="100030603586"/>
    <n v="100030603586"/>
    <m/>
    <s v="HDFC NEFT"/>
    <s v="HDFC Bank"/>
    <s v="50100332270580"/>
    <m/>
    <n v="400"/>
    <n v="165"/>
    <n v="0"/>
    <n v="565"/>
    <n v="48"/>
    <n v="33"/>
    <n v="646"/>
    <n v="501"/>
    <s v="Bus"/>
    <s v="Contractor"/>
    <s v="Pardi"/>
    <m/>
    <s v="1"/>
    <n v="63"/>
    <x v="2"/>
    <m/>
    <m/>
    <d v="2014-01-01T00:00:00"/>
    <s v="SK1WK0013"/>
    <s v="12Y 6M"/>
    <x v="4"/>
    <s v="52 Yrs"/>
    <x v="1"/>
    <s v="Direct Labour"/>
    <m/>
    <n v="20"/>
    <m/>
    <n v="400"/>
    <n v="165"/>
    <m/>
    <m/>
  </r>
  <r>
    <n v="63"/>
    <s v="SV2PCOM026"/>
    <s v="Pravina Harish Patel            "/>
    <x v="0"/>
    <x v="1"/>
    <s v="Company"/>
    <s v="Assembly"/>
    <m/>
    <s v="F"/>
    <d v="1973-09-28T00:00:00"/>
    <d v="2026-02-01T00:00:00"/>
    <s v="8 Hours"/>
    <m/>
    <s v="Yes"/>
    <s v="NO"/>
    <n v="100018751972"/>
    <n v="100018751972"/>
    <m/>
    <s v="HDFC NEFT"/>
    <s v="HDFC Bank"/>
    <n v="50100332271455"/>
    <m/>
    <n v="407"/>
    <n v="168"/>
    <n v="0"/>
    <n v="575"/>
    <n v="49"/>
    <n v="34"/>
    <n v="658"/>
    <n v="501"/>
    <s v="Bus"/>
    <s v="Contractor"/>
    <s v="Pardi"/>
    <m/>
    <s v="1"/>
    <n v="73"/>
    <x v="2"/>
    <m/>
    <m/>
    <d v="2014-01-01T00:00:00"/>
    <s v="SK1WK0014"/>
    <s v="12Y 6M"/>
    <x v="4"/>
    <s v="52 Yrs"/>
    <x v="1"/>
    <s v="Direct Labour"/>
    <m/>
    <n v="20"/>
    <m/>
    <n v="407"/>
    <n v="168"/>
    <m/>
    <m/>
  </r>
  <r>
    <n v="64"/>
    <s v="SV2PCOM027"/>
    <s v="Mina Rashik Usdad               "/>
    <x v="0"/>
    <x v="1"/>
    <s v="Company"/>
    <s v="Assembly"/>
    <m/>
    <s v="F"/>
    <d v="1975-06-01T00:00:00"/>
    <d v="2026-02-01T00:00:00"/>
    <s v="8 Hours"/>
    <m/>
    <s v="Yes"/>
    <s v="NO"/>
    <n v="100509115207"/>
    <n v="100509115207"/>
    <m/>
    <s v="HDFC NEFT"/>
    <s v="HDFC Bank"/>
    <n v="50100332932879"/>
    <m/>
    <n v="405"/>
    <n v="170"/>
    <n v="0"/>
    <n v="575"/>
    <n v="49"/>
    <n v="34"/>
    <n v="658"/>
    <n v="501"/>
    <s v="Bus"/>
    <s v="Contractor"/>
    <s v="Pardi"/>
    <m/>
    <s v="1"/>
    <n v="73"/>
    <x v="2"/>
    <n v="5"/>
    <m/>
    <d v="2015-01-01T00:00:00"/>
    <s v="SK1WK0017"/>
    <s v="11Y 6M"/>
    <x v="4"/>
    <s v="50 Yrs"/>
    <x v="1"/>
    <s v="Direct Labour"/>
    <m/>
    <n v="20"/>
    <m/>
    <n v="405"/>
    <n v="170"/>
    <m/>
    <m/>
  </r>
  <r>
    <n v="65"/>
    <s v="SV2PCOM028"/>
    <s v="Panna Bharat Patel              "/>
    <x v="0"/>
    <x v="1"/>
    <s v="Company"/>
    <s v="D.W."/>
    <m/>
    <s v="F"/>
    <d v="1983-09-27T00:00:00"/>
    <d v="2026-02-01T00:00:00"/>
    <s v="8 Hours"/>
    <m/>
    <s v="Yes"/>
    <s v="NO"/>
    <n v="100508058716"/>
    <n v="100508058716"/>
    <m/>
    <s v="HDFC NEFT"/>
    <s v="HDFC Bank"/>
    <n v="50100332932853"/>
    <m/>
    <n v="400"/>
    <n v="165"/>
    <n v="0"/>
    <n v="565"/>
    <n v="48"/>
    <n v="33"/>
    <n v="646"/>
    <n v="501"/>
    <s v="Van"/>
    <s v="Contractor"/>
    <s v="Udwada"/>
    <m/>
    <s v="1"/>
    <n v="63"/>
    <x v="2"/>
    <m/>
    <m/>
    <d v="2015-01-01T00:00:00"/>
    <s v="SK1WK0018"/>
    <s v="11Y 6M"/>
    <x v="4"/>
    <s v="42 Yrs"/>
    <x v="1"/>
    <s v="Direct Labour"/>
    <m/>
    <n v="20"/>
    <m/>
    <n v="400"/>
    <n v="165"/>
    <m/>
    <m/>
  </r>
  <r>
    <n v="66"/>
    <s v="SV2PCOM004"/>
    <s v="Kanchan Ilesh Patel             "/>
    <x v="0"/>
    <x v="1"/>
    <s v="Company"/>
    <s v="D.W."/>
    <m/>
    <s v="F"/>
    <d v="1979-12-10T00:00:00"/>
    <d v="2026-02-01T00:00:00"/>
    <s v="8 Hours"/>
    <m/>
    <s v="Yes"/>
    <s v="NO"/>
    <n v="100508362634"/>
    <n v="100508362634"/>
    <m/>
    <s v="HDFC NEFT"/>
    <s v="HDFC Bank"/>
    <s v="50100332270991"/>
    <m/>
    <n v="400"/>
    <n v="187"/>
    <n v="0"/>
    <n v="587"/>
    <n v="48"/>
    <n v="33"/>
    <n v="668"/>
    <n v="501"/>
    <s v="Bus"/>
    <s v="Contractor"/>
    <s v="Kakadmati"/>
    <m/>
    <s v="1"/>
    <n v="85"/>
    <x v="2"/>
    <n v="12"/>
    <m/>
    <d v="2015-01-01T00:00:00"/>
    <s v="SK1WK0019"/>
    <s v="11Y 6M"/>
    <x v="4"/>
    <s v="46 Yrs"/>
    <x v="1"/>
    <s v="Direct Labour"/>
    <m/>
    <n v="20"/>
    <m/>
    <n v="400"/>
    <n v="187"/>
    <m/>
    <m/>
  </r>
  <r>
    <n v="67"/>
    <s v="SV2PCOM029"/>
    <s v="Santosh Thakor Nayka            "/>
    <x v="0"/>
    <x v="1"/>
    <s v="Company"/>
    <s v="Wire Cutting"/>
    <m/>
    <s v="M"/>
    <d v="1994-10-10T00:00:00"/>
    <d v="2026-02-01T00:00:00"/>
    <s v="8 Hours"/>
    <m/>
    <s v="Yes"/>
    <s v="NO"/>
    <n v="100509452890"/>
    <n v="100509452890"/>
    <m/>
    <s v="HDFC NEFT"/>
    <s v="HDFC Bank"/>
    <n v="50100338861559"/>
    <m/>
    <n v="402"/>
    <n v="168"/>
    <n v="0"/>
    <n v="570"/>
    <n v="48"/>
    <n v="33"/>
    <n v="651"/>
    <n v="501"/>
    <s v="Bus"/>
    <s v="Contractor"/>
    <s v="Machhiwad"/>
    <m/>
    <s v="1"/>
    <n v="68"/>
    <x v="2"/>
    <m/>
    <m/>
    <d v="2015-01-01T00:00:00"/>
    <s v="SK1WK0020"/>
    <s v="11Y 6M"/>
    <x v="4"/>
    <s v="31 Yrs"/>
    <x v="4"/>
    <s v="Direct Prod Labour"/>
    <m/>
    <n v="20"/>
    <m/>
    <n v="402"/>
    <n v="168"/>
    <m/>
    <m/>
  </r>
  <r>
    <n v="68"/>
    <s v="SV2PCOM030"/>
    <s v="Bhavana Navin Nayka             "/>
    <x v="0"/>
    <x v="1"/>
    <s v="Company"/>
    <s v="D.W."/>
    <m/>
    <s v="F"/>
    <d v="1980-08-20T00:00:00"/>
    <d v="2026-02-01T00:00:00"/>
    <s v="8 Hours"/>
    <m/>
    <s v="Yes"/>
    <s v="NO"/>
    <n v="100508820553"/>
    <n v="100508820553"/>
    <m/>
    <s v="HDFC NEFT"/>
    <s v="HDFC Bank"/>
    <n v="50100332932903"/>
    <m/>
    <n v="401"/>
    <n v="169"/>
    <n v="0"/>
    <n v="570"/>
    <n v="48"/>
    <n v="33"/>
    <n v="651"/>
    <n v="501"/>
    <s v="Bus"/>
    <s v="Contractor"/>
    <s v="Pardi"/>
    <m/>
    <s v="1"/>
    <n v="68"/>
    <x v="2"/>
    <m/>
    <m/>
    <d v="2015-01-01T00:00:00"/>
    <s v="SK1WK0021"/>
    <s v="11Y 6M"/>
    <x v="4"/>
    <s v="45 Yrs"/>
    <x v="1"/>
    <s v="Direct Labour"/>
    <m/>
    <n v="20"/>
    <m/>
    <n v="401"/>
    <n v="169"/>
    <m/>
    <m/>
  </r>
  <r>
    <n v="69"/>
    <s v="SV2PCOM031"/>
    <s v="Aruna Ziku Patel                "/>
    <x v="0"/>
    <x v="1"/>
    <s v="Company"/>
    <s v="D.W."/>
    <m/>
    <s v="F"/>
    <d v="1980-05-04T00:00:00"/>
    <d v="2026-02-01T00:00:00"/>
    <s v="8 Hours"/>
    <m/>
    <s v="Yes"/>
    <s v="NO"/>
    <n v="100508418731"/>
    <n v="100508418731"/>
    <m/>
    <s v="HDFC NEFT"/>
    <s v="HDFC Bank"/>
    <n v="50100332932882"/>
    <m/>
    <n v="400"/>
    <n v="165"/>
    <n v="0"/>
    <n v="565"/>
    <n v="48"/>
    <n v="33"/>
    <n v="646"/>
    <n v="501"/>
    <s v="Bus"/>
    <s v="Contractor"/>
    <s v="Daman"/>
    <m/>
    <s v="1"/>
    <n v="63"/>
    <x v="2"/>
    <n v="12"/>
    <m/>
    <d v="2015-01-01T00:00:00"/>
    <s v="SK1WK0022"/>
    <s v="11Y 6M"/>
    <x v="4"/>
    <s v="45 Yrs"/>
    <x v="1"/>
    <s v="Direct Labour"/>
    <m/>
    <n v="20"/>
    <m/>
    <n v="400"/>
    <n v="165"/>
    <m/>
    <m/>
  </r>
  <r>
    <n v="70"/>
    <s v="SV2PCOM032"/>
    <s v="Daxa Bhikhu Patel               "/>
    <x v="0"/>
    <x v="1"/>
    <s v="Company"/>
    <s v="D.W."/>
    <m/>
    <s v="F"/>
    <d v="1978-01-03T00:00:00"/>
    <d v="2026-02-01T00:00:00"/>
    <s v="8 Hours"/>
    <m/>
    <s v="Yes"/>
    <s v="NO"/>
    <n v="100508069262"/>
    <n v="100508069262"/>
    <m/>
    <s v="HDFC NEFT"/>
    <s v="HDFC Bank"/>
    <n v="50100332932712"/>
    <m/>
    <n v="400"/>
    <n v="160"/>
    <n v="0"/>
    <n v="560"/>
    <n v="48"/>
    <n v="33"/>
    <n v="641"/>
    <n v="501"/>
    <s v="Bus"/>
    <s v="Contractor"/>
    <s v="Valsad"/>
    <m/>
    <s v="1"/>
    <n v="58"/>
    <x v="2"/>
    <n v="10"/>
    <m/>
    <d v="2015-01-01T00:00:00"/>
    <s v="SK1WK0024"/>
    <s v="11Y 6M"/>
    <x v="4"/>
    <s v="48 Yrs"/>
    <x v="1"/>
    <s v="Direct Labour"/>
    <m/>
    <n v="20"/>
    <m/>
    <n v="400"/>
    <n v="160"/>
    <m/>
    <m/>
  </r>
  <r>
    <n v="71"/>
    <s v="SV2PCOM033"/>
    <s v="Gaurav Shankarbhai Mangela      "/>
    <x v="0"/>
    <x v="1"/>
    <s v="Company"/>
    <s v="FF/Repair"/>
    <m/>
    <s v="M"/>
    <d v="1992-04-05T00:00:00"/>
    <d v="2026-02-01T00:00:00"/>
    <s v="8 Hours"/>
    <m/>
    <s v="Yes"/>
    <s v="NO"/>
    <n v="100509283938"/>
    <n v="100509283938"/>
    <m/>
    <s v="HDFC NEFT"/>
    <s v="HDFC Bank"/>
    <n v="50100338861533"/>
    <m/>
    <n v="429"/>
    <n v="237"/>
    <n v="10"/>
    <n v="676"/>
    <n v="51"/>
    <n v="36"/>
    <n v="763"/>
    <n v="501"/>
    <s v="Bike"/>
    <s v="Own"/>
    <s v="Daman"/>
    <m/>
    <s v="1"/>
    <n v="174"/>
    <x v="4"/>
    <m/>
    <m/>
    <d v="2014-09-01T00:00:00"/>
    <s v="SK1WK0028"/>
    <s v="11Y 10M"/>
    <x v="4"/>
    <s v="33 Yrs"/>
    <x v="4"/>
    <s v="Direct Prod Labour"/>
    <m/>
    <n v="20"/>
    <m/>
    <n v="429"/>
    <n v="237"/>
    <m/>
    <m/>
  </r>
  <r>
    <n v="72"/>
    <s v="SV2PCOM034"/>
    <s v="Mukesh C. Patel                 "/>
    <x v="0"/>
    <x v="1"/>
    <s v="Company"/>
    <s v="Line Leader"/>
    <m/>
    <s v="M"/>
    <d v="1978-06-01T00:00:00"/>
    <d v="2026-02-01T00:00:00"/>
    <s v="8 Hours"/>
    <m/>
    <s v="Yes"/>
    <s v="NO"/>
    <n v="100508138890"/>
    <n v="100508138890"/>
    <m/>
    <s v="HDFC NEFT"/>
    <s v="HDFC Bank"/>
    <n v="50100332271100"/>
    <m/>
    <n v="442"/>
    <n v="363"/>
    <n v="15"/>
    <n v="820"/>
    <n v="53"/>
    <n v="37"/>
    <n v="910"/>
    <n v="501"/>
    <s v="Bike"/>
    <s v="Own"/>
    <s v="Vapi"/>
    <m/>
    <s v="1"/>
    <n v="318"/>
    <x v="5"/>
    <m/>
    <m/>
    <d v="2015-05-01T00:00:00"/>
    <s v="SK1WK0033"/>
    <s v="11Y 2M"/>
    <x v="4"/>
    <s v="47 Yrs"/>
    <x v="1"/>
    <s v="Direct Prod Labour"/>
    <m/>
    <n v="20"/>
    <m/>
    <n v="442"/>
    <n v="363"/>
    <m/>
    <m/>
  </r>
  <r>
    <n v="73"/>
    <s v="SV2PCOM035"/>
    <s v="Nirmalbhai Dipakbhai Nayka      "/>
    <x v="0"/>
    <x v="1"/>
    <s v="Company"/>
    <s v="FF/Repair"/>
    <m/>
    <s v="M"/>
    <d v="1996-01-06T00:00:00"/>
    <d v="2026-02-01T00:00:00"/>
    <s v="8 Hours"/>
    <m/>
    <s v="Yes"/>
    <s v="NO"/>
    <s v="10076937769_x000a_1"/>
    <s v="10076937769_x000a_1"/>
    <m/>
    <s v="HDFC NEFT"/>
    <s v="HDFC Bank"/>
    <n v="50100338861460"/>
    <m/>
    <n v="405"/>
    <n v="161"/>
    <n v="0"/>
    <n v="566"/>
    <n v="49"/>
    <n v="34"/>
    <n v="649"/>
    <n v="501"/>
    <s v="Bike"/>
    <s v="Own"/>
    <s v="Desaiwad"/>
    <m/>
    <s v="1"/>
    <n v="64"/>
    <x v="2"/>
    <m/>
    <m/>
    <d v="2016-06-01T00:00:00"/>
    <s v="SK1WK0039"/>
    <s v="10Y 1M"/>
    <x v="4"/>
    <s v="30 Yrs"/>
    <x v="4"/>
    <s v="Direct Prod Labour"/>
    <m/>
    <n v="20"/>
    <m/>
    <n v="405"/>
    <n v="161"/>
    <m/>
    <m/>
  </r>
  <r>
    <n v="74"/>
    <s v="SV2PCOM036"/>
    <s v="Jayeshkumar Rameshbhai Halpati  "/>
    <x v="0"/>
    <x v="1"/>
    <s v="Company"/>
    <s v="Line Leader"/>
    <m/>
    <s v="M"/>
    <d v="1992-11-07T00:00:00"/>
    <d v="2026-02-01T00:00:00"/>
    <s v="8 Hours"/>
    <m/>
    <s v="Yes"/>
    <s v="NO"/>
    <s v="10076982511_x000a_9"/>
    <s v="10076982511_x000a_9"/>
    <m/>
    <s v="HDFC NEFT"/>
    <s v="HDFC Bank"/>
    <n v="50100341148100"/>
    <m/>
    <n v="429"/>
    <n v="205"/>
    <n v="15"/>
    <n v="649"/>
    <n v="51"/>
    <n v="36"/>
    <n v="736"/>
    <n v="501"/>
    <s v="Bike"/>
    <s v="Own"/>
    <s v="Vapi"/>
    <m/>
    <s v="1"/>
    <n v="147"/>
    <x v="3"/>
    <m/>
    <m/>
    <d v="2016-06-06T00:00:00"/>
    <s v="SK1WK0040"/>
    <s v="10Y 0M"/>
    <x v="4"/>
    <s v="33 Yrs"/>
    <x v="4"/>
    <s v="Direct Prod Labour"/>
    <m/>
    <n v="20"/>
    <m/>
    <n v="429"/>
    <n v="205"/>
    <m/>
    <m/>
  </r>
  <r>
    <n v="75"/>
    <s v="SV2PCOM037"/>
    <s v="Parvati Dhanulal Raikawar       "/>
    <x v="0"/>
    <x v="1"/>
    <s v="Company"/>
    <s v="Packing"/>
    <m/>
    <s v="F"/>
    <d v="1985-08-21T00:00:00"/>
    <d v="2026-02-01T00:00:00"/>
    <s v="8 Hours"/>
    <m/>
    <s v="Yes"/>
    <s v="NO"/>
    <s v="10076936661_x000a_1"/>
    <s v="10076936661_x000a_1"/>
    <m/>
    <s v="HDFC NEFT"/>
    <s v="HDFC Bank"/>
    <n v="50100332271136"/>
    <m/>
    <n v="405"/>
    <n v="154"/>
    <n v="10"/>
    <n v="569"/>
    <n v="49"/>
    <n v="34"/>
    <n v="652"/>
    <n v="501"/>
    <s v="Bike"/>
    <s v="Own"/>
    <s v="Daman"/>
    <m/>
    <s v="1"/>
    <n v="67"/>
    <x v="2"/>
    <m/>
    <m/>
    <d v="2016-06-12T00:00:00"/>
    <s v="SK1WK0041"/>
    <s v="10Y 0M"/>
    <x v="4"/>
    <s v="40 Yrs"/>
    <x v="1"/>
    <s v="Direct Labour"/>
    <m/>
    <n v="20"/>
    <m/>
    <n v="405"/>
    <n v="154"/>
    <m/>
    <m/>
  </r>
  <r>
    <n v="76"/>
    <s v="SV2PCOM039"/>
    <s v="Bakulaben Bharatbhai Patel      "/>
    <x v="0"/>
    <x v="1"/>
    <s v="Company"/>
    <s v="Wire Cutting"/>
    <m/>
    <s v="F"/>
    <d v="1975-06-01T00:00:00"/>
    <d v="2026-02-01T00:00:00"/>
    <s v="8 Hours"/>
    <m/>
    <s v="Yes"/>
    <s v="NO"/>
    <n v="101057151482"/>
    <n v="101057151482"/>
    <m/>
    <s v="HDFC NEFT"/>
    <s v="HDFC Bank"/>
    <n v="50100338861483"/>
    <m/>
    <n v="396"/>
    <n v="154"/>
    <n v="0"/>
    <n v="550"/>
    <n v="48"/>
    <n v="33"/>
    <n v="631"/>
    <n v="501"/>
    <s v="Bus"/>
    <s v="Contractor"/>
    <s v="Umargam"/>
    <m/>
    <s v="1"/>
    <n v="48"/>
    <x v="0"/>
    <m/>
    <m/>
    <d v="2016-12-01T00:00:00"/>
    <s v="SK1WK0048"/>
    <s v="9Y 7M"/>
    <x v="4"/>
    <s v="50 Yrs"/>
    <x v="1"/>
    <s v="Direct Prod Labour"/>
    <m/>
    <n v="20"/>
    <m/>
    <n v="396"/>
    <n v="154"/>
    <m/>
    <m/>
  </r>
  <r>
    <n v="77"/>
    <s v="SV2PCOM040"/>
    <s v="Janaki Sharma                   "/>
    <x v="0"/>
    <x v="1"/>
    <s v="Company"/>
    <s v="Assembly"/>
    <m/>
    <s v="F"/>
    <d v="1980-09-05T00:00:00"/>
    <d v="2026-02-01T00:00:00"/>
    <s v="8 Hours"/>
    <m/>
    <s v="Yes"/>
    <s v="NO"/>
    <n v="101073231283"/>
    <n v="101073231283"/>
    <m/>
    <s v="HDFC NEFT"/>
    <s v="HDFC Bank"/>
    <n v="50100332269705"/>
    <m/>
    <n v="401"/>
    <n v="139"/>
    <n v="0"/>
    <n v="540"/>
    <n v="48"/>
    <n v="33"/>
    <n v="621"/>
    <n v="501"/>
    <s v="Walk"/>
    <s v="Own"/>
    <s v="Daman"/>
    <m/>
    <s v="1"/>
    <n v="38"/>
    <x v="0"/>
    <m/>
    <m/>
    <d v="2017-03-21T00:00:00"/>
    <s v="SK1WK0050"/>
    <s v="9Y 3M"/>
    <x v="4"/>
    <s v="45 Yrs"/>
    <x v="1"/>
    <s v="Direct Labour"/>
    <m/>
    <n v="20"/>
    <m/>
    <n v="401"/>
    <n v="139"/>
    <m/>
    <m/>
  </r>
  <r>
    <n v="78"/>
    <s v="SV2PCOM041"/>
    <s v="Patel Pratik Subhashbhai        "/>
    <x v="0"/>
    <x v="1"/>
    <s v="Company"/>
    <s v="Dispatch"/>
    <m/>
    <s v="M"/>
    <d v="1986-01-31T00:00:00"/>
    <d v="2026-02-01T00:00:00"/>
    <s v="8 Hours"/>
    <m/>
    <s v="Yes"/>
    <s v="NO"/>
    <n v="101202768040"/>
    <n v="101202768040"/>
    <m/>
    <s v="HDFC NEFT"/>
    <s v="HDFC Bank"/>
    <n v="50100332272139"/>
    <m/>
    <n v="441"/>
    <n v="269"/>
    <n v="20"/>
    <n v="730"/>
    <n v="53"/>
    <n v="37"/>
    <n v="820"/>
    <n v="501"/>
    <s v="Train"/>
    <s v="Own"/>
    <s v="Valsad"/>
    <m/>
    <s v="1"/>
    <n v="228"/>
    <x v="5"/>
    <m/>
    <m/>
    <d v="2017-10-01T00:00:00"/>
    <s v="SK1WK0054"/>
    <s v="8Y 9M"/>
    <x v="4"/>
    <s v="40 Yrs"/>
    <x v="1"/>
    <s v="Indirect Labour"/>
    <m/>
    <n v="20"/>
    <m/>
    <n v="441"/>
    <n v="269"/>
    <m/>
    <m/>
  </r>
  <r>
    <n v="79"/>
    <s v="SV2PCOM005"/>
    <s v="Shirinbanu Nurmahmad Shaikh     "/>
    <x v="0"/>
    <x v="1"/>
    <s v="Company"/>
    <s v="Assembly"/>
    <m/>
    <s v="F"/>
    <d v="1982-07-29T00:00:00"/>
    <d v="2026-02-01T00:00:00"/>
    <s v="8 Hours"/>
    <m/>
    <s v="Yes"/>
    <s v="NO"/>
    <n v="101279130248"/>
    <n v="101279130248"/>
    <m/>
    <s v="HDFC NEFT"/>
    <s v="HDFC Bank"/>
    <s v="50100332269362"/>
    <m/>
    <n v="385"/>
    <n v="136"/>
    <n v="0"/>
    <n v="521"/>
    <n v="46"/>
    <n v="32"/>
    <n v="599"/>
    <n v="501"/>
    <s v="Bus"/>
    <s v="Contractor"/>
    <s v="Pardi"/>
    <m/>
    <s v="0"/>
    <n v="19"/>
    <x v="0"/>
    <n v="6"/>
    <d v="2026-05-08T00:00:00"/>
    <d v="2018-04-01T00:00:00"/>
    <s v="SK1WK0064"/>
    <s v="8Y 3M"/>
    <x v="4"/>
    <s v="43 Yrs"/>
    <x v="1"/>
    <s v="Direct Labour"/>
    <m/>
    <n v="20"/>
    <m/>
    <n v="385"/>
    <n v="136"/>
    <m/>
    <m/>
  </r>
  <r>
    <n v="80"/>
    <s v="SV2PCOM042"/>
    <s v="Kalpesh Manchhu Varli           "/>
    <x v="0"/>
    <x v="1"/>
    <s v="Company"/>
    <s v="FF/Repair"/>
    <m/>
    <s v="M"/>
    <d v="1992-04-20T00:00:00"/>
    <d v="2026-02-01T00:00:00"/>
    <s v="8 Hours"/>
    <m/>
    <s v="Yes"/>
    <s v="NO"/>
    <n v="101333626115"/>
    <n v="101333626115"/>
    <m/>
    <s v="HDFC NEFT"/>
    <s v="HDFC Bank"/>
    <n v="50100332270554"/>
    <m/>
    <n v="393"/>
    <n v="142"/>
    <n v="10"/>
    <n v="545"/>
    <n v="47"/>
    <n v="33"/>
    <n v="625"/>
    <n v="501"/>
    <s v="Bike"/>
    <s v="Own"/>
    <s v="Nayakwad"/>
    <m/>
    <s v="1"/>
    <n v="43"/>
    <x v="0"/>
    <m/>
    <m/>
    <d v="2018-07-01T00:00:00"/>
    <s v="SK1WK0067"/>
    <s v="8Y 0M"/>
    <x v="4"/>
    <s v="33 Yrs"/>
    <x v="4"/>
    <s v="Direct Prod Labour"/>
    <m/>
    <n v="20"/>
    <m/>
    <n v="393"/>
    <n v="142"/>
    <m/>
    <m/>
  </r>
  <r>
    <n v="81"/>
    <s v="SV2PCOM043"/>
    <s v="Hardik Mukeshbhai Patel         "/>
    <x v="0"/>
    <x v="1"/>
    <s v="Company"/>
    <s v="Line Leader"/>
    <m/>
    <s v="M"/>
    <d v="2000-02-17T00:00:00"/>
    <d v="2026-02-01T00:00:00"/>
    <s v="8 Hours"/>
    <m/>
    <s v="Yes"/>
    <s v="NO"/>
    <n v="101347001317"/>
    <n v="101347001317"/>
    <m/>
    <s v="HDFC NEFT"/>
    <s v="HDFC Bank"/>
    <n v="50100332270515"/>
    <m/>
    <n v="409"/>
    <n v="151"/>
    <n v="15"/>
    <n v="575"/>
    <n v="49"/>
    <n v="34"/>
    <n v="658"/>
    <n v="501"/>
    <s v="Bike"/>
    <s v="Own"/>
    <s v="Karambili"/>
    <m/>
    <s v="1"/>
    <n v="73"/>
    <x v="2"/>
    <m/>
    <m/>
    <d v="2018-09-01T00:00:00"/>
    <s v="SK1WK0069"/>
    <s v="7Y 10M"/>
    <x v="4"/>
    <s v="26 Yrs"/>
    <x v="3"/>
    <s v="Direct Prod Labour"/>
    <m/>
    <n v="20"/>
    <m/>
    <n v="409"/>
    <n v="151"/>
    <m/>
    <m/>
  </r>
  <r>
    <n v="82"/>
    <s v="SV2PCOM006"/>
    <s v="Jashoda Ajit Patel              "/>
    <x v="0"/>
    <x v="1"/>
    <s v="Company"/>
    <s v="Assembly"/>
    <m/>
    <s v="F"/>
    <d v="1979-06-01T00:00:00"/>
    <d v="2026-02-01T00:00:00"/>
    <s v="8 Hours"/>
    <m/>
    <s v="Yes"/>
    <s v="NO"/>
    <n v="101451654229"/>
    <n v="101451654229"/>
    <m/>
    <s v="HDFC NEFT"/>
    <s v="HDFC Bank"/>
    <s v="50100332272024"/>
    <m/>
    <n v="404"/>
    <n v="116"/>
    <n v="10"/>
    <n v="530"/>
    <n v="48"/>
    <n v="34"/>
    <n v="612"/>
    <n v="501"/>
    <s v="Bus"/>
    <s v="Contractor"/>
    <s v="Pardi"/>
    <m/>
    <s v="1"/>
    <n v="28"/>
    <x v="0"/>
    <m/>
    <m/>
    <d v="2019-05-01T00:00:00"/>
    <s v="SK1WK0075"/>
    <s v="7Y 2M"/>
    <x v="4"/>
    <s v="46 Yrs"/>
    <x v="1"/>
    <s v="Direct Labour"/>
    <m/>
    <n v="20"/>
    <m/>
    <n v="404"/>
    <n v="116"/>
    <m/>
    <m/>
  </r>
  <r>
    <n v="83"/>
    <s v="SV2PCOM044"/>
    <s v="Halapti vikas Bhikhubhai        "/>
    <x v="0"/>
    <x v="1"/>
    <s v="Company"/>
    <s v="Dispatch"/>
    <m/>
    <s v="M"/>
    <d v="1995-04-01T00:00:00"/>
    <d v="2026-02-01T00:00:00"/>
    <s v="11 Hours"/>
    <m/>
    <s v="Yes"/>
    <s v="NO"/>
    <n v="101465011533"/>
    <n v="101465011533"/>
    <m/>
    <s v="HDFC NEFT"/>
    <s v="HDFC Bank"/>
    <n v="50100332272100"/>
    <m/>
    <n v="441"/>
    <n v="240"/>
    <n v="19"/>
    <n v="700"/>
    <n v="53"/>
    <n v="37"/>
    <n v="790"/>
    <n v="501"/>
    <s v="Bike"/>
    <s v="Own"/>
    <s v="Mohangam"/>
    <m/>
    <s v="1"/>
    <n v="198"/>
    <x v="4"/>
    <m/>
    <m/>
    <d v="2019-06-01T00:00:00"/>
    <s v="SK1WK0077"/>
    <s v="7Y 1M"/>
    <x v="4"/>
    <s v="31 Yrs"/>
    <x v="4"/>
    <s v="Indirect Labour"/>
    <m/>
    <n v="25"/>
    <m/>
    <n v="409"/>
    <n v="216"/>
    <m/>
    <m/>
  </r>
  <r>
    <n v="84"/>
    <s v="SV2PCOM045"/>
    <s v="Harshad Natu Halpati            "/>
    <x v="0"/>
    <x v="1"/>
    <s v="Company"/>
    <s v="Dispatch"/>
    <m/>
    <s v="M"/>
    <d v="1998-03-09T00:00:00"/>
    <d v="2026-02-01T00:00:00"/>
    <s v="11 Hours"/>
    <m/>
    <s v="Yes"/>
    <s v="NO"/>
    <n v="100699953622"/>
    <n v="100699953622"/>
    <m/>
    <s v="HDFC NEFT"/>
    <s v="HDFC Bank"/>
    <n v="50100332272092"/>
    <m/>
    <n v="407"/>
    <n v="228"/>
    <n v="15"/>
    <n v="650"/>
    <n v="49"/>
    <n v="34"/>
    <n v="733"/>
    <n v="501"/>
    <s v="Bike"/>
    <s v="Own"/>
    <s v="Mohangam"/>
    <m/>
    <s v="1"/>
    <n v="148"/>
    <x v="3"/>
    <m/>
    <m/>
    <d v="2019-06-01T00:00:00"/>
    <s v="SK1WK0078"/>
    <s v="7Y 1M"/>
    <x v="4"/>
    <s v="28 Yrs"/>
    <x v="3"/>
    <s v="Indirect Labour"/>
    <m/>
    <n v="25"/>
    <m/>
    <n v="407"/>
    <n v="228"/>
    <m/>
    <m/>
  </r>
  <r>
    <n v="85"/>
    <s v="SV2PCOM007"/>
    <s v="Patel Kokilaben Bipinbhai       "/>
    <x v="0"/>
    <x v="1"/>
    <s v="Company"/>
    <s v="D.W."/>
    <m/>
    <s v="F"/>
    <d v="1976-12-05T00:00:00"/>
    <d v="2026-02-01T00:00:00"/>
    <s v="8 Hours"/>
    <m/>
    <s v="Yes"/>
    <s v="NO"/>
    <n v="101514677306"/>
    <n v="101514677306"/>
    <m/>
    <s v="HDFC NEFT"/>
    <s v="HDFC Bank"/>
    <s v="50100338861572"/>
    <m/>
    <n v="384"/>
    <n v="152"/>
    <n v="0"/>
    <n v="536"/>
    <n v="46"/>
    <n v="32"/>
    <n v="614"/>
    <n v="501"/>
    <s v="Bus"/>
    <s v="Contractor"/>
    <s v="Falodra"/>
    <m/>
    <s v="1"/>
    <n v="34"/>
    <x v="0"/>
    <n v="13"/>
    <m/>
    <d v="2019-10-01T00:00:00"/>
    <s v="SK1WK0085"/>
    <s v="6Y 9M"/>
    <x v="0"/>
    <s v="49 Yrs"/>
    <x v="1"/>
    <s v="Direct Labour"/>
    <m/>
    <n v="20"/>
    <m/>
    <n v="384"/>
    <n v="152"/>
    <m/>
    <m/>
  </r>
  <r>
    <n v="86"/>
    <s v="SV2PCOM008"/>
    <s v="Patel Sangitaben Kamleshbhai    "/>
    <x v="0"/>
    <x v="1"/>
    <s v="Company"/>
    <s v="D.W."/>
    <m/>
    <s v="F"/>
    <d v="1981-06-02T00:00:00"/>
    <d v="2026-02-01T00:00:00"/>
    <s v="8 Hours"/>
    <m/>
    <s v="Yes"/>
    <s v="NO"/>
    <n v="101514677283"/>
    <n v="101514677283"/>
    <m/>
    <s v="HDFC NEFT"/>
    <s v="HDFC Bank"/>
    <s v="50100338861842"/>
    <m/>
    <n v="384"/>
    <n v="152"/>
    <n v="0"/>
    <n v="536"/>
    <n v="46"/>
    <n v="32"/>
    <n v="614"/>
    <n v="501"/>
    <s v="Bus"/>
    <s v="Contractor"/>
    <s v="Pardi"/>
    <m/>
    <s v="1"/>
    <n v="34"/>
    <x v="0"/>
    <n v="13"/>
    <m/>
    <d v="2019-10-01T00:00:00"/>
    <s v="SK1WK0088"/>
    <s v="6Y 9M"/>
    <x v="0"/>
    <s v="44 Yrs"/>
    <x v="1"/>
    <s v="Direct Labour"/>
    <m/>
    <n v="20"/>
    <m/>
    <n v="384"/>
    <n v="152"/>
    <m/>
    <m/>
  </r>
  <r>
    <n v="87"/>
    <s v="SV2PCOM009"/>
    <s v="Patel Manishaben Rajeshbhai     "/>
    <x v="0"/>
    <x v="1"/>
    <s v="Company"/>
    <s v="D.W."/>
    <m/>
    <s v="F"/>
    <d v="1986-01-02T00:00:00"/>
    <d v="2026-02-01T00:00:00"/>
    <s v="8 Hours"/>
    <m/>
    <s v="Yes"/>
    <s v="NO"/>
    <n v="101519778210"/>
    <n v="101519778210"/>
    <m/>
    <s v="HDFC NEFT"/>
    <s v="HDFC Bank"/>
    <s v="50100332932675"/>
    <m/>
    <n v="384"/>
    <n v="106"/>
    <n v="0"/>
    <n v="490"/>
    <n v="46"/>
    <n v="32"/>
    <n v="568"/>
    <n v="501"/>
    <s v="Bus"/>
    <s v="Contractor"/>
    <s v="Pardi"/>
    <m/>
    <s v="1"/>
    <n v="-12"/>
    <x v="1"/>
    <n v="12"/>
    <m/>
    <d v="2019-05-07T00:00:00"/>
    <s v="SK1WK0090"/>
    <s v="7Y 1M"/>
    <x v="4"/>
    <s v="40 Yrs"/>
    <x v="1"/>
    <s v="Direct Labour"/>
    <m/>
    <n v="20"/>
    <m/>
    <n v="384"/>
    <n v="106"/>
    <m/>
    <m/>
  </r>
  <r>
    <n v="88"/>
    <s v="SV2PCOM047"/>
    <s v="Patel Pushpaben Rajeshbhai      "/>
    <x v="0"/>
    <x v="1"/>
    <s v="Company"/>
    <s v="Assembly"/>
    <m/>
    <s v="F"/>
    <d v="1978-01-01T00:00:00"/>
    <d v="2026-02-01T00:00:00"/>
    <s v="8 Hours"/>
    <m/>
    <s v="Yes"/>
    <s v="NO"/>
    <n v="101525654774"/>
    <n v="101525654774"/>
    <m/>
    <s v="HDFC NEFT"/>
    <s v="HDFC Bank"/>
    <n v="50100332269681"/>
    <m/>
    <n v="389"/>
    <n v="146"/>
    <n v="0"/>
    <n v="535"/>
    <n v="47"/>
    <n v="32"/>
    <n v="614"/>
    <n v="501"/>
    <s v="Auto Rickshaw"/>
    <s v="Own"/>
    <s v="Pandor"/>
    <m/>
    <s v="1"/>
    <n v="33"/>
    <x v="0"/>
    <m/>
    <m/>
    <d v="2019-05-07T00:00:00"/>
    <s v="SK1WK0092"/>
    <s v="7Y 1M"/>
    <x v="4"/>
    <s v="48 Yrs"/>
    <x v="1"/>
    <s v="Direct Labour"/>
    <m/>
    <n v="20"/>
    <m/>
    <n v="389"/>
    <n v="146"/>
    <m/>
    <m/>
  </r>
  <r>
    <n v="89"/>
    <s v="SV2PCOM048"/>
    <s v="Meenaben Khandubhai Patel       "/>
    <x v="0"/>
    <x v="1"/>
    <s v="Company"/>
    <s v="Wire Cutting"/>
    <m/>
    <s v="F"/>
    <d v="1968-06-01T00:00:00"/>
    <d v="2026-02-01T00:00:00"/>
    <s v="8 Hours"/>
    <m/>
    <s v="Yes"/>
    <s v="NO"/>
    <n v="101663035872"/>
    <n v="101663035872"/>
    <m/>
    <s v="HDFC NEFT"/>
    <s v="HDFC Bank"/>
    <n v="50100411723792"/>
    <m/>
    <n v="386"/>
    <n v="162"/>
    <n v="0"/>
    <n v="548"/>
    <n v="46"/>
    <n v="32"/>
    <n v="626"/>
    <n v="501"/>
    <s v="Bus"/>
    <s v="Contractor"/>
    <s v="Pardi"/>
    <m/>
    <s v="1"/>
    <n v="46"/>
    <x v="0"/>
    <m/>
    <m/>
    <d v="2021-02-01T00:00:00"/>
    <s v="SK1WK0104"/>
    <s v="5Y 5M"/>
    <x v="0"/>
    <s v="57 Yrs"/>
    <x v="1"/>
    <s v="Direct Prod Labour"/>
    <m/>
    <n v="20"/>
    <m/>
    <n v="386"/>
    <n v="162"/>
    <m/>
    <m/>
  </r>
  <r>
    <n v="90"/>
    <s v="SV2PCOM049"/>
    <s v="Patel Urmilaben Dipakbhai       "/>
    <x v="0"/>
    <x v="1"/>
    <s v="Company"/>
    <s v="D.W."/>
    <m/>
    <s v="F"/>
    <d v="1974-11-30T00:00:00"/>
    <d v="2026-02-01T00:00:00"/>
    <s v="8 Hours"/>
    <m/>
    <s v="Yes"/>
    <s v="NO"/>
    <n v="101663045475"/>
    <n v="101663045475"/>
    <m/>
    <s v="HDFC NEFT"/>
    <s v="HDFC Bank"/>
    <n v="50100411722125"/>
    <m/>
    <n v="386"/>
    <n v="155"/>
    <n v="0"/>
    <n v="541"/>
    <n v="46"/>
    <n v="32"/>
    <n v="619"/>
    <n v="501"/>
    <s v="Bus"/>
    <s v="Contractor"/>
    <s v="Pardi"/>
    <m/>
    <s v="1"/>
    <n v="39"/>
    <x v="0"/>
    <m/>
    <m/>
    <d v="2021-02-01T00:00:00"/>
    <s v="SK1WK0106"/>
    <s v="5Y 5M"/>
    <x v="0"/>
    <s v="51 Yrs"/>
    <x v="1"/>
    <s v="Direct Labour"/>
    <m/>
    <n v="20"/>
    <m/>
    <n v="386"/>
    <n v="155"/>
    <m/>
    <m/>
  </r>
  <r>
    <n v="91"/>
    <s v="SV2PCOM050"/>
    <s v="Patel Savitaben Jayeshbhai      "/>
    <x v="0"/>
    <x v="1"/>
    <s v="Company"/>
    <s v="D.W."/>
    <m/>
    <s v="F"/>
    <d v="1982-01-01T00:00:00"/>
    <d v="2026-02-01T00:00:00"/>
    <s v="8 Hours"/>
    <m/>
    <s v="Yes"/>
    <s v="NO"/>
    <n v="101663105947"/>
    <n v="101663105947"/>
    <m/>
    <s v="HDFC NEFT"/>
    <s v="HDFC Bank"/>
    <n v="50100398508577"/>
    <m/>
    <n v="386"/>
    <n v="157"/>
    <n v="0"/>
    <n v="543"/>
    <n v="46"/>
    <n v="32"/>
    <n v="621"/>
    <n v="501"/>
    <s v="Bus"/>
    <s v="Contractor"/>
    <s v="Sukhesh"/>
    <m/>
    <s v="1"/>
    <n v="41"/>
    <x v="0"/>
    <m/>
    <m/>
    <d v="2021-02-01T00:00:00"/>
    <s v="SK1WK0107"/>
    <s v="5Y 5M"/>
    <x v="0"/>
    <s v="44 Yrs"/>
    <x v="1"/>
    <s v="Direct Labour"/>
    <m/>
    <n v="20"/>
    <m/>
    <n v="386"/>
    <n v="157"/>
    <m/>
    <m/>
  </r>
  <r>
    <n v="92"/>
    <s v="SV2PCOM051"/>
    <s v="Hinaben Ranchhodbhai Patel      "/>
    <x v="0"/>
    <x v="1"/>
    <s v="Company"/>
    <s v="D.W."/>
    <m/>
    <s v="F"/>
    <d v="1983-12-01T00:00:00"/>
    <d v="2026-02-01T00:00:00"/>
    <s v="8 Hours"/>
    <m/>
    <s v="Yes"/>
    <s v="NO"/>
    <n v="101663018936"/>
    <n v="101663018936"/>
    <m/>
    <s v="HDFC NEFT"/>
    <s v="HDFC Bank"/>
    <n v="50100411722151"/>
    <m/>
    <n v="386"/>
    <n v="157"/>
    <n v="0"/>
    <n v="543"/>
    <n v="46"/>
    <n v="32"/>
    <n v="621"/>
    <n v="501"/>
    <s v="Bus"/>
    <s v="Contractor"/>
    <s v="Sukhesh"/>
    <m/>
    <s v="1"/>
    <n v="41"/>
    <x v="0"/>
    <n v="13"/>
    <m/>
    <d v="2021-02-01T00:00:00"/>
    <s v="SK1WK0109"/>
    <s v="5Y 5M"/>
    <x v="0"/>
    <s v="42 Yrs"/>
    <x v="1"/>
    <s v="Direct Labour"/>
    <m/>
    <n v="20"/>
    <m/>
    <n v="386"/>
    <n v="157"/>
    <m/>
    <m/>
  </r>
  <r>
    <n v="93"/>
    <s v="SV2PCOM052"/>
    <s v="Patel Varshaben Rameshbhai      "/>
    <x v="0"/>
    <x v="1"/>
    <s v="Company"/>
    <s v="D.W."/>
    <m/>
    <s v="F"/>
    <d v="1980-06-01T00:00:00"/>
    <d v="2026-02-01T00:00:00"/>
    <s v="8 Hours"/>
    <m/>
    <s v="Yes"/>
    <s v="NO"/>
    <n v="101663102949"/>
    <n v="101663102949"/>
    <m/>
    <s v="HDFC NEFT"/>
    <s v="HDFC Bank"/>
    <n v="50100411723081"/>
    <m/>
    <n v="386"/>
    <n v="155"/>
    <n v="0"/>
    <n v="541"/>
    <n v="46"/>
    <n v="32"/>
    <n v="619"/>
    <n v="501"/>
    <s v="Bus"/>
    <s v="Contractor"/>
    <s v="Falodra"/>
    <m/>
    <s v="1"/>
    <n v="39"/>
    <x v="0"/>
    <n v="11"/>
    <m/>
    <d v="2021-02-01T00:00:00"/>
    <s v="SK1WK0110"/>
    <s v="5Y 5M"/>
    <x v="0"/>
    <s v="45 Yrs"/>
    <x v="1"/>
    <s v="Direct Labour"/>
    <m/>
    <n v="20"/>
    <m/>
    <n v="386"/>
    <n v="155"/>
    <m/>
    <m/>
  </r>
  <r>
    <n v="94"/>
    <s v="SV2PCOM053"/>
    <s v="Govinda                         "/>
    <x v="0"/>
    <x v="1"/>
    <s v="Company"/>
    <s v="Store"/>
    <m/>
    <s v="M"/>
    <d v="1998-01-01T00:00:00"/>
    <d v="2026-02-01T00:00:00"/>
    <s v="11 Hours"/>
    <m/>
    <s v="Yes"/>
    <s v="NO"/>
    <n v="101663029974"/>
    <n v="101663029974"/>
    <m/>
    <s v="HDFC NEFT"/>
    <s v="HDFC Bank"/>
    <n v="50100411721951"/>
    <m/>
    <n v="411"/>
    <n v="204"/>
    <n v="10"/>
    <n v="625"/>
    <n v="49"/>
    <n v="34"/>
    <n v="708"/>
    <n v="501"/>
    <s v="Walk"/>
    <s v="Own"/>
    <s v="Daman"/>
    <m/>
    <s v="1"/>
    <n v="123"/>
    <x v="3"/>
    <m/>
    <m/>
    <d v="2021-02-01T00:00:00"/>
    <s v="SK1WK0112"/>
    <s v="5Y 5M"/>
    <x v="0"/>
    <s v="28 Yrs"/>
    <x v="3"/>
    <s v="Indirect Labour"/>
    <m/>
    <n v="25"/>
    <m/>
    <n v="411"/>
    <n v="204"/>
    <m/>
    <m/>
  </r>
  <r>
    <n v="95"/>
    <s v="SV2PCOM054"/>
    <s v="Patel Miraben Kishanbhai        "/>
    <x v="0"/>
    <x v="1"/>
    <s v="Company"/>
    <s v="D.W."/>
    <m/>
    <s v="F"/>
    <d v="1979-01-01T00:00:00"/>
    <d v="2026-02-01T00:00:00"/>
    <s v="8 Hours"/>
    <m/>
    <s v="Yes"/>
    <s v="NO"/>
    <n v="101663377275"/>
    <n v="101663377275"/>
    <m/>
    <s v="HDFC NEFT"/>
    <s v="HDFC Bank"/>
    <n v="50100411723855"/>
    <m/>
    <n v="386"/>
    <n v="149"/>
    <n v="0"/>
    <n v="535"/>
    <n v="46"/>
    <n v="32"/>
    <n v="613"/>
    <n v="501"/>
    <s v="Auto Rickshaw"/>
    <s v="Own"/>
    <s v="Udwada"/>
    <m/>
    <s v="1"/>
    <n v="33"/>
    <x v="0"/>
    <n v="11"/>
    <m/>
    <d v="2021-02-01T00:00:00"/>
    <s v="SK1WK0113"/>
    <s v="5Y 5M"/>
    <x v="0"/>
    <s v="47 Yrs"/>
    <x v="1"/>
    <s v="Direct Labour"/>
    <m/>
    <n v="20"/>
    <m/>
    <n v="386"/>
    <n v="149"/>
    <m/>
    <m/>
  </r>
  <r>
    <n v="96"/>
    <s v="SV2PCOM055"/>
    <s v="Patel Surekhaben Uttambhai      "/>
    <x v="0"/>
    <x v="1"/>
    <s v="Company"/>
    <s v="D.W."/>
    <m/>
    <s v="F"/>
    <d v="1978-06-02T00:00:00"/>
    <d v="2026-02-01T00:00:00"/>
    <s v="8 Hours"/>
    <m/>
    <s v="Yes"/>
    <s v="NO"/>
    <n v="101663369813"/>
    <n v="101663369813"/>
    <m/>
    <s v="HDFC NEFT"/>
    <s v="HDFC Bank"/>
    <n v="50100411722954"/>
    <m/>
    <n v="386"/>
    <n v="155"/>
    <n v="0"/>
    <n v="541"/>
    <n v="46"/>
    <n v="32"/>
    <n v="619"/>
    <n v="501"/>
    <s v="Bus"/>
    <s v="Contractor"/>
    <s v="Pardi"/>
    <m/>
    <s v="1"/>
    <n v="39"/>
    <x v="0"/>
    <m/>
    <m/>
    <d v="2021-02-01T00:00:00"/>
    <s v="SK1WK0114"/>
    <s v="5Y 5M"/>
    <x v="0"/>
    <s v="47 Yrs"/>
    <x v="1"/>
    <s v="Direct Labour"/>
    <m/>
    <n v="20"/>
    <m/>
    <n v="386"/>
    <n v="155"/>
    <m/>
    <m/>
  </r>
  <r>
    <n v="97"/>
    <s v="SV2PCOM056"/>
    <s v="Patel Bhavna Rajendrabhai       "/>
    <x v="0"/>
    <x v="1"/>
    <s v="Company"/>
    <s v="D.W."/>
    <m/>
    <s v="F"/>
    <d v="1988-03-30T00:00:00"/>
    <d v="2026-02-01T00:00:00"/>
    <s v="8 Hours"/>
    <m/>
    <s v="Yes"/>
    <s v="NO"/>
    <n v="101663369878"/>
    <n v="101663369878"/>
    <m/>
    <s v="HDFC NEFT"/>
    <s v="HDFC Bank"/>
    <n v="50100411722091"/>
    <m/>
    <n v="381"/>
    <n v="145"/>
    <n v="0"/>
    <n v="526"/>
    <n v="46"/>
    <n v="32"/>
    <n v="604"/>
    <n v="501"/>
    <s v="Bus"/>
    <s v="Contractor"/>
    <s v="Pardi"/>
    <m/>
    <s v="1"/>
    <n v="24"/>
    <x v="0"/>
    <n v="10"/>
    <m/>
    <d v="2021-02-01T00:00:00"/>
    <s v="SK1WK0115"/>
    <s v="5Y 5M"/>
    <x v="0"/>
    <s v="38 Yrs"/>
    <x v="2"/>
    <s v="Direct Labour"/>
    <m/>
    <n v="20"/>
    <m/>
    <n v="381"/>
    <n v="145"/>
    <m/>
    <m/>
  </r>
  <r>
    <n v="98"/>
    <s v="SV2PCOM010"/>
    <s v="Varli Ravibhai                  "/>
    <x v="0"/>
    <x v="1"/>
    <s v="Company"/>
    <s v="Assembly"/>
    <m/>
    <s v="M"/>
    <d v="1995-10-10T00:00:00"/>
    <d v="2026-02-01T00:00:00"/>
    <s v="8 Hours"/>
    <m/>
    <s v="Yes"/>
    <s v="NO"/>
    <n v="101663369845"/>
    <n v="101663369845"/>
    <m/>
    <s v="HDFC NEFT"/>
    <s v="HDFC Bank"/>
    <s v="50100411723170"/>
    <m/>
    <n v="386"/>
    <n v="149"/>
    <n v="0"/>
    <n v="535"/>
    <n v="46"/>
    <n v="32"/>
    <n v="613"/>
    <n v="501"/>
    <s v="Bike"/>
    <s v="Own"/>
    <s v="Vapi"/>
    <m/>
    <s v="1"/>
    <n v="33"/>
    <x v="0"/>
    <n v="2"/>
    <m/>
    <d v="2021-02-01T00:00:00"/>
    <s v="SK1WK0117"/>
    <s v="5Y 5M"/>
    <x v="0"/>
    <s v="30 Yrs"/>
    <x v="4"/>
    <s v="Direct Labour"/>
    <m/>
    <n v="20"/>
    <m/>
    <n v="386"/>
    <n v="149"/>
    <m/>
    <m/>
  </r>
  <r>
    <n v="99"/>
    <s v="SV2PCOM057"/>
    <s v="Kalpana Jaykumar Madeshiya      "/>
    <x v="0"/>
    <x v="1"/>
    <s v="Company"/>
    <s v="D.W."/>
    <m/>
    <s v="F"/>
    <d v="1982-07-22T00:00:00"/>
    <d v="2026-02-01T00:00:00"/>
    <s v="8 Hours"/>
    <m/>
    <s v="Yes"/>
    <s v="NO"/>
    <n v="101223622828"/>
    <n v="101223622828"/>
    <m/>
    <s v="HDFC NEFT"/>
    <s v="HDFC Bank"/>
    <n v="50100411723894"/>
    <m/>
    <n v="391"/>
    <n v="109"/>
    <n v="0"/>
    <n v="500"/>
    <n v="47"/>
    <n v="33"/>
    <n v="580"/>
    <n v="501"/>
    <s v="Auto Rickshaw"/>
    <s v="Own"/>
    <s v="Daman"/>
    <m/>
    <s v="1"/>
    <n v="-2"/>
    <x v="1"/>
    <n v="12"/>
    <m/>
    <d v="2021-02-01T00:00:00"/>
    <s v="SK1WK0121"/>
    <s v="5Y 5M"/>
    <x v="0"/>
    <s v="43 Yrs"/>
    <x v="1"/>
    <s v="Direct Labour"/>
    <m/>
    <n v="20"/>
    <m/>
    <n v="391"/>
    <n v="109"/>
    <m/>
    <m/>
  </r>
  <r>
    <n v="100"/>
    <s v="SV2PCOM058"/>
    <s v="Heena Mangubha Halpati          "/>
    <x v="0"/>
    <x v="1"/>
    <s v="Company"/>
    <s v="Packing"/>
    <m/>
    <s v="F"/>
    <d v="1985-07-02T00:00:00"/>
    <d v="2026-02-01T00:00:00"/>
    <s v="8 Hours"/>
    <m/>
    <s v="Yes"/>
    <s v="NO"/>
    <n v="101309824579"/>
    <n v="101309824579"/>
    <m/>
    <s v="HDFC NEFT"/>
    <s v="HDFC Bank"/>
    <n v="50100398511992"/>
    <m/>
    <n v="386"/>
    <n v="113"/>
    <n v="0"/>
    <n v="499"/>
    <n v="46"/>
    <n v="32"/>
    <n v="577"/>
    <n v="501"/>
    <s v="Train"/>
    <s v="Own"/>
    <s v="Pardi"/>
    <m/>
    <s v="1"/>
    <n v="-3"/>
    <x v="1"/>
    <m/>
    <m/>
    <d v="2021-02-01T00:00:00"/>
    <s v="SK1WK0125"/>
    <s v="5Y 5M"/>
    <x v="0"/>
    <s v="40 Yrs"/>
    <x v="1"/>
    <s v="Direct Labour"/>
    <m/>
    <n v="20"/>
    <m/>
    <n v="386"/>
    <n v="113"/>
    <m/>
    <m/>
  </r>
  <r>
    <n v="101"/>
    <s v="SV2PCOM059"/>
    <s v="Jitesh Ramjibhai Varli          "/>
    <x v="0"/>
    <x v="1"/>
    <s v="Company"/>
    <s v="Soaking"/>
    <m/>
    <s v="M"/>
    <d v="1990-11-24T00:00:00"/>
    <d v="2026-02-01T00:00:00"/>
    <s v="8 Hours"/>
    <m/>
    <s v="Yes"/>
    <s v="NO"/>
    <n v="101663369821"/>
    <n v="101663369821"/>
    <m/>
    <s v="HDFC NEFT"/>
    <s v="HDFC Bank"/>
    <n v="50100411722180"/>
    <m/>
    <n v="386"/>
    <n v="114"/>
    <n v="0"/>
    <n v="500"/>
    <n v="46"/>
    <n v="32"/>
    <n v="578"/>
    <n v="501"/>
    <s v="Bike"/>
    <s v="Own"/>
    <s v="Daman"/>
    <m/>
    <s v="1"/>
    <n v="-2"/>
    <x v="1"/>
    <m/>
    <m/>
    <d v="2021-02-01T00:00:00"/>
    <s v="SK1WK0126"/>
    <s v="5Y 5M"/>
    <x v="0"/>
    <s v="35 Yrs"/>
    <x v="2"/>
    <s v="Direct Prod Labour"/>
    <m/>
    <n v="20"/>
    <m/>
    <n v="386"/>
    <n v="114"/>
    <m/>
    <m/>
  </r>
  <r>
    <n v="102"/>
    <s v="SV2PCOM011"/>
    <s v="Halapti vikas Dhirubhai         "/>
    <x v="0"/>
    <x v="1"/>
    <s v="Company"/>
    <s v="FF/Repair"/>
    <m/>
    <s v="M"/>
    <d v="2000-02-21T00:00:00"/>
    <d v="2026-02-01T00:00:00"/>
    <s v="8 Hours"/>
    <m/>
    <s v="Yes"/>
    <s v="NO"/>
    <n v="101668585178"/>
    <n v="101668585178"/>
    <m/>
    <s v="HDFC NEFT"/>
    <s v="HDFC Bank"/>
    <s v="50100420732180"/>
    <m/>
    <n v="386"/>
    <n v="104"/>
    <n v="0"/>
    <n v="490"/>
    <n v="46"/>
    <n v="32"/>
    <n v="568"/>
    <n v="501"/>
    <s v="Bike"/>
    <s v="Own"/>
    <s v="Namda"/>
    <m/>
    <s v="1"/>
    <n v="-12"/>
    <x v="1"/>
    <m/>
    <m/>
    <d v="2021-03-01T00:00:00"/>
    <s v="SK1WK0127"/>
    <s v="5Y 4M"/>
    <x v="0"/>
    <s v="26 Yrs"/>
    <x v="3"/>
    <s v="Direct Prod Labour"/>
    <m/>
    <n v="20"/>
    <m/>
    <n v="386"/>
    <n v="104"/>
    <m/>
    <m/>
  </r>
  <r>
    <n v="103"/>
    <s v="SV2PCOM060"/>
    <s v="Patel Jyotiben Devshibhai       "/>
    <x v="0"/>
    <x v="1"/>
    <s v="Company"/>
    <s v="D.W."/>
    <m/>
    <s v="F"/>
    <d v="1996-06-30T00:00:00"/>
    <d v="2026-02-01T00:00:00"/>
    <s v="8 Hours"/>
    <m/>
    <s v="Yes"/>
    <s v="NO"/>
    <n v="101668626504"/>
    <n v="101668626504"/>
    <m/>
    <s v="HDFC NEFT"/>
    <s v="HDFC Bank"/>
    <n v="50100398508462"/>
    <m/>
    <n v="386"/>
    <n v="99"/>
    <n v="0"/>
    <n v="485"/>
    <n v="46"/>
    <n v="32"/>
    <n v="563"/>
    <n v="501"/>
    <s v="Bus"/>
    <s v="Contractor"/>
    <s v="Daman"/>
    <m/>
    <s v="1"/>
    <n v="-17"/>
    <x v="1"/>
    <n v="13"/>
    <m/>
    <d v="2021-03-01T00:00:00"/>
    <s v="SK1WK0130"/>
    <s v="5Y 4M"/>
    <x v="0"/>
    <s v="29 Yrs"/>
    <x v="3"/>
    <s v="Direct Labour"/>
    <m/>
    <n v="20"/>
    <m/>
    <n v="386"/>
    <n v="99"/>
    <m/>
    <m/>
  </r>
  <r>
    <n v="104"/>
    <s v="SV2PCOM061"/>
    <s v="Halapati Pankeshbhai            "/>
    <x v="0"/>
    <x v="1"/>
    <s v="Company"/>
    <s v="Line Leader"/>
    <m/>
    <s v="M"/>
    <d v="1999-01-25T00:00:00"/>
    <d v="2026-02-01T00:00:00"/>
    <s v="8 Hours"/>
    <m/>
    <s v="Yes"/>
    <s v="NO"/>
    <n v="101318661641"/>
    <n v="101318661641"/>
    <m/>
    <s v="HDFC NEFT"/>
    <s v="HDFC Bank"/>
    <n v="50100235496780"/>
    <m/>
    <n v="409"/>
    <n v="166"/>
    <n v="15"/>
    <n v="590"/>
    <n v="49"/>
    <n v="34"/>
    <n v="673"/>
    <n v="501"/>
    <s v="Bike"/>
    <s v="Own"/>
    <s v="Mohangam"/>
    <m/>
    <s v="1"/>
    <n v="88"/>
    <x v="2"/>
    <m/>
    <m/>
    <d v="2021-03-01T00:00:00"/>
    <s v="SK1WK0132"/>
    <s v="5Y 4M"/>
    <x v="0"/>
    <s v="27 Yrs"/>
    <x v="3"/>
    <s v="Direct Prod Labour"/>
    <m/>
    <n v="20"/>
    <m/>
    <n v="409"/>
    <n v="166"/>
    <m/>
    <m/>
  </r>
  <r>
    <n v="105"/>
    <s v="SV2PCOM062"/>
    <s v="Patel Ushaben Jeshingbhai       "/>
    <x v="0"/>
    <x v="1"/>
    <s v="Company"/>
    <s v="D.W."/>
    <m/>
    <s v="F"/>
    <d v="1986-09-02T00:00:00"/>
    <d v="2026-02-01T00:00:00"/>
    <s v="8 Hours"/>
    <m/>
    <s v="Yes"/>
    <s v="NO"/>
    <n v="101669581095"/>
    <n v="101669581095"/>
    <m/>
    <s v="HDFC NEFT"/>
    <s v="HDFC Bank"/>
    <n v="50100398508452"/>
    <m/>
    <n v="386"/>
    <n v="156"/>
    <n v="0"/>
    <n v="542"/>
    <n v="46"/>
    <n v="32"/>
    <n v="620"/>
    <n v="501"/>
    <s v="Bus"/>
    <s v="Contractor"/>
    <s v="Panchali-Pardi"/>
    <m/>
    <s v="1"/>
    <n v="40"/>
    <x v="0"/>
    <n v="10"/>
    <m/>
    <d v="2021-03-01T00:00:00"/>
    <s v="SK1WK0133"/>
    <s v="5Y 4M"/>
    <x v="0"/>
    <s v="39 Yrs"/>
    <x v="2"/>
    <s v="Direct Labour"/>
    <m/>
    <n v="20"/>
    <m/>
    <n v="386"/>
    <n v="156"/>
    <m/>
    <m/>
  </r>
  <r>
    <n v="106"/>
    <s v="SV2PCOM012"/>
    <s v="Patel Rina Hemant               "/>
    <x v="0"/>
    <x v="1"/>
    <s v="Company"/>
    <s v="Packing"/>
    <m/>
    <s v="F"/>
    <d v="1997-02-28T00:00:00"/>
    <d v="2026-02-01T00:00:00"/>
    <s v="8 Hours"/>
    <m/>
    <s v="Yes"/>
    <s v="NO"/>
    <n v="101669586686"/>
    <n v="101669586686"/>
    <m/>
    <s v="HDFC NEFT"/>
    <s v="HDFC Bank"/>
    <s v="50100398508488"/>
    <m/>
    <n v="389"/>
    <n v="91"/>
    <n v="0"/>
    <n v="480"/>
    <n v="47"/>
    <n v="32"/>
    <n v="559"/>
    <n v="501"/>
    <s v="Van"/>
    <s v="Contractor"/>
    <s v="Dumlav"/>
    <m/>
    <s v="1"/>
    <n v="-22"/>
    <x v="1"/>
    <n v="9"/>
    <m/>
    <d v="2021-03-01T00:00:00"/>
    <s v="SK1WK0137"/>
    <s v="5Y 4M"/>
    <x v="0"/>
    <s v="29 Yrs"/>
    <x v="3"/>
    <s v="Direct Labour"/>
    <m/>
    <n v="20"/>
    <m/>
    <n v="389"/>
    <n v="91"/>
    <m/>
    <m/>
  </r>
  <r>
    <n v="107"/>
    <s v="SV2PCOM013"/>
    <s v="Nayka Kalaben Dineshbhai        "/>
    <x v="0"/>
    <x v="1"/>
    <s v="Company"/>
    <s v="Assembly"/>
    <m/>
    <s v="F"/>
    <d v="1981-06-01T00:00:00"/>
    <d v="2026-02-01T00:00:00"/>
    <s v="8 Hours"/>
    <m/>
    <s v="Yes"/>
    <s v="NO"/>
    <n v="101092774163"/>
    <n v="101092774163"/>
    <m/>
    <s v="HDFC NEFT"/>
    <s v="HDFC Bank"/>
    <s v="50100487359479"/>
    <m/>
    <n v="384"/>
    <n v="101"/>
    <n v="0"/>
    <n v="485"/>
    <n v="46"/>
    <n v="32"/>
    <n v="563"/>
    <n v="501"/>
    <s v="Train"/>
    <s v="Own"/>
    <s v="Pardi"/>
    <m/>
    <s v="1"/>
    <n v="-17"/>
    <x v="1"/>
    <m/>
    <m/>
    <d v="2021-03-01T00:00:00"/>
    <s v="SK1WK0140"/>
    <s v="5Y 4M"/>
    <x v="0"/>
    <s v="44 Yrs"/>
    <x v="1"/>
    <s v="Direct Labour"/>
    <m/>
    <n v="20"/>
    <m/>
    <n v="384"/>
    <n v="101"/>
    <m/>
    <m/>
  </r>
  <r>
    <n v="108"/>
    <s v="SV2PCOM014"/>
    <s v="Halpati Yogitaben Bhagubhai     "/>
    <x v="0"/>
    <x v="1"/>
    <s v="Company"/>
    <s v="FF/Repair"/>
    <m/>
    <s v="F"/>
    <d v="1998-04-06T00:00:00"/>
    <d v="2026-02-01T00:00:00"/>
    <s v="8 Hours"/>
    <m/>
    <s v="Yes"/>
    <s v="NO"/>
    <n v="101669856571"/>
    <n v="101669856571"/>
    <m/>
    <s v="HDFC NEFT"/>
    <s v="HDFC Bank"/>
    <n v="50100395931963"/>
    <m/>
    <n v="391"/>
    <n v="134"/>
    <n v="0"/>
    <n v="525"/>
    <n v="47"/>
    <n v="33"/>
    <n v="605"/>
    <n v="501"/>
    <s v="Bike"/>
    <s v="Own"/>
    <s v="Nayakwad"/>
    <m/>
    <s v="1"/>
    <n v="23"/>
    <x v="0"/>
    <m/>
    <m/>
    <d v="2021-03-01T00:00:00"/>
    <s v="SK1WK0141"/>
    <s v="5Y 4M"/>
    <x v="0"/>
    <s v="27 Yrs"/>
    <x v="3"/>
    <s v="Direct Prod Labour"/>
    <m/>
    <n v="20"/>
    <m/>
    <n v="391"/>
    <n v="134"/>
    <m/>
    <m/>
  </r>
  <r>
    <n v="109"/>
    <s v="SV2PCOM015"/>
    <s v="Patel Rasilaben Ajitbhai        "/>
    <x v="0"/>
    <x v="1"/>
    <s v="Company"/>
    <s v="D.W."/>
    <m/>
    <s v="F"/>
    <d v="1977-06-01T00:00:00"/>
    <d v="2026-02-01T00:00:00"/>
    <s v="8 Hours"/>
    <m/>
    <s v="Yes"/>
    <s v="NO"/>
    <n v="101669848245"/>
    <n v="101669848245"/>
    <m/>
    <s v="HDFC NEFT"/>
    <s v="HDFC Bank"/>
    <s v="50100398508525"/>
    <m/>
    <n v="386"/>
    <n v="138"/>
    <n v="0"/>
    <n v="524"/>
    <n v="46"/>
    <n v="32"/>
    <n v="602"/>
    <n v="501"/>
    <s v="Bus"/>
    <s v="Contractor"/>
    <s v="Panchali-Pardi"/>
    <m/>
    <s v="1"/>
    <n v="22"/>
    <x v="0"/>
    <m/>
    <m/>
    <d v="2021-03-01T00:00:00"/>
    <s v="SK1WK0142"/>
    <s v="5Y 4M"/>
    <x v="0"/>
    <s v="48 Yrs"/>
    <x v="1"/>
    <s v="Direct Labour"/>
    <m/>
    <n v="20"/>
    <m/>
    <n v="386"/>
    <n v="138"/>
    <m/>
    <m/>
  </r>
  <r>
    <n v="110"/>
    <s v="SV2PCOM016"/>
    <s v="Shantiben Dhirubhai Ahir        "/>
    <x v="0"/>
    <x v="1"/>
    <s v="Company"/>
    <s v="D.W."/>
    <m/>
    <s v="F"/>
    <d v="1971-06-01T00:00:00"/>
    <d v="2026-02-01T00:00:00"/>
    <s v="8 Hours"/>
    <m/>
    <s v="Yes"/>
    <s v="NO"/>
    <n v="101669871806"/>
    <n v="101669871806"/>
    <m/>
    <s v="HDFC NEFT"/>
    <s v="HDFC Bank"/>
    <s v="50100398508541"/>
    <m/>
    <n v="386"/>
    <n v="155"/>
    <n v="0"/>
    <n v="541"/>
    <n v="46"/>
    <n v="32"/>
    <n v="619"/>
    <n v="501"/>
    <s v="Bus"/>
    <s v="Contractor"/>
    <s v="Pardi"/>
    <m/>
    <s v="1"/>
    <n v="39"/>
    <x v="0"/>
    <m/>
    <m/>
    <d v="2021-03-01T00:00:00"/>
    <s v="SK1WK0144"/>
    <s v="5Y 4M"/>
    <x v="0"/>
    <s v="54 Yrs"/>
    <x v="1"/>
    <s v="Direct Labour"/>
    <m/>
    <n v="20"/>
    <m/>
    <n v="386"/>
    <n v="155"/>
    <m/>
    <m/>
  </r>
  <r>
    <n v="111"/>
    <s v="SV2PCOM017"/>
    <s v="Dubla Amish Nareshbhai          "/>
    <x v="0"/>
    <x v="1"/>
    <s v="Company"/>
    <s v="Assembly"/>
    <m/>
    <s v="M"/>
    <d v="2000-06-01T00:00:00"/>
    <d v="2026-02-01T00:00:00"/>
    <s v="8 Hours"/>
    <m/>
    <s v="Yes"/>
    <s v="NO"/>
    <n v="101670982604"/>
    <n v="101670982604"/>
    <m/>
    <s v="HDFC NEFT"/>
    <s v="HDFC Bank"/>
    <s v="50100442378369"/>
    <m/>
    <n v="384"/>
    <n v="96"/>
    <n v="0"/>
    <n v="480"/>
    <n v="46"/>
    <n v="32"/>
    <n v="558"/>
    <n v="501"/>
    <s v="Bike"/>
    <s v="Own"/>
    <s v="Karambili"/>
    <m/>
    <s v="1"/>
    <n v="-22"/>
    <x v="1"/>
    <n v="1"/>
    <m/>
    <d v="2021-03-01T00:00:00"/>
    <s v="SK1WK0147"/>
    <s v="5Y 4M"/>
    <x v="0"/>
    <s v="25 Yrs"/>
    <x v="3"/>
    <s v="Direct Labour"/>
    <m/>
    <n v="20"/>
    <m/>
    <n v="384"/>
    <n v="96"/>
    <m/>
    <m/>
  </r>
  <r>
    <n v="112"/>
    <s v="SV2PCOM063"/>
    <s v="Mukeshbhai Patel                "/>
    <x v="0"/>
    <x v="1"/>
    <s v="Company"/>
    <s v="Packing"/>
    <m/>
    <s v="M"/>
    <d v="1977-06-01T00:00:00"/>
    <d v="2026-02-01T00:00:00"/>
    <s v="8 Hours"/>
    <m/>
    <s v="Yes"/>
    <s v="NO"/>
    <n v="101670987150"/>
    <n v="101670987150"/>
    <m/>
    <s v="HDFC NEFT"/>
    <s v="HDFC Bank"/>
    <n v="50100420732167"/>
    <m/>
    <n v="391"/>
    <n v="104"/>
    <n v="0"/>
    <n v="495"/>
    <n v="47"/>
    <n v="33"/>
    <n v="575"/>
    <n v="501"/>
    <s v="Bike"/>
    <s v="Own"/>
    <s v="Karambili"/>
    <m/>
    <s v="1"/>
    <n v="-7"/>
    <x v="1"/>
    <m/>
    <m/>
    <d v="2021-03-01T00:00:00"/>
    <s v="SK1WK0149"/>
    <s v="5Y 4M"/>
    <x v="0"/>
    <s v="48 Yrs"/>
    <x v="1"/>
    <s v="Direct Labour"/>
    <m/>
    <n v="20"/>
    <m/>
    <n v="391"/>
    <n v="104"/>
    <m/>
    <m/>
  </r>
  <r>
    <n v="113"/>
    <s v="SV2PCOM064"/>
    <s v="Patel Urmilaben Shaileshbhai    "/>
    <x v="0"/>
    <x v="1"/>
    <s v="Company"/>
    <s v="Assembly"/>
    <m/>
    <s v="F"/>
    <d v="1977-01-01T00:00:00"/>
    <d v="2026-02-01T00:00:00"/>
    <s v="8 Hours"/>
    <m/>
    <s v="Yes"/>
    <s v="NO"/>
    <n v="101671561888"/>
    <n v="101671561888"/>
    <m/>
    <s v="HDFC NEFT"/>
    <s v="HDFC Bank"/>
    <n v="50100416433322"/>
    <m/>
    <n v="386"/>
    <n v="157"/>
    <n v="0"/>
    <n v="543"/>
    <n v="46"/>
    <n v="32"/>
    <n v="621"/>
    <n v="501"/>
    <s v="Bus"/>
    <s v="Contractor"/>
    <s v="Kakadmati"/>
    <m/>
    <s v="1"/>
    <n v="41"/>
    <x v="0"/>
    <m/>
    <m/>
    <d v="2021-03-01T00:00:00"/>
    <s v="SK1WK0153"/>
    <s v="5Y 4M"/>
    <x v="0"/>
    <s v="49 Yrs"/>
    <x v="1"/>
    <s v="Direct Labour"/>
    <m/>
    <n v="20"/>
    <m/>
    <n v="386"/>
    <n v="157"/>
    <m/>
    <m/>
  </r>
  <r>
    <n v="114"/>
    <s v="SV2PCOM065"/>
    <s v="Viral Bakul Halpati             "/>
    <x v="0"/>
    <x v="1"/>
    <s v="Company"/>
    <s v="Assembly"/>
    <m/>
    <s v="M"/>
    <d v="2000-06-04T00:00:00"/>
    <d v="2026-02-01T00:00:00"/>
    <s v="8 Hours"/>
    <m/>
    <s v="Yes"/>
    <s v="NO"/>
    <n v="101671791459"/>
    <n v="101671791459"/>
    <m/>
    <s v="HDFC NEFT"/>
    <s v="HDFC Bank"/>
    <n v="50100398508580"/>
    <m/>
    <n v="384"/>
    <n v="110"/>
    <n v="0"/>
    <n v="494"/>
    <n v="46"/>
    <n v="32"/>
    <n v="572"/>
    <n v="501"/>
    <s v="Bike"/>
    <s v="Own"/>
    <s v="Daman"/>
    <m/>
    <s v="1"/>
    <n v="-8"/>
    <x v="1"/>
    <n v="2"/>
    <m/>
    <d v="2021-03-01T00:00:00"/>
    <s v="SK1WK0154"/>
    <s v="5Y 4M"/>
    <x v="0"/>
    <s v="25 Yrs"/>
    <x v="3"/>
    <s v="Direct Labour"/>
    <m/>
    <n v="20"/>
    <m/>
    <n v="384"/>
    <n v="110"/>
    <m/>
    <m/>
  </r>
  <r>
    <n v="115"/>
    <s v="SV2PCOM018"/>
    <s v="Heena Santoshbhai Patel         "/>
    <x v="0"/>
    <x v="1"/>
    <s v="Company"/>
    <s v="D.W."/>
    <m/>
    <s v="F"/>
    <d v="1983-12-02T00:00:00"/>
    <d v="2026-02-01T00:00:00"/>
    <s v="8 Hours"/>
    <m/>
    <s v="Yes"/>
    <s v="NO"/>
    <n v="101678475107"/>
    <n v="101678475107"/>
    <m/>
    <s v="HDFC NEFT"/>
    <s v="HDFC Bank"/>
    <s v="50100420732272"/>
    <m/>
    <n v="386"/>
    <n v="142"/>
    <n v="0"/>
    <n v="528"/>
    <n v="46"/>
    <n v="32"/>
    <n v="606"/>
    <n v="501"/>
    <s v="Bus"/>
    <s v="Contractor"/>
    <s v="Pardi"/>
    <m/>
    <s v="1"/>
    <n v="26"/>
    <x v="0"/>
    <n v="11"/>
    <m/>
    <d v="2021-04-01T00:00:00"/>
    <s v="SK1WK0156"/>
    <s v="5Y 3M"/>
    <x v="0"/>
    <s v="42 Yrs"/>
    <x v="1"/>
    <s v="Direct Labour"/>
    <m/>
    <n v="20"/>
    <m/>
    <n v="386"/>
    <n v="142"/>
    <m/>
    <m/>
  </r>
  <r>
    <n v="116"/>
    <s v="SV2PCOM066"/>
    <s v="Bindu singh                     "/>
    <x v="0"/>
    <x v="1"/>
    <s v="Company"/>
    <s v="D.W."/>
    <m/>
    <s v="F"/>
    <d v="1975-09-12T00:00:00"/>
    <d v="2026-02-01T00:00:00"/>
    <s v="8 Hours"/>
    <m/>
    <s v="Yes"/>
    <s v="NO"/>
    <n v="100732646441"/>
    <n v="100732646441"/>
    <m/>
    <s v="HDFC NEFT"/>
    <s v="HDFC Bank"/>
    <n v="50100420732332"/>
    <m/>
    <n v="389"/>
    <n v="126"/>
    <n v="0"/>
    <n v="515"/>
    <n v="47"/>
    <n v="32"/>
    <n v="594"/>
    <n v="501"/>
    <s v="Walk"/>
    <s v="Own"/>
    <s v="Daman"/>
    <m/>
    <s v="1"/>
    <n v="13"/>
    <x v="0"/>
    <m/>
    <m/>
    <d v="2021-04-01T00:00:00"/>
    <s v="SK1WK0157"/>
    <s v="5Y 3M"/>
    <x v="0"/>
    <s v="50 Yrs"/>
    <x v="1"/>
    <s v="Direct Labour"/>
    <m/>
    <n v="20"/>
    <m/>
    <n v="389"/>
    <n v="126"/>
    <m/>
    <m/>
  </r>
  <r>
    <n v="117"/>
    <s v="SV2PCOM067"/>
    <s v="Dhodi Priyankaben Mohanbhai     "/>
    <x v="0"/>
    <x v="1"/>
    <s v="Company"/>
    <s v="Assembly"/>
    <m/>
    <s v="F"/>
    <d v="2000-08-05T00:00:00"/>
    <d v="2026-02-01T00:00:00"/>
    <s v="8 Hours"/>
    <m/>
    <s v="Yes"/>
    <s v="NO"/>
    <n v="101680214583"/>
    <n v="101680214583"/>
    <m/>
    <s v="HDFC NEFT"/>
    <s v="HDFC Bank"/>
    <n v="50100420732217"/>
    <m/>
    <n v="391"/>
    <n v="119"/>
    <n v="0"/>
    <n v="510"/>
    <n v="47"/>
    <n v="33"/>
    <n v="590"/>
    <n v="501"/>
    <s v="Van"/>
    <s v="Contractor"/>
    <s v="Bhilad"/>
    <m/>
    <s v="1"/>
    <n v="8"/>
    <x v="0"/>
    <n v="3"/>
    <m/>
    <d v="2021-04-01T00:00:00"/>
    <s v="SK1WK0159"/>
    <s v="5Y 3M"/>
    <x v="0"/>
    <s v="25 Yrs"/>
    <x v="3"/>
    <s v="Direct Labour"/>
    <m/>
    <n v="20"/>
    <m/>
    <n v="391"/>
    <n v="119"/>
    <m/>
    <m/>
  </r>
  <r>
    <n v="118"/>
    <s v="SV2PCOM068"/>
    <s v="Reena Devi                      "/>
    <x v="0"/>
    <x v="1"/>
    <s v="Company"/>
    <s v="Assembly"/>
    <m/>
    <s v="F"/>
    <d v="1988-01-01T00:00:00"/>
    <d v="2026-02-01T00:00:00"/>
    <s v="8 Hours"/>
    <m/>
    <s v="Yes"/>
    <s v="NO"/>
    <n v="101649923973"/>
    <n v="101649923973"/>
    <m/>
    <s v="HDFC NEFT"/>
    <s v="HDFC Bank"/>
    <n v="50100498185601"/>
    <m/>
    <n v="384"/>
    <n v="117"/>
    <n v="0"/>
    <n v="501"/>
    <n v="46"/>
    <n v="32"/>
    <n v="579"/>
    <n v="501"/>
    <s v="Walk"/>
    <s v="Own"/>
    <s v="Daman"/>
    <m/>
    <s v="1"/>
    <n v="-1"/>
    <x v="1"/>
    <m/>
    <m/>
    <d v="2021-04-20T00:00:00"/>
    <s v="SK1WK0166"/>
    <s v="5Y 2M"/>
    <x v="0"/>
    <s v="38 Yrs"/>
    <x v="2"/>
    <s v="Direct Labour"/>
    <m/>
    <n v="20"/>
    <m/>
    <n v="384"/>
    <n v="117"/>
    <m/>
    <m/>
  </r>
  <r>
    <n v="119"/>
    <s v="SV2PCOM069"/>
    <s v="Jai Ganesh Kambli               "/>
    <x v="0"/>
    <x v="1"/>
    <s v="Company"/>
    <s v="Quality"/>
    <m/>
    <s v="M"/>
    <d v="1995-01-30T00:00:00"/>
    <d v="2026-02-01T00:00:00"/>
    <s v="8 Hours"/>
    <m/>
    <s v="Yes"/>
    <s v="NO"/>
    <n v="101779423495"/>
    <n v="101779423495"/>
    <m/>
    <s v="HDFC NEFT"/>
    <s v="HDFC Bank"/>
    <n v="50100451237903"/>
    <m/>
    <n v="389"/>
    <n v="166"/>
    <n v="10"/>
    <n v="565"/>
    <n v="47"/>
    <n v="32"/>
    <n v="644"/>
    <n v="501"/>
    <s v="Bike"/>
    <s v="Own"/>
    <s v="Daman"/>
    <m/>
    <s v="1"/>
    <n v="63"/>
    <x v="2"/>
    <m/>
    <m/>
    <d v="2021-08-27T00:00:00"/>
    <s v="SK1WK0170"/>
    <s v="4Y 10M"/>
    <x v="1"/>
    <s v="31 Yrs"/>
    <x v="4"/>
    <s v="Indirect Labour"/>
    <m/>
    <n v="20"/>
    <m/>
    <n v="389"/>
    <n v="166"/>
    <m/>
    <m/>
  </r>
  <r>
    <n v="120"/>
    <s v="SV2PCOM070"/>
    <s v="Dharmishtha Dalvi               "/>
    <x v="0"/>
    <x v="1"/>
    <s v="Company"/>
    <s v="D.W."/>
    <m/>
    <s v="F"/>
    <d v="1989-07-20T00:00:00"/>
    <d v="2026-02-01T00:00:00"/>
    <s v="8 Hours"/>
    <m/>
    <s v="Yes"/>
    <s v="NO"/>
    <n v="101383997968"/>
    <n v="101383997968"/>
    <m/>
    <s v="HDFC NEFT"/>
    <s v="HDFC Bank"/>
    <n v="50100471509013"/>
    <m/>
    <n v="394"/>
    <n v="106"/>
    <n v="0"/>
    <n v="500"/>
    <n v="47"/>
    <n v="33"/>
    <n v="580"/>
    <n v="501"/>
    <s v="Walk"/>
    <s v="Own"/>
    <s v="Nayakwad"/>
    <m/>
    <s v="1"/>
    <n v="-2"/>
    <x v="1"/>
    <n v="12"/>
    <m/>
    <d v="2021-11-01T00:00:00"/>
    <s v="SK1WK0198"/>
    <s v="4Y 8M"/>
    <x v="1"/>
    <s v="36 Yrs"/>
    <x v="2"/>
    <s v="Direct Labour"/>
    <m/>
    <n v="20"/>
    <m/>
    <n v="394"/>
    <n v="106"/>
    <m/>
    <m/>
  </r>
  <r>
    <n v="121"/>
    <s v="SV2PCOM071"/>
    <s v="Mitna Ritaben Kantilal          "/>
    <x v="0"/>
    <x v="1"/>
    <s v="Company"/>
    <s v="Packing"/>
    <m/>
    <s v="F"/>
    <d v="1979-09-25T00:00:00"/>
    <d v="2026-02-01T00:00:00"/>
    <s v="8 Hours"/>
    <m/>
    <s v="Yes"/>
    <s v="NO"/>
    <n v="100024112845"/>
    <n v="100024112845"/>
    <m/>
    <s v="HDFC NEFT"/>
    <s v="HDFC Bank"/>
    <n v="50100471509039"/>
    <m/>
    <n v="384"/>
    <n v="101"/>
    <n v="0"/>
    <n v="485"/>
    <n v="46"/>
    <n v="32"/>
    <n v="563"/>
    <n v="501"/>
    <s v="Bus"/>
    <s v="Contractor"/>
    <s v="Bhilad"/>
    <m/>
    <s v="1"/>
    <n v="-17"/>
    <x v="1"/>
    <m/>
    <m/>
    <d v="2021-11-01T00:00:00"/>
    <s v="SK1WK0199"/>
    <s v="4Y 8M"/>
    <x v="1"/>
    <s v="46 Yrs"/>
    <x v="1"/>
    <s v="Direct Labour"/>
    <m/>
    <n v="20"/>
    <m/>
    <n v="384"/>
    <n v="101"/>
    <m/>
    <m/>
  </r>
  <r>
    <n v="122"/>
    <s v="SV2PCOM072"/>
    <s v="Ankit R Halpati                 "/>
    <x v="0"/>
    <x v="1"/>
    <s v="Company"/>
    <s v="Dispatch"/>
    <m/>
    <s v="M"/>
    <d v="1997-06-01T00:00:00"/>
    <d v="2026-02-01T00:00:00"/>
    <s v="11 Hours"/>
    <m/>
    <s v="Yes"/>
    <s v="NO"/>
    <n v="101422695285"/>
    <n v="101422695285"/>
    <m/>
    <s v="Cheque Payment"/>
    <s v="ICICI Bank"/>
    <n v="0"/>
    <m/>
    <n v="396"/>
    <n v="204"/>
    <n v="15"/>
    <n v="615"/>
    <n v="48"/>
    <n v="33"/>
    <n v="696"/>
    <n v="501"/>
    <s v="Bike"/>
    <s v="Own"/>
    <s v="Vapi"/>
    <m/>
    <s v="1"/>
    <n v="113"/>
    <x v="3"/>
    <m/>
    <m/>
    <d v="2021-11-01T00:00:00"/>
    <s v="SK1WK0203"/>
    <s v="4Y 8M"/>
    <x v="1"/>
    <s v="28 Yrs"/>
    <x v="3"/>
    <s v="Indirect Labour"/>
    <m/>
    <n v="25"/>
    <m/>
    <n v="396"/>
    <n v="204"/>
    <m/>
    <m/>
  </r>
  <r>
    <n v="123"/>
    <s v="SV2PCOM073"/>
    <s v="Mayur Rajesh Halpati            "/>
    <x v="0"/>
    <x v="1"/>
    <s v="Company"/>
    <s v="Quality"/>
    <m/>
    <s v="M"/>
    <d v="1997-01-11T00:00:00"/>
    <d v="2026-02-01T00:00:00"/>
    <s v="8 Hours"/>
    <m/>
    <s v="Yes"/>
    <s v="NO"/>
    <n v="101633292358"/>
    <n v="101633292358"/>
    <m/>
    <s v="HDFC NEFT"/>
    <s v="HDFC Bank"/>
    <n v="50100594053796"/>
    <m/>
    <n v="371"/>
    <n v="149"/>
    <n v="5"/>
    <n v="525"/>
    <n v="45"/>
    <n v="31"/>
    <n v="601"/>
    <n v="501"/>
    <s v="Bike"/>
    <s v="Own"/>
    <s v="Daman"/>
    <m/>
    <s v="1"/>
    <n v="23"/>
    <x v="0"/>
    <m/>
    <m/>
    <d v="2022-12-01T00:00:00"/>
    <s v="SK1WK0211"/>
    <s v="3Y 7M"/>
    <x v="1"/>
    <s v="29 Yrs"/>
    <x v="3"/>
    <s v="Indirect Labour"/>
    <m/>
    <n v="20"/>
    <m/>
    <n v="371"/>
    <n v="149"/>
    <m/>
    <m/>
  </r>
  <r>
    <n v="124"/>
    <s v="SV2PCOM019"/>
    <s v="Patel Sangita Navin             "/>
    <x v="0"/>
    <x v="1"/>
    <s v="Company"/>
    <s v="Packing"/>
    <m/>
    <s v="F"/>
    <d v="1981-06-01T00:00:00"/>
    <d v="2026-02-01T00:00:00"/>
    <s v="8 Hours"/>
    <m/>
    <s v="Yes"/>
    <s v="NO"/>
    <n v="100332372606"/>
    <n v="100332372606"/>
    <m/>
    <s v="HDFC NEFT"/>
    <s v="HDFC Bank"/>
    <s v="50100677954266"/>
    <m/>
    <n v="374"/>
    <n v="81"/>
    <n v="0"/>
    <n v="455"/>
    <n v="45"/>
    <n v="31"/>
    <n v="531"/>
    <n v="501"/>
    <s v="Bus"/>
    <s v="Contractor"/>
    <s v="Valsad"/>
    <m/>
    <s v="1"/>
    <n v="-47"/>
    <x v="1"/>
    <n v="7"/>
    <m/>
    <d v="2023-10-01T00:00:00"/>
    <s v="SK1WK0213"/>
    <s v="2Y 9M"/>
    <x v="5"/>
    <s v="44 Yrs"/>
    <x v="1"/>
    <s v="Direct Labour"/>
    <m/>
    <n v="20"/>
    <m/>
    <n v="374"/>
    <n v="81"/>
    <m/>
    <m/>
  </r>
  <r>
    <n v="125"/>
    <s v="SV2PCOM020"/>
    <s v="Radha Anil Patel                "/>
    <x v="0"/>
    <x v="1"/>
    <s v="Company"/>
    <s v="D.W."/>
    <m/>
    <s v="F"/>
    <d v="1982-10-04T00:00:00"/>
    <d v="2026-02-01T00:00:00"/>
    <s v="8 Hours"/>
    <m/>
    <s v="Yes"/>
    <s v="NO"/>
    <n v="102006483510"/>
    <n v="102006483510"/>
    <m/>
    <s v="HDFC NEFT"/>
    <s v="HDFC Bank"/>
    <s v="50100677954279"/>
    <m/>
    <n v="371"/>
    <n v="79"/>
    <n v="0"/>
    <n v="450"/>
    <n v="45"/>
    <n v="31"/>
    <n v="526"/>
    <n v="501"/>
    <s v="Bus"/>
    <s v="Contractor"/>
    <s v="Pardi"/>
    <m/>
    <s v="1"/>
    <n v="-52"/>
    <x v="1"/>
    <n v="11"/>
    <m/>
    <d v="2023-10-01T00:00:00"/>
    <s v="SK1WK0214"/>
    <s v="2Y 9M"/>
    <x v="5"/>
    <s v="43 Yrs"/>
    <x v="1"/>
    <s v="Direct Labour"/>
    <m/>
    <n v="20"/>
    <m/>
    <n v="371"/>
    <n v="79"/>
    <m/>
    <m/>
  </r>
  <r>
    <n v="126"/>
    <s v="SV2PCOM021"/>
    <s v="Urmila Sunil Patel              "/>
    <x v="0"/>
    <x v="1"/>
    <s v="Company"/>
    <s v="Line Leader"/>
    <m/>
    <s v="F"/>
    <d v="1975-03-19T00:00:00"/>
    <d v="2026-02-01T00:00:00"/>
    <s v="8 Hours"/>
    <m/>
    <s v="Yes"/>
    <s v="NO"/>
    <n v="100396088135"/>
    <n v="100396088135"/>
    <m/>
    <s v="HDFC NEFT"/>
    <s v="HDFC Bank"/>
    <s v="50100332271086"/>
    <m/>
    <n v="384"/>
    <n v="101"/>
    <n v="10"/>
    <n v="495"/>
    <n v="46"/>
    <n v="32"/>
    <n v="573"/>
    <n v="501"/>
    <s v="Bus"/>
    <s v="Contractor"/>
    <s v="Pardi"/>
    <m/>
    <s v="1"/>
    <n v="-7"/>
    <x v="1"/>
    <m/>
    <m/>
    <d v="2023-10-01T00:00:00"/>
    <s v="SK1WK0215"/>
    <s v="2Y 9M"/>
    <x v="5"/>
    <s v="51 Yrs"/>
    <x v="1"/>
    <s v="Direct Prod Labour"/>
    <m/>
    <n v="20"/>
    <m/>
    <n v="384"/>
    <n v="101"/>
    <m/>
    <m/>
  </r>
  <r>
    <n v="127"/>
    <s v="SV2PCOM074"/>
    <s v="Rukesh Devu Nayka               "/>
    <x v="0"/>
    <x v="1"/>
    <s v="Company"/>
    <s v="Dispatch"/>
    <m/>
    <s v="M"/>
    <d v="1988-04-04T00:00:00"/>
    <d v="2026-02-01T00:00:00"/>
    <s v="11 Hours"/>
    <m/>
    <s v="Yes"/>
    <s v="NO"/>
    <n v="101692507898"/>
    <n v="101692507898"/>
    <m/>
    <s v="HDFC NEFT"/>
    <s v="HDFC Bank"/>
    <n v="50100693954238"/>
    <m/>
    <n v="460"/>
    <n v="150"/>
    <n v="15"/>
    <n v="625"/>
    <n v="55"/>
    <n v="38"/>
    <n v="718"/>
    <n v="501"/>
    <s v="Bike"/>
    <s v="Own"/>
    <s v="Nayakwad"/>
    <m/>
    <s v="1"/>
    <n v="123"/>
    <x v="3"/>
    <m/>
    <m/>
    <d v="2023-12-01T00:00:00"/>
    <s v="SK1WK0217"/>
    <s v="2Y 7M"/>
    <x v="5"/>
    <s v="37 Yrs"/>
    <x v="2"/>
    <s v="Indirect Labour"/>
    <m/>
    <n v="25"/>
    <m/>
    <n v="460"/>
    <n v="150"/>
    <m/>
    <m/>
  </r>
  <r>
    <n v="128"/>
    <s v="SV2PCOM075"/>
    <s v="Anita R Patel                   "/>
    <x v="0"/>
    <x v="1"/>
    <s v="Company"/>
    <s v="Assembly"/>
    <m/>
    <s v="F"/>
    <d v="1993-09-28T00:00:00"/>
    <d v="2026-02-01T00:00:00"/>
    <s v="8 Hours"/>
    <m/>
    <s v="Yes"/>
    <s v="NO"/>
    <n v="101693230875"/>
    <n v="101699123835"/>
    <m/>
    <s v="HDFC NEFT"/>
    <s v="HDFC Bank"/>
    <n v="50100693954251"/>
    <m/>
    <n v="357"/>
    <n v="128"/>
    <n v="0"/>
    <n v="485"/>
    <n v="43"/>
    <n v="30"/>
    <n v="558"/>
    <n v="501"/>
    <s v="Auto Rickshaw"/>
    <s v="Own"/>
    <s v="Salvav"/>
    <m/>
    <s v="1"/>
    <n v="-17"/>
    <x v="1"/>
    <n v="5"/>
    <m/>
    <d v="2024-01-01T00:00:00"/>
    <s v="SK1WK0219"/>
    <s v="2Y 6M"/>
    <x v="5"/>
    <s v="32 Yrs"/>
    <x v="4"/>
    <s v="Direct Labour"/>
    <m/>
    <n v="20"/>
    <m/>
    <n v="357"/>
    <n v="128"/>
    <m/>
    <m/>
  </r>
  <r>
    <n v="129"/>
    <s v="SV2PCOM076"/>
    <s v="Dhinal M. Nayka                 "/>
    <x v="0"/>
    <x v="1"/>
    <s v="Company"/>
    <s v="Quality"/>
    <m/>
    <s v="M"/>
    <d v="2002-11-14T00:00:00"/>
    <d v="2026-02-01T00:00:00"/>
    <s v="8 Hours"/>
    <m/>
    <s v="Yes"/>
    <s v="NO"/>
    <n v="101699123835"/>
    <n v="101693230875"/>
    <m/>
    <s v="HDFC NEFT"/>
    <s v="HDFC Bank"/>
    <n v="50100693954241"/>
    <m/>
    <n v="374"/>
    <n v="96"/>
    <n v="20"/>
    <n v="490"/>
    <n v="45"/>
    <n v="31"/>
    <n v="566"/>
    <n v="501"/>
    <s v="Bike"/>
    <s v="Own"/>
    <s v="Nayakwad"/>
    <m/>
    <s v="1"/>
    <n v="-12"/>
    <x v="1"/>
    <m/>
    <m/>
    <d v="2024-01-01T00:00:00"/>
    <s v="SK1WK0220"/>
    <s v="2Y 6M"/>
    <x v="5"/>
    <s v="23 Yrs"/>
    <x v="0"/>
    <s v="Indirect Labour"/>
    <m/>
    <n v="20"/>
    <m/>
    <n v="374"/>
    <n v="96"/>
    <m/>
    <m/>
  </r>
  <r>
    <n v="1"/>
    <s v="SK1WK0001"/>
    <s v="Rekha Harish Patel              "/>
    <x v="1"/>
    <x v="1"/>
    <s v="Company"/>
    <s v="D.W."/>
    <m/>
    <s v="F"/>
    <d v="1969-06-10T00:00:00"/>
    <d v="2026-02-01T00:00:00"/>
    <s v="8 Hours"/>
    <m/>
    <s v="Yes"/>
    <s v="NO"/>
    <n v="100312342872"/>
    <n v="0"/>
    <m/>
    <s v="HDFC NEFT"/>
    <s v="HDFC Bank"/>
    <n v="50100332272178"/>
    <m/>
    <n v="400"/>
    <n v="197"/>
    <n v="0"/>
    <n v="597"/>
    <n v="48"/>
    <n v="33"/>
    <n v="678"/>
    <n v="501"/>
    <s v="Bus"/>
    <s v="Contractor"/>
    <s v="Pardi"/>
    <m/>
    <s v="1"/>
    <n v="95"/>
    <x v="2"/>
    <m/>
    <m/>
    <d v="2012-07-01T00:00:00"/>
    <s v="SK1WK0001"/>
    <s v="14Y 0M"/>
    <x v="4"/>
    <s v="56 Yrs"/>
    <x v="1"/>
    <s v="Direct Labour"/>
    <m/>
    <n v="20"/>
    <m/>
    <n v="400"/>
    <n v="197"/>
    <m/>
    <m/>
  </r>
  <r>
    <n v="2"/>
    <s v="SK1WK0003"/>
    <s v="Jyoti Keshav Halpati"/>
    <x v="1"/>
    <x v="1"/>
    <s v="Company"/>
    <s v="Assembly"/>
    <m/>
    <s v="F"/>
    <d v="1972-01-01T00:00:00"/>
    <d v="2026-02-01T00:00:00"/>
    <s v="8 Hours"/>
    <m/>
    <s v="Yes"/>
    <s v="NO"/>
    <s v="10017905613_x000a_7"/>
    <n v="0"/>
    <m/>
    <s v="HDFC NEFT"/>
    <s v="HDFC Bank"/>
    <n v="50100332271060"/>
    <m/>
    <n v="405"/>
    <n v="178"/>
    <n v="0"/>
    <n v="583"/>
    <n v="49"/>
    <n v="34"/>
    <n v="666"/>
    <n v="501"/>
    <s v="Bus"/>
    <s v="Contractor"/>
    <s v="Pardi"/>
    <m/>
    <s v="1"/>
    <n v="81"/>
    <x v="2"/>
    <m/>
    <m/>
    <d v="2012-07-01T00:00:00"/>
    <s v="SK1WK0003"/>
    <s v="14Y 0M"/>
    <x v="4"/>
    <s v="54 Yrs"/>
    <x v="1"/>
    <s v="Direct Labour"/>
    <m/>
    <n v="20"/>
    <m/>
    <n v="405"/>
    <n v="178"/>
    <m/>
    <m/>
  </r>
  <r>
    <n v="3"/>
    <s v="SK1WK0005"/>
    <s v="Jagruti Dinesh Patel            "/>
    <x v="1"/>
    <x v="1"/>
    <s v="Company"/>
    <s v="D.W."/>
    <m/>
    <s v="F"/>
    <d v="1968-06-01T00:00:00"/>
    <d v="2026-02-01T00:00:00"/>
    <s v="8 Hours"/>
    <m/>
    <s v="Yes"/>
    <s v="NO"/>
    <n v="100170931981"/>
    <n v="0"/>
    <m/>
    <s v="HDFC NEFT"/>
    <s v="HDFC Bank"/>
    <n v="50100332932764"/>
    <m/>
    <n v="400"/>
    <n v="182"/>
    <n v="0"/>
    <n v="582"/>
    <n v="48"/>
    <n v="33"/>
    <n v="663"/>
    <n v="501"/>
    <s v="Bus"/>
    <s v="Contractor"/>
    <s v="Umargam"/>
    <m/>
    <s v="1"/>
    <n v="80"/>
    <x v="2"/>
    <m/>
    <m/>
    <d v="2012-07-01T00:00:00"/>
    <s v="SK1WK0005"/>
    <s v="14Y 0M"/>
    <x v="4"/>
    <s v="57 Yrs"/>
    <x v="1"/>
    <s v="Direct Labour"/>
    <m/>
    <n v="20"/>
    <m/>
    <n v="400"/>
    <n v="182"/>
    <m/>
    <m/>
  </r>
  <r>
    <n v="4"/>
    <s v="SK1WK0006"/>
    <s v="Aruna Vinod Patel               "/>
    <x v="1"/>
    <x v="1"/>
    <s v="Company"/>
    <s v="D.W."/>
    <m/>
    <s v="F"/>
    <d v="1968-07-17T00:00:00"/>
    <d v="2026-02-01T00:00:00"/>
    <s v="8 Hours"/>
    <m/>
    <s v="Yes"/>
    <s v="NO"/>
    <n v="100091106641"/>
    <n v="0"/>
    <m/>
    <s v="HDFC NEFT"/>
    <s v="HDFC Bank"/>
    <n v="50100338861622"/>
    <m/>
    <n v="400"/>
    <n v="178"/>
    <n v="0"/>
    <n v="578"/>
    <n v="48"/>
    <n v="33"/>
    <n v="659"/>
    <n v="501"/>
    <s v="Bus"/>
    <s v="Contractor"/>
    <s v="Pardi"/>
    <m/>
    <s v="1"/>
    <n v="76"/>
    <x v="2"/>
    <m/>
    <m/>
    <d v="2012-07-01T00:00:00"/>
    <s v="SK1WK0006"/>
    <s v="14Y 0M"/>
    <x v="4"/>
    <s v="57 Yrs"/>
    <x v="1"/>
    <s v="Direct Labour"/>
    <m/>
    <n v="20"/>
    <m/>
    <n v="400"/>
    <n v="178"/>
    <m/>
    <m/>
  </r>
  <r>
    <n v="5"/>
    <s v="SK1WK0015"/>
    <s v="Raju Babu Halpati               "/>
    <x v="1"/>
    <x v="1"/>
    <s v="Company"/>
    <s v="FF/Repair"/>
    <m/>
    <s v="M"/>
    <d v="1970-09-29T00:00:00"/>
    <d v="2026-02-01T00:00:00"/>
    <s v="8 Hours"/>
    <m/>
    <s v="Yes"/>
    <s v="NO"/>
    <n v="100004954545"/>
    <n v="0"/>
    <m/>
    <s v="HDFC NEFT"/>
    <s v="HDFC Bank"/>
    <n v="50100330450196"/>
    <m/>
    <n v="441"/>
    <n v="298"/>
    <n v="10"/>
    <n v="749"/>
    <n v="53"/>
    <n v="37"/>
    <n v="839"/>
    <n v="501"/>
    <s v="Bike"/>
    <s v="Own"/>
    <s v="Kunta"/>
    <m/>
    <s v="1"/>
    <n v="247"/>
    <x v="5"/>
    <m/>
    <m/>
    <d v="2014-01-01T00:00:00"/>
    <s v="SK1WK0015"/>
    <s v="12Y 6M"/>
    <x v="4"/>
    <s v="55 Yrs"/>
    <x v="1"/>
    <s v="Direct Prod Labour"/>
    <m/>
    <n v="20"/>
    <m/>
    <n v="441"/>
    <n v="298"/>
    <m/>
    <m/>
  </r>
  <r>
    <n v="6"/>
    <s v="SK1WK0025"/>
    <s v="Urmila Subhas Patel             "/>
    <x v="1"/>
    <x v="1"/>
    <s v="Company"/>
    <s v="D.W."/>
    <m/>
    <s v="F"/>
    <d v="1967-09-13T00:00:00"/>
    <d v="2026-02-01T00:00:00"/>
    <s v="8 Hours"/>
    <m/>
    <s v="Yes"/>
    <s v="NO"/>
    <n v="100509381130"/>
    <n v="0"/>
    <m/>
    <s v="HDFC NEFT"/>
    <s v="HDFC Bank"/>
    <n v="50100332271011"/>
    <m/>
    <n v="415"/>
    <n v="154"/>
    <n v="0"/>
    <n v="569"/>
    <n v="50"/>
    <n v="35"/>
    <n v="654"/>
    <n v="501"/>
    <s v="Bus"/>
    <s v="Contractor"/>
    <s v="Pardi"/>
    <m/>
    <s v="1"/>
    <n v="67"/>
    <x v="2"/>
    <m/>
    <m/>
    <d v="2015-01-01T00:00:00"/>
    <s v="SK1WK0025"/>
    <s v="11Y 6M"/>
    <x v="4"/>
    <s v="58 Yrs"/>
    <x v="1"/>
    <s v="Direct Labour"/>
    <m/>
    <n v="20"/>
    <m/>
    <n v="415"/>
    <n v="154"/>
    <m/>
    <m/>
  </r>
  <r>
    <n v="7"/>
    <s v="SK1WK0030"/>
    <s v="Sandipbhai Vinubhai Varli       "/>
    <x v="1"/>
    <x v="1"/>
    <s v="Company"/>
    <s v="Line Leader"/>
    <m/>
    <s v="M"/>
    <d v="1996-11-03T00:00:00"/>
    <d v="2026-02-01T00:00:00"/>
    <s v="8 Hours"/>
    <m/>
    <s v="Yes"/>
    <s v="NO"/>
    <s v="10050953741_x000a_9"/>
    <n v="0"/>
    <m/>
    <s v="HDFC NEFT"/>
    <s v="HDFC Bank"/>
    <n v="50100332933142"/>
    <m/>
    <n v="429"/>
    <n v="222"/>
    <n v="10"/>
    <n v="661"/>
    <n v="51"/>
    <n v="36"/>
    <n v="748"/>
    <n v="501"/>
    <s v="Van"/>
    <s v="Contractor"/>
    <s v="Mohangam"/>
    <m/>
    <s v="1"/>
    <n v="159"/>
    <x v="4"/>
    <m/>
    <m/>
    <d v="2014-08-01T00:00:00"/>
    <s v="SK1WK0030"/>
    <s v="11Y 11M"/>
    <x v="4"/>
    <s v="29 Yrs"/>
    <x v="3"/>
    <s v="Direct Prod Labour"/>
    <m/>
    <n v="20"/>
    <m/>
    <n v="429"/>
    <n v="222"/>
    <m/>
    <m/>
  </r>
  <r>
    <n v="8"/>
    <s v="SK1WK0031"/>
    <s v="VipulKumar Dahyabhai Halpati    "/>
    <x v="1"/>
    <x v="1"/>
    <s v="Company"/>
    <s v="Line Leader"/>
    <m/>
    <s v="M"/>
    <d v="1994-02-02T00:00:00"/>
    <d v="2026-02-01T00:00:00"/>
    <s v="8 Hours"/>
    <m/>
    <s v="Yes"/>
    <s v="NO"/>
    <n v="100508156888"/>
    <n v="0"/>
    <m/>
    <s v="HDFC NEFT"/>
    <s v="HDFC Bank"/>
    <n v="50100332271712"/>
    <m/>
    <n v="434"/>
    <n v="229"/>
    <n v="0"/>
    <n v="663"/>
    <n v="52"/>
    <n v="36"/>
    <n v="751"/>
    <n v="501"/>
    <s v="Bike"/>
    <s v="Own"/>
    <s v="Mohangam"/>
    <m/>
    <s v="0"/>
    <n v="161"/>
    <x v="4"/>
    <m/>
    <d v="2026-03-31T00:00:00"/>
    <d v="2014-11-01T00:00:00"/>
    <s v="SK1WK0031"/>
    <s v="11Y 8M"/>
    <x v="4"/>
    <s v="32 Yrs"/>
    <x v="4"/>
    <s v="Direct Prod Labour"/>
    <m/>
    <n v="20"/>
    <m/>
    <n v="434"/>
    <n v="229"/>
    <m/>
    <m/>
  </r>
  <r>
    <n v="9"/>
    <s v="SK1WK0034"/>
    <s v="Rakesh  Kishanbhai Halpati      "/>
    <x v="1"/>
    <x v="1"/>
    <s v="Company"/>
    <s v="FF/Repair"/>
    <m/>
    <s v="M"/>
    <d v="1991-06-01T00:00:00"/>
    <d v="2026-02-01T00:00:00"/>
    <s v="8 Hours"/>
    <m/>
    <s v="Yes"/>
    <s v="NO"/>
    <s v="10050850804_x000a_8"/>
    <n v="0"/>
    <m/>
    <s v="HDFC NEFT"/>
    <s v="HDFC Bank"/>
    <n v="50100341147478"/>
    <m/>
    <n v="400"/>
    <n v="167"/>
    <n v="0"/>
    <n v="567"/>
    <n v="48"/>
    <n v="33"/>
    <n v="648"/>
    <n v="501"/>
    <s v="Bike"/>
    <s v="Own"/>
    <s v="Mohangam"/>
    <m/>
    <s v="1"/>
    <n v="65"/>
    <x v="2"/>
    <m/>
    <m/>
    <d v="2015-01-01T00:00:00"/>
    <s v="SK1WK0034"/>
    <s v="11Y 6M"/>
    <x v="4"/>
    <s v="34 Yrs"/>
    <x v="4"/>
    <s v="Direct Prod Labour"/>
    <m/>
    <n v="20"/>
    <m/>
    <n v="400"/>
    <n v="167"/>
    <m/>
    <m/>
  </r>
  <r>
    <n v="10"/>
    <s v="SK1WK0038"/>
    <s v="Samsher Chauhan                 "/>
    <x v="1"/>
    <x v="1"/>
    <s v="Company"/>
    <s v="Store"/>
    <m/>
    <s v="M"/>
    <d v="1999-02-02T00:00:00"/>
    <d v="2026-02-01T00:00:00"/>
    <s v="11 Hours"/>
    <m/>
    <s v="Yes"/>
    <s v="NO"/>
    <n v="100721408360"/>
    <n v="0"/>
    <m/>
    <s v="HDFC NEFT"/>
    <s v="HDFC Bank"/>
    <n v="50100332272076"/>
    <m/>
    <n v="445"/>
    <n v="305"/>
    <n v="20"/>
    <n v="770"/>
    <n v="53"/>
    <n v="37"/>
    <n v="860"/>
    <n v="501"/>
    <s v="Bicycle"/>
    <s v="Own"/>
    <s v="Vapi"/>
    <m/>
    <s v="1"/>
    <n v="268"/>
    <x v="5"/>
    <m/>
    <m/>
    <d v="2016-05-05T00:00:00"/>
    <s v="SK1WK0038"/>
    <s v="10Y 2M"/>
    <x v="4"/>
    <s v="27 Yrs"/>
    <x v="3"/>
    <s v="Indirect Labour"/>
    <m/>
    <n v="25"/>
    <m/>
    <n v="445"/>
    <n v="305"/>
    <m/>
    <m/>
  </r>
  <r>
    <n v="11"/>
    <s v="SK1WK0042"/>
    <s v="Bhavana Nitinbhai Mahyavanshi   "/>
    <x v="1"/>
    <x v="1"/>
    <s v="Company"/>
    <s v="Packing"/>
    <m/>
    <s v="F"/>
    <d v="1982-01-01T00:00:00"/>
    <d v="2026-02-01T00:00:00"/>
    <s v="8 Hours"/>
    <m/>
    <s v="Yes"/>
    <s v="NO"/>
    <n v="100922682086"/>
    <n v="0"/>
    <m/>
    <s v="HDFC NEFT"/>
    <s v="HDFC Bank"/>
    <n v="50100341147630"/>
    <m/>
    <n v="396"/>
    <n v="145"/>
    <n v="0"/>
    <n v="541"/>
    <n v="48"/>
    <n v="33"/>
    <n v="622"/>
    <n v="501"/>
    <s v="Auto Rickshaw"/>
    <s v="Own"/>
    <s v="Salvav"/>
    <m/>
    <s v="1"/>
    <n v="39"/>
    <x v="0"/>
    <m/>
    <m/>
    <d v="2016-09-13T00:00:00"/>
    <s v="SK1WK0042"/>
    <s v="9Y 9M"/>
    <x v="4"/>
    <s v="44 Yrs"/>
    <x v="1"/>
    <s v="Direct Labour"/>
    <m/>
    <n v="20"/>
    <m/>
    <n v="396"/>
    <n v="145"/>
    <m/>
    <m/>
  </r>
  <r>
    <n v="12"/>
    <s v="SK1WK0046"/>
    <s v="Shilpa Jayesh Mahyavanshi       "/>
    <x v="1"/>
    <x v="1"/>
    <s v="Company"/>
    <s v="Packing"/>
    <m/>
    <s v="F"/>
    <d v="1980-11-26T00:00:00"/>
    <d v="2026-02-01T00:00:00"/>
    <s v="8 Hours"/>
    <m/>
    <s v="Yes"/>
    <s v="NO"/>
    <n v="101057151476"/>
    <n v="0"/>
    <m/>
    <s v="HDFC NEFT"/>
    <s v="HDFC Bank"/>
    <n v="50100332932702"/>
    <m/>
    <n v="396"/>
    <n v="154"/>
    <n v="0"/>
    <n v="550"/>
    <n v="48"/>
    <n v="33"/>
    <n v="631"/>
    <n v="501"/>
    <s v="Auto Rickshaw"/>
    <s v="Own"/>
    <s v="Salvav"/>
    <m/>
    <s v="1"/>
    <n v="48"/>
    <x v="0"/>
    <m/>
    <m/>
    <d v="2016-12-01T00:00:00"/>
    <s v="SK1WK0046"/>
    <s v="9Y 7M"/>
    <x v="4"/>
    <s v="45 Yrs"/>
    <x v="1"/>
    <s v="Direct Labour"/>
    <m/>
    <n v="20"/>
    <m/>
    <n v="396"/>
    <n v="154"/>
    <m/>
    <m/>
  </r>
  <r>
    <n v="13"/>
    <s v="SK1WK0047"/>
    <s v="Jagruti Prakash Mahyavanshi     "/>
    <x v="1"/>
    <x v="1"/>
    <s v="Company"/>
    <s v="Packing"/>
    <m/>
    <s v="F"/>
    <d v="1984-03-29T00:00:00"/>
    <d v="2026-02-01T00:00:00"/>
    <s v="8 Hours"/>
    <m/>
    <s v="Yes"/>
    <s v="NO"/>
    <n v="101057151385"/>
    <n v="0"/>
    <m/>
    <s v="HDFC NEFT"/>
    <s v="HDFC Bank"/>
    <n v="50100332271152"/>
    <m/>
    <n v="396"/>
    <n v="154"/>
    <n v="0"/>
    <n v="550"/>
    <n v="48"/>
    <n v="33"/>
    <n v="631"/>
    <n v="501"/>
    <s v="Auto Rickshaw"/>
    <s v="Own"/>
    <s v="Salvav"/>
    <m/>
    <s v="1"/>
    <n v="48"/>
    <x v="0"/>
    <m/>
    <m/>
    <d v="2016-12-01T00:00:00"/>
    <s v="SK1WK0047"/>
    <s v="9Y 7M"/>
    <x v="4"/>
    <s v="42 Yrs"/>
    <x v="1"/>
    <s v="Direct Labour"/>
    <m/>
    <n v="20"/>
    <m/>
    <n v="396"/>
    <n v="154"/>
    <m/>
    <m/>
  </r>
  <r>
    <n v="14"/>
    <s v="SK1WK0053"/>
    <s v="Hitesh Champaklal Patel         "/>
    <x v="1"/>
    <x v="1"/>
    <s v="Company"/>
    <s v="Assembly"/>
    <m/>
    <s v="M"/>
    <d v="1990-04-19T00:00:00"/>
    <d v="2026-02-01T00:00:00"/>
    <s v="8 Hours"/>
    <m/>
    <s v="Yes"/>
    <s v="NO"/>
    <n v="101169238305"/>
    <n v="0"/>
    <m/>
    <s v="HDFC NEFT"/>
    <s v="HDFC Bank"/>
    <n v="50100332271583"/>
    <m/>
    <n v="414"/>
    <n v="151"/>
    <n v="0"/>
    <n v="565"/>
    <n v="50"/>
    <n v="34"/>
    <n v="649"/>
    <n v="501"/>
    <s v="Bike"/>
    <s v="Own"/>
    <s v="Daman"/>
    <m/>
    <s v="1"/>
    <n v="63"/>
    <x v="2"/>
    <m/>
    <m/>
    <d v="2017-08-01T00:00:00"/>
    <s v="SK1WK0053"/>
    <s v="8Y 11M"/>
    <x v="4"/>
    <s v="35 Yrs"/>
    <x v="2"/>
    <s v="Direct Labour"/>
    <m/>
    <n v="20"/>
    <m/>
    <n v="414"/>
    <n v="151"/>
    <m/>
    <m/>
  </r>
  <r>
    <n v="15"/>
    <s v="SK1WK0057"/>
    <s v="Ramesh Uttambhai Dubla          "/>
    <x v="1"/>
    <x v="1"/>
    <s v="Company"/>
    <s v="FF/Repair"/>
    <m/>
    <s v="M"/>
    <d v="1987-12-18T00:00:00"/>
    <d v="2026-02-01T00:00:00"/>
    <s v="8 Hours"/>
    <m/>
    <s v="Yes"/>
    <s v="NO"/>
    <n v="101250174241"/>
    <n v="0"/>
    <m/>
    <s v="HDFC NEFT"/>
    <s v="HDFC Bank"/>
    <n v="50100332272001"/>
    <m/>
    <n v="406"/>
    <n v="184"/>
    <n v="5"/>
    <n v="595"/>
    <n v="49"/>
    <n v="34"/>
    <n v="678"/>
    <n v="501"/>
    <s v="Bike"/>
    <s v="Own"/>
    <s v="Karambili"/>
    <m/>
    <s v="1"/>
    <n v="93"/>
    <x v="2"/>
    <m/>
    <m/>
    <d v="2018-01-01T00:00:00"/>
    <s v="SK1WK0057"/>
    <s v="8Y 6M"/>
    <x v="4"/>
    <s v="38 Yrs"/>
    <x v="2"/>
    <s v="Direct Prod Labour"/>
    <m/>
    <n v="20"/>
    <m/>
    <n v="406"/>
    <n v="184"/>
    <m/>
    <m/>
  </r>
  <r>
    <n v="16"/>
    <s v="SK1WK0059"/>
    <s v="Nayka Chetan Kiritbhai          "/>
    <x v="1"/>
    <x v="1"/>
    <s v="Company"/>
    <s v="FF/Repair"/>
    <m/>
    <s v="M"/>
    <d v="1990-06-05T00:00:00"/>
    <d v="2026-02-01T00:00:00"/>
    <s v="8 Hours"/>
    <m/>
    <s v="Yes"/>
    <s v="NO"/>
    <n v="100026769987"/>
    <n v="0"/>
    <m/>
    <s v="HDFC NEFT"/>
    <s v="HDFC Bank"/>
    <n v="50100332933092"/>
    <m/>
    <n v="403"/>
    <n v="187"/>
    <n v="15"/>
    <n v="605"/>
    <n v="48"/>
    <n v="34"/>
    <n v="687"/>
    <n v="501"/>
    <s v="Bike"/>
    <s v="Own"/>
    <s v="Nayakwad"/>
    <m/>
    <s v="1"/>
    <n v="103"/>
    <x v="3"/>
    <m/>
    <m/>
    <d v="2018-02-01T00:00:00"/>
    <s v="SK1WK0059"/>
    <s v="8Y 5M"/>
    <x v="4"/>
    <s v="35 Yrs"/>
    <x v="2"/>
    <s v="Direct Prod Labour"/>
    <m/>
    <n v="20"/>
    <m/>
    <n v="403"/>
    <n v="187"/>
    <m/>
    <m/>
  </r>
  <r>
    <n v="17"/>
    <s v="SK1WK0060"/>
    <s v="Chetan Prakash Halpati          "/>
    <x v="1"/>
    <x v="1"/>
    <s v="Company"/>
    <s v="Quality"/>
    <m/>
    <s v="M"/>
    <d v="1996-02-09T00:00:00"/>
    <d v="2026-02-01T00:00:00"/>
    <s v="8 Hours"/>
    <m/>
    <s v="Yes"/>
    <s v="NO"/>
    <n v="101261305859"/>
    <n v="0"/>
    <m/>
    <s v="HDFC NEFT"/>
    <s v="HDFC Bank"/>
    <n v="50100332271047"/>
    <m/>
    <n v="406"/>
    <n v="194"/>
    <n v="10"/>
    <n v="610"/>
    <n v="49"/>
    <n v="34"/>
    <n v="693"/>
    <n v="501"/>
    <s v="Van"/>
    <s v="Contractor"/>
    <s v="Mohangam"/>
    <m/>
    <s v="1"/>
    <n v="108"/>
    <x v="3"/>
    <m/>
    <m/>
    <d v="2018-02-01T00:00:00"/>
    <s v="SK1WK0060"/>
    <s v="8Y 5M"/>
    <x v="4"/>
    <s v="30 Yrs"/>
    <x v="4"/>
    <s v="Indirect Labour"/>
    <m/>
    <n v="20"/>
    <m/>
    <n v="406"/>
    <n v="194"/>
    <m/>
    <m/>
  </r>
  <r>
    <n v="18"/>
    <s v="SK1WK0063"/>
    <s v="Varli Vijaybhai                 "/>
    <x v="1"/>
    <x v="1"/>
    <s v="Company"/>
    <s v="Line Leader"/>
    <m/>
    <s v="M"/>
    <d v="1998-08-24T00:00:00"/>
    <d v="2026-02-01T00:00:00"/>
    <s v="8 Hours"/>
    <m/>
    <s v="Yes"/>
    <s v="NO"/>
    <n v="101267846427"/>
    <n v="0"/>
    <m/>
    <s v="HDFC NEFT"/>
    <s v="HDFC Bank"/>
    <n v="50100332269582"/>
    <m/>
    <n v="411"/>
    <n v="149"/>
    <n v="0"/>
    <n v="560"/>
    <n v="49"/>
    <n v="34"/>
    <n v="643"/>
    <n v="501"/>
    <s v="Van"/>
    <s v="Contractor"/>
    <s v="Mohangam"/>
    <m/>
    <s v="1"/>
    <n v="58"/>
    <x v="2"/>
    <m/>
    <m/>
    <d v="2018-03-01T00:00:00"/>
    <s v="SK1WK0063"/>
    <s v="8Y 4M"/>
    <x v="4"/>
    <s v="27 Yrs"/>
    <x v="3"/>
    <s v="Direct Prod Labour"/>
    <m/>
    <n v="20"/>
    <m/>
    <n v="411"/>
    <n v="149"/>
    <m/>
    <m/>
  </r>
  <r>
    <n v="19"/>
    <s v="SK1WK0080"/>
    <s v="Pritesh Thakor Halpati          "/>
    <x v="1"/>
    <x v="1"/>
    <s v="Company"/>
    <s v="Quality"/>
    <m/>
    <s v="M"/>
    <d v="1994-05-21T00:00:00"/>
    <d v="2026-02-01T00:00:00"/>
    <s v="8 Hours"/>
    <m/>
    <s v="Yes"/>
    <s v="NO"/>
    <n v="101240548384"/>
    <n v="0"/>
    <m/>
    <s v="HDFC NEFT"/>
    <s v="HDFC Bank"/>
    <n v="50100332270962"/>
    <m/>
    <n v="418"/>
    <n v="248"/>
    <n v="15"/>
    <n v="681"/>
    <n v="50"/>
    <n v="35"/>
    <n v="766"/>
    <n v="501"/>
    <s v="Bike"/>
    <s v="Own"/>
    <s v="Vapi"/>
    <m/>
    <s v="1"/>
    <n v="179"/>
    <x v="4"/>
    <m/>
    <m/>
    <d v="2019-07-04T00:00:00"/>
    <s v="SK1WK0080"/>
    <s v="7Y 0M"/>
    <x v="0"/>
    <s v="31 Yrs"/>
    <x v="4"/>
    <s v="Indirect Labour"/>
    <m/>
    <n v="20"/>
    <m/>
    <n v="418"/>
    <n v="248"/>
    <m/>
    <m/>
  </r>
  <r>
    <n v="20"/>
    <s v="SK1WK0082"/>
    <s v="Patel Gauriben Aaytabhai        "/>
    <x v="1"/>
    <x v="1"/>
    <s v="Company"/>
    <s v="D.W."/>
    <m/>
    <s v="F"/>
    <d v="1965-01-01T00:00:00"/>
    <d v="2026-02-01T00:00:00"/>
    <s v="8 Hours"/>
    <m/>
    <s v="Yes"/>
    <s v="NO"/>
    <n v="101514677296"/>
    <n v="0"/>
    <m/>
    <s v="HDFC NEFT"/>
    <s v="HDFC Bank"/>
    <n v="50100332932691"/>
    <m/>
    <n v="384"/>
    <n v="159"/>
    <n v="0"/>
    <n v="543"/>
    <n v="46"/>
    <n v="32"/>
    <n v="621"/>
    <n v="501"/>
    <s v="Bus"/>
    <s v="Contractor"/>
    <s v="Panchali-Pardi"/>
    <m/>
    <s v="1"/>
    <n v="41"/>
    <x v="0"/>
    <m/>
    <m/>
    <d v="2019-10-01T00:00:00"/>
    <s v="SK1WK0082"/>
    <s v="6Y 9M"/>
    <x v="0"/>
    <s v="61 Yrs"/>
    <x v="1"/>
    <s v="Direct Labour"/>
    <m/>
    <n v="20"/>
    <m/>
    <n v="384"/>
    <n v="159"/>
    <m/>
    <m/>
  </r>
  <r>
    <n v="21"/>
    <s v="SK1WK0083"/>
    <s v="Patel Hansaben Jayeshbhai       "/>
    <x v="1"/>
    <x v="1"/>
    <s v="Company"/>
    <s v="D.W."/>
    <m/>
    <s v="F"/>
    <d v="1980-01-01T00:00:00"/>
    <d v="2026-02-01T00:00:00"/>
    <s v="8 Hours"/>
    <m/>
    <s v="Yes"/>
    <s v="NO"/>
    <n v="101529043718"/>
    <n v="0"/>
    <m/>
    <s v="HDFC NEFT"/>
    <s v="HDFC Bank"/>
    <n v="50100338861852"/>
    <m/>
    <n v="384"/>
    <n v="139"/>
    <n v="0"/>
    <n v="523"/>
    <n v="46"/>
    <n v="32"/>
    <n v="601"/>
    <n v="501"/>
    <s v="Bus"/>
    <s v="Contractor"/>
    <s v="Panchali-Pardi"/>
    <m/>
    <s v="1"/>
    <n v="21"/>
    <x v="0"/>
    <m/>
    <m/>
    <d v="2019-10-01T00:00:00"/>
    <s v="SK1WK0083"/>
    <s v="6Y 9M"/>
    <x v="0"/>
    <s v="46 Yrs"/>
    <x v="1"/>
    <s v="Direct Labour"/>
    <m/>
    <n v="20"/>
    <m/>
    <n v="384"/>
    <n v="139"/>
    <m/>
    <m/>
  </r>
  <r>
    <n v="22"/>
    <s v="SK1WK0084"/>
    <s v="Rathod Ranjanaben Chhaganbhai   "/>
    <x v="1"/>
    <x v="1"/>
    <s v="Company"/>
    <s v="D.W."/>
    <m/>
    <s v="F"/>
    <d v="1966-02-11T00:00:00"/>
    <d v="2026-02-01T00:00:00"/>
    <s v="8 Hours"/>
    <m/>
    <s v="Yes"/>
    <s v="NO"/>
    <n v="101514677072"/>
    <n v="0"/>
    <m/>
    <s v="HDFC NEFT"/>
    <s v="HDFC Bank"/>
    <n v="50100341147617"/>
    <m/>
    <n v="384"/>
    <n v="152"/>
    <n v="0"/>
    <n v="536"/>
    <n v="46"/>
    <n v="32"/>
    <n v="614"/>
    <n v="501"/>
    <s v="Bus"/>
    <s v="Contractor"/>
    <s v="Panchali-Pardi"/>
    <m/>
    <s v="1"/>
    <n v="34"/>
    <x v="0"/>
    <m/>
    <m/>
    <d v="2019-10-01T00:00:00"/>
    <s v="SK1WK0084"/>
    <s v="6Y 9M"/>
    <x v="0"/>
    <s v="60 Yrs"/>
    <x v="1"/>
    <s v="Direct Labour"/>
    <m/>
    <n v="20"/>
    <m/>
    <n v="384"/>
    <n v="152"/>
    <m/>
    <m/>
  </r>
  <r>
    <n v="23"/>
    <s v="SK1WK0086"/>
    <s v="Chanchalben Mukeshbhai Patel    "/>
    <x v="1"/>
    <x v="1"/>
    <s v="Company"/>
    <s v="D.W."/>
    <m/>
    <s v="F"/>
    <d v="1970-06-05T00:00:00"/>
    <d v="2026-02-01T00:00:00"/>
    <s v="8 Hours"/>
    <m/>
    <s v="Yes"/>
    <s v="NO"/>
    <n v="101514677064"/>
    <n v="0"/>
    <m/>
    <s v="HDFC NEFT"/>
    <s v="HDFC Bank"/>
    <n v="50100332932688"/>
    <m/>
    <n v="384"/>
    <n v="159"/>
    <n v="0"/>
    <n v="543"/>
    <n v="46"/>
    <n v="32"/>
    <n v="621"/>
    <n v="501"/>
    <s v="Bus"/>
    <s v="Contractor"/>
    <s v="Pardi"/>
    <m/>
    <s v="1"/>
    <n v="41"/>
    <x v="0"/>
    <m/>
    <m/>
    <d v="2019-05-02T00:00:00"/>
    <s v="SK1WK0086"/>
    <s v="7Y 2M"/>
    <x v="4"/>
    <s v="55 Yrs"/>
    <x v="1"/>
    <s v="Direct Labour"/>
    <m/>
    <n v="20"/>
    <m/>
    <n v="384"/>
    <n v="159"/>
    <m/>
    <m/>
  </r>
  <r>
    <n v="24"/>
    <s v="SK1WK0089"/>
    <s v="Zamuben Chimanbhai Patel        "/>
    <x v="1"/>
    <x v="1"/>
    <s v="Company"/>
    <s v="Wire Cutting"/>
    <m/>
    <s v="F"/>
    <d v="1965-06-01T00:00:00"/>
    <d v="2026-02-01T00:00:00"/>
    <s v="8 Hours"/>
    <m/>
    <s v="Yes"/>
    <s v="NO"/>
    <n v="101518711201"/>
    <n v="0"/>
    <m/>
    <s v="HDFC NEFT"/>
    <s v="HDFC Bank"/>
    <n v="50100341146771"/>
    <m/>
    <n v="384"/>
    <n v="159"/>
    <n v="0"/>
    <n v="543"/>
    <n v="46"/>
    <n v="32"/>
    <n v="621"/>
    <n v="501"/>
    <s v="Bus"/>
    <s v="Contractor"/>
    <s v="Pardi"/>
    <m/>
    <s v="1"/>
    <n v="41"/>
    <x v="0"/>
    <m/>
    <m/>
    <d v="2019-10-01T00:00:00"/>
    <s v="SK1WK0089"/>
    <s v="6Y 9M"/>
    <x v="0"/>
    <s v="60 Yrs"/>
    <x v="1"/>
    <s v="Direct Prod Labour"/>
    <m/>
    <n v="20"/>
    <m/>
    <n v="384"/>
    <n v="159"/>
    <m/>
    <m/>
  </r>
  <r>
    <n v="25"/>
    <s v="SK1WK0091"/>
    <s v="Bhupen Manilal Halpati          "/>
    <x v="1"/>
    <x v="1"/>
    <s v="Company"/>
    <s v="Line Leader"/>
    <m/>
    <s v="M"/>
    <d v="1996-11-14T00:00:00"/>
    <d v="2026-02-01T00:00:00"/>
    <s v="8 Hours"/>
    <m/>
    <s v="Yes"/>
    <s v="NO"/>
    <n v="101525654761"/>
    <n v="0"/>
    <m/>
    <s v="HDFC NEFT"/>
    <s v="HDFC Bank"/>
    <n v="50100332270975"/>
    <m/>
    <n v="414"/>
    <n v="206"/>
    <n v="15"/>
    <n v="635"/>
    <n v="50"/>
    <n v="34"/>
    <n v="719"/>
    <n v="501"/>
    <s v="Bike"/>
    <s v="Own"/>
    <s v="Daman"/>
    <m/>
    <s v="1"/>
    <n v="133"/>
    <x v="3"/>
    <m/>
    <m/>
    <d v="2019-05-02T00:00:00"/>
    <s v="SK1WK0091"/>
    <s v="7Y 2M"/>
    <x v="4"/>
    <s v="29 Yrs"/>
    <x v="3"/>
    <s v="Direct Prod Labour"/>
    <m/>
    <n v="20"/>
    <m/>
    <n v="414"/>
    <n v="206"/>
    <m/>
    <m/>
  </r>
  <r>
    <n v="26"/>
    <s v="SK1WK0093"/>
    <s v="Anit Kumar Pankajbhai Varli     "/>
    <x v="1"/>
    <x v="1"/>
    <s v="Company"/>
    <s v="Quality"/>
    <m/>
    <s v="M"/>
    <d v="2000-01-01T00:00:00"/>
    <d v="2026-02-01T00:00:00"/>
    <s v="8 Hours"/>
    <m/>
    <s v="Yes"/>
    <s v="NO"/>
    <n v="101525654757"/>
    <n v="0"/>
    <m/>
    <s v="HDFC NEFT"/>
    <s v="HDFC Bank"/>
    <n v="50100332271314"/>
    <m/>
    <n v="391"/>
    <n v="174"/>
    <n v="5"/>
    <n v="570"/>
    <n v="47"/>
    <n v="33"/>
    <n v="650"/>
    <n v="501"/>
    <s v="Bike"/>
    <s v="Own"/>
    <s v="Pardi"/>
    <m/>
    <s v="1"/>
    <n v="68"/>
    <x v="2"/>
    <m/>
    <m/>
    <d v="2019-05-09T00:00:00"/>
    <s v="SK1WK0093"/>
    <s v="7Y 1M"/>
    <x v="4"/>
    <s v="26 Yrs"/>
    <x v="3"/>
    <s v="Indirect Labour"/>
    <m/>
    <n v="20"/>
    <m/>
    <n v="391"/>
    <n v="174"/>
    <m/>
    <m/>
  </r>
  <r>
    <n v="27"/>
    <s v="SK1WK0094"/>
    <s v="Anupama Arjun Jaiswal           "/>
    <x v="1"/>
    <x v="1"/>
    <s v="Company"/>
    <s v="Admin"/>
    <m/>
    <s v="F"/>
    <d v="1983-01-02T00:00:00"/>
    <d v="2026-02-01T00:00:00"/>
    <s v="8 Hours"/>
    <m/>
    <s v="Yes"/>
    <s v="NO"/>
    <n v="101539549007"/>
    <n v="0"/>
    <m/>
    <s v="HDFC NEFT"/>
    <s v="HDFC Bank"/>
    <n v="50100300801127"/>
    <m/>
    <n v="475"/>
    <n v="291"/>
    <n v="25"/>
    <n v="791"/>
    <n v="57"/>
    <n v="40"/>
    <n v="888"/>
    <n v="501"/>
    <s v="Bike"/>
    <s v="Own"/>
    <s v="Vapi"/>
    <m/>
    <s v="1"/>
    <n v="289"/>
    <x v="5"/>
    <m/>
    <m/>
    <d v="2019-12-01T00:00:00"/>
    <s v="SK1WK0094"/>
    <s v="6Y 7M"/>
    <x v="0"/>
    <s v="43 Yrs"/>
    <x v="1"/>
    <s v="Indirect Labour"/>
    <m/>
    <n v="20"/>
    <m/>
    <n v="475"/>
    <n v="291"/>
    <m/>
    <m/>
  </r>
  <r>
    <n v="28"/>
    <s v="SK1WK0101"/>
    <s v="Radheshyam Ram                  "/>
    <x v="1"/>
    <x v="1"/>
    <s v="Company"/>
    <s v="Admin"/>
    <m/>
    <s v="M"/>
    <d v="2002-01-01T00:00:00"/>
    <d v="2026-02-01T00:00:00"/>
    <s v="8 Hours"/>
    <m/>
    <s v="Yes"/>
    <s v="NO"/>
    <n v="101756164294"/>
    <n v="0"/>
    <m/>
    <s v="HDFC NEFT"/>
    <s v="HDFC Bank"/>
    <n v="50100459486626"/>
    <m/>
    <n v="382"/>
    <n v="243"/>
    <n v="0"/>
    <n v="625"/>
    <n v="46"/>
    <n v="32"/>
    <n v="703"/>
    <n v="501"/>
    <s v="Auto Rickshaw"/>
    <s v="Own"/>
    <s v="Vapi"/>
    <m/>
    <s v="1"/>
    <n v="123"/>
    <x v="3"/>
    <m/>
    <m/>
    <d v="2021-12-01T00:00:00"/>
    <s v="SK1WK0101"/>
    <s v="4Y 7M"/>
    <x v="1"/>
    <s v="24 Yrs"/>
    <x v="0"/>
    <s v="Indirect Labour"/>
    <m/>
    <n v="20"/>
    <m/>
    <n v="382"/>
    <n v="243"/>
    <m/>
    <m/>
  </r>
  <r>
    <n v="29"/>
    <s v="SK1WK0105"/>
    <s v="Patel Champaben Raviyabhai      "/>
    <x v="1"/>
    <x v="1"/>
    <s v="Company"/>
    <s v="D.W."/>
    <m/>
    <s v="F"/>
    <d v="1969-06-01T00:00:00"/>
    <d v="2026-02-01T00:00:00"/>
    <s v="8 Hours"/>
    <m/>
    <s v="Yes"/>
    <s v="NO"/>
    <n v="101663110035"/>
    <n v="0"/>
    <m/>
    <s v="HDFC NEFT"/>
    <s v="HDFC Bank"/>
    <n v="50100411723115"/>
    <m/>
    <n v="386"/>
    <n v="160"/>
    <n v="0"/>
    <n v="546"/>
    <n v="46"/>
    <n v="32"/>
    <n v="624"/>
    <n v="501"/>
    <s v="Bus"/>
    <s v="Contractor"/>
    <s v="Kakadmati"/>
    <m/>
    <s v="1"/>
    <n v="44"/>
    <x v="0"/>
    <m/>
    <m/>
    <d v="2021-02-01T00:00:00"/>
    <s v="SK1WK0105"/>
    <s v="5Y 5M"/>
    <x v="0"/>
    <s v="56 Yrs"/>
    <x v="1"/>
    <s v="Direct Labour"/>
    <m/>
    <n v="20"/>
    <m/>
    <n v="386"/>
    <n v="160"/>
    <m/>
    <m/>
  </r>
  <r>
    <n v="30"/>
    <s v="SK1WK0108"/>
    <s v="Ahir Manjulaben Bhangiyabhai    "/>
    <x v="1"/>
    <x v="1"/>
    <s v="Company"/>
    <s v="D.W."/>
    <m/>
    <s v="F"/>
    <d v="1975-05-01T00:00:00"/>
    <d v="2026-02-01T00:00:00"/>
    <s v="8 Hours"/>
    <m/>
    <s v="Yes"/>
    <s v="NO"/>
    <n v="101663091055"/>
    <n v="0"/>
    <m/>
    <s v="HDFC NEFT"/>
    <s v="HDFC Bank"/>
    <n v="50100398508475"/>
    <m/>
    <n v="386"/>
    <n v="155"/>
    <n v="0"/>
    <n v="541"/>
    <n v="46"/>
    <n v="32"/>
    <n v="619"/>
    <n v="501"/>
    <s v="Bus"/>
    <s v="Contractor"/>
    <s v="Pardi"/>
    <m/>
    <s v="1"/>
    <n v="39"/>
    <x v="0"/>
    <m/>
    <m/>
    <d v="2021-02-01T00:00:00"/>
    <s v="SK1WK0108"/>
    <s v="5Y 5M"/>
    <x v="0"/>
    <s v="50 Yrs"/>
    <x v="1"/>
    <s v="Direct Labour"/>
    <m/>
    <n v="20"/>
    <m/>
    <n v="386"/>
    <n v="155"/>
    <m/>
    <m/>
  </r>
  <r>
    <n v="31"/>
    <s v="SK1WK0116"/>
    <s v="Narmadaben Manojbhai Patel      "/>
    <x v="1"/>
    <x v="1"/>
    <s v="Company"/>
    <s v="Assembly"/>
    <m/>
    <s v="F"/>
    <d v="1995-05-31T00:00:00"/>
    <d v="2026-02-01T00:00:00"/>
    <s v="8 Hours"/>
    <m/>
    <s v="Yes"/>
    <s v="NO"/>
    <n v="101663369897"/>
    <n v="0"/>
    <m/>
    <s v="HDFC NEFT"/>
    <s v="HDFC Bank"/>
    <n v="50100395932022"/>
    <m/>
    <n v="386"/>
    <n v="124"/>
    <n v="0"/>
    <n v="510"/>
    <n v="46"/>
    <n v="32"/>
    <n v="588"/>
    <n v="501"/>
    <s v="Van"/>
    <s v="Contractor"/>
    <s v="Udwada"/>
    <m/>
    <s v="1"/>
    <n v="8"/>
    <x v="0"/>
    <m/>
    <m/>
    <d v="2021-02-01T00:00:00"/>
    <s v="SK1WK0116"/>
    <s v="5Y 5M"/>
    <x v="0"/>
    <s v="30 Yrs"/>
    <x v="4"/>
    <s v="Direct Labour"/>
    <m/>
    <n v="20"/>
    <m/>
    <n v="386"/>
    <n v="124"/>
    <m/>
    <m/>
  </r>
  <r>
    <n v="32"/>
    <s v="SK1WK0118"/>
    <s v="Hemant Manishbhai Nayka         "/>
    <x v="1"/>
    <x v="1"/>
    <s v="Company"/>
    <s v="Quality"/>
    <m/>
    <s v="M"/>
    <d v="1999-07-14T00:00:00"/>
    <d v="2026-02-01T00:00:00"/>
    <s v="8 Hours"/>
    <m/>
    <s v="Yes"/>
    <s v="NO"/>
    <n v="101663369907"/>
    <n v="0"/>
    <m/>
    <s v="HDFC NEFT"/>
    <s v="HDFC Bank"/>
    <n v="50100411723766"/>
    <m/>
    <n v="385"/>
    <n v="130"/>
    <n v="5"/>
    <n v="520"/>
    <n v="46"/>
    <n v="32"/>
    <n v="598"/>
    <n v="501"/>
    <s v="Bike"/>
    <s v="Own"/>
    <s v="Daman"/>
    <m/>
    <s v="1"/>
    <n v="18"/>
    <x v="0"/>
    <m/>
    <m/>
    <d v="2021-02-01T00:00:00"/>
    <s v="SK1WK0118"/>
    <s v="5Y 5M"/>
    <x v="0"/>
    <s v="26 Yrs"/>
    <x v="3"/>
    <s v="Indirect Labour"/>
    <m/>
    <n v="20"/>
    <m/>
    <n v="385"/>
    <n v="130"/>
    <m/>
    <m/>
  </r>
  <r>
    <n v="33"/>
    <s v="SK1WK0120"/>
    <s v="Patel Surekhaben Bhagubhai      "/>
    <x v="1"/>
    <x v="1"/>
    <s v="Company"/>
    <s v="Packing"/>
    <m/>
    <s v="F"/>
    <d v="1977-12-15T00:00:00"/>
    <d v="2026-02-01T00:00:00"/>
    <s v="8 Hours"/>
    <m/>
    <s v="Yes"/>
    <s v="NO"/>
    <n v="101663369809"/>
    <n v="0"/>
    <m/>
    <s v="HDFC NEFT"/>
    <s v="HDFC Bank"/>
    <n v="50100411723052"/>
    <m/>
    <n v="386"/>
    <n v="114"/>
    <n v="0"/>
    <n v="500"/>
    <n v="46"/>
    <n v="32"/>
    <n v="578"/>
    <n v="501"/>
    <s v="Auto Rickshaw"/>
    <s v="Own"/>
    <s v="Salvav"/>
    <m/>
    <s v="1"/>
    <n v="-2"/>
    <x v="1"/>
    <m/>
    <m/>
    <d v="2021-02-01T00:00:00"/>
    <s v="SK1WK0120"/>
    <s v="5Y 5M"/>
    <x v="0"/>
    <s v="48 Yrs"/>
    <x v="1"/>
    <s v="Direct Labour"/>
    <m/>
    <n v="20"/>
    <m/>
    <n v="386"/>
    <n v="114"/>
    <m/>
    <m/>
  </r>
  <r>
    <n v="34"/>
    <s v="SK1WK0122"/>
    <s v="Lataben Prakashbhai Patel       "/>
    <x v="1"/>
    <x v="1"/>
    <s v="Company"/>
    <s v="Assembly"/>
    <m/>
    <s v="F"/>
    <d v="1976-01-01T00:00:00"/>
    <d v="2026-02-01T00:00:00"/>
    <s v="8 Hours"/>
    <m/>
    <s v="Yes"/>
    <s v="NO"/>
    <n v="101663369832"/>
    <n v="0"/>
    <m/>
    <s v="HDFC NEFT"/>
    <s v="HDFC Bank"/>
    <n v="50100411723829"/>
    <m/>
    <n v="386"/>
    <n v="149"/>
    <n v="0"/>
    <n v="535"/>
    <n v="46"/>
    <n v="32"/>
    <n v="613"/>
    <n v="501"/>
    <s v="Auto Rickshaw"/>
    <s v="Own"/>
    <s v="Pandor"/>
    <m/>
    <s v="1"/>
    <n v="33"/>
    <x v="0"/>
    <m/>
    <m/>
    <d v="2021-02-01T00:00:00"/>
    <s v="SK1WK0122"/>
    <s v="5Y 5M"/>
    <x v="0"/>
    <s v="50 Yrs"/>
    <x v="1"/>
    <s v="Direct Labour"/>
    <m/>
    <n v="20"/>
    <m/>
    <n v="386"/>
    <n v="149"/>
    <m/>
    <m/>
  </r>
  <r>
    <n v="35"/>
    <s v="SK1WK0123"/>
    <s v="Pushpaben Hemantbhai Patel      "/>
    <x v="1"/>
    <x v="1"/>
    <s v="Company"/>
    <s v="Assembly"/>
    <m/>
    <s v="F"/>
    <d v="1976-01-01T00:00:00"/>
    <d v="2026-02-01T00:00:00"/>
    <s v="8 Hours"/>
    <m/>
    <s v="Yes"/>
    <s v="NO"/>
    <n v="101663369850"/>
    <n v="0"/>
    <m/>
    <s v="HDFC NEFT"/>
    <s v="HDFC Bank"/>
    <n v="50100411723230"/>
    <m/>
    <n v="386"/>
    <n v="149"/>
    <n v="0"/>
    <n v="535"/>
    <n v="46"/>
    <n v="32"/>
    <n v="613"/>
    <n v="501"/>
    <s v="Auto Rickshaw"/>
    <s v="Own"/>
    <s v="Pandor"/>
    <m/>
    <s v="1"/>
    <n v="33"/>
    <x v="0"/>
    <m/>
    <m/>
    <d v="2021-02-01T00:00:00"/>
    <s v="SK1WK0123"/>
    <s v="5Y 5M"/>
    <x v="0"/>
    <s v="50 Yrs"/>
    <x v="1"/>
    <s v="Direct Labour"/>
    <m/>
    <n v="20"/>
    <m/>
    <n v="386"/>
    <n v="149"/>
    <m/>
    <m/>
  </r>
  <r>
    <n v="36"/>
    <s v="SK1WK0129"/>
    <s v="Halapti Hareshbhai Gulabbhai    "/>
    <x v="1"/>
    <x v="1"/>
    <s v="Company"/>
    <s v="Soaking"/>
    <m/>
    <s v="M"/>
    <d v="1998-11-15T00:00:00"/>
    <d v="2026-02-01T00:00:00"/>
    <s v="8 Hours"/>
    <m/>
    <s v="Yes"/>
    <s v="NO"/>
    <n v="101509305739"/>
    <n v="0"/>
    <m/>
    <s v="HDFC NEFT"/>
    <s v="HDFC Bank"/>
    <n v="50100398511775"/>
    <m/>
    <n v="386"/>
    <n v="124"/>
    <n v="0"/>
    <n v="510"/>
    <n v="46"/>
    <n v="32"/>
    <n v="588"/>
    <n v="501"/>
    <s v="Bike"/>
    <s v="Own"/>
    <s v="Mohangam"/>
    <m/>
    <s v="1"/>
    <n v="8"/>
    <x v="0"/>
    <m/>
    <m/>
    <d v="2021-03-01T00:00:00"/>
    <s v="SK1WK0129"/>
    <s v="5Y 4M"/>
    <x v="0"/>
    <s v="27 Yrs"/>
    <x v="3"/>
    <s v="Direct Prod Labour"/>
    <m/>
    <n v="20"/>
    <m/>
    <n v="386"/>
    <n v="124"/>
    <m/>
    <m/>
  </r>
  <r>
    <n v="37"/>
    <s v="SK1WK0131"/>
    <s v="Patel Ashaben Kantibhai         "/>
    <x v="1"/>
    <x v="1"/>
    <s v="Company"/>
    <s v="Assembly"/>
    <m/>
    <s v="F"/>
    <d v="1975-06-02T00:00:00"/>
    <d v="2026-02-01T00:00:00"/>
    <s v="8 Hours"/>
    <m/>
    <s v="Yes"/>
    <s v="NO"/>
    <n v="101235388414"/>
    <n v="0"/>
    <m/>
    <s v="HDFC NEFT"/>
    <s v="HDFC Bank"/>
    <n v="50100416433210"/>
    <m/>
    <n v="384"/>
    <n v="91"/>
    <n v="0"/>
    <n v="475"/>
    <n v="46"/>
    <n v="32"/>
    <n v="553"/>
    <n v="501"/>
    <s v="Bus"/>
    <s v="Contractor"/>
    <s v="Panchali-Pardi"/>
    <m/>
    <s v="1"/>
    <n v="-27"/>
    <x v="1"/>
    <m/>
    <m/>
    <d v="2021-03-01T00:00:00"/>
    <s v="SK1WK0131"/>
    <s v="5Y 4M"/>
    <x v="0"/>
    <s v="50 Yrs"/>
    <x v="1"/>
    <s v="Direct Labour"/>
    <m/>
    <n v="20"/>
    <m/>
    <n v="384"/>
    <n v="91"/>
    <m/>
    <m/>
  </r>
  <r>
    <n v="38"/>
    <s v="SK1WK0134"/>
    <s v="Dakshabahen Mukeshbhai Patel    "/>
    <x v="1"/>
    <x v="1"/>
    <s v="Company"/>
    <s v="D.W."/>
    <m/>
    <s v="F"/>
    <d v="2005-05-31T00:00:00"/>
    <d v="2026-02-01T00:00:00"/>
    <s v="8 Hours"/>
    <m/>
    <s v="Yes"/>
    <s v="NO"/>
    <n v="101669583870"/>
    <n v="0"/>
    <m/>
    <s v="HDFC NEFT"/>
    <s v="HDFC Bank"/>
    <n v="50100398508502"/>
    <m/>
    <n v="384"/>
    <n v="157"/>
    <n v="0"/>
    <n v="541"/>
    <n v="46"/>
    <n v="32"/>
    <n v="619"/>
    <n v="501"/>
    <s v="Bus"/>
    <s v="Contractor"/>
    <s v="Panchali-Pardi"/>
    <m/>
    <s v="1"/>
    <n v="39"/>
    <x v="0"/>
    <m/>
    <m/>
    <d v="2021-03-01T00:00:00"/>
    <s v="SK1WK0134"/>
    <s v="5Y 4M"/>
    <x v="0"/>
    <s v="20 Yrs"/>
    <x v="0"/>
    <s v="Direct Labour"/>
    <m/>
    <n v="20"/>
    <m/>
    <n v="384"/>
    <n v="157"/>
    <m/>
    <m/>
  </r>
  <r>
    <n v="39"/>
    <s v="SK1WK0136"/>
    <s v="Halpati Vanitaben Babubhai      "/>
    <x v="1"/>
    <x v="1"/>
    <s v="Company"/>
    <s v="Assembly"/>
    <m/>
    <s v="F"/>
    <d v="1990-01-03T00:00:00"/>
    <d v="2026-02-01T00:00:00"/>
    <s v="8 Hours"/>
    <m/>
    <s v="Yes"/>
    <s v="NO"/>
    <n v="101669600220"/>
    <n v="0"/>
    <m/>
    <s v="HDFC NEFT"/>
    <s v="HDFC Bank"/>
    <n v="50100395932009"/>
    <m/>
    <n v="386"/>
    <n v="119"/>
    <n v="0"/>
    <n v="505"/>
    <n v="46"/>
    <n v="32"/>
    <n v="583"/>
    <n v="501"/>
    <s v="Bike"/>
    <s v="Own"/>
    <s v="Vapi"/>
    <m/>
    <s v="1"/>
    <n v="3"/>
    <x v="0"/>
    <m/>
    <m/>
    <d v="2021-03-01T00:00:00"/>
    <s v="SK1WK0136"/>
    <s v="5Y 4M"/>
    <x v="0"/>
    <s v="36 Yrs"/>
    <x v="2"/>
    <s v="Direct Labour"/>
    <m/>
    <n v="20"/>
    <m/>
    <n v="386"/>
    <n v="119"/>
    <m/>
    <m/>
  </r>
  <r>
    <n v="40"/>
    <s v="SK1WK0139"/>
    <s v="Patel Ushaben Champakbhai       "/>
    <x v="1"/>
    <x v="1"/>
    <s v="Company"/>
    <s v="D.W."/>
    <m/>
    <s v="F"/>
    <d v="1971-12-12T00:00:00"/>
    <d v="2026-02-01T00:00:00"/>
    <s v="8 Hours"/>
    <m/>
    <s v="Yes"/>
    <s v="NO"/>
    <n v="101669856585"/>
    <n v="0"/>
    <m/>
    <s v="HDFC NEFT"/>
    <s v="HDFC Bank"/>
    <n v="50100398508512"/>
    <m/>
    <n v="386"/>
    <n v="144"/>
    <n v="0"/>
    <n v="530"/>
    <n v="46"/>
    <n v="32"/>
    <n v="608"/>
    <n v="501"/>
    <s v="Bus"/>
    <s v="Contractor"/>
    <s v="Panchali-Pardi"/>
    <m/>
    <s v="1"/>
    <n v="28"/>
    <x v="0"/>
    <m/>
    <m/>
    <d v="2021-03-01T00:00:00"/>
    <s v="SK1WK0139"/>
    <s v="5Y 4M"/>
    <x v="0"/>
    <s v="54 Yrs"/>
    <x v="1"/>
    <s v="Direct Labour"/>
    <m/>
    <n v="20"/>
    <m/>
    <n v="386"/>
    <n v="144"/>
    <m/>
    <m/>
  </r>
  <r>
    <n v="41"/>
    <s v="SK1WK0143"/>
    <s v="Ushaben Jayantibhai Patel       "/>
    <x v="1"/>
    <x v="1"/>
    <s v="Company"/>
    <s v="D.W."/>
    <m/>
    <s v="F"/>
    <d v="1969-06-01T00:00:00"/>
    <d v="2026-02-01T00:00:00"/>
    <s v="8 Hours"/>
    <m/>
    <s v="Yes"/>
    <s v="NO"/>
    <n v="101669867205"/>
    <n v="0"/>
    <m/>
    <s v="HDFC NEFT"/>
    <s v="HDFC Bank"/>
    <n v="50100398508551"/>
    <m/>
    <n v="386"/>
    <n v="155"/>
    <n v="0"/>
    <n v="541"/>
    <n v="46"/>
    <n v="32"/>
    <n v="619"/>
    <n v="501"/>
    <s v="Bus"/>
    <s v="Contractor"/>
    <s v="Sukhesh"/>
    <m/>
    <s v="1"/>
    <n v="39"/>
    <x v="0"/>
    <m/>
    <m/>
    <d v="2021-03-01T00:00:00"/>
    <s v="SK1WK0143"/>
    <s v="5Y 4M"/>
    <x v="0"/>
    <s v="56 Yrs"/>
    <x v="1"/>
    <s v="Direct Labour"/>
    <m/>
    <n v="20"/>
    <m/>
    <n v="386"/>
    <n v="155"/>
    <m/>
    <m/>
  </r>
  <r>
    <n v="42"/>
    <s v="SK1WK0145"/>
    <s v="Patel Geetabahen Babarbhai      "/>
    <x v="1"/>
    <x v="1"/>
    <s v="Company"/>
    <s v="Packing"/>
    <m/>
    <s v="F"/>
    <d v="1972-06-01T00:00:00"/>
    <d v="2026-02-01T00:00:00"/>
    <s v="8 Hours"/>
    <m/>
    <s v="Yes"/>
    <s v="NO"/>
    <n v="101669861588"/>
    <n v="0"/>
    <m/>
    <s v="HDFC NEFT"/>
    <s v="HDFC Bank"/>
    <n v="50100398508564"/>
    <m/>
    <n v="386"/>
    <n v="144"/>
    <n v="0"/>
    <n v="530"/>
    <n v="46"/>
    <n v="32"/>
    <n v="608"/>
    <n v="501"/>
    <s v="Bus"/>
    <s v="Contractor"/>
    <s v="Panchali-Pardi"/>
    <m/>
    <s v="1"/>
    <n v="28"/>
    <x v="0"/>
    <m/>
    <m/>
    <d v="2021-03-01T00:00:00"/>
    <s v="SK1WK0145"/>
    <s v="5Y 4M"/>
    <x v="0"/>
    <s v="53 Yrs"/>
    <x v="1"/>
    <s v="Direct Labour"/>
    <m/>
    <n v="20"/>
    <m/>
    <n v="386"/>
    <n v="144"/>
    <m/>
    <m/>
  </r>
  <r>
    <n v="43"/>
    <s v="SK1WK0148"/>
    <s v="Dhansukhbhai Balaram Halpati    "/>
    <x v="1"/>
    <x v="1"/>
    <s v="Company"/>
    <s v="Soaking"/>
    <m/>
    <s v="M"/>
    <d v="1991-07-11T00:00:00"/>
    <d v="2026-02-01T00:00:00"/>
    <s v="8 Hours"/>
    <m/>
    <s v="Yes"/>
    <s v="NO"/>
    <n v="101670993850"/>
    <n v="0"/>
    <m/>
    <s v="HDFC NEFT"/>
    <s v="HDFC Bank"/>
    <n v="50100398511752"/>
    <m/>
    <n v="386"/>
    <n v="114"/>
    <n v="0"/>
    <n v="500"/>
    <n v="46"/>
    <n v="32"/>
    <n v="578"/>
    <n v="501"/>
    <s v="Bike"/>
    <s v="Own"/>
    <s v="Mohangam"/>
    <m/>
    <s v="1"/>
    <n v="-2"/>
    <x v="1"/>
    <m/>
    <m/>
    <d v="2021-03-01T00:00:00"/>
    <s v="SK1WK0148"/>
    <s v="5Y 4M"/>
    <x v="0"/>
    <s v="34 Yrs"/>
    <x v="4"/>
    <s v="Direct Prod Labour"/>
    <m/>
    <n v="20"/>
    <m/>
    <n v="386"/>
    <n v="114"/>
    <m/>
    <m/>
  </r>
  <r>
    <n v="44"/>
    <s v="SK1WK0158"/>
    <s v="Halpati Minaben Dineshbhai      "/>
    <x v="1"/>
    <x v="1"/>
    <s v="Company"/>
    <s v="Packing"/>
    <m/>
    <s v="F"/>
    <d v="1980-01-01T00:00:00"/>
    <d v="2026-02-01T00:00:00"/>
    <s v="8 Hours"/>
    <m/>
    <s v="Yes"/>
    <s v="NO"/>
    <n v="101287661886"/>
    <n v="0"/>
    <m/>
    <s v="HDFC NEFT"/>
    <s v="HDFC Bank"/>
    <n v="50100442378422"/>
    <m/>
    <n v="384"/>
    <n v="106"/>
    <n v="0"/>
    <n v="490"/>
    <n v="46"/>
    <n v="32"/>
    <n v="568"/>
    <n v="501"/>
    <s v="Van"/>
    <s v="Contractor"/>
    <s v="Pathar Faliya"/>
    <m/>
    <s v="1"/>
    <n v="-12"/>
    <x v="1"/>
    <m/>
    <m/>
    <d v="2021-04-01T00:00:00"/>
    <s v="SK1WK0158"/>
    <s v="5Y 3M"/>
    <x v="0"/>
    <s v="46 Yrs"/>
    <x v="1"/>
    <s v="Direct Labour"/>
    <m/>
    <n v="20"/>
    <m/>
    <n v="384"/>
    <n v="106"/>
    <m/>
    <m/>
  </r>
  <r>
    <n v="45"/>
    <s v="SK1WK0161"/>
    <s v="Varali karishmaben              "/>
    <x v="1"/>
    <x v="1"/>
    <s v="Company"/>
    <s v="Assembly"/>
    <m/>
    <s v="F"/>
    <d v="2001-04-15T00:00:00"/>
    <d v="2026-02-01T00:00:00"/>
    <s v="8 Hours"/>
    <m/>
    <s v="Yes"/>
    <s v="NO"/>
    <n v="101680680948"/>
    <n v="0"/>
    <m/>
    <s v="HDFC NEFT"/>
    <s v="HDFC Bank"/>
    <n v="50100442378395"/>
    <m/>
    <n v="384"/>
    <n v="91"/>
    <n v="0"/>
    <n v="475"/>
    <n v="46"/>
    <n v="32"/>
    <n v="553"/>
    <n v="501"/>
    <s v="Bike"/>
    <s v="Own"/>
    <s v="Mohangam"/>
    <m/>
    <s v="1"/>
    <n v="-27"/>
    <x v="1"/>
    <m/>
    <m/>
    <d v="2021-04-01T00:00:00"/>
    <s v="SK1WK0161"/>
    <s v="5Y 3M"/>
    <x v="0"/>
    <s v="24 Yrs"/>
    <x v="0"/>
    <s v="Direct Labour"/>
    <m/>
    <n v="20"/>
    <m/>
    <n v="384"/>
    <n v="91"/>
    <m/>
    <m/>
  </r>
  <r>
    <n v="46"/>
    <s v="SK1WK0162"/>
    <s v="Halpati Rakeshbhai Vishnubhai   "/>
    <x v="1"/>
    <x v="1"/>
    <s v="Company"/>
    <s v="Line Leader"/>
    <m/>
    <s v="M"/>
    <d v="2001-02-16T00:00:00"/>
    <d v="2026-02-01T00:00:00"/>
    <s v="8 Hours"/>
    <m/>
    <s v="Yes"/>
    <s v="NO"/>
    <n v="101196918138"/>
    <n v="0"/>
    <m/>
    <s v="HDFC NEFT"/>
    <s v="HDFC Bank"/>
    <n v="50100420732295"/>
    <m/>
    <n v="384"/>
    <n v="115"/>
    <n v="15"/>
    <n v="514"/>
    <n v="46"/>
    <n v="32"/>
    <n v="592"/>
    <n v="501"/>
    <s v="Bike"/>
    <s v="Own"/>
    <s v="Mohangam"/>
    <m/>
    <s v="1"/>
    <n v="12"/>
    <x v="0"/>
    <m/>
    <m/>
    <d v="2021-04-01T00:00:00"/>
    <s v="SK1WK0162"/>
    <s v="5Y 3M"/>
    <x v="0"/>
    <s v="25 Yrs"/>
    <x v="3"/>
    <s v="Direct Prod Labour"/>
    <m/>
    <n v="20"/>
    <m/>
    <n v="384"/>
    <n v="115"/>
    <m/>
    <m/>
  </r>
  <r>
    <n v="47"/>
    <s v="SK1WK0165"/>
    <s v="Mamta Bhagu Varli               "/>
    <x v="1"/>
    <x v="1"/>
    <s v="Company"/>
    <s v="Assembly"/>
    <m/>
    <s v="F"/>
    <d v="2002-02-05T00:00:00"/>
    <d v="2026-02-01T00:00:00"/>
    <s v="8 Hours"/>
    <m/>
    <s v="Yes"/>
    <s v="NO"/>
    <n v="101687799690"/>
    <n v="0"/>
    <m/>
    <s v="HDFC NEFT"/>
    <s v="HDFC Bank"/>
    <n v="50100442378372"/>
    <m/>
    <n v="389"/>
    <n v="91"/>
    <n v="0"/>
    <n v="480"/>
    <n v="47"/>
    <n v="32"/>
    <n v="559"/>
    <n v="501"/>
    <s v="Van"/>
    <s v="Contractor"/>
    <s v="Sarigam"/>
    <m/>
    <s v="1"/>
    <n v="-22"/>
    <x v="1"/>
    <m/>
    <m/>
    <d v="2021-04-01T00:00:00"/>
    <s v="SK1WK0165"/>
    <s v="5Y 3M"/>
    <x v="0"/>
    <s v="24 Yrs"/>
    <x v="0"/>
    <s v="Direct Labour"/>
    <m/>
    <n v="20"/>
    <m/>
    <n v="389"/>
    <n v="91"/>
    <m/>
    <m/>
  </r>
  <r>
    <n v="48"/>
    <s v="SK1WK0169"/>
    <s v="Jignesh Dhodi                   "/>
    <x v="1"/>
    <x v="1"/>
    <s v="Company"/>
    <s v="Quality"/>
    <m/>
    <s v="M"/>
    <d v="1992-09-02T00:00:00"/>
    <d v="2026-02-01T00:00:00"/>
    <s v="8 Hours"/>
    <m/>
    <s v="Yes"/>
    <s v="NO"/>
    <n v="100176100587"/>
    <n v="0"/>
    <m/>
    <s v="HDFC NEFT"/>
    <s v="HDFC Bank"/>
    <n v="50100042734034"/>
    <m/>
    <n v="389"/>
    <n v="206"/>
    <n v="10"/>
    <n v="605"/>
    <n v="47"/>
    <n v="32"/>
    <n v="684"/>
    <n v="501"/>
    <s v="Bike"/>
    <s v="Own"/>
    <s v="Daman"/>
    <m/>
    <s v="1"/>
    <n v="103"/>
    <x v="3"/>
    <m/>
    <m/>
    <d v="2021-08-28T00:00:00"/>
    <s v="SK1WK0169"/>
    <s v="4Y 10M"/>
    <x v="1"/>
    <s v="33 Yrs"/>
    <x v="4"/>
    <s v="Indirect Labour"/>
    <m/>
    <n v="20"/>
    <m/>
    <n v="389"/>
    <n v="206"/>
    <m/>
    <m/>
  </r>
  <r>
    <n v="49"/>
    <s v="SK1WK0195"/>
    <s v="Sangitaben Kamleshbhai Halpati  "/>
    <x v="1"/>
    <x v="1"/>
    <s v="Company"/>
    <s v="Packing"/>
    <m/>
    <s v="F"/>
    <d v="1986-06-22T00:00:00"/>
    <d v="2026-02-01T00:00:00"/>
    <s v="8 Hours"/>
    <m/>
    <s v="Yes"/>
    <s v="NO"/>
    <n v="101750909289"/>
    <n v="0"/>
    <m/>
    <s v="HDFC NEFT"/>
    <s v="HDFC Bank"/>
    <n v="50100487359223"/>
    <m/>
    <n v="374"/>
    <n v="81"/>
    <n v="0"/>
    <n v="455"/>
    <n v="45"/>
    <n v="31"/>
    <n v="531"/>
    <n v="501"/>
    <s v="Van"/>
    <s v="Contractor"/>
    <s v="Pathar Faliya"/>
    <m/>
    <s v="1"/>
    <n v="-47"/>
    <x v="1"/>
    <m/>
    <m/>
    <d v="2021-11-01T00:00:00"/>
    <s v="SK1WK0195"/>
    <s v="4Y 8M"/>
    <x v="1"/>
    <s v="39 Yrs"/>
    <x v="2"/>
    <s v="Direct Labour"/>
    <m/>
    <n v="20"/>
    <m/>
    <n v="374"/>
    <n v="81"/>
    <m/>
    <m/>
  </r>
  <r>
    <n v="50"/>
    <s v="SK1WK0200"/>
    <s v="Halpati Vanitaben Dipakbhai     "/>
    <x v="1"/>
    <x v="1"/>
    <s v="Company"/>
    <s v="Packing"/>
    <m/>
    <s v="F"/>
    <d v="1974-01-01T00:00:00"/>
    <d v="2026-02-01T00:00:00"/>
    <s v="8 Hours"/>
    <m/>
    <s v="Yes"/>
    <s v="NO"/>
    <n v="101287661893"/>
    <n v="0"/>
    <m/>
    <s v="Cheque Payment"/>
    <s v="ICICI Bank"/>
    <n v="0"/>
    <m/>
    <n v="389"/>
    <n v="101"/>
    <n v="0"/>
    <n v="490"/>
    <n v="47"/>
    <n v="32"/>
    <n v="569"/>
    <n v="501"/>
    <s v="Van"/>
    <s v="Contractor"/>
    <s v="Pathar Faliya"/>
    <m/>
    <s v="1"/>
    <n v="-12"/>
    <x v="1"/>
    <m/>
    <m/>
    <d v="2021-11-01T00:00:00"/>
    <s v="SK1WK0200"/>
    <s v="4Y 8M"/>
    <x v="1"/>
    <s v="52 Yrs"/>
    <x v="1"/>
    <s v="Direct Labour"/>
    <m/>
    <n v="20"/>
    <m/>
    <n v="389"/>
    <n v="101"/>
    <m/>
    <m/>
  </r>
  <r>
    <n v="51"/>
    <s v="SK1WK0204"/>
    <s v="Sumitra Sanjaybhai Halpati      "/>
    <x v="1"/>
    <x v="1"/>
    <s v="Company"/>
    <s v="Packing"/>
    <m/>
    <s v="F"/>
    <d v="1989-10-09T00:00:00"/>
    <d v="2026-02-01T00:00:00"/>
    <s v="8 Hours"/>
    <m/>
    <s v="Yes"/>
    <s v="NO"/>
    <n v="101752978167"/>
    <n v="0"/>
    <m/>
    <s v="HDFC NEFT"/>
    <s v="HDFC Bank"/>
    <n v="50100471509000"/>
    <m/>
    <n v="379"/>
    <n v="81"/>
    <n v="0"/>
    <n v="460"/>
    <n v="45"/>
    <n v="32"/>
    <n v="537"/>
    <n v="501"/>
    <e v="#N/A"/>
    <e v="#N/A"/>
    <e v="#N/A"/>
    <m/>
    <s v="1"/>
    <n v="-42"/>
    <x v="1"/>
    <m/>
    <m/>
    <d v="2026-02-01T00:00:00"/>
    <s v="SK1WK0204"/>
    <s v="0Y 5M"/>
    <x v="3"/>
    <s v="36 Yrs"/>
    <x v="2"/>
    <s v="Direct Labour"/>
    <m/>
    <n v="20"/>
    <m/>
    <n v="379"/>
    <n v="81"/>
    <m/>
    <m/>
  </r>
  <r>
    <n v="52"/>
    <s v="SK1WK0205"/>
    <s v="Bharti Dilip Vartha             "/>
    <x v="1"/>
    <x v="1"/>
    <s v="Company"/>
    <s v="Packing"/>
    <m/>
    <s v="F"/>
    <d v="1982-03-21T00:00:00"/>
    <d v="2026-02-01T00:00:00"/>
    <s v="8 Hours"/>
    <m/>
    <s v="Yes"/>
    <s v="NO"/>
    <n v="101752975371"/>
    <n v="0"/>
    <m/>
    <s v="HDFC NEFT"/>
    <s v="HDFC Bank"/>
    <n v="50100471509065"/>
    <m/>
    <n v="384"/>
    <n v="96"/>
    <n v="0"/>
    <n v="480"/>
    <n v="46"/>
    <n v="32"/>
    <n v="558"/>
    <n v="501"/>
    <s v="Bus"/>
    <s v="Contractor"/>
    <s v="Talasari"/>
    <m/>
    <s v="1"/>
    <n v="-22"/>
    <x v="1"/>
    <m/>
    <m/>
    <d v="2021-11-01T00:00:00"/>
    <s v="SK1WK0205"/>
    <s v="4Y 8M"/>
    <x v="1"/>
    <s v="44 Yrs"/>
    <x v="1"/>
    <s v="Direct Labour"/>
    <m/>
    <n v="20"/>
    <m/>
    <n v="384"/>
    <n v="96"/>
    <m/>
    <m/>
  </r>
  <r>
    <n v="53"/>
    <s v="SK1WK0209"/>
    <s v="Akshay Girishbhai Patel         "/>
    <x v="1"/>
    <x v="1"/>
    <s v="Company"/>
    <s v="Quality"/>
    <m/>
    <s v="M"/>
    <d v="1998-10-07T00:00:00"/>
    <d v="2026-02-01T00:00:00"/>
    <s v="8 Hours"/>
    <m/>
    <s v="Yes"/>
    <s v="NO"/>
    <s v="101073231277"/>
    <n v="0"/>
    <m/>
    <s v="HDFC NEFT"/>
    <s v="HDFC Bank"/>
    <n v="50100461547140"/>
    <m/>
    <n v="382"/>
    <n v="263"/>
    <n v="10"/>
    <n v="655"/>
    <n v="46"/>
    <n v="32"/>
    <n v="733"/>
    <n v="501"/>
    <s v="Train"/>
    <s v="Own"/>
    <s v="Bilimora"/>
    <m/>
    <s v="1"/>
    <n v="153"/>
    <x v="4"/>
    <m/>
    <m/>
    <d v="2022-03-24T00:00:00"/>
    <s v="SK1WK0209"/>
    <s v="4Y 3M"/>
    <x v="1"/>
    <s v="27 Yrs"/>
    <x v="3"/>
    <s v="Indirect Labour"/>
    <m/>
    <n v="20"/>
    <m/>
    <n v="382"/>
    <n v="263"/>
    <m/>
    <m/>
  </r>
  <r>
    <n v="54"/>
    <s v="SK1WK0216"/>
    <s v="Halpati Kartik Ruplal           "/>
    <x v="1"/>
    <x v="1"/>
    <s v="Company"/>
    <s v="Dispatch"/>
    <m/>
    <s v="M"/>
    <d v="2002-02-23T00:00:00"/>
    <d v="2026-02-01T00:00:00"/>
    <s v="11 Hours"/>
    <m/>
    <s v="Yes"/>
    <s v="NO"/>
    <n v="101692509029"/>
    <n v="0"/>
    <m/>
    <s v="HDFC NEFT"/>
    <s v="HDFC Bank"/>
    <s v="50100558632623"/>
    <m/>
    <n v="470"/>
    <n v="155"/>
    <n v="15"/>
    <n v="640"/>
    <n v="56"/>
    <n v="39"/>
    <n v="735"/>
    <n v="501"/>
    <s v="Bike"/>
    <s v="Own"/>
    <s v="Daman"/>
    <m/>
    <s v="1"/>
    <n v="138"/>
    <x v="3"/>
    <m/>
    <m/>
    <d v="2023-12-01T00:00:00"/>
    <s v="SK1WK0216"/>
    <s v="2Y 7M"/>
    <x v="5"/>
    <s v="24 Yrs"/>
    <x v="0"/>
    <s v="Indirect Labour"/>
    <m/>
    <n v="25"/>
    <m/>
    <n v="470"/>
    <n v="155"/>
    <m/>
    <m/>
  </r>
  <r>
    <n v="55"/>
    <s v="SK1WK0218"/>
    <s v="Kalavati R. VArma               "/>
    <x v="1"/>
    <x v="1"/>
    <s v="Company"/>
    <s v="Packing"/>
    <m/>
    <s v="F"/>
    <d v="1979-01-01T00:00:00"/>
    <d v="2026-02-01T00:00:00"/>
    <s v="8 Hours"/>
    <m/>
    <s v="Yes"/>
    <s v="NO"/>
    <n v="101693230643"/>
    <n v="0"/>
    <m/>
    <s v="HDFC NEFT"/>
    <s v="HDFC Bank"/>
    <n v="50100693954264"/>
    <m/>
    <n v="357"/>
    <n v="128"/>
    <n v="0"/>
    <n v="485"/>
    <n v="43"/>
    <n v="30"/>
    <n v="558"/>
    <n v="501"/>
    <s v="Walk"/>
    <s v="Own"/>
    <s v="Chharwada"/>
    <m/>
    <s v="1"/>
    <n v="-17"/>
    <x v="1"/>
    <m/>
    <m/>
    <d v="2024-01-01T00:00:00"/>
    <s v="SK1WK0218"/>
    <s v="2Y 6M"/>
    <x v="5"/>
    <s v="47 Yrs"/>
    <x v="1"/>
    <s v="Direct Labour"/>
    <m/>
    <n v="20"/>
    <m/>
    <n v="357"/>
    <n v="128"/>
    <m/>
    <m/>
  </r>
  <r>
    <n v="56"/>
    <s v="SK1WK0224"/>
    <s v="Krunal MPatel                   "/>
    <x v="1"/>
    <x v="1"/>
    <s v="Company"/>
    <s v="Assembly"/>
    <m/>
    <s v="M"/>
    <d v="1995-12-10T00:00:00"/>
    <d v="2026-02-01T00:00:00"/>
    <s v="8 Hours"/>
    <m/>
    <s v="Yes"/>
    <s v="NO"/>
    <n v="101692509055"/>
    <n v="0"/>
    <m/>
    <s v="HDFC NEFT"/>
    <s v="HDFC Bank"/>
    <n v="50100782690452"/>
    <m/>
    <n v="361"/>
    <n v="139"/>
    <n v="15"/>
    <n v="515"/>
    <n v="43"/>
    <n v="30"/>
    <n v="588"/>
    <n v="501"/>
    <s v="Bike"/>
    <s v="Own"/>
    <s v="Vapi"/>
    <m/>
    <s v="1"/>
    <n v="13"/>
    <x v="0"/>
    <m/>
    <m/>
    <d v="2024-12-01T00:00:00"/>
    <s v="SK1WK0224"/>
    <s v="1Y 7M"/>
    <x v="2"/>
    <s v="30 Yrs"/>
    <x v="4"/>
    <s v="Direct Labour"/>
    <m/>
    <n v="20"/>
    <m/>
    <n v="361"/>
    <n v="139"/>
    <m/>
    <m/>
  </r>
  <r>
    <n v="57"/>
    <s v="SK1WK0225"/>
    <s v="Sagar D Halpati                 "/>
    <x v="1"/>
    <x v="1"/>
    <s v="Company"/>
    <s v="FF/Repair"/>
    <m/>
    <s v="M"/>
    <d v="2002-04-12T00:00:00"/>
    <d v="2026-02-01T00:00:00"/>
    <s v="8 Hours"/>
    <m/>
    <s v="Yes"/>
    <s v="NO"/>
    <n v="101653499303"/>
    <n v="0"/>
    <m/>
    <s v="HDFC NEFT"/>
    <s v="HDFC Bank"/>
    <n v="50100782690478"/>
    <m/>
    <n v="351"/>
    <n v="124"/>
    <n v="10"/>
    <n v="485"/>
    <n v="42"/>
    <n v="29"/>
    <n v="556"/>
    <n v="501"/>
    <s v="Bike"/>
    <s v="Own"/>
    <s v="Karambili"/>
    <m/>
    <s v="1"/>
    <n v="-17"/>
    <x v="1"/>
    <m/>
    <m/>
    <d v="2024-12-01T00:00:00"/>
    <s v="SK1WK0225"/>
    <s v="1Y 7M"/>
    <x v="2"/>
    <s v="23 Yrs"/>
    <x v="0"/>
    <s v="Direct Prod Labour"/>
    <m/>
    <n v="20"/>
    <m/>
    <n v="351"/>
    <n v="124"/>
    <m/>
    <m/>
  </r>
  <r>
    <n v="58"/>
    <s v="SK1WK0226"/>
    <s v="Machhi Ranjanben Jashvantbhai   "/>
    <x v="1"/>
    <x v="1"/>
    <s v="Company"/>
    <s v="House Keeping"/>
    <m/>
    <s v="F"/>
    <d v="1979-01-01T00:00:00"/>
    <d v="2026-02-01T00:00:00"/>
    <s v="8 Hours"/>
    <m/>
    <s v="Yes"/>
    <s v="NO"/>
    <n v="101693230627"/>
    <n v="0"/>
    <m/>
    <s v="HDFC NEFT"/>
    <s v="HDFC Bank"/>
    <n v="50100789211326"/>
    <m/>
    <n v="352"/>
    <n v="128"/>
    <n v="0"/>
    <n v="480"/>
    <n v="42"/>
    <n v="29"/>
    <n v="551"/>
    <n v="501"/>
    <s v="Bus"/>
    <s v="Contractor"/>
    <s v="Bhilad"/>
    <m/>
    <s v="1"/>
    <n v="-22"/>
    <x v="1"/>
    <m/>
    <m/>
    <d v="2024-12-01T00:00:00"/>
    <s v="SK1WK0226"/>
    <s v="1Y 7M"/>
    <x v="2"/>
    <s v="47 Yrs"/>
    <x v="1"/>
    <s v="Indirect Labour"/>
    <m/>
    <n v="20"/>
    <m/>
    <n v="352"/>
    <n v="128"/>
    <m/>
    <m/>
  </r>
  <r>
    <n v="59"/>
    <s v="SK1WK0229"/>
    <s v="Halpati Hardikbhai              "/>
    <x v="1"/>
    <x v="1"/>
    <s v="Company"/>
    <s v="Soaking"/>
    <m/>
    <s v="M"/>
    <d v="2000-06-06T00:00:00"/>
    <d v="2026-05-01T00:00:00"/>
    <s v="8 Hours"/>
    <m/>
    <s v="Yes"/>
    <s v="NO"/>
    <n v="101692508793"/>
    <n v="0"/>
    <m/>
    <s v="HDFC NEFT"/>
    <s v="HDFC Bank"/>
    <n v="50100876592653"/>
    <m/>
    <n v="361"/>
    <n v="129"/>
    <n v="0"/>
    <n v="490"/>
    <n v="43"/>
    <n v="30"/>
    <n v="563"/>
    <n v="501"/>
    <e v="#N/A"/>
    <e v="#N/A"/>
    <e v="#N/A"/>
    <m/>
    <s v="1"/>
    <n v="-12"/>
    <x v="1"/>
    <m/>
    <m/>
    <d v="2026-05-01T00:00:00"/>
    <s v="SK1CW0001  "/>
    <s v="0Y 2M"/>
    <x v="3"/>
    <s v="25 Yrs"/>
    <x v="3"/>
    <s v="Direct Prod Labour"/>
    <m/>
    <n v="20"/>
    <m/>
    <n v="361"/>
    <n v="129"/>
    <m/>
    <m/>
  </r>
  <r>
    <n v="60"/>
    <s v="SK1CW0018"/>
    <s v="Vivek Halpati                   "/>
    <x v="1"/>
    <x v="0"/>
    <s v="Bhavin Bhandari"/>
    <s v="Soaking"/>
    <m/>
    <s v="M"/>
    <d v="2002-02-20T00:00:00"/>
    <d v="2026-02-01T00:00:00"/>
    <s v="8 Hours"/>
    <m/>
    <s v="Yes"/>
    <s v="NO"/>
    <n v="101692508985"/>
    <n v="0"/>
    <m/>
    <s v="Contractor"/>
    <m/>
    <m/>
    <m/>
    <n v="346"/>
    <n v="119"/>
    <n v="0"/>
    <n v="465"/>
    <n v="42"/>
    <n v="5"/>
    <n v="512"/>
    <n v="501"/>
    <e v="#N/A"/>
    <e v="#N/A"/>
    <e v="#N/A"/>
    <m/>
    <s v="1"/>
    <n v="-37"/>
    <x v="1"/>
    <m/>
    <m/>
    <d v="2026-02-01T00:00:00"/>
    <s v="SK1CW0018  "/>
    <s v="0Y 5M"/>
    <x v="3"/>
    <s v="24 Yrs"/>
    <x v="0"/>
    <s v="Direct Prod Labour"/>
    <m/>
    <n v="20"/>
    <m/>
    <n v="346"/>
    <n v="119"/>
    <m/>
    <m/>
  </r>
  <r>
    <n v="61"/>
    <s v="SK1CW0020"/>
    <s v="Ganpat K Halpati                "/>
    <x v="1"/>
    <x v="0"/>
    <s v="Bhavin Bhandari"/>
    <s v="Assembly"/>
    <m/>
    <s v="M"/>
    <d v="1999-09-08T00:00:00"/>
    <d v="2026-02-01T00:00:00"/>
    <s v="8 Hours"/>
    <m/>
    <s v="Yes"/>
    <s v="NO"/>
    <n v="101692508803"/>
    <n v="0"/>
    <m/>
    <s v="Contractor"/>
    <m/>
    <m/>
    <m/>
    <n v="346"/>
    <n v="119"/>
    <n v="0"/>
    <n v="465"/>
    <n v="42"/>
    <n v="5"/>
    <n v="512"/>
    <n v="501"/>
    <e v="#N/A"/>
    <e v="#N/A"/>
    <e v="#N/A"/>
    <m/>
    <s v="1"/>
    <n v="-37"/>
    <x v="1"/>
    <m/>
    <m/>
    <d v="2026-02-01T00:00:00"/>
    <s v="SK1CW0020  "/>
    <s v="0Y 5M"/>
    <x v="3"/>
    <s v="26 Yrs"/>
    <x v="3"/>
    <s v="Direct Labour"/>
    <m/>
    <n v="20"/>
    <m/>
    <n v="346"/>
    <n v="119"/>
    <m/>
    <m/>
  </r>
  <r>
    <n v="62"/>
    <s v="SK1CW0024"/>
    <s v="Nirmala B machhi                "/>
    <x v="1"/>
    <x v="0"/>
    <s v="Bhavin Bhandari"/>
    <s v="Assembly"/>
    <m/>
    <s v="F"/>
    <d v="1976-06-01T00:00:00"/>
    <d v="2026-02-01T00:00:00"/>
    <s v="8 Hours"/>
    <m/>
    <s v="Yes"/>
    <s v="NO"/>
    <n v="101692509038"/>
    <n v="0"/>
    <m/>
    <s v="Contractor"/>
    <m/>
    <m/>
    <m/>
    <n v="346"/>
    <n v="119"/>
    <n v="0"/>
    <n v="465"/>
    <n v="42"/>
    <n v="5"/>
    <n v="512"/>
    <n v="501"/>
    <e v="#N/A"/>
    <e v="#N/A"/>
    <e v="#N/A"/>
    <m/>
    <s v="1"/>
    <n v="-37"/>
    <x v="1"/>
    <m/>
    <m/>
    <d v="2026-02-01T00:00:00"/>
    <s v="SK1CW0024  "/>
    <s v="0Y 5M"/>
    <x v="3"/>
    <s v="49 Yrs"/>
    <x v="1"/>
    <s v="Direct Labour"/>
    <m/>
    <n v="20"/>
    <m/>
    <n v="346"/>
    <n v="119"/>
    <m/>
    <m/>
  </r>
  <r>
    <n v="63"/>
    <s v="SK1CW0026"/>
    <s v="Geeta S Halpati                 "/>
    <x v="1"/>
    <x v="0"/>
    <s v="Bhavin Bhandari"/>
    <s v="Assembly"/>
    <m/>
    <s v="F"/>
    <d v="1991-06-10T00:00:00"/>
    <d v="2026-02-01T00:00:00"/>
    <s v="8 Hours"/>
    <m/>
    <s v="Yes"/>
    <s v="NO"/>
    <n v="101692508916"/>
    <n v="0"/>
    <m/>
    <s v="Contractor"/>
    <m/>
    <m/>
    <m/>
    <n v="346"/>
    <n v="114"/>
    <n v="0"/>
    <n v="460"/>
    <n v="42"/>
    <n v="5"/>
    <n v="507"/>
    <n v="501"/>
    <e v="#N/A"/>
    <e v="#N/A"/>
    <e v="#N/A"/>
    <m/>
    <s v="1"/>
    <n v="-42"/>
    <x v="1"/>
    <m/>
    <m/>
    <d v="2026-02-01T00:00:00"/>
    <s v="SK1CW0026  "/>
    <s v="0Y 5M"/>
    <x v="3"/>
    <s v="34 Yrs"/>
    <x v="4"/>
    <s v="Direct Labour"/>
    <m/>
    <n v="20"/>
    <m/>
    <n v="346"/>
    <n v="114"/>
    <m/>
    <m/>
  </r>
  <r>
    <n v="64"/>
    <s v="SK1CW0030"/>
    <s v="Jinal A Malavkar                "/>
    <x v="1"/>
    <x v="0"/>
    <s v="Bhavin Bhandari"/>
    <s v="Packing"/>
    <m/>
    <s v="F"/>
    <d v="2001-04-04T00:00:00"/>
    <d v="2026-02-01T00:00:00"/>
    <s v="8 Hours"/>
    <m/>
    <s v="Yes"/>
    <s v="NO"/>
    <n v="101692508900"/>
    <n v="0"/>
    <m/>
    <s v="Contractor"/>
    <m/>
    <m/>
    <m/>
    <n v="346"/>
    <n v="114"/>
    <n v="0"/>
    <n v="460"/>
    <n v="42"/>
    <n v="5"/>
    <n v="507"/>
    <n v="501"/>
    <e v="#N/A"/>
    <e v="#N/A"/>
    <e v="#N/A"/>
    <m/>
    <s v="1"/>
    <n v="-42"/>
    <x v="1"/>
    <m/>
    <m/>
    <d v="2026-02-01T00:00:00"/>
    <s v="SK1CW0030  "/>
    <s v="0Y 5M"/>
    <x v="3"/>
    <s v="24 Yrs"/>
    <x v="0"/>
    <s v="Direct Labour"/>
    <m/>
    <n v="20"/>
    <m/>
    <n v="346"/>
    <n v="114"/>
    <m/>
    <m/>
  </r>
  <r>
    <n v="65"/>
    <s v="SK1CW0033"/>
    <s v="Dhanu Ishwar Patel              "/>
    <x v="1"/>
    <x v="0"/>
    <s v="Bhavin Bhandari"/>
    <s v="House Keeping"/>
    <m/>
    <s v="F"/>
    <d v="1966-01-01T00:00:00"/>
    <d v="2026-02-01T00:00:00"/>
    <s v="8 Hours"/>
    <m/>
    <s v="Yes"/>
    <s v="NO"/>
    <n v="101697712677"/>
    <n v="0"/>
    <m/>
    <s v="Contractor"/>
    <m/>
    <m/>
    <m/>
    <n v="361"/>
    <n v="134"/>
    <n v="0"/>
    <n v="495"/>
    <n v="43"/>
    <n v="5"/>
    <n v="543"/>
    <n v="501"/>
    <e v="#N/A"/>
    <e v="#N/A"/>
    <e v="#N/A"/>
    <m/>
    <s v="1"/>
    <n v="-7"/>
    <x v="1"/>
    <m/>
    <m/>
    <d v="2026-02-01T00:00:00"/>
    <s v="SK1CW0033  "/>
    <s v="0Y 5M"/>
    <x v="3"/>
    <s v="60 Yrs"/>
    <x v="1"/>
    <s v="Indirect Labour"/>
    <m/>
    <n v="20"/>
    <m/>
    <n v="361"/>
    <n v="134"/>
    <m/>
    <m/>
  </r>
  <r>
    <n v="66"/>
    <s v="SK1CW0036"/>
    <s v="Hardik A Nayaka                 "/>
    <x v="1"/>
    <x v="0"/>
    <s v="Bhavin Bhandari"/>
    <s v="Store"/>
    <m/>
    <s v="M"/>
    <d v="2000-01-22T00:00:00"/>
    <d v="2026-02-01T00:00:00"/>
    <s v="8 Hours"/>
    <m/>
    <s v="Yes"/>
    <s v="NO"/>
    <n v="101697711932"/>
    <n v="0"/>
    <m/>
    <s v="Contractor"/>
    <m/>
    <m/>
    <m/>
    <n v="390"/>
    <n v="185"/>
    <n v="10"/>
    <n v="585"/>
    <n v="47"/>
    <n v="5"/>
    <n v="637"/>
    <n v="501"/>
    <e v="#N/A"/>
    <e v="#N/A"/>
    <e v="#N/A"/>
    <m/>
    <s v="1"/>
    <n v="83"/>
    <x v="2"/>
    <m/>
    <m/>
    <d v="2026-02-01T00:00:00"/>
    <s v="SK1CW0036  "/>
    <s v="0Y 5M"/>
    <x v="3"/>
    <s v="26 Yrs"/>
    <x v="3"/>
    <s v="Indirect Labour"/>
    <m/>
    <n v="20"/>
    <m/>
    <n v="390"/>
    <n v="185"/>
    <m/>
    <m/>
  </r>
  <r>
    <n v="67"/>
    <s v="SK1CW0041"/>
    <s v="Bhavesh Amit Nayka              "/>
    <x v="1"/>
    <x v="0"/>
    <s v="Bhavin Bhandari"/>
    <s v="Store"/>
    <m/>
    <s v="M"/>
    <d v="2002-08-17T00:00:00"/>
    <d v="2026-02-01T00:00:00"/>
    <s v="8 Hours"/>
    <m/>
    <s v="Yes"/>
    <s v="NO"/>
    <n v="101697712244"/>
    <n v="0"/>
    <m/>
    <s v="Contractor"/>
    <m/>
    <m/>
    <m/>
    <n v="400"/>
    <n v="195"/>
    <n v="10"/>
    <n v="605"/>
    <n v="48"/>
    <n v="5"/>
    <n v="658"/>
    <n v="501"/>
    <e v="#N/A"/>
    <e v="#N/A"/>
    <e v="#N/A"/>
    <m/>
    <s v="1"/>
    <n v="103"/>
    <x v="3"/>
    <m/>
    <m/>
    <d v="2026-02-01T00:00:00"/>
    <s v="SK1CW0041  "/>
    <s v="0Y 5M"/>
    <x v="3"/>
    <s v="23 Yrs"/>
    <x v="0"/>
    <s v="Indirect Labour"/>
    <m/>
    <n v="20"/>
    <m/>
    <n v="400"/>
    <n v="195"/>
    <m/>
    <m/>
  </r>
  <r>
    <n v="68"/>
    <s v="SK1CW0044"/>
    <s v="Sahil R Varli                   "/>
    <x v="1"/>
    <x v="0"/>
    <s v="Bhavin Bhandari"/>
    <s v="Store"/>
    <m/>
    <s v="M"/>
    <d v="2002-09-14T00:00:00"/>
    <d v="2026-02-01T00:00:00"/>
    <s v="8 Hours"/>
    <m/>
    <s v="Yes"/>
    <s v="NO"/>
    <n v="101697712743"/>
    <n v="0"/>
    <m/>
    <s v="Contractor"/>
    <m/>
    <m/>
    <m/>
    <n v="400"/>
    <n v="195"/>
    <n v="10"/>
    <n v="605"/>
    <n v="48"/>
    <n v="5"/>
    <n v="658"/>
    <n v="501"/>
    <e v="#N/A"/>
    <e v="#N/A"/>
    <e v="#N/A"/>
    <m/>
    <s v="1"/>
    <n v="103"/>
    <x v="3"/>
    <m/>
    <m/>
    <d v="2026-02-01T00:00:00"/>
    <s v="SK1CW0044  "/>
    <s v="0Y 5M"/>
    <x v="3"/>
    <s v="23 Yrs"/>
    <x v="0"/>
    <s v="Indirect Labour"/>
    <m/>
    <n v="20"/>
    <m/>
    <n v="400"/>
    <n v="195"/>
    <m/>
    <m/>
  </r>
  <r>
    <n v="69"/>
    <s v="SK1WK0231"/>
    <s v="Induben Bharatbhai Dhodi        "/>
    <x v="1"/>
    <x v="1"/>
    <s v="Company"/>
    <s v="D.W."/>
    <m/>
    <s v="F"/>
    <d v="1981-01-14T00:00:00"/>
    <d v="2026-05-01T00:00:00"/>
    <s v="8 Hours"/>
    <m/>
    <s v="Yes"/>
    <s v="NO"/>
    <n v="101692508959"/>
    <n v="0"/>
    <m/>
    <s v="HDFC NEFT"/>
    <s v="HDFC Bank"/>
    <n v="50100876592347"/>
    <m/>
    <n v="346"/>
    <n v="119"/>
    <n v="0"/>
    <n v="465"/>
    <n v="42"/>
    <n v="29"/>
    <n v="536"/>
    <n v="501"/>
    <e v="#N/A"/>
    <e v="#N/A"/>
    <e v="#N/A"/>
    <m/>
    <s v="1"/>
    <n v="-37"/>
    <x v="1"/>
    <m/>
    <m/>
    <d v="2026-05-01T00:00:00"/>
    <s v="SK1CW0056  "/>
    <s v="0Y 2M"/>
    <x v="3"/>
    <s v="45 Yrs"/>
    <x v="1"/>
    <s v="Direct Labour"/>
    <m/>
    <n v="20"/>
    <m/>
    <n v="346"/>
    <n v="119"/>
    <m/>
    <m/>
  </r>
  <r>
    <n v="70"/>
    <s v="SK1CW0070"/>
    <s v="Kaushika Walvi                  "/>
    <x v="1"/>
    <x v="0"/>
    <s v="Bhavin Bhandari"/>
    <s v="Packing"/>
    <m/>
    <s v="F"/>
    <d v="2001-12-09T00:00:00"/>
    <d v="2026-02-01T00:00:00"/>
    <s v="8 Hours"/>
    <m/>
    <s v="Yes"/>
    <s v="NO"/>
    <n v="101792501526"/>
    <n v="0"/>
    <m/>
    <s v="Contractor"/>
    <m/>
    <m/>
    <m/>
    <n v="341"/>
    <n v="114"/>
    <n v="0"/>
    <n v="455"/>
    <n v="41"/>
    <n v="5"/>
    <n v="501"/>
    <n v="501"/>
    <e v="#N/A"/>
    <e v="#N/A"/>
    <e v="#N/A"/>
    <m/>
    <s v="1"/>
    <n v="-47"/>
    <x v="1"/>
    <m/>
    <m/>
    <d v="2026-02-01T00:00:00"/>
    <s v="SK1CW0070  "/>
    <s v="0Y 5M"/>
    <x v="3"/>
    <s v="24 Yrs"/>
    <x v="0"/>
    <s v="Direct Labour"/>
    <m/>
    <n v="20"/>
    <m/>
    <n v="341"/>
    <n v="114"/>
    <m/>
    <m/>
  </r>
  <r>
    <n v="71"/>
    <s v="SK1CW0075"/>
    <s v="Jainit B Patel                  "/>
    <x v="1"/>
    <x v="0"/>
    <s v="Bhavin Bhandari"/>
    <s v="Assembly"/>
    <m/>
    <s v="M"/>
    <d v="2002-11-10T00:00:00"/>
    <d v="2026-02-01T00:00:00"/>
    <s v="8 Hours"/>
    <m/>
    <s v="Yes"/>
    <s v="NO"/>
    <n v="101671457230"/>
    <n v="0"/>
    <m/>
    <s v="Contractor"/>
    <m/>
    <m/>
    <m/>
    <n v="341"/>
    <n v="114"/>
    <n v="0"/>
    <n v="455"/>
    <n v="41"/>
    <n v="5"/>
    <n v="501"/>
    <n v="501"/>
    <e v="#N/A"/>
    <e v="#N/A"/>
    <e v="#N/A"/>
    <m/>
    <s v="1"/>
    <n v="-47"/>
    <x v="1"/>
    <m/>
    <m/>
    <d v="2026-02-01T00:00:00"/>
    <s v="SK1CW0075  "/>
    <s v="0Y 5M"/>
    <x v="3"/>
    <s v="23 Yrs"/>
    <x v="0"/>
    <s v="Direct Labour"/>
    <m/>
    <n v="20"/>
    <m/>
    <n v="341"/>
    <n v="114"/>
    <m/>
    <m/>
  </r>
  <r>
    <n v="72"/>
    <s v="SK1CW0076"/>
    <s v="Sangita S Walvi                 "/>
    <x v="1"/>
    <x v="0"/>
    <s v="Bhavin Bhandari"/>
    <s v="Packing"/>
    <m/>
    <s v="F"/>
    <d v="1996-01-01T00:00:00"/>
    <d v="2026-02-01T00:00:00"/>
    <s v="8 Hours"/>
    <m/>
    <s v="Yes"/>
    <s v="NO"/>
    <n v="101582423564"/>
    <n v="0"/>
    <m/>
    <s v="Contractor"/>
    <m/>
    <m/>
    <m/>
    <n v="346"/>
    <n v="119"/>
    <n v="0"/>
    <n v="465"/>
    <n v="42"/>
    <n v="5"/>
    <n v="512"/>
    <n v="501"/>
    <e v="#N/A"/>
    <e v="#N/A"/>
    <e v="#N/A"/>
    <m/>
    <s v="1"/>
    <n v="-37"/>
    <x v="1"/>
    <m/>
    <m/>
    <d v="2026-02-01T00:00:00"/>
    <s v="SK1CW0076  "/>
    <s v="0Y 5M"/>
    <x v="3"/>
    <s v="30 Yrs"/>
    <x v="4"/>
    <s v="Direct Labour"/>
    <m/>
    <n v="20"/>
    <m/>
    <n v="346"/>
    <n v="119"/>
    <m/>
    <m/>
  </r>
  <r>
    <n v="73"/>
    <s v="SK1CW0080"/>
    <s v="Hema Amit Desai                 "/>
    <x v="1"/>
    <x v="0"/>
    <s v="Bhavin Bhandari"/>
    <s v="Assembly"/>
    <m/>
    <s v="F"/>
    <d v="1985-10-28T00:00:00"/>
    <d v="2026-02-01T00:00:00"/>
    <s v="8 Hours"/>
    <m/>
    <s v="Yes"/>
    <s v="NO"/>
    <n v="101581455400"/>
    <n v="0"/>
    <m/>
    <s v="Contractor"/>
    <m/>
    <m/>
    <m/>
    <n v="351"/>
    <n v="119"/>
    <n v="0"/>
    <n v="470"/>
    <n v="42"/>
    <n v="5"/>
    <n v="517"/>
    <n v="501"/>
    <e v="#N/A"/>
    <e v="#N/A"/>
    <e v="#N/A"/>
    <m/>
    <s v="1"/>
    <n v="-32"/>
    <x v="1"/>
    <m/>
    <m/>
    <d v="2026-02-01T00:00:00"/>
    <s v="SK1CW0080  "/>
    <s v="0Y 5M"/>
    <x v="3"/>
    <s v="40 Yrs"/>
    <x v="1"/>
    <s v="Direct Labour"/>
    <m/>
    <n v="20"/>
    <m/>
    <n v="351"/>
    <n v="119"/>
    <m/>
    <m/>
  </r>
  <r>
    <n v="74"/>
    <s v="SK1CW0081"/>
    <s v="Anita G Halpati                 "/>
    <x v="1"/>
    <x v="0"/>
    <s v="Bhavin Bhandari"/>
    <s v="Assembly"/>
    <m/>
    <s v="F"/>
    <d v="1990-06-13T00:00:00"/>
    <d v="2026-02-01T00:00:00"/>
    <s v="8 Hours"/>
    <m/>
    <s v="Yes"/>
    <s v="NO"/>
    <n v="100528864632"/>
    <n v="0"/>
    <m/>
    <s v="Contractor"/>
    <m/>
    <m/>
    <m/>
    <n v="356"/>
    <n v="119"/>
    <n v="0"/>
    <n v="475"/>
    <n v="43"/>
    <n v="5"/>
    <n v="523"/>
    <n v="501"/>
    <e v="#N/A"/>
    <e v="#N/A"/>
    <e v="#N/A"/>
    <m/>
    <s v="1"/>
    <n v="-27"/>
    <x v="1"/>
    <m/>
    <m/>
    <d v="2026-02-01T00:00:00"/>
    <s v="SK1CW0081  "/>
    <s v="0Y 5M"/>
    <x v="3"/>
    <s v="35 Yrs"/>
    <x v="2"/>
    <s v="Direct Labour"/>
    <m/>
    <n v="20"/>
    <m/>
    <n v="356"/>
    <n v="119"/>
    <m/>
    <m/>
  </r>
  <r>
    <n v="75"/>
    <s v="SK1CW0083"/>
    <s v="Ajit S Nayka                    "/>
    <x v="1"/>
    <x v="0"/>
    <s v="Bhavin Bhandari"/>
    <s v="Store"/>
    <m/>
    <s v="M"/>
    <d v="1998-05-30T00:00:00"/>
    <d v="2026-02-01T00:00:00"/>
    <s v="8 Hours"/>
    <m/>
    <s v="Yes"/>
    <s v="NO"/>
    <n v="101597232131"/>
    <n v="0"/>
    <m/>
    <s v="Contractor"/>
    <m/>
    <m/>
    <m/>
    <n v="405"/>
    <n v="190"/>
    <n v="10"/>
    <n v="605"/>
    <n v="49"/>
    <n v="5"/>
    <n v="659"/>
    <n v="501"/>
    <e v="#N/A"/>
    <e v="#N/A"/>
    <e v="#N/A"/>
    <m/>
    <s v="1"/>
    <n v="103"/>
    <x v="3"/>
    <m/>
    <m/>
    <d v="2026-02-01T00:00:00"/>
    <s v="SK1CW0083  "/>
    <s v="0Y 5M"/>
    <x v="3"/>
    <s v="27 Yrs"/>
    <x v="3"/>
    <s v="Indirect Labour"/>
    <m/>
    <n v="20"/>
    <m/>
    <n v="405"/>
    <n v="190"/>
    <m/>
    <m/>
  </r>
  <r>
    <n v="76"/>
    <s v="SK1WK0227"/>
    <s v="Savan Rajubhai Halpati          "/>
    <x v="1"/>
    <x v="1"/>
    <s v="Company"/>
    <s v="Assembly"/>
    <m/>
    <s v="M"/>
    <d v="1997-08-09T00:00:00"/>
    <d v="2026-05-01T00:00:00"/>
    <s v="8 Hours"/>
    <m/>
    <s v="Yes"/>
    <s v="NO"/>
    <n v="101593939175"/>
    <n v="0"/>
    <m/>
    <s v="HDFC NEFT"/>
    <s v="HDFC Bank"/>
    <n v="50100876592601"/>
    <m/>
    <n v="346"/>
    <n v="114"/>
    <n v="10"/>
    <n v="470"/>
    <n v="42"/>
    <n v="29"/>
    <n v="541"/>
    <n v="501"/>
    <e v="#N/A"/>
    <e v="#N/A"/>
    <e v="#N/A"/>
    <m/>
    <s v="1"/>
    <n v="-32"/>
    <x v="1"/>
    <m/>
    <m/>
    <d v="2026-05-01T00:00:00"/>
    <s v="SK1CW0085  "/>
    <s v="0Y 2M"/>
    <x v="3"/>
    <s v="28 Yrs"/>
    <x v="3"/>
    <s v="Direct Labour"/>
    <m/>
    <n v="20"/>
    <m/>
    <n v="346"/>
    <n v="114"/>
    <m/>
    <m/>
  </r>
  <r>
    <n v="77"/>
    <s v="SK1CW0086"/>
    <s v="Surekha L Mangat                "/>
    <x v="1"/>
    <x v="0"/>
    <s v="Bhavin Bhandari"/>
    <s v="Assembly"/>
    <m/>
    <s v="F"/>
    <d v="2001-01-30T00:00:00"/>
    <d v="2026-02-01T00:00:00"/>
    <s v="8 Hours"/>
    <m/>
    <s v="Yes"/>
    <s v="NO"/>
    <n v="101565755063"/>
    <n v="0"/>
    <m/>
    <s v="Contractor"/>
    <m/>
    <m/>
    <m/>
    <n v="351"/>
    <n v="119"/>
    <n v="0"/>
    <n v="470"/>
    <n v="42"/>
    <n v="5"/>
    <n v="517"/>
    <n v="501"/>
    <e v="#N/A"/>
    <e v="#N/A"/>
    <e v="#N/A"/>
    <m/>
    <s v="1"/>
    <n v="-32"/>
    <x v="1"/>
    <m/>
    <m/>
    <d v="2026-02-01T00:00:00"/>
    <s v="SK1CW0086  "/>
    <s v="0Y 5M"/>
    <x v="3"/>
    <s v="25 Yrs"/>
    <x v="3"/>
    <s v="Direct Labour"/>
    <m/>
    <n v="20"/>
    <m/>
    <n v="351"/>
    <n v="119"/>
    <m/>
    <m/>
  </r>
  <r>
    <n v="78"/>
    <s v="SK1WK0230"/>
    <s v="Praful Pravinbhai Nayaka        "/>
    <x v="1"/>
    <x v="1"/>
    <s v="Company"/>
    <s v="Assembly"/>
    <m/>
    <s v="M"/>
    <d v="2003-02-19T00:00:00"/>
    <d v="2026-05-01T00:00:00"/>
    <s v="8 Hours"/>
    <m/>
    <s v="Yes"/>
    <s v="NO"/>
    <n v="101797047274"/>
    <n v="0"/>
    <m/>
    <s v="HDFC NEFT"/>
    <s v="HDFC Bank"/>
    <n v="50100876592360"/>
    <m/>
    <n v="336"/>
    <n v="114"/>
    <n v="0"/>
    <n v="450"/>
    <n v="40"/>
    <n v="28"/>
    <n v="518"/>
    <n v="501"/>
    <e v="#N/A"/>
    <e v="#N/A"/>
    <e v="#N/A"/>
    <m/>
    <s v="1"/>
    <n v="-52"/>
    <x v="1"/>
    <m/>
    <m/>
    <d v="2026-05-01T00:00:00"/>
    <s v="SK1CW0099  "/>
    <s v="0Y 2M"/>
    <x v="3"/>
    <s v="23 Yrs"/>
    <x v="0"/>
    <s v="Direct Labour"/>
    <m/>
    <n v="20"/>
    <m/>
    <n v="336"/>
    <n v="114"/>
    <m/>
    <m/>
  </r>
  <r>
    <n v="79"/>
    <s v="SK1WK0228"/>
    <s v="Ritikbhai Amratbhai Halpati     "/>
    <x v="1"/>
    <x v="1"/>
    <s v="Company"/>
    <s v="Packing"/>
    <m/>
    <s v="M"/>
    <d v="2004-01-04T00:00:00"/>
    <d v="2026-05-01T00:00:00"/>
    <s v="8 Hours"/>
    <m/>
    <s v="Yes"/>
    <s v="NO"/>
    <n v="101797046848"/>
    <n v="0"/>
    <m/>
    <s v="HDFC NEFT"/>
    <s v="HDFC Bank"/>
    <n v="50100876592399"/>
    <m/>
    <n v="346"/>
    <n v="119"/>
    <n v="0"/>
    <n v="465"/>
    <n v="42"/>
    <n v="29"/>
    <n v="536"/>
    <n v="501"/>
    <e v="#N/A"/>
    <e v="#N/A"/>
    <e v="#N/A"/>
    <m/>
    <s v="1"/>
    <n v="-37"/>
    <x v="1"/>
    <m/>
    <m/>
    <d v="2026-05-01T00:00:00"/>
    <s v="SK1CW0100  "/>
    <s v="0Y 2M"/>
    <x v="3"/>
    <s v="22 Yrs"/>
    <x v="0"/>
    <s v="Direct Labour"/>
    <m/>
    <n v="20"/>
    <m/>
    <n v="346"/>
    <n v="119"/>
    <m/>
    <m/>
  </r>
  <r>
    <n v="80"/>
    <s v="SK1CW0103"/>
    <s v="Sundari Surji Mangat            "/>
    <x v="1"/>
    <x v="0"/>
    <s v="Bhavin Bhandari"/>
    <s v="Assembly"/>
    <m/>
    <s v="F"/>
    <d v="1998-04-01T00:00:00"/>
    <d v="2026-02-01T00:00:00"/>
    <s v="8 Hours"/>
    <m/>
    <s v="Yes"/>
    <s v="NO"/>
    <n v="101797046853"/>
    <n v="0"/>
    <m/>
    <s v="Contractor"/>
    <m/>
    <m/>
    <m/>
    <n v="351"/>
    <n v="119"/>
    <n v="0"/>
    <n v="470"/>
    <n v="42"/>
    <n v="5"/>
    <n v="517"/>
    <n v="501"/>
    <e v="#N/A"/>
    <e v="#N/A"/>
    <e v="#N/A"/>
    <m/>
    <s v="1"/>
    <n v="-32"/>
    <x v="1"/>
    <m/>
    <m/>
    <d v="2026-02-01T00:00:00"/>
    <s v="SK1CW0103  "/>
    <s v="0Y 5M"/>
    <x v="3"/>
    <s v="28 Yrs"/>
    <x v="3"/>
    <s v="Direct Labour"/>
    <m/>
    <n v="20"/>
    <m/>
    <n v="351"/>
    <n v="119"/>
    <m/>
    <m/>
  </r>
  <r>
    <n v="81"/>
    <s v="SK1CW0108"/>
    <s v="Lata K Varli                    "/>
    <x v="1"/>
    <x v="0"/>
    <s v="Bhavin Bhandari"/>
    <s v="Packing"/>
    <m/>
    <s v="F"/>
    <d v="1991-01-01T00:00:00"/>
    <d v="2026-02-01T00:00:00"/>
    <s v="8 Hours"/>
    <m/>
    <s v="Yes"/>
    <s v="NO"/>
    <n v="100732512285"/>
    <n v="0"/>
    <m/>
    <s v="Contractor"/>
    <m/>
    <m/>
    <m/>
    <n v="341"/>
    <n v="114"/>
    <n v="0"/>
    <n v="455"/>
    <n v="41"/>
    <n v="5"/>
    <n v="501"/>
    <n v="501"/>
    <e v="#N/A"/>
    <e v="#N/A"/>
    <e v="#N/A"/>
    <m/>
    <s v="1"/>
    <n v="-47"/>
    <x v="1"/>
    <m/>
    <m/>
    <d v="2026-02-01T00:00:00"/>
    <s v="SK1CW0108  "/>
    <s v="0Y 5M"/>
    <x v="3"/>
    <s v="35 Yrs"/>
    <x v="2"/>
    <s v="Direct Labour"/>
    <m/>
    <n v="20"/>
    <m/>
    <n v="341"/>
    <n v="114"/>
    <m/>
    <m/>
  </r>
  <r>
    <n v="82"/>
    <s v="SK1CW0109"/>
    <s v="Surekha A Malavkar              "/>
    <x v="1"/>
    <x v="0"/>
    <s v="Bhavin Bhandari"/>
    <s v="Packing"/>
    <m/>
    <s v="F"/>
    <d v="1980-01-01T00:00:00"/>
    <d v="2026-02-01T00:00:00"/>
    <s v="8 Hours"/>
    <m/>
    <s v="Yes"/>
    <s v="NO"/>
    <n v="100372744700"/>
    <n v="0"/>
    <m/>
    <s v="Contractor"/>
    <m/>
    <m/>
    <m/>
    <n v="356"/>
    <n v="119"/>
    <n v="0"/>
    <n v="475"/>
    <n v="43"/>
    <n v="5"/>
    <n v="523"/>
    <n v="501"/>
    <e v="#N/A"/>
    <e v="#N/A"/>
    <e v="#N/A"/>
    <m/>
    <s v="1"/>
    <n v="-27"/>
    <x v="1"/>
    <m/>
    <m/>
    <d v="2026-02-01T00:00:00"/>
    <s v="SK1CW0109  "/>
    <s v="0Y 5M"/>
    <x v="3"/>
    <s v="46 Yrs"/>
    <x v="1"/>
    <s v="Direct Labour"/>
    <m/>
    <n v="20"/>
    <m/>
    <n v="356"/>
    <n v="119"/>
    <m/>
    <m/>
  </r>
  <r>
    <n v="83"/>
    <s v="SK1CW0133"/>
    <s v="Kalpesh Kirit Nayka             "/>
    <x v="1"/>
    <x v="0"/>
    <s v="Bhavin Bhandari"/>
    <s v="Assembly"/>
    <m/>
    <s v="M"/>
    <d v="2002-12-15T00:00:00"/>
    <d v="2026-02-01T00:00:00"/>
    <s v="8 Hours"/>
    <m/>
    <s v="Yes"/>
    <s v="NO"/>
    <n v="101919108048"/>
    <n v="0"/>
    <m/>
    <s v="Contractor"/>
    <m/>
    <m/>
    <m/>
    <n v="341"/>
    <n v="114"/>
    <n v="0"/>
    <n v="455"/>
    <n v="41"/>
    <n v="5"/>
    <n v="501"/>
    <n v="501"/>
    <e v="#N/A"/>
    <e v="#N/A"/>
    <e v="#N/A"/>
    <m/>
    <s v="1"/>
    <n v="-47"/>
    <x v="1"/>
    <m/>
    <m/>
    <d v="2026-02-01T00:00:00"/>
    <s v="SK1CW0133  "/>
    <s v="0Y 5M"/>
    <x v="3"/>
    <s v="23 Yrs"/>
    <x v="0"/>
    <s v="Direct Labour"/>
    <m/>
    <n v="20"/>
    <m/>
    <n v="341"/>
    <n v="114"/>
    <m/>
    <m/>
  </r>
  <r>
    <n v="84"/>
    <s v="SK1CW0137"/>
    <s v="Aniket S. Halpati               "/>
    <x v="1"/>
    <x v="0"/>
    <s v="Bhavin Bhandari"/>
    <s v="Quality"/>
    <m/>
    <s v="M"/>
    <d v="1995-10-13T00:00:00"/>
    <d v="2026-02-01T00:00:00"/>
    <s v="8 Hours"/>
    <m/>
    <s v="Yes"/>
    <s v="NO"/>
    <n v="102161720822"/>
    <n v="0"/>
    <m/>
    <s v="Contractor"/>
    <m/>
    <m/>
    <m/>
    <n v="331"/>
    <n v="114"/>
    <n v="0"/>
    <n v="445"/>
    <n v="40"/>
    <n v="5"/>
    <n v="490"/>
    <n v="501"/>
    <e v="#N/A"/>
    <e v="#N/A"/>
    <e v="#N/A"/>
    <m/>
    <s v="1"/>
    <n v="-57"/>
    <x v="1"/>
    <m/>
    <m/>
    <d v="2026-02-01T00:00:00"/>
    <s v="SK1CW0137  "/>
    <s v="0Y 5M"/>
    <x v="3"/>
    <s v="30 Yrs"/>
    <x v="4"/>
    <s v="Indirect Labour"/>
    <m/>
    <n v="20"/>
    <m/>
    <n v="331"/>
    <n v="114"/>
    <m/>
    <m/>
  </r>
  <r>
    <n v="85"/>
    <s v="SK1CW0138"/>
    <s v="Dhruv D. Nayka                  "/>
    <x v="1"/>
    <x v="0"/>
    <s v="Bhavin Bhandari"/>
    <s v="Quality"/>
    <m/>
    <s v="M"/>
    <d v="1995-10-13T00:00:00"/>
    <d v="2026-02-01T00:00:00"/>
    <s v="8 Hours"/>
    <m/>
    <s v="Yes"/>
    <s v="NO"/>
    <n v="102161720833"/>
    <n v="0"/>
    <m/>
    <s v="Contractor"/>
    <m/>
    <m/>
    <m/>
    <n v="331"/>
    <n v="114"/>
    <n v="0"/>
    <n v="445"/>
    <n v="40"/>
    <n v="5"/>
    <n v="490"/>
    <n v="501"/>
    <e v="#N/A"/>
    <e v="#N/A"/>
    <e v="#N/A"/>
    <m/>
    <s v="1"/>
    <n v="-57"/>
    <x v="1"/>
    <m/>
    <m/>
    <d v="2026-02-01T00:00:00"/>
    <s v="SK1CW0138  "/>
    <s v="0Y 5M"/>
    <x v="3"/>
    <s v="30 Yrs"/>
    <x v="4"/>
    <s v="Indirect Labour"/>
    <m/>
    <n v="20"/>
    <m/>
    <n v="331"/>
    <n v="114"/>
    <m/>
    <m/>
  </r>
  <r>
    <n v="86"/>
    <s v="SK1WK0232"/>
    <s v="Mitna Sahilkumar Rajeshbhai     "/>
    <x v="1"/>
    <x v="1"/>
    <s v="Company"/>
    <s v="Quality"/>
    <m/>
    <s v="M"/>
    <d v="2003-06-01T00:00:00"/>
    <d v="2026-05-01T00:00:00"/>
    <s v="8 Hours"/>
    <m/>
    <s v="Yes"/>
    <s v="NO"/>
    <n v="101804550105"/>
    <n v="0"/>
    <m/>
    <s v="HDFC NEFT"/>
    <s v="HDFC Bank"/>
    <n v="50100876592334"/>
    <m/>
    <n v="340"/>
    <n v="100"/>
    <n v="10"/>
    <n v="450"/>
    <n v="41"/>
    <n v="28"/>
    <n v="519"/>
    <n v="501"/>
    <e v="#N/A"/>
    <e v="#N/A"/>
    <e v="#N/A"/>
    <m/>
    <s v="1"/>
    <n v="-52"/>
    <x v="1"/>
    <m/>
    <m/>
    <d v="2026-05-01T00:00:00"/>
    <s v="SK1CW0143  "/>
    <s v="0Y 2M"/>
    <x v="3"/>
    <s v="22 Yrs"/>
    <x v="0"/>
    <s v="Indirect Labour"/>
    <m/>
    <n v="20"/>
    <m/>
    <n v="340"/>
    <n v="100"/>
    <m/>
    <m/>
  </r>
  <r>
    <n v="87"/>
    <s v="SK1CW0514"/>
    <s v="Lila Dhiru Halpati              "/>
    <x v="1"/>
    <x v="0"/>
    <s v="Shilpa Bhagone"/>
    <s v="House Keeping"/>
    <m/>
    <s v="F"/>
    <d v="1963-01-01T00:00:00"/>
    <d v="2026-02-01T00:00:00"/>
    <s v="8 Hours"/>
    <m/>
    <s v="Yes"/>
    <s v="NO"/>
    <n v="0"/>
    <n v="0"/>
    <m/>
    <s v="Contractor"/>
    <m/>
    <m/>
    <m/>
    <n v="362"/>
    <n v="133"/>
    <n v="0"/>
    <n v="495"/>
    <n v="43"/>
    <n v="5"/>
    <n v="543"/>
    <n v="501"/>
    <e v="#N/A"/>
    <e v="#N/A"/>
    <e v="#N/A"/>
    <m/>
    <s v="0"/>
    <n v="-7"/>
    <x v="1"/>
    <m/>
    <d v="2026-04-30T00:00:00"/>
    <d v="2026-02-01T00:00:00"/>
    <s v="SK1CW0514  "/>
    <s v="0Y 5M"/>
    <x v="3"/>
    <s v="63 Yrs"/>
    <x v="1"/>
    <s v="Indirect Labour"/>
    <m/>
    <n v="20"/>
    <m/>
    <n v="362"/>
    <n v="133"/>
    <m/>
    <m/>
  </r>
  <r>
    <n v="88"/>
    <s v="SK1CW0525"/>
    <s v="Gulab Mohan halpati             "/>
    <x v="1"/>
    <x v="0"/>
    <s v="Shilpa Bhagone"/>
    <s v="FF/Repair"/>
    <m/>
    <s v="M"/>
    <d v="1986-02-24T00:00:00"/>
    <d v="2026-02-01T00:00:00"/>
    <s v="8 Hours"/>
    <m/>
    <s v="Yes"/>
    <s v="NO"/>
    <n v="101693230712"/>
    <n v="0"/>
    <m/>
    <s v="Contractor"/>
    <m/>
    <m/>
    <m/>
    <n v="394"/>
    <n v="176"/>
    <n v="10"/>
    <n v="580"/>
    <n v="47"/>
    <n v="5"/>
    <n v="632"/>
    <n v="501"/>
    <e v="#N/A"/>
    <e v="#N/A"/>
    <e v="#N/A"/>
    <m/>
    <s v="1"/>
    <n v="78"/>
    <x v="2"/>
    <m/>
    <m/>
    <d v="2026-02-01T00:00:00"/>
    <s v="SK1CW0525  "/>
    <s v="0Y 5M"/>
    <x v="3"/>
    <s v="40 Yrs"/>
    <x v="1"/>
    <s v="Direct Prod Labour"/>
    <m/>
    <n v="20"/>
    <m/>
    <n v="394"/>
    <n v="176"/>
    <m/>
    <m/>
  </r>
  <r>
    <n v="89"/>
    <s v="SK1CW0527"/>
    <s v="Gauriben Prakash Patel          "/>
    <x v="1"/>
    <x v="0"/>
    <s v="Shilpa Bhagone"/>
    <s v="Packing"/>
    <m/>
    <s v="F"/>
    <d v="1977-01-01T00:00:00"/>
    <d v="2026-02-01T00:00:00"/>
    <s v="8 Hours"/>
    <m/>
    <s v="Yes"/>
    <s v="NO"/>
    <n v="101706188402"/>
    <n v="0"/>
    <m/>
    <s v="Contractor"/>
    <m/>
    <m/>
    <m/>
    <n v="391"/>
    <n v="149"/>
    <n v="0"/>
    <n v="540"/>
    <n v="47"/>
    <n v="5"/>
    <n v="592"/>
    <n v="501"/>
    <e v="#N/A"/>
    <e v="#N/A"/>
    <e v="#N/A"/>
    <m/>
    <s v="1"/>
    <n v="38"/>
    <x v="0"/>
    <m/>
    <m/>
    <d v="2026-02-01T00:00:00"/>
    <s v="SK1CW0527  "/>
    <s v="0Y 5M"/>
    <x v="3"/>
    <s v="49 Yrs"/>
    <x v="1"/>
    <s v="Direct Labour"/>
    <m/>
    <n v="20"/>
    <m/>
    <n v="391"/>
    <n v="149"/>
    <m/>
    <m/>
  </r>
  <r>
    <n v="90"/>
    <s v="SK1CW0548"/>
    <s v="Kanchan Suresh Varli            "/>
    <x v="1"/>
    <x v="0"/>
    <s v="Shilpa Bhagone"/>
    <s v="Assembly"/>
    <m/>
    <s v="F"/>
    <d v="1978-06-01T00:00:00"/>
    <d v="2026-02-01T00:00:00"/>
    <s v="8 Hours"/>
    <m/>
    <s v="Yes"/>
    <s v="NO"/>
    <n v="101753463094"/>
    <n v="0"/>
    <m/>
    <s v="Contractor"/>
    <m/>
    <m/>
    <m/>
    <n v="340"/>
    <n v="110"/>
    <n v="0"/>
    <n v="450"/>
    <n v="41"/>
    <n v="5"/>
    <n v="496"/>
    <n v="501"/>
    <e v="#N/A"/>
    <e v="#N/A"/>
    <e v="#N/A"/>
    <m/>
    <s v="1"/>
    <n v="-52"/>
    <x v="1"/>
    <m/>
    <m/>
    <d v="2026-02-01T00:00:00"/>
    <s v="SK1CW0548  "/>
    <s v="0Y 5M"/>
    <x v="3"/>
    <s v="47 Yrs"/>
    <x v="1"/>
    <s v="Direct Labour"/>
    <m/>
    <n v="20"/>
    <m/>
    <n v="340"/>
    <n v="110"/>
    <m/>
    <m/>
  </r>
  <r>
    <n v="91"/>
    <s v="SK1CW0570"/>
    <s v="Manisha I Pachalkar             "/>
    <x v="1"/>
    <x v="0"/>
    <s v="Shilpa Bhagone"/>
    <s v="Packing"/>
    <m/>
    <s v="F"/>
    <d v="2001-11-14T00:00:00"/>
    <d v="2026-02-01T00:00:00"/>
    <s v="8 Hours"/>
    <m/>
    <s v="Yes"/>
    <s v="NO"/>
    <n v="101681153041"/>
    <n v="0"/>
    <m/>
    <s v="Contractor"/>
    <m/>
    <m/>
    <m/>
    <n v="344"/>
    <n v="111"/>
    <n v="0"/>
    <n v="455"/>
    <n v="41"/>
    <n v="5"/>
    <n v="501"/>
    <n v="501"/>
    <e v="#N/A"/>
    <e v="#N/A"/>
    <e v="#N/A"/>
    <m/>
    <s v="1"/>
    <n v="-47"/>
    <x v="1"/>
    <m/>
    <m/>
    <d v="2026-02-01T00:00:00"/>
    <s v="SK1CW0570  "/>
    <s v="0Y 5M"/>
    <x v="3"/>
    <s v="24 Yrs"/>
    <x v="0"/>
    <s v="Direct Labour"/>
    <m/>
    <n v="20"/>
    <m/>
    <n v="344"/>
    <n v="111"/>
    <m/>
    <m/>
  </r>
  <r>
    <n v="92"/>
    <s v="SK1WK0233"/>
    <s v="Priyanshi Sureshbhai Garder     "/>
    <x v="1"/>
    <x v="1"/>
    <s v="Company"/>
    <s v="Quality"/>
    <m/>
    <s v="F"/>
    <d v="2004-07-12T00:00:00"/>
    <d v="2026-05-01T00:00:00"/>
    <s v="8 Hours"/>
    <m/>
    <s v="Yes"/>
    <s v="NO"/>
    <n v="102241878990"/>
    <n v="0"/>
    <m/>
    <s v="HDFC NEFT"/>
    <s v="HDFC Bank"/>
    <n v="17410100038393"/>
    <m/>
    <n v="390"/>
    <n v="227"/>
    <n v="15"/>
    <n v="632"/>
    <n v="47"/>
    <n v="32"/>
    <n v="711"/>
    <n v="501"/>
    <e v="#N/A"/>
    <e v="#N/A"/>
    <e v="#N/A"/>
    <m/>
    <s v="1"/>
    <n v="130"/>
    <x v="3"/>
    <m/>
    <m/>
    <d v="2026-05-01T00:00:00"/>
    <s v="SK1CW0575  "/>
    <s v="0Y 2M"/>
    <x v="3"/>
    <s v="21 Yrs"/>
    <x v="0"/>
    <s v="Indirect Labour"/>
    <m/>
    <n v="20"/>
    <m/>
    <n v="390"/>
    <n v="227"/>
    <m/>
    <m/>
  </r>
  <r>
    <n v="1"/>
    <s v="SK3CW0002"/>
    <s v="Pushpa Mahendra Neval"/>
    <x v="2"/>
    <x v="0"/>
    <s v="Bhavin Bhandari"/>
    <s v="Assembly"/>
    <m/>
    <s v="F"/>
    <d v="1993-01-01T00:00:00"/>
    <d v="2026-02-01T00:00:00"/>
    <s v="8 Hours"/>
    <m/>
    <s v="Yes"/>
    <s v="YES"/>
    <n v="101697712007"/>
    <n v="0"/>
    <m/>
    <s v="Contractor"/>
    <m/>
    <m/>
    <m/>
    <n v="362"/>
    <n v="123"/>
    <n v="0"/>
    <n v="485"/>
    <n v="43"/>
    <n v="5"/>
    <n v="533"/>
    <n v="501"/>
    <s v="Van"/>
    <s v="Contractor"/>
    <s v="Dharampur"/>
    <m/>
    <s v="1"/>
    <n v="-17"/>
    <x v="1"/>
    <m/>
    <m/>
    <d v="2021-06-01T00:00:00"/>
    <s v="SK3CW0002"/>
    <s v="5Y 1M"/>
    <x v="0"/>
    <s v="33 Yrs"/>
    <x v="4"/>
    <s v="Direct Labour"/>
    <m/>
    <n v="20"/>
    <m/>
    <n v="362"/>
    <n v="123"/>
    <m/>
    <m/>
  </r>
  <r>
    <n v="2"/>
    <s v="SK3CW0004"/>
    <s v="Jashvanti Viki Ghutiya"/>
    <x v="2"/>
    <x v="0"/>
    <s v="Bhavin Bhandari"/>
    <s v="Assembly"/>
    <m/>
    <s v="F"/>
    <d v="1995-06-01T00:00:00"/>
    <d v="2026-02-01T00:00:00"/>
    <s v="8 Hours"/>
    <m/>
    <s v="Yes"/>
    <s v="YES"/>
    <n v="101697712216"/>
    <n v="0"/>
    <m/>
    <s v="Contractor"/>
    <m/>
    <m/>
    <m/>
    <n v="362"/>
    <n v="123"/>
    <n v="0"/>
    <n v="485"/>
    <n v="43"/>
    <n v="5"/>
    <n v="533"/>
    <n v="501"/>
    <s v="Van"/>
    <s v="Contractor"/>
    <s v="Dharampur"/>
    <m/>
    <s v="1"/>
    <n v="-17"/>
    <x v="1"/>
    <m/>
    <m/>
    <d v="2021-06-01T00:00:00"/>
    <s v="SK3CW0004"/>
    <s v="5Y 1M"/>
    <x v="0"/>
    <s v="30 Yrs"/>
    <x v="4"/>
    <s v="Direct Labour"/>
    <m/>
    <n v="20"/>
    <m/>
    <n v="362"/>
    <n v="123"/>
    <m/>
    <m/>
  </r>
  <r>
    <n v="3"/>
    <s v="SK3CW0006"/>
    <s v="Shila Narsinh Nagvali"/>
    <x v="2"/>
    <x v="0"/>
    <s v="Bhavin Bhandari"/>
    <s v="Packing"/>
    <m/>
    <s v="F"/>
    <d v="2000-06-01T00:00:00"/>
    <d v="2026-02-01T00:00:00"/>
    <s v="8 Hours"/>
    <m/>
    <s v="Yes"/>
    <s v="YES"/>
    <n v="101697712736"/>
    <n v="0"/>
    <m/>
    <s v="Contractor"/>
    <m/>
    <m/>
    <m/>
    <n v="362"/>
    <n v="123"/>
    <n v="0"/>
    <n v="485"/>
    <n v="43"/>
    <n v="5"/>
    <n v="533"/>
    <n v="501"/>
    <s v="Van"/>
    <s v="Contractor"/>
    <s v="Dharampur"/>
    <m/>
    <s v="1"/>
    <n v="-17"/>
    <x v="1"/>
    <m/>
    <m/>
    <d v="2021-06-01T00:00:00"/>
    <s v="SK3CW0006"/>
    <s v="5Y 1M"/>
    <x v="0"/>
    <s v="25 Yrs"/>
    <x v="3"/>
    <s v="Direct Labour"/>
    <m/>
    <n v="20"/>
    <m/>
    <n v="362"/>
    <n v="123"/>
    <m/>
    <m/>
  </r>
  <r>
    <n v="4"/>
    <s v="SK3CW0010"/>
    <s v="Susheela Devi"/>
    <x v="2"/>
    <x v="0"/>
    <s v="Bhavin Bhandari"/>
    <s v="Packing"/>
    <m/>
    <s v="F"/>
    <d v="1968-01-01T00:00:00"/>
    <d v="2026-02-01T00:00:00"/>
    <s v="8 Hours"/>
    <m/>
    <s v="Yes"/>
    <s v="YES"/>
    <n v="101697712082"/>
    <n v="0"/>
    <m/>
    <s v="Contractor"/>
    <m/>
    <m/>
    <m/>
    <n v="348"/>
    <n v="117"/>
    <n v="0"/>
    <n v="465"/>
    <n v="42"/>
    <n v="5"/>
    <n v="512"/>
    <n v="501"/>
    <s v="Walk"/>
    <s v="Own"/>
    <s v="Dungara"/>
    <m/>
    <s v="1"/>
    <n v="-37"/>
    <x v="1"/>
    <m/>
    <m/>
    <d v="2021-06-01T00:00:00"/>
    <s v="SK3CW0010"/>
    <s v="5Y 1M"/>
    <x v="0"/>
    <s v="58 Yrs"/>
    <x v="1"/>
    <s v="Direct Labour"/>
    <m/>
    <n v="20"/>
    <m/>
    <n v="348"/>
    <n v="117"/>
    <m/>
    <m/>
  </r>
  <r>
    <n v="5"/>
    <s v="SK3CW0013"/>
    <s v="Ashmita Ajay Halpati"/>
    <x v="2"/>
    <x v="0"/>
    <s v="Bhavin Bhandari"/>
    <s v="Assembly"/>
    <m/>
    <s v="F"/>
    <d v="2002-02-12T00:00:00"/>
    <d v="2026-02-01T00:00:00"/>
    <s v="8 Hours"/>
    <m/>
    <s v="Yes"/>
    <s v="YES"/>
    <n v="101697712791"/>
    <n v="0"/>
    <m/>
    <s v="Contractor"/>
    <m/>
    <m/>
    <m/>
    <n v="348"/>
    <n v="117"/>
    <n v="0"/>
    <n v="465"/>
    <n v="42"/>
    <n v="5"/>
    <n v="512"/>
    <n v="501"/>
    <s v="Van"/>
    <s v="Contractor"/>
    <s v="Degam"/>
    <m/>
    <s v="1"/>
    <n v="-37"/>
    <x v="1"/>
    <m/>
    <m/>
    <d v="2021-06-01T00:00:00"/>
    <s v="SK3CW0013"/>
    <s v="5Y 1M"/>
    <x v="0"/>
    <s v="24 Yrs"/>
    <x v="0"/>
    <s v="Direct Labour"/>
    <m/>
    <n v="20"/>
    <m/>
    <n v="348"/>
    <n v="117"/>
    <m/>
    <m/>
  </r>
  <r>
    <n v="6"/>
    <s v="SK3CW0014"/>
    <s v="Manisha Dhiru Patel"/>
    <x v="2"/>
    <x v="0"/>
    <s v="Bhavin Bhandari"/>
    <s v="Assembly"/>
    <m/>
    <s v="F"/>
    <d v="2001-11-20T00:00:00"/>
    <d v="2026-02-01T00:00:00"/>
    <s v="8 Hours"/>
    <m/>
    <s v="Yes"/>
    <s v="YES"/>
    <n v="101697712228"/>
    <n v="0"/>
    <m/>
    <s v="Contractor"/>
    <m/>
    <m/>
    <m/>
    <n v="348"/>
    <n v="117"/>
    <n v="0"/>
    <n v="465"/>
    <n v="42"/>
    <n v="5"/>
    <n v="512"/>
    <n v="501"/>
    <s v="Van"/>
    <s v="Contractor"/>
    <s v="Degam"/>
    <m/>
    <s v="1"/>
    <n v="-37"/>
    <x v="1"/>
    <m/>
    <m/>
    <d v="2021-06-01T00:00:00"/>
    <s v="SK3CW0014"/>
    <s v="5Y 1M"/>
    <x v="0"/>
    <s v="24 Yrs"/>
    <x v="0"/>
    <s v="Direct Labour"/>
    <m/>
    <n v="20"/>
    <m/>
    <n v="348"/>
    <n v="117"/>
    <m/>
    <m/>
  </r>
  <r>
    <n v="7"/>
    <s v="SK3CW0016"/>
    <s v="Kailesh karshan Surkar "/>
    <x v="2"/>
    <x v="0"/>
    <s v="Bhavin Bhandari"/>
    <s v="Soaking"/>
    <m/>
    <s v="M"/>
    <d v="2000-06-25T00:00:00"/>
    <d v="2026-02-01T00:00:00"/>
    <s v="8 Hours"/>
    <m/>
    <s v="Yes"/>
    <s v="YES"/>
    <n v="101697712445"/>
    <n v="0"/>
    <m/>
    <s v="Contractor"/>
    <m/>
    <m/>
    <m/>
    <n v="362"/>
    <n v="133"/>
    <n v="0"/>
    <n v="495"/>
    <n v="43"/>
    <n v="5"/>
    <n v="543"/>
    <n v="501"/>
    <s v="Van"/>
    <s v="Contractor"/>
    <s v="Dharampur"/>
    <m/>
    <s v="1"/>
    <n v="-7"/>
    <x v="1"/>
    <m/>
    <m/>
    <d v="2021-06-01T00:00:00"/>
    <s v="SK3CW0016"/>
    <s v="5Y 1M"/>
    <x v="0"/>
    <s v="25 Yrs"/>
    <x v="3"/>
    <s v="Direct Prod Labour"/>
    <m/>
    <n v="20"/>
    <m/>
    <n v="362"/>
    <n v="133"/>
    <m/>
    <m/>
  </r>
  <r>
    <n v="8"/>
    <s v="SK3CW0017"/>
    <s v="Manju Ravu Nayaka "/>
    <x v="2"/>
    <x v="0"/>
    <s v="Bhavin Bhandari"/>
    <s v="Assembly"/>
    <m/>
    <s v="F"/>
    <d v="1977-01-01T00:00:00"/>
    <d v="2026-02-01T00:00:00"/>
    <s v="8 Hours"/>
    <m/>
    <s v="Yes"/>
    <s v="YES"/>
    <n v="101697712886"/>
    <n v="0"/>
    <m/>
    <s v="Contractor"/>
    <m/>
    <m/>
    <m/>
    <n v="348"/>
    <n v="117"/>
    <n v="0"/>
    <n v="465"/>
    <n v="42"/>
    <n v="5"/>
    <n v="512"/>
    <n v="501"/>
    <s v="Van"/>
    <s v="Contractor"/>
    <s v="Degam"/>
    <m/>
    <s v="1"/>
    <n v="-37"/>
    <x v="1"/>
    <m/>
    <m/>
    <d v="2021-06-01T00:00:00"/>
    <s v="SK3CW0017"/>
    <s v="5Y 1M"/>
    <x v="0"/>
    <s v="49 Yrs"/>
    <x v="1"/>
    <s v="Direct Labour"/>
    <m/>
    <n v="20"/>
    <m/>
    <n v="348"/>
    <n v="117"/>
    <m/>
    <m/>
  </r>
  <r>
    <n v="9"/>
    <s v="SK3CW0018"/>
    <s v="Vanita Yogesh Misal"/>
    <x v="2"/>
    <x v="0"/>
    <s v="Bhavin Bhandari"/>
    <s v="Assembly"/>
    <m/>
    <s v="F"/>
    <d v="1995-06-01T00:00:00"/>
    <d v="2026-02-01T00:00:00"/>
    <s v="8 Hours"/>
    <m/>
    <s v="Yes"/>
    <s v="YES"/>
    <n v="101697712484"/>
    <n v="0"/>
    <m/>
    <s v="Contractor"/>
    <m/>
    <m/>
    <m/>
    <n v="348"/>
    <n v="117"/>
    <n v="0"/>
    <n v="465"/>
    <n v="42"/>
    <n v="5"/>
    <n v="512"/>
    <n v="501"/>
    <s v="Van"/>
    <s v="Contractor"/>
    <s v="Dharampur"/>
    <m/>
    <s v="1"/>
    <n v="-37"/>
    <x v="1"/>
    <m/>
    <m/>
    <d v="2021-06-01T00:00:00"/>
    <s v="SK3CW0018"/>
    <s v="5Y 1M"/>
    <x v="0"/>
    <s v="30 Yrs"/>
    <x v="4"/>
    <s v="Direct Labour"/>
    <m/>
    <n v="20"/>
    <m/>
    <n v="348"/>
    <n v="117"/>
    <m/>
    <m/>
  </r>
  <r>
    <n v="10"/>
    <s v="SK3CW0022"/>
    <s v="Jyoti Ajit Gayakwad"/>
    <x v="2"/>
    <x v="0"/>
    <s v="Bhavin Bhandari"/>
    <s v="Assembly"/>
    <m/>
    <s v="F"/>
    <d v="1991-01-01T00:00:00"/>
    <d v="2026-02-01T00:00:00"/>
    <s v="8 Hours"/>
    <m/>
    <s v="Yes"/>
    <s v="YES"/>
    <n v="101697712259"/>
    <n v="0"/>
    <m/>
    <s v="Contractor"/>
    <m/>
    <m/>
    <m/>
    <n v="348"/>
    <n v="117"/>
    <n v="0"/>
    <n v="465"/>
    <n v="42"/>
    <n v="5"/>
    <n v="512"/>
    <n v="501"/>
    <s v="Van"/>
    <s v="Contractor"/>
    <s v="Dharampur"/>
    <m/>
    <s v="1"/>
    <n v="-37"/>
    <x v="1"/>
    <m/>
    <m/>
    <d v="2021-06-01T00:00:00"/>
    <s v="SK3CW0022"/>
    <s v="5Y 1M"/>
    <x v="0"/>
    <s v="35 Yrs"/>
    <x v="2"/>
    <s v="Direct Labour"/>
    <m/>
    <n v="20"/>
    <m/>
    <n v="348"/>
    <n v="117"/>
    <m/>
    <m/>
  </r>
  <r>
    <n v="11"/>
    <s v="SK3CW0023"/>
    <s v="Jyoti Ranjeet Halpati"/>
    <x v="2"/>
    <x v="0"/>
    <s v="Bhavin Bhandari"/>
    <s v="Assembly"/>
    <m/>
    <s v="F"/>
    <d v="1992-07-23T00:00:00"/>
    <d v="2026-02-01T00:00:00"/>
    <s v="8 Hours"/>
    <m/>
    <s v="Yes"/>
    <s v="YES"/>
    <n v="101697712341"/>
    <n v="0"/>
    <m/>
    <s v="Contractor"/>
    <m/>
    <m/>
    <m/>
    <n v="343"/>
    <n v="112"/>
    <n v="0"/>
    <n v="455"/>
    <n v="41"/>
    <n v="5"/>
    <n v="501"/>
    <n v="501"/>
    <s v="Van"/>
    <s v="Contractor"/>
    <s v="Degam"/>
    <m/>
    <s v="1"/>
    <n v="-47"/>
    <x v="1"/>
    <m/>
    <m/>
    <d v="2021-06-01T00:00:00"/>
    <s v="SK3CW0023"/>
    <s v="5Y 1M"/>
    <x v="0"/>
    <s v="33 Yrs"/>
    <x v="4"/>
    <s v="Direct Labour"/>
    <m/>
    <n v="20"/>
    <m/>
    <n v="343"/>
    <n v="112"/>
    <m/>
    <m/>
  </r>
  <r>
    <n v="12"/>
    <s v="SK3CW0024"/>
    <s v="Divya Vimal Patel"/>
    <x v="2"/>
    <x v="0"/>
    <s v="Bhavin Bhandari"/>
    <s v="Packing"/>
    <m/>
    <s v="F"/>
    <d v="1997-06-23T00:00:00"/>
    <d v="2026-02-01T00:00:00"/>
    <s v="8 Hours"/>
    <m/>
    <s v="Yes"/>
    <s v="YES"/>
    <n v="101697712263"/>
    <n v="0"/>
    <m/>
    <s v="Contractor"/>
    <m/>
    <m/>
    <m/>
    <n v="343"/>
    <n v="112"/>
    <n v="0"/>
    <n v="455"/>
    <n v="41"/>
    <n v="5"/>
    <n v="501"/>
    <n v="501"/>
    <s v="Van"/>
    <s v="Contractor"/>
    <s v="Mota Ponda"/>
    <m/>
    <s v="1"/>
    <n v="-47"/>
    <x v="1"/>
    <m/>
    <m/>
    <d v="2021-06-01T00:00:00"/>
    <s v="SK3CW0024"/>
    <s v="5Y 1M"/>
    <x v="0"/>
    <s v="28 Yrs"/>
    <x v="3"/>
    <s v="Direct Labour"/>
    <m/>
    <n v="20"/>
    <m/>
    <n v="343"/>
    <n v="112"/>
    <m/>
    <m/>
  </r>
  <r>
    <n v="13"/>
    <s v="SK3CW0028"/>
    <s v="Bharti Vimal Patel"/>
    <x v="2"/>
    <x v="0"/>
    <s v="Bhavin Bhandari"/>
    <s v="Assembly"/>
    <m/>
    <s v="F"/>
    <d v="1994-07-09T00:00:00"/>
    <d v="2026-02-01T00:00:00"/>
    <s v="8 Hours"/>
    <m/>
    <s v="Yes"/>
    <s v="YES"/>
    <n v="101792501561"/>
    <n v="0"/>
    <m/>
    <s v="Contractor"/>
    <m/>
    <m/>
    <m/>
    <n v="348"/>
    <n v="117"/>
    <n v="0"/>
    <n v="465"/>
    <n v="42"/>
    <n v="5"/>
    <n v="512"/>
    <n v="501"/>
    <s v="Van"/>
    <s v="Contractor"/>
    <s v="Mota Ponda"/>
    <m/>
    <s v="1"/>
    <n v="-37"/>
    <x v="1"/>
    <m/>
    <m/>
    <d v="2022-02-01T00:00:00"/>
    <s v="SK3CW0028"/>
    <s v="4Y 5M"/>
    <x v="1"/>
    <s v="31 Yrs"/>
    <x v="4"/>
    <s v="Direct Labour"/>
    <m/>
    <n v="20"/>
    <m/>
    <n v="348"/>
    <n v="117"/>
    <m/>
    <m/>
  </r>
  <r>
    <n v="14"/>
    <s v="SK3CW0030"/>
    <s v="Radha Manoj Kunvar"/>
    <x v="2"/>
    <x v="0"/>
    <s v="Bhavin Bhandari"/>
    <s v="FF/Repair"/>
    <m/>
    <s v="F"/>
    <d v="2001-01-01T00:00:00"/>
    <d v="2026-02-01T00:00:00"/>
    <s v="8 Hours"/>
    <m/>
    <s v="Yes"/>
    <s v="YES"/>
    <n v="101792502937"/>
    <n v="0"/>
    <m/>
    <s v="Contractor"/>
    <m/>
    <m/>
    <m/>
    <n v="340"/>
    <n v="110"/>
    <n v="0"/>
    <n v="450"/>
    <n v="41"/>
    <n v="5"/>
    <n v="496"/>
    <n v="501"/>
    <s v="Walk"/>
    <s v="Own"/>
    <s v="Dungara"/>
    <m/>
    <s v="1"/>
    <n v="-52"/>
    <x v="1"/>
    <m/>
    <m/>
    <d v="2022-02-01T00:00:00"/>
    <s v="SK3CW0030"/>
    <s v="4Y 5M"/>
    <x v="1"/>
    <s v="25 Yrs"/>
    <x v="3"/>
    <s v="Direct Prod Labour"/>
    <m/>
    <n v="20"/>
    <m/>
    <n v="340"/>
    <n v="110"/>
    <m/>
    <m/>
  </r>
  <r>
    <n v="15"/>
    <s v="SK3CW0031"/>
    <s v="Ranjanben Chandrakant Patel"/>
    <x v="2"/>
    <x v="0"/>
    <s v="Bhavin Bhandari"/>
    <s v="Assembly"/>
    <m/>
    <s v="F"/>
    <d v="1989-09-27T00:00:00"/>
    <d v="2026-02-01T00:00:00"/>
    <s v="8 Hours"/>
    <m/>
    <s v="Yes"/>
    <s v="YES"/>
    <n v="100447664940"/>
    <n v="0"/>
    <m/>
    <s v="Contractor"/>
    <m/>
    <m/>
    <m/>
    <n v="340"/>
    <n v="110"/>
    <n v="0"/>
    <n v="450"/>
    <n v="41"/>
    <n v="5"/>
    <n v="496"/>
    <n v="501"/>
    <s v="Van"/>
    <s v="Contractor"/>
    <s v="Ambheti"/>
    <m/>
    <s v="1"/>
    <n v="-52"/>
    <x v="1"/>
    <m/>
    <m/>
    <d v="2022-02-01T00:00:00"/>
    <s v="SK3CW0031"/>
    <s v="4Y 5M"/>
    <x v="1"/>
    <s v="36 Yrs"/>
    <x v="2"/>
    <s v="Direct Labour"/>
    <m/>
    <n v="20"/>
    <m/>
    <n v="340"/>
    <n v="110"/>
    <m/>
    <m/>
  </r>
  <r>
    <n v="16"/>
    <s v="SK3CW0032"/>
    <s v="Sumitraben Hitesh Patel"/>
    <x v="2"/>
    <x v="0"/>
    <s v="Bhavin Bhandari"/>
    <s v="Assembly"/>
    <m/>
    <s v="F"/>
    <d v="1983-06-01T00:00:00"/>
    <d v="2026-02-01T00:00:00"/>
    <s v="8 Hours"/>
    <m/>
    <s v="Yes"/>
    <s v="YES"/>
    <n v="101792502916"/>
    <n v="0"/>
    <m/>
    <s v="Contractor"/>
    <m/>
    <m/>
    <m/>
    <n v="340"/>
    <n v="110"/>
    <n v="0"/>
    <n v="450"/>
    <n v="41"/>
    <n v="5"/>
    <n v="496"/>
    <n v="501"/>
    <s v="Van"/>
    <s v="Contractor"/>
    <s v="Ambheti"/>
    <m/>
    <s v="1"/>
    <n v="-52"/>
    <x v="1"/>
    <m/>
    <m/>
    <d v="2022-02-01T00:00:00"/>
    <s v="SK3CW0032"/>
    <s v="4Y 5M"/>
    <x v="1"/>
    <s v="42 Yrs"/>
    <x v="1"/>
    <s v="Direct Labour"/>
    <m/>
    <n v="20"/>
    <m/>
    <n v="340"/>
    <n v="110"/>
    <m/>
    <m/>
  </r>
  <r>
    <n v="17"/>
    <s v="SK3CW0033"/>
    <s v="Lilaben Naresh Patel"/>
    <x v="2"/>
    <x v="0"/>
    <s v="Bhavin Bhandari"/>
    <s v="Assembly"/>
    <m/>
    <s v="F"/>
    <d v="1987-11-30T00:00:00"/>
    <d v="2026-02-01T00:00:00"/>
    <s v="8 Hours"/>
    <m/>
    <s v="Yes"/>
    <s v="YES"/>
    <n v="101762162130"/>
    <n v="0"/>
    <m/>
    <s v="Contractor"/>
    <m/>
    <m/>
    <m/>
    <n v="340"/>
    <n v="110"/>
    <n v="0"/>
    <n v="450"/>
    <n v="41"/>
    <n v="5"/>
    <n v="496"/>
    <n v="501"/>
    <s v="Van"/>
    <s v="Contractor"/>
    <s v="Dharampur"/>
    <m/>
    <s v="1"/>
    <n v="-52"/>
    <x v="1"/>
    <m/>
    <m/>
    <d v="2022-02-01T00:00:00"/>
    <s v="SK3CW0033"/>
    <s v="4Y 5M"/>
    <x v="1"/>
    <s v="38 Yrs"/>
    <x v="2"/>
    <s v="Direct Labour"/>
    <m/>
    <n v="20"/>
    <m/>
    <n v="340"/>
    <n v="110"/>
    <m/>
    <m/>
  </r>
  <r>
    <n v="18"/>
    <s v="SK3CW0035"/>
    <s v="Sumitra Kamalesh Nayaka"/>
    <x v="2"/>
    <x v="0"/>
    <s v="Bhavin Bhandari"/>
    <s v="Assembly"/>
    <m/>
    <s v="F"/>
    <d v="1982-01-01T00:00:00"/>
    <d v="2026-02-01T00:00:00"/>
    <s v="8 Hours"/>
    <m/>
    <s v="Yes"/>
    <s v="YES"/>
    <n v="101797047257"/>
    <n v="0"/>
    <m/>
    <s v="Contractor"/>
    <m/>
    <m/>
    <m/>
    <n v="348"/>
    <n v="117"/>
    <n v="0"/>
    <n v="465"/>
    <n v="42"/>
    <n v="5"/>
    <n v="512"/>
    <n v="501"/>
    <s v="Walk"/>
    <s v="Own"/>
    <s v="Dungara"/>
    <m/>
    <s v="1"/>
    <n v="-37"/>
    <x v="1"/>
    <m/>
    <m/>
    <d v="2022-03-01T00:00:00"/>
    <s v="SK3CW0035"/>
    <s v="4Y 4M"/>
    <x v="1"/>
    <s v="44 Yrs"/>
    <x v="1"/>
    <s v="Direct Labour"/>
    <m/>
    <n v="20"/>
    <m/>
    <n v="348"/>
    <n v="117"/>
    <m/>
    <m/>
  </r>
  <r>
    <n v="19"/>
    <s v="SK3CW0036"/>
    <s v="Jashodaben Indu Walgadh"/>
    <x v="2"/>
    <x v="0"/>
    <s v="Bhavin Bhandari"/>
    <s v="FF/Repair"/>
    <m/>
    <s v="F"/>
    <d v="1996-11-16T00:00:00"/>
    <d v="2026-02-01T00:00:00"/>
    <s v="8 Hours"/>
    <m/>
    <s v="Yes"/>
    <s v="YES"/>
    <n v="101278719471"/>
    <n v="0"/>
    <m/>
    <s v="Contractor"/>
    <m/>
    <m/>
    <m/>
    <n v="340"/>
    <n v="110"/>
    <n v="0"/>
    <n v="450"/>
    <n v="41"/>
    <n v="5"/>
    <n v="496"/>
    <n v="501"/>
    <s v="Van"/>
    <s v="Contractor"/>
    <s v="Dharampur"/>
    <m/>
    <s v="1"/>
    <n v="-52"/>
    <x v="1"/>
    <m/>
    <m/>
    <d v="2022-03-01T00:00:00"/>
    <s v="SK3CW0036"/>
    <s v="4Y 4M"/>
    <x v="1"/>
    <s v="29 Yrs"/>
    <x v="3"/>
    <s v="Direct Prod Labour"/>
    <m/>
    <n v="20"/>
    <m/>
    <n v="340"/>
    <n v="110"/>
    <m/>
    <m/>
  </r>
  <r>
    <n v="20"/>
    <s v="SK3CW0038"/>
    <s v="Dilipbhai Jagan Patel"/>
    <x v="2"/>
    <x v="0"/>
    <s v="Bhavin Bhandari"/>
    <s v="Store"/>
    <m/>
    <s v="M"/>
    <d v="1991-03-24T00:00:00"/>
    <d v="2026-02-01T00:00:00"/>
    <s v="8 Hours"/>
    <m/>
    <s v="Yes"/>
    <s v="YES"/>
    <n v="101797047235"/>
    <n v="0"/>
    <m/>
    <s v="Contractor"/>
    <m/>
    <m/>
    <m/>
    <n v="360"/>
    <n v="115"/>
    <n v="15"/>
    <n v="490"/>
    <n v="43"/>
    <n v="5"/>
    <n v="538"/>
    <n v="501"/>
    <s v="Van"/>
    <s v="Contractor"/>
    <s v="Dharampur"/>
    <m/>
    <s v="1"/>
    <n v="-12"/>
    <x v="1"/>
    <m/>
    <m/>
    <d v="2022-03-01T00:00:00"/>
    <s v="SK3CW0038"/>
    <s v="4Y 4M"/>
    <x v="1"/>
    <s v="35 Yrs"/>
    <x v="2"/>
    <s v="Indirect Labour"/>
    <m/>
    <n v="20"/>
    <m/>
    <n v="360"/>
    <n v="115"/>
    <m/>
    <m/>
  </r>
  <r>
    <n v="21"/>
    <s v="SK3CW0039"/>
    <s v="Virendra Ashok Patel"/>
    <x v="2"/>
    <x v="0"/>
    <s v="Bhavin Bhandari"/>
    <s v="Assembly"/>
    <m/>
    <s v="M"/>
    <d v="1996-04-20T00:00:00"/>
    <d v="2026-02-01T00:00:00"/>
    <s v="8 Hours"/>
    <m/>
    <s v="Yes"/>
    <s v="YES"/>
    <n v="101221444504"/>
    <n v="0"/>
    <m/>
    <s v="Contractor"/>
    <m/>
    <m/>
    <m/>
    <n v="348"/>
    <n v="117"/>
    <n v="0"/>
    <n v="465"/>
    <n v="42"/>
    <n v="5"/>
    <n v="512"/>
    <n v="501"/>
    <s v="Bike"/>
    <s v="Own"/>
    <s v="Mota Ponda"/>
    <m/>
    <s v="1"/>
    <n v="-37"/>
    <x v="1"/>
    <m/>
    <m/>
    <d v="2023-03-01T00:00:00"/>
    <s v="SK3CW0039"/>
    <s v="3Y 4M"/>
    <x v="1"/>
    <s v="29 Yrs"/>
    <x v="3"/>
    <s v="Direct Labour"/>
    <m/>
    <n v="20"/>
    <m/>
    <n v="348"/>
    <n v="117"/>
    <m/>
    <m/>
  </r>
  <r>
    <n v="22"/>
    <s v="SK3CW0040"/>
    <s v="Manishaben Magan Ganvit"/>
    <x v="2"/>
    <x v="0"/>
    <s v="Bhavin Bhandari"/>
    <s v="Assembly"/>
    <m/>
    <s v="F"/>
    <d v="1989-01-01T00:00:00"/>
    <d v="2026-02-01T00:00:00"/>
    <s v="8 Hours"/>
    <m/>
    <s v="Yes"/>
    <s v="YES"/>
    <n v="101929973879"/>
    <n v="0"/>
    <m/>
    <s v="Contractor"/>
    <m/>
    <m/>
    <m/>
    <n v="340"/>
    <n v="110"/>
    <n v="0"/>
    <n v="450"/>
    <n v="41"/>
    <n v="5"/>
    <n v="496"/>
    <n v="501"/>
    <s v="Van"/>
    <s v="Contractor"/>
    <s v="Dharampur"/>
    <m/>
    <s v="1"/>
    <n v="-52"/>
    <x v="1"/>
    <m/>
    <m/>
    <d v="2023-03-01T00:00:00"/>
    <s v="SK3CW0040"/>
    <s v="3Y 4M"/>
    <x v="1"/>
    <s v="37 Yrs"/>
    <x v="2"/>
    <s v="Direct Labour"/>
    <m/>
    <n v="20"/>
    <m/>
    <n v="340"/>
    <n v="110"/>
    <m/>
    <m/>
  </r>
  <r>
    <n v="23"/>
    <s v="SK3CW0043"/>
    <s v="Tejal Thakor Patel"/>
    <x v="2"/>
    <x v="0"/>
    <s v="Bhavin Bhandari"/>
    <s v="Assembly"/>
    <m/>
    <s v="F"/>
    <d v="1997-04-23T00:00:00"/>
    <d v="2026-02-01T00:00:00"/>
    <s v="8 Hours"/>
    <m/>
    <s v="Yes"/>
    <s v="YES"/>
    <n v="101697712683"/>
    <n v="0"/>
    <m/>
    <s v="Contractor"/>
    <m/>
    <m/>
    <m/>
    <n v="340"/>
    <n v="105"/>
    <n v="0"/>
    <n v="445"/>
    <n v="41"/>
    <n v="5"/>
    <n v="491"/>
    <n v="501"/>
    <s v="Walk"/>
    <s v="Own"/>
    <s v="Dungara"/>
    <m/>
    <s v="1"/>
    <n v="-57"/>
    <x v="1"/>
    <m/>
    <m/>
    <d v="2023-03-01T00:00:00"/>
    <s v="SK3CW0043"/>
    <s v="3Y 4M"/>
    <x v="1"/>
    <s v="28 Yrs"/>
    <x v="3"/>
    <s v="Direct Labour"/>
    <m/>
    <n v="20"/>
    <m/>
    <n v="340"/>
    <n v="105"/>
    <m/>
    <m/>
  </r>
  <r>
    <n v="24"/>
    <s v="SK3CW0045"/>
    <s v="Sumita Samji Mahtu"/>
    <x v="2"/>
    <x v="0"/>
    <s v="Bhavin Bhandari"/>
    <s v="Assembly"/>
    <m/>
    <s v="F"/>
    <d v="1981-01-15T00:00:00"/>
    <d v="2026-02-01T00:00:00"/>
    <s v="8 Hours"/>
    <m/>
    <s v="Yes"/>
    <s v="YES"/>
    <n v="101790213984"/>
    <n v="0"/>
    <m/>
    <s v="Contractor"/>
    <m/>
    <m/>
    <m/>
    <n v="340"/>
    <n v="105"/>
    <n v="0"/>
    <n v="445"/>
    <n v="41"/>
    <n v="5"/>
    <n v="491"/>
    <n v="501"/>
    <s v="Van"/>
    <s v="Contractor"/>
    <s v="Dharampur"/>
    <m/>
    <s v="1"/>
    <n v="-57"/>
    <x v="1"/>
    <m/>
    <m/>
    <d v="2023-07-01T00:00:00"/>
    <s v="SK3CW0045"/>
    <s v="3Y 0M"/>
    <x v="5"/>
    <s v="45 Yrs"/>
    <x v="1"/>
    <s v="Direct Labour"/>
    <m/>
    <n v="20"/>
    <m/>
    <n v="340"/>
    <n v="105"/>
    <m/>
    <m/>
  </r>
  <r>
    <n v="25"/>
    <s v="SK3CW0046"/>
    <s v="Priyanka Uttam Chaudhari"/>
    <x v="2"/>
    <x v="0"/>
    <s v="Bhavin Bhandari"/>
    <s v="Assembly"/>
    <m/>
    <s v="F"/>
    <d v="1996-08-26T00:00:00"/>
    <d v="2026-02-01T00:00:00"/>
    <s v="8 Hours"/>
    <m/>
    <s v="Yes"/>
    <s v="YES"/>
    <n v="101243019906"/>
    <n v="0"/>
    <m/>
    <s v="Contractor"/>
    <m/>
    <m/>
    <m/>
    <n v="340"/>
    <n v="105"/>
    <n v="0"/>
    <n v="445"/>
    <n v="41"/>
    <n v="5"/>
    <n v="491"/>
    <n v="501"/>
    <s v="Van"/>
    <s v="Contractor"/>
    <s v="Dharampur"/>
    <m/>
    <s v="1"/>
    <n v="-57"/>
    <x v="1"/>
    <m/>
    <m/>
    <d v="2023-07-01T00:00:00"/>
    <s v="SK3CW0046"/>
    <s v="3Y 0M"/>
    <x v="5"/>
    <s v="29 Yrs"/>
    <x v="3"/>
    <s v="Direct Labour"/>
    <m/>
    <n v="20"/>
    <m/>
    <n v="340"/>
    <n v="105"/>
    <m/>
    <m/>
  </r>
  <r>
    <n v="26"/>
    <s v="SK3CW0048"/>
    <s v="Shobhanaben Ashok Varali"/>
    <x v="2"/>
    <x v="0"/>
    <s v="Bhavin Bhandari"/>
    <s v="Assembly"/>
    <m/>
    <s v="F"/>
    <d v="2005-03-04T00:00:00"/>
    <d v="2026-02-01T00:00:00"/>
    <s v="8 Hours"/>
    <m/>
    <s v="Yes"/>
    <s v="YES"/>
    <n v="102028557685"/>
    <n v="0"/>
    <m/>
    <s v="Contractor"/>
    <m/>
    <m/>
    <m/>
    <n v="340"/>
    <n v="100"/>
    <n v="0"/>
    <n v="440"/>
    <n v="41"/>
    <n v="5"/>
    <n v="486"/>
    <n v="501"/>
    <s v="Van"/>
    <s v="Contractor"/>
    <s v="Mota Ponda"/>
    <m/>
    <s v="1"/>
    <n v="-62"/>
    <x v="1"/>
    <m/>
    <m/>
    <d v="2023-12-01T00:00:00"/>
    <s v="SK3CW0048"/>
    <s v="2Y 7M"/>
    <x v="5"/>
    <s v="21 Yrs"/>
    <x v="0"/>
    <s v="Direct Labour"/>
    <m/>
    <n v="20"/>
    <m/>
    <n v="340"/>
    <n v="100"/>
    <m/>
    <m/>
  </r>
  <r>
    <n v="27"/>
    <s v="SK3CW0049"/>
    <s v="Nita Raju Halpati"/>
    <x v="2"/>
    <x v="0"/>
    <s v="Bhavin Bhandari"/>
    <s v="Assembly"/>
    <m/>
    <s v="F"/>
    <d v="1989-06-17T00:00:00"/>
    <d v="2026-02-01T00:00:00"/>
    <s v="8 Hours"/>
    <m/>
    <s v="Yes"/>
    <s v="YES"/>
    <n v="101331272493"/>
    <n v="0"/>
    <m/>
    <s v="Contractor"/>
    <m/>
    <m/>
    <m/>
    <n v="340"/>
    <n v="105"/>
    <n v="0"/>
    <n v="445"/>
    <n v="41"/>
    <n v="5"/>
    <n v="491"/>
    <n v="501"/>
    <s v="Van"/>
    <s v="Contractor"/>
    <s v="Degam"/>
    <m/>
    <s v="1"/>
    <n v="-57"/>
    <x v="1"/>
    <m/>
    <m/>
    <d v="2023-12-02T00:00:00"/>
    <s v="SK3CW0049"/>
    <s v="2Y 7M"/>
    <x v="5"/>
    <s v="36 Yrs"/>
    <x v="2"/>
    <s v="Direct Labour"/>
    <m/>
    <n v="20"/>
    <m/>
    <n v="340"/>
    <n v="105"/>
    <m/>
    <m/>
  </r>
  <r>
    <n v="28"/>
    <s v="SK3CW0050"/>
    <s v="Savitri Bhikhu Halpati"/>
    <x v="2"/>
    <x v="0"/>
    <s v="Bhavin Bhandari"/>
    <s v="Assembly"/>
    <m/>
    <s v="F"/>
    <d v="1989-03-18T00:00:00"/>
    <d v="2026-02-01T00:00:00"/>
    <s v="8 Hours"/>
    <m/>
    <s v="Yes"/>
    <s v="YES"/>
    <n v="102028557671"/>
    <n v="0"/>
    <m/>
    <s v="Contractor"/>
    <m/>
    <m/>
    <m/>
    <n v="340"/>
    <n v="105"/>
    <n v="0"/>
    <n v="445"/>
    <n v="41"/>
    <n v="5"/>
    <n v="491"/>
    <n v="501"/>
    <s v="Van"/>
    <s v="Contractor"/>
    <s v="Degam"/>
    <m/>
    <s v="1"/>
    <n v="-57"/>
    <x v="1"/>
    <m/>
    <m/>
    <d v="2023-12-02T00:00:00"/>
    <s v="SK3CW0050"/>
    <s v="2Y 7M"/>
    <x v="5"/>
    <s v="37 Yrs"/>
    <x v="2"/>
    <s v="Direct Labour"/>
    <m/>
    <n v="20"/>
    <m/>
    <n v="340"/>
    <n v="105"/>
    <m/>
    <m/>
  </r>
  <r>
    <n v="29"/>
    <s v="SK3CW0051"/>
    <s v="Vasanti Vasant Nayaka"/>
    <x v="2"/>
    <x v="0"/>
    <s v="Bhavin Bhandari"/>
    <s v="Packing"/>
    <m/>
    <s v="F"/>
    <d v="1988-01-01T00:00:00"/>
    <d v="2026-02-01T00:00:00"/>
    <s v="8 Hours"/>
    <m/>
    <s v="Yes"/>
    <s v="YES"/>
    <n v="102032033828"/>
    <n v="0"/>
    <m/>
    <s v="Contractor"/>
    <m/>
    <m/>
    <m/>
    <n v="340"/>
    <n v="105"/>
    <n v="0"/>
    <n v="445"/>
    <n v="41"/>
    <n v="5"/>
    <n v="491"/>
    <n v="501"/>
    <s v="Van"/>
    <s v="Contractor"/>
    <s v="Degam"/>
    <m/>
    <s v="1"/>
    <n v="-57"/>
    <x v="1"/>
    <m/>
    <m/>
    <d v="2024-01-01T00:00:00"/>
    <s v="SK3CW0051"/>
    <s v="2Y 6M"/>
    <x v="5"/>
    <s v="38 Yrs"/>
    <x v="2"/>
    <s v="Direct Labour"/>
    <m/>
    <n v="20"/>
    <m/>
    <n v="340"/>
    <n v="105"/>
    <m/>
    <m/>
  </r>
  <r>
    <n v="30"/>
    <s v="SK3CW0052"/>
    <s v="Nikita Ramesh Halpati"/>
    <x v="2"/>
    <x v="0"/>
    <s v="Bhavin Bhandari"/>
    <s v="Assembly"/>
    <m/>
    <s v="F"/>
    <d v="2003-09-16T00:00:00"/>
    <d v="2026-02-01T00:00:00"/>
    <s v="8 Hours"/>
    <m/>
    <s v="Yes"/>
    <s v="YES"/>
    <n v="102032032600"/>
    <n v="0"/>
    <m/>
    <s v="Contractor"/>
    <m/>
    <m/>
    <m/>
    <n v="340"/>
    <n v="105"/>
    <n v="0"/>
    <n v="445"/>
    <n v="41"/>
    <n v="5"/>
    <n v="491"/>
    <n v="501"/>
    <s v="Van"/>
    <s v="Contractor"/>
    <s v="Degam"/>
    <m/>
    <s v="1"/>
    <n v="-57"/>
    <x v="1"/>
    <m/>
    <m/>
    <d v="2024-01-01T00:00:00"/>
    <s v="SK3CW0052"/>
    <s v="2Y 6M"/>
    <x v="5"/>
    <s v="22 Yrs"/>
    <x v="0"/>
    <s v="Direct Labour"/>
    <m/>
    <n v="20"/>
    <m/>
    <n v="340"/>
    <n v="105"/>
    <m/>
    <m/>
  </r>
  <r>
    <n v="31"/>
    <s v="SK3CW0053"/>
    <s v="Nilam Rajesh Patel"/>
    <x v="2"/>
    <x v="0"/>
    <s v="Bhavin Bhandari"/>
    <s v="Assembly"/>
    <m/>
    <s v="F"/>
    <d v="1989-12-29T00:00:00"/>
    <d v="2026-02-01T00:00:00"/>
    <s v="8 Hours"/>
    <m/>
    <s v="Yes"/>
    <s v="YES"/>
    <n v="101402568945"/>
    <n v="0"/>
    <m/>
    <s v="Contractor"/>
    <m/>
    <m/>
    <m/>
    <n v="340"/>
    <n v="100"/>
    <n v="0"/>
    <n v="440"/>
    <n v="41"/>
    <n v="5"/>
    <n v="486"/>
    <n v="501"/>
    <s v="Van"/>
    <s v="Contractor"/>
    <s v="Mota Ponda"/>
    <m/>
    <s v="1"/>
    <n v="-62"/>
    <x v="1"/>
    <m/>
    <m/>
    <d v="2024-01-01T00:00:00"/>
    <s v="SK3CW0053"/>
    <s v="2Y 6M"/>
    <x v="5"/>
    <s v="36 Yrs"/>
    <x v="2"/>
    <s v="Direct Labour"/>
    <m/>
    <n v="20"/>
    <m/>
    <n v="340"/>
    <n v="100"/>
    <m/>
    <m/>
  </r>
  <r>
    <n v="32"/>
    <s v="SK3CW0054"/>
    <s v="Surekha Uttam Chaudhari"/>
    <x v="2"/>
    <x v="0"/>
    <s v="Bhavin Bhandari"/>
    <s v="Assembly"/>
    <m/>
    <s v="F"/>
    <d v="2000-09-30T00:00:00"/>
    <d v="2026-02-01T00:00:00"/>
    <s v="8 Hours"/>
    <m/>
    <s v="Yes"/>
    <s v="YES"/>
    <n v="102032033837"/>
    <n v="0"/>
    <m/>
    <s v="Contractor"/>
    <m/>
    <m/>
    <m/>
    <n v="340"/>
    <n v="100"/>
    <n v="0"/>
    <n v="440"/>
    <n v="41"/>
    <n v="5"/>
    <n v="486"/>
    <n v="501"/>
    <s v="Van"/>
    <s v="Contractor"/>
    <s v="Dharampur"/>
    <m/>
    <s v="1"/>
    <n v="-62"/>
    <x v="1"/>
    <m/>
    <m/>
    <d v="2024-01-01T00:00:00"/>
    <s v="SK3CW0054"/>
    <s v="2Y 6M"/>
    <x v="5"/>
    <s v="25 Yrs"/>
    <x v="3"/>
    <s v="Direct Labour"/>
    <m/>
    <n v="20"/>
    <m/>
    <n v="340"/>
    <n v="100"/>
    <m/>
    <m/>
  </r>
  <r>
    <n v="33"/>
    <s v="SK3CW0056"/>
    <s v="Reginaben Uttam Chaudhari"/>
    <x v="2"/>
    <x v="0"/>
    <s v="Bhavin Bhandari"/>
    <s v="Assembly"/>
    <m/>
    <s v="F"/>
    <d v="2003-03-07T00:00:00"/>
    <d v="2026-02-01T00:00:00"/>
    <s v="8 Hours"/>
    <m/>
    <s v="Yes"/>
    <s v="YES"/>
    <n v="102092135207"/>
    <n v="0"/>
    <m/>
    <s v="Contractor"/>
    <m/>
    <m/>
    <m/>
    <n v="340"/>
    <n v="105"/>
    <n v="0"/>
    <n v="445"/>
    <n v="41"/>
    <n v="5"/>
    <n v="491"/>
    <n v="501"/>
    <s v="Van"/>
    <s v="Contractor"/>
    <s v="Dharampur"/>
    <m/>
    <s v="1"/>
    <n v="-57"/>
    <x v="1"/>
    <m/>
    <m/>
    <d v="2024-07-01T00:00:00"/>
    <s v="SK3CW0056"/>
    <s v="2Y 0M"/>
    <x v="2"/>
    <s v="23 Yrs"/>
    <x v="0"/>
    <s v="Direct Labour"/>
    <m/>
    <n v="20"/>
    <m/>
    <n v="340"/>
    <n v="105"/>
    <m/>
    <m/>
  </r>
  <r>
    <n v="34"/>
    <s v="SK3CW0057"/>
    <s v="Sangitaben Mangal Bhinsra"/>
    <x v="2"/>
    <x v="0"/>
    <s v="Bhavin Bhandari"/>
    <s v="Assembly"/>
    <m/>
    <s v="F"/>
    <d v="1982-05-21T00:00:00"/>
    <d v="2026-02-01T00:00:00"/>
    <s v="8 Hours"/>
    <m/>
    <s v="Yes"/>
    <s v="YES"/>
    <n v="102092135224"/>
    <n v="0"/>
    <m/>
    <s v="Contractor"/>
    <m/>
    <m/>
    <m/>
    <n v="340"/>
    <n v="100"/>
    <n v="0"/>
    <n v="440"/>
    <n v="41"/>
    <n v="5"/>
    <n v="486"/>
    <n v="501"/>
    <s v="Van"/>
    <s v="Contractor"/>
    <s v="Dharampur"/>
    <m/>
    <s v="1"/>
    <n v="-62"/>
    <x v="1"/>
    <m/>
    <m/>
    <d v="2024-07-01T00:00:00"/>
    <s v="SK3CW0057"/>
    <s v="2Y 0M"/>
    <x v="2"/>
    <s v="43 Yrs"/>
    <x v="1"/>
    <s v="Direct Labour"/>
    <m/>
    <n v="20"/>
    <m/>
    <n v="340"/>
    <n v="100"/>
    <m/>
    <m/>
  </r>
  <r>
    <n v="35"/>
    <s v="SK3CW0058"/>
    <s v="Rinaben Nareshbhai Ganvit"/>
    <x v="2"/>
    <x v="0"/>
    <s v="Bhavin Bhandari"/>
    <s v="Assembly"/>
    <m/>
    <s v="F"/>
    <d v="1985-10-20T00:00:00"/>
    <d v="2026-02-01T00:00:00"/>
    <s v="8 Hours"/>
    <m/>
    <s v="Yes"/>
    <s v="YES"/>
    <n v="101516567407"/>
    <n v="0"/>
    <m/>
    <s v="Contractor"/>
    <m/>
    <m/>
    <m/>
    <n v="340"/>
    <n v="100"/>
    <n v="0"/>
    <n v="440"/>
    <n v="41"/>
    <n v="5"/>
    <n v="486"/>
    <n v="501"/>
    <s v="Van"/>
    <s v="Contractor"/>
    <s v="Dharampur"/>
    <m/>
    <s v="1"/>
    <n v="-62"/>
    <x v="1"/>
    <m/>
    <m/>
    <d v="2024-07-01T00:00:00"/>
    <s v="SK3CW0058"/>
    <s v="2Y 0M"/>
    <x v="2"/>
    <s v="40 Yrs"/>
    <x v="1"/>
    <s v="Direct Labour"/>
    <m/>
    <n v="20"/>
    <m/>
    <n v="340"/>
    <n v="100"/>
    <m/>
    <m/>
  </r>
  <r>
    <n v="36"/>
    <s v="SK3CW0059"/>
    <s v="Hetalben Rajesh Chaudhari"/>
    <x v="2"/>
    <x v="0"/>
    <s v="Bhavin Bhandari"/>
    <s v="Packing"/>
    <m/>
    <s v="F"/>
    <d v="2000-11-07T00:00:00"/>
    <d v="2026-02-01T00:00:00"/>
    <s v="8 Hours"/>
    <m/>
    <s v="Yes"/>
    <s v="YES"/>
    <n v="102092135211"/>
    <n v="0"/>
    <m/>
    <s v="Contractor"/>
    <m/>
    <m/>
    <m/>
    <n v="340"/>
    <n v="100"/>
    <n v="0"/>
    <n v="440"/>
    <n v="41"/>
    <n v="5"/>
    <n v="486"/>
    <n v="501"/>
    <s v="Van"/>
    <s v="Contractor"/>
    <s v="Dharampur"/>
    <m/>
    <s v="1"/>
    <n v="-62"/>
    <x v="1"/>
    <m/>
    <m/>
    <d v="2024-07-01T00:00:00"/>
    <s v="SK3CW0059"/>
    <s v="2Y 0M"/>
    <x v="2"/>
    <s v="25 Yrs"/>
    <x v="3"/>
    <s v="Direct Labour"/>
    <m/>
    <n v="20"/>
    <m/>
    <n v="340"/>
    <n v="100"/>
    <m/>
    <m/>
  </r>
  <r>
    <n v="37"/>
    <s v="SK3CW0060"/>
    <s v="Miraben Surajbhai Diva"/>
    <x v="2"/>
    <x v="0"/>
    <s v="Bhavin Bhandari"/>
    <s v="Assembly"/>
    <m/>
    <s v="F"/>
    <d v="1997-06-01T00:00:00"/>
    <d v="2026-02-01T00:00:00"/>
    <s v="8 Hours"/>
    <m/>
    <s v="Yes"/>
    <s v="YES"/>
    <n v="102092135230"/>
    <n v="0"/>
    <m/>
    <s v="Contractor"/>
    <m/>
    <m/>
    <m/>
    <n v="340"/>
    <n v="100"/>
    <n v="0"/>
    <n v="440"/>
    <n v="41"/>
    <n v="5"/>
    <n v="486"/>
    <n v="501"/>
    <s v="Van"/>
    <s v="Contractor"/>
    <s v="Dharampur"/>
    <m/>
    <s v="1"/>
    <n v="-62"/>
    <x v="1"/>
    <m/>
    <m/>
    <d v="2024-07-01T00:00:00"/>
    <s v="SK3CW0060"/>
    <s v="2Y 0M"/>
    <x v="2"/>
    <s v="28 Yrs"/>
    <x v="3"/>
    <s v="Direct Labour"/>
    <m/>
    <n v="20"/>
    <m/>
    <n v="340"/>
    <n v="100"/>
    <m/>
    <m/>
  </r>
  <r>
    <n v="38"/>
    <s v="SK3CW0061"/>
    <s v="Ashokbhai Devalbhai Kanat"/>
    <x v="2"/>
    <x v="0"/>
    <s v="Bhavin Bhandari"/>
    <s v="FF/Repair"/>
    <m/>
    <s v="M"/>
    <d v="1992-02-28T00:00:00"/>
    <d v="2026-02-01T00:00:00"/>
    <s v="8 Hours"/>
    <m/>
    <s v="Yes"/>
    <s v="YES"/>
    <n v="101455070574"/>
    <n v="0"/>
    <m/>
    <s v="Contractor"/>
    <m/>
    <m/>
    <m/>
    <n v="340"/>
    <n v="100"/>
    <n v="0"/>
    <n v="440"/>
    <n v="41"/>
    <n v="5"/>
    <n v="486"/>
    <n v="501"/>
    <s v="Bike"/>
    <s v="Own"/>
    <s v="Dharampur"/>
    <m/>
    <s v="1"/>
    <n v="-62"/>
    <x v="1"/>
    <m/>
    <m/>
    <d v="2024-07-01T00:00:00"/>
    <s v="SK3CW0061"/>
    <s v="2Y 0M"/>
    <x v="2"/>
    <s v="34 Yrs"/>
    <x v="4"/>
    <s v="Direct Prod Labour"/>
    <m/>
    <n v="20"/>
    <m/>
    <n v="340"/>
    <n v="100"/>
    <m/>
    <m/>
  </r>
  <r>
    <n v="39"/>
    <s v="SK3CW0062"/>
    <s v="Kokilaben Shaileshbhai Patel"/>
    <x v="2"/>
    <x v="0"/>
    <s v="Bhavin Bhandari"/>
    <s v="Assembly"/>
    <m/>
    <s v="F"/>
    <d v="1978-06-01T00:00:00"/>
    <d v="2026-02-01T00:00:00"/>
    <s v="8 Hours"/>
    <m/>
    <s v="Yes"/>
    <s v="YES"/>
    <n v="102092135184"/>
    <n v="0"/>
    <m/>
    <s v="Contractor"/>
    <m/>
    <m/>
    <m/>
    <n v="340"/>
    <n v="100"/>
    <n v="0"/>
    <n v="440"/>
    <n v="41"/>
    <n v="5"/>
    <n v="486"/>
    <n v="501"/>
    <s v="Van"/>
    <s v="Contractor"/>
    <s v="Ambheti"/>
    <m/>
    <s v="1"/>
    <n v="-62"/>
    <x v="1"/>
    <m/>
    <m/>
    <d v="2024-07-01T00:00:00"/>
    <s v="SK3CW0062"/>
    <s v="2Y 0M"/>
    <x v="2"/>
    <s v="47 Yrs"/>
    <x v="1"/>
    <s v="Direct Labour"/>
    <m/>
    <n v="20"/>
    <m/>
    <n v="340"/>
    <n v="100"/>
    <m/>
    <m/>
  </r>
  <r>
    <n v="40"/>
    <s v="SK3CW0064"/>
    <s v="Brijesh Manoj Vank"/>
    <x v="2"/>
    <x v="0"/>
    <s v="Bhavin Bhandari"/>
    <s v="Store"/>
    <m/>
    <s v="M"/>
    <d v="2000-09-19T00:00:00"/>
    <d v="2026-02-01T00:00:00"/>
    <s v="8 Hours"/>
    <m/>
    <s v="Yes"/>
    <s v="YES"/>
    <n v="101504166822"/>
    <n v="0"/>
    <m/>
    <s v="Contractor"/>
    <m/>
    <m/>
    <m/>
    <n v="343"/>
    <n v="112"/>
    <n v="10"/>
    <n v="465"/>
    <n v="41"/>
    <n v="5"/>
    <n v="511"/>
    <n v="501"/>
    <s v="Van"/>
    <s v="Contractor"/>
    <s v="Dharampur"/>
    <m/>
    <s v="1"/>
    <n v="-37"/>
    <x v="1"/>
    <m/>
    <m/>
    <d v="2024-12-01T00:00:00"/>
    <s v="SK3CW0064"/>
    <s v="1Y 7M"/>
    <x v="2"/>
    <s v="25 Yrs"/>
    <x v="3"/>
    <s v="Indirect Labour"/>
    <m/>
    <n v="20"/>
    <m/>
    <n v="343"/>
    <n v="112"/>
    <m/>
    <m/>
  </r>
  <r>
    <n v="41"/>
    <s v="SK3CW0066"/>
    <s v="Runikaben Nileshbhai Bhanvar"/>
    <x v="2"/>
    <x v="0"/>
    <s v="Bhavin Bhandari"/>
    <s v="Packing"/>
    <m/>
    <s v="F"/>
    <d v="2003-02-27T00:00:00"/>
    <d v="2026-02-01T00:00:00"/>
    <s v="8 Hours"/>
    <m/>
    <s v="Yes"/>
    <s v="YES"/>
    <n v="102176399621"/>
    <n v="0"/>
    <m/>
    <s v="Contractor"/>
    <m/>
    <m/>
    <m/>
    <n v="340"/>
    <n v="100"/>
    <n v="0"/>
    <n v="440"/>
    <n v="41"/>
    <n v="5"/>
    <n v="486"/>
    <n v="501"/>
    <s v="Van"/>
    <s v="Contractor"/>
    <s v="Dharampur"/>
    <m/>
    <s v="1"/>
    <n v="-62"/>
    <x v="1"/>
    <m/>
    <m/>
    <d v="2025-03-01T00:00:00"/>
    <s v="SK3CW0066"/>
    <s v="1Y 4M"/>
    <x v="2"/>
    <s v="23 Yrs"/>
    <x v="0"/>
    <s v="Direct Labour"/>
    <m/>
    <n v="20"/>
    <m/>
    <n v="340"/>
    <n v="100"/>
    <m/>
    <m/>
  </r>
  <r>
    <n v="42"/>
    <s v="SK3CW0067"/>
    <s v="Shingada Bhavikaben Mahesh"/>
    <x v="2"/>
    <x v="0"/>
    <s v="Bhavin Bhandari"/>
    <s v="Assembly"/>
    <m/>
    <s v="F"/>
    <d v="2005-02-10T00:00:00"/>
    <d v="2026-02-01T00:00:00"/>
    <s v="8 Hours"/>
    <m/>
    <s v="Yes"/>
    <s v="YES"/>
    <n v="102261341480"/>
    <n v="0"/>
    <m/>
    <s v="Contractor"/>
    <m/>
    <m/>
    <m/>
    <n v="340"/>
    <n v="100"/>
    <n v="0"/>
    <n v="440"/>
    <n v="41"/>
    <n v="5"/>
    <n v="486"/>
    <n v="501"/>
    <e v="#N/A"/>
    <e v="#N/A"/>
    <e v="#N/A"/>
    <m/>
    <s v="1"/>
    <n v="-62"/>
    <x v="1"/>
    <m/>
    <m/>
    <d v="2026-02-01T00:00:00"/>
    <s v="SK3CW0067"/>
    <s v="0Y 5M"/>
    <x v="3"/>
    <s v="21 Yrs"/>
    <x v="0"/>
    <s v="Direct Labour"/>
    <m/>
    <n v="20"/>
    <m/>
    <n v="340"/>
    <n v="100"/>
    <m/>
    <m/>
  </r>
  <r>
    <n v="43"/>
    <s v="SK3CW0068"/>
    <s v="Tanisha Ashok Bharavadi"/>
    <x v="2"/>
    <x v="0"/>
    <s v="Bhavin Bhandari"/>
    <s v="Packing"/>
    <m/>
    <s v="F"/>
    <d v="2007-10-08T00:00:00"/>
    <d v="2026-02-01T00:00:00"/>
    <s v="8 Hours"/>
    <m/>
    <s v="Yes"/>
    <s v="YES"/>
    <n v="102263511283"/>
    <n v="0"/>
    <m/>
    <s v="Contractor"/>
    <m/>
    <m/>
    <m/>
    <n v="340"/>
    <n v="100"/>
    <n v="0"/>
    <n v="440"/>
    <n v="41"/>
    <n v="5"/>
    <n v="486"/>
    <n v="501"/>
    <e v="#N/A"/>
    <e v="#N/A"/>
    <e v="#N/A"/>
    <m/>
    <s v="1"/>
    <n v="-62"/>
    <x v="1"/>
    <m/>
    <m/>
    <d v="2026-02-01T00:00:00"/>
    <s v="SK3CW0068"/>
    <s v="0Y 5M"/>
    <x v="3"/>
    <s v="18 Yrs"/>
    <x v="0"/>
    <s v="Direct Labour"/>
    <m/>
    <n v="20"/>
    <m/>
    <n v="340"/>
    <n v="100"/>
    <m/>
    <m/>
  </r>
  <r>
    <n v="44"/>
    <s v="SK3CW0069"/>
    <s v="Roshni Kamlesh Ganvit"/>
    <x v="2"/>
    <x v="0"/>
    <s v="Bhavin Bhandari"/>
    <s v="Packing"/>
    <m/>
    <s v="F"/>
    <d v="2004-03-01T00:00:00"/>
    <d v="2026-02-01T00:00:00"/>
    <s v="8 Hours"/>
    <m/>
    <s v="Yes"/>
    <s v="YES"/>
    <n v="102261329766"/>
    <n v="0"/>
    <m/>
    <s v="Contractor"/>
    <m/>
    <m/>
    <m/>
    <n v="340"/>
    <n v="100"/>
    <n v="0"/>
    <n v="440"/>
    <n v="41"/>
    <n v="5"/>
    <n v="486"/>
    <n v="501"/>
    <e v="#N/A"/>
    <e v="#N/A"/>
    <e v="#N/A"/>
    <m/>
    <s v="1"/>
    <n v="-62"/>
    <x v="1"/>
    <m/>
    <m/>
    <d v="2026-02-01T00:00:00"/>
    <s v="SK3CW0069"/>
    <s v="0Y 5M"/>
    <x v="3"/>
    <s v="22 Yrs"/>
    <x v="0"/>
    <s v="Direct Labour"/>
    <m/>
    <n v="20"/>
    <m/>
    <n v="340"/>
    <n v="100"/>
    <m/>
    <m/>
  </r>
  <r>
    <n v="45"/>
    <s v="SK3CW0070"/>
    <s v="Urvashiben Gautambhai Vahut"/>
    <x v="2"/>
    <x v="0"/>
    <s v="Bhavin Bhandari"/>
    <s v="Assembly"/>
    <m/>
    <s v="F"/>
    <d v="1992-04-25T00:00:00"/>
    <d v="2026-02-01T00:00:00"/>
    <s v="8 Hours"/>
    <m/>
    <s v="Yes"/>
    <s v="YES"/>
    <n v="102261333524"/>
    <n v="0"/>
    <m/>
    <s v="Contractor"/>
    <m/>
    <m/>
    <m/>
    <n v="340"/>
    <n v="100"/>
    <n v="0"/>
    <n v="440"/>
    <n v="41"/>
    <n v="5"/>
    <n v="486"/>
    <n v="501"/>
    <e v="#N/A"/>
    <e v="#N/A"/>
    <e v="#N/A"/>
    <m/>
    <s v="1"/>
    <n v="-62"/>
    <x v="1"/>
    <m/>
    <m/>
    <d v="2026-02-01T00:00:00"/>
    <s v="SK3CW0070"/>
    <s v="0Y 5M"/>
    <x v="3"/>
    <s v="33 Yrs"/>
    <x v="4"/>
    <s v="Direct Labour"/>
    <m/>
    <n v="20"/>
    <m/>
    <n v="340"/>
    <n v="100"/>
    <m/>
    <m/>
  </r>
  <r>
    <n v="46"/>
    <s v="SK3CW0071"/>
    <s v="Priyankaben Anil Bhurkund"/>
    <x v="2"/>
    <x v="0"/>
    <s v="Bhavin Bhandari"/>
    <s v="Assembly"/>
    <m/>
    <s v="F"/>
    <d v="1992-08-27T00:00:00"/>
    <d v="2026-02-01T00:00:00"/>
    <s v="8 Hours"/>
    <m/>
    <s v="Yes"/>
    <s v="YES"/>
    <n v="102263519138"/>
    <n v="0"/>
    <m/>
    <s v="Contractor"/>
    <m/>
    <m/>
    <m/>
    <n v="340"/>
    <n v="100"/>
    <n v="0"/>
    <n v="440"/>
    <n v="41"/>
    <n v="5"/>
    <n v="486"/>
    <n v="501"/>
    <e v="#N/A"/>
    <e v="#N/A"/>
    <e v="#N/A"/>
    <m/>
    <s v="1"/>
    <n v="-62"/>
    <x v="1"/>
    <m/>
    <m/>
    <d v="2026-02-01T00:00:00"/>
    <s v="SK3CW0071"/>
    <s v="0Y 5M"/>
    <x v="3"/>
    <s v="33 Yrs"/>
    <x v="4"/>
    <s v="Direct Labour"/>
    <m/>
    <n v="20"/>
    <m/>
    <n v="340"/>
    <n v="100"/>
    <m/>
    <m/>
  </r>
  <r>
    <n v="47"/>
    <s v="SK3CW0072"/>
    <s v="Svitiben Mukeshbhai Patel"/>
    <x v="2"/>
    <x v="0"/>
    <s v="Bhavin Bhandari"/>
    <s v="Packing"/>
    <m/>
    <s v="F"/>
    <d v="2007-02-18T00:00:00"/>
    <d v="2026-02-01T00:00:00"/>
    <s v="8 Hours"/>
    <m/>
    <s v="Yes"/>
    <s v="YES"/>
    <n v="102263516197"/>
    <n v="0"/>
    <m/>
    <s v="Contractor"/>
    <m/>
    <m/>
    <m/>
    <n v="340"/>
    <n v="100"/>
    <n v="0"/>
    <n v="440"/>
    <n v="41"/>
    <n v="5"/>
    <n v="486"/>
    <n v="501"/>
    <e v="#N/A"/>
    <e v="#N/A"/>
    <e v="#N/A"/>
    <m/>
    <s v="1"/>
    <n v="-62"/>
    <x v="1"/>
    <m/>
    <m/>
    <d v="2026-02-01T00:00:00"/>
    <s v="SK3CW0072"/>
    <s v="0Y 5M"/>
    <x v="3"/>
    <s v="19 Yrs"/>
    <x v="0"/>
    <s v="Direct Labour"/>
    <m/>
    <n v="20"/>
    <m/>
    <n v="340"/>
    <n v="100"/>
    <m/>
    <m/>
  </r>
  <r>
    <n v="48"/>
    <s v="SK3CW1002"/>
    <s v="Sangita Soma Bhavar"/>
    <x v="2"/>
    <x v="0"/>
    <s v="R N Enterprises"/>
    <s v="Assembly"/>
    <m/>
    <s v="F"/>
    <d v="1998-11-06T00:00:00"/>
    <d v="2026-02-01T00:00:00"/>
    <s v="8 Hours"/>
    <m/>
    <s v="Yes"/>
    <s v="YES"/>
    <n v="101695393187"/>
    <n v="0"/>
    <m/>
    <s v="Contractor"/>
    <m/>
    <m/>
    <m/>
    <n v="362"/>
    <n v="123"/>
    <n v="0"/>
    <n v="485"/>
    <n v="43"/>
    <n v="5"/>
    <n v="533"/>
    <n v="501"/>
    <s v="Van"/>
    <s v="Contractor"/>
    <s v="Dharampur"/>
    <m/>
    <s v="1"/>
    <n v="-17"/>
    <x v="1"/>
    <m/>
    <m/>
    <d v="2021-05-01T00:00:00"/>
    <s v="SK3CW1002"/>
    <s v="5Y 2M"/>
    <x v="0"/>
    <s v="27 Yrs"/>
    <x v="3"/>
    <s v="Direct Labour"/>
    <m/>
    <n v="20"/>
    <m/>
    <n v="362"/>
    <n v="123"/>
    <m/>
    <m/>
  </r>
  <r>
    <n v="49"/>
    <s v="SK3CW1003"/>
    <s v="Kavita Govind Gayakwad"/>
    <x v="2"/>
    <x v="0"/>
    <s v="R N Enterprises"/>
    <s v="Assembly"/>
    <m/>
    <s v="F"/>
    <d v="1994-11-23T00:00:00"/>
    <d v="2026-02-01T00:00:00"/>
    <s v="8 Hours"/>
    <m/>
    <s v="Yes"/>
    <s v="YES"/>
    <n v="101695393380"/>
    <n v="0"/>
    <m/>
    <s v="Contractor"/>
    <m/>
    <m/>
    <m/>
    <n v="362"/>
    <n v="123"/>
    <n v="0"/>
    <n v="485"/>
    <n v="43"/>
    <n v="5"/>
    <n v="533"/>
    <n v="501"/>
    <s v="Van"/>
    <s v="Contractor"/>
    <s v="Kaprada"/>
    <m/>
    <s v="1"/>
    <n v="-17"/>
    <x v="1"/>
    <m/>
    <m/>
    <d v="2021-05-01T00:00:00"/>
    <s v="SK3CW1003"/>
    <s v="5Y 2M"/>
    <x v="0"/>
    <s v="31 Yrs"/>
    <x v="4"/>
    <s v="Direct Labour"/>
    <m/>
    <n v="20"/>
    <m/>
    <n v="362"/>
    <n v="123"/>
    <m/>
    <m/>
  </r>
  <r>
    <n v="50"/>
    <s v="SK3CW1005"/>
    <s v="Aarti Dinesh Halpati"/>
    <x v="2"/>
    <x v="0"/>
    <s v="R N Enterprises"/>
    <s v="Assembly"/>
    <m/>
    <s v="F"/>
    <d v="2002-04-15T00:00:00"/>
    <d v="2026-02-01T00:00:00"/>
    <s v="8 Hours"/>
    <m/>
    <s v="Yes"/>
    <s v="YES"/>
    <n v="101695393194"/>
    <n v="0"/>
    <m/>
    <s v="Contractor"/>
    <m/>
    <m/>
    <m/>
    <n v="348"/>
    <n v="117"/>
    <n v="0"/>
    <n v="465"/>
    <n v="42"/>
    <n v="5"/>
    <n v="512"/>
    <n v="501"/>
    <s v="Van"/>
    <s v="Contractor"/>
    <s v="Pardi"/>
    <m/>
    <s v="1"/>
    <n v="-37"/>
    <x v="1"/>
    <m/>
    <m/>
    <d v="2021-05-01T00:00:00"/>
    <s v="SK3CW1005"/>
    <s v="5Y 2M"/>
    <x v="0"/>
    <s v="23 Yrs"/>
    <x v="0"/>
    <s v="Direct Labour"/>
    <m/>
    <n v="20"/>
    <m/>
    <n v="348"/>
    <n v="117"/>
    <m/>
    <m/>
  </r>
  <r>
    <n v="51"/>
    <s v="SK3CW1006"/>
    <s v="Amisha Kamlesh Valvi"/>
    <x v="2"/>
    <x v="0"/>
    <s v="R N Enterprises"/>
    <s v="Packing"/>
    <m/>
    <s v="F"/>
    <d v="2003-03-08T00:00:00"/>
    <d v="2026-02-01T00:00:00"/>
    <s v="8 Hours"/>
    <m/>
    <s v="Yes"/>
    <s v="YES"/>
    <n v="101695393322"/>
    <n v="0"/>
    <m/>
    <s v="Contractor"/>
    <m/>
    <m/>
    <m/>
    <n v="343"/>
    <n v="112"/>
    <n v="0"/>
    <n v="455"/>
    <n v="41"/>
    <n v="5"/>
    <n v="501"/>
    <n v="501"/>
    <s v="Van"/>
    <s v="Contractor"/>
    <s v="Dharampur"/>
    <m/>
    <s v="1"/>
    <n v="-47"/>
    <x v="1"/>
    <m/>
    <m/>
    <d v="2021-05-01T00:00:00"/>
    <s v="SK3CW1006"/>
    <s v="5Y 2M"/>
    <x v="0"/>
    <s v="23 Yrs"/>
    <x v="0"/>
    <s v="Direct Labour"/>
    <m/>
    <n v="20"/>
    <m/>
    <n v="343"/>
    <n v="112"/>
    <m/>
    <m/>
  </r>
  <r>
    <n v="52"/>
    <s v="SK3CW1007"/>
    <s v="Lata Rasik Patel"/>
    <x v="2"/>
    <x v="0"/>
    <s v="R N Enterprises"/>
    <s v="Assembly"/>
    <m/>
    <s v="F"/>
    <d v="1977-01-01T00:00:00"/>
    <d v="2026-02-01T00:00:00"/>
    <s v="8 Hours"/>
    <m/>
    <s v="Yes"/>
    <s v="YES"/>
    <n v="101695393230"/>
    <n v="0"/>
    <m/>
    <s v="Contractor"/>
    <m/>
    <m/>
    <m/>
    <n v="348"/>
    <n v="117"/>
    <n v="0"/>
    <n v="465"/>
    <n v="42"/>
    <n v="5"/>
    <n v="512"/>
    <n v="501"/>
    <s v="Van"/>
    <s v="Contractor"/>
    <s v="Degam"/>
    <m/>
    <s v="1"/>
    <n v="-37"/>
    <x v="1"/>
    <m/>
    <m/>
    <d v="2021-05-01T00:00:00"/>
    <s v="SK3CW1007"/>
    <s v="5Y 2M"/>
    <x v="0"/>
    <s v="49 Yrs"/>
    <x v="1"/>
    <s v="Direct Labour"/>
    <m/>
    <n v="20"/>
    <m/>
    <n v="348"/>
    <n v="117"/>
    <m/>
    <m/>
  </r>
  <r>
    <n v="53"/>
    <s v="SK3CW1008"/>
    <s v="Urmila Ramesh Prajapati"/>
    <x v="2"/>
    <x v="0"/>
    <s v="R N Enterprises"/>
    <s v="Packing"/>
    <m/>
    <s v="F"/>
    <d v="1979-02-06T00:00:00"/>
    <d v="2026-02-01T00:00:00"/>
    <s v="8 Hours"/>
    <m/>
    <s v="Yes"/>
    <s v="YES"/>
    <n v="101695393346"/>
    <n v="0"/>
    <m/>
    <s v="Contractor"/>
    <m/>
    <m/>
    <m/>
    <n v="348"/>
    <n v="117"/>
    <n v="0"/>
    <n v="465"/>
    <n v="42"/>
    <n v="5"/>
    <n v="512"/>
    <n v="501"/>
    <s v="Bike"/>
    <s v="Own"/>
    <s v="Mota Ponda"/>
    <m/>
    <s v="1"/>
    <n v="-37"/>
    <x v="1"/>
    <m/>
    <m/>
    <d v="2021-05-01T00:00:00"/>
    <s v="SK3CW1008"/>
    <s v="5Y 2M"/>
    <x v="0"/>
    <s v="47 Yrs"/>
    <x v="1"/>
    <s v="Direct Labour"/>
    <m/>
    <n v="20"/>
    <m/>
    <n v="348"/>
    <n v="117"/>
    <m/>
    <m/>
  </r>
  <r>
    <n v="54"/>
    <s v="SK3CW1009"/>
    <s v="Sonal Kalpesh Patel"/>
    <x v="2"/>
    <x v="0"/>
    <s v="R N Enterprises"/>
    <s v="Packing"/>
    <m/>
    <s v="F"/>
    <d v="1989-01-01T00:00:00"/>
    <d v="2026-02-01T00:00:00"/>
    <s v="8 Hours"/>
    <m/>
    <s v="Yes"/>
    <s v="YES"/>
    <n v="101695393490"/>
    <n v="0"/>
    <m/>
    <s v="Contractor"/>
    <m/>
    <m/>
    <m/>
    <n v="348"/>
    <n v="117"/>
    <n v="0"/>
    <n v="465"/>
    <n v="42"/>
    <n v="5"/>
    <n v="512"/>
    <n v="501"/>
    <s v="Van"/>
    <s v="Contractor"/>
    <s v="Mota Ponda"/>
    <m/>
    <s v="1"/>
    <n v="-37"/>
    <x v="1"/>
    <m/>
    <m/>
    <d v="2021-05-01T00:00:00"/>
    <s v="SK3CW1009"/>
    <s v="5Y 2M"/>
    <x v="0"/>
    <s v="37 Yrs"/>
    <x v="2"/>
    <s v="Direct Labour"/>
    <m/>
    <n v="20"/>
    <m/>
    <n v="348"/>
    <n v="117"/>
    <m/>
    <m/>
  </r>
  <r>
    <n v="55"/>
    <s v="SK3CW1010"/>
    <s v="Lilavati Jayesh Patel"/>
    <x v="2"/>
    <x v="0"/>
    <s v="R N Enterprises"/>
    <s v="Packing"/>
    <m/>
    <s v="F"/>
    <d v="1983-06-04T00:00:00"/>
    <d v="2026-02-01T00:00:00"/>
    <s v="8 Hours"/>
    <m/>
    <s v="Yes"/>
    <s v="YES"/>
    <n v="101695393403"/>
    <n v="0"/>
    <m/>
    <s v="Contractor"/>
    <m/>
    <m/>
    <m/>
    <n v="362"/>
    <n v="118"/>
    <n v="0"/>
    <n v="480"/>
    <n v="43"/>
    <n v="5"/>
    <n v="528"/>
    <n v="501"/>
    <s v="Van"/>
    <s v="Contractor"/>
    <s v="Pardi"/>
    <m/>
    <s v="1"/>
    <n v="-22"/>
    <x v="1"/>
    <m/>
    <m/>
    <d v="2021-05-01T00:00:00"/>
    <s v="SK3CW1010"/>
    <s v="5Y 2M"/>
    <x v="0"/>
    <s v="42 Yrs"/>
    <x v="1"/>
    <s v="Direct Labour"/>
    <m/>
    <n v="20"/>
    <m/>
    <n v="362"/>
    <n v="118"/>
    <m/>
    <m/>
  </r>
  <r>
    <n v="56"/>
    <s v="SK3CW1011"/>
    <s v="Asha Nitin Patel"/>
    <x v="2"/>
    <x v="0"/>
    <s v="R N Enterprises"/>
    <s v="Packing"/>
    <m/>
    <s v="F"/>
    <d v="1986-09-08T00:00:00"/>
    <d v="2026-02-01T00:00:00"/>
    <s v="8 Hours"/>
    <m/>
    <s v="Yes"/>
    <s v="YES"/>
    <n v="101695393224"/>
    <n v="0"/>
    <m/>
    <s v="Contractor"/>
    <m/>
    <m/>
    <m/>
    <n v="348"/>
    <n v="117"/>
    <n v="0"/>
    <n v="465"/>
    <n v="42"/>
    <n v="5"/>
    <n v="512"/>
    <n v="501"/>
    <s v="Van"/>
    <s v="Contractor"/>
    <s v="Pardi"/>
    <m/>
    <s v="1"/>
    <n v="-37"/>
    <x v="1"/>
    <m/>
    <m/>
    <d v="2021-05-01T00:00:00"/>
    <s v="SK3CW1011"/>
    <s v="5Y 2M"/>
    <x v="0"/>
    <s v="39 Yrs"/>
    <x v="2"/>
    <s v="Direct Labour"/>
    <m/>
    <n v="20"/>
    <m/>
    <n v="348"/>
    <n v="117"/>
    <m/>
    <m/>
  </r>
  <r>
    <n v="57"/>
    <s v="SK3CW1012"/>
    <s v="Parvati Ramu Patel"/>
    <x v="2"/>
    <x v="0"/>
    <s v="R N Enterprises"/>
    <s v="Packing"/>
    <m/>
    <s v="F"/>
    <d v="1989-06-16T00:00:00"/>
    <d v="2026-02-01T00:00:00"/>
    <s v="8 Hours"/>
    <m/>
    <s v="Yes"/>
    <s v="YES"/>
    <n v="101695392972"/>
    <n v="0"/>
    <m/>
    <s v="Contractor"/>
    <m/>
    <m/>
    <m/>
    <n v="367"/>
    <n v="128"/>
    <n v="0"/>
    <n v="495"/>
    <n v="44"/>
    <n v="5"/>
    <n v="544"/>
    <n v="501"/>
    <s v="Van"/>
    <s v="Contractor"/>
    <s v="Pardi"/>
    <m/>
    <s v="1"/>
    <n v="-7"/>
    <x v="1"/>
    <m/>
    <m/>
    <d v="2021-05-01T00:00:00"/>
    <s v="SK3CW1012"/>
    <s v="5Y 2M"/>
    <x v="0"/>
    <s v="36 Yrs"/>
    <x v="2"/>
    <s v="Direct Labour"/>
    <m/>
    <n v="20"/>
    <m/>
    <n v="367"/>
    <n v="128"/>
    <m/>
    <m/>
  </r>
  <r>
    <n v="58"/>
    <s v="SK3CW1013"/>
    <s v="Sumitra Ravindra Patel"/>
    <x v="2"/>
    <x v="0"/>
    <s v="R N Enterprises"/>
    <s v="Assembly"/>
    <m/>
    <s v="F"/>
    <d v="1977-04-28T00:00:00"/>
    <d v="2026-02-01T00:00:00"/>
    <s v="8 Hours"/>
    <m/>
    <s v="Yes"/>
    <s v="YES"/>
    <n v="101695393207"/>
    <n v="0"/>
    <m/>
    <s v="Contractor"/>
    <m/>
    <m/>
    <m/>
    <n v="348"/>
    <n v="117"/>
    <n v="0"/>
    <n v="465"/>
    <n v="42"/>
    <n v="5"/>
    <n v="512"/>
    <n v="501"/>
    <s v="Van"/>
    <s v="Contractor"/>
    <s v="Pardi"/>
    <m/>
    <s v="1"/>
    <n v="-37"/>
    <x v="1"/>
    <m/>
    <m/>
    <d v="2021-05-01T00:00:00"/>
    <s v="SK3CW1013"/>
    <s v="5Y 2M"/>
    <x v="0"/>
    <s v="48 Yrs"/>
    <x v="1"/>
    <s v="Direct Labour"/>
    <m/>
    <n v="20"/>
    <m/>
    <n v="348"/>
    <n v="117"/>
    <m/>
    <m/>
  </r>
  <r>
    <n v="59"/>
    <s v="SK3CW1014"/>
    <s v="Sarla Sandip Patel"/>
    <x v="2"/>
    <x v="0"/>
    <s v="R N Enterprises"/>
    <s v="Wire Cutting"/>
    <m/>
    <s v="F"/>
    <d v="1983-01-01T00:00:00"/>
    <d v="2026-02-01T00:00:00"/>
    <s v="8 Hours"/>
    <m/>
    <s v="Yes"/>
    <s v="YES"/>
    <n v="101695393282"/>
    <n v="0"/>
    <m/>
    <s v="Contractor"/>
    <m/>
    <m/>
    <m/>
    <n v="348"/>
    <n v="117"/>
    <n v="0"/>
    <n v="465"/>
    <n v="42"/>
    <n v="5"/>
    <n v="512"/>
    <n v="501"/>
    <s v="Van"/>
    <s v="Contractor"/>
    <s v="Mota Ponda"/>
    <m/>
    <s v="1"/>
    <n v="-37"/>
    <x v="1"/>
    <m/>
    <m/>
    <d v="2021-05-01T00:00:00"/>
    <s v="SK3CW1014"/>
    <s v="5Y 2M"/>
    <x v="0"/>
    <s v="43 Yrs"/>
    <x v="1"/>
    <s v="Direct Prod Labour"/>
    <m/>
    <n v="20"/>
    <m/>
    <n v="348"/>
    <n v="117"/>
    <m/>
    <m/>
  </r>
  <r>
    <n v="60"/>
    <s v="SK3CW1016"/>
    <s v="Sarasavati Vijay Patel"/>
    <x v="2"/>
    <x v="0"/>
    <s v="R N Enterprises"/>
    <s v="Wire Cutting"/>
    <m/>
    <s v="F"/>
    <d v="1993-07-09T00:00:00"/>
    <d v="2026-02-01T00:00:00"/>
    <s v="8 Hours"/>
    <m/>
    <s v="Yes"/>
    <s v="YES"/>
    <n v="101695393248"/>
    <n v="0"/>
    <m/>
    <s v="Contractor"/>
    <m/>
    <m/>
    <m/>
    <n v="343"/>
    <n v="112"/>
    <n v="0"/>
    <n v="455"/>
    <n v="41"/>
    <n v="5"/>
    <n v="501"/>
    <n v="501"/>
    <s v="Van"/>
    <s v="Contractor"/>
    <s v="Pardi"/>
    <m/>
    <s v="1"/>
    <n v="-47"/>
    <x v="1"/>
    <m/>
    <m/>
    <d v="2021-05-01T00:00:00"/>
    <s v="SK3CW1016"/>
    <s v="5Y 2M"/>
    <x v="0"/>
    <s v="32 Yrs"/>
    <x v="4"/>
    <s v="Direct Prod Labour"/>
    <m/>
    <n v="20"/>
    <m/>
    <n v="343"/>
    <n v="112"/>
    <m/>
    <m/>
  </r>
  <r>
    <n v="61"/>
    <s v="SK3CW1018"/>
    <s v="Pramilaben M Patel"/>
    <x v="2"/>
    <x v="0"/>
    <s v="R N Enterprises"/>
    <s v="Assembly"/>
    <m/>
    <s v="F"/>
    <d v="1983-01-01T00:00:00"/>
    <d v="2026-02-01T00:00:00"/>
    <s v="8 Hours"/>
    <m/>
    <s v="Yes"/>
    <s v="YES"/>
    <n v="101695393426"/>
    <n v="0"/>
    <m/>
    <s v="Contractor"/>
    <m/>
    <m/>
    <m/>
    <n v="343"/>
    <n v="112"/>
    <n v="0"/>
    <n v="455"/>
    <n v="41"/>
    <n v="5"/>
    <n v="501"/>
    <n v="501"/>
    <s v="Van"/>
    <s v="Contractor"/>
    <s v="Pardi"/>
    <m/>
    <s v="1"/>
    <n v="-47"/>
    <x v="1"/>
    <m/>
    <m/>
    <d v="2021-05-01T00:00:00"/>
    <s v="SK3CW1018"/>
    <s v="5Y 2M"/>
    <x v="0"/>
    <s v="43 Yrs"/>
    <x v="1"/>
    <s v="Direct Labour"/>
    <m/>
    <n v="20"/>
    <m/>
    <n v="343"/>
    <n v="112"/>
    <m/>
    <m/>
  </r>
  <r>
    <n v="62"/>
    <s v="SK3CW1020"/>
    <s v="Sangita Rasik Patel"/>
    <x v="2"/>
    <x v="0"/>
    <s v="R N Enterprises"/>
    <s v="Packing"/>
    <m/>
    <s v="F"/>
    <d v="1973-01-06T00:00:00"/>
    <d v="2026-02-01T00:00:00"/>
    <s v="8 Hours"/>
    <m/>
    <s v="Yes"/>
    <s v="YES"/>
    <n v="101702954390"/>
    <n v="0"/>
    <m/>
    <s v="Contractor"/>
    <m/>
    <m/>
    <m/>
    <n v="348"/>
    <n v="122"/>
    <n v="0"/>
    <n v="470"/>
    <n v="42"/>
    <n v="5"/>
    <n v="517"/>
    <n v="501"/>
    <s v="Van"/>
    <s v="Contractor"/>
    <s v="Mota Ponda"/>
    <m/>
    <s v="1"/>
    <n v="-32"/>
    <x v="1"/>
    <m/>
    <m/>
    <d v="2021-06-01T00:00:00"/>
    <s v="SK3CW1020"/>
    <s v="5Y 1M"/>
    <x v="0"/>
    <s v="53 Yrs"/>
    <x v="1"/>
    <s v="Direct Labour"/>
    <m/>
    <n v="20"/>
    <m/>
    <n v="348"/>
    <n v="122"/>
    <m/>
    <m/>
  </r>
  <r>
    <n v="63"/>
    <s v="SK3CW1021"/>
    <s v="Ravina Ramesh Varali"/>
    <x v="2"/>
    <x v="0"/>
    <s v="R N Enterprises"/>
    <s v="Assembly"/>
    <m/>
    <s v="F"/>
    <d v="2000-09-07T00:00:00"/>
    <d v="2026-02-01T00:00:00"/>
    <s v="8 Hours"/>
    <m/>
    <s v="Yes"/>
    <s v="YES"/>
    <n v="101702954422"/>
    <n v="0"/>
    <m/>
    <s v="Contractor"/>
    <m/>
    <m/>
    <m/>
    <n v="348"/>
    <n v="117"/>
    <n v="0"/>
    <n v="465"/>
    <n v="42"/>
    <n v="5"/>
    <n v="512"/>
    <n v="501"/>
    <s v="Van"/>
    <s v="Contractor"/>
    <s v="Pardi"/>
    <m/>
    <s v="1"/>
    <n v="-37"/>
    <x v="1"/>
    <m/>
    <m/>
    <d v="2021-06-01T00:00:00"/>
    <s v="SK3CW1021"/>
    <s v="5Y 1M"/>
    <x v="0"/>
    <s v="25 Yrs"/>
    <x v="3"/>
    <s v="Direct Labour"/>
    <m/>
    <n v="20"/>
    <m/>
    <n v="348"/>
    <n v="117"/>
    <m/>
    <m/>
  </r>
  <r>
    <n v="64"/>
    <s v="SK3CW1023"/>
    <s v="Nikita Balu Nayaka"/>
    <x v="2"/>
    <x v="0"/>
    <s v="R N Enterprises"/>
    <s v="Packing"/>
    <m/>
    <s v="F"/>
    <d v="2002-05-22T00:00:00"/>
    <d v="2026-02-01T00:00:00"/>
    <s v="8 Hours"/>
    <m/>
    <s v="Yes"/>
    <s v="YES"/>
    <n v="101702954388"/>
    <n v="0"/>
    <m/>
    <s v="Contractor"/>
    <m/>
    <m/>
    <m/>
    <n v="343"/>
    <n v="112"/>
    <n v="0"/>
    <n v="455"/>
    <n v="41"/>
    <n v="5"/>
    <n v="501"/>
    <n v="501"/>
    <s v="Van"/>
    <s v="Contractor"/>
    <s v="Pardi"/>
    <m/>
    <s v="1"/>
    <n v="-47"/>
    <x v="1"/>
    <m/>
    <m/>
    <d v="2021-06-01T00:00:00"/>
    <s v="SK3CW1023"/>
    <s v="5Y 1M"/>
    <x v="0"/>
    <s v="23 Yrs"/>
    <x v="0"/>
    <s v="Direct Labour"/>
    <m/>
    <n v="20"/>
    <m/>
    <n v="343"/>
    <n v="112"/>
    <m/>
    <m/>
  </r>
  <r>
    <n v="65"/>
    <s v="SK3CW1025"/>
    <s v="Ankita Rushan Vank"/>
    <x v="2"/>
    <x v="0"/>
    <s v="R N Enterprises"/>
    <s v="Assembly"/>
    <m/>
    <s v="F"/>
    <d v="2002-01-01T00:00:00"/>
    <d v="2026-02-01T00:00:00"/>
    <s v="8 Hours"/>
    <m/>
    <s v="Yes"/>
    <s v="YES"/>
    <n v="101732168585"/>
    <n v="0"/>
    <m/>
    <s v="Contractor"/>
    <m/>
    <m/>
    <m/>
    <n v="362"/>
    <n v="123"/>
    <n v="0"/>
    <n v="485"/>
    <n v="43"/>
    <n v="5"/>
    <n v="533"/>
    <n v="501"/>
    <s v="Van"/>
    <s v="Contractor"/>
    <s v="Dharampur"/>
    <m/>
    <s v="1"/>
    <n v="-17"/>
    <x v="1"/>
    <m/>
    <m/>
    <d v="2021-08-02T00:00:00"/>
    <s v="SK3CW1025"/>
    <s v="4Y 11M"/>
    <x v="1"/>
    <s v="24 Yrs"/>
    <x v="0"/>
    <s v="Direct Labour"/>
    <m/>
    <n v="20"/>
    <m/>
    <n v="362"/>
    <n v="123"/>
    <m/>
    <m/>
  </r>
  <r>
    <n v="66"/>
    <s v="SK3CW1026"/>
    <s v="Madhu Raman Patel"/>
    <x v="2"/>
    <x v="0"/>
    <s v="R N Enterprises"/>
    <s v="Packing"/>
    <m/>
    <s v="F"/>
    <d v="1987-01-01T00:00:00"/>
    <d v="2026-02-01T00:00:00"/>
    <s v="8 Hours"/>
    <m/>
    <s v="Yes"/>
    <s v="YES"/>
    <n v="101732168626"/>
    <n v="0"/>
    <m/>
    <s v="Contractor"/>
    <m/>
    <m/>
    <m/>
    <n v="348"/>
    <n v="117"/>
    <n v="0"/>
    <n v="465"/>
    <n v="42"/>
    <n v="5"/>
    <n v="512"/>
    <n v="501"/>
    <s v="Van"/>
    <s v="Contractor"/>
    <s v="Mota Ponda"/>
    <m/>
    <s v="1"/>
    <n v="-37"/>
    <x v="1"/>
    <m/>
    <m/>
    <d v="2021-08-02T00:00:00"/>
    <s v="SK3CW1026"/>
    <s v="4Y 11M"/>
    <x v="1"/>
    <s v="39 Yrs"/>
    <x v="2"/>
    <s v="Direct Labour"/>
    <m/>
    <n v="20"/>
    <m/>
    <n v="348"/>
    <n v="117"/>
    <m/>
    <m/>
  </r>
  <r>
    <n v="67"/>
    <s v="SK3CW1027"/>
    <s v="Madhu Mahesh Halpati"/>
    <x v="2"/>
    <x v="0"/>
    <s v="R N Enterprises"/>
    <s v="Assembly"/>
    <m/>
    <s v="F"/>
    <d v="1986-01-01T00:00:00"/>
    <d v="2026-02-01T00:00:00"/>
    <s v="8 Hours"/>
    <m/>
    <s v="Yes"/>
    <s v="YES"/>
    <n v="101732168571"/>
    <n v="0"/>
    <m/>
    <s v="Contractor"/>
    <m/>
    <m/>
    <m/>
    <n v="348"/>
    <n v="117"/>
    <n v="0"/>
    <n v="465"/>
    <n v="42"/>
    <n v="5"/>
    <n v="512"/>
    <n v="501"/>
    <s v="Van"/>
    <s v="Contractor"/>
    <s v="Mota Ponda"/>
    <m/>
    <s v="1"/>
    <n v="-37"/>
    <x v="1"/>
    <m/>
    <m/>
    <d v="2021-08-02T00:00:00"/>
    <s v="SK3CW1027"/>
    <s v="4Y 11M"/>
    <x v="1"/>
    <s v="40 Yrs"/>
    <x v="1"/>
    <s v="Direct Labour"/>
    <m/>
    <n v="20"/>
    <m/>
    <n v="348"/>
    <n v="117"/>
    <m/>
    <m/>
  </r>
  <r>
    <n v="68"/>
    <s v="SK3CW1028"/>
    <s v="Padma Navin Patel"/>
    <x v="2"/>
    <x v="0"/>
    <s v="R N Enterprises"/>
    <s v="Assembly"/>
    <m/>
    <s v="F"/>
    <d v="1980-06-01T00:00:00"/>
    <d v="2026-02-01T00:00:00"/>
    <s v="8 Hours"/>
    <m/>
    <s v="Yes"/>
    <s v="YES"/>
    <n v="101732168619"/>
    <n v="0"/>
    <m/>
    <s v="Contractor"/>
    <m/>
    <m/>
    <m/>
    <n v="343"/>
    <n v="112"/>
    <n v="0"/>
    <n v="455"/>
    <n v="41"/>
    <n v="5"/>
    <n v="501"/>
    <n v="501"/>
    <s v="Van"/>
    <s v="Contractor"/>
    <s v="Pardi"/>
    <m/>
    <s v="1"/>
    <n v="-47"/>
    <x v="1"/>
    <m/>
    <m/>
    <d v="2021-08-02T00:00:00"/>
    <s v="SK3CW1028"/>
    <s v="4Y 11M"/>
    <x v="1"/>
    <s v="45 Yrs"/>
    <x v="1"/>
    <s v="Direct Labour"/>
    <m/>
    <n v="20"/>
    <m/>
    <n v="343"/>
    <n v="112"/>
    <m/>
    <m/>
  </r>
  <r>
    <n v="69"/>
    <s v="SK3CW1029"/>
    <s v="Surekha Ashok Patel"/>
    <x v="2"/>
    <x v="0"/>
    <s v="R N Enterprises"/>
    <s v="Assembly"/>
    <m/>
    <s v="F"/>
    <d v="1969-01-01T00:00:00"/>
    <d v="2026-02-01T00:00:00"/>
    <s v="8 Hours"/>
    <m/>
    <s v="Yes"/>
    <s v="YES"/>
    <n v="101753466476"/>
    <n v="0"/>
    <m/>
    <s v="Contractor"/>
    <m/>
    <m/>
    <m/>
    <n v="348"/>
    <n v="117"/>
    <n v="0"/>
    <n v="465"/>
    <n v="42"/>
    <n v="5"/>
    <n v="512"/>
    <n v="501"/>
    <s v="Van"/>
    <s v="Contractor"/>
    <s v="Mota Ponda"/>
    <m/>
    <s v="1"/>
    <n v="-37"/>
    <x v="1"/>
    <m/>
    <m/>
    <d v="2021-11-01T00:00:00"/>
    <s v="SK3CW1029"/>
    <s v="4Y 8M"/>
    <x v="1"/>
    <s v="57 Yrs"/>
    <x v="1"/>
    <s v="Direct Labour"/>
    <m/>
    <n v="20"/>
    <m/>
    <n v="348"/>
    <n v="117"/>
    <m/>
    <m/>
  </r>
  <r>
    <n v="70"/>
    <s v="SK3CW1031"/>
    <s v="Amisha Mohan Patel"/>
    <x v="2"/>
    <x v="0"/>
    <s v="R N Enterprises"/>
    <s v="Assembly"/>
    <m/>
    <s v="F"/>
    <d v="2003-06-24T00:00:00"/>
    <d v="2026-02-01T00:00:00"/>
    <s v="8 Hours"/>
    <m/>
    <s v="Yes"/>
    <s v="YES"/>
    <n v="101753466482"/>
    <n v="0"/>
    <m/>
    <s v="Contractor"/>
    <m/>
    <m/>
    <m/>
    <n v="340"/>
    <n v="110"/>
    <n v="0"/>
    <n v="450"/>
    <n v="41"/>
    <n v="5"/>
    <n v="496"/>
    <n v="501"/>
    <s v="Van"/>
    <s v="Contractor"/>
    <s v="Mota Ponda"/>
    <m/>
    <s v="1"/>
    <n v="-52"/>
    <x v="1"/>
    <m/>
    <m/>
    <d v="2021-11-01T00:00:00"/>
    <s v="SK3CW1031"/>
    <s v="4Y 8M"/>
    <x v="1"/>
    <s v="22 Yrs"/>
    <x v="0"/>
    <s v="Direct Labour"/>
    <m/>
    <n v="20"/>
    <m/>
    <n v="340"/>
    <n v="110"/>
    <m/>
    <m/>
  </r>
  <r>
    <n v="71"/>
    <s v="SK3CW1032"/>
    <s v="Tina Hitesh Halpati"/>
    <x v="2"/>
    <x v="0"/>
    <s v="R N Enterprises"/>
    <s v="Assembly"/>
    <m/>
    <s v="F"/>
    <d v="1987-06-01T00:00:00"/>
    <d v="2026-02-01T00:00:00"/>
    <s v="8 Hours"/>
    <m/>
    <s v="Yes"/>
    <s v="YES"/>
    <n v="101753466469"/>
    <n v="0"/>
    <m/>
    <s v="Contractor"/>
    <m/>
    <m/>
    <m/>
    <n v="343"/>
    <n v="112"/>
    <n v="0"/>
    <n v="455"/>
    <n v="41"/>
    <n v="5"/>
    <n v="501"/>
    <n v="501"/>
    <s v="Van"/>
    <s v="Contractor"/>
    <s v="Pardi"/>
    <m/>
    <s v="1"/>
    <n v="-47"/>
    <x v="1"/>
    <m/>
    <m/>
    <d v="2021-11-01T00:00:00"/>
    <s v="SK3CW1032"/>
    <s v="4Y 8M"/>
    <x v="1"/>
    <s v="38 Yrs"/>
    <x v="2"/>
    <s v="Direct Labour"/>
    <m/>
    <n v="20"/>
    <m/>
    <n v="343"/>
    <n v="112"/>
    <m/>
    <m/>
  </r>
  <r>
    <n v="72"/>
    <s v="SK3CW1033"/>
    <s v="Urmilaben Balu Nayak"/>
    <x v="2"/>
    <x v="0"/>
    <s v="R N Enterprises"/>
    <s v="Assembly"/>
    <m/>
    <s v="F"/>
    <d v="1994-03-19T00:00:00"/>
    <d v="2026-02-01T00:00:00"/>
    <s v="8 Hours"/>
    <m/>
    <s v="Yes"/>
    <s v="YES"/>
    <n v="101753466545"/>
    <n v="0"/>
    <m/>
    <s v="Contractor"/>
    <m/>
    <m/>
    <m/>
    <n v="340"/>
    <n v="110"/>
    <n v="0"/>
    <n v="450"/>
    <n v="41"/>
    <n v="5"/>
    <n v="496"/>
    <n v="501"/>
    <s v="Van"/>
    <s v="Contractor"/>
    <s v="Mota Ponda"/>
    <m/>
    <s v="1"/>
    <n v="-52"/>
    <x v="1"/>
    <m/>
    <m/>
    <d v="2021-11-01T00:00:00"/>
    <s v="SK3CW1033"/>
    <s v="4Y 8M"/>
    <x v="1"/>
    <s v="32 Yrs"/>
    <x v="4"/>
    <s v="Direct Labour"/>
    <m/>
    <n v="20"/>
    <m/>
    <n v="340"/>
    <n v="110"/>
    <m/>
    <m/>
  </r>
  <r>
    <n v="73"/>
    <s v="SK3CW1034"/>
    <s v="Mira Vasant Ganvit"/>
    <x v="2"/>
    <x v="0"/>
    <s v="R N Enterprises"/>
    <s v="Assembly"/>
    <m/>
    <s v="F"/>
    <d v="1986-06-01T00:00:00"/>
    <d v="2026-02-01T00:00:00"/>
    <s v="8 Hours"/>
    <m/>
    <s v="Yes"/>
    <s v="YES"/>
    <n v="101792232395"/>
    <n v="0"/>
    <m/>
    <s v="Contractor"/>
    <m/>
    <m/>
    <m/>
    <n v="362"/>
    <n v="123"/>
    <n v="0"/>
    <n v="485"/>
    <n v="43"/>
    <n v="5"/>
    <n v="533"/>
    <n v="501"/>
    <s v="Van"/>
    <s v="Contractor"/>
    <s v="Dharampur"/>
    <m/>
    <s v="1"/>
    <n v="-17"/>
    <x v="1"/>
    <m/>
    <m/>
    <d v="2022-02-01T00:00:00"/>
    <s v="SK3CW1034"/>
    <s v="4Y 5M"/>
    <x v="1"/>
    <s v="39 Yrs"/>
    <x v="2"/>
    <s v="Direct Labour"/>
    <m/>
    <n v="20"/>
    <m/>
    <n v="362"/>
    <n v="123"/>
    <m/>
    <m/>
  </r>
  <r>
    <n v="74"/>
    <s v="SK3CW1035"/>
    <s v="Rashmi Manilal Patel"/>
    <x v="2"/>
    <x v="0"/>
    <s v="R N Enterprises"/>
    <s v="Quality"/>
    <m/>
    <s v="F"/>
    <d v="1980-01-27T00:00:00"/>
    <d v="2026-02-01T00:00:00"/>
    <s v="8 Hours"/>
    <m/>
    <s v="Yes"/>
    <s v="YES"/>
    <n v="101792233817"/>
    <n v="0"/>
    <m/>
    <s v="Contractor"/>
    <m/>
    <m/>
    <m/>
    <n v="348"/>
    <n v="117"/>
    <n v="0"/>
    <n v="465"/>
    <n v="42"/>
    <n v="5"/>
    <n v="512"/>
    <n v="501"/>
    <s v="Van"/>
    <s v="Contractor"/>
    <s v="Mota Ponda"/>
    <m/>
    <s v="1"/>
    <n v="-37"/>
    <x v="1"/>
    <m/>
    <m/>
    <d v="2022-02-01T00:00:00"/>
    <s v="SK3CW1035"/>
    <s v="4Y 5M"/>
    <x v="1"/>
    <s v="46 Yrs"/>
    <x v="1"/>
    <s v="Indirect Labour"/>
    <m/>
    <n v="20"/>
    <m/>
    <n v="348"/>
    <n v="117"/>
    <m/>
    <m/>
  </r>
  <r>
    <n v="75"/>
    <s v="SK3CW1036"/>
    <s v="Gita Ishvar Halpati"/>
    <x v="2"/>
    <x v="0"/>
    <s v="R N Enterprises"/>
    <s v="Assembly"/>
    <m/>
    <s v="F"/>
    <d v="1985-08-15T00:00:00"/>
    <d v="2026-02-01T00:00:00"/>
    <s v="8 Hours"/>
    <m/>
    <s v="Yes"/>
    <s v="YES"/>
    <n v="100152415272"/>
    <n v="0"/>
    <m/>
    <s v="Contractor"/>
    <m/>
    <m/>
    <m/>
    <n v="348"/>
    <n v="117"/>
    <n v="0"/>
    <n v="465"/>
    <n v="42"/>
    <n v="5"/>
    <n v="512"/>
    <n v="501"/>
    <s v="Van"/>
    <s v="Contractor"/>
    <s v="Pardi"/>
    <m/>
    <s v="1"/>
    <n v="-37"/>
    <x v="1"/>
    <m/>
    <m/>
    <d v="2022-03-01T00:00:00"/>
    <s v="SK3CW1036"/>
    <s v="4Y 4M"/>
    <x v="1"/>
    <s v="40 Yrs"/>
    <x v="1"/>
    <s v="Direct Labour"/>
    <m/>
    <n v="20"/>
    <m/>
    <n v="348"/>
    <n v="117"/>
    <m/>
    <m/>
  </r>
  <r>
    <n v="76"/>
    <s v="SK3CW1037"/>
    <s v="Parvati Naresh Patel"/>
    <x v="2"/>
    <x v="0"/>
    <s v="R N Enterprises"/>
    <s v="Packing"/>
    <m/>
    <s v="F"/>
    <d v="1968-01-01T00:00:00"/>
    <d v="2026-02-01T00:00:00"/>
    <s v="8 Hours"/>
    <m/>
    <s v="Yes"/>
    <s v="YES"/>
    <n v="101554024653"/>
    <n v="0"/>
    <m/>
    <s v="Contractor"/>
    <m/>
    <m/>
    <m/>
    <n v="348"/>
    <n v="117"/>
    <n v="0"/>
    <n v="465"/>
    <n v="42"/>
    <n v="5"/>
    <n v="512"/>
    <n v="501"/>
    <s v="Van"/>
    <s v="Contractor"/>
    <s v="Mota Ponda"/>
    <m/>
    <s v="1"/>
    <n v="-37"/>
    <x v="1"/>
    <m/>
    <m/>
    <d v="2022-03-01T00:00:00"/>
    <s v="SK3CW1037"/>
    <s v="4Y 4M"/>
    <x v="1"/>
    <s v="58 Yrs"/>
    <x v="1"/>
    <s v="Direct Labour"/>
    <m/>
    <n v="20"/>
    <m/>
    <n v="348"/>
    <n v="117"/>
    <m/>
    <m/>
  </r>
  <r>
    <n v="77"/>
    <s v="SK3CW1038"/>
    <s v="Kamu Amit Halpati"/>
    <x v="2"/>
    <x v="0"/>
    <s v="R N Enterprises"/>
    <s v="Assembly"/>
    <m/>
    <s v="F"/>
    <d v="1986-01-01T00:00:00"/>
    <d v="2026-02-01T00:00:00"/>
    <s v="8 Hours"/>
    <m/>
    <s v="Yes"/>
    <s v="YES"/>
    <n v="100188347852"/>
    <n v="0"/>
    <m/>
    <s v="Contractor"/>
    <m/>
    <m/>
    <m/>
    <n v="348"/>
    <n v="117"/>
    <n v="0"/>
    <n v="465"/>
    <n v="42"/>
    <n v="5"/>
    <n v="512"/>
    <n v="501"/>
    <s v="Van"/>
    <s v="Contractor"/>
    <s v="Mota Ponda"/>
    <m/>
    <s v="1"/>
    <n v="-37"/>
    <x v="1"/>
    <m/>
    <m/>
    <d v="2022-03-01T00:00:00"/>
    <s v="SK3CW1038"/>
    <s v="4Y 4M"/>
    <x v="1"/>
    <s v="40 Yrs"/>
    <x v="1"/>
    <s v="Direct Labour"/>
    <m/>
    <n v="20"/>
    <m/>
    <n v="348"/>
    <n v="117"/>
    <m/>
    <m/>
  </r>
  <r>
    <n v="78"/>
    <s v="SK3CW1040"/>
    <s v="Kala Rajesh Halpati"/>
    <x v="2"/>
    <x v="0"/>
    <s v="R N Enterprises"/>
    <s v="Assembly"/>
    <m/>
    <s v="F"/>
    <d v="1987-07-14T00:00:00"/>
    <d v="2026-02-01T00:00:00"/>
    <s v="8 Hours"/>
    <m/>
    <s v="Yes"/>
    <s v="YES"/>
    <n v="100185760988"/>
    <n v="0"/>
    <m/>
    <s v="Contractor"/>
    <m/>
    <m/>
    <m/>
    <n v="343"/>
    <n v="112"/>
    <n v="0"/>
    <n v="455"/>
    <n v="41"/>
    <n v="5"/>
    <n v="501"/>
    <n v="501"/>
    <s v="Van"/>
    <s v="Contractor"/>
    <s v="Pardi"/>
    <m/>
    <s v="1"/>
    <n v="-47"/>
    <x v="1"/>
    <m/>
    <m/>
    <d v="2022-03-01T00:00:00"/>
    <s v="SK3CW1040"/>
    <s v="4Y 4M"/>
    <x v="1"/>
    <s v="38 Yrs"/>
    <x v="2"/>
    <s v="Direct Labour"/>
    <m/>
    <n v="20"/>
    <m/>
    <n v="343"/>
    <n v="112"/>
    <m/>
    <m/>
  </r>
  <r>
    <n v="79"/>
    <s v="SK3CW1042"/>
    <s v="Madhu Mandiya Patel"/>
    <x v="2"/>
    <x v="0"/>
    <s v="R N Enterprises"/>
    <s v="Assembly"/>
    <m/>
    <s v="F"/>
    <d v="1988-06-17T00:00:00"/>
    <d v="2026-02-01T00:00:00"/>
    <s v="8 Hours"/>
    <m/>
    <s v="Yes"/>
    <s v="YES"/>
    <n v="100722811592"/>
    <n v="0"/>
    <m/>
    <s v="Contractor"/>
    <m/>
    <m/>
    <m/>
    <n v="343"/>
    <n v="112"/>
    <n v="0"/>
    <n v="455"/>
    <n v="41"/>
    <n v="5"/>
    <n v="501"/>
    <n v="501"/>
    <s v="Van"/>
    <s v="Contractor"/>
    <s v="Mota Ponda"/>
    <m/>
    <s v="1"/>
    <n v="-47"/>
    <x v="1"/>
    <m/>
    <m/>
    <d v="2022-03-01T00:00:00"/>
    <s v="SK3CW1042"/>
    <s v="4Y 4M"/>
    <x v="1"/>
    <s v="37 Yrs"/>
    <x v="2"/>
    <s v="Direct Labour"/>
    <m/>
    <n v="20"/>
    <m/>
    <n v="343"/>
    <n v="112"/>
    <m/>
    <m/>
  </r>
  <r>
    <n v="80"/>
    <s v="SK3CW1043"/>
    <s v="Ashaben Rushan Andher"/>
    <x v="2"/>
    <x v="0"/>
    <s v="R N Enterprises"/>
    <s v="Assembly"/>
    <m/>
    <s v="F"/>
    <d v="1988-01-01T00:00:00"/>
    <d v="2026-02-01T00:00:00"/>
    <s v="8 Hours"/>
    <m/>
    <s v="Yes"/>
    <s v="YES"/>
    <n v="101112360694"/>
    <n v="0"/>
    <m/>
    <s v="Contractor"/>
    <m/>
    <m/>
    <m/>
    <n v="340"/>
    <n v="110"/>
    <n v="0"/>
    <n v="450"/>
    <n v="41"/>
    <n v="5"/>
    <n v="496"/>
    <n v="501"/>
    <s v="Van"/>
    <s v="Contractor"/>
    <s v="Kaprada"/>
    <m/>
    <s v="1"/>
    <n v="-52"/>
    <x v="1"/>
    <m/>
    <m/>
    <d v="2022-03-01T00:00:00"/>
    <s v="SK3CW1043"/>
    <s v="4Y 4M"/>
    <x v="1"/>
    <s v="38 Yrs"/>
    <x v="2"/>
    <s v="Direct Labour"/>
    <m/>
    <n v="20"/>
    <m/>
    <n v="340"/>
    <n v="110"/>
    <m/>
    <m/>
  </r>
  <r>
    <n v="81"/>
    <s v="SK3CW1044"/>
    <s v="Ravinaben Rajesh Vasava"/>
    <x v="2"/>
    <x v="0"/>
    <s v="R N Enterprises"/>
    <s v="Assembly"/>
    <m/>
    <s v="F"/>
    <d v="2002-10-02T00:00:00"/>
    <d v="2026-02-01T00:00:00"/>
    <s v="8 Hours"/>
    <m/>
    <s v="Yes"/>
    <s v="YES"/>
    <n v="101971609796"/>
    <n v="0"/>
    <m/>
    <s v="Contractor"/>
    <m/>
    <m/>
    <m/>
    <n v="340"/>
    <n v="110"/>
    <n v="0"/>
    <n v="450"/>
    <n v="41"/>
    <n v="5"/>
    <n v="496"/>
    <n v="501"/>
    <s v="Van"/>
    <s v="Contractor"/>
    <s v="Kaprada"/>
    <m/>
    <s v="1"/>
    <n v="-52"/>
    <x v="1"/>
    <m/>
    <m/>
    <d v="2023-07-01T00:00:00"/>
    <s v="SK3CW1044"/>
    <s v="3Y 0M"/>
    <x v="5"/>
    <s v="23 Yrs"/>
    <x v="0"/>
    <s v="Direct Labour"/>
    <m/>
    <n v="20"/>
    <m/>
    <n v="340"/>
    <n v="110"/>
    <m/>
    <m/>
  </r>
  <r>
    <n v="82"/>
    <s v="SK3CW1045"/>
    <s v="Sangita Ashok patel"/>
    <x v="2"/>
    <x v="0"/>
    <s v="R N Enterprises"/>
    <s v="Assembly"/>
    <m/>
    <s v="F"/>
    <d v="1992-01-01T00:00:00"/>
    <d v="2026-02-01T00:00:00"/>
    <s v="8 Hours"/>
    <m/>
    <s v="Yes"/>
    <s v="YES"/>
    <n v="102030223489"/>
    <n v="0"/>
    <m/>
    <s v="Contractor"/>
    <m/>
    <m/>
    <m/>
    <n v="340"/>
    <n v="115"/>
    <n v="0"/>
    <n v="455"/>
    <n v="41"/>
    <n v="5"/>
    <n v="501"/>
    <n v="501"/>
    <s v="Van"/>
    <s v="Contractor"/>
    <s v="Mota Ponda"/>
    <m/>
    <s v="1"/>
    <n v="-47"/>
    <x v="1"/>
    <m/>
    <m/>
    <d v="2023-12-01T00:00:00"/>
    <s v="SK3CW1045"/>
    <s v="2Y 7M"/>
    <x v="5"/>
    <s v="34 Yrs"/>
    <x v="4"/>
    <s v="Direct Labour"/>
    <m/>
    <n v="20"/>
    <m/>
    <n v="340"/>
    <n v="115"/>
    <m/>
    <m/>
  </r>
  <r>
    <n v="83"/>
    <s v="SK3CW1046"/>
    <s v="Varsha Mahesh Halpati"/>
    <x v="2"/>
    <x v="0"/>
    <s v="R N Enterprises"/>
    <s v="Packing"/>
    <m/>
    <s v="F"/>
    <d v="1989-06-05T00:00:00"/>
    <d v="2026-02-01T00:00:00"/>
    <s v="8 Hours"/>
    <m/>
    <s v="Yes"/>
    <s v="YES"/>
    <n v="102030223502"/>
    <n v="0"/>
    <m/>
    <s v="Contractor"/>
    <m/>
    <m/>
    <m/>
    <n v="340"/>
    <n v="105"/>
    <n v="0"/>
    <n v="445"/>
    <n v="41"/>
    <n v="5"/>
    <n v="491"/>
    <n v="501"/>
    <s v="Van"/>
    <s v="Contractor"/>
    <s v="Degam"/>
    <m/>
    <s v="1"/>
    <n v="-57"/>
    <x v="1"/>
    <m/>
    <m/>
    <d v="2023-12-01T00:00:00"/>
    <s v="SK3CW1046"/>
    <s v="2Y 7M"/>
    <x v="5"/>
    <s v="36 Yrs"/>
    <x v="2"/>
    <s v="Direct Labour"/>
    <m/>
    <n v="20"/>
    <m/>
    <n v="340"/>
    <n v="105"/>
    <m/>
    <m/>
  </r>
  <r>
    <n v="84"/>
    <s v="SK3CW1047"/>
    <s v="Radha Babu Patel"/>
    <x v="2"/>
    <x v="0"/>
    <s v="R N Enterprises"/>
    <s v="Packing"/>
    <m/>
    <s v="F"/>
    <d v="1975-08-23T00:00:00"/>
    <d v="2026-02-01T00:00:00"/>
    <s v="8 Hours"/>
    <m/>
    <s v="Yes"/>
    <s v="YES"/>
    <n v="102030223470"/>
    <n v="0"/>
    <m/>
    <s v="Contractor"/>
    <m/>
    <m/>
    <m/>
    <n v="340"/>
    <n v="105"/>
    <n v="0"/>
    <n v="445"/>
    <n v="41"/>
    <n v="5"/>
    <n v="491"/>
    <n v="501"/>
    <s v="Van"/>
    <s v="Contractor"/>
    <s v="Pardi"/>
    <m/>
    <s v="1"/>
    <n v="-57"/>
    <x v="1"/>
    <m/>
    <m/>
    <d v="2024-01-01T00:00:00"/>
    <s v="SK3CW1047"/>
    <s v="2Y 6M"/>
    <x v="5"/>
    <s v="50 Yrs"/>
    <x v="1"/>
    <s v="Direct Labour"/>
    <m/>
    <n v="20"/>
    <m/>
    <n v="340"/>
    <n v="105"/>
    <m/>
    <m/>
  </r>
  <r>
    <n v="85"/>
    <s v="SK3CW1049"/>
    <s v="Sangitaben Manoj Patel"/>
    <x v="2"/>
    <x v="0"/>
    <s v="R N Enterprises"/>
    <s v="Assembly"/>
    <m/>
    <s v="F"/>
    <d v="1981-06-01T00:00:00"/>
    <d v="2026-02-01T00:00:00"/>
    <s v="8 Hours"/>
    <m/>
    <s v="Yes"/>
    <s v="YES"/>
    <n v="101153327549"/>
    <n v="0"/>
    <m/>
    <s v="Contractor"/>
    <m/>
    <m/>
    <m/>
    <n v="340"/>
    <n v="100"/>
    <n v="0"/>
    <n v="440"/>
    <n v="41"/>
    <n v="5"/>
    <n v="486"/>
    <n v="501"/>
    <s v="Van"/>
    <s v="Contractor"/>
    <s v="Mota Ponda"/>
    <m/>
    <s v="1"/>
    <n v="-62"/>
    <x v="1"/>
    <m/>
    <m/>
    <d v="2024-01-01T00:00:00"/>
    <s v="SK3CW1049"/>
    <s v="2Y 6M"/>
    <x v="5"/>
    <s v="44 Yrs"/>
    <x v="1"/>
    <s v="Direct Labour"/>
    <m/>
    <n v="20"/>
    <m/>
    <n v="340"/>
    <n v="100"/>
    <m/>
    <m/>
  </r>
  <r>
    <n v="86"/>
    <s v="SK3CW1050"/>
    <s v="Induben Hiteshbhai Patel"/>
    <x v="2"/>
    <x v="0"/>
    <s v="R N Enterprises"/>
    <s v="Packing"/>
    <m/>
    <s v="F"/>
    <d v="1977-01-01T00:00:00"/>
    <d v="2026-02-01T00:00:00"/>
    <s v="8 Hours"/>
    <m/>
    <s v="Yes"/>
    <s v="YES"/>
    <n v="101450134627"/>
    <n v="0"/>
    <m/>
    <s v="Contractor"/>
    <m/>
    <m/>
    <m/>
    <n v="340"/>
    <n v="105"/>
    <n v="0"/>
    <n v="445"/>
    <n v="41"/>
    <n v="5"/>
    <n v="491"/>
    <n v="501"/>
    <s v="Van"/>
    <s v="Contractor"/>
    <s v="Mota Ponda"/>
    <m/>
    <s v="1"/>
    <n v="-57"/>
    <x v="1"/>
    <m/>
    <m/>
    <d v="2024-07-01T00:00:00"/>
    <s v="SK3CW1050"/>
    <s v="2Y 0M"/>
    <x v="2"/>
    <s v="49 Yrs"/>
    <x v="1"/>
    <s v="Direct Labour"/>
    <m/>
    <n v="20"/>
    <m/>
    <n v="340"/>
    <n v="105"/>
    <m/>
    <m/>
  </r>
  <r>
    <n v="87"/>
    <s v="SK3CW1051"/>
    <s v="Vanitaben Hareshbhai Patel"/>
    <x v="2"/>
    <x v="0"/>
    <s v="R N Enterprises"/>
    <s v="Assembly"/>
    <m/>
    <s v="F"/>
    <d v="1990-06-01T00:00:00"/>
    <d v="2026-02-01T00:00:00"/>
    <s v="8 Hours"/>
    <m/>
    <s v="Yes"/>
    <s v="YES"/>
    <n v="102093108515"/>
    <n v="0"/>
    <m/>
    <s v="Contractor"/>
    <m/>
    <m/>
    <m/>
    <n v="340"/>
    <n v="105"/>
    <n v="0"/>
    <n v="445"/>
    <n v="41"/>
    <n v="5"/>
    <n v="491"/>
    <n v="501"/>
    <s v="Van"/>
    <s v="Contractor"/>
    <s v="Mota Ponda"/>
    <m/>
    <s v="1"/>
    <n v="-57"/>
    <x v="1"/>
    <m/>
    <m/>
    <d v="2024-07-01T00:00:00"/>
    <s v="SK3CW1051"/>
    <s v="2Y 0M"/>
    <x v="2"/>
    <s v="35 Yrs"/>
    <x v="2"/>
    <s v="Direct Labour"/>
    <m/>
    <n v="20"/>
    <m/>
    <n v="340"/>
    <n v="105"/>
    <m/>
    <m/>
  </r>
  <r>
    <n v="88"/>
    <s v="SK3CW1052"/>
    <s v="Santosh Mangal Andher"/>
    <x v="2"/>
    <x v="0"/>
    <s v="R N Enterprises"/>
    <s v="Store"/>
    <m/>
    <s v="M"/>
    <d v="1999-03-09T00:00:00"/>
    <d v="2026-02-01T00:00:00"/>
    <s v="8 Hours"/>
    <m/>
    <s v="Yes"/>
    <s v="YES"/>
    <n v="101654573483"/>
    <n v="0"/>
    <m/>
    <s v="Contractor"/>
    <m/>
    <m/>
    <m/>
    <n v="350"/>
    <n v="110"/>
    <n v="10"/>
    <n v="470"/>
    <n v="42"/>
    <n v="5"/>
    <n v="517"/>
    <n v="501"/>
    <s v="Van"/>
    <s v="Contractor"/>
    <s v="Kaprada"/>
    <m/>
    <s v="1"/>
    <n v="-32"/>
    <x v="1"/>
    <m/>
    <m/>
    <d v="2024-07-01T00:00:00"/>
    <s v="SK3CW1052"/>
    <s v="2Y 0M"/>
    <x v="2"/>
    <s v="27 Yrs"/>
    <x v="3"/>
    <s v="Indirect Labour"/>
    <m/>
    <n v="20"/>
    <m/>
    <n v="350"/>
    <n v="110"/>
    <m/>
    <m/>
  </r>
  <r>
    <n v="89"/>
    <s v="SK3CW1053"/>
    <s v="Rinaben Ashvinbhai Patel"/>
    <x v="2"/>
    <x v="0"/>
    <s v="R N Enterprises"/>
    <s v="Assembly"/>
    <m/>
    <s v="F"/>
    <d v="1995-06-21T00:00:00"/>
    <d v="2026-02-01T00:00:00"/>
    <s v="8 Hours"/>
    <m/>
    <s v="Yes"/>
    <s v="YES"/>
    <n v="102093108504"/>
    <n v="0"/>
    <m/>
    <s v="Contractor"/>
    <m/>
    <m/>
    <m/>
    <n v="340"/>
    <n v="100"/>
    <n v="0"/>
    <n v="440"/>
    <n v="41"/>
    <n v="5"/>
    <n v="486"/>
    <n v="501"/>
    <s v="Van"/>
    <s v="Contractor"/>
    <s v="Mota Ponda"/>
    <m/>
    <s v="1"/>
    <n v="-62"/>
    <x v="1"/>
    <m/>
    <m/>
    <d v="2024-07-01T00:00:00"/>
    <s v="SK3CW1053"/>
    <s v="2Y 0M"/>
    <x v="2"/>
    <s v="30 Yrs"/>
    <x v="4"/>
    <s v="Direct Labour"/>
    <m/>
    <n v="20"/>
    <m/>
    <n v="340"/>
    <n v="100"/>
    <m/>
    <m/>
  </r>
  <r>
    <n v="90"/>
    <s v="SK3CW1054"/>
    <s v="Hasuben Nileshbhai Patel"/>
    <x v="2"/>
    <x v="0"/>
    <s v="R N Enterprises"/>
    <s v="Packing"/>
    <m/>
    <s v="F"/>
    <d v="1983-01-01T00:00:00"/>
    <d v="2026-02-01T00:00:00"/>
    <s v="8 Hours"/>
    <m/>
    <s v="Yes"/>
    <s v="YES"/>
    <n v="101695392938"/>
    <n v="0"/>
    <m/>
    <s v="Contractor"/>
    <m/>
    <m/>
    <m/>
    <n v="340"/>
    <n v="100"/>
    <n v="0"/>
    <n v="440"/>
    <n v="41"/>
    <n v="5"/>
    <n v="486"/>
    <n v="501"/>
    <s v="Van"/>
    <s v="Contractor"/>
    <s v="Mota Ponda"/>
    <m/>
    <s v="1"/>
    <n v="-62"/>
    <x v="1"/>
    <m/>
    <m/>
    <d v="2024-07-01T00:00:00"/>
    <s v="SK3CW1054"/>
    <s v="2Y 0M"/>
    <x v="2"/>
    <s v="43 Yrs"/>
    <x v="1"/>
    <s v="Direct Labour"/>
    <m/>
    <n v="20"/>
    <m/>
    <n v="340"/>
    <n v="100"/>
    <m/>
    <m/>
  </r>
  <r>
    <n v="91"/>
    <s v="SK3CW1056"/>
    <s v="Aanantiben Jamalbhai Padvi"/>
    <x v="2"/>
    <x v="0"/>
    <s v="R N Enterprises"/>
    <s v="Packing"/>
    <m/>
    <s v="F"/>
    <d v="1996-06-01T00:00:00"/>
    <d v="2026-02-01T00:00:00"/>
    <s v="8 Hours"/>
    <m/>
    <s v="Yes"/>
    <s v="YES"/>
    <n v="102093108493"/>
    <n v="0"/>
    <m/>
    <s v="Contractor"/>
    <m/>
    <m/>
    <m/>
    <n v="345"/>
    <n v="105"/>
    <n v="0"/>
    <n v="450"/>
    <n v="41"/>
    <n v="5"/>
    <n v="496"/>
    <n v="501"/>
    <s v="Van"/>
    <s v="Contractor"/>
    <s v="Kaprada"/>
    <m/>
    <s v="1"/>
    <n v="-52"/>
    <x v="1"/>
    <m/>
    <m/>
    <d v="2024-07-03T00:00:00"/>
    <s v="SK3CW1056"/>
    <s v="2Y 0M"/>
    <x v="2"/>
    <s v="29 Yrs"/>
    <x v="3"/>
    <s v="Direct Labour"/>
    <m/>
    <n v="20"/>
    <m/>
    <n v="345"/>
    <n v="105"/>
    <m/>
    <m/>
  </r>
  <r>
    <n v="92"/>
    <s v="SK3CW1057"/>
    <s v="Vipin Surupsing Gavit(11)"/>
    <x v="2"/>
    <x v="0"/>
    <s v="R N Enterprises"/>
    <s v="Store"/>
    <m/>
    <s v="M"/>
    <d v="1996-12-22T00:00:00"/>
    <d v="2026-02-01T00:00:00"/>
    <s v="8 Hours"/>
    <m/>
    <s v="Yes"/>
    <s v="YES"/>
    <n v="100743060621"/>
    <n v="0"/>
    <m/>
    <s v="Contractor"/>
    <m/>
    <m/>
    <m/>
    <n v="395"/>
    <n v="150"/>
    <n v="10"/>
    <n v="555"/>
    <n v="47"/>
    <n v="5"/>
    <n v="607"/>
    <n v="501"/>
    <s v="Bike"/>
    <s v="Own"/>
    <s v="Dungara"/>
    <m/>
    <s v="1"/>
    <n v="53"/>
    <x v="2"/>
    <m/>
    <m/>
    <d v="2024-12-01T00:00:00"/>
    <s v="SK3CW1057"/>
    <s v="1Y 7M"/>
    <x v="2"/>
    <s v="29 Yrs"/>
    <x v="3"/>
    <s v="Indirect Labour"/>
    <m/>
    <n v="20"/>
    <m/>
    <n v="395"/>
    <n v="150"/>
    <m/>
    <m/>
  </r>
  <r>
    <n v="93"/>
    <s v="SK3CW1058"/>
    <s v="Rewti Kumari"/>
    <x v="2"/>
    <x v="0"/>
    <s v="R N Enterprises"/>
    <s v="Packing"/>
    <m/>
    <s v="F"/>
    <d v="1991-08-05T00:00:00"/>
    <d v="2026-02-01T00:00:00"/>
    <s v="8 Hours"/>
    <m/>
    <s v="Yes"/>
    <s v="YES"/>
    <n v="102176374409"/>
    <n v="0"/>
    <m/>
    <s v="Contractor"/>
    <m/>
    <m/>
    <m/>
    <n v="350"/>
    <n v="110"/>
    <n v="15"/>
    <n v="475"/>
    <n v="42"/>
    <n v="5"/>
    <n v="522"/>
    <n v="501"/>
    <s v="Walk"/>
    <s v="Own"/>
    <s v="Dungara"/>
    <m/>
    <s v="1"/>
    <n v="-27"/>
    <x v="1"/>
    <m/>
    <m/>
    <d v="2025-03-01T00:00:00"/>
    <s v="SK3CW1058"/>
    <s v="1Y 4M"/>
    <x v="2"/>
    <s v="34 Yrs"/>
    <x v="4"/>
    <s v="Direct Labour"/>
    <m/>
    <n v="20"/>
    <m/>
    <n v="350"/>
    <n v="110"/>
    <m/>
    <m/>
  </r>
  <r>
    <n v="94"/>
    <s v="SK3CW1501"/>
    <s v="Manjula Jayesh Padvi"/>
    <x v="2"/>
    <x v="0"/>
    <s v="Shilpa Bhagone"/>
    <s v="Assembly"/>
    <m/>
    <s v="F"/>
    <d v="1997-04-07T00:00:00"/>
    <d v="2026-02-01T00:00:00"/>
    <s v="8 Hours"/>
    <m/>
    <s v="Yes"/>
    <s v="YES"/>
    <n v="101706188186"/>
    <n v="0"/>
    <m/>
    <s v="Contractor"/>
    <m/>
    <m/>
    <m/>
    <n v="367"/>
    <n v="133"/>
    <n v="0"/>
    <n v="500"/>
    <n v="44"/>
    <n v="5"/>
    <n v="549"/>
    <n v="501"/>
    <s v="Van"/>
    <s v="Contractor"/>
    <s v="Kaprada"/>
    <m/>
    <s v="1"/>
    <n v="-2"/>
    <x v="1"/>
    <m/>
    <m/>
    <d v="2021-06-01T00:00:00"/>
    <s v="SK3CW1501"/>
    <s v="5Y 1M"/>
    <x v="0"/>
    <s v="28 Yrs"/>
    <x v="3"/>
    <s v="Direct Labour"/>
    <m/>
    <n v="20"/>
    <m/>
    <n v="367"/>
    <n v="133"/>
    <m/>
    <m/>
  </r>
  <r>
    <n v="95"/>
    <s v="SK3CW1502"/>
    <s v="Ramila Dinesh Padvi"/>
    <x v="2"/>
    <x v="0"/>
    <s v="Shilpa Bhagone"/>
    <s v="Assembly"/>
    <m/>
    <s v="F"/>
    <d v="1985-01-11T00:00:00"/>
    <d v="2026-02-01T00:00:00"/>
    <s v="8 Hours"/>
    <m/>
    <s v="Yes"/>
    <s v="YES"/>
    <n v="101706188164"/>
    <n v="0"/>
    <m/>
    <s v="Contractor"/>
    <m/>
    <m/>
    <m/>
    <n v="367"/>
    <n v="133"/>
    <n v="0"/>
    <n v="500"/>
    <n v="44"/>
    <n v="5"/>
    <n v="549"/>
    <n v="501"/>
    <s v="Van"/>
    <s v="Contractor"/>
    <s v="Kaprada"/>
    <m/>
    <s v="1"/>
    <n v="-2"/>
    <x v="1"/>
    <m/>
    <m/>
    <d v="2021-06-01T00:00:00"/>
    <s v="SK3CW1502"/>
    <s v="5Y 1M"/>
    <x v="0"/>
    <s v="41 Yrs"/>
    <x v="1"/>
    <s v="Direct Labour"/>
    <m/>
    <n v="20"/>
    <m/>
    <n v="367"/>
    <n v="133"/>
    <m/>
    <m/>
  </r>
  <r>
    <n v="96"/>
    <s v="SK3CW1504"/>
    <s v="Lataben P Patel"/>
    <x v="2"/>
    <x v="0"/>
    <s v="Shilpa Bhagone"/>
    <s v="Packing"/>
    <m/>
    <s v="F"/>
    <d v="1971-01-01T00:00:00"/>
    <d v="2026-02-01T00:00:00"/>
    <s v="8 Hours"/>
    <m/>
    <s v="Yes"/>
    <s v="YES"/>
    <n v="101706188571"/>
    <n v="0"/>
    <m/>
    <s v="Contractor"/>
    <m/>
    <m/>
    <m/>
    <n v="348"/>
    <n v="117"/>
    <n v="0"/>
    <n v="465"/>
    <n v="42"/>
    <n v="5"/>
    <n v="512"/>
    <n v="501"/>
    <s v="Bike"/>
    <s v="Own"/>
    <s v="Pardi"/>
    <m/>
    <s v="1"/>
    <n v="-37"/>
    <x v="1"/>
    <m/>
    <m/>
    <d v="2021-06-01T00:00:00"/>
    <s v="SK3CW1504"/>
    <s v="5Y 1M"/>
    <x v="0"/>
    <s v="55 Yrs"/>
    <x v="1"/>
    <s v="Direct Labour"/>
    <m/>
    <n v="20"/>
    <m/>
    <n v="348"/>
    <n v="117"/>
    <m/>
    <m/>
  </r>
  <r>
    <n v="97"/>
    <s v="SK3CW1505"/>
    <s v="Tipu Umesh Chaudhary"/>
    <x v="2"/>
    <x v="0"/>
    <s v="Shilpa Bhagone"/>
    <s v="Assembly"/>
    <m/>
    <s v="F"/>
    <d v="2003-03-20T00:00:00"/>
    <d v="2026-02-01T00:00:00"/>
    <s v="8 Hours"/>
    <m/>
    <s v="Yes"/>
    <s v="YES"/>
    <n v="101706188418"/>
    <n v="0"/>
    <m/>
    <s v="Contractor"/>
    <m/>
    <m/>
    <m/>
    <n v="343"/>
    <n v="117"/>
    <n v="0"/>
    <n v="460"/>
    <n v="41"/>
    <n v="5"/>
    <n v="506"/>
    <n v="501"/>
    <s v="Van"/>
    <s v="Contractor"/>
    <s v="Kaprada"/>
    <m/>
    <s v="1"/>
    <n v="-42"/>
    <x v="1"/>
    <m/>
    <m/>
    <d v="2021-06-01T00:00:00"/>
    <s v="SK3CW1505"/>
    <s v="5Y 1M"/>
    <x v="0"/>
    <s v="23 Yrs"/>
    <x v="0"/>
    <s v="Direct Labour"/>
    <m/>
    <n v="20"/>
    <m/>
    <n v="343"/>
    <n v="117"/>
    <m/>
    <m/>
  </r>
  <r>
    <n v="98"/>
    <s v="SK3CW1506"/>
    <s v="Hina Ishvar Nayka"/>
    <x v="2"/>
    <x v="0"/>
    <s v="Shilpa Bhagone"/>
    <s v="Packing"/>
    <m/>
    <s v="F"/>
    <d v="2001-01-01T00:00:00"/>
    <d v="2026-02-01T00:00:00"/>
    <s v="8 Hours"/>
    <m/>
    <s v="Yes"/>
    <s v="YES"/>
    <n v="101706188140"/>
    <n v="0"/>
    <m/>
    <s v="Contractor"/>
    <m/>
    <m/>
    <m/>
    <n v="348"/>
    <n v="117"/>
    <n v="0"/>
    <n v="465"/>
    <n v="42"/>
    <n v="5"/>
    <n v="512"/>
    <n v="501"/>
    <s v="Van"/>
    <s v="Contractor"/>
    <s v="Pardi"/>
    <m/>
    <s v="1"/>
    <n v="-37"/>
    <x v="1"/>
    <m/>
    <m/>
    <d v="2021-06-01T00:00:00"/>
    <s v="SK3CW1506"/>
    <s v="5Y 1M"/>
    <x v="0"/>
    <s v="25 Yrs"/>
    <x v="3"/>
    <s v="Direct Labour"/>
    <m/>
    <n v="20"/>
    <m/>
    <n v="348"/>
    <n v="117"/>
    <m/>
    <m/>
  </r>
  <r>
    <n v="99"/>
    <s v="SK3CW1508"/>
    <s v="Hiral Kamlesh Halpati"/>
    <x v="2"/>
    <x v="0"/>
    <s v="Shilpa Bhagone"/>
    <s v="Packing"/>
    <m/>
    <s v="F"/>
    <d v="2000-12-24T00:00:00"/>
    <d v="2026-02-01T00:00:00"/>
    <s v="8 Hours"/>
    <m/>
    <s v="Yes"/>
    <s v="YES"/>
    <n v="101706188563"/>
    <n v="0"/>
    <m/>
    <s v="Contractor"/>
    <m/>
    <m/>
    <m/>
    <n v="348"/>
    <n v="117"/>
    <n v="0"/>
    <n v="465"/>
    <n v="42"/>
    <n v="5"/>
    <n v="512"/>
    <n v="501"/>
    <s v="Van"/>
    <s v="Contractor"/>
    <s v="Pardi"/>
    <m/>
    <s v="1"/>
    <n v="-37"/>
    <x v="1"/>
    <m/>
    <m/>
    <d v="2021-06-01T00:00:00"/>
    <s v="SK3CW1508"/>
    <s v="5Y 1M"/>
    <x v="0"/>
    <s v="25 Yrs"/>
    <x v="3"/>
    <s v="Direct Labour"/>
    <m/>
    <n v="20"/>
    <m/>
    <n v="348"/>
    <n v="117"/>
    <m/>
    <m/>
  </r>
  <r>
    <n v="100"/>
    <s v="SK3CW1509"/>
    <s v="Bhavini Rajesh Patel"/>
    <x v="2"/>
    <x v="0"/>
    <s v="Shilpa Bhagone"/>
    <s v="Packing"/>
    <m/>
    <s v="F"/>
    <d v="2002-10-12T00:00:00"/>
    <d v="2026-02-01T00:00:00"/>
    <s v="8 Hours"/>
    <m/>
    <s v="Yes"/>
    <s v="YES"/>
    <n v="101706188366"/>
    <n v="0"/>
    <m/>
    <s v="Contractor"/>
    <m/>
    <m/>
    <m/>
    <n v="348"/>
    <n v="117"/>
    <n v="0"/>
    <n v="465"/>
    <n v="42"/>
    <n v="5"/>
    <n v="512"/>
    <n v="501"/>
    <s v="Van"/>
    <s v="Contractor"/>
    <s v="Ambheti"/>
    <m/>
    <s v="1"/>
    <n v="-37"/>
    <x v="1"/>
    <m/>
    <m/>
    <d v="2021-06-01T00:00:00"/>
    <s v="SK3CW1509"/>
    <s v="5Y 1M"/>
    <x v="0"/>
    <s v="23 Yrs"/>
    <x v="0"/>
    <s v="Direct Labour"/>
    <m/>
    <n v="20"/>
    <m/>
    <n v="348"/>
    <n v="117"/>
    <m/>
    <m/>
  </r>
  <r>
    <n v="101"/>
    <s v="SK3CW1511"/>
    <s v="Gayatri Babu Halpati"/>
    <x v="2"/>
    <x v="0"/>
    <s v="Shilpa Bhagone"/>
    <s v="Assembly"/>
    <m/>
    <s v="F"/>
    <d v="1998-04-04T00:00:00"/>
    <d v="2026-02-01T00:00:00"/>
    <s v="8 Hours"/>
    <m/>
    <s v="Yes"/>
    <s v="YES"/>
    <n v="101706188281"/>
    <n v="0"/>
    <m/>
    <s v="Contractor"/>
    <m/>
    <m/>
    <m/>
    <n v="343"/>
    <n v="112"/>
    <n v="0"/>
    <n v="455"/>
    <n v="41"/>
    <n v="5"/>
    <n v="501"/>
    <n v="501"/>
    <s v="Van"/>
    <s v="Contractor"/>
    <s v="Karvad"/>
    <m/>
    <s v="1"/>
    <n v="-47"/>
    <x v="1"/>
    <m/>
    <m/>
    <d v="2021-06-01T00:00:00"/>
    <s v="SK3CW1511"/>
    <s v="5Y 1M"/>
    <x v="0"/>
    <s v="27 Yrs"/>
    <x v="3"/>
    <s v="Direct Labour"/>
    <m/>
    <n v="20"/>
    <m/>
    <n v="343"/>
    <n v="112"/>
    <m/>
    <m/>
  </r>
  <r>
    <n v="102"/>
    <s v="SK3CW1512"/>
    <s v="Rita Babu Halpati"/>
    <x v="2"/>
    <x v="0"/>
    <s v="Shilpa Bhagone"/>
    <s v="Assembly"/>
    <m/>
    <s v="F"/>
    <d v="2001-06-07T00:00:00"/>
    <d v="2026-02-01T00:00:00"/>
    <s v="8 Hours"/>
    <m/>
    <s v="Yes"/>
    <s v="YES"/>
    <n v="101706188439"/>
    <n v="0"/>
    <m/>
    <s v="Contractor"/>
    <m/>
    <m/>
    <m/>
    <n v="343"/>
    <n v="112"/>
    <n v="0"/>
    <n v="455"/>
    <n v="41"/>
    <n v="5"/>
    <n v="501"/>
    <n v="501"/>
    <s v="Van"/>
    <s v="Contractor"/>
    <s v="Karvad"/>
    <m/>
    <s v="1"/>
    <n v="-47"/>
    <x v="1"/>
    <m/>
    <m/>
    <d v="2021-06-01T00:00:00"/>
    <s v="SK3CW1512"/>
    <s v="5Y 1M"/>
    <x v="0"/>
    <s v="24 Yrs"/>
    <x v="0"/>
    <s v="Direct Labour"/>
    <m/>
    <n v="20"/>
    <m/>
    <n v="343"/>
    <n v="112"/>
    <m/>
    <m/>
  </r>
  <r>
    <n v="103"/>
    <s v="SK3CW1514"/>
    <s v="Padma Shailesh Patel"/>
    <x v="2"/>
    <x v="0"/>
    <s v="Shilpa Bhagone"/>
    <s v="Assembly"/>
    <m/>
    <s v="F"/>
    <d v="1993-05-07T00:00:00"/>
    <d v="2026-02-01T00:00:00"/>
    <s v="8 Hours"/>
    <m/>
    <s v="Yes"/>
    <s v="YES"/>
    <n v="101706188210"/>
    <n v="0"/>
    <m/>
    <s v="Contractor"/>
    <m/>
    <m/>
    <m/>
    <n v="343"/>
    <n v="112"/>
    <n v="0"/>
    <n v="455"/>
    <n v="41"/>
    <n v="5"/>
    <n v="501"/>
    <n v="501"/>
    <s v="Van"/>
    <s v="Contractor"/>
    <s v="Mota Ponda"/>
    <m/>
    <s v="1"/>
    <n v="-47"/>
    <x v="1"/>
    <m/>
    <m/>
    <d v="2021-06-01T00:00:00"/>
    <s v="SK3CW1514"/>
    <s v="5Y 1M"/>
    <x v="0"/>
    <s v="32 Yrs"/>
    <x v="4"/>
    <s v="Direct Labour"/>
    <m/>
    <n v="20"/>
    <m/>
    <n v="343"/>
    <n v="112"/>
    <m/>
    <m/>
  </r>
  <r>
    <n v="104"/>
    <s v="SK3CW1515"/>
    <s v="Manisha Harish Patel"/>
    <x v="2"/>
    <x v="0"/>
    <s v="Shilpa Bhagone"/>
    <s v="Assembly"/>
    <m/>
    <s v="F"/>
    <d v="1991-11-26T00:00:00"/>
    <d v="2026-02-01T00:00:00"/>
    <s v="8 Hours"/>
    <m/>
    <s v="Yes"/>
    <s v="YES"/>
    <n v="101740276765"/>
    <n v="0"/>
    <m/>
    <s v="Contractor"/>
    <m/>
    <m/>
    <m/>
    <n v="343"/>
    <n v="112"/>
    <n v="0"/>
    <n v="455"/>
    <n v="41"/>
    <n v="5"/>
    <n v="501"/>
    <n v="501"/>
    <s v="Van"/>
    <s v="Contractor"/>
    <s v="Pardi"/>
    <m/>
    <s v="1"/>
    <n v="-47"/>
    <x v="1"/>
    <m/>
    <m/>
    <d v="2021-06-01T00:00:00"/>
    <s v="SK3CW1515"/>
    <s v="5Y 1M"/>
    <x v="0"/>
    <s v="34 Yrs"/>
    <x v="4"/>
    <s v="Direct Labour"/>
    <m/>
    <n v="20"/>
    <m/>
    <n v="343"/>
    <n v="112"/>
    <m/>
    <m/>
  </r>
  <r>
    <n v="105"/>
    <s v="SK3CW1516"/>
    <s v="Varsha Hira Gayakvad "/>
    <x v="2"/>
    <x v="0"/>
    <s v="Shilpa Bhagone"/>
    <s v="Assembly"/>
    <m/>
    <s v="F"/>
    <d v="1999-07-09T00:00:00"/>
    <d v="2026-02-01T00:00:00"/>
    <s v="8 Hours"/>
    <m/>
    <s v="Yes"/>
    <s v="YES"/>
    <n v="101706188516"/>
    <n v="0"/>
    <m/>
    <s v="Contractor"/>
    <m/>
    <m/>
    <m/>
    <n v="343"/>
    <n v="112"/>
    <n v="0"/>
    <n v="455"/>
    <n v="41"/>
    <n v="5"/>
    <n v="501"/>
    <n v="501"/>
    <s v="Van"/>
    <s v="Contractor"/>
    <s v="Dharampur"/>
    <m/>
    <s v="1"/>
    <n v="-47"/>
    <x v="1"/>
    <m/>
    <m/>
    <d v="2021-06-01T00:00:00"/>
    <s v="SK3CW1516"/>
    <s v="5Y 1M"/>
    <x v="0"/>
    <s v="26 Yrs"/>
    <x v="3"/>
    <s v="Direct Labour"/>
    <m/>
    <n v="20"/>
    <m/>
    <n v="343"/>
    <n v="112"/>
    <m/>
    <m/>
  </r>
  <r>
    <n v="106"/>
    <s v="SK3CW1519"/>
    <s v="Manisha H Halpati"/>
    <x v="2"/>
    <x v="0"/>
    <s v="Shilpa Bhagone"/>
    <s v="Assembly"/>
    <m/>
    <s v="F"/>
    <d v="1988-05-18T00:00:00"/>
    <d v="2026-02-01T00:00:00"/>
    <s v="8 Hours"/>
    <m/>
    <s v="Yes"/>
    <s v="YES"/>
    <n v="101740276765"/>
    <n v="0"/>
    <m/>
    <s v="Contractor"/>
    <m/>
    <m/>
    <m/>
    <n v="348"/>
    <n v="117"/>
    <n v="0"/>
    <n v="465"/>
    <n v="42"/>
    <n v="5"/>
    <n v="512"/>
    <n v="501"/>
    <s v="Van"/>
    <s v="Contractor"/>
    <s v="Mota Ponda"/>
    <m/>
    <s v="1"/>
    <n v="-37"/>
    <x v="1"/>
    <m/>
    <m/>
    <d v="2021-09-01T00:00:00"/>
    <s v="SK3CW1519"/>
    <s v="4Y 10M"/>
    <x v="1"/>
    <s v="37 Yrs"/>
    <x v="2"/>
    <s v="Direct Labour"/>
    <m/>
    <n v="20"/>
    <m/>
    <n v="348"/>
    <n v="117"/>
    <m/>
    <m/>
  </r>
  <r>
    <n v="107"/>
    <s v="SK3CW1520"/>
    <s v="Jigna Raman Halpati"/>
    <x v="2"/>
    <x v="0"/>
    <s v="Shilpa Bhagone"/>
    <s v="Packing"/>
    <m/>
    <s v="F"/>
    <d v="1990-01-20T00:00:00"/>
    <d v="2026-02-01T00:00:00"/>
    <s v="8 Hours"/>
    <m/>
    <s v="Yes"/>
    <s v="YES"/>
    <n v="101753463025"/>
    <n v="0"/>
    <m/>
    <s v="Contractor"/>
    <m/>
    <m/>
    <m/>
    <n v="348"/>
    <n v="117"/>
    <n v="0"/>
    <n v="465"/>
    <n v="42"/>
    <n v="5"/>
    <n v="512"/>
    <n v="501"/>
    <s v="Van"/>
    <s v="Contractor"/>
    <s v="Mota Ponda"/>
    <m/>
    <s v="1"/>
    <n v="-37"/>
    <x v="1"/>
    <m/>
    <m/>
    <d v="2021-11-01T00:00:00"/>
    <s v="SK3CW1520"/>
    <s v="4Y 8M"/>
    <x v="1"/>
    <s v="36 Yrs"/>
    <x v="2"/>
    <s v="Direct Labour"/>
    <m/>
    <n v="20"/>
    <m/>
    <n v="348"/>
    <n v="117"/>
    <m/>
    <m/>
  </r>
  <r>
    <n v="108"/>
    <s v="SK3CW1521"/>
    <s v="Niketabahen Dilip Nayak"/>
    <x v="2"/>
    <x v="0"/>
    <s v="Shilpa Bhagone"/>
    <s v="Assembly"/>
    <m/>
    <s v="F"/>
    <d v="1996-07-23T00:00:00"/>
    <d v="2026-02-01T00:00:00"/>
    <s v="8 Hours"/>
    <m/>
    <s v="Yes"/>
    <s v="YES"/>
    <n v="101753618993"/>
    <n v="0"/>
    <m/>
    <s v="Contractor"/>
    <m/>
    <m/>
    <m/>
    <n v="340"/>
    <n v="110"/>
    <n v="0"/>
    <n v="450"/>
    <n v="41"/>
    <n v="5"/>
    <n v="496"/>
    <n v="501"/>
    <s v="Van"/>
    <s v="Contractor"/>
    <s v="Ambheti"/>
    <m/>
    <s v="1"/>
    <n v="-52"/>
    <x v="1"/>
    <m/>
    <m/>
    <d v="2021-11-01T00:00:00"/>
    <s v="SK3CW1521"/>
    <s v="4Y 8M"/>
    <x v="1"/>
    <s v="29 Yrs"/>
    <x v="3"/>
    <s v="Direct Labour"/>
    <m/>
    <n v="20"/>
    <m/>
    <n v="340"/>
    <n v="110"/>
    <m/>
    <m/>
  </r>
  <r>
    <n v="109"/>
    <s v="SK3CW1522"/>
    <s v="Vanitaben Chandu Patel"/>
    <x v="2"/>
    <x v="0"/>
    <s v="Shilpa Bhagone"/>
    <s v="Packing"/>
    <m/>
    <s v="F"/>
    <d v="1979-06-01T00:00:00"/>
    <d v="2026-02-01T00:00:00"/>
    <s v="8 Hours"/>
    <m/>
    <s v="Yes"/>
    <s v="YES"/>
    <n v="100400061983"/>
    <n v="0"/>
    <m/>
    <s v="Contractor"/>
    <m/>
    <m/>
    <m/>
    <n v="348"/>
    <n v="117"/>
    <n v="0"/>
    <n v="465"/>
    <n v="42"/>
    <n v="5"/>
    <n v="512"/>
    <n v="501"/>
    <s v="Van"/>
    <s v="Contractor"/>
    <s v="Ambheti"/>
    <m/>
    <s v="1"/>
    <n v="-37"/>
    <x v="1"/>
    <m/>
    <m/>
    <d v="2022-02-01T00:00:00"/>
    <s v="SK3CW1522"/>
    <s v="4Y 5M"/>
    <x v="1"/>
    <s v="46 Yrs"/>
    <x v="1"/>
    <s v="Direct Labour"/>
    <m/>
    <n v="20"/>
    <m/>
    <n v="348"/>
    <n v="117"/>
    <m/>
    <m/>
  </r>
  <r>
    <n v="110"/>
    <s v="SK3CW1523"/>
    <s v="Hansaben Ramesh Halpati"/>
    <x v="2"/>
    <x v="0"/>
    <s v="Shilpa Bhagone"/>
    <s v="Packing"/>
    <m/>
    <s v="F"/>
    <d v="1977-01-06T00:00:00"/>
    <d v="2026-02-01T00:00:00"/>
    <s v="8 Hours"/>
    <m/>
    <s v="Yes"/>
    <s v="YES"/>
    <n v="100048312970"/>
    <n v="0"/>
    <m/>
    <s v="Contractor"/>
    <m/>
    <m/>
    <m/>
    <n v="348"/>
    <n v="117"/>
    <n v="0"/>
    <n v="465"/>
    <n v="42"/>
    <n v="5"/>
    <n v="512"/>
    <n v="501"/>
    <s v="Van"/>
    <s v="Contractor"/>
    <s v="Degam"/>
    <m/>
    <s v="1"/>
    <n v="-37"/>
    <x v="1"/>
    <m/>
    <m/>
    <d v="2022-02-01T00:00:00"/>
    <s v="SK3CW1523"/>
    <s v="4Y 5M"/>
    <x v="1"/>
    <s v="49 Yrs"/>
    <x v="1"/>
    <s v="Direct Labour"/>
    <m/>
    <n v="20"/>
    <m/>
    <n v="348"/>
    <n v="117"/>
    <m/>
    <m/>
  </r>
  <r>
    <n v="111"/>
    <s v="SK3CW1524"/>
    <s v="Kajal Gulabbhai Patel"/>
    <x v="2"/>
    <x v="0"/>
    <s v="Shilpa Bhagone"/>
    <s v="FF/Repair"/>
    <m/>
    <s v="F"/>
    <d v="2000-08-20T00:00:00"/>
    <d v="2026-02-01T00:00:00"/>
    <s v="8 Hours"/>
    <m/>
    <s v="Yes"/>
    <s v="YES"/>
    <n v="101113765723"/>
    <n v="0"/>
    <m/>
    <s v="Contractor"/>
    <m/>
    <m/>
    <m/>
    <n v="348"/>
    <n v="117"/>
    <n v="0"/>
    <n v="465"/>
    <n v="42"/>
    <n v="5"/>
    <n v="512"/>
    <n v="501"/>
    <s v="Van"/>
    <s v="Contractor"/>
    <s v="Degam"/>
    <m/>
    <s v="1"/>
    <n v="-37"/>
    <x v="1"/>
    <m/>
    <m/>
    <d v="2022-02-01T00:00:00"/>
    <s v="SK3CW1524"/>
    <s v="4Y 5M"/>
    <x v="1"/>
    <s v="25 Yrs"/>
    <x v="3"/>
    <s v="Direct Prod Labour"/>
    <m/>
    <n v="20"/>
    <m/>
    <n v="348"/>
    <n v="117"/>
    <m/>
    <m/>
  </r>
  <r>
    <n v="112"/>
    <s v="SK3CW1525"/>
    <s v="Babli J Patel"/>
    <x v="2"/>
    <x v="0"/>
    <s v="Shilpa Bhagone"/>
    <s v="Packing"/>
    <m/>
    <s v="F"/>
    <d v="1966-01-01T00:00:00"/>
    <d v="2026-02-01T00:00:00"/>
    <s v="8 Hours"/>
    <m/>
    <s v="Yes"/>
    <s v="YES"/>
    <n v="101113766094"/>
    <n v="0"/>
    <m/>
    <s v="Contractor"/>
    <m/>
    <m/>
    <m/>
    <n v="348"/>
    <n v="117"/>
    <n v="0"/>
    <n v="465"/>
    <n v="42"/>
    <n v="5"/>
    <n v="512"/>
    <n v="501"/>
    <s v="Van"/>
    <s v="Contractor"/>
    <s v="Ambheti"/>
    <m/>
    <s v="1"/>
    <n v="-37"/>
    <x v="1"/>
    <m/>
    <m/>
    <d v="2022-02-01T00:00:00"/>
    <s v="SK3CW1525"/>
    <s v="4Y 5M"/>
    <x v="1"/>
    <s v="60 Yrs"/>
    <x v="1"/>
    <s v="Direct Labour"/>
    <m/>
    <n v="20"/>
    <m/>
    <n v="348"/>
    <n v="117"/>
    <m/>
    <m/>
  </r>
  <r>
    <n v="113"/>
    <s v="SK3CW1528"/>
    <s v="Varsha Mukesh Halpati"/>
    <x v="2"/>
    <x v="0"/>
    <s v="Shilpa Bhagone"/>
    <s v="Packing"/>
    <m/>
    <s v="F"/>
    <d v="1986-07-10T00:00:00"/>
    <d v="2026-02-01T00:00:00"/>
    <s v="8 Hours"/>
    <m/>
    <s v="Yes"/>
    <s v="YES"/>
    <n v="100400434533"/>
    <n v="0"/>
    <m/>
    <s v="Contractor"/>
    <m/>
    <m/>
    <m/>
    <n v="343"/>
    <n v="112"/>
    <n v="0"/>
    <n v="455"/>
    <n v="41"/>
    <n v="5"/>
    <n v="501"/>
    <n v="501"/>
    <s v="Van"/>
    <s v="Contractor"/>
    <s v="Degam"/>
    <m/>
    <s v="1"/>
    <n v="-47"/>
    <x v="1"/>
    <m/>
    <m/>
    <d v="2022-02-01T00:00:00"/>
    <s v="SK3CW1528"/>
    <s v="4Y 5M"/>
    <x v="1"/>
    <s v="39 Yrs"/>
    <x v="2"/>
    <s v="Direct Labour"/>
    <m/>
    <n v="20"/>
    <m/>
    <n v="343"/>
    <n v="112"/>
    <m/>
    <m/>
  </r>
  <r>
    <n v="114"/>
    <s v="SK3CW1533"/>
    <s v="Radhaben A Patel"/>
    <x v="2"/>
    <x v="0"/>
    <s v="Shilpa Bhagone"/>
    <s v="House Keeping"/>
    <m/>
    <s v="F"/>
    <d v="1975-01-25T00:00:00"/>
    <d v="2026-02-01T00:00:00"/>
    <s v="8 Hours"/>
    <m/>
    <s v="Yes"/>
    <s v="YES"/>
    <n v="101793356479"/>
    <n v="0"/>
    <m/>
    <s v="Contractor"/>
    <m/>
    <m/>
    <m/>
    <n v="340"/>
    <n v="110"/>
    <n v="0"/>
    <n v="450"/>
    <n v="41"/>
    <n v="5"/>
    <n v="496"/>
    <n v="501"/>
    <s v="Van"/>
    <s v="Contractor"/>
    <s v="Mota Ponda"/>
    <m/>
    <s v="1"/>
    <n v="-52"/>
    <x v="1"/>
    <m/>
    <m/>
    <d v="2022-02-01T00:00:00"/>
    <s v="SK3CW1533"/>
    <s v="4Y 5M"/>
    <x v="1"/>
    <s v="51 Yrs"/>
    <x v="1"/>
    <s v="Indirect Labour"/>
    <m/>
    <n v="20"/>
    <m/>
    <n v="340"/>
    <n v="110"/>
    <m/>
    <m/>
  </r>
  <r>
    <n v="115"/>
    <s v="SK3CW1534"/>
    <s v="Varshaben Babal Vank"/>
    <x v="2"/>
    <x v="0"/>
    <s v="Shilpa Bhagone"/>
    <s v="Assembly"/>
    <m/>
    <s v="F"/>
    <d v="1996-09-29T00:00:00"/>
    <d v="2026-02-01T00:00:00"/>
    <s v="8 Hours"/>
    <m/>
    <s v="Yes"/>
    <s v="YES"/>
    <n v="101719951228"/>
    <n v="0"/>
    <m/>
    <s v="Contractor"/>
    <m/>
    <m/>
    <m/>
    <n v="340"/>
    <n v="110"/>
    <n v="0"/>
    <n v="450"/>
    <n v="41"/>
    <n v="5"/>
    <n v="496"/>
    <n v="501"/>
    <s v="Van"/>
    <s v="Contractor"/>
    <s v="Mota Ponda"/>
    <m/>
    <s v="1"/>
    <n v="-52"/>
    <x v="1"/>
    <m/>
    <m/>
    <d v="2022-02-01T00:00:00"/>
    <s v="SK3CW1534"/>
    <s v="4Y 5M"/>
    <x v="1"/>
    <s v="29 Yrs"/>
    <x v="3"/>
    <s v="Direct Labour"/>
    <m/>
    <n v="20"/>
    <m/>
    <n v="340"/>
    <n v="110"/>
    <m/>
    <m/>
  </r>
  <r>
    <n v="116"/>
    <s v="SK3CW1536"/>
    <s v="Champa Dipak Vatar"/>
    <x v="2"/>
    <x v="0"/>
    <s v="Shilpa Bhagone"/>
    <s v="Assembly"/>
    <m/>
    <s v="F"/>
    <d v="1977-06-01T00:00:00"/>
    <d v="2026-02-01T00:00:00"/>
    <s v="8 Hours"/>
    <m/>
    <s v="Yes"/>
    <s v="YES"/>
    <n v="101797043241"/>
    <n v="0"/>
    <m/>
    <s v="Contractor"/>
    <m/>
    <m/>
    <m/>
    <n v="362"/>
    <n v="123"/>
    <n v="0"/>
    <n v="485"/>
    <n v="43"/>
    <n v="5"/>
    <n v="533"/>
    <n v="501"/>
    <s v="Van"/>
    <s v="Contractor"/>
    <s v="Dharampur"/>
    <m/>
    <s v="1"/>
    <n v="-17"/>
    <x v="1"/>
    <m/>
    <m/>
    <d v="2022-03-01T00:00:00"/>
    <s v="SK3CW1536"/>
    <s v="4Y 4M"/>
    <x v="1"/>
    <s v="48 Yrs"/>
    <x v="1"/>
    <s v="Direct Labour"/>
    <m/>
    <n v="20"/>
    <m/>
    <n v="362"/>
    <n v="123"/>
    <m/>
    <m/>
  </r>
  <r>
    <n v="117"/>
    <s v="SK3CW1540"/>
    <s v="Manojbhai Navin Savara"/>
    <x v="2"/>
    <x v="0"/>
    <s v="Shilpa Bhagone"/>
    <s v="Line Leader"/>
    <m/>
    <s v="M"/>
    <d v="2000-04-30T00:00:00"/>
    <d v="2026-02-01T00:00:00"/>
    <s v="8 Hours"/>
    <m/>
    <s v="Yes"/>
    <s v="YES"/>
    <n v="101604627392"/>
    <n v="0"/>
    <m/>
    <s v="Contractor"/>
    <m/>
    <m/>
    <m/>
    <n v="340"/>
    <n v="110"/>
    <n v="15"/>
    <n v="465"/>
    <n v="41"/>
    <n v="5"/>
    <n v="511"/>
    <n v="501"/>
    <s v="Van"/>
    <s v="Contractor"/>
    <s v="Kaprada"/>
    <m/>
    <s v="1"/>
    <n v="-37"/>
    <x v="1"/>
    <m/>
    <m/>
    <d v="2022-03-01T00:00:00"/>
    <s v="SK3CW1540"/>
    <s v="4Y 4M"/>
    <x v="1"/>
    <s v="25 Yrs"/>
    <x v="3"/>
    <s v="Direct Prod Labour"/>
    <m/>
    <n v="20"/>
    <m/>
    <n v="340"/>
    <n v="110"/>
    <m/>
    <m/>
  </r>
  <r>
    <n v="118"/>
    <s v="SK3CW1541"/>
    <s v="Anantiben Manchhu Baraf"/>
    <x v="2"/>
    <x v="0"/>
    <s v="Shilpa Bhagone"/>
    <s v="Assembly"/>
    <m/>
    <s v="F"/>
    <d v="2002-06-29T00:00:00"/>
    <d v="2026-02-01T00:00:00"/>
    <s v="8 Hours"/>
    <m/>
    <s v="Yes"/>
    <s v="YES"/>
    <n v="101797043273"/>
    <n v="0"/>
    <m/>
    <s v="Contractor"/>
    <m/>
    <m/>
    <m/>
    <n v="340"/>
    <n v="110"/>
    <n v="0"/>
    <n v="450"/>
    <n v="41"/>
    <n v="5"/>
    <n v="496"/>
    <n v="501"/>
    <s v="Van"/>
    <s v="Contractor"/>
    <s v="Dharampur"/>
    <m/>
    <s v="1"/>
    <n v="-52"/>
    <x v="1"/>
    <m/>
    <m/>
    <d v="2022-03-01T00:00:00"/>
    <s v="SK3CW1541"/>
    <s v="4Y 4M"/>
    <x v="1"/>
    <s v="23 Yrs"/>
    <x v="0"/>
    <s v="Direct Labour"/>
    <m/>
    <n v="20"/>
    <m/>
    <n v="340"/>
    <n v="110"/>
    <m/>
    <m/>
  </r>
  <r>
    <n v="119"/>
    <s v="SK3CW1542"/>
    <s v="Kishor Ranchhod Bhavar"/>
    <x v="2"/>
    <x v="0"/>
    <s v="Shilpa Bhagone"/>
    <s v="Quality"/>
    <m/>
    <s v="M"/>
    <d v="2000-03-18T00:00:00"/>
    <d v="2026-02-01T00:00:00"/>
    <s v="8 Hours"/>
    <m/>
    <s v="Yes"/>
    <s v="YES"/>
    <n v="101686376915"/>
    <n v="0"/>
    <m/>
    <s v="Contractor"/>
    <m/>
    <m/>
    <m/>
    <n v="340"/>
    <n v="130"/>
    <n v="15"/>
    <n v="485"/>
    <n v="41"/>
    <n v="5"/>
    <n v="531"/>
    <n v="501"/>
    <s v="Van"/>
    <s v="Contractor"/>
    <s v="Kaprada"/>
    <m/>
    <s v="1"/>
    <n v="-17"/>
    <x v="1"/>
    <m/>
    <m/>
    <d v="2022-03-01T00:00:00"/>
    <s v="SK3CW1542"/>
    <s v="4Y 4M"/>
    <x v="1"/>
    <s v="26 Yrs"/>
    <x v="3"/>
    <s v="Indirect Labour"/>
    <m/>
    <n v="20"/>
    <m/>
    <n v="340"/>
    <n v="130"/>
    <m/>
    <m/>
  </r>
  <r>
    <n v="120"/>
    <s v="SK3CW1544"/>
    <s v="Jayshri Indiya Bhoya"/>
    <x v="2"/>
    <x v="0"/>
    <s v="Shilpa Bhagone"/>
    <s v="Assembly"/>
    <m/>
    <s v="F"/>
    <d v="2002-04-26T00:00:00"/>
    <d v="2026-02-01T00:00:00"/>
    <s v="8 Hours"/>
    <m/>
    <s v="Yes"/>
    <s v="YES"/>
    <n v="101938244481"/>
    <n v="0"/>
    <m/>
    <s v="Contractor"/>
    <m/>
    <m/>
    <m/>
    <n v="335"/>
    <n v="110"/>
    <n v="0"/>
    <n v="445"/>
    <n v="40"/>
    <n v="5"/>
    <n v="490"/>
    <n v="501"/>
    <s v="Van"/>
    <s v="Contractor"/>
    <s v="Kaprada"/>
    <m/>
    <s v="1"/>
    <n v="-57"/>
    <x v="1"/>
    <m/>
    <m/>
    <d v="2023-04-01T00:00:00"/>
    <s v="SK3CW1544"/>
    <s v="3Y 3M"/>
    <x v="1"/>
    <s v="23 Yrs"/>
    <x v="0"/>
    <s v="Direct Labour"/>
    <m/>
    <n v="20"/>
    <m/>
    <n v="335"/>
    <n v="110"/>
    <m/>
    <m/>
  </r>
  <r>
    <n v="121"/>
    <s v="SK3CW1545"/>
    <s v="Aelishaben Manji Dadhav"/>
    <x v="2"/>
    <x v="0"/>
    <s v="Shilpa Bhagone"/>
    <s v="Assembly"/>
    <m/>
    <s v="F"/>
    <d v="2004-06-24T00:00:00"/>
    <d v="2026-02-01T00:00:00"/>
    <s v="8 Hours"/>
    <m/>
    <s v="Yes"/>
    <s v="YES"/>
    <n v="101938244499"/>
    <n v="0"/>
    <m/>
    <s v="Contractor"/>
    <m/>
    <m/>
    <m/>
    <n v="335"/>
    <n v="110"/>
    <n v="0"/>
    <n v="445"/>
    <n v="40"/>
    <n v="5"/>
    <n v="490"/>
    <n v="501"/>
    <s v="Van"/>
    <s v="Contractor"/>
    <s v="Kaprada"/>
    <m/>
    <s v="1"/>
    <n v="-57"/>
    <x v="1"/>
    <m/>
    <m/>
    <d v="2023-04-01T00:00:00"/>
    <s v="SK3CW1545"/>
    <s v="3Y 3M"/>
    <x v="1"/>
    <s v="21 Yrs"/>
    <x v="0"/>
    <s v="Direct Labour"/>
    <m/>
    <n v="20"/>
    <m/>
    <n v="335"/>
    <n v="110"/>
    <m/>
    <m/>
  </r>
  <r>
    <n v="122"/>
    <s v="SK3CW1547"/>
    <s v="Gita Nilesh Patel"/>
    <x v="2"/>
    <x v="0"/>
    <s v="Shilpa Bhagone"/>
    <s v="Packing"/>
    <m/>
    <s v="F"/>
    <d v="1995-12-19T00:00:00"/>
    <d v="2026-02-01T00:00:00"/>
    <s v="8 Hours"/>
    <m/>
    <s v="Yes"/>
    <s v="YES"/>
    <n v="101113765527"/>
    <n v="0"/>
    <m/>
    <s v="Contractor"/>
    <m/>
    <m/>
    <m/>
    <n v="331"/>
    <n v="109"/>
    <n v="0"/>
    <n v="440"/>
    <n v="40"/>
    <n v="5"/>
    <n v="485"/>
    <n v="501"/>
    <s v="Van"/>
    <s v="Contractor"/>
    <s v="Pardi"/>
    <m/>
    <s v="1"/>
    <n v="-62"/>
    <x v="1"/>
    <m/>
    <m/>
    <d v="2023-04-01T00:00:00"/>
    <s v="SK3CW1547"/>
    <s v="3Y 3M"/>
    <x v="1"/>
    <s v="30 Yrs"/>
    <x v="4"/>
    <s v="Direct Labour"/>
    <m/>
    <n v="20"/>
    <m/>
    <n v="331"/>
    <n v="109"/>
    <m/>
    <m/>
  </r>
  <r>
    <n v="123"/>
    <s v="SK3CW1548"/>
    <s v="Kajal Jana Mahtu"/>
    <x v="2"/>
    <x v="0"/>
    <s v="Shilpa Bhagone"/>
    <s v="Assembly"/>
    <m/>
    <s v="F"/>
    <d v="2002-12-03T00:00:00"/>
    <d v="2026-02-01T00:00:00"/>
    <s v="8 Hours"/>
    <m/>
    <s v="Yes"/>
    <s v="YES"/>
    <n v="102032031303"/>
    <n v="0"/>
    <m/>
    <s v="Contractor"/>
    <m/>
    <m/>
    <m/>
    <n v="348"/>
    <n v="117"/>
    <n v="0"/>
    <n v="465"/>
    <n v="42"/>
    <n v="5"/>
    <n v="512"/>
    <n v="501"/>
    <s v="Van"/>
    <s v="Contractor"/>
    <s v="Kaprada"/>
    <m/>
    <s v="1"/>
    <n v="-37"/>
    <x v="1"/>
    <m/>
    <m/>
    <d v="2024-01-01T00:00:00"/>
    <s v="SK3CW1548"/>
    <s v="2Y 6M"/>
    <x v="5"/>
    <s v="23 Yrs"/>
    <x v="0"/>
    <s v="Direct Labour"/>
    <m/>
    <n v="20"/>
    <m/>
    <n v="348"/>
    <n v="117"/>
    <m/>
    <m/>
  </r>
  <r>
    <n v="124"/>
    <s v="SK3CW1549"/>
    <s v="Rimpalben Vinesh Chaudhari"/>
    <x v="2"/>
    <x v="0"/>
    <s v="Shilpa Bhagone"/>
    <s v="Assembly"/>
    <m/>
    <s v="F"/>
    <d v="2005-06-01T00:00:00"/>
    <d v="2026-02-01T00:00:00"/>
    <s v="8 Hours"/>
    <m/>
    <s v="Yes"/>
    <s v="YES"/>
    <n v="102032031293"/>
    <n v="0"/>
    <m/>
    <s v="Contractor"/>
    <m/>
    <m/>
    <m/>
    <n v="340"/>
    <n v="110"/>
    <n v="0"/>
    <n v="450"/>
    <n v="41"/>
    <n v="5"/>
    <n v="496"/>
    <n v="501"/>
    <s v="Van"/>
    <s v="Contractor"/>
    <s v="Dharampur"/>
    <m/>
    <s v="1"/>
    <n v="-52"/>
    <x v="1"/>
    <m/>
    <m/>
    <d v="2024-01-01T00:00:00"/>
    <s v="SK3CW1549"/>
    <s v="2Y 6M"/>
    <x v="5"/>
    <s v="20 Yrs"/>
    <x v="0"/>
    <s v="Direct Labour"/>
    <m/>
    <n v="20"/>
    <m/>
    <n v="340"/>
    <n v="110"/>
    <m/>
    <m/>
  </r>
  <r>
    <n v="125"/>
    <s v="SK3CW1551"/>
    <s v="Padavi Kajalben Kamleshbhai"/>
    <x v="2"/>
    <x v="0"/>
    <s v="Shilpa Bhagone"/>
    <s v="Assembly"/>
    <m/>
    <s v="F"/>
    <d v="2005-06-21T00:00:00"/>
    <d v="2026-02-01T00:00:00"/>
    <s v="8 Hours"/>
    <m/>
    <s v="Yes"/>
    <s v="YES"/>
    <n v="102032031272"/>
    <n v="0"/>
    <m/>
    <s v="Contractor"/>
    <m/>
    <m/>
    <m/>
    <n v="331"/>
    <n v="109"/>
    <n v="0"/>
    <n v="440"/>
    <n v="40"/>
    <n v="5"/>
    <n v="485"/>
    <n v="501"/>
    <s v="Van"/>
    <s v="Contractor"/>
    <s v="Dharampur"/>
    <m/>
    <s v="1"/>
    <n v="-62"/>
    <x v="1"/>
    <m/>
    <m/>
    <d v="2024-01-01T00:00:00"/>
    <s v="SK3CW1551"/>
    <s v="2Y 6M"/>
    <x v="5"/>
    <s v="20 Yrs"/>
    <x v="0"/>
    <s v="Direct Labour"/>
    <m/>
    <n v="20"/>
    <m/>
    <n v="331"/>
    <n v="109"/>
    <m/>
    <m/>
  </r>
  <r>
    <n v="126"/>
    <s v="SK3CW1552"/>
    <s v="Nirmaben Babubhai Nayaka"/>
    <x v="2"/>
    <x v="0"/>
    <s v="Shilpa Bhagone"/>
    <s v="Assembly"/>
    <m/>
    <s v="F"/>
    <d v="1983-08-27T00:00:00"/>
    <d v="2026-02-01T00:00:00"/>
    <s v="8 Hours"/>
    <m/>
    <s v="Yes"/>
    <s v="YES"/>
    <n v="101113765602"/>
    <n v="0"/>
    <m/>
    <s v="Contractor"/>
    <m/>
    <m/>
    <m/>
    <n v="340"/>
    <n v="100"/>
    <n v="0"/>
    <n v="440"/>
    <n v="41"/>
    <n v="5"/>
    <n v="486"/>
    <n v="501"/>
    <s v="Van"/>
    <s v="Contractor"/>
    <s v="Pardi"/>
    <m/>
    <s v="1"/>
    <n v="-62"/>
    <x v="1"/>
    <m/>
    <m/>
    <d v="2024-07-01T00:00:00"/>
    <s v="SK3CW1552"/>
    <s v="2Y 0M"/>
    <x v="2"/>
    <s v="42 Yrs"/>
    <x v="1"/>
    <s v="Direct Labour"/>
    <m/>
    <n v="20"/>
    <m/>
    <n v="340"/>
    <n v="100"/>
    <m/>
    <m/>
  </r>
  <r>
    <n v="127"/>
    <s v="SK3CW1553"/>
    <s v="Sobhaben Narottambhai Patel"/>
    <x v="2"/>
    <x v="0"/>
    <s v="Shilpa Bhagone"/>
    <s v="Packing"/>
    <m/>
    <s v="F"/>
    <d v="1986-11-20T00:00:00"/>
    <d v="2026-02-01T00:00:00"/>
    <s v="8 Hours"/>
    <m/>
    <s v="Yes"/>
    <s v="YES"/>
    <n v="101728739049"/>
    <n v="0"/>
    <m/>
    <s v="Contractor"/>
    <m/>
    <m/>
    <m/>
    <n v="340"/>
    <n v="100"/>
    <n v="0"/>
    <n v="440"/>
    <n v="41"/>
    <n v="5"/>
    <n v="486"/>
    <n v="501"/>
    <s v="Van"/>
    <s v="Contractor"/>
    <s v="Pardi"/>
    <m/>
    <s v="1"/>
    <n v="-62"/>
    <x v="1"/>
    <m/>
    <m/>
    <d v="2024-07-01T00:00:00"/>
    <s v="SK3CW1553"/>
    <s v="2Y 0M"/>
    <x v="2"/>
    <s v="39 Yrs"/>
    <x v="2"/>
    <s v="Direct Labour"/>
    <m/>
    <n v="20"/>
    <m/>
    <n v="340"/>
    <n v="100"/>
    <m/>
    <m/>
  </r>
  <r>
    <n v="128"/>
    <s v="SK3CW1554"/>
    <s v="Minaben Jerambhai Ganvit"/>
    <x v="2"/>
    <x v="0"/>
    <s v="Shilpa Bhagone"/>
    <s v="Assembly"/>
    <m/>
    <s v="F"/>
    <d v="1996-03-12T00:00:00"/>
    <d v="2026-02-01T00:00:00"/>
    <s v="8 Hours"/>
    <m/>
    <s v="Yes"/>
    <s v="YES"/>
    <n v="102093093750"/>
    <n v="0"/>
    <m/>
    <s v="Contractor"/>
    <m/>
    <m/>
    <m/>
    <n v="340"/>
    <n v="100"/>
    <n v="0"/>
    <n v="440"/>
    <n v="41"/>
    <n v="5"/>
    <n v="486"/>
    <n v="501"/>
    <s v="Van"/>
    <s v="Contractor"/>
    <s v="Dharampur"/>
    <m/>
    <s v="1"/>
    <n v="-62"/>
    <x v="1"/>
    <m/>
    <m/>
    <d v="2024-07-01T00:00:00"/>
    <s v="SK3CW1554"/>
    <s v="2Y 0M"/>
    <x v="2"/>
    <s v="30 Yrs"/>
    <x v="4"/>
    <s v="Direct Labour"/>
    <m/>
    <n v="20"/>
    <m/>
    <n v="340"/>
    <n v="100"/>
    <m/>
    <m/>
  </r>
  <r>
    <n v="129"/>
    <s v="SK3CW1555"/>
    <s v="Payalben Shankarbhai Vank"/>
    <x v="2"/>
    <x v="0"/>
    <s v="Shilpa Bhagone"/>
    <s v="Assembly"/>
    <m/>
    <s v="F"/>
    <d v="2003-08-08T00:00:00"/>
    <d v="2026-02-01T00:00:00"/>
    <s v="8 Hours"/>
    <m/>
    <s v="Yes"/>
    <s v="YES"/>
    <n v="101797043336"/>
    <n v="0"/>
    <m/>
    <s v="Contractor"/>
    <m/>
    <m/>
    <m/>
    <n v="340"/>
    <n v="100"/>
    <n v="0"/>
    <n v="440"/>
    <n v="41"/>
    <n v="5"/>
    <n v="486"/>
    <n v="501"/>
    <s v="Van"/>
    <s v="Contractor"/>
    <s v="Kaprada"/>
    <m/>
    <s v="1"/>
    <n v="-62"/>
    <x v="1"/>
    <m/>
    <m/>
    <d v="2024-07-01T00:00:00"/>
    <s v="SK3CW1555"/>
    <s v="2Y 0M"/>
    <x v="2"/>
    <s v="22 Yrs"/>
    <x v="0"/>
    <s v="Direct Labour"/>
    <m/>
    <n v="20"/>
    <m/>
    <n v="340"/>
    <n v="100"/>
    <m/>
    <m/>
  </r>
  <r>
    <n v="130"/>
    <s v="SK3CW1558"/>
    <s v="Manishaben Subhash Ghatka"/>
    <x v="2"/>
    <x v="0"/>
    <s v="Shilpa Bhagone"/>
    <s v="Packing"/>
    <m/>
    <s v="F"/>
    <d v="1992-06-01T00:00:00"/>
    <d v="2026-02-01T00:00:00"/>
    <s v="8 Hours"/>
    <m/>
    <s v="Yes"/>
    <s v="YES"/>
    <n v="102093093766"/>
    <n v="0"/>
    <m/>
    <s v="Contractor"/>
    <m/>
    <m/>
    <m/>
    <n v="340"/>
    <n v="100"/>
    <n v="0"/>
    <n v="440"/>
    <n v="41"/>
    <n v="5"/>
    <n v="486"/>
    <n v="501"/>
    <s v="Bike"/>
    <s v="Own"/>
    <s v="Kaprada"/>
    <m/>
    <s v="1"/>
    <n v="-62"/>
    <x v="1"/>
    <m/>
    <m/>
    <d v="2024-07-03T00:00:00"/>
    <s v="SK3CW1558"/>
    <s v="2Y 0M"/>
    <x v="2"/>
    <s v="33 Yrs"/>
    <x v="4"/>
    <s v="Direct Labour"/>
    <m/>
    <n v="20"/>
    <m/>
    <n v="340"/>
    <n v="100"/>
    <m/>
    <m/>
  </r>
  <r>
    <n v="131"/>
    <s v="SK3CW1559"/>
    <s v="Snehaben Jagdish Ganvit"/>
    <x v="2"/>
    <x v="0"/>
    <s v="Shilpa Bhagone"/>
    <s v="Packing"/>
    <m/>
    <s v="F"/>
    <d v="2004-09-09T00:00:00"/>
    <d v="2026-02-01T00:00:00"/>
    <s v="8 Hours"/>
    <m/>
    <s v="Yes"/>
    <s v="YES"/>
    <n v="102143559405"/>
    <n v="0"/>
    <m/>
    <s v="Contractor"/>
    <m/>
    <m/>
    <m/>
    <n v="340"/>
    <n v="100"/>
    <n v="0"/>
    <n v="440"/>
    <n v="41"/>
    <n v="5"/>
    <n v="486"/>
    <n v="501"/>
    <s v="Van"/>
    <s v="Contractor"/>
    <s v="Dharampur"/>
    <m/>
    <s v="1"/>
    <n v="-62"/>
    <x v="1"/>
    <m/>
    <m/>
    <d v="2024-12-01T00:00:00"/>
    <s v="SK3CW1559"/>
    <s v="1Y 7M"/>
    <x v="2"/>
    <s v="21 Yrs"/>
    <x v="0"/>
    <s v="Direct Labour"/>
    <m/>
    <n v="20"/>
    <m/>
    <n v="340"/>
    <n v="100"/>
    <m/>
    <m/>
  </r>
  <r>
    <n v="132"/>
    <s v="SK3CW1562"/>
    <s v="Minaxi Bharat Patel"/>
    <x v="2"/>
    <x v="0"/>
    <s v="Shilpa Bhagone"/>
    <s v="Packing"/>
    <m/>
    <s v="F"/>
    <d v="1981-06-26T00:00:00"/>
    <d v="2026-02-01T00:00:00"/>
    <s v="8 Hours"/>
    <m/>
    <s v="Yes"/>
    <s v="YES"/>
    <n v="100227762505"/>
    <n v="0"/>
    <m/>
    <s v="Contractor"/>
    <m/>
    <m/>
    <m/>
    <n v="340"/>
    <n v="100"/>
    <n v="0"/>
    <n v="440"/>
    <n v="41"/>
    <n v="5"/>
    <n v="486"/>
    <n v="501"/>
    <s v="Van"/>
    <s v="Contractor"/>
    <s v="Pardi"/>
    <m/>
    <s v="1"/>
    <n v="-62"/>
    <x v="1"/>
    <m/>
    <m/>
    <d v="2025-02-01T00:00:00"/>
    <s v="SK3CW1562"/>
    <s v="1Y 5M"/>
    <x v="2"/>
    <s v="44 Yrs"/>
    <x v="1"/>
    <s v="Direct Labour"/>
    <m/>
    <n v="20"/>
    <m/>
    <n v="340"/>
    <n v="100"/>
    <m/>
    <m/>
  </r>
  <r>
    <n v="133"/>
    <s v="SK3CW1564"/>
    <s v="Sangitaben Rushibhai Patel"/>
    <x v="2"/>
    <x v="0"/>
    <s v="Shilpa Bhagone"/>
    <s v="Packing"/>
    <m/>
    <s v="F"/>
    <d v="1988-08-25T00:00:00"/>
    <d v="2026-02-01T00:00:00"/>
    <s v="8 Hours"/>
    <m/>
    <s v="Yes"/>
    <s v="YES"/>
    <n v="101882504611"/>
    <n v="0"/>
    <m/>
    <s v="Contractor"/>
    <m/>
    <m/>
    <m/>
    <n v="340"/>
    <n v="100"/>
    <n v="0"/>
    <n v="440"/>
    <n v="41"/>
    <n v="5"/>
    <n v="486"/>
    <n v="501"/>
    <s v="Van"/>
    <s v="Contractor"/>
    <s v="Pardi"/>
    <m/>
    <s v="1"/>
    <n v="-62"/>
    <x v="1"/>
    <m/>
    <m/>
    <d v="2025-02-01T00:00:00"/>
    <s v="SK3CW1564"/>
    <s v="1Y 5M"/>
    <x v="2"/>
    <s v="37 Yrs"/>
    <x v="2"/>
    <s v="Direct Labour"/>
    <m/>
    <n v="20"/>
    <m/>
    <n v="340"/>
    <n v="100"/>
    <m/>
    <m/>
  </r>
  <r>
    <n v="134"/>
    <s v="SK3CW1565"/>
    <s v="Tejashbhai Babu Bhoya"/>
    <x v="2"/>
    <x v="0"/>
    <s v="Shilpa Bhagone"/>
    <s v="Assembly"/>
    <m/>
    <s v="M"/>
    <d v="2003-09-08T00:00:00"/>
    <d v="2026-02-01T00:00:00"/>
    <s v="8 Hours"/>
    <m/>
    <s v="Yes"/>
    <s v="YES"/>
    <n v="102261298558"/>
    <n v="0"/>
    <m/>
    <s v="Contractor"/>
    <m/>
    <m/>
    <m/>
    <n v="340"/>
    <n v="100"/>
    <n v="0"/>
    <n v="440"/>
    <n v="41"/>
    <n v="5"/>
    <n v="486"/>
    <n v="501"/>
    <e v="#N/A"/>
    <e v="#N/A"/>
    <e v="#N/A"/>
    <m/>
    <s v="1"/>
    <n v="-62"/>
    <x v="1"/>
    <m/>
    <m/>
    <d v="2026-02-01T00:00:00"/>
    <s v="SK3CW1565"/>
    <s v="0Y 5M"/>
    <x v="3"/>
    <s v="22 Yrs"/>
    <x v="0"/>
    <s v="Direct Labour"/>
    <m/>
    <n v="20"/>
    <m/>
    <n v="340"/>
    <n v="100"/>
    <m/>
    <m/>
  </r>
  <r>
    <n v="135"/>
    <s v="SK3CW1566"/>
    <s v="Priyankaben Prabhu Aasariya"/>
    <x v="2"/>
    <x v="0"/>
    <s v="Shilpa Bhagone"/>
    <s v="Assembly"/>
    <m/>
    <s v="F"/>
    <d v="1998-06-01T00:00:00"/>
    <d v="2026-02-01T00:00:00"/>
    <s v="8 Hours"/>
    <m/>
    <s v="Yes"/>
    <s v="YES"/>
    <n v="102261317154"/>
    <n v="0"/>
    <m/>
    <s v="Contractor"/>
    <m/>
    <m/>
    <m/>
    <n v="340"/>
    <n v="100"/>
    <n v="0"/>
    <n v="440"/>
    <n v="41"/>
    <n v="5"/>
    <n v="486"/>
    <n v="501"/>
    <e v="#N/A"/>
    <e v="#N/A"/>
    <e v="#N/A"/>
    <m/>
    <s v="1"/>
    <n v="-62"/>
    <x v="1"/>
    <m/>
    <m/>
    <d v="2026-02-01T00:00:00"/>
    <s v="SK3CW1566"/>
    <s v="0Y 5M"/>
    <x v="3"/>
    <s v="27 Yrs"/>
    <x v="3"/>
    <s v="Direct Labour"/>
    <m/>
    <n v="20"/>
    <m/>
    <n v="340"/>
    <n v="100"/>
    <m/>
    <m/>
  </r>
  <r>
    <n v="136"/>
    <s v="SK3WK0001"/>
    <s v="Mishal Meghaben Mukeshbhai"/>
    <x v="2"/>
    <x v="1"/>
    <s v="Company"/>
    <s v="Assembly"/>
    <m/>
    <s v="F"/>
    <d v="2002-06-09T00:00:00"/>
    <d v="2021-06-01T00:00:00"/>
    <s v="8 Hours"/>
    <m/>
    <s v="Yes"/>
    <s v="YES"/>
    <n v="101700877189"/>
    <n v="3911379330"/>
    <m/>
    <s v="HDFC NEFT"/>
    <s v="HDFC Bank"/>
    <n v="50100445433559"/>
    <m/>
    <n v="384"/>
    <n v="101"/>
    <m/>
    <n v="485"/>
    <n v="46"/>
    <n v="32"/>
    <n v="563"/>
    <n v="501"/>
    <s v="Van"/>
    <s v="Contractor"/>
    <s v="Dharampur"/>
    <m/>
    <s v="1"/>
    <n v="-17"/>
    <x v="1"/>
    <m/>
    <m/>
    <d v="2021-06-01T00:00:00"/>
    <s v="SK3WK0001"/>
    <s v="5Y 1M"/>
    <x v="0"/>
    <s v="23 Yrs"/>
    <x v="0"/>
    <s v="Direct Labour"/>
    <m/>
    <n v="20"/>
    <m/>
    <n v="384"/>
    <n v="101"/>
    <m/>
    <m/>
  </r>
  <r>
    <n v="137"/>
    <s v="SK3WK0015"/>
    <s v="Patel Archanaben Ravindrabhai"/>
    <x v="2"/>
    <x v="1"/>
    <s v="Company"/>
    <s v="Assembly"/>
    <m/>
    <s v="F"/>
    <d v="2003-05-29T00:00:00"/>
    <d v="2021-06-01T00:00:00"/>
    <s v="8 Hours"/>
    <m/>
    <s v="Yes"/>
    <s v="YES"/>
    <n v="101704283002"/>
    <n v="3911379696"/>
    <m/>
    <s v="HDFC NEFT"/>
    <s v="HDFC Bank"/>
    <n v="50100445433572"/>
    <m/>
    <n v="379"/>
    <n v="86"/>
    <m/>
    <n v="465"/>
    <n v="45"/>
    <n v="32"/>
    <n v="542"/>
    <n v="501"/>
    <s v="Van"/>
    <s v="Contractor"/>
    <s v="Mota Ponda"/>
    <m/>
    <s v="1"/>
    <n v="-37"/>
    <x v="1"/>
    <m/>
    <m/>
    <d v="2021-06-01T00:00:00"/>
    <s v="SK3WK0015"/>
    <s v="5Y 1M"/>
    <x v="0"/>
    <s v="22 Yrs"/>
    <x v="0"/>
    <s v="Direct Labour"/>
    <m/>
    <n v="20"/>
    <m/>
    <n v="379"/>
    <n v="86"/>
    <m/>
    <m/>
  </r>
  <r>
    <n v="138"/>
    <s v="SK3WK0016"/>
    <s v="Ashariya Paruben Ramanbhai"/>
    <x v="2"/>
    <x v="1"/>
    <s v="Company"/>
    <s v="Assembly"/>
    <m/>
    <s v="F"/>
    <d v="2001-04-10T00:00:00"/>
    <d v="2021-06-01T00:00:00"/>
    <s v="8 Hours"/>
    <m/>
    <s v="Yes"/>
    <s v="YES"/>
    <n v="101704276176"/>
    <n v="3911379719"/>
    <m/>
    <s v="HDFC NEFT"/>
    <s v="HDFC Bank"/>
    <n v="50100445433585"/>
    <m/>
    <n v="384"/>
    <n v="101"/>
    <m/>
    <n v="485"/>
    <n v="46"/>
    <n v="32"/>
    <n v="563"/>
    <n v="501"/>
    <s v="Van"/>
    <s v="Contractor"/>
    <s v="Mota Ponda"/>
    <m/>
    <s v="1"/>
    <n v="-17"/>
    <x v="1"/>
    <m/>
    <m/>
    <d v="2021-06-01T00:00:00"/>
    <s v="SK3WK0016"/>
    <s v="5Y 1M"/>
    <x v="0"/>
    <s v="24 Yrs"/>
    <x v="0"/>
    <s v="Direct Labour"/>
    <m/>
    <n v="20"/>
    <m/>
    <n v="384"/>
    <n v="101"/>
    <m/>
    <m/>
  </r>
  <r>
    <n v="139"/>
    <s v="SK3WK0017"/>
    <s v="Rathod Jigneshbhai Bharatbhai "/>
    <x v="2"/>
    <x v="1"/>
    <s v="Company"/>
    <s v="Soaking"/>
    <m/>
    <s v="M"/>
    <d v="1994-02-06T00:00:00"/>
    <d v="2021-06-01T00:00:00"/>
    <s v="8 Hours"/>
    <m/>
    <s v="Yes"/>
    <s v="YES"/>
    <n v="101257046995"/>
    <n v="3911379816"/>
    <m/>
    <s v="HDFC NEFT"/>
    <s v="HDFC Bank"/>
    <n v="50100445433421"/>
    <m/>
    <n v="379"/>
    <n v="96"/>
    <m/>
    <n v="475"/>
    <n v="45"/>
    <n v="32"/>
    <n v="552"/>
    <n v="501"/>
    <s v="Bike"/>
    <s v="Own"/>
    <s v="Dharampur"/>
    <m/>
    <s v="1"/>
    <n v="-27"/>
    <x v="1"/>
    <m/>
    <m/>
    <d v="2021-06-01T00:00:00"/>
    <s v="SK3WK0017"/>
    <s v="5Y 1M"/>
    <x v="0"/>
    <s v="32 Yrs"/>
    <x v="4"/>
    <s v="Direct Prod Labour"/>
    <m/>
    <n v="20"/>
    <m/>
    <n v="379"/>
    <n v="96"/>
    <m/>
    <m/>
  </r>
  <r>
    <n v="140"/>
    <s v="SK3WK0020"/>
    <s v="Patel Divyenbhai Jasvantbhai"/>
    <x v="2"/>
    <x v="1"/>
    <s v="Company"/>
    <s v="Assembly"/>
    <m/>
    <s v="M"/>
    <d v="2001-08-04T00:00:00"/>
    <d v="2021-06-01T00:00:00"/>
    <s v="8 Hours"/>
    <m/>
    <s v="Yes"/>
    <s v="YES"/>
    <n v="101614821186"/>
    <n v="3911380872"/>
    <m/>
    <s v="HDFC NEFT"/>
    <s v="HDFC Bank"/>
    <n v="50100445433520"/>
    <m/>
    <n v="400"/>
    <n v="175"/>
    <n v="15"/>
    <n v="590"/>
    <n v="48"/>
    <n v="33"/>
    <n v="671"/>
    <n v="501"/>
    <s v="Van"/>
    <s v="Contractor"/>
    <s v="Dharampur"/>
    <m/>
    <s v="1"/>
    <n v="88"/>
    <x v="2"/>
    <m/>
    <m/>
    <d v="2021-06-01T00:00:00"/>
    <s v="SK3WK0020"/>
    <s v="5Y 1M"/>
    <x v="0"/>
    <s v="24 Yrs"/>
    <x v="0"/>
    <s v="Direct Labour"/>
    <m/>
    <n v="20"/>
    <m/>
    <n v="400"/>
    <n v="175"/>
    <m/>
    <m/>
  </r>
  <r>
    <n v="141"/>
    <s v="SK3WK0022"/>
    <s v="Tejaskumar Mukeshbhai Patel"/>
    <x v="2"/>
    <x v="1"/>
    <s v="Company"/>
    <s v="FF/Repair"/>
    <m/>
    <s v="M"/>
    <d v="1997-11-27T00:00:00"/>
    <d v="2017-12-01T00:00:00"/>
    <s v="8 Hours"/>
    <m/>
    <s v="Yes"/>
    <s v="YES"/>
    <n v="101210258133"/>
    <n v="3911380882"/>
    <m/>
    <s v="HDFC NEFT"/>
    <s v="HDFC Bank"/>
    <n v="50100332272126"/>
    <m/>
    <n v="419"/>
    <n v="196"/>
    <n v="20"/>
    <n v="635"/>
    <n v="50"/>
    <n v="35"/>
    <n v="720"/>
    <n v="501"/>
    <s v="Bike"/>
    <s v="Own"/>
    <s v="Vapi"/>
    <m/>
    <s v="1"/>
    <n v="133"/>
    <x v="3"/>
    <m/>
    <m/>
    <d v="2017-12-01T00:00:00"/>
    <s v="SK3WK0022"/>
    <s v="8Y 7M"/>
    <x v="4"/>
    <s v="28 Yrs"/>
    <x v="3"/>
    <s v="Direct Prod Labour"/>
    <m/>
    <n v="20"/>
    <m/>
    <n v="419"/>
    <n v="196"/>
    <m/>
    <m/>
  </r>
  <r>
    <n v="142"/>
    <s v="SK3WK0024"/>
    <s v="Prajapati Darshan Ashokbhai"/>
    <x v="2"/>
    <x v="1"/>
    <s v="Company"/>
    <s v="Packing"/>
    <m/>
    <s v="M"/>
    <d v="1993-11-24T00:00:00"/>
    <d v="2020-08-01T00:00:00"/>
    <s v="8 Hours"/>
    <m/>
    <s v="Yes"/>
    <s v="YES"/>
    <n v="100946893241"/>
    <n v="3911380894"/>
    <m/>
    <s v="HDFC NEFT"/>
    <s v="HDFC Bank"/>
    <n v="50100262033684"/>
    <m/>
    <n v="432"/>
    <n v="288"/>
    <n v="20"/>
    <n v="740"/>
    <n v="52"/>
    <n v="36"/>
    <n v="828"/>
    <n v="501"/>
    <s v="Train"/>
    <s v="Own"/>
    <s v="Valsad"/>
    <m/>
    <s v="1"/>
    <n v="238"/>
    <x v="5"/>
    <m/>
    <m/>
    <d v="2020-08-01T00:00:00"/>
    <s v="SK3WK0024"/>
    <s v="5Y 11M"/>
    <x v="0"/>
    <s v="32 Yrs"/>
    <x v="4"/>
    <s v="Direct Labour"/>
    <m/>
    <n v="20"/>
    <m/>
    <n v="432"/>
    <n v="288"/>
    <m/>
    <m/>
  </r>
  <r>
    <n v="143"/>
    <s v="SK3WK0026"/>
    <s v="Hetalben Jagdishbhai Ganvit"/>
    <x v="2"/>
    <x v="1"/>
    <s v="Company"/>
    <s v="Assembly"/>
    <m/>
    <s v="F"/>
    <d v="2003-06-11T00:00:00"/>
    <d v="2021-11-01T00:00:00"/>
    <s v="8 Hours"/>
    <m/>
    <s v="Yes"/>
    <s v="YES"/>
    <n v="101752191130"/>
    <n v="3911380923"/>
    <m/>
    <s v="HDFC NEFT"/>
    <s v="HDFC Bank"/>
    <n v="50100487666416"/>
    <m/>
    <n v="384"/>
    <n v="101"/>
    <m/>
    <n v="485"/>
    <n v="46"/>
    <n v="32"/>
    <n v="563"/>
    <n v="501"/>
    <s v="Van"/>
    <s v="Contractor"/>
    <s v="Dharampur"/>
    <m/>
    <s v="1"/>
    <n v="-17"/>
    <x v="1"/>
    <m/>
    <m/>
    <d v="2021-11-01T00:00:00"/>
    <s v="SK3WK0026"/>
    <s v="4Y 8M"/>
    <x v="1"/>
    <s v="22 Yrs"/>
    <x v="0"/>
    <s v="Direct Labour"/>
    <m/>
    <n v="20"/>
    <m/>
    <n v="384"/>
    <n v="101"/>
    <m/>
    <m/>
  </r>
  <r>
    <n v="144"/>
    <s v="SK3WK0027"/>
    <s v="Padavi Saruben Ramubhai"/>
    <x v="2"/>
    <x v="1"/>
    <s v="Company"/>
    <s v="Packing"/>
    <m/>
    <s v="F"/>
    <d v="1984-10-05T00:00:00"/>
    <d v="2021-11-01T00:00:00"/>
    <s v="8 Hours"/>
    <m/>
    <s v="Yes"/>
    <s v="YES"/>
    <n v="101752535581"/>
    <n v="3911380948"/>
    <m/>
    <s v="HDFC NEFT"/>
    <s v="HDFC Bank"/>
    <n v="50100487666429"/>
    <m/>
    <n v="379"/>
    <n v="86"/>
    <m/>
    <n v="465"/>
    <n v="45"/>
    <n v="32"/>
    <n v="542"/>
    <n v="501"/>
    <s v="Bike"/>
    <s v="Own"/>
    <s v="Dharampur"/>
    <m/>
    <s v="1"/>
    <n v="-37"/>
    <x v="1"/>
    <m/>
    <m/>
    <d v="2021-11-01T00:00:00"/>
    <s v="SK3WK0027"/>
    <s v="4Y 8M"/>
    <x v="1"/>
    <s v="41 Yrs"/>
    <x v="1"/>
    <s v="Direct Labour"/>
    <m/>
    <n v="20"/>
    <m/>
    <n v="379"/>
    <n v="86"/>
    <m/>
    <m/>
  </r>
  <r>
    <n v="145"/>
    <s v="SK3WK0031"/>
    <s v="Sapta Virajkumar Amishbhai"/>
    <x v="2"/>
    <x v="1"/>
    <s v="Company"/>
    <s v="Quality"/>
    <m/>
    <s v="M"/>
    <d v="1999-12-10T00:00:00"/>
    <d v="2022-08-01T00:00:00"/>
    <s v="8 Hours"/>
    <m/>
    <s v="Yes"/>
    <s v="YES"/>
    <n v="101516145283"/>
    <n v="3911381030"/>
    <m/>
    <s v="HDFC NEFT"/>
    <s v="HDFC Bank"/>
    <n v="50100555783518"/>
    <m/>
    <n v="369"/>
    <n v="126"/>
    <n v="15"/>
    <n v="510"/>
    <n v="44"/>
    <n v="31"/>
    <n v="585"/>
    <n v="501"/>
    <s v="Van"/>
    <s v="Contractor"/>
    <s v="Dharampur"/>
    <m/>
    <s v="1"/>
    <n v="8"/>
    <x v="0"/>
    <m/>
    <m/>
    <d v="2022-08-01T00:00:00"/>
    <s v="SK3WK0031"/>
    <s v="3Y 11M"/>
    <x v="1"/>
    <s v="26 Yrs"/>
    <x v="3"/>
    <s v="Indirect Labour"/>
    <m/>
    <n v="20"/>
    <m/>
    <n v="369"/>
    <n v="126"/>
    <m/>
    <m/>
  </r>
  <r>
    <n v="146"/>
    <s v="SK3WK0033"/>
    <s v="Padavi Shardaben Ramanbhai"/>
    <x v="2"/>
    <x v="1"/>
    <s v="Company"/>
    <s v="Packing"/>
    <m/>
    <s v="F"/>
    <d v="1999-03-03T00:00:00"/>
    <d v="2023-12-01T00:00:00"/>
    <s v="8 Hours"/>
    <m/>
    <s v="Yes"/>
    <s v="YES"/>
    <n v="101706188460"/>
    <n v="3911419594"/>
    <m/>
    <s v="HDFC NEFT"/>
    <s v="HDFC Bank"/>
    <n v="50100695035954"/>
    <m/>
    <n v="384"/>
    <n v="106"/>
    <m/>
    <n v="490"/>
    <n v="46"/>
    <n v="32"/>
    <n v="568"/>
    <n v="501"/>
    <s v="Van"/>
    <s v="Contractor"/>
    <s v="Dharampur"/>
    <m/>
    <s v="1"/>
    <n v="-12"/>
    <x v="1"/>
    <m/>
    <m/>
    <d v="2023-12-01T00:00:00"/>
    <s v="SK3WK0033"/>
    <s v="2Y 7M"/>
    <x v="5"/>
    <s v="27 Yrs"/>
    <x v="3"/>
    <s v="Direct Labour"/>
    <m/>
    <n v="20"/>
    <m/>
    <n v="384"/>
    <n v="106"/>
    <m/>
    <m/>
  </r>
  <r>
    <n v="147"/>
    <s v="SK3WK0034"/>
    <s v="Patel Ketankumar Amratbhai "/>
    <x v="2"/>
    <x v="1"/>
    <s v="Company"/>
    <s v="Soaking"/>
    <m/>
    <s v="M"/>
    <d v="1994-06-02T00:00:00"/>
    <d v="2023-12-01T00:00:00"/>
    <s v="8 Hours"/>
    <m/>
    <s v="Yes"/>
    <s v="YES"/>
    <n v="1016977121051"/>
    <n v="3911431473"/>
    <m/>
    <s v="HDFC NEFT"/>
    <s v="HDFC Bank"/>
    <n v="50100695035865"/>
    <m/>
    <n v="394"/>
    <n v="151"/>
    <n v="15"/>
    <n v="560"/>
    <n v="47"/>
    <n v="33"/>
    <n v="640"/>
    <n v="501"/>
    <s v="Van"/>
    <s v="Contractor"/>
    <s v="Dharampur"/>
    <m/>
    <s v="1"/>
    <n v="58"/>
    <x v="2"/>
    <m/>
    <m/>
    <d v="2023-12-01T00:00:00"/>
    <s v="SK3WK0034"/>
    <s v="2Y 7M"/>
    <x v="5"/>
    <s v="31 Yrs"/>
    <x v="4"/>
    <s v="Direct Prod Labour"/>
    <m/>
    <n v="20"/>
    <m/>
    <n v="394"/>
    <n v="151"/>
    <m/>
    <m/>
  </r>
  <r>
    <n v="148"/>
    <s v="SK3WK0035"/>
    <s v="Padavi Ramubhai Shankarbhai "/>
    <x v="2"/>
    <x v="1"/>
    <s v="Company"/>
    <s v="Store"/>
    <m/>
    <s v="M"/>
    <d v="1982-12-20T00:00:00"/>
    <d v="2023-12-01T00:00:00"/>
    <s v="8 Hours"/>
    <m/>
    <s v="Yes"/>
    <s v="YES"/>
    <n v="101697712167"/>
    <n v="3911431606"/>
    <m/>
    <s v="HDFC NEFT"/>
    <s v="HDFC Bank"/>
    <n v="50100695035737"/>
    <m/>
    <n v="394"/>
    <n v="136"/>
    <m/>
    <n v="530"/>
    <n v="47"/>
    <n v="33"/>
    <n v="610"/>
    <n v="501"/>
    <s v="Bike"/>
    <s v="Own"/>
    <s v="Dharampur"/>
    <m/>
    <s v="1"/>
    <n v="28"/>
    <x v="0"/>
    <m/>
    <m/>
    <d v="2023-12-01T00:00:00"/>
    <s v="SK3WK0035"/>
    <s v="2Y 7M"/>
    <x v="5"/>
    <s v="43 Yrs"/>
    <x v="1"/>
    <s v="Indirect Labour"/>
    <m/>
    <n v="20"/>
    <m/>
    <n v="394"/>
    <n v="136"/>
    <m/>
    <m/>
  </r>
  <r>
    <n v="149"/>
    <s v="SK3WK0037"/>
    <s v="Kharpadiya Tejalben Nitinbhai"/>
    <x v="2"/>
    <x v="1"/>
    <s v="Company"/>
    <s v="Packing"/>
    <m/>
    <s v="F"/>
    <d v="1994-10-20T00:00:00"/>
    <d v="2023-12-02T00:00:00"/>
    <s v="8 Hours"/>
    <m/>
    <s v="Yes"/>
    <s v="YES"/>
    <n v="101697712903"/>
    <n v="3911431246"/>
    <m/>
    <s v="HDFC NEFT"/>
    <s v="HDFC Bank"/>
    <n v="50100695036434"/>
    <m/>
    <n v="384"/>
    <n v="101"/>
    <m/>
    <n v="485"/>
    <n v="46"/>
    <n v="32"/>
    <n v="563"/>
    <n v="501"/>
    <s v="Van"/>
    <s v="Contractor"/>
    <s v="Dharampur"/>
    <m/>
    <s v="1"/>
    <n v="-17"/>
    <x v="1"/>
    <m/>
    <m/>
    <d v="2023-12-02T00:00:00"/>
    <s v="SK3WK0037"/>
    <s v="2Y 7M"/>
    <x v="5"/>
    <s v="31 Yrs"/>
    <x v="4"/>
    <s v="Direct Labour"/>
    <m/>
    <n v="20"/>
    <m/>
    <n v="384"/>
    <n v="101"/>
    <m/>
    <m/>
  </r>
  <r>
    <n v="150"/>
    <s v="SK3WK0039"/>
    <s v="Tumda Bipinbhai Navinbhai"/>
    <x v="2"/>
    <x v="1"/>
    <s v="Company"/>
    <s v="Quality"/>
    <m/>
    <s v="M"/>
    <d v="2002-08-12T00:00:00"/>
    <d v="2024-01-01T00:00:00"/>
    <s v="8 Hours"/>
    <m/>
    <s v="Yes"/>
    <s v="YES"/>
    <n v="101639305904"/>
    <n v="3911682323"/>
    <m/>
    <s v="HDFC NEFT"/>
    <s v="HDFC Bank"/>
    <n v="50100695035970"/>
    <m/>
    <n v="381"/>
    <n v="134"/>
    <n v="15"/>
    <n v="530"/>
    <n v="46"/>
    <n v="32"/>
    <n v="608"/>
    <n v="501"/>
    <s v="Van"/>
    <s v="Contractor"/>
    <s v="Kaprada"/>
    <m/>
    <s v="1"/>
    <n v="28"/>
    <x v="0"/>
    <m/>
    <m/>
    <d v="2024-01-01T00:00:00"/>
    <s v="SK3WK0039"/>
    <s v="2Y 6M"/>
    <x v="5"/>
    <s v="23 Yrs"/>
    <x v="0"/>
    <s v="Indirect Labour"/>
    <m/>
    <n v="20"/>
    <m/>
    <n v="381"/>
    <n v="134"/>
    <m/>
    <m/>
  </r>
  <r>
    <n v="151"/>
    <s v="SK3WK0040"/>
    <s v="Soni"/>
    <x v="2"/>
    <x v="1"/>
    <s v="Company"/>
    <s v="Assembly"/>
    <m/>
    <s v="F"/>
    <d v="2003-05-14T00:00:00"/>
    <d v="2024-12-01T00:00:00"/>
    <s v="8 Hours"/>
    <m/>
    <s v="Yes"/>
    <s v="YES"/>
    <n v="101697712151"/>
    <n v="3911431223"/>
    <m/>
    <s v="HDFC NEFT"/>
    <s v="HDFC Bank"/>
    <n v="50100781754789"/>
    <m/>
    <n v="340"/>
    <n v="110"/>
    <m/>
    <n v="450"/>
    <n v="41"/>
    <n v="28"/>
    <n v="519"/>
    <n v="501"/>
    <s v="Walk"/>
    <s v="Own"/>
    <s v="Dungara"/>
    <m/>
    <s v="1"/>
    <n v="-52"/>
    <x v="1"/>
    <m/>
    <m/>
    <d v="2024-12-01T00:00:00"/>
    <s v="SK3WK0040"/>
    <s v="1Y 7M"/>
    <x v="2"/>
    <s v="22 Yrs"/>
    <x v="0"/>
    <s v="Direct Labour"/>
    <m/>
    <n v="20"/>
    <m/>
    <n v="340"/>
    <n v="110"/>
    <m/>
    <m/>
  </r>
  <r>
    <n v="152"/>
    <s v="SK3WK0041"/>
    <s v="Patel Mayuriben Maganbhai"/>
    <x v="2"/>
    <x v="1"/>
    <s v="Company"/>
    <s v="Packing"/>
    <m/>
    <s v="F"/>
    <d v="2003-03-18T00:00:00"/>
    <d v="2024-12-01T00:00:00"/>
    <s v="8 Hours"/>
    <m/>
    <s v="Yes"/>
    <s v="YES"/>
    <n v="102030223491"/>
    <n v="3911683466"/>
    <m/>
    <s v="HDFC NEFT"/>
    <s v="HDFC Bank"/>
    <n v="50100781754266"/>
    <m/>
    <n v="360"/>
    <n v="85"/>
    <m/>
    <n v="445"/>
    <n v="43"/>
    <n v="30"/>
    <n v="518"/>
    <n v="501"/>
    <s v="Van"/>
    <s v="Contractor"/>
    <s v="Mota Ponda"/>
    <m/>
    <s v="1"/>
    <n v="-57"/>
    <x v="1"/>
    <m/>
    <m/>
    <d v="2024-12-01T00:00:00"/>
    <s v="SK3WK0041"/>
    <s v="1Y 7M"/>
    <x v="2"/>
    <s v="23 Yrs"/>
    <x v="0"/>
    <s v="Direct Labour"/>
    <m/>
    <n v="20"/>
    <m/>
    <n v="360"/>
    <n v="85"/>
    <m/>
    <m/>
  </r>
  <r>
    <n v="153"/>
    <s v="SK3WK0042"/>
    <s v="Seema"/>
    <x v="2"/>
    <x v="1"/>
    <s v="Company"/>
    <s v="House Keeping"/>
    <m/>
    <s v="F"/>
    <d v="1981-01-01T00:00:00"/>
    <d v="2024-12-01T00:00:00"/>
    <s v="8 Hours"/>
    <m/>
    <s v="Yes"/>
    <s v="YES"/>
    <n v="101793356507"/>
    <n v="3911682464"/>
    <m/>
    <s v="HDFC NEFT"/>
    <s v="HDFC Bank"/>
    <n v="50100794219497"/>
    <m/>
    <n v="360"/>
    <n v="100"/>
    <m/>
    <n v="460"/>
    <n v="43"/>
    <n v="30"/>
    <n v="533"/>
    <n v="501"/>
    <s v="Van"/>
    <s v="Contractor"/>
    <s v="Mota Ponda"/>
    <m/>
    <s v="1"/>
    <n v="-42"/>
    <x v="1"/>
    <m/>
    <m/>
    <d v="2024-12-01T00:00:00"/>
    <s v="SK3WK0042"/>
    <s v="1Y 7M"/>
    <x v="2"/>
    <s v="45 Yrs"/>
    <x v="1"/>
    <s v="Indirect Labour"/>
    <m/>
    <n v="20"/>
    <m/>
    <n v="360"/>
    <n v="100"/>
    <m/>
    <m/>
  </r>
  <r>
    <n v="154"/>
    <s v="SK3WK0043"/>
    <s v="Patara Priyankaben Jagdishbhai"/>
    <x v="2"/>
    <x v="1"/>
    <s v="Company"/>
    <s v="Line Leader"/>
    <m/>
    <s v="F"/>
    <d v="2003-03-18T00:00:00"/>
    <d v="2025-01-01T00:00:00"/>
    <s v="8 Hours"/>
    <m/>
    <s v="Yes"/>
    <s v="YES"/>
    <n v="101696152121"/>
    <n v="3911422648"/>
    <m/>
    <s v="HDFC NEFT"/>
    <s v="HDFC Bank"/>
    <n v="50100794219521"/>
    <m/>
    <n v="343"/>
    <n v="122"/>
    <n v="15"/>
    <n v="480"/>
    <n v="41"/>
    <n v="29"/>
    <n v="550"/>
    <n v="501"/>
    <s v="Van"/>
    <s v="Contractor"/>
    <s v="Dharampur"/>
    <m/>
    <s v="1"/>
    <n v="-22"/>
    <x v="1"/>
    <m/>
    <m/>
    <d v="2025-01-01T00:00:00"/>
    <s v="SK3WK0043"/>
    <s v="1Y 6M"/>
    <x v="2"/>
    <s v="23 Yrs"/>
    <x v="0"/>
    <s v="Direct Prod Labour"/>
    <m/>
    <n v="20"/>
    <m/>
    <n v="343"/>
    <n v="122"/>
    <m/>
    <m/>
  </r>
  <r>
    <n v="155"/>
    <s v="SK3WK0044"/>
    <s v="Ganvit Jaydipbhai Kanubhai"/>
    <x v="2"/>
    <x v="1"/>
    <s v="Company"/>
    <s v="Line Leader"/>
    <m/>
    <s v="M"/>
    <d v="1994-02-09T00:00:00"/>
    <d v="2025-02-01T00:00:00"/>
    <s v="8 Hours"/>
    <m/>
    <s v="Yes"/>
    <s v="YES"/>
    <n v="101687785752"/>
    <n v="3911863951"/>
    <m/>
    <s v="HDFC NEFT"/>
    <s v="HDFC Bank"/>
    <n v="50100794219191"/>
    <m/>
    <n v="348"/>
    <n v="132"/>
    <n v="15"/>
    <n v="495"/>
    <n v="42"/>
    <n v="29"/>
    <n v="566"/>
    <n v="501"/>
    <s v="Van"/>
    <s v="Contractor"/>
    <s v="Dharampur"/>
    <m/>
    <s v="1"/>
    <n v="-7"/>
    <x v="1"/>
    <m/>
    <m/>
    <d v="2025-02-01T00:00:00"/>
    <s v="SK3WK0044"/>
    <s v="1Y 5M"/>
    <x v="2"/>
    <s v="32 Yrs"/>
    <x v="4"/>
    <s v="Direct Prod Labour"/>
    <m/>
    <n v="20"/>
    <m/>
    <n v="348"/>
    <n v="132"/>
    <m/>
    <m/>
  </r>
  <r>
    <n v="156"/>
    <s v="SK3WK0045"/>
    <s v="Patel Manishaben Pramodbhai"/>
    <x v="2"/>
    <x v="1"/>
    <s v="Company"/>
    <s v="Assembly"/>
    <m/>
    <s v="F"/>
    <d v="1995-06-01T00:00:00"/>
    <d v="2025-10-01T00:00:00"/>
    <s v="8 Hours"/>
    <m/>
    <s v="Yes"/>
    <s v="YES"/>
    <n v="101929798939"/>
    <n v="3911421706"/>
    <m/>
    <s v="HDFC NEFT"/>
    <s v="HDFC Bank"/>
    <n v="50100878015609"/>
    <m/>
    <n v="340"/>
    <n v="110"/>
    <m/>
    <n v="450"/>
    <n v="41"/>
    <n v="28"/>
    <n v="519"/>
    <n v="501"/>
    <s v="Van"/>
    <s v="Contractor"/>
    <s v="Dharampur"/>
    <m/>
    <s v="1"/>
    <n v="-52"/>
    <x v="1"/>
    <m/>
    <m/>
    <d v="2025-10-01T00:00:00"/>
    <s v="SK3WK0045"/>
    <s v="0Y 9M"/>
    <x v="3"/>
    <s v="30 Yrs"/>
    <x v="4"/>
    <s v="Direct Labour"/>
    <m/>
    <n v="20"/>
    <m/>
    <n v="340"/>
    <n v="110"/>
    <m/>
    <m/>
  </r>
  <r>
    <n v="157"/>
    <s v="SK3WK0046"/>
    <s v="Patel Hetalben Pravinbhai"/>
    <x v="2"/>
    <x v="1"/>
    <s v="Company"/>
    <s v="Wire Cutting"/>
    <m/>
    <s v="F"/>
    <d v="1997-08-13T00:00:00"/>
    <d v="2025-10-01T00:00:00"/>
    <s v="8 Hours"/>
    <m/>
    <s v="Yes"/>
    <s v="YES"/>
    <n v="102031666198"/>
    <n v="3911653563"/>
    <m/>
    <s v="HDFC NEFT"/>
    <s v="HDFC Bank"/>
    <n v="50100878015598"/>
    <m/>
    <n v="352"/>
    <n v="113"/>
    <m/>
    <n v="465"/>
    <n v="42"/>
    <n v="29"/>
    <n v="536"/>
    <n v="501"/>
    <s v="Van"/>
    <s v="Contractor"/>
    <s v="Mota Ponda"/>
    <m/>
    <s v="1"/>
    <n v="-37"/>
    <x v="1"/>
    <m/>
    <m/>
    <d v="2025-10-01T00:00:00"/>
    <s v="SK3WK0046"/>
    <s v="0Y 9M"/>
    <x v="3"/>
    <s v="28 Yrs"/>
    <x v="3"/>
    <s v="Direct Prod Labour"/>
    <m/>
    <n v="20"/>
    <m/>
    <n v="352"/>
    <n v="113"/>
    <m/>
    <m/>
  </r>
  <r>
    <n v="158"/>
    <s v="SK3CW0516"/>
    <s v="Mitaben C Asharya"/>
    <x v="2"/>
    <x v="0"/>
    <s v="Jai Ashapura"/>
    <s v="Wire Cutting"/>
    <m/>
    <s v="F"/>
    <d v="2002-06-01T00:00:00"/>
    <d v="2026-02-01T00:00:00"/>
    <s v="8 Hours"/>
    <m/>
    <s v="Yes"/>
    <s v="YES"/>
    <n v="101753576022"/>
    <n v="0"/>
    <m/>
    <s v="Contractor"/>
    <m/>
    <m/>
    <m/>
    <n v="343"/>
    <n v="112"/>
    <n v="0"/>
    <n v="455"/>
    <n v="41"/>
    <n v="5"/>
    <n v="501"/>
    <n v="501"/>
    <s v="Van"/>
    <s v="Contractor"/>
    <s v="Dharampur"/>
    <m/>
    <s v="1"/>
    <n v="-47"/>
    <x v="1"/>
    <m/>
    <m/>
    <d v="2021-11-01T00:00:00"/>
    <s v="SK3CW0516"/>
    <s v="4Y 8M"/>
    <x v="1"/>
    <s v="23 Yrs"/>
    <x v="0"/>
    <s v="Direct Prod Labour"/>
    <m/>
    <n v="20"/>
    <m/>
    <n v="343"/>
    <n v="112"/>
    <m/>
    <m/>
  </r>
  <r>
    <n v="159"/>
    <s v="SK3CW0517"/>
    <s v="Vaishaliben Harshd Patel"/>
    <x v="2"/>
    <x v="0"/>
    <s v="Jai Ashapura"/>
    <s v="Assembly"/>
    <m/>
    <s v="F"/>
    <d v="1990-06-01T00:00:00"/>
    <d v="2026-02-01T00:00:00"/>
    <s v="8 Hours"/>
    <m/>
    <s v="Yes"/>
    <s v="YES"/>
    <n v="101753575992"/>
    <n v="0"/>
    <m/>
    <s v="Contractor"/>
    <m/>
    <m/>
    <m/>
    <n v="340"/>
    <n v="110"/>
    <n v="0"/>
    <n v="450"/>
    <n v="41"/>
    <n v="5"/>
    <n v="496"/>
    <n v="501"/>
    <s v="Van"/>
    <s v="Contractor"/>
    <s v="Dharampur"/>
    <m/>
    <s v="1"/>
    <n v="-52"/>
    <x v="1"/>
    <m/>
    <m/>
    <d v="2021-11-01T00:00:00"/>
    <s v="SK3CW0517"/>
    <s v="4Y 8M"/>
    <x v="1"/>
    <s v="35 Yrs"/>
    <x v="2"/>
    <s v="Direct Labour"/>
    <m/>
    <n v="20"/>
    <m/>
    <n v="340"/>
    <n v="110"/>
    <m/>
    <m/>
  </r>
  <r>
    <n v="160"/>
    <s v="SK3CW0519"/>
    <s v="Shilaben Chanpak Nayak"/>
    <x v="2"/>
    <x v="0"/>
    <s v="Jai Ashapura"/>
    <s v="Assembly"/>
    <m/>
    <s v="F"/>
    <d v="1988-01-01T00:00:00"/>
    <d v="2026-02-01T00:00:00"/>
    <s v="8 Hours"/>
    <m/>
    <s v="Yes"/>
    <s v="YES"/>
    <n v="101794893471"/>
    <n v="0"/>
    <m/>
    <s v="Contractor"/>
    <m/>
    <m/>
    <m/>
    <n v="340"/>
    <n v="110"/>
    <n v="0"/>
    <n v="450"/>
    <n v="41"/>
    <n v="5"/>
    <n v="496"/>
    <n v="501"/>
    <s v="Van"/>
    <s v="Contractor"/>
    <s v="Pardi"/>
    <m/>
    <s v="1"/>
    <n v="-52"/>
    <x v="1"/>
    <m/>
    <m/>
    <d v="2022-02-01T00:00:00"/>
    <s v="SK3CW0519"/>
    <s v="4Y 5M"/>
    <x v="1"/>
    <s v="38 Yrs"/>
    <x v="2"/>
    <s v="Direct Labour"/>
    <m/>
    <n v="20"/>
    <m/>
    <n v="340"/>
    <n v="110"/>
    <m/>
    <m/>
  </r>
  <r>
    <n v="161"/>
    <s v="SK3CW0521"/>
    <s v="Bhanu Dinesh Patel"/>
    <x v="2"/>
    <x v="0"/>
    <s v="Jai Ashapura"/>
    <s v="Packing"/>
    <m/>
    <s v="F"/>
    <d v="1969-05-22T00:00:00"/>
    <d v="2026-02-01T00:00:00"/>
    <s v="8 Hours"/>
    <m/>
    <s v="Yes"/>
    <s v="YES"/>
    <n v="100110490390"/>
    <n v="0"/>
    <m/>
    <s v="Contractor"/>
    <m/>
    <m/>
    <m/>
    <n v="348"/>
    <n v="117"/>
    <n v="0"/>
    <n v="465"/>
    <n v="42"/>
    <n v="5"/>
    <n v="512"/>
    <n v="501"/>
    <s v="Van"/>
    <s v="Contractor"/>
    <s v="Dharampur"/>
    <m/>
    <s v="1"/>
    <n v="-37"/>
    <x v="1"/>
    <m/>
    <m/>
    <d v="2022-04-01T00:00:00"/>
    <s v="SK3CW0521"/>
    <s v="4Y 3M"/>
    <x v="1"/>
    <s v="56 Yrs"/>
    <x v="1"/>
    <s v="Direct Labour"/>
    <m/>
    <n v="20"/>
    <m/>
    <n v="348"/>
    <n v="117"/>
    <m/>
    <m/>
  </r>
  <r>
    <n v="162"/>
    <s v="SK3CW0522"/>
    <s v="Shila Navin Patel"/>
    <x v="2"/>
    <x v="0"/>
    <s v="Jai Ashapura"/>
    <s v="Assembly"/>
    <m/>
    <s v="F"/>
    <d v="1986-01-01T00:00:00"/>
    <d v="2026-02-01T00:00:00"/>
    <s v="8 Hours"/>
    <m/>
    <s v="Yes"/>
    <s v="YES"/>
    <n v="101509657016"/>
    <n v="0"/>
    <m/>
    <s v="Contractor"/>
    <m/>
    <m/>
    <m/>
    <n v="348"/>
    <n v="117"/>
    <n v="0"/>
    <n v="465"/>
    <n v="42"/>
    <n v="5"/>
    <n v="512"/>
    <n v="501"/>
    <s v="Van"/>
    <s v="Contractor"/>
    <s v="Ambheti"/>
    <m/>
    <s v="1"/>
    <n v="-37"/>
    <x v="1"/>
    <m/>
    <m/>
    <d v="2022-04-01T00:00:00"/>
    <s v="SK3CW0522"/>
    <s v="4Y 3M"/>
    <x v="1"/>
    <s v="40 Yrs"/>
    <x v="1"/>
    <s v="Direct Labour"/>
    <m/>
    <n v="20"/>
    <m/>
    <n v="348"/>
    <n v="117"/>
    <m/>
    <m/>
  </r>
  <r>
    <n v="163"/>
    <s v="SK3CW0524"/>
    <s v="Priyanka Bhugu Raut"/>
    <x v="2"/>
    <x v="0"/>
    <s v="Jai Ashapura"/>
    <s v="Packing"/>
    <m/>
    <s v="F"/>
    <d v="1991-06-01T00:00:00"/>
    <d v="2026-02-01T00:00:00"/>
    <s v="8 Hours"/>
    <m/>
    <s v="Yes"/>
    <s v="YES"/>
    <n v="101509656916"/>
    <n v="0"/>
    <m/>
    <s v="Contractor"/>
    <m/>
    <m/>
    <m/>
    <n v="348"/>
    <n v="117"/>
    <n v="0"/>
    <n v="465"/>
    <n v="42"/>
    <n v="5"/>
    <n v="512"/>
    <n v="501"/>
    <s v="Van"/>
    <s v="Contractor"/>
    <s v="Kaprada"/>
    <m/>
    <s v="1"/>
    <n v="-37"/>
    <x v="1"/>
    <m/>
    <m/>
    <d v="2022-04-01T00:00:00"/>
    <s v="SK3CW0524"/>
    <s v="4Y 3M"/>
    <x v="1"/>
    <s v="34 Yrs"/>
    <x v="4"/>
    <s v="Direct Labour"/>
    <m/>
    <n v="20"/>
    <m/>
    <n v="348"/>
    <n v="117"/>
    <m/>
    <m/>
  </r>
  <r>
    <n v="164"/>
    <s v="SK3CW0525"/>
    <s v="Lila Subhash Patel"/>
    <x v="2"/>
    <x v="0"/>
    <s v="Jai Ashapura"/>
    <s v="Wire Cutting"/>
    <m/>
    <s v="F"/>
    <d v="1989-06-01T00:00:00"/>
    <d v="2026-02-01T00:00:00"/>
    <s v="8 Hours"/>
    <m/>
    <s v="Yes"/>
    <s v="YES"/>
    <n v="101614461835"/>
    <n v="0"/>
    <m/>
    <s v="Contractor"/>
    <m/>
    <m/>
    <m/>
    <n v="348"/>
    <n v="117"/>
    <n v="0"/>
    <n v="465"/>
    <n v="42"/>
    <n v="5"/>
    <n v="512"/>
    <n v="501"/>
    <s v="Van"/>
    <s v="Contractor"/>
    <s v="Dharampur"/>
    <m/>
    <s v="1"/>
    <n v="-37"/>
    <x v="1"/>
    <m/>
    <m/>
    <d v="2022-04-01T00:00:00"/>
    <s v="SK3CW0525"/>
    <s v="4Y 3M"/>
    <x v="1"/>
    <s v="36 Yrs"/>
    <x v="2"/>
    <s v="Direct Prod Labour"/>
    <m/>
    <n v="20"/>
    <m/>
    <n v="348"/>
    <n v="117"/>
    <m/>
    <m/>
  </r>
  <r>
    <n v="165"/>
    <s v="SK3CW0526"/>
    <s v="Gayatriben Gulab Patel"/>
    <x v="2"/>
    <x v="0"/>
    <s v="Jai Ashapura"/>
    <s v="Assembly"/>
    <m/>
    <s v="F"/>
    <d v="2003-04-27T00:00:00"/>
    <d v="2026-02-01T00:00:00"/>
    <s v="8 Hours"/>
    <m/>
    <s v="Yes"/>
    <s v="YES"/>
    <n v="101929798925"/>
    <n v="0"/>
    <m/>
    <s v="Contractor"/>
    <m/>
    <m/>
    <m/>
    <n v="340"/>
    <n v="110"/>
    <n v="0"/>
    <n v="450"/>
    <n v="41"/>
    <n v="5"/>
    <n v="496"/>
    <n v="501"/>
    <s v="Van"/>
    <s v="Contractor"/>
    <s v="Mota Ponda"/>
    <m/>
    <s v="1"/>
    <n v="-52"/>
    <x v="1"/>
    <m/>
    <m/>
    <d v="2023-03-01T00:00:00"/>
    <s v="SK3CW0526"/>
    <s v="3Y 4M"/>
    <x v="1"/>
    <s v="22 Yrs"/>
    <x v="0"/>
    <s v="Direct Labour"/>
    <m/>
    <n v="20"/>
    <m/>
    <n v="340"/>
    <n v="110"/>
    <m/>
    <m/>
  </r>
  <r>
    <n v="166"/>
    <s v="SK3CW0531"/>
    <s v="Dipesh Dasrath Mahakal"/>
    <x v="2"/>
    <x v="0"/>
    <s v="Jai Ashapura"/>
    <s v="Assembly"/>
    <m/>
    <s v="F"/>
    <d v="2005-06-22T00:00:00"/>
    <d v="2026-02-01T00:00:00"/>
    <s v="8 Hours"/>
    <m/>
    <s v="Yes"/>
    <s v="YES"/>
    <n v="102031666180"/>
    <n v="0"/>
    <m/>
    <s v="Contractor"/>
    <m/>
    <m/>
    <m/>
    <n v="352"/>
    <n v="113"/>
    <n v="0"/>
    <n v="465"/>
    <n v="42"/>
    <n v="5"/>
    <n v="512"/>
    <n v="501"/>
    <s v="Van"/>
    <s v="Contractor"/>
    <s v="Kaprada"/>
    <m/>
    <s v="1"/>
    <n v="-37"/>
    <x v="1"/>
    <m/>
    <m/>
    <d v="2024-01-01T00:00:00"/>
    <s v="SK3CW0531"/>
    <s v="2Y 6M"/>
    <x v="5"/>
    <s v="20 Yrs"/>
    <x v="0"/>
    <s v="Direct Labour"/>
    <m/>
    <n v="20"/>
    <m/>
    <n v="352"/>
    <n v="113"/>
    <m/>
    <m/>
  </r>
  <r>
    <n v="167"/>
    <s v="SK3CW0532"/>
    <s v="Ribkaben R Vasava"/>
    <x v="2"/>
    <x v="0"/>
    <s v="Jai Ashapura"/>
    <s v="Assembly"/>
    <m/>
    <s v="F"/>
    <d v="2001-06-01T00:00:00"/>
    <d v="2026-02-01T00:00:00"/>
    <s v="8 Hours"/>
    <m/>
    <s v="Yes"/>
    <s v="YES"/>
    <n v="102031666200"/>
    <n v="0"/>
    <m/>
    <s v="Contractor"/>
    <m/>
    <m/>
    <m/>
    <n v="343"/>
    <n v="112"/>
    <n v="0"/>
    <n v="455"/>
    <n v="41"/>
    <n v="5"/>
    <n v="501"/>
    <n v="501"/>
    <s v="Van"/>
    <s v="Contractor"/>
    <s v="Kaprada"/>
    <m/>
    <s v="1"/>
    <n v="-47"/>
    <x v="1"/>
    <m/>
    <m/>
    <d v="2024-01-01T00:00:00"/>
    <s v="SK3CW0532"/>
    <s v="2Y 6M"/>
    <x v="5"/>
    <s v="24 Yrs"/>
    <x v="0"/>
    <s v="Direct Labour"/>
    <m/>
    <n v="20"/>
    <m/>
    <n v="343"/>
    <n v="112"/>
    <m/>
    <m/>
  </r>
  <r>
    <n v="130"/>
    <s v="SV2PCOM077"/>
    <s v="Divyesh Uttambhai Patel"/>
    <x v="0"/>
    <x v="1"/>
    <s v="Company"/>
    <s v="MI "/>
    <m/>
    <s v="M"/>
    <d v="1994-09-14T00:00:00"/>
    <d v="2026-04-01T00:00:00"/>
    <s v="8 Hours"/>
    <m/>
    <s v="Yes"/>
    <s v="NO"/>
    <n v="101353579682"/>
    <n v="101353579682"/>
    <m/>
    <s v="HDFC NEFT"/>
    <s v="HDFC Bank"/>
    <n v="50100262035421"/>
    <m/>
    <n v="499"/>
    <n v="246"/>
    <m/>
    <n v="745"/>
    <n v="60"/>
    <n v="42"/>
    <n v="847"/>
    <n v="501"/>
    <m/>
    <m/>
    <m/>
    <m/>
    <s v="1"/>
    <n v="243"/>
    <x v="5"/>
    <m/>
    <m/>
    <d v="2026-04-01T00:00:00"/>
    <s v="SV2PCOM077"/>
    <s v="0Y 3M"/>
    <x v="3"/>
    <s v="31 Yrs"/>
    <x v="4"/>
    <m/>
    <m/>
    <n v="20"/>
    <m/>
    <n v="499"/>
    <n v="246"/>
    <m/>
    <m/>
  </r>
  <r>
    <n v="131"/>
    <s v="SV2PCOM078"/>
    <s v="Mayur  Dalpatbhai Patel"/>
    <x v="0"/>
    <x v="1"/>
    <s v="Company"/>
    <s v="MI "/>
    <m/>
    <s v="M"/>
    <d v="1993-06-23T00:00:00"/>
    <d v="2026-04-01T00:00:00"/>
    <s v="8 Hours"/>
    <m/>
    <s v="Yes"/>
    <s v="NO"/>
    <n v="100224615305"/>
    <n v="100224615305"/>
    <m/>
    <s v="HDFC NEFT"/>
    <s v="HDFC Bank"/>
    <n v="50100262035408"/>
    <m/>
    <n v="499"/>
    <n v="246"/>
    <m/>
    <n v="745"/>
    <n v="60"/>
    <n v="42"/>
    <n v="847"/>
    <n v="501"/>
    <m/>
    <m/>
    <m/>
    <m/>
    <s v="1"/>
    <n v="243"/>
    <x v="5"/>
    <m/>
    <m/>
    <d v="2026-04-01T00:00:00"/>
    <s v="SV2PCOM078"/>
    <s v="0Y 3M"/>
    <x v="3"/>
    <s v="32 Yrs"/>
    <x v="4"/>
    <m/>
    <m/>
    <n v="20"/>
    <m/>
    <n v="499"/>
    <n v="246"/>
    <m/>
    <m/>
  </r>
  <r>
    <n v="132"/>
    <s v="SV2PCOM079"/>
    <s v="Divyesh Maheshbhai Rana"/>
    <x v="0"/>
    <x v="1"/>
    <s v="Company"/>
    <s v="MI "/>
    <m/>
    <s v="M"/>
    <d v="1993-04-19T00:00:00"/>
    <d v="2026-04-01T00:00:00"/>
    <s v="8 Hours"/>
    <m/>
    <s v="Yes"/>
    <s v="NO"/>
    <n v="100140671249"/>
    <n v="100140671249"/>
    <m/>
    <s v="HDFC NEFT"/>
    <s v="HDFC Bank"/>
    <n v="50100262035473"/>
    <m/>
    <n v="494"/>
    <n v="246"/>
    <m/>
    <n v="740"/>
    <n v="59"/>
    <n v="41"/>
    <n v="840"/>
    <n v="501"/>
    <m/>
    <m/>
    <m/>
    <m/>
    <s v="1"/>
    <n v="238"/>
    <x v="5"/>
    <m/>
    <m/>
    <d v="2026-04-01T00:00:00"/>
    <s v="SV2PCOM079"/>
    <s v="0Y 3M"/>
    <x v="3"/>
    <s v="32 Yrs"/>
    <x v="4"/>
    <m/>
    <m/>
    <n v="20"/>
    <m/>
    <n v="494"/>
    <n v="246"/>
    <m/>
    <m/>
  </r>
  <r>
    <n v="133"/>
    <s v="SV2PCOM080"/>
    <s v="Kiran Maganbhai Halpati"/>
    <x v="0"/>
    <x v="1"/>
    <s v="Company"/>
    <s v="MI "/>
    <m/>
    <s v="M"/>
    <d v="1991-10-20T00:00:00"/>
    <d v="2026-04-01T00:00:00"/>
    <s v="8 Hours"/>
    <m/>
    <s v="Yes"/>
    <s v="NO"/>
    <n v="100193639873"/>
    <n v="0"/>
    <m/>
    <s v="HDFC NEFT"/>
    <s v="HDFC Bank"/>
    <n v="50100262034546"/>
    <m/>
    <n v="441"/>
    <n v="174"/>
    <m/>
    <n v="615"/>
    <n v="53"/>
    <n v="37"/>
    <n v="705"/>
    <n v="501"/>
    <m/>
    <m/>
    <m/>
    <m/>
    <s v="1"/>
    <n v="113"/>
    <x v="3"/>
    <m/>
    <m/>
    <d v="2026-04-01T00:00:00"/>
    <s v="SV2PCOM080"/>
    <s v="0Y 3M"/>
    <x v="3"/>
    <s v="34 Yrs"/>
    <x v="4"/>
    <m/>
    <m/>
    <n v="20"/>
    <m/>
    <n v="441"/>
    <n v="174"/>
    <m/>
    <m/>
  </r>
  <r>
    <n v="134"/>
    <s v="SV2PCOM081"/>
    <s v="Sunil Kishan Halpati"/>
    <x v="0"/>
    <x v="1"/>
    <s v="Company"/>
    <s v="MI "/>
    <m/>
    <s v="M"/>
    <d v="1995-03-29T00:00:00"/>
    <d v="2026-04-01T00:00:00"/>
    <s v="8 Hours"/>
    <m/>
    <s v="Yes"/>
    <s v="NO"/>
    <n v="100025298589"/>
    <n v="100025298589"/>
    <m/>
    <s v="HDFC NEFT"/>
    <s v="HDFC Bank"/>
    <n v="50100262035358"/>
    <m/>
    <n v="428"/>
    <n v="138"/>
    <m/>
    <n v="566"/>
    <n v="51"/>
    <n v="36"/>
    <n v="653"/>
    <n v="501"/>
    <m/>
    <m/>
    <m/>
    <m/>
    <s v="1"/>
    <n v="64"/>
    <x v="2"/>
    <m/>
    <m/>
    <d v="2026-04-01T00:00:00"/>
    <s v="SV2PCOM081"/>
    <s v="0Y 3M"/>
    <x v="3"/>
    <s v="31 Yrs"/>
    <x v="4"/>
    <m/>
    <m/>
    <n v="20"/>
    <m/>
    <n v="428"/>
    <n v="138"/>
    <m/>
    <m/>
  </r>
  <r>
    <n v="135"/>
    <s v="SV2PCOM082"/>
    <s v="Ramesh Gopal Patel"/>
    <x v="0"/>
    <x v="1"/>
    <s v="Company"/>
    <s v="MI "/>
    <m/>
    <s v="M"/>
    <d v="1987-12-25T00:00:00"/>
    <d v="2026-04-01T00:00:00"/>
    <s v="8 Hours"/>
    <m/>
    <s v="Yes"/>
    <s v="NO"/>
    <n v="100016661321"/>
    <n v="100016661321"/>
    <m/>
    <s v="HDFC NEFT"/>
    <s v="HDFC Bank"/>
    <n v="50100262034648"/>
    <m/>
    <n v="441"/>
    <n v="154"/>
    <m/>
    <n v="595"/>
    <n v="53"/>
    <n v="37"/>
    <n v="685"/>
    <n v="501"/>
    <m/>
    <m/>
    <m/>
    <m/>
    <s v="1"/>
    <n v="93"/>
    <x v="2"/>
    <m/>
    <m/>
    <d v="2026-04-01T00:00:00"/>
    <s v="SV2PCOM082"/>
    <s v="0Y 3M"/>
    <x v="3"/>
    <s v="38 Yrs"/>
    <x v="2"/>
    <m/>
    <m/>
    <n v="20"/>
    <m/>
    <n v="441"/>
    <n v="154"/>
    <m/>
    <m/>
  </r>
  <r>
    <n v="136"/>
    <s v="SV2PCOM083"/>
    <s v="Dilip Bhaniya Halpati"/>
    <x v="0"/>
    <x v="1"/>
    <s v="Company"/>
    <s v="MI "/>
    <m/>
    <s v="M"/>
    <d v="1995-07-05T00:00:00"/>
    <d v="2026-04-01T00:00:00"/>
    <s v="8 Hours"/>
    <m/>
    <s v="Yes"/>
    <s v="NO"/>
    <n v="100007037736"/>
    <n v="100007037736"/>
    <m/>
    <s v="HDFC NEFT"/>
    <s v="HDFC Bank"/>
    <n v="50100262034303"/>
    <m/>
    <n v="437"/>
    <n v="154"/>
    <m/>
    <n v="591"/>
    <n v="52"/>
    <n v="36"/>
    <n v="679"/>
    <n v="501"/>
    <m/>
    <m/>
    <m/>
    <m/>
    <s v="1"/>
    <n v="89"/>
    <x v="2"/>
    <m/>
    <m/>
    <d v="2026-04-01T00:00:00"/>
    <s v="SV2PCOM083"/>
    <s v="0Y 3M"/>
    <x v="3"/>
    <s v="30 Yrs"/>
    <x v="4"/>
    <m/>
    <m/>
    <n v="20"/>
    <m/>
    <n v="437"/>
    <n v="154"/>
    <m/>
    <m/>
  </r>
  <r>
    <n v="137"/>
    <s v="SV2PCOM084"/>
    <s v="Hasmukh Kanti Varli"/>
    <x v="0"/>
    <x v="1"/>
    <s v="Company"/>
    <s v="MI "/>
    <m/>
    <s v="M"/>
    <d v="1993-05-04T00:00:00"/>
    <d v="2026-04-01T00:00:00"/>
    <s v="8 Hours"/>
    <m/>
    <s v="Yes"/>
    <s v="NO"/>
    <n v="100024108819"/>
    <n v="0"/>
    <m/>
    <s v="HDFC NEFT"/>
    <s v="HDFC Bank"/>
    <n v="50100262035591"/>
    <m/>
    <n v="429"/>
    <n v="132"/>
    <m/>
    <n v="561"/>
    <n v="51"/>
    <n v="36"/>
    <n v="648"/>
    <n v="501"/>
    <m/>
    <m/>
    <m/>
    <m/>
    <s v="1"/>
    <n v="59"/>
    <x v="2"/>
    <m/>
    <m/>
    <d v="2026-04-01T00:00:00"/>
    <s v="SV2PCOM084"/>
    <s v="0Y 3M"/>
    <x v="3"/>
    <s v="32 Yrs"/>
    <x v="4"/>
    <m/>
    <m/>
    <n v="20"/>
    <m/>
    <n v="429"/>
    <n v="132"/>
    <m/>
    <m/>
  </r>
  <r>
    <n v="138"/>
    <s v="SV2PCOM085"/>
    <s v="Khushbu Ishawarbhai Nayka"/>
    <x v="0"/>
    <x v="1"/>
    <s v="Company"/>
    <s v="MI "/>
    <m/>
    <s v="F"/>
    <d v="1993-06-08T00:00:00"/>
    <d v="2026-04-01T00:00:00"/>
    <s v="8 Hours"/>
    <m/>
    <s v="Yes"/>
    <s v="NO"/>
    <n v="100509705281"/>
    <n v="100509705281"/>
    <m/>
    <s v="HDFC NEFT"/>
    <s v="HDFC Bank"/>
    <n v="50100262034329"/>
    <m/>
    <n v="427"/>
    <n v="148"/>
    <m/>
    <n v="575"/>
    <n v="51"/>
    <n v="36"/>
    <n v="662"/>
    <n v="501"/>
    <m/>
    <m/>
    <m/>
    <m/>
    <s v="1"/>
    <n v="73"/>
    <x v="2"/>
    <m/>
    <m/>
    <d v="2026-04-01T00:00:00"/>
    <s v="SV2PCOM085"/>
    <s v="0Y 3M"/>
    <x v="3"/>
    <s v="32 Yrs"/>
    <x v="4"/>
    <m/>
    <m/>
    <n v="20"/>
    <m/>
    <n v="427"/>
    <n v="148"/>
    <m/>
    <m/>
  </r>
  <r>
    <n v="139"/>
    <s v="SV2PCOM086"/>
    <s v="Soniya Maheshbhai Nayka"/>
    <x v="0"/>
    <x v="1"/>
    <s v="Company"/>
    <s v="MI "/>
    <m/>
    <s v="F"/>
    <d v="1998-10-05T00:00:00"/>
    <d v="2026-04-01T00:00:00"/>
    <s v="8 Hours"/>
    <m/>
    <s v="Yes"/>
    <s v="NO"/>
    <n v="100509779874"/>
    <n v="100509779874"/>
    <m/>
    <s v="HDFC NEFT"/>
    <s v="HDFC Bank"/>
    <n v="50100262034585"/>
    <m/>
    <n v="427"/>
    <n v="148"/>
    <m/>
    <n v="575"/>
    <n v="51"/>
    <n v="36"/>
    <n v="662"/>
    <n v="501"/>
    <m/>
    <m/>
    <m/>
    <m/>
    <s v="1"/>
    <n v="73"/>
    <x v="2"/>
    <m/>
    <m/>
    <d v="2026-04-01T00:00:00"/>
    <s v="SV2PCOM086"/>
    <s v="0Y 3M"/>
    <x v="3"/>
    <s v="27 Yrs"/>
    <x v="3"/>
    <m/>
    <m/>
    <n v="20"/>
    <m/>
    <n v="427"/>
    <n v="148"/>
    <m/>
    <m/>
  </r>
  <r>
    <n v="140"/>
    <s v="SV2PCOM087"/>
    <s v="Jignesh Babubhai Zalar "/>
    <x v="0"/>
    <x v="1"/>
    <s v="Company"/>
    <s v="MI "/>
    <m/>
    <s v="M"/>
    <d v="1983-11-11T00:00:00"/>
    <d v="2026-04-01T00:00:00"/>
    <s v="8 Hours"/>
    <m/>
    <s v="Yes"/>
    <s v="NO"/>
    <n v="100509605736"/>
    <n v="100509605736"/>
    <m/>
    <s v="HDFC NEFT"/>
    <s v="HDFC Bank"/>
    <n v="50100262034559"/>
    <m/>
    <n v="441"/>
    <n v="154"/>
    <m/>
    <n v="595"/>
    <n v="53"/>
    <n v="37"/>
    <n v="685"/>
    <n v="501"/>
    <m/>
    <m/>
    <m/>
    <m/>
    <s v="1"/>
    <n v="93"/>
    <x v="2"/>
    <m/>
    <m/>
    <d v="2026-04-01T00:00:00"/>
    <s v="SV2PCOM087"/>
    <s v="0Y 3M"/>
    <x v="3"/>
    <s v="42 Yrs"/>
    <x v="1"/>
    <m/>
    <m/>
    <n v="20"/>
    <m/>
    <n v="441"/>
    <n v="154"/>
    <m/>
    <m/>
  </r>
  <r>
    <n v="141"/>
    <s v="SV2PCOM088"/>
    <s v="Halpati Anand shivram"/>
    <x v="0"/>
    <x v="1"/>
    <s v="Company"/>
    <s v="MI "/>
    <m/>
    <s v="M"/>
    <d v="1996-04-19T00:00:00"/>
    <d v="2026-04-01T00:00:00"/>
    <s v="8 Hours"/>
    <m/>
    <s v="Yes"/>
    <s v="NO"/>
    <n v="100509976285"/>
    <n v="100509976285"/>
    <m/>
    <s v="HDFC NEFT"/>
    <s v="HDFC Bank"/>
    <n v="50100262035345"/>
    <m/>
    <n v="408"/>
    <n v="132"/>
    <m/>
    <n v="540"/>
    <n v="49"/>
    <n v="34"/>
    <n v="623"/>
    <n v="501"/>
    <m/>
    <m/>
    <m/>
    <m/>
    <s v="1"/>
    <n v="38"/>
    <x v="0"/>
    <m/>
    <m/>
    <d v="2026-04-01T00:00:00"/>
    <s v="SV2PCOM088"/>
    <s v="0Y 3M"/>
    <x v="3"/>
    <s v="29 Yrs"/>
    <x v="3"/>
    <m/>
    <m/>
    <n v="20"/>
    <m/>
    <n v="408"/>
    <n v="132"/>
    <m/>
    <m/>
  </r>
  <r>
    <n v="142"/>
    <s v="SV2PCOM089"/>
    <s v="Sunil Kamalbhai Gol"/>
    <x v="0"/>
    <x v="1"/>
    <s v="Company"/>
    <s v="MI "/>
    <m/>
    <s v="M"/>
    <d v="1997-01-22T00:00:00"/>
    <d v="2026-04-01T00:00:00"/>
    <s v="8 Hours"/>
    <m/>
    <s v="Yes"/>
    <s v="NO"/>
    <n v="100579486099"/>
    <n v="100579486099"/>
    <m/>
    <s v="HDFC NEFT"/>
    <s v="HDFC Bank"/>
    <n v="50100254893682"/>
    <m/>
    <n v="430"/>
    <n v="120"/>
    <m/>
    <n v="550"/>
    <n v="52"/>
    <n v="36"/>
    <n v="638"/>
    <n v="501"/>
    <m/>
    <m/>
    <m/>
    <m/>
    <s v="1"/>
    <n v="48"/>
    <x v="0"/>
    <m/>
    <m/>
    <d v="2026-04-01T00:00:00"/>
    <s v="SV2PCOM089"/>
    <s v="0Y 3M"/>
    <x v="3"/>
    <s v="29 Yrs"/>
    <x v="3"/>
    <m/>
    <m/>
    <n v="20"/>
    <m/>
    <n v="430"/>
    <n v="120"/>
    <m/>
    <m/>
  </r>
  <r>
    <n v="143"/>
    <s v="SV2PCOM090"/>
    <s v="Kishan Jivanbhai Dubla"/>
    <x v="0"/>
    <x v="1"/>
    <s v="Company"/>
    <s v="MI "/>
    <m/>
    <s v="M"/>
    <d v="1992-06-01T00:00:00"/>
    <d v="2026-04-01T00:00:00"/>
    <s v="8 Hours"/>
    <m/>
    <s v="Yes"/>
    <s v="NO"/>
    <n v="100579504475"/>
    <n v="100579504475"/>
    <m/>
    <s v="HDFC NEFT"/>
    <s v="HDFC Bank"/>
    <n v="50100254891726"/>
    <m/>
    <n v="490"/>
    <n v="225"/>
    <m/>
    <n v="715"/>
    <n v="59"/>
    <n v="41"/>
    <n v="815"/>
    <n v="501"/>
    <m/>
    <m/>
    <m/>
    <m/>
    <s v="1"/>
    <n v="213"/>
    <x v="5"/>
    <m/>
    <m/>
    <d v="2026-04-01T00:00:00"/>
    <s v="SV2PCOM090"/>
    <s v="0Y 3M"/>
    <x v="3"/>
    <s v="33 Yrs"/>
    <x v="4"/>
    <m/>
    <m/>
    <n v="20"/>
    <m/>
    <n v="490"/>
    <n v="225"/>
    <m/>
    <m/>
  </r>
  <r>
    <n v="144"/>
    <s v="SV2PCOM091"/>
    <s v="Hina Navinbhai Halapati"/>
    <x v="0"/>
    <x v="1"/>
    <s v="Company"/>
    <s v="MI "/>
    <m/>
    <s v="F"/>
    <d v="1995-04-10T00:00:00"/>
    <d v="2026-04-01T00:00:00"/>
    <s v="8 Hours"/>
    <m/>
    <s v="Yes"/>
    <s v="NO"/>
    <n v="100615825828"/>
    <n v="100615825828"/>
    <m/>
    <s v="HDFC NEFT"/>
    <s v="HDFC Bank"/>
    <n v="50100254891561"/>
    <m/>
    <n v="438"/>
    <n v="128"/>
    <m/>
    <n v="566"/>
    <n v="53"/>
    <n v="36"/>
    <n v="655"/>
    <n v="501"/>
    <m/>
    <m/>
    <m/>
    <m/>
    <s v="1"/>
    <n v="64"/>
    <x v="2"/>
    <m/>
    <m/>
    <d v="2026-04-01T00:00:00"/>
    <s v="SV2PCOM091"/>
    <s v="0Y 3M"/>
    <x v="3"/>
    <s v="30 Yrs"/>
    <x v="4"/>
    <m/>
    <m/>
    <n v="20"/>
    <m/>
    <n v="438"/>
    <n v="128"/>
    <m/>
    <m/>
  </r>
  <r>
    <n v="145"/>
    <s v="SV2PCOM092"/>
    <s v="Manchhu Barkubhai Bhadagi"/>
    <x v="0"/>
    <x v="1"/>
    <s v="Company"/>
    <s v="MI "/>
    <m/>
    <s v="M"/>
    <d v="1995-06-01T00:00:00"/>
    <d v="2026-04-01T00:00:00"/>
    <s v="8 Hours"/>
    <m/>
    <s v="Yes"/>
    <s v="NO"/>
    <n v="100720675390"/>
    <n v="100720675390"/>
    <m/>
    <s v="HDFC NEFT"/>
    <s v="HDFC Bank"/>
    <n v="50100262035450"/>
    <m/>
    <n v="441"/>
    <n v="208"/>
    <m/>
    <n v="649"/>
    <n v="53"/>
    <n v="37"/>
    <n v="739"/>
    <n v="501"/>
    <m/>
    <m/>
    <m/>
    <m/>
    <s v="1"/>
    <n v="147"/>
    <x v="3"/>
    <m/>
    <m/>
    <d v="2026-04-01T00:00:00"/>
    <s v="SV2PCOM092"/>
    <s v="0Y 3M"/>
    <x v="3"/>
    <s v="30 Yrs"/>
    <x v="4"/>
    <m/>
    <m/>
    <n v="20"/>
    <m/>
    <n v="441"/>
    <n v="208"/>
    <m/>
    <m/>
  </r>
  <r>
    <n v="146"/>
    <s v="SV2PCOM093"/>
    <s v="Jyoti Rameshbhai Patel    "/>
    <x v="0"/>
    <x v="1"/>
    <s v="Company"/>
    <s v="MI "/>
    <m/>
    <s v="F"/>
    <m/>
    <d v="2026-04-01T00:00:00"/>
    <s v="8 Hours"/>
    <m/>
    <s v="Yes"/>
    <s v="NO"/>
    <n v="100721213772"/>
    <n v="0"/>
    <m/>
    <s v="Cheque Payment"/>
    <m/>
    <m/>
    <m/>
    <n v="397"/>
    <n v="133"/>
    <m/>
    <n v="530"/>
    <n v="48"/>
    <n v="33"/>
    <n v="611"/>
    <n v="501"/>
    <m/>
    <m/>
    <m/>
    <m/>
    <s v="1"/>
    <n v="28"/>
    <x v="0"/>
    <m/>
    <m/>
    <d v="2026-04-01T00:00:00"/>
    <s v="SV2PCOM093"/>
    <s v="0Y 3M"/>
    <x v="3"/>
    <s v=""/>
    <x v="5"/>
    <m/>
    <m/>
    <n v="20"/>
    <m/>
    <n v="397"/>
    <n v="133"/>
    <m/>
    <m/>
  </r>
  <r>
    <n v="147"/>
    <s v="SV2PCOM094"/>
    <s v="Snehal Prakashbhai Tandel"/>
    <x v="0"/>
    <x v="1"/>
    <s v="Company"/>
    <s v="MI "/>
    <m/>
    <s v="F"/>
    <d v="1992-07-19T00:00:00"/>
    <d v="2026-04-01T00:00:00"/>
    <s v="8 Hours"/>
    <m/>
    <s v="Yes"/>
    <s v="NO"/>
    <n v="100721130402"/>
    <n v="100721130402"/>
    <m/>
    <s v="HDFC NEFT"/>
    <s v="HDFC Bank"/>
    <n v="50100254891587"/>
    <m/>
    <n v="441"/>
    <n v="174"/>
    <m/>
    <n v="615"/>
    <n v="53"/>
    <n v="37"/>
    <n v="705"/>
    <n v="501"/>
    <m/>
    <m/>
    <m/>
    <m/>
    <s v="1"/>
    <n v="113"/>
    <x v="3"/>
    <m/>
    <m/>
    <d v="2026-04-01T00:00:00"/>
    <s v="SV2PCOM094"/>
    <s v="0Y 3M"/>
    <x v="3"/>
    <s v="33 Yrs"/>
    <x v="4"/>
    <m/>
    <m/>
    <n v="20"/>
    <m/>
    <n v="441"/>
    <n v="174"/>
    <m/>
    <m/>
  </r>
  <r>
    <n v="148"/>
    <s v="SV2PCOM095"/>
    <s v="Rahul Kishan Varli"/>
    <x v="0"/>
    <x v="1"/>
    <s v="Company"/>
    <s v="MI "/>
    <m/>
    <s v="M"/>
    <d v="1992-06-30T00:00:00"/>
    <d v="2026-04-01T00:00:00"/>
    <s v="8 Hours"/>
    <m/>
    <s v="Yes"/>
    <s v="NO"/>
    <n v="100720918115"/>
    <n v="100720918115"/>
    <m/>
    <s v="HDFC NEFT"/>
    <s v="HDFC Bank"/>
    <n v="50100262034510"/>
    <m/>
    <n v="429"/>
    <n v="131"/>
    <m/>
    <n v="560"/>
    <n v="51"/>
    <n v="36"/>
    <n v="647"/>
    <n v="501"/>
    <m/>
    <m/>
    <m/>
    <m/>
    <s v="1"/>
    <n v="58"/>
    <x v="2"/>
    <m/>
    <m/>
    <d v="2026-04-01T00:00:00"/>
    <s v="SV2PCOM095"/>
    <s v="0Y 3M"/>
    <x v="3"/>
    <s v="33 Yrs"/>
    <x v="4"/>
    <m/>
    <m/>
    <n v="20"/>
    <m/>
    <n v="429"/>
    <n v="131"/>
    <m/>
    <m/>
  </r>
  <r>
    <n v="149"/>
    <s v="SV2PCOM096"/>
    <s v="Paresh Ashokbhai Prajapati"/>
    <x v="0"/>
    <x v="1"/>
    <s v="Company"/>
    <s v="MI "/>
    <m/>
    <s v="M"/>
    <d v="1995-08-01T00:00:00"/>
    <d v="2026-04-01T00:00:00"/>
    <s v="8 Hours"/>
    <m/>
    <s v="Yes"/>
    <s v="NO"/>
    <n v="101070341138"/>
    <n v="101070341138"/>
    <m/>
    <s v="HDFC NEFT"/>
    <s v="HDFC Bank"/>
    <n v="50100262034520"/>
    <m/>
    <n v="441"/>
    <n v="159"/>
    <m/>
    <n v="600"/>
    <n v="53"/>
    <n v="37"/>
    <n v="690"/>
    <n v="501"/>
    <m/>
    <m/>
    <m/>
    <m/>
    <s v="1"/>
    <n v="98"/>
    <x v="2"/>
    <m/>
    <m/>
    <d v="2026-04-01T00:00:00"/>
    <s v="SV2PCOM096"/>
    <s v="0Y 3M"/>
    <x v="3"/>
    <s v="30 Yrs"/>
    <x v="4"/>
    <m/>
    <m/>
    <n v="20"/>
    <m/>
    <n v="441"/>
    <n v="159"/>
    <m/>
    <m/>
  </r>
  <r>
    <n v="150"/>
    <s v="SV2PCOM097"/>
    <s v="Rajesh Bhagubhai Dubla"/>
    <x v="0"/>
    <x v="1"/>
    <s v="Company"/>
    <s v="MI "/>
    <m/>
    <s v="M"/>
    <d v="1976-06-02T00:00:00"/>
    <d v="2026-04-01T00:00:00"/>
    <s v="8 Hours"/>
    <m/>
    <s v="Yes"/>
    <s v="NO"/>
    <n v="101140455603"/>
    <n v="101140455603"/>
    <m/>
    <s v="HDFC NEFT"/>
    <s v="HDFC Bank"/>
    <n v="50100262035322"/>
    <m/>
    <n v="409"/>
    <n v="127"/>
    <m/>
    <n v="536"/>
    <n v="49"/>
    <n v="34"/>
    <n v="619"/>
    <n v="501"/>
    <m/>
    <m/>
    <m/>
    <m/>
    <s v="1"/>
    <n v="34"/>
    <x v="0"/>
    <m/>
    <m/>
    <d v="2026-04-01T00:00:00"/>
    <s v="SV2PCOM097"/>
    <s v="0Y 3M"/>
    <x v="3"/>
    <s v="49 Yrs"/>
    <x v="1"/>
    <m/>
    <m/>
    <n v="20"/>
    <m/>
    <n v="409"/>
    <n v="127"/>
    <m/>
    <m/>
  </r>
  <r>
    <n v="151"/>
    <s v="SV2PCOM098"/>
    <s v="Nilam Anurag Mishra"/>
    <x v="0"/>
    <x v="1"/>
    <s v="Company"/>
    <s v="MI "/>
    <m/>
    <s v="F"/>
    <d v="1991-02-15T00:00:00"/>
    <d v="2026-04-01T00:00:00"/>
    <s v="8 Hours"/>
    <m/>
    <s v="Yes"/>
    <s v="NO"/>
    <n v="101147451121"/>
    <n v="101147451121"/>
    <m/>
    <s v="HDFC NEFT"/>
    <s v="HDFC Bank"/>
    <n v="50100262034612"/>
    <m/>
    <n v="395"/>
    <n v="120"/>
    <m/>
    <n v="515"/>
    <n v="47"/>
    <n v="33"/>
    <n v="595"/>
    <n v="501"/>
    <m/>
    <m/>
    <m/>
    <m/>
    <s v="1"/>
    <n v="13"/>
    <x v="0"/>
    <m/>
    <m/>
    <d v="2026-04-01T00:00:00"/>
    <s v="SV2PCOM098"/>
    <s v="0Y 3M"/>
    <x v="3"/>
    <s v="35 Yrs"/>
    <x v="2"/>
    <m/>
    <m/>
    <n v="20"/>
    <m/>
    <n v="395"/>
    <n v="120"/>
    <m/>
    <m/>
  </r>
  <r>
    <n v="152"/>
    <s v="SV2PCOM099"/>
    <s v="Sangita Sanjay Halpati"/>
    <x v="0"/>
    <x v="1"/>
    <s v="Company"/>
    <s v="MI "/>
    <m/>
    <s v="F"/>
    <d v="1991-12-06T00:00:00"/>
    <d v="2026-04-01T00:00:00"/>
    <s v="8 Hours"/>
    <m/>
    <s v="Yes"/>
    <s v="NO"/>
    <n v="101174681080"/>
    <n v="101174681080"/>
    <m/>
    <s v="HDFC NEFT"/>
    <s v="HDFC Bank"/>
    <n v="50100254891551"/>
    <m/>
    <n v="429"/>
    <n v="126"/>
    <m/>
    <n v="555"/>
    <n v="51"/>
    <n v="36"/>
    <n v="642"/>
    <n v="501"/>
    <m/>
    <m/>
    <m/>
    <m/>
    <s v="1"/>
    <n v="53"/>
    <x v="2"/>
    <m/>
    <m/>
    <d v="2026-04-01T00:00:00"/>
    <s v="SV2PCOM099"/>
    <s v="0Y 3M"/>
    <x v="3"/>
    <s v="34 Yrs"/>
    <x v="4"/>
    <m/>
    <m/>
    <n v="20"/>
    <m/>
    <n v="429"/>
    <n v="126"/>
    <m/>
    <m/>
  </r>
  <r>
    <n v="153"/>
    <s v="SV2PCOM100"/>
    <s v="Mahendra Dayal Patel"/>
    <x v="0"/>
    <x v="1"/>
    <s v="Company"/>
    <s v="MI "/>
    <m/>
    <s v="M"/>
    <d v="1975-01-01T00:00:00"/>
    <d v="2026-04-01T00:00:00"/>
    <s v="8 Hours"/>
    <m/>
    <s v="Yes"/>
    <s v="NO"/>
    <n v="101250426807"/>
    <n v="101250426807"/>
    <m/>
    <s v="HDFC NEFT"/>
    <s v="HDFC Bank"/>
    <n v="50100254891601"/>
    <m/>
    <n v="395"/>
    <n v="120"/>
    <m/>
    <n v="515"/>
    <n v="47"/>
    <n v="33"/>
    <n v="595"/>
    <n v="501"/>
    <m/>
    <m/>
    <m/>
    <m/>
    <s v="1"/>
    <n v="13"/>
    <x v="0"/>
    <m/>
    <m/>
    <d v="2026-04-01T00:00:00"/>
    <s v="SV2PCOM100"/>
    <s v="0Y 3M"/>
    <x v="3"/>
    <s v="51 Yrs"/>
    <x v="1"/>
    <m/>
    <m/>
    <n v="20"/>
    <m/>
    <n v="395"/>
    <n v="120"/>
    <m/>
    <m/>
  </r>
  <r>
    <n v="154"/>
    <s v="SV2PCOM101"/>
    <s v="Priyank Mukesh Patel"/>
    <x v="0"/>
    <x v="1"/>
    <s v="Company"/>
    <s v="MI "/>
    <m/>
    <s v="F"/>
    <d v="1999-06-10T00:00:00"/>
    <d v="2026-04-01T00:00:00"/>
    <s v="8 Hours"/>
    <m/>
    <s v="Yes"/>
    <s v="NO"/>
    <n v="101320679544"/>
    <n v="101320679544"/>
    <m/>
    <s v="HDFC NEFT"/>
    <s v="HDFC Bank"/>
    <n v="50100262034622"/>
    <m/>
    <n v="390"/>
    <n v="125"/>
    <m/>
    <n v="515"/>
    <n v="47"/>
    <n v="32"/>
    <n v="594"/>
    <n v="501"/>
    <m/>
    <m/>
    <m/>
    <m/>
    <s v="1"/>
    <n v="13"/>
    <x v="0"/>
    <m/>
    <m/>
    <d v="2026-04-01T00:00:00"/>
    <s v="SV2PCOM101"/>
    <s v="0Y 3M"/>
    <x v="3"/>
    <s v="26 Yrs"/>
    <x v="3"/>
    <m/>
    <m/>
    <n v="20"/>
    <m/>
    <n v="390"/>
    <n v="125"/>
    <m/>
    <m/>
  </r>
  <r>
    <n v="155"/>
    <s v="SV2PCOM102"/>
    <s v="Kola Roshin Nitinbhai"/>
    <x v="0"/>
    <x v="1"/>
    <s v="Company"/>
    <s v="MI "/>
    <m/>
    <s v="F"/>
    <d v="1998-06-01T00:00:00"/>
    <d v="2026-04-01T00:00:00"/>
    <s v="8 Hours"/>
    <m/>
    <s v="Yes"/>
    <s v="NO"/>
    <n v="101358673920"/>
    <n v="101358673920"/>
    <m/>
    <s v="HDFC NEFT"/>
    <s v="HDFC Bank"/>
    <n v="50100317482789"/>
    <m/>
    <n v="450"/>
    <n v="115"/>
    <m/>
    <n v="565"/>
    <n v="54"/>
    <n v="37"/>
    <n v="656"/>
    <n v="501"/>
    <m/>
    <m/>
    <m/>
    <m/>
    <s v="1"/>
    <n v="63"/>
    <x v="2"/>
    <m/>
    <m/>
    <d v="2026-04-01T00:00:00"/>
    <s v="SV2PCOM102"/>
    <s v="0Y 3M"/>
    <x v="3"/>
    <s v="27 Yrs"/>
    <x v="3"/>
    <m/>
    <m/>
    <n v="20"/>
    <m/>
    <n v="450"/>
    <n v="115"/>
    <m/>
    <m/>
  </r>
  <r>
    <n v="156"/>
    <s v="SV2PCOM103"/>
    <s v="Bantari Giteshbhai Gangarambhai"/>
    <x v="0"/>
    <x v="1"/>
    <s v="Company"/>
    <s v="MI "/>
    <m/>
    <s v="M"/>
    <d v="1998-06-01T00:00:00"/>
    <d v="2026-04-01T00:00:00"/>
    <s v="8 Hours"/>
    <m/>
    <s v="Yes"/>
    <s v="NO"/>
    <n v="101353579682"/>
    <n v="101353579682"/>
    <m/>
    <s v="HDFC NEFT"/>
    <s v="HDFC Bank"/>
    <n v="50100337039590"/>
    <m/>
    <n v="449"/>
    <n v="151"/>
    <m/>
    <n v="600"/>
    <n v="54"/>
    <n v="37"/>
    <n v="691"/>
    <n v="501"/>
    <m/>
    <m/>
    <m/>
    <m/>
    <s v="1"/>
    <n v="98"/>
    <x v="2"/>
    <m/>
    <m/>
    <d v="2026-04-01T00:00:00"/>
    <s v="SV2PCOM103"/>
    <s v="0Y 3M"/>
    <x v="3"/>
    <s v="27 Yrs"/>
    <x v="3"/>
    <m/>
    <m/>
    <n v="20"/>
    <m/>
    <n v="449"/>
    <n v="151"/>
    <m/>
    <m/>
  </r>
  <r>
    <n v="157"/>
    <s v="SV2PCOM104"/>
    <s v="Halpati Hamuben Vijaybhai"/>
    <x v="0"/>
    <x v="1"/>
    <s v="Company"/>
    <s v="MI "/>
    <m/>
    <s v="M"/>
    <d v="1992-08-11T00:00:00"/>
    <d v="2026-04-01T00:00:00"/>
    <s v="8 Hours"/>
    <m/>
    <s v="Yes"/>
    <s v="NO"/>
    <n v="101559773599"/>
    <n v="101559773599"/>
    <m/>
    <s v="HDFC NEFT"/>
    <s v="HDFC Bank"/>
    <n v="50100338861687"/>
    <m/>
    <n v="357"/>
    <n v="108"/>
    <m/>
    <n v="465"/>
    <n v="43"/>
    <n v="30"/>
    <n v="538"/>
    <n v="501"/>
    <m/>
    <m/>
    <m/>
    <m/>
    <s v="1"/>
    <n v="-37"/>
    <x v="1"/>
    <m/>
    <m/>
    <d v="2026-04-01T00:00:00"/>
    <s v="SV2PCOM104"/>
    <s v="0Y 3M"/>
    <x v="3"/>
    <s v="33 Yrs"/>
    <x v="4"/>
    <m/>
    <m/>
    <n v="20"/>
    <m/>
    <n v="357"/>
    <n v="108"/>
    <m/>
    <m/>
  </r>
  <r>
    <n v="158"/>
    <s v="SV2PCOM105"/>
    <s v="Sankuben ShaileshbhaiI Dubla"/>
    <x v="0"/>
    <x v="1"/>
    <s v="Company"/>
    <s v="MI "/>
    <m/>
    <s v="F"/>
    <d v="1981-01-01T00:00:00"/>
    <d v="2026-04-01T00:00:00"/>
    <s v="8 Hours"/>
    <m/>
    <s v="Yes"/>
    <s v="NO"/>
    <n v="101559773612"/>
    <n v="101559773612"/>
    <m/>
    <s v="HDFC NEFT"/>
    <s v="HDFC Bank"/>
    <n v="50100338861701"/>
    <m/>
    <n v="370"/>
    <n v="120"/>
    <m/>
    <n v="490"/>
    <n v="44"/>
    <n v="31"/>
    <n v="565"/>
    <n v="501"/>
    <m/>
    <m/>
    <m/>
    <m/>
    <s v="1"/>
    <n v="-12"/>
    <x v="1"/>
    <m/>
    <m/>
    <d v="2026-04-01T00:00:00"/>
    <s v="SV2PCOM105"/>
    <s v="0Y 3M"/>
    <x v="3"/>
    <s v="45 Yrs"/>
    <x v="1"/>
    <m/>
    <m/>
    <n v="20"/>
    <m/>
    <n v="370"/>
    <n v="120"/>
    <m/>
    <m/>
  </r>
  <r>
    <n v="159"/>
    <s v="SV2PCOM106"/>
    <s v="HalpatiI Aaruna  Kumari"/>
    <x v="0"/>
    <x v="1"/>
    <s v="Company"/>
    <s v="MI "/>
    <m/>
    <s v="F"/>
    <d v="1999-12-05T00:00:00"/>
    <d v="2026-04-01T00:00:00"/>
    <s v="8 Hours"/>
    <m/>
    <s v="Yes"/>
    <s v="NO"/>
    <n v="101670869452"/>
    <n v="101670869452"/>
    <m/>
    <s v="HDFC NEFT"/>
    <s v="HDFC Bank"/>
    <n v="50100419212608"/>
    <m/>
    <n v="403"/>
    <n v="127"/>
    <m/>
    <n v="530"/>
    <n v="48"/>
    <n v="34"/>
    <n v="612"/>
    <n v="501"/>
    <m/>
    <m/>
    <m/>
    <m/>
    <s v="1"/>
    <n v="28"/>
    <x v="0"/>
    <m/>
    <m/>
    <d v="2026-04-01T00:00:00"/>
    <s v="SV2PCOM106"/>
    <s v="0Y 3M"/>
    <x v="3"/>
    <s v="26 Yrs"/>
    <x v="3"/>
    <m/>
    <m/>
    <n v="20"/>
    <m/>
    <n v="403"/>
    <n v="127"/>
    <m/>
    <m/>
  </r>
  <r>
    <n v="160"/>
    <s v="SV2PCOM107"/>
    <s v="Halpati Urmilaben"/>
    <x v="0"/>
    <x v="1"/>
    <s v="Company"/>
    <s v="MI "/>
    <m/>
    <s v="F"/>
    <d v="1999-07-25T00:00:00"/>
    <d v="2026-04-01T00:00:00"/>
    <s v="8 Hours"/>
    <m/>
    <s v="Yes"/>
    <s v="NO"/>
    <n v="101670869434"/>
    <n v="101670869434"/>
    <m/>
    <s v="HDFC NEFT"/>
    <s v="HDFC Bank"/>
    <n v="50100419212532"/>
    <m/>
    <n v="369"/>
    <n v="171"/>
    <m/>
    <n v="540"/>
    <n v="44"/>
    <n v="31"/>
    <n v="615"/>
    <n v="501"/>
    <m/>
    <m/>
    <m/>
    <m/>
    <s v="1"/>
    <n v="38"/>
    <x v="0"/>
    <m/>
    <m/>
    <d v="2026-04-01T00:00:00"/>
    <s v="SV2PCOM107"/>
    <s v="0Y 3M"/>
    <x v="3"/>
    <s v="26 Yrs"/>
    <x v="3"/>
    <m/>
    <m/>
    <n v="20"/>
    <m/>
    <n v="369"/>
    <n v="171"/>
    <m/>
    <m/>
  </r>
  <r>
    <n v="161"/>
    <s v="SV2PCOM108"/>
    <s v="Patel  Anitaben Ushambhai"/>
    <x v="0"/>
    <x v="1"/>
    <s v="Company"/>
    <s v="MI "/>
    <m/>
    <s v="F"/>
    <d v="2000-06-12T00:00:00"/>
    <d v="2026-04-01T00:00:00"/>
    <s v="8 Hours"/>
    <m/>
    <s v="Yes"/>
    <s v="NO"/>
    <n v="101670869410"/>
    <n v="101670869410"/>
    <m/>
    <s v="HDFC NEFT"/>
    <s v="HDFC Bank"/>
    <n v="50100419212825"/>
    <m/>
    <n v="383"/>
    <n v="132"/>
    <m/>
    <n v="515"/>
    <n v="46"/>
    <n v="32"/>
    <n v="593"/>
    <n v="501"/>
    <m/>
    <m/>
    <m/>
    <m/>
    <s v="1"/>
    <n v="13"/>
    <x v="0"/>
    <m/>
    <m/>
    <d v="2026-04-01T00:00:00"/>
    <s v="SV2PCOM108"/>
    <s v="0Y 3M"/>
    <x v="3"/>
    <s v="25 Yrs"/>
    <x v="3"/>
    <m/>
    <m/>
    <n v="20"/>
    <m/>
    <n v="383"/>
    <n v="132"/>
    <m/>
    <m/>
  </r>
  <r>
    <n v="162"/>
    <s v="SV2PCOM109"/>
    <s v="Papel Bakulben Kameleshbhai"/>
    <x v="0"/>
    <x v="1"/>
    <s v="Company"/>
    <s v="MI "/>
    <m/>
    <s v="F"/>
    <d v="1979-06-01T00:00:00"/>
    <d v="2026-04-01T00:00:00"/>
    <s v="8 Hours"/>
    <m/>
    <s v="Yes"/>
    <s v="NO"/>
    <n v="101670869391"/>
    <n v="101670869391"/>
    <m/>
    <s v="HDFC NEFT"/>
    <s v="HDFC Bank"/>
    <n v="50100419212558"/>
    <m/>
    <n v="425"/>
    <n v="105"/>
    <m/>
    <n v="530"/>
    <n v="51"/>
    <n v="35"/>
    <n v="616"/>
    <n v="501"/>
    <m/>
    <m/>
    <m/>
    <m/>
    <s v="1"/>
    <n v="28"/>
    <x v="0"/>
    <m/>
    <m/>
    <d v="2026-04-01T00:00:00"/>
    <s v="SV2PCOM109"/>
    <s v="0Y 3M"/>
    <x v="3"/>
    <s v="46 Yrs"/>
    <x v="1"/>
    <m/>
    <m/>
    <n v="20"/>
    <m/>
    <n v="425"/>
    <n v="105"/>
    <m/>
    <m/>
  </r>
  <r>
    <n v="163"/>
    <s v="SV2PCOM110"/>
    <s v="Patel Darshaben Sukkarrbhai"/>
    <x v="0"/>
    <x v="1"/>
    <s v="Company"/>
    <s v="MI "/>
    <m/>
    <s v="F"/>
    <d v="1994-03-14T00:00:00"/>
    <d v="2026-04-01T00:00:00"/>
    <s v="8 Hours"/>
    <m/>
    <s v="Yes"/>
    <s v="NO"/>
    <n v="101670868161"/>
    <n v="101670868161"/>
    <m/>
    <s v="HDFC NEFT"/>
    <s v="HDFC Bank"/>
    <n v="50100419212812"/>
    <m/>
    <n v="417"/>
    <n v="133"/>
    <m/>
    <n v="550"/>
    <n v="50"/>
    <n v="35"/>
    <n v="635"/>
    <n v="501"/>
    <m/>
    <m/>
    <m/>
    <m/>
    <s v="1"/>
    <n v="48"/>
    <x v="0"/>
    <m/>
    <m/>
    <d v="2026-04-01T00:00:00"/>
    <s v="SV2PCOM110"/>
    <s v="0Y 3M"/>
    <x v="3"/>
    <s v="32 Yrs"/>
    <x v="4"/>
    <m/>
    <m/>
    <n v="20"/>
    <m/>
    <n v="417"/>
    <n v="133"/>
    <m/>
    <m/>
  </r>
  <r>
    <n v="164"/>
    <s v="SV2PCOM111"/>
    <s v="Pritiben Ravikumar Halpati"/>
    <x v="0"/>
    <x v="1"/>
    <s v="Company"/>
    <s v="MI "/>
    <m/>
    <s v="F"/>
    <d v="1992-01-01T00:00:00"/>
    <d v="2026-04-01T00:00:00"/>
    <s v="8 Hours"/>
    <m/>
    <s v="Yes"/>
    <s v="NO"/>
    <n v="101670869447"/>
    <n v="101670869447"/>
    <m/>
    <s v="HDFC NEFT"/>
    <s v="HDFC Bank"/>
    <n v="50100419212841"/>
    <m/>
    <n v="387"/>
    <n v="143"/>
    <m/>
    <n v="530"/>
    <n v="46"/>
    <n v="32"/>
    <n v="608"/>
    <n v="501"/>
    <m/>
    <m/>
    <m/>
    <m/>
    <s v="1"/>
    <n v="28"/>
    <x v="0"/>
    <m/>
    <m/>
    <d v="2026-04-01T00:00:00"/>
    <s v="SV2PCOM111"/>
    <s v="0Y 3M"/>
    <x v="3"/>
    <s v="34 Yrs"/>
    <x v="4"/>
    <m/>
    <m/>
    <n v="20"/>
    <m/>
    <n v="387"/>
    <n v="143"/>
    <m/>
    <m/>
  </r>
  <r>
    <n v="165"/>
    <s v="SV2PCOM112"/>
    <s v="Suvidhaben Pravinbhai Patel"/>
    <x v="0"/>
    <x v="1"/>
    <s v="Company"/>
    <s v="MI "/>
    <m/>
    <s v="F"/>
    <d v="1999-01-20T00:00:00"/>
    <d v="2026-04-01T00:00:00"/>
    <s v="8 Hours"/>
    <m/>
    <s v="Yes"/>
    <s v="NO"/>
    <n v="101670869406"/>
    <n v="101670869406"/>
    <m/>
    <s v="HDFC NEFT"/>
    <s v="HDFC Bank"/>
    <n v="50100419212522"/>
    <m/>
    <n v="424"/>
    <n v="116"/>
    <m/>
    <n v="540"/>
    <n v="51"/>
    <n v="35"/>
    <n v="626"/>
    <n v="501"/>
    <m/>
    <m/>
    <m/>
    <m/>
    <s v="1"/>
    <n v="38"/>
    <x v="0"/>
    <m/>
    <m/>
    <d v="2026-04-01T00:00:00"/>
    <s v="SV2PCOM112"/>
    <s v="0Y 3M"/>
    <x v="3"/>
    <s v="27 Yrs"/>
    <x v="3"/>
    <m/>
    <m/>
    <n v="20"/>
    <m/>
    <n v="424"/>
    <n v="116"/>
    <m/>
    <m/>
  </r>
  <r>
    <n v="166"/>
    <s v="SV2PCOM113"/>
    <s v="Varshaben Gautambhai Patel"/>
    <x v="0"/>
    <x v="1"/>
    <s v="Company"/>
    <s v="MI "/>
    <m/>
    <s v="F"/>
    <d v="1978-10-26T00:00:00"/>
    <d v="2026-04-01T00:00:00"/>
    <s v="8 Hours"/>
    <m/>
    <s v="Yes"/>
    <s v="NO"/>
    <n v="101670869423"/>
    <n v="101670869423"/>
    <m/>
    <s v="HDFC NEFT"/>
    <s v="HDFC Bank"/>
    <n v="50100419212519"/>
    <m/>
    <n v="409"/>
    <n v="116"/>
    <m/>
    <n v="525"/>
    <n v="49"/>
    <n v="34"/>
    <n v="608"/>
    <n v="501"/>
    <m/>
    <m/>
    <m/>
    <m/>
    <s v="1"/>
    <n v="23"/>
    <x v="0"/>
    <m/>
    <m/>
    <d v="2026-04-01T00:00:00"/>
    <s v="SV2PCOM113"/>
    <s v="0Y 3M"/>
    <x v="3"/>
    <s v="47 Yrs"/>
    <x v="1"/>
    <m/>
    <m/>
    <n v="20"/>
    <m/>
    <n v="409"/>
    <n v="116"/>
    <m/>
    <m/>
  </r>
  <r>
    <n v="167"/>
    <s v="SV2PCOM114"/>
    <s v="Halpati  Rroshniben "/>
    <x v="0"/>
    <x v="1"/>
    <s v="Company"/>
    <s v="MI "/>
    <m/>
    <s v="F"/>
    <d v="2000-02-19T00:00:00"/>
    <d v="2026-04-01T00:00:00"/>
    <s v="8 Hours"/>
    <m/>
    <s v="Yes"/>
    <s v="NO"/>
    <n v="101670547335"/>
    <n v="101670547335"/>
    <m/>
    <s v="HDFC NEFT"/>
    <s v="HDFC Bank"/>
    <n v="50100419212838"/>
    <m/>
    <n v="358"/>
    <n v="142"/>
    <m/>
    <n v="500"/>
    <n v="43"/>
    <n v="30"/>
    <n v="573"/>
    <n v="501"/>
    <m/>
    <m/>
    <m/>
    <m/>
    <s v="1"/>
    <n v="-2"/>
    <x v="1"/>
    <m/>
    <m/>
    <d v="2026-04-01T00:00:00"/>
    <s v="SV2PCOM114"/>
    <s v="0Y 3M"/>
    <x v="3"/>
    <s v="26 Yrs"/>
    <x v="3"/>
    <m/>
    <m/>
    <n v="20"/>
    <m/>
    <n v="358"/>
    <n v="142"/>
    <m/>
    <m/>
  </r>
  <r>
    <n v="168"/>
    <s v="SV2PCOM115"/>
    <s v="Patel Urmilaben Mahendrabhai"/>
    <x v="0"/>
    <x v="1"/>
    <s v="Company"/>
    <s v="MI "/>
    <m/>
    <s v="F"/>
    <d v="2002-03-21T00:00:00"/>
    <d v="2026-04-01T00:00:00"/>
    <s v="8 Hours"/>
    <m/>
    <s v="Yes"/>
    <s v="NO"/>
    <n v="101593605607"/>
    <n v="101593605607"/>
    <m/>
    <s v="HDFC NEFT"/>
    <s v="HDFC Bank"/>
    <n v="50100419212561"/>
    <m/>
    <n v="397"/>
    <n v="133"/>
    <m/>
    <n v="530"/>
    <n v="48"/>
    <n v="33"/>
    <n v="611"/>
    <n v="501"/>
    <m/>
    <m/>
    <m/>
    <m/>
    <s v="1"/>
    <n v="28"/>
    <x v="0"/>
    <m/>
    <m/>
    <d v="2026-04-01T00:00:00"/>
    <s v="SV2PCOM115"/>
    <s v="0Y 3M"/>
    <x v="3"/>
    <s v="24 Yrs"/>
    <x v="0"/>
    <m/>
    <m/>
    <n v="20"/>
    <m/>
    <n v="397"/>
    <n v="133"/>
    <m/>
    <m/>
  </r>
  <r>
    <n v="169"/>
    <s v="SV2PCOM116"/>
    <s v="Halpati Karshmia Rajubhai"/>
    <x v="0"/>
    <x v="1"/>
    <s v="Company"/>
    <s v="MI "/>
    <m/>
    <s v="F"/>
    <d v="2001-02-02T00:00:00"/>
    <d v="2026-04-01T00:00:00"/>
    <s v="8 Hours"/>
    <m/>
    <s v="Yes"/>
    <s v="NO"/>
    <n v="101671130703"/>
    <n v="101671130703"/>
    <m/>
    <s v="HDFC NEFT"/>
    <s v="HDFC Bank"/>
    <n v="50100419212584"/>
    <m/>
    <n v="398"/>
    <n v="127"/>
    <m/>
    <n v="525"/>
    <n v="48"/>
    <n v="33"/>
    <n v="606"/>
    <n v="501"/>
    <m/>
    <m/>
    <m/>
    <m/>
    <s v="1"/>
    <n v="23"/>
    <x v="0"/>
    <m/>
    <m/>
    <d v="2026-04-01T00:00:00"/>
    <s v="SV2PCOM116"/>
    <s v="0Y 3M"/>
    <x v="3"/>
    <s v="25 Yrs"/>
    <x v="3"/>
    <m/>
    <m/>
    <n v="20"/>
    <m/>
    <n v="398"/>
    <n v="127"/>
    <m/>
    <m/>
  </r>
  <r>
    <n v="170"/>
    <s v="SV2PCOM117"/>
    <s v="Patel Jashoda Dilipbhai"/>
    <x v="0"/>
    <x v="1"/>
    <s v="Company"/>
    <s v="MI "/>
    <m/>
    <s v="F"/>
    <d v="1980-06-01T00:00:00"/>
    <d v="2026-04-01T00:00:00"/>
    <s v="8 Hours"/>
    <m/>
    <s v="Yes"/>
    <s v="NO"/>
    <n v="101671575975"/>
    <n v="101671575975"/>
    <m/>
    <s v="HDFC NEFT"/>
    <s v="HDFC Bank"/>
    <n v="50100420733578"/>
    <m/>
    <n v="412"/>
    <n v="138"/>
    <m/>
    <n v="550"/>
    <n v="49"/>
    <n v="34"/>
    <n v="633"/>
    <n v="501"/>
    <m/>
    <m/>
    <m/>
    <m/>
    <s v="1"/>
    <n v="48"/>
    <x v="0"/>
    <m/>
    <m/>
    <d v="2026-04-01T00:00:00"/>
    <s v="SV2PCOM117"/>
    <s v="0Y 3M"/>
    <x v="3"/>
    <s v="45 Yrs"/>
    <x v="1"/>
    <m/>
    <m/>
    <n v="20"/>
    <m/>
    <n v="412"/>
    <n v="138"/>
    <m/>
    <m/>
  </r>
  <r>
    <n v="171"/>
    <s v="SV2PCOM118"/>
    <s v="Ashika Upadhayay"/>
    <x v="0"/>
    <x v="1"/>
    <s v="Company"/>
    <s v="MI "/>
    <m/>
    <s v="F"/>
    <d v="1989-01-01T00:00:00"/>
    <d v="2026-04-01T00:00:00"/>
    <s v="8 Hours"/>
    <m/>
    <s v="Yes"/>
    <s v="NO"/>
    <n v="101675117537"/>
    <n v="101675117537"/>
    <m/>
    <s v="HDFC NEFT"/>
    <s v="HDFC Bank"/>
    <n v="50100419212571"/>
    <m/>
    <n v="412"/>
    <n v="138"/>
    <m/>
    <n v="550"/>
    <n v="49"/>
    <n v="34"/>
    <n v="633"/>
    <n v="501"/>
    <m/>
    <m/>
    <m/>
    <m/>
    <s v="1"/>
    <n v="48"/>
    <x v="0"/>
    <m/>
    <m/>
    <d v="2026-04-01T00:00:00"/>
    <s v="SV2PCOM118"/>
    <s v="0Y 3M"/>
    <x v="3"/>
    <s v="37 Yrs"/>
    <x v="2"/>
    <m/>
    <m/>
    <n v="20"/>
    <m/>
    <n v="412"/>
    <n v="138"/>
    <m/>
    <m/>
  </r>
  <r>
    <n v="172"/>
    <s v="SV2PCOM119"/>
    <s v="Patel Jagrutiben Babubhai"/>
    <x v="0"/>
    <x v="1"/>
    <s v="Company"/>
    <s v="MI "/>
    <m/>
    <s v="F"/>
    <d v="1971-01-01T00:00:00"/>
    <d v="2026-04-01T00:00:00"/>
    <s v="8 Hours"/>
    <m/>
    <s v="Yes"/>
    <s v="NO"/>
    <n v="101680276039"/>
    <n v="101680276039"/>
    <m/>
    <s v="HDFC NEFT"/>
    <s v="HDFC Bank"/>
    <n v="50100419212880"/>
    <m/>
    <n v="389"/>
    <n v="126"/>
    <m/>
    <n v="515"/>
    <n v="47"/>
    <n v="32"/>
    <n v="594"/>
    <n v="501"/>
    <m/>
    <m/>
    <m/>
    <m/>
    <s v="1"/>
    <n v="13"/>
    <x v="0"/>
    <m/>
    <m/>
    <d v="2026-04-01T00:00:00"/>
    <s v="SV2PCOM119"/>
    <s v="0Y 3M"/>
    <x v="3"/>
    <s v="55 Yrs"/>
    <x v="1"/>
    <m/>
    <m/>
    <n v="20"/>
    <m/>
    <n v="389"/>
    <n v="126"/>
    <m/>
    <m/>
  </r>
  <r>
    <n v="173"/>
    <s v="SV2PCOM120"/>
    <s v="Hinaben Chotubhai Halpati"/>
    <x v="0"/>
    <x v="1"/>
    <s v="Company"/>
    <s v="MI "/>
    <m/>
    <s v="F"/>
    <d v="1982-01-01T00:00:00"/>
    <d v="2026-04-01T00:00:00"/>
    <s v="8 Hours"/>
    <m/>
    <s v="Yes"/>
    <s v="NO"/>
    <n v="101194301940"/>
    <n v="101194301940"/>
    <m/>
    <s v="HDFC NEFT"/>
    <s v="HDFC Bank"/>
    <n v="50100420733285"/>
    <m/>
    <n v="389"/>
    <n v="126"/>
    <m/>
    <n v="515"/>
    <n v="47"/>
    <n v="32"/>
    <n v="594"/>
    <n v="501"/>
    <m/>
    <m/>
    <m/>
    <m/>
    <s v="1"/>
    <n v="13"/>
    <x v="0"/>
    <m/>
    <m/>
    <d v="2026-04-01T00:00:00"/>
    <s v="SV2PCOM120"/>
    <s v="0Y 3M"/>
    <x v="3"/>
    <s v="44 Yrs"/>
    <x v="1"/>
    <m/>
    <m/>
    <n v="20"/>
    <m/>
    <n v="389"/>
    <n v="126"/>
    <m/>
    <m/>
  </r>
  <r>
    <n v="174"/>
    <s v="SV2PCOM121"/>
    <s v="Halpati Sitaben Maheshbhai"/>
    <x v="0"/>
    <x v="1"/>
    <s v="Company"/>
    <s v="MI "/>
    <m/>
    <s v="F"/>
    <d v="1989-03-19T00:00:00"/>
    <d v="2026-04-01T00:00:00"/>
    <s v="8 Hours"/>
    <m/>
    <s v="Yes"/>
    <s v="NO"/>
    <n v="101680276041"/>
    <n v="101680276041"/>
    <m/>
    <s v="HDFC NEFT"/>
    <s v="HDFC Bank"/>
    <n v="50100420733335"/>
    <m/>
    <n v="389"/>
    <n v="126"/>
    <m/>
    <n v="515"/>
    <n v="47"/>
    <n v="32"/>
    <n v="594"/>
    <n v="501"/>
    <m/>
    <m/>
    <m/>
    <m/>
    <s v="1"/>
    <n v="13"/>
    <x v="0"/>
    <m/>
    <m/>
    <d v="2026-04-01T00:00:00"/>
    <s v="SV2PCOM121"/>
    <s v="0Y 3M"/>
    <x v="3"/>
    <s v="37 Yrs"/>
    <x v="2"/>
    <m/>
    <m/>
    <n v="20"/>
    <m/>
    <n v="389"/>
    <n v="126"/>
    <m/>
    <m/>
  </r>
  <r>
    <n v="175"/>
    <s v="SV2PCOM122"/>
    <s v="Halpati Asmitaben"/>
    <x v="0"/>
    <x v="1"/>
    <s v="Company"/>
    <s v="MI "/>
    <m/>
    <s v="F"/>
    <d v="2002-02-21T00:00:00"/>
    <d v="2026-04-01T00:00:00"/>
    <s v="8 Hours"/>
    <m/>
    <s v="Yes"/>
    <s v="NO"/>
    <n v="101682099905"/>
    <n v="101682099905"/>
    <m/>
    <s v="HDFC NEFT"/>
    <s v="HDFC Bank"/>
    <n v="50100420733312"/>
    <m/>
    <n v="386"/>
    <n v="114"/>
    <m/>
    <n v="500"/>
    <n v="46"/>
    <n v="32"/>
    <n v="578"/>
    <n v="501"/>
    <m/>
    <m/>
    <m/>
    <m/>
    <s v="1"/>
    <n v="-2"/>
    <x v="1"/>
    <m/>
    <m/>
    <d v="2026-04-01T00:00:00"/>
    <s v="SV2PCOM122"/>
    <s v="0Y 3M"/>
    <x v="3"/>
    <s v="24 Yrs"/>
    <x v="0"/>
    <m/>
    <m/>
    <n v="20"/>
    <m/>
    <n v="386"/>
    <n v="114"/>
    <m/>
    <m/>
  </r>
  <r>
    <n v="176"/>
    <s v="SV2PCOM123"/>
    <s v="Varli Roshben Kiranbhai"/>
    <x v="0"/>
    <x v="1"/>
    <s v="Company"/>
    <s v="MI "/>
    <m/>
    <s v="F"/>
    <d v="2002-02-22T00:00:00"/>
    <d v="2026-04-01T00:00:00"/>
    <s v="8 Hours"/>
    <m/>
    <s v="Yes"/>
    <s v="NO"/>
    <n v="101682099824"/>
    <n v="101682099824"/>
    <m/>
    <s v="HDFC NEFT"/>
    <s v="HDFC Bank"/>
    <n v="50100420733591"/>
    <m/>
    <n v="386"/>
    <n v="114"/>
    <m/>
    <n v="500"/>
    <n v="46"/>
    <n v="32"/>
    <n v="578"/>
    <n v="501"/>
    <m/>
    <m/>
    <m/>
    <m/>
    <s v="1"/>
    <n v="-2"/>
    <x v="1"/>
    <m/>
    <m/>
    <d v="2026-04-01T00:00:00"/>
    <s v="SV2PCOM123"/>
    <s v="0Y 3M"/>
    <x v="3"/>
    <s v="24 Yrs"/>
    <x v="0"/>
    <m/>
    <m/>
    <n v="20"/>
    <m/>
    <n v="386"/>
    <n v="114"/>
    <m/>
    <m/>
  </r>
  <r>
    <n v="177"/>
    <s v="SV2PCOM124"/>
    <s v="Manishben Ashokbhai Nayka"/>
    <x v="0"/>
    <x v="1"/>
    <s v="Company"/>
    <s v="MI "/>
    <m/>
    <s v="F"/>
    <d v="1984-05-08T00:00:00"/>
    <d v="2026-04-01T00:00:00"/>
    <s v="8 Hours"/>
    <m/>
    <s v="Yes"/>
    <s v="NO"/>
    <n v="100525201760"/>
    <n v="100525201760"/>
    <m/>
    <s v="HDFC NEFT"/>
    <s v="HDFC Bank"/>
    <n v="50100244577830"/>
    <m/>
    <n v="396"/>
    <n v="144"/>
    <m/>
    <n v="540"/>
    <n v="48"/>
    <n v="33"/>
    <n v="621"/>
    <n v="501"/>
    <m/>
    <m/>
    <m/>
    <m/>
    <s v="1"/>
    <n v="38"/>
    <x v="0"/>
    <m/>
    <m/>
    <d v="2026-04-01T00:00:00"/>
    <s v="SV2PCOM124"/>
    <s v="0Y 3M"/>
    <x v="3"/>
    <s v="41 Yrs"/>
    <x v="1"/>
    <m/>
    <m/>
    <n v="20"/>
    <m/>
    <n v="396"/>
    <n v="144"/>
    <m/>
    <m/>
  </r>
  <r>
    <n v="178"/>
    <s v="SV2PCOM125"/>
    <s v="Vipul Nitinbhai Kola"/>
    <x v="0"/>
    <x v="1"/>
    <s v="Company"/>
    <s v="MI "/>
    <m/>
    <s v="M"/>
    <d v="2004-04-29T00:00:00"/>
    <d v="2026-04-01T00:00:00"/>
    <s v="8 Hours"/>
    <m/>
    <s v="Yes"/>
    <s v="NO"/>
    <n v="101513288109"/>
    <n v="101513288109"/>
    <m/>
    <s v="HDFC NEFT"/>
    <s v="HDFC Bank"/>
    <n v="50100761907788"/>
    <m/>
    <n v="390"/>
    <n v="155"/>
    <m/>
    <n v="545"/>
    <n v="47"/>
    <n v="32"/>
    <n v="624"/>
    <n v="501"/>
    <m/>
    <m/>
    <m/>
    <m/>
    <s v="1"/>
    <n v="43"/>
    <x v="0"/>
    <m/>
    <m/>
    <d v="2026-04-01T00:00:00"/>
    <s v="SV2PCOM125"/>
    <s v="0Y 3M"/>
    <x v="3"/>
    <s v="21 Yrs"/>
    <x v="0"/>
    <m/>
    <m/>
    <n v="20"/>
    <m/>
    <n v="390"/>
    <n v="155"/>
    <m/>
    <m/>
  </r>
  <r>
    <n v="179"/>
    <s v="SV2PCOM126"/>
    <s v="Hemlataben BaldevbhaiI Mahyavanshi"/>
    <x v="0"/>
    <x v="1"/>
    <s v="Company"/>
    <s v="MI "/>
    <m/>
    <s v="F"/>
    <d v="1987-01-01T00:00:00"/>
    <d v="2026-04-01T00:00:00"/>
    <s v="8 Hours"/>
    <m/>
    <s v="Yes"/>
    <s v="NO"/>
    <n v="100509611120"/>
    <n v="100509611120"/>
    <m/>
    <s v="HDFC NEFT"/>
    <s v="HDFC Bank"/>
    <n v="50100244579480"/>
    <m/>
    <n v="375"/>
    <n v="215"/>
    <m/>
    <n v="590"/>
    <n v="45"/>
    <n v="31"/>
    <n v="666"/>
    <n v="501"/>
    <m/>
    <m/>
    <m/>
    <m/>
    <s v="1"/>
    <n v="88"/>
    <x v="2"/>
    <m/>
    <m/>
    <d v="2026-04-01T00:00:00"/>
    <s v="SV2PCOM126"/>
    <s v="0Y 3M"/>
    <x v="3"/>
    <s v="39 Yrs"/>
    <x v="2"/>
    <m/>
    <m/>
    <n v="20"/>
    <m/>
    <n v="375"/>
    <n v="215"/>
    <m/>
    <m/>
  </r>
  <r>
    <n v="180"/>
    <s v="SV2PCOM127"/>
    <s v="Vikikumar Kantilal Halpati"/>
    <x v="0"/>
    <x v="1"/>
    <s v="Company"/>
    <s v="MI "/>
    <m/>
    <s v="M"/>
    <d v="1996-01-01T00:00:00"/>
    <d v="2026-04-01T00:00:00"/>
    <s v="8 Hours"/>
    <m/>
    <s v="Yes"/>
    <s v="NO"/>
    <n v="100615622743"/>
    <n v="100615622743"/>
    <m/>
    <s v="HDFC NEFT"/>
    <s v="HDFC Bank"/>
    <n v="50100262035447"/>
    <m/>
    <n v="375"/>
    <n v="250"/>
    <m/>
    <n v="625"/>
    <n v="45"/>
    <n v="31"/>
    <n v="701"/>
    <n v="501"/>
    <m/>
    <m/>
    <m/>
    <m/>
    <s v="1"/>
    <n v="123"/>
    <x v="3"/>
    <m/>
    <m/>
    <d v="2026-04-01T00:00:00"/>
    <s v="SV2PCOM127"/>
    <s v="0Y 3M"/>
    <x v="3"/>
    <s v="30 Yrs"/>
    <x v="4"/>
    <m/>
    <m/>
    <n v="20"/>
    <m/>
    <n v="375"/>
    <n v="250"/>
    <m/>
    <m/>
  </r>
  <r>
    <n v="181"/>
    <s v="SV2PCOM128"/>
    <s v="Pruthvi Chandrakant Halpati"/>
    <x v="0"/>
    <x v="1"/>
    <s v="Company"/>
    <s v="SMT"/>
    <m/>
    <s v="M"/>
    <d v="1999-02-05T00:00:00"/>
    <d v="2026-04-01T00:00:00"/>
    <s v="8 Hours"/>
    <m/>
    <s v="Yes"/>
    <s v="NO"/>
    <n v="101147451132"/>
    <n v="101147451132"/>
    <m/>
    <s v="HDFC NEFT"/>
    <s v="HDFC Bank"/>
    <n v="50100254891548"/>
    <m/>
    <n v="396"/>
    <n v="184"/>
    <m/>
    <n v="580"/>
    <n v="48"/>
    <n v="33"/>
    <n v="661"/>
    <n v="501"/>
    <m/>
    <m/>
    <m/>
    <m/>
    <s v="1"/>
    <n v="78"/>
    <x v="2"/>
    <m/>
    <m/>
    <d v="2026-04-01T00:00:00"/>
    <s v="SV2PCOM128"/>
    <s v="0Y 3M"/>
    <x v="3"/>
    <s v="27 Yrs"/>
    <x v="3"/>
    <m/>
    <m/>
    <n v="20"/>
    <m/>
    <n v="396"/>
    <n v="184"/>
    <m/>
    <m/>
  </r>
  <r>
    <n v="182"/>
    <s v="SV2PCOM129"/>
    <s v="Arvind Rajbhar"/>
    <x v="0"/>
    <x v="1"/>
    <s v="Company"/>
    <s v="SMT"/>
    <m/>
    <s v="M"/>
    <d v="1991-01-01T00:00:00"/>
    <d v="2026-04-01T00:00:00"/>
    <s v="12 hours"/>
    <m/>
    <s v="Yes"/>
    <s v="NO"/>
    <n v="101662653032"/>
    <n v="101662653032"/>
    <m/>
    <s v="HDFC NEFT"/>
    <s v="HDFC Bank"/>
    <n v="50100411723295"/>
    <m/>
    <n v="485"/>
    <n v="245"/>
    <m/>
    <n v="730"/>
    <n v="58"/>
    <n v="40"/>
    <n v="828"/>
    <n v="501"/>
    <m/>
    <m/>
    <m/>
    <m/>
    <s v="1"/>
    <n v="228"/>
    <x v="5"/>
    <m/>
    <m/>
    <d v="2026-04-01T00:00:00"/>
    <s v="SV2PCOM129"/>
    <s v="0Y 3M"/>
    <x v="3"/>
    <s v="35 Yrs"/>
    <x v="2"/>
    <m/>
    <m/>
    <n v="30"/>
    <m/>
    <n v="485"/>
    <n v="245"/>
    <m/>
    <m/>
  </r>
  <r>
    <n v="183"/>
    <s v="SV2PCOM130"/>
    <s v="Rajeshkumar Rajeshbhai Varli"/>
    <x v="0"/>
    <x v="1"/>
    <s v="Company"/>
    <s v="SMT"/>
    <m/>
    <s v="M"/>
    <d v="1994-01-13T00:00:00"/>
    <d v="2026-04-01T00:00:00"/>
    <s v="8 Hours"/>
    <m/>
    <s v="Yes"/>
    <s v="NO"/>
    <n v="100045628391"/>
    <n v="100045628391"/>
    <m/>
    <s v="HDFC NEFT"/>
    <s v="HDFC Bank"/>
    <n v="50100262034635"/>
    <m/>
    <n v="400"/>
    <n v="170"/>
    <m/>
    <n v="570"/>
    <n v="48"/>
    <n v="33"/>
    <n v="651"/>
    <n v="501"/>
    <m/>
    <m/>
    <m/>
    <m/>
    <s v="1"/>
    <n v="68"/>
    <x v="2"/>
    <m/>
    <m/>
    <d v="2026-04-01T00:00:00"/>
    <s v="SV2PCOM130"/>
    <s v="0Y 3M"/>
    <x v="3"/>
    <s v="32 Yrs"/>
    <x v="4"/>
    <m/>
    <m/>
    <n v="20"/>
    <m/>
    <n v="400"/>
    <n v="170"/>
    <m/>
    <m/>
  </r>
  <r>
    <n v="184"/>
    <s v="SV2PCOM131"/>
    <s v="Shivanand Chauhan"/>
    <x v="0"/>
    <x v="1"/>
    <s v="Company"/>
    <s v="SMT"/>
    <m/>
    <s v="M"/>
    <d v="1999-07-01T00:00:00"/>
    <d v="2026-04-01T00:00:00"/>
    <s v="12 hours"/>
    <m/>
    <s v="Yes"/>
    <s v="NO"/>
    <n v="102156316275"/>
    <n v="102156316275"/>
    <m/>
    <s v="HDFC NEFT"/>
    <s v="HDFC Bank"/>
    <n v="50100493780502"/>
    <m/>
    <n v="365"/>
    <n v="262"/>
    <m/>
    <n v="627"/>
    <n v="44"/>
    <n v="30"/>
    <n v="701"/>
    <n v="501"/>
    <m/>
    <m/>
    <m/>
    <m/>
    <s v="1"/>
    <n v="125"/>
    <x v="3"/>
    <m/>
    <m/>
    <d v="2026-04-01T00:00:00"/>
    <s v="SV2PCOM131"/>
    <s v="0Y 3M"/>
    <x v="3"/>
    <s v="26 Yrs"/>
    <x v="3"/>
    <m/>
    <m/>
    <n v="30"/>
    <m/>
    <n v="365"/>
    <n v="262"/>
    <m/>
    <m/>
  </r>
  <r>
    <n v="185"/>
    <s v="SV2PRNE001"/>
    <s v="Sunita Shailendra Thakur"/>
    <x v="0"/>
    <x v="0"/>
    <s v="R N Enterprises"/>
    <s v="MI "/>
    <m/>
    <s v="F"/>
    <d v="1992-05-12T00:00:00"/>
    <d v="2026-04-01T00:00:00"/>
    <s v="8 Hours"/>
    <m/>
    <s v="Yes"/>
    <s v="NO"/>
    <n v="102221994804"/>
    <n v="0"/>
    <m/>
    <s v="Contractor"/>
    <m/>
    <m/>
    <m/>
    <n v="321"/>
    <n v="119"/>
    <m/>
    <n v="440"/>
    <n v="39"/>
    <n v="5"/>
    <n v="484"/>
    <n v="501"/>
    <m/>
    <m/>
    <m/>
    <m/>
    <s v="1"/>
    <n v="-62"/>
    <x v="1"/>
    <m/>
    <m/>
    <d v="2022-06-03T00:00:00"/>
    <s v="SV2PRNE001"/>
    <s v="4Y 1M"/>
    <x v="1"/>
    <s v="33 Yrs"/>
    <x v="4"/>
    <m/>
    <m/>
    <n v="20"/>
    <m/>
    <n v="321"/>
    <n v="119"/>
    <m/>
    <m/>
  </r>
  <r>
    <n v="186"/>
    <s v="SV2PRNE002"/>
    <s v="Rebanti Devi Pankaj Kumar "/>
    <x v="0"/>
    <x v="0"/>
    <s v="R N Enterprises"/>
    <s v="MI "/>
    <m/>
    <s v="F"/>
    <d v="1991-05-02T00:00:00"/>
    <d v="2026-04-01T00:00:00"/>
    <s v="8 Hours"/>
    <m/>
    <s v="Yes"/>
    <s v="NO"/>
    <n v="100526080506"/>
    <n v="0"/>
    <m/>
    <s v="Contractor"/>
    <m/>
    <m/>
    <m/>
    <n v="331"/>
    <n v="114"/>
    <m/>
    <n v="445"/>
    <n v="40"/>
    <n v="5"/>
    <n v="490"/>
    <n v="501"/>
    <m/>
    <m/>
    <m/>
    <m/>
    <s v="1"/>
    <n v="-57"/>
    <x v="1"/>
    <m/>
    <m/>
    <d v="2021-12-18T00:00:00"/>
    <s v="SV2PRNE002"/>
    <s v="4Y 6M"/>
    <x v="1"/>
    <s v="34 Yrs"/>
    <x v="4"/>
    <m/>
    <m/>
    <n v="20"/>
    <m/>
    <n v="331"/>
    <n v="114"/>
    <m/>
    <m/>
  </r>
  <r>
    <n v="187"/>
    <s v="SV2PRNE003"/>
    <s v="Kanti Ganesh Mochi"/>
    <x v="0"/>
    <x v="0"/>
    <s v="R N Enterprises"/>
    <s v="MI "/>
    <m/>
    <s v="F"/>
    <d v="1989-01-01T00:00:00"/>
    <d v="2026-04-01T00:00:00"/>
    <s v="8 Hours"/>
    <m/>
    <s v="Yes"/>
    <s v="NO"/>
    <n v="101769645685"/>
    <n v="0"/>
    <m/>
    <s v="Contractor"/>
    <m/>
    <m/>
    <m/>
    <n v="326"/>
    <n v="124"/>
    <m/>
    <n v="450"/>
    <n v="39"/>
    <n v="5"/>
    <n v="494"/>
    <n v="501"/>
    <m/>
    <m/>
    <m/>
    <m/>
    <s v="1"/>
    <n v="-52"/>
    <x v="1"/>
    <m/>
    <m/>
    <d v="2021-09-21T00:00:00"/>
    <s v="SV2PRNE003"/>
    <s v="4Y 9M"/>
    <x v="1"/>
    <s v="37 Yrs"/>
    <x v="2"/>
    <m/>
    <m/>
    <n v="20"/>
    <m/>
    <n v="326"/>
    <n v="124"/>
    <m/>
    <m/>
  </r>
  <r>
    <n v="188"/>
    <s v="SV2PRNE004"/>
    <s v="Pramila Shilesh Varli"/>
    <x v="0"/>
    <x v="0"/>
    <s v="R N Enterprises"/>
    <s v="MI "/>
    <m/>
    <s v="F"/>
    <d v="1994-01-01T00:00:00"/>
    <d v="2026-04-01T00:00:00"/>
    <s v="8 Hours"/>
    <m/>
    <s v="Yes"/>
    <s v="NO"/>
    <n v="101792232376"/>
    <n v="0"/>
    <m/>
    <s v="Contractor"/>
    <m/>
    <m/>
    <m/>
    <n v="326"/>
    <n v="124"/>
    <m/>
    <n v="450"/>
    <n v="39"/>
    <n v="5"/>
    <n v="494"/>
    <n v="501"/>
    <m/>
    <m/>
    <m/>
    <m/>
    <s v="1"/>
    <n v="-52"/>
    <x v="1"/>
    <m/>
    <m/>
    <d v="2021-08-27T00:00:00"/>
    <s v="SV2PRNE004"/>
    <s v="4Y 10M"/>
    <x v="1"/>
    <s v="32 Yrs"/>
    <x v="4"/>
    <m/>
    <m/>
    <n v="20"/>
    <m/>
    <n v="326"/>
    <n v="124"/>
    <m/>
    <m/>
  </r>
  <r>
    <n v="189"/>
    <s v="SV2PRNE005"/>
    <s v="Suman Babubhai Dubla"/>
    <x v="0"/>
    <x v="0"/>
    <s v="R N Enterprises"/>
    <s v="MI "/>
    <m/>
    <s v="F"/>
    <d v="1994-05-12T00:00:00"/>
    <d v="2026-04-01T00:00:00"/>
    <s v="8 Hours"/>
    <m/>
    <s v="Yes"/>
    <s v="NO"/>
    <n v="101792232400"/>
    <n v="0"/>
    <m/>
    <s v="Contractor"/>
    <m/>
    <m/>
    <m/>
    <n v="326"/>
    <n v="124"/>
    <m/>
    <n v="450"/>
    <n v="39"/>
    <n v="5"/>
    <n v="494"/>
    <n v="501"/>
    <m/>
    <m/>
    <m/>
    <m/>
    <s v="1"/>
    <n v="-52"/>
    <x v="1"/>
    <m/>
    <m/>
    <d v="2021-08-27T00:00:00"/>
    <s v="SV2PRNE005"/>
    <s v="4Y 10M"/>
    <x v="1"/>
    <s v="31 Yrs"/>
    <x v="4"/>
    <m/>
    <m/>
    <n v="20"/>
    <m/>
    <n v="326"/>
    <n v="124"/>
    <m/>
    <m/>
  </r>
  <r>
    <n v="190"/>
    <s v="SV2PBHA034"/>
    <s v="Manisha Raju Halpati"/>
    <x v="0"/>
    <x v="0"/>
    <s v="Bhavin Bhandari"/>
    <s v="MI "/>
    <m/>
    <s v="F"/>
    <d v="1997-02-11T00:00:00"/>
    <d v="2026-04-01T00:00:00"/>
    <s v="8 Hours"/>
    <m/>
    <s v="Yes"/>
    <s v="NO"/>
    <n v="101697712048"/>
    <n v="0"/>
    <m/>
    <s v="Contractor"/>
    <m/>
    <m/>
    <m/>
    <n v="356"/>
    <n v="119"/>
    <m/>
    <n v="475"/>
    <n v="43"/>
    <n v="5"/>
    <n v="523"/>
    <n v="501"/>
    <m/>
    <m/>
    <m/>
    <m/>
    <s v="1"/>
    <n v="-27"/>
    <x v="1"/>
    <m/>
    <m/>
    <d v="2020-01-01T00:00:00"/>
    <s v="SV2PBHA034"/>
    <s v="6Y 6M"/>
    <x v="0"/>
    <s v="29 Yrs"/>
    <x v="3"/>
    <m/>
    <m/>
    <n v="20"/>
    <m/>
    <n v="356"/>
    <n v="119"/>
    <m/>
    <m/>
  </r>
  <r>
    <n v="191"/>
    <s v="SV2PBHA035"/>
    <s v="Rekha Subhas Nayak"/>
    <x v="0"/>
    <x v="0"/>
    <s v="Bhavin Bhandari"/>
    <s v="MI "/>
    <m/>
    <s v="F"/>
    <d v="1989-01-01T00:00:00"/>
    <d v="2026-04-01T00:00:00"/>
    <s v="8 Hours"/>
    <m/>
    <s v="Yes"/>
    <s v="NO"/>
    <n v="101697711913"/>
    <n v="0"/>
    <m/>
    <s v="Contractor"/>
    <m/>
    <m/>
    <m/>
    <n v="341"/>
    <n v="114"/>
    <m/>
    <n v="455"/>
    <n v="41"/>
    <n v="5"/>
    <n v="501"/>
    <n v="501"/>
    <m/>
    <m/>
    <m/>
    <m/>
    <s v="1"/>
    <n v="-47"/>
    <x v="1"/>
    <m/>
    <m/>
    <d v="2021-01-04T00:00:00"/>
    <s v="SV2PBHA035"/>
    <s v="5Y 6M"/>
    <x v="0"/>
    <s v="37 Yrs"/>
    <x v="2"/>
    <m/>
    <m/>
    <n v="20"/>
    <m/>
    <n v="341"/>
    <n v="114"/>
    <m/>
    <m/>
  </r>
  <r>
    <n v="192"/>
    <s v="SV2PBHA036"/>
    <s v="Halpati Anisha Parvin"/>
    <x v="0"/>
    <x v="0"/>
    <s v="Bhavin Bhandari"/>
    <s v="MI "/>
    <m/>
    <s v="F"/>
    <d v="2001-10-23T00:00:00"/>
    <d v="2026-04-01T00:00:00"/>
    <s v="8 Hours"/>
    <m/>
    <s v="Yes"/>
    <s v="NO"/>
    <n v="101792502857"/>
    <n v="0"/>
    <m/>
    <s v="Contractor"/>
    <m/>
    <m/>
    <m/>
    <n v="336"/>
    <n v="114"/>
    <m/>
    <n v="450"/>
    <n v="40"/>
    <n v="5"/>
    <n v="495"/>
    <n v="501"/>
    <m/>
    <m/>
    <m/>
    <m/>
    <s v="1"/>
    <n v="-52"/>
    <x v="1"/>
    <m/>
    <m/>
    <d v="2021-12-15T00:00:00"/>
    <s v="SV2PBHA036"/>
    <s v="4Y 6M"/>
    <x v="1"/>
    <s v="24 Yrs"/>
    <x v="0"/>
    <m/>
    <m/>
    <n v="20"/>
    <m/>
    <n v="336"/>
    <n v="114"/>
    <m/>
    <m/>
  </r>
  <r>
    <n v="193"/>
    <s v="SV2PBHA037"/>
    <s v="Vaishali Laxman Patel"/>
    <x v="0"/>
    <x v="0"/>
    <s v="Bhavin Bhandari"/>
    <s v="MI "/>
    <m/>
    <s v="F"/>
    <d v="1980-09-29T00:00:00"/>
    <d v="2026-04-01T00:00:00"/>
    <s v="8 Hours"/>
    <m/>
    <s v="Yes"/>
    <s v="NO"/>
    <n v="100509764705"/>
    <n v="0"/>
    <m/>
    <s v="Contractor"/>
    <m/>
    <m/>
    <m/>
    <n v="331"/>
    <n v="114"/>
    <m/>
    <n v="445"/>
    <n v="40"/>
    <n v="5"/>
    <n v="490"/>
    <n v="501"/>
    <m/>
    <m/>
    <m/>
    <m/>
    <s v="1"/>
    <n v="-57"/>
    <x v="1"/>
    <m/>
    <m/>
    <d v="2021-12-01T00:00:00"/>
    <s v="SV2PBHA037"/>
    <s v="4Y 7M"/>
    <x v="1"/>
    <s v="45 Yrs"/>
    <x v="1"/>
    <m/>
    <m/>
    <n v="20"/>
    <m/>
    <n v="331"/>
    <n v="114"/>
    <m/>
    <m/>
  </r>
  <r>
    <n v="194"/>
    <s v="SV2PBHA038"/>
    <s v="Dovada Hansa Kantu"/>
    <x v="0"/>
    <x v="0"/>
    <s v="Bhavin Bhandari"/>
    <s v="MI "/>
    <m/>
    <s v="F"/>
    <d v="1998-06-01T00:00:00"/>
    <d v="2026-04-01T00:00:00"/>
    <s v="8 Hours"/>
    <m/>
    <s v="Yes"/>
    <s v="NO"/>
    <n v="101797047226"/>
    <n v="0"/>
    <m/>
    <s v="Contractor"/>
    <m/>
    <m/>
    <m/>
    <n v="336"/>
    <n v="114"/>
    <m/>
    <n v="450"/>
    <n v="40"/>
    <n v="5"/>
    <n v="495"/>
    <n v="501"/>
    <m/>
    <m/>
    <m/>
    <m/>
    <s v="1"/>
    <n v="-52"/>
    <x v="1"/>
    <m/>
    <m/>
    <d v="2021-08-02T00:00:00"/>
    <s v="SV2PBHA038"/>
    <s v="4Y 11M"/>
    <x v="1"/>
    <s v="27 Yrs"/>
    <x v="3"/>
    <m/>
    <m/>
    <n v="20"/>
    <m/>
    <n v="336"/>
    <n v="114"/>
    <m/>
    <m/>
  </r>
  <r>
    <n v="195"/>
    <s v="SV2PBHA039"/>
    <s v="Mahyavanshi Hina Nanjay"/>
    <x v="0"/>
    <x v="0"/>
    <s v="Bhavin Bhandari"/>
    <s v="MI "/>
    <m/>
    <s v="F"/>
    <d v="1985-07-24T00:00:00"/>
    <d v="2026-04-01T00:00:00"/>
    <s v="8 Hours"/>
    <m/>
    <s v="Yes"/>
    <s v="NO"/>
    <n v="101797045655"/>
    <n v="0"/>
    <m/>
    <s v="Contractor"/>
    <m/>
    <m/>
    <m/>
    <n v="331"/>
    <n v="114"/>
    <m/>
    <n v="445"/>
    <n v="40"/>
    <n v="5"/>
    <n v="490"/>
    <n v="501"/>
    <m/>
    <m/>
    <m/>
    <m/>
    <s v="1"/>
    <n v="-57"/>
    <x v="1"/>
    <m/>
    <m/>
    <d v="2021-12-01T00:00:00"/>
    <s v="SV2PBHA039"/>
    <s v="4Y 7M"/>
    <x v="1"/>
    <s v="40 Yrs"/>
    <x v="1"/>
    <m/>
    <m/>
    <n v="20"/>
    <m/>
    <n v="331"/>
    <n v="114"/>
    <m/>
    <m/>
  </r>
  <r>
    <n v="196"/>
    <s v="SV2PBHA040"/>
    <s v="Bhumika shankar Patel"/>
    <x v="0"/>
    <x v="0"/>
    <s v="Bhavin Bhandari"/>
    <s v="MI "/>
    <m/>
    <s v="F"/>
    <d v="2002-03-07T00:00:00"/>
    <d v="2026-04-01T00:00:00"/>
    <s v="8 Hours"/>
    <m/>
    <s v="Yes"/>
    <s v="NO"/>
    <n v="101582241068"/>
    <n v="0"/>
    <m/>
    <s v="Contractor"/>
    <m/>
    <m/>
    <m/>
    <n v="346"/>
    <n v="114"/>
    <m/>
    <n v="460"/>
    <n v="42"/>
    <n v="5"/>
    <n v="507"/>
    <n v="501"/>
    <m/>
    <m/>
    <m/>
    <m/>
    <s v="1"/>
    <n v="-42"/>
    <x v="1"/>
    <m/>
    <m/>
    <d v="2020-07-01T00:00:00"/>
    <s v="SV2PBHA040"/>
    <s v="6Y 0M"/>
    <x v="0"/>
    <s v="24 Yrs"/>
    <x v="0"/>
    <m/>
    <m/>
    <n v="20"/>
    <m/>
    <n v="346"/>
    <n v="114"/>
    <m/>
    <m/>
  </r>
  <r>
    <n v="197"/>
    <s v="SV2PBHA041"/>
    <s v="Rashna Anuragi"/>
    <x v="0"/>
    <x v="0"/>
    <s v="Bhavin Bhandari"/>
    <s v="MI "/>
    <m/>
    <s v="F"/>
    <d v="1999-01-01T00:00:00"/>
    <d v="2026-04-01T00:00:00"/>
    <s v="8 Hours"/>
    <m/>
    <s v="Yes"/>
    <s v="NO"/>
    <n v="101682099830"/>
    <n v="0"/>
    <m/>
    <s v="Contractor"/>
    <m/>
    <m/>
    <m/>
    <n v="366"/>
    <n v="139"/>
    <m/>
    <n v="505"/>
    <n v="44"/>
    <n v="5"/>
    <n v="554"/>
    <n v="501"/>
    <m/>
    <m/>
    <m/>
    <m/>
    <s v="1"/>
    <n v="3"/>
    <x v="0"/>
    <m/>
    <m/>
    <d v="2019-08-01T00:00:00"/>
    <s v="SV2PBHA041"/>
    <s v="6Y 11M"/>
    <x v="0"/>
    <s v="27 Yrs"/>
    <x v="3"/>
    <m/>
    <m/>
    <n v="20"/>
    <m/>
    <n v="366"/>
    <n v="139"/>
    <m/>
    <m/>
  </r>
  <r>
    <n v="198"/>
    <s v="SV2PCOM132"/>
    <s v="Vipin Deenbandhu     (Leave)"/>
    <x v="0"/>
    <x v="1"/>
    <s v="Company"/>
    <s v="MI "/>
    <m/>
    <s v="M"/>
    <d v="2002-01-01T00:00:00"/>
    <d v="2026-04-01T00:00:00"/>
    <s v="12 hours"/>
    <m/>
    <s v="Yes"/>
    <s v="NO"/>
    <n v="0"/>
    <n v="0"/>
    <m/>
    <s v="Cheque Payment"/>
    <m/>
    <m/>
    <m/>
    <n v="460"/>
    <n v="152"/>
    <m/>
    <n v="612"/>
    <n v="55"/>
    <n v="38"/>
    <n v="705"/>
    <n v="501"/>
    <m/>
    <m/>
    <m/>
    <m/>
    <s v="1"/>
    <n v="110"/>
    <x v="3"/>
    <m/>
    <m/>
    <d v="2026-04-01T00:00:00"/>
    <s v="SV2PCOM132"/>
    <s v="0Y 3M"/>
    <x v="3"/>
    <s v="24 Yrs"/>
    <x v="0"/>
    <m/>
    <m/>
    <n v="30"/>
    <m/>
    <n v="460"/>
    <n v="152"/>
    <m/>
    <m/>
  </r>
  <r>
    <n v="199"/>
    <s v="SV2PCOM133"/>
    <s v="Manoj Vindeshwar Ram"/>
    <x v="0"/>
    <x v="1"/>
    <s v="Company"/>
    <s v="MI "/>
    <m/>
    <s v="M"/>
    <d v="2000-01-01T00:00:00"/>
    <d v="2026-04-01T00:00:00"/>
    <s v="12 hours"/>
    <m/>
    <s v="Yes"/>
    <s v="NO"/>
    <n v="102339470452"/>
    <n v="0"/>
    <m/>
    <s v="HDFC NEFT"/>
    <s v="HDFC Bank"/>
    <n v="50100876592870"/>
    <m/>
    <n v="460"/>
    <n v="152"/>
    <m/>
    <n v="612"/>
    <n v="55"/>
    <n v="38"/>
    <n v="705"/>
    <n v="501"/>
    <m/>
    <m/>
    <m/>
    <m/>
    <s v="1"/>
    <n v="110"/>
    <x v="3"/>
    <m/>
    <m/>
    <d v="2026-04-01T00:00:00"/>
    <s v="SV2PCOM133"/>
    <s v="0Y 3M"/>
    <x v="3"/>
    <s v="26 Yrs"/>
    <x v="3"/>
    <m/>
    <m/>
    <n v="30"/>
    <m/>
    <n v="460"/>
    <n v="152"/>
    <m/>
    <m/>
  </r>
  <r>
    <n v="200"/>
    <s v="SV2PCOM134"/>
    <s v="Suraj Kali B. D. Singh     NP"/>
    <x v="0"/>
    <x v="1"/>
    <s v="Company"/>
    <s v="MI "/>
    <m/>
    <s v="M"/>
    <d v="1985-01-01T00:00:00"/>
    <d v="2026-04-01T00:00:00"/>
    <s v="8 Hours"/>
    <m/>
    <s v="Yes"/>
    <s v="NO"/>
    <n v="0"/>
    <n v="0"/>
    <m/>
    <s v="Cheque Payment"/>
    <m/>
    <m/>
    <m/>
    <n v="350"/>
    <n v="90"/>
    <m/>
    <n v="440"/>
    <n v="42"/>
    <n v="29"/>
    <n v="511"/>
    <n v="501"/>
    <m/>
    <m/>
    <m/>
    <m/>
    <s v="1"/>
    <n v="-62"/>
    <x v="1"/>
    <m/>
    <m/>
    <d v="2026-04-01T00:00:00"/>
    <s v="SV2PCOM134"/>
    <s v="0Y 3M"/>
    <x v="3"/>
    <s v="41 Yrs"/>
    <x v="1"/>
    <m/>
    <m/>
    <n v="20"/>
    <m/>
    <n v="350"/>
    <n v="90"/>
    <m/>
    <m/>
  </r>
  <r>
    <n v="201"/>
    <s v="SV2PCOM135"/>
    <s v="Nitu Devi Ranjan Paswan"/>
    <x v="0"/>
    <x v="1"/>
    <s v="Company"/>
    <s v="MI "/>
    <m/>
    <s v="F"/>
    <d v="1986-01-01T00:00:00"/>
    <d v="2026-04-01T00:00:00"/>
    <s v="8 Hours"/>
    <m/>
    <s v="Yes"/>
    <s v="NO"/>
    <n v="102328507523"/>
    <n v="0"/>
    <m/>
    <s v="HDFC NEFT"/>
    <s v="HDFC Bank"/>
    <n v="50100858362971"/>
    <m/>
    <n v="320"/>
    <n v="120"/>
    <m/>
    <n v="440"/>
    <n v="38"/>
    <n v="27"/>
    <n v="505"/>
    <n v="501"/>
    <m/>
    <m/>
    <m/>
    <m/>
    <s v="1"/>
    <n v="-62"/>
    <x v="1"/>
    <m/>
    <m/>
    <d v="2026-04-01T00:00:00"/>
    <s v="SV2PCOM135"/>
    <s v="0Y 3M"/>
    <x v="3"/>
    <s v="40 Yrs"/>
    <x v="1"/>
    <m/>
    <m/>
    <n v="20"/>
    <m/>
    <n v="320"/>
    <n v="120"/>
    <m/>
    <m/>
  </r>
  <r>
    <n v="202"/>
    <s v="SV2PCOM136"/>
    <s v="Bariya Hirenkumar Babubhai"/>
    <x v="0"/>
    <x v="1"/>
    <s v="Company"/>
    <s v="MI "/>
    <m/>
    <s v="M"/>
    <d v="1986-02-21T00:00:00"/>
    <d v="2026-04-01T00:00:00"/>
    <s v="8 Hours"/>
    <m/>
    <s v="Yes"/>
    <s v="NO"/>
    <n v="100164954275"/>
    <n v="100164954275"/>
    <m/>
    <s v="Cheque Payment"/>
    <m/>
    <m/>
    <m/>
    <n v="480"/>
    <n v="142"/>
    <m/>
    <n v="622"/>
    <n v="58"/>
    <n v="40"/>
    <n v="720"/>
    <n v="501"/>
    <m/>
    <m/>
    <m/>
    <m/>
    <s v="1"/>
    <n v="120"/>
    <x v="3"/>
    <m/>
    <m/>
    <d v="2026-04-01T00:00:00"/>
    <s v="SV2PCOM136"/>
    <s v="0Y 3M"/>
    <x v="3"/>
    <s v="40 Yrs"/>
    <x v="1"/>
    <m/>
    <m/>
    <n v="20"/>
    <m/>
    <n v="480"/>
    <n v="142"/>
    <m/>
    <m/>
  </r>
  <r>
    <n v="203"/>
    <s v="SV2PCOM137"/>
    <s v="Brijal Ashok Halpati"/>
    <x v="0"/>
    <x v="1"/>
    <s v="Company"/>
    <s v="MI "/>
    <m/>
    <s v="M"/>
    <d v="1997-08-20T00:00:00"/>
    <d v="2026-04-01T00:00:00"/>
    <s v="8 Hours"/>
    <m/>
    <s v="Yes"/>
    <s v="NO"/>
    <n v="101794957706"/>
    <n v="101794957706"/>
    <m/>
    <s v="HDFC NEFT"/>
    <s v="HDFC Bank"/>
    <n v="50100876592666"/>
    <m/>
    <n v="345"/>
    <n v="110"/>
    <m/>
    <n v="455"/>
    <n v="41"/>
    <n v="29"/>
    <n v="525"/>
    <n v="501"/>
    <m/>
    <m/>
    <m/>
    <m/>
    <s v="1"/>
    <n v="-47"/>
    <x v="1"/>
    <m/>
    <m/>
    <d v="2026-04-01T00:00:00"/>
    <s v="SV2PCOM137"/>
    <s v="0Y 3M"/>
    <x v="3"/>
    <s v="28 Yrs"/>
    <x v="3"/>
    <m/>
    <m/>
    <n v="20"/>
    <m/>
    <n v="345"/>
    <n v="110"/>
    <m/>
    <m/>
  </r>
  <r>
    <n v="204"/>
    <s v="SV2PCOM138"/>
    <s v="Pragna Raju Patel"/>
    <x v="0"/>
    <x v="1"/>
    <s v="Company"/>
    <s v="MI "/>
    <m/>
    <s v="F"/>
    <d v="1979-05-08T00:00:00"/>
    <d v="2026-04-01T00:00:00"/>
    <s v="8 Hours"/>
    <m/>
    <s v="Yes"/>
    <s v="NO"/>
    <n v="101032375324"/>
    <n v="0"/>
    <m/>
    <s v="HDFC NEFT"/>
    <s v="HDFC Bank"/>
    <n v="50100876592910"/>
    <m/>
    <n v="370"/>
    <n v="75"/>
    <m/>
    <n v="445"/>
    <n v="44"/>
    <n v="31"/>
    <n v="520"/>
    <n v="501"/>
    <m/>
    <m/>
    <m/>
    <m/>
    <s v="1"/>
    <n v="-57"/>
    <x v="1"/>
    <m/>
    <m/>
    <d v="2026-04-01T00:00:00"/>
    <s v="SV2PCOM138"/>
    <s v="0Y 3M"/>
    <x v="3"/>
    <s v="46 Yrs"/>
    <x v="1"/>
    <m/>
    <m/>
    <n v="20"/>
    <m/>
    <n v="370"/>
    <n v="75"/>
    <m/>
    <m/>
  </r>
  <r>
    <n v="205"/>
    <s v="SV2PCOM139"/>
    <s v="Harshika Ashok Halpati     Left"/>
    <x v="0"/>
    <x v="1"/>
    <s v="Company"/>
    <s v="MI "/>
    <m/>
    <s v="F"/>
    <d v="2004-04-29T00:00:00"/>
    <d v="2026-04-01T00:00:00"/>
    <s v="8 Hours"/>
    <m/>
    <s v="Yes"/>
    <s v="NO"/>
    <n v="0"/>
    <n v="0"/>
    <m/>
    <s v="Cheque Payment"/>
    <m/>
    <m/>
    <m/>
    <n v="370"/>
    <n v="100"/>
    <m/>
    <n v="470"/>
    <n v="44"/>
    <n v="31"/>
    <n v="545"/>
    <n v="501"/>
    <m/>
    <m/>
    <m/>
    <m/>
    <s v="1"/>
    <n v="-32"/>
    <x v="1"/>
    <m/>
    <m/>
    <d v="2026-04-01T00:00:00"/>
    <s v="SV2PCOM139"/>
    <s v="0Y 3M"/>
    <x v="3"/>
    <s v="21 Yrs"/>
    <x v="0"/>
    <m/>
    <m/>
    <n v="20"/>
    <m/>
    <n v="370"/>
    <n v="100"/>
    <m/>
    <m/>
  </r>
  <r>
    <n v="206"/>
    <s v="SV2PCOM140"/>
    <s v="Jyoti Vijaybhai Patel"/>
    <x v="0"/>
    <x v="1"/>
    <s v="Company"/>
    <s v="MI "/>
    <m/>
    <s v="F"/>
    <d v="1998-02-10T00:00:00"/>
    <d v="2026-04-01T00:00:00"/>
    <s v="8 Hours"/>
    <m/>
    <s v="Yes"/>
    <s v="NO"/>
    <n v="101794957639"/>
    <n v="101794957639"/>
    <m/>
    <s v="HDFC NEFT"/>
    <s v="HDFC Bank"/>
    <n v="50100869986244"/>
    <m/>
    <n v="360"/>
    <n v="110"/>
    <m/>
    <n v="470"/>
    <n v="43"/>
    <n v="30"/>
    <n v="543"/>
    <n v="501"/>
    <m/>
    <m/>
    <m/>
    <m/>
    <s v="1"/>
    <n v="-32"/>
    <x v="1"/>
    <m/>
    <m/>
    <d v="2026-04-01T00:00:00"/>
    <s v="SV2PCOM140"/>
    <s v="0Y 3M"/>
    <x v="3"/>
    <s v="28 Yrs"/>
    <x v="3"/>
    <m/>
    <m/>
    <n v="20"/>
    <m/>
    <n v="360"/>
    <n v="110"/>
    <m/>
    <m/>
  </r>
  <r>
    <n v="207"/>
    <s v="SV2PBHA044"/>
    <s v="Prema Devi Rajkumar"/>
    <x v="0"/>
    <x v="0"/>
    <s v="Bhavin Bhandari"/>
    <s v="MI "/>
    <m/>
    <s v="F"/>
    <d v="1998-01-01T00:00:00"/>
    <d v="2026-04-01T00:00:00"/>
    <s v="8 Hours"/>
    <m/>
    <s v="Yes"/>
    <s v="NO"/>
    <n v="0"/>
    <n v="0"/>
    <m/>
    <s v="Contractor"/>
    <m/>
    <m/>
    <m/>
    <n v="395"/>
    <n v="103"/>
    <m/>
    <n v="498"/>
    <n v="47"/>
    <n v="5"/>
    <n v="550"/>
    <n v="501"/>
    <m/>
    <m/>
    <m/>
    <m/>
    <s v="1"/>
    <n v="-4"/>
    <x v="1"/>
    <m/>
    <m/>
    <d v="2026-04-01T00:00:00"/>
    <s v="SV2PBHA044"/>
    <s v="0Y 3M"/>
    <x v="3"/>
    <s v="28 Yrs"/>
    <x v="3"/>
    <m/>
    <m/>
    <n v="20"/>
    <m/>
    <n v="395"/>
    <n v="103"/>
    <m/>
    <m/>
  </r>
  <r>
    <n v="208"/>
    <s v="SV2PCOM141"/>
    <s v="Chiragbhai Dineshbhai Halpati   "/>
    <x v="0"/>
    <x v="1"/>
    <s v="Company"/>
    <s v="SMT"/>
    <m/>
    <s v="M"/>
    <d v="2002-12-13T00:00:00"/>
    <d v="2026-04-01T00:00:00"/>
    <s v="8 Hours"/>
    <m/>
    <s v="Yes"/>
    <s v="NO"/>
    <n v="101684375870"/>
    <n v="101684375870"/>
    <m/>
    <s v="HDFC NEFT"/>
    <s v="HDFC Bank"/>
    <n v="50100831588393"/>
    <m/>
    <n v="375"/>
    <n v="165"/>
    <m/>
    <n v="540"/>
    <n v="45"/>
    <n v="31"/>
    <n v="616"/>
    <n v="501"/>
    <m/>
    <m/>
    <m/>
    <m/>
    <s v="1"/>
    <n v="38"/>
    <x v="0"/>
    <m/>
    <m/>
    <d v="2026-04-01T00:00:00"/>
    <s v="SV2PCOM141"/>
    <s v="0Y 3M"/>
    <x v="3"/>
    <s v="23 Yrs"/>
    <x v="0"/>
    <m/>
    <m/>
    <n v="20"/>
    <m/>
    <n v="375"/>
    <n v="165"/>
    <m/>
    <m/>
  </r>
  <r>
    <n v="209"/>
    <s v="SV2PCOM142"/>
    <s v="RAJNISH ARUN SINGH - (12 hr duty)"/>
    <x v="0"/>
    <x v="1"/>
    <s v="Company"/>
    <s v="SMT"/>
    <m/>
    <s v="M"/>
    <d v="1997-06-17T00:00:00"/>
    <d v="2026-04-01T00:00:00"/>
    <s v="11 Hours"/>
    <m/>
    <s v="Yes"/>
    <s v="NO"/>
    <n v="101889523768"/>
    <n v="101889523768"/>
    <m/>
    <s v="Cheque Payment"/>
    <m/>
    <n v="50100670891620"/>
    <m/>
    <n v="370"/>
    <n v="277"/>
    <m/>
    <n v="647"/>
    <n v="44"/>
    <n v="31"/>
    <n v="722"/>
    <n v="501"/>
    <m/>
    <m/>
    <m/>
    <m/>
    <s v="1"/>
    <n v="145"/>
    <x v="3"/>
    <m/>
    <m/>
    <d v="2026-04-01T00:00:00"/>
    <s v="SV2PCOM142"/>
    <s v="0Y 3M"/>
    <x v="3"/>
    <s v="28 Yrs"/>
    <x v="3"/>
    <m/>
    <m/>
    <n v="25"/>
    <m/>
    <n v="370"/>
    <n v="277"/>
    <m/>
    <m/>
  </r>
  <r>
    <n v="210"/>
    <s v="SV2PCOM143"/>
    <s v="HANSABEN K MITNA"/>
    <x v="0"/>
    <x v="1"/>
    <s v="Company"/>
    <s v="Packing"/>
    <m/>
    <s v="F"/>
    <d v="1982-02-21T00:00:00"/>
    <d v="2026-04-01T00:00:00"/>
    <s v="8 Hours"/>
    <m/>
    <s v="Yes"/>
    <s v="NO"/>
    <n v="102328735124"/>
    <n v="102328735124"/>
    <m/>
    <s v="HDFC NEFT"/>
    <s v="HDFC Bank"/>
    <n v="50100874007529"/>
    <m/>
    <n v="320"/>
    <n v="120"/>
    <m/>
    <n v="440"/>
    <n v="38"/>
    <n v="27"/>
    <n v="505"/>
    <n v="501"/>
    <m/>
    <m/>
    <m/>
    <m/>
    <s v="1"/>
    <n v="-62"/>
    <x v="1"/>
    <m/>
    <m/>
    <d v="2026-04-01T00:00:00"/>
    <s v="SV2PCOM143"/>
    <s v="0Y 3M"/>
    <x v="3"/>
    <s v="44 Yrs"/>
    <x v="1"/>
    <m/>
    <m/>
    <n v="20"/>
    <m/>
    <n v="320"/>
    <n v="120"/>
    <m/>
    <m/>
  </r>
  <r>
    <n v="211"/>
    <s v="SV2PCOM144"/>
    <s v="REKHADEVI ANIL GOND"/>
    <x v="0"/>
    <x v="1"/>
    <s v="Company"/>
    <s v="Packing"/>
    <m/>
    <s v="F"/>
    <d v="1993-01-01T00:00:00"/>
    <d v="2026-04-01T00:00:00"/>
    <s v="8 Hours"/>
    <m/>
    <s v="Yes"/>
    <s v="NO"/>
    <n v="102328739813"/>
    <n v="102328739813"/>
    <m/>
    <s v="HDFC NEFT"/>
    <s v="HDFC Bank"/>
    <n v="50100874007401"/>
    <m/>
    <n v="320"/>
    <n v="130"/>
    <m/>
    <n v="450"/>
    <n v="38"/>
    <n v="27"/>
    <n v="515"/>
    <n v="501"/>
    <m/>
    <m/>
    <m/>
    <m/>
    <s v="1"/>
    <n v="-52"/>
    <x v="1"/>
    <m/>
    <m/>
    <d v="2026-04-01T00:00:00"/>
    <s v="SV2PCOM144"/>
    <s v="0Y 3M"/>
    <x v="3"/>
    <s v="33 Yrs"/>
    <x v="4"/>
    <m/>
    <m/>
    <n v="20"/>
    <m/>
    <n v="320"/>
    <n v="130"/>
    <m/>
    <m/>
  </r>
  <r>
    <n v="212"/>
    <s v="SV2PCOM145"/>
    <s v="KAMAL SODARI (11)"/>
    <x v="0"/>
    <x v="1"/>
    <s v="Company"/>
    <s v="Store"/>
    <m/>
    <s v="M"/>
    <d v="1998-06-25T00:00:00"/>
    <d v="2026-04-01T00:00:00"/>
    <s v="11 Hours"/>
    <m/>
    <s v="Yes"/>
    <s v="NO"/>
    <n v="102328584969"/>
    <n v="102328584969"/>
    <m/>
    <s v="HDFC NEFT"/>
    <s v="HDFC Bank"/>
    <n v="50100874006628"/>
    <m/>
    <n v="420"/>
    <n v="130"/>
    <n v="5"/>
    <n v="555"/>
    <n v="50"/>
    <n v="35"/>
    <n v="640"/>
    <n v="501"/>
    <m/>
    <m/>
    <m/>
    <m/>
    <s v="1"/>
    <n v="53"/>
    <x v="2"/>
    <m/>
    <m/>
    <d v="2026-04-01T00:00:00"/>
    <s v="SV2PCOM145"/>
    <s v="0Y 3M"/>
    <x v="3"/>
    <s v="27 Yrs"/>
    <x v="3"/>
    <m/>
    <m/>
    <n v="25"/>
    <m/>
    <n v="420"/>
    <n v="130"/>
    <m/>
    <m/>
  </r>
  <r>
    <n v="213"/>
    <s v="SV2PCOM146"/>
    <s v="SARSWATI DEVI  (12)"/>
    <x v="0"/>
    <x v="1"/>
    <s v="Company"/>
    <s v="Packing"/>
    <m/>
    <s v="F"/>
    <d v="1996-01-01T00:00:00"/>
    <d v="2026-04-01T00:00:00"/>
    <s v="12 hours"/>
    <m/>
    <s v="Yes"/>
    <s v="NO"/>
    <n v="102328580974"/>
    <n v="102328580974"/>
    <m/>
    <s v="HDFC NEFT"/>
    <s v="HDFC Bank"/>
    <n v="50100831588456"/>
    <m/>
    <n v="441"/>
    <n v="134"/>
    <m/>
    <n v="575"/>
    <n v="53"/>
    <n v="37"/>
    <n v="665"/>
    <n v="501"/>
    <m/>
    <m/>
    <m/>
    <m/>
    <s v="1"/>
    <n v="73"/>
    <x v="2"/>
    <m/>
    <m/>
    <d v="2026-04-01T00:00:00"/>
    <s v="SV2PCOM146"/>
    <s v="0Y 3M"/>
    <x v="3"/>
    <s v="30 Yrs"/>
    <x v="4"/>
    <m/>
    <m/>
    <n v="30"/>
    <m/>
    <n v="441"/>
    <n v="134"/>
    <m/>
    <m/>
  </r>
  <r>
    <n v="214"/>
    <s v="SV2PCOM147"/>
    <s v="RENU DEVI  (12)"/>
    <x v="0"/>
    <x v="1"/>
    <s v="Company"/>
    <s v="Packing"/>
    <m/>
    <s v="F"/>
    <d v="1985-01-01T00:00:00"/>
    <d v="2026-04-01T00:00:00"/>
    <s v="12 hours"/>
    <m/>
    <s v="Yes"/>
    <s v="NO"/>
    <n v="102328579343"/>
    <n v="102328579343"/>
    <m/>
    <s v="Cheque Payment"/>
    <m/>
    <m/>
    <m/>
    <n v="441"/>
    <n v="134"/>
    <m/>
    <n v="575"/>
    <n v="53"/>
    <n v="37"/>
    <n v="665"/>
    <n v="501"/>
    <m/>
    <m/>
    <m/>
    <m/>
    <s v="1"/>
    <n v="73"/>
    <x v="2"/>
    <m/>
    <m/>
    <d v="2026-04-01T00:00:00"/>
    <s v="SV2PCOM147"/>
    <s v="0Y 3M"/>
    <x v="3"/>
    <s v="41 Yrs"/>
    <x v="1"/>
    <m/>
    <m/>
    <n v="30"/>
    <m/>
    <n v="441"/>
    <n v="134"/>
    <m/>
    <m/>
  </r>
  <r>
    <n v="215"/>
    <s v="SV2PCOM148"/>
    <s v="ANJU DEVI Vinay Ram (12)"/>
    <x v="0"/>
    <x v="1"/>
    <s v="Company"/>
    <s v="Packing"/>
    <m/>
    <s v="F"/>
    <d v="1995-01-02T00:00:00"/>
    <d v="2026-04-01T00:00:00"/>
    <s v="12 hours"/>
    <m/>
    <s v="Yes"/>
    <s v="NO"/>
    <n v="102328580341"/>
    <n v="0"/>
    <m/>
    <s v="HDFC NEFT"/>
    <s v="HDFC Bank"/>
    <n v="50100831588370"/>
    <m/>
    <n v="441"/>
    <n v="134"/>
    <m/>
    <n v="575"/>
    <n v="53"/>
    <n v="37"/>
    <n v="665"/>
    <n v="501"/>
    <m/>
    <m/>
    <m/>
    <m/>
    <s v="1"/>
    <n v="73"/>
    <x v="2"/>
    <m/>
    <m/>
    <d v="2026-04-01T00:00:00"/>
    <s v="SV2PCOM148"/>
    <s v="0Y 3M"/>
    <x v="3"/>
    <s v="31 Yrs"/>
    <x v="4"/>
    <m/>
    <m/>
    <n v="30"/>
    <m/>
    <n v="441"/>
    <n v="134"/>
    <m/>
    <m/>
  </r>
  <r>
    <n v="216"/>
    <s v="SV2PCOM149"/>
    <s v="DIMPAL YADAV (12)"/>
    <x v="0"/>
    <x v="1"/>
    <s v="Company"/>
    <s v="Packing"/>
    <m/>
    <s v="F"/>
    <d v="1998-02-18T00:00:00"/>
    <d v="2026-04-01T00:00:00"/>
    <s v="12 hours"/>
    <m/>
    <s v="Yes"/>
    <s v="NO"/>
    <n v="102328576767"/>
    <n v="102328576767"/>
    <m/>
    <s v="Cheque Payment"/>
    <m/>
    <m/>
    <m/>
    <n v="441"/>
    <n v="134"/>
    <m/>
    <n v="575"/>
    <n v="53"/>
    <n v="37"/>
    <n v="665"/>
    <n v="501"/>
    <m/>
    <m/>
    <m/>
    <m/>
    <s v="1"/>
    <n v="73"/>
    <x v="2"/>
    <m/>
    <m/>
    <d v="2026-04-01T00:00:00"/>
    <s v="SV2PCOM149"/>
    <s v="0Y 3M"/>
    <x v="3"/>
    <s v="28 Yrs"/>
    <x v="3"/>
    <m/>
    <m/>
    <n v="30"/>
    <m/>
    <n v="441"/>
    <n v="134"/>
    <m/>
    <m/>
  </r>
  <r>
    <n v="217"/>
    <s v="SV2PCOM150"/>
    <s v="PINKY DEVI (12)"/>
    <x v="0"/>
    <x v="1"/>
    <s v="Company"/>
    <s v="Packing"/>
    <m/>
    <s v="F"/>
    <d v="1984-01-01T00:00:00"/>
    <d v="2026-04-01T00:00:00"/>
    <s v="12 hours"/>
    <m/>
    <s v="Yes"/>
    <s v="NO"/>
    <n v="102328577386"/>
    <n v="102328577386"/>
    <m/>
    <s v="Cheque Payment"/>
    <m/>
    <m/>
    <m/>
    <n v="441"/>
    <n v="134"/>
    <m/>
    <n v="575"/>
    <n v="53"/>
    <n v="37"/>
    <n v="665"/>
    <n v="501"/>
    <m/>
    <m/>
    <m/>
    <m/>
    <s v="1"/>
    <n v="73"/>
    <x v="2"/>
    <m/>
    <m/>
    <d v="2026-04-01T00:00:00"/>
    <s v="SV2PCOM150"/>
    <s v="0Y 3M"/>
    <x v="3"/>
    <s v="42 Yrs"/>
    <x v="1"/>
    <m/>
    <m/>
    <n v="30"/>
    <m/>
    <n v="441"/>
    <n v="134"/>
    <m/>
    <m/>
  </r>
  <r>
    <n v="218"/>
    <s v="SV2PCOM151"/>
    <s v="ANKIT VARMA(12)"/>
    <x v="0"/>
    <x v="1"/>
    <s v="Company"/>
    <s v="FF/Repair"/>
    <m/>
    <s v="M"/>
    <d v="2007-01-01T00:00:00"/>
    <d v="2026-04-01T00:00:00"/>
    <s v="12 hours"/>
    <m/>
    <s v="Yes"/>
    <s v="NO"/>
    <n v="102328574846"/>
    <n v="102328574846"/>
    <m/>
    <s v="HDFC NEFT"/>
    <s v="HDFC Bank"/>
    <n v="50100858362820"/>
    <m/>
    <n v="441"/>
    <n v="134"/>
    <m/>
    <n v="575"/>
    <n v="53"/>
    <n v="37"/>
    <n v="665"/>
    <n v="501"/>
    <m/>
    <m/>
    <m/>
    <m/>
    <s v="1"/>
    <n v="73"/>
    <x v="2"/>
    <m/>
    <m/>
    <d v="2026-04-01T00:00:00"/>
    <s v="SV2PCOM151"/>
    <s v="0Y 3M"/>
    <x v="3"/>
    <s v="19 Yrs"/>
    <x v="0"/>
    <m/>
    <m/>
    <n v="30"/>
    <m/>
    <n v="441"/>
    <n v="134"/>
    <m/>
    <m/>
  </r>
  <r>
    <n v="219"/>
    <s v="SV2PCOM152"/>
    <s v="ANJU M DEVI (12)"/>
    <x v="0"/>
    <x v="1"/>
    <s v="Company"/>
    <s v="Packing"/>
    <m/>
    <s v="F"/>
    <d v="1985-01-01T00:00:00"/>
    <d v="2026-04-01T00:00:00"/>
    <s v="12 hours"/>
    <m/>
    <s v="Yes"/>
    <s v="NO"/>
    <n v="102328584116"/>
    <n v="0"/>
    <m/>
    <s v="HDFC NEFT"/>
    <s v="HDFC Bank"/>
    <n v="50100858362945"/>
    <m/>
    <n v="441"/>
    <n v="134"/>
    <m/>
    <n v="575"/>
    <n v="53"/>
    <n v="37"/>
    <n v="665"/>
    <n v="501"/>
    <m/>
    <m/>
    <m/>
    <m/>
    <s v="1"/>
    <n v="73"/>
    <x v="2"/>
    <m/>
    <m/>
    <d v="2026-04-01T00:00:00"/>
    <s v="SV2PCOM152"/>
    <s v="0Y 3M"/>
    <x v="3"/>
    <s v="41 Yrs"/>
    <x v="1"/>
    <m/>
    <m/>
    <n v="30"/>
    <m/>
    <n v="441"/>
    <n v="134"/>
    <m/>
    <m/>
  </r>
  <r>
    <n v="220"/>
    <s v="SV2PCOM158"/>
    <s v="Dayasheel bharti"/>
    <x v="0"/>
    <x v="1"/>
    <s v="Company"/>
    <s v="Store"/>
    <m/>
    <s v="M"/>
    <d v="1990-12-01T00:00:00"/>
    <d v="2026-04-01T00:00:00"/>
    <s v="11 Hours"/>
    <m/>
    <s v="Yes"/>
    <s v="NO"/>
    <n v="101261305837"/>
    <n v="0"/>
    <m/>
    <s v="HDFC NEFT"/>
    <s v="HDFC Bank"/>
    <n v="50100332932830"/>
    <m/>
    <n v="385"/>
    <n v="175"/>
    <n v="15"/>
    <n v="575"/>
    <n v="46"/>
    <n v="32"/>
    <n v="653"/>
    <n v="501"/>
    <m/>
    <m/>
    <m/>
    <m/>
    <s v="1"/>
    <n v="73"/>
    <x v="2"/>
    <m/>
    <m/>
    <d v="2026-04-01T00:00:00"/>
    <s v="SV2PCOM158"/>
    <s v="0Y 3M"/>
    <x v="3"/>
    <s v="35 Yrs"/>
    <x v="2"/>
    <m/>
    <m/>
    <n v="25"/>
    <m/>
    <n v="385"/>
    <n v="155"/>
    <m/>
    <m/>
  </r>
  <r>
    <n v="102"/>
    <s v="SK1CW1516"/>
    <s v="Rahul P Halpati                 "/>
    <x v="1"/>
    <x v="1"/>
    <s v="Company"/>
    <s v="MI "/>
    <s v=""/>
    <s v="M"/>
    <d v="2000-01-01T00:00:00"/>
    <d v="2026-05-01T00:00:00"/>
    <s v="8 Hours"/>
    <m/>
    <s v="Yes"/>
    <s v="NO"/>
    <n v="0"/>
    <n v="0"/>
    <m/>
    <s v="Cheque Payment"/>
    <m/>
    <m/>
    <m/>
    <n v="401"/>
    <n v="154"/>
    <m/>
    <n v="555"/>
    <n v="48"/>
    <n v="33"/>
    <n v="636"/>
    <n v="501"/>
    <m/>
    <m/>
    <m/>
    <m/>
    <s v="0"/>
    <n v="53"/>
    <x v="2"/>
    <m/>
    <d v="2026-03-31T00:00:00"/>
    <d v="2026-05-01T00:00:00"/>
    <s v="SK1CW1516"/>
    <s v="0Y 2M"/>
    <x v="3"/>
    <s v="26 Yrs"/>
    <x v="3"/>
    <m/>
    <m/>
    <n v="20"/>
    <m/>
    <n v="401"/>
    <n v="154"/>
    <m/>
    <m/>
  </r>
  <r>
    <n v="94"/>
    <s v="SK1WK0234"/>
    <s v="Kalavatiben Kishorbhai Halpati  "/>
    <x v="1"/>
    <x v="1"/>
    <s v="Company"/>
    <s v="Packing"/>
    <s v=""/>
    <s v="F"/>
    <d v="1987-04-02T00:00:00"/>
    <d v="2026-05-01T00:00:00"/>
    <s v="8 Hours"/>
    <m/>
    <s v="Yes"/>
    <s v="NO"/>
    <n v="102337448998"/>
    <n v="0"/>
    <m/>
    <s v="HDFC NEFT"/>
    <s v="HDFC Bank"/>
    <n v="50100876592630"/>
    <m/>
    <n v="390"/>
    <n v="80"/>
    <m/>
    <n v="470"/>
    <n v="47"/>
    <n v="32"/>
    <n v="549"/>
    <n v="501"/>
    <m/>
    <m/>
    <m/>
    <m/>
    <s v="1"/>
    <n v="-31"/>
    <x v="1"/>
    <m/>
    <m/>
    <d v="2026-05-01T00:00:00"/>
    <s v="SK1WK0234"/>
    <s v="0Y 2M"/>
    <x v="3"/>
    <s v="38 Yrs"/>
    <x v="2"/>
    <m/>
    <m/>
    <n v="20"/>
    <m/>
    <n v="0"/>
    <n v="0"/>
    <m/>
    <m/>
  </r>
  <r>
    <n v="95"/>
    <s v="SK1WK0235"/>
    <s v="Nayka Jaydipbhai Rajeshbhai     "/>
    <x v="1"/>
    <x v="1"/>
    <s v="Company"/>
    <s v="Quality"/>
    <s v=""/>
    <s v="M"/>
    <d v="2004-08-25T00:00:00"/>
    <d v="2026-05-01T00:00:00"/>
    <s v="8 Hours"/>
    <m/>
    <s v="Yes"/>
    <s v="NO"/>
    <n v="102337446158"/>
    <n v="0"/>
    <m/>
    <s v="HDFC NEFT"/>
    <s v="HDFC Bank"/>
    <n v="50100876592410"/>
    <m/>
    <n v="370"/>
    <n v="80"/>
    <m/>
    <n v="450"/>
    <n v="44"/>
    <n v="31"/>
    <n v="525"/>
    <n v="501"/>
    <m/>
    <m/>
    <m/>
    <m/>
    <s v="1"/>
    <n v="-51"/>
    <x v="1"/>
    <m/>
    <m/>
    <d v="2026-05-01T00:00:00"/>
    <s v="SK1WK0235"/>
    <s v="0Y 2M"/>
    <x v="3"/>
    <s v="21 Yrs"/>
    <x v="0"/>
    <m/>
    <m/>
    <n v="20"/>
    <m/>
    <n v="0"/>
    <n v="0"/>
    <m/>
    <m/>
  </r>
  <r>
    <n v="96"/>
    <s v="SK1WK0236"/>
    <s v="Divya Vijaybhai Halpati         "/>
    <x v="1"/>
    <x v="1"/>
    <s v="Company"/>
    <s v="Assembly"/>
    <s v=""/>
    <s v="F"/>
    <d v="2007-03-19T00:00:00"/>
    <d v="2026-05-01T00:00:00"/>
    <s v="8 Hours"/>
    <m/>
    <s v="Yes"/>
    <s v="NO"/>
    <n v="102337802383"/>
    <n v="0"/>
    <m/>
    <s v="HDFC NEFT"/>
    <s v="HDFC Bank"/>
    <n v="50100876592245"/>
    <m/>
    <n v="370"/>
    <n v="70"/>
    <m/>
    <n v="440"/>
    <n v="44"/>
    <n v="31"/>
    <n v="515"/>
    <n v="501"/>
    <m/>
    <m/>
    <m/>
    <m/>
    <s v="1"/>
    <n v="-61"/>
    <x v="1"/>
    <m/>
    <m/>
    <d v="2026-05-01T00:00:00"/>
    <s v="SK1WK0236"/>
    <s v="0Y 2M"/>
    <x v="3"/>
    <s v="19 Yrs"/>
    <x v="0"/>
    <m/>
    <m/>
    <n v="20"/>
    <m/>
    <n v="0"/>
    <n v="0"/>
    <m/>
    <m/>
  </r>
  <r>
    <n v="97"/>
    <s v="SK1WK0237"/>
    <s v="Atula Ratna Dhodhade            "/>
    <x v="1"/>
    <x v="1"/>
    <s v="Company"/>
    <s v="Assembly"/>
    <s v=""/>
    <s v="F"/>
    <d v="1979-11-30T00:00:00"/>
    <d v="2026-05-01T00:00:00"/>
    <s v="8 Hours"/>
    <s v="HDFC Bank"/>
    <s v="Yes"/>
    <s v="NO"/>
    <n v="102337794266"/>
    <n v="0"/>
    <m/>
    <s v="HDFC NEFT"/>
    <s v="HDFC Bank"/>
    <n v="50100876592400"/>
    <m/>
    <n v="370"/>
    <n v="70"/>
    <m/>
    <n v="440"/>
    <n v="44"/>
    <n v="31"/>
    <n v="515"/>
    <n v="501"/>
    <m/>
    <m/>
    <s v="Talasari"/>
    <m/>
    <s v="1"/>
    <n v="-61"/>
    <x v="1"/>
    <m/>
    <m/>
    <d v="2026-05-01T00:00:00"/>
    <s v="SK1WK0237"/>
    <s v="0Y 2M"/>
    <x v="3"/>
    <s v="46 Yrs"/>
    <x v="1"/>
    <m/>
    <m/>
    <n v="0"/>
    <m/>
    <n v="0"/>
    <n v="0"/>
    <m/>
    <m/>
  </r>
  <r>
    <n v="221"/>
    <s v="SV2PCOM157"/>
    <s v="Monu Kumar                      "/>
    <x v="0"/>
    <x v="1"/>
    <s v="Company"/>
    <s v="Store"/>
    <m/>
    <s v="M"/>
    <d v="1999-01-01T00:00:00"/>
    <d v="2026-06-01T00:00:00"/>
    <s v="11 Hours"/>
    <m/>
    <s v="Yes"/>
    <s v="NO"/>
    <n v="101206478724"/>
    <n v="0"/>
    <m/>
    <s v="HDFC NEFT"/>
    <s v="HDFC Bank"/>
    <n v="50100782690426"/>
    <m/>
    <n v="441"/>
    <n v="161"/>
    <m/>
    <n v="602"/>
    <n v="53"/>
    <n v="37"/>
    <n v="692"/>
    <n v="501"/>
    <m/>
    <m/>
    <m/>
    <m/>
    <s v="1"/>
    <n v="101"/>
    <x v="3"/>
    <m/>
    <m/>
    <d v="2026-06-01T00:00:00"/>
    <m/>
    <s v="0Y 1M"/>
    <x v="3"/>
    <s v="27 Yrs"/>
    <x v="3"/>
    <m/>
    <m/>
    <m/>
    <m/>
    <n v="0"/>
    <n v="0"/>
    <m/>
    <m/>
  </r>
  <r>
    <n v="222"/>
    <s v="SV2PCOM159"/>
    <s v="Vinod Kumar Ray                 "/>
    <x v="0"/>
    <x v="1"/>
    <s v="Company"/>
    <s v="Store"/>
    <s v=""/>
    <s v="M"/>
    <d v="1993-07-01T00:00:00"/>
    <d v="2026-06-01T00:00:00"/>
    <s v="12 hours"/>
    <m/>
    <s v="Yes"/>
    <s v="NO"/>
    <n v="100518526603"/>
    <n v="0"/>
    <m/>
    <s v="HDFC NEFT"/>
    <s v="HDFC Bank"/>
    <n v="50100262034180"/>
    <m/>
    <n v="441"/>
    <n v="374"/>
    <m/>
    <n v="815"/>
    <n v="53"/>
    <n v="37"/>
    <n v="905"/>
    <n v="501"/>
    <m/>
    <m/>
    <m/>
    <m/>
    <s v="1"/>
    <n v="314"/>
    <x v="5"/>
    <m/>
    <m/>
    <d v="2026-06-01T00:00:00"/>
    <s v="SV2PCOM159"/>
    <s v="0Y 1M"/>
    <x v="3"/>
    <s v="32 Yrs"/>
    <x v="4"/>
    <m/>
    <m/>
    <n v="30"/>
    <m/>
    <n v="0"/>
    <n v="0"/>
    <m/>
    <m/>
  </r>
  <r>
    <n v="223"/>
    <s v="SV2PCOM160"/>
    <s v="Vikas Gopvindbhai Nayka         "/>
    <x v="0"/>
    <x v="1"/>
    <s v="Company"/>
    <s v="Dispatch"/>
    <s v=""/>
    <s v="M"/>
    <d v="1993-07-01T00:00:00"/>
    <d v="2026-05-01T00:00:00"/>
    <s v="11 Hours"/>
    <m/>
    <s v="Yes"/>
    <s v="NO"/>
    <n v="101413804020"/>
    <n v="0"/>
    <m/>
    <s v="HDFC NEFT"/>
    <s v="HDFC Bank"/>
    <n v="50100876592755"/>
    <m/>
    <n v="400"/>
    <n v="190"/>
    <n v="15"/>
    <n v="605"/>
    <n v="48"/>
    <n v="33"/>
    <n v="686"/>
    <n v="501"/>
    <s v="Byke"/>
    <s v="Own"/>
    <s v="Nayakwad"/>
    <m/>
    <s v="1"/>
    <n v="104"/>
    <x v="3"/>
    <m/>
    <m/>
    <d v="2025-03-01T00:00:00"/>
    <s v="SV2PBHA029"/>
    <s v="1Y 4M"/>
    <x v="2"/>
    <s v="32 Yrs"/>
    <x v="4"/>
    <m/>
    <m/>
    <n v="25"/>
    <m/>
    <n v="0"/>
    <n v="0"/>
    <m/>
    <m/>
  </r>
  <r>
    <n v="98"/>
    <s v="SK1WK0044"/>
    <s v="Arvind Bharat Mitna             "/>
    <x v="1"/>
    <x v="1"/>
    <s v="Company"/>
    <s v="Line Leader"/>
    <s v=""/>
    <s v="M"/>
    <d v="1986-06-17T00:00:00"/>
    <d v="2016-12-01T00:00:00"/>
    <s v="8 Hours"/>
    <m/>
    <s v="Yes"/>
    <s v="NO"/>
    <n v="101057151424"/>
    <n v="0"/>
    <m/>
    <s v="HDFC NEFT"/>
    <s v="HDFC Bank"/>
    <n v="50100332272040"/>
    <m/>
    <n v="438"/>
    <n v="190"/>
    <n v="15"/>
    <n v="643"/>
    <n v="53"/>
    <n v="36"/>
    <n v="732"/>
    <n v="501"/>
    <m/>
    <m/>
    <m/>
    <m/>
    <s v="1"/>
    <n v="142"/>
    <x v="3"/>
    <m/>
    <m/>
    <d v="2016-12-01T00:00:00"/>
    <s v="SK1WK0044"/>
    <s v="9Y 7M"/>
    <x v="4"/>
    <s v="39 Yrs"/>
    <x v="2"/>
    <m/>
    <m/>
    <n v="20"/>
    <m/>
    <n v="0"/>
    <n v="0"/>
    <m/>
    <m/>
  </r>
  <r>
    <n v="224"/>
    <s v="SV2PCOM166"/>
    <s v="Kiranbhai Maganbhai Halpati"/>
    <x v="0"/>
    <x v="1"/>
    <s v="Company"/>
    <s v="MI "/>
    <m/>
    <s v="M"/>
    <d v="2000-01-01T00:00:00"/>
    <d v="2026-06-15T00:00:00"/>
    <s v="8 Hours"/>
    <m/>
    <s v="Yes"/>
    <s v="NO"/>
    <n v="100193639873"/>
    <n v="0"/>
    <m/>
    <s v="Cheque Payment"/>
    <m/>
    <m/>
    <m/>
    <n v="442"/>
    <n v="173"/>
    <n v="0"/>
    <n v="615"/>
    <n v="53"/>
    <n v="37"/>
    <n v="705"/>
    <n v="501"/>
    <s v="Byke"/>
    <m/>
    <m/>
    <m/>
    <s v="1"/>
    <n v="114"/>
    <x v="3"/>
    <m/>
    <m/>
    <d v="2026-06-15T00:00:00"/>
    <m/>
    <s v="0Y 0M"/>
    <x v="3"/>
    <s v="26 Yrs"/>
    <x v="3"/>
    <m/>
    <m/>
    <n v="20"/>
    <m/>
    <m/>
    <n v="0"/>
    <m/>
    <m/>
  </r>
  <r>
    <n v="225"/>
    <s v="SV2PCOM161"/>
    <s v="Akshay Navin Halpati"/>
    <x v="0"/>
    <x v="1"/>
    <s v="Company"/>
    <s v="MI "/>
    <m/>
    <s v="M"/>
    <d v="1994-04-13T00:00:00"/>
    <d v="2026-06-01T00:00:00"/>
    <s v="8 Hours"/>
    <m/>
    <s v="Yes"/>
    <s v="NO"/>
    <n v="100077360537"/>
    <n v="0"/>
    <m/>
    <s v="Cheque Payment"/>
    <m/>
    <m/>
    <m/>
    <n v="440"/>
    <n v="435"/>
    <n v="0"/>
    <n v="875"/>
    <n v="53"/>
    <n v="37"/>
    <n v="965"/>
    <n v="501"/>
    <m/>
    <m/>
    <m/>
    <m/>
    <s v="1"/>
    <n v="374"/>
    <x v="5"/>
    <m/>
    <m/>
    <d v="2026-06-01T00:00:00"/>
    <m/>
    <s v="0Y 1M"/>
    <x v="3"/>
    <s v="31 Yrs"/>
    <x v="4"/>
    <m/>
    <m/>
    <n v="20"/>
    <m/>
    <m/>
    <n v="0"/>
    <m/>
    <m/>
  </r>
  <r>
    <n v="229"/>
    <s v="SV2PCOM164"/>
    <s v="Manojbhai Dhirubhai Patel"/>
    <x v="0"/>
    <x v="1"/>
    <s v="Company"/>
    <s v="MI "/>
    <m/>
    <s v="M"/>
    <d v="1992-03-17T00:00:00"/>
    <d v="2026-06-01T00:00:00"/>
    <s v="8 Hours"/>
    <m/>
    <s v="Yes"/>
    <s v="NO"/>
    <n v="100579380368"/>
    <n v="0"/>
    <m/>
    <s v="Cheque Payment"/>
    <m/>
    <m/>
    <m/>
    <n v="441"/>
    <n v="339"/>
    <n v="0"/>
    <n v="780"/>
    <n v="53"/>
    <n v="37"/>
    <n v="870"/>
    <n v="501"/>
    <m/>
    <m/>
    <m/>
    <m/>
    <s v="1"/>
    <n v="279"/>
    <x v="5"/>
    <m/>
    <m/>
    <d v="2026-06-01T00:00:00"/>
    <m/>
    <s v="0Y 1M"/>
    <x v="3"/>
    <s v="34 Yrs"/>
    <x v="4"/>
    <m/>
    <m/>
    <n v="20"/>
    <m/>
    <m/>
    <n v="0"/>
    <m/>
    <m/>
  </r>
  <r>
    <n v="227"/>
    <s v="SV2PCOM162"/>
    <s v="Manojbhai Mohanbhai Patel"/>
    <x v="0"/>
    <x v="1"/>
    <s v="Company"/>
    <s v="MI "/>
    <s v=""/>
    <s v="M"/>
    <d v="1993-12-27T00:00:00"/>
    <d v="2026-06-01T00:00:00"/>
    <s v="8 Hours"/>
    <m/>
    <s v="Yes"/>
    <s v="NO"/>
    <n v="101070341206"/>
    <n v="0"/>
    <m/>
    <s v="Cheque Payment"/>
    <m/>
    <m/>
    <m/>
    <n v="420"/>
    <n v="260"/>
    <n v="0"/>
    <n v="680"/>
    <n v="50"/>
    <n v="35"/>
    <n v="765"/>
    <n v="501"/>
    <m/>
    <m/>
    <m/>
    <m/>
    <s v="1"/>
    <n v="179"/>
    <x v="4"/>
    <m/>
    <m/>
    <d v="2026-06-01T00:00:00"/>
    <s v="SV2PCOM162"/>
    <s v="0Y 1M"/>
    <x v="3"/>
    <s v="32 Yrs"/>
    <x v="4"/>
    <m/>
    <m/>
    <n v="20"/>
    <m/>
    <m/>
    <n v="0"/>
    <m/>
    <m/>
  </r>
  <r>
    <n v="99"/>
    <s v="SK1WK0238"/>
    <s v="Anitakumari Gulabhbhai Halpati"/>
    <x v="1"/>
    <x v="1"/>
    <s v="Company"/>
    <s v="MI "/>
    <s v=""/>
    <s v="F"/>
    <d v="2000-01-01T00:00:00"/>
    <d v="2026-06-01T00:00:00"/>
    <s v="8 Hours"/>
    <m/>
    <s v="Yes"/>
    <s v="NO"/>
    <n v="100528864632"/>
    <n v="0"/>
    <m/>
    <s v="Cheque Payment"/>
    <m/>
    <m/>
    <m/>
    <n v="380"/>
    <n v="95"/>
    <n v="0"/>
    <n v="475"/>
    <n v="46"/>
    <n v="32"/>
    <n v="553"/>
    <n v="501"/>
    <m/>
    <m/>
    <m/>
    <m/>
    <s v="1"/>
    <n v="-26"/>
    <x v="1"/>
    <m/>
    <m/>
    <d v="2026-06-01T00:00:00"/>
    <s v="SK1WK0238"/>
    <s v="0Y 1M"/>
    <x v="3"/>
    <s v="26 Yrs"/>
    <x v="3"/>
    <m/>
    <m/>
    <n v="20"/>
    <m/>
    <m/>
    <n v="0"/>
    <m/>
    <m/>
  </r>
  <r>
    <n v="100"/>
    <s v="SK1WK0239"/>
    <s v="Hemaben Amitbhai Desai"/>
    <x v="1"/>
    <x v="1"/>
    <s v="Company"/>
    <s v="MI "/>
    <s v=""/>
    <s v="F"/>
    <d v="2000-01-01T00:00:00"/>
    <d v="2026-06-01T00:00:00"/>
    <s v="8 Hours"/>
    <m/>
    <s v="Yes"/>
    <s v="NO"/>
    <n v="101581455400"/>
    <n v="0"/>
    <m/>
    <s v="Cheque Payment"/>
    <m/>
    <m/>
    <m/>
    <n v="370"/>
    <n v="100"/>
    <n v="0"/>
    <n v="470"/>
    <n v="44"/>
    <n v="31"/>
    <n v="545"/>
    <n v="501"/>
    <m/>
    <m/>
    <m/>
    <m/>
    <s v="1"/>
    <n v="-31"/>
    <x v="1"/>
    <m/>
    <m/>
    <d v="2026-06-01T00:00:00"/>
    <s v="SK1WK0239"/>
    <s v="0Y 1M"/>
    <x v="3"/>
    <s v="26 Yrs"/>
    <x v="3"/>
    <m/>
    <m/>
    <n v="20"/>
    <m/>
    <m/>
    <n v="0"/>
    <m/>
    <m/>
  </r>
  <r>
    <n v="101"/>
    <s v="SK1WK0240"/>
    <s v="Kantiben Jayantibhai Mitna"/>
    <x v="1"/>
    <x v="1"/>
    <s v="Company"/>
    <s v="MI "/>
    <s v=""/>
    <s v="M"/>
    <d v="1982-06-25T00:00:00"/>
    <d v="2026-06-01T00:00:00"/>
    <s v="8 Hours"/>
    <m/>
    <s v="Yes"/>
    <s v="NO"/>
    <n v="102353885613"/>
    <n v="0"/>
    <m/>
    <s v="Cheque Payment"/>
    <m/>
    <m/>
    <m/>
    <n v="350"/>
    <n v="110"/>
    <n v="0"/>
    <n v="460"/>
    <n v="42"/>
    <n v="29"/>
    <n v="531"/>
    <n v="501"/>
    <m/>
    <m/>
    <m/>
    <m/>
    <s v="1"/>
    <n v="-41"/>
    <x v="1"/>
    <m/>
    <m/>
    <d v="2026-06-01T00:00:00"/>
    <s v="SK1WK0240"/>
    <s v="0Y 1M"/>
    <x v="3"/>
    <s v="43 Yrs"/>
    <x v="1"/>
    <m/>
    <m/>
    <n v="20"/>
    <m/>
    <m/>
    <n v="0"/>
    <m/>
    <m/>
  </r>
  <r>
    <n v="102"/>
    <s v="SK1WK0241"/>
    <s v="Halpati Aniket Satishbhai"/>
    <x v="1"/>
    <x v="1"/>
    <s v="Company"/>
    <s v="MI "/>
    <s v=""/>
    <s v="M"/>
    <d v="2000-01-01T00:00:00"/>
    <d v="2026-06-01T00:00:00"/>
    <s v="8 Hours"/>
    <m/>
    <s v="Yes"/>
    <s v="NO"/>
    <n v="102161720822"/>
    <n v="0"/>
    <m/>
    <s v="Cheque Payment"/>
    <m/>
    <m/>
    <m/>
    <n v="331"/>
    <n v="114"/>
    <n v="0"/>
    <n v="445"/>
    <n v="40"/>
    <n v="28"/>
    <n v="513"/>
    <n v="501"/>
    <m/>
    <m/>
    <m/>
    <m/>
    <s v="1"/>
    <n v="-56"/>
    <x v="1"/>
    <m/>
    <m/>
    <d v="2026-06-01T00:00:00"/>
    <s v="SK1WK0241"/>
    <s v="0Y 1M"/>
    <x v="3"/>
    <s v="26 Yrs"/>
    <x v="3"/>
    <m/>
    <m/>
    <n v="20"/>
    <m/>
    <m/>
    <n v="0"/>
    <m/>
    <m/>
  </r>
  <r>
    <n v="228"/>
    <s v="SV2PCOM165"/>
    <s v="Halpati Yatinbhai (Scheme)"/>
    <x v="0"/>
    <x v="1"/>
    <s v="Company"/>
    <s v="Store"/>
    <s v=""/>
    <s v="M"/>
    <d v="2006-03-21T00:00:00"/>
    <d v="2026-06-01T00:00:00"/>
    <s v="8 Hours"/>
    <m/>
    <s v="Yes"/>
    <s v="NO"/>
    <n v="0"/>
    <n v="0"/>
    <m/>
    <s v="Cheque Payment"/>
    <m/>
    <m/>
    <m/>
    <n v="410"/>
    <n v="126"/>
    <n v="0"/>
    <n v="536"/>
    <n v="49"/>
    <n v="34"/>
    <n v="619"/>
    <n v="501"/>
    <s v="Byke"/>
    <s v="Own"/>
    <m/>
    <m/>
    <s v="1"/>
    <n v="35"/>
    <x v="0"/>
    <m/>
    <m/>
    <d v="2026-06-01T00:00:00"/>
    <s v="SV2PCOM165"/>
    <s v="0Y 1M"/>
    <x v="3"/>
    <s v="20 Yrs"/>
    <x v="0"/>
    <m/>
    <m/>
    <n v="20"/>
    <m/>
    <m/>
    <n v="0"/>
    <m/>
    <m/>
  </r>
  <r>
    <n v="229"/>
    <s v="SV2PCOM163"/>
    <s v="Halpati Bhavikbhai Hareshbhai (Scheme)"/>
    <x v="0"/>
    <x v="1"/>
    <s v="Company"/>
    <s v="Store"/>
    <s v=""/>
    <s v="M"/>
    <d v="2001-06-08T00:00:00"/>
    <d v="2026-06-01T00:00:00"/>
    <s v="8 Hours"/>
    <m/>
    <s v="Yes"/>
    <s v="NO"/>
    <n v="0"/>
    <n v="0"/>
    <m/>
    <s v="Cheque Payment"/>
    <m/>
    <m/>
    <m/>
    <n v="441"/>
    <n v="165"/>
    <n v="0"/>
    <n v="606"/>
    <n v="53"/>
    <n v="37"/>
    <n v="696"/>
    <n v="501"/>
    <s v="Byke"/>
    <s v="Own"/>
    <m/>
    <m/>
    <s v="1"/>
    <n v="105"/>
    <x v="3"/>
    <m/>
    <m/>
    <d v="2026-06-01T00:00:00"/>
    <s v="SV2PCOM163"/>
    <s v="0Y 1M"/>
    <x v="3"/>
    <s v="24 Yrs"/>
    <x v="0"/>
    <m/>
    <m/>
    <n v="20"/>
    <m/>
    <m/>
    <n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AF1029A-7014-4831-9A22-3E147207F6E6}" name="PivotTable1" cacheId="9"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A3:F74" firstHeaderRow="1" firstDataRow="2" firstDataCol="3" rowPageCount="1" colPageCount="1"/>
  <pivotFields count="53">
    <pivotField compact="0" outline="0" showAll="0"/>
    <pivotField compact="0" outline="0" showAll="0"/>
    <pivotField compact="0" outline="0" showAll="0"/>
    <pivotField axis="axisPage" compact="0" outline="0" multipleItemSelectionAllowed="1" showAll="0">
      <items count="4">
        <item h="1" x="2"/>
        <item h="1" x="1"/>
        <item x="0"/>
        <item t="default"/>
      </items>
    </pivotField>
    <pivotField axis="axisCol" compact="0" outline="0" showAll="0">
      <items count="6">
        <item x="1"/>
        <item m="1" x="4"/>
        <item x="0"/>
        <item m="1" x="3"/>
        <item m="1" x="2"/>
        <item t="default"/>
      </items>
    </pivotField>
    <pivotField compact="0" outline="0" showAll="0"/>
    <pivotField compact="0" outline="0" showAll="0"/>
    <pivotField compact="0" outline="0" showAll="0"/>
    <pivotField compact="0" outline="0" showAll="0"/>
    <pivotField compact="0" outline="0" showAll="0"/>
    <pivotField compact="0" numFmtId="1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43" outline="0" showAll="0"/>
    <pivotField compact="0" outline="0" showAll="0"/>
    <pivotField compact="0" outline="0" showAll="0"/>
    <pivotField compact="0" numFmtId="43"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name="Pay_ Group" axis="axisRow" compact="0" outline="0" showAll="0">
      <items count="13">
        <item sd="0" m="1" x="11"/>
        <item sd="0" m="1" x="7"/>
        <item m="1" x="8"/>
        <item sd="0" m="1" x="6"/>
        <item x="2"/>
        <item m="1" x="9"/>
        <item m="1" x="10"/>
        <item x="0"/>
        <item x="1"/>
        <item x="3"/>
        <item x="4"/>
        <item x="5"/>
        <item t="default"/>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9">
        <item x="2"/>
        <item x="5"/>
        <item x="1"/>
        <item x="0"/>
        <item x="4"/>
        <item x="3"/>
        <item m="1" x="8"/>
        <item m="1" x="6"/>
        <item m="1" x="7"/>
      </items>
    </pivotField>
    <pivotField compact="0" outline="0" showAll="0"/>
    <pivotField axis="axisRow" compact="0" outline="0" showAll="0">
      <items count="9">
        <item x="0"/>
        <item x="1"/>
        <item x="3"/>
        <item x="4"/>
        <item x="2"/>
        <item m="1" x="7"/>
        <item x="5"/>
        <item m="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3">
    <field x="44"/>
    <field x="42"/>
    <field x="36"/>
  </rowFields>
  <rowItems count="70">
    <i>
      <x/>
      <x v="1"/>
      <x v="8"/>
    </i>
    <i r="1">
      <x v="2"/>
      <x v="8"/>
    </i>
    <i r="1">
      <x v="3"/>
      <x v="7"/>
    </i>
    <i r="2">
      <x v="8"/>
    </i>
    <i r="1">
      <x v="5"/>
      <x v="4"/>
    </i>
    <i r="2">
      <x v="7"/>
    </i>
    <i r="2">
      <x v="8"/>
    </i>
    <i r="2">
      <x v="9"/>
    </i>
    <i t="default">
      <x/>
    </i>
    <i>
      <x v="1"/>
      <x/>
      <x v="8"/>
    </i>
    <i r="1">
      <x v="1"/>
      <x v="8"/>
    </i>
    <i r="1">
      <x v="2"/>
      <x v="8"/>
    </i>
    <i r="1">
      <x v="3"/>
      <x v="7"/>
    </i>
    <i r="2">
      <x v="8"/>
    </i>
    <i r="1">
      <x v="4"/>
      <x v="4"/>
    </i>
    <i r="2">
      <x v="7"/>
    </i>
    <i r="2">
      <x v="8"/>
    </i>
    <i r="2">
      <x v="9"/>
    </i>
    <i r="2">
      <x v="11"/>
    </i>
    <i r="1">
      <x v="5"/>
      <x v="4"/>
    </i>
    <i r="2">
      <x v="7"/>
    </i>
    <i r="2">
      <x v="8"/>
    </i>
    <i r="2">
      <x v="9"/>
    </i>
    <i t="default">
      <x v="1"/>
    </i>
    <i>
      <x v="2"/>
      <x v="2"/>
      <x v="7"/>
    </i>
    <i r="2">
      <x v="8"/>
    </i>
    <i r="2">
      <x v="9"/>
    </i>
    <i r="1">
      <x v="3"/>
      <x v="4"/>
    </i>
    <i r="2">
      <x v="7"/>
    </i>
    <i r="2">
      <x v="8"/>
    </i>
    <i r="2">
      <x v="9"/>
    </i>
    <i r="1">
      <x v="4"/>
      <x v="4"/>
    </i>
    <i r="2">
      <x v="9"/>
    </i>
    <i r="1">
      <x v="5"/>
      <x v="4"/>
    </i>
    <i r="2">
      <x v="7"/>
    </i>
    <i r="2">
      <x v="8"/>
    </i>
    <i r="2">
      <x v="9"/>
    </i>
    <i t="default">
      <x v="2"/>
    </i>
    <i>
      <x v="3"/>
      <x/>
      <x v="8"/>
    </i>
    <i r="2">
      <x v="9"/>
    </i>
    <i r="1">
      <x v="1"/>
      <x v="8"/>
    </i>
    <i r="1">
      <x v="2"/>
      <x v="4"/>
    </i>
    <i r="2">
      <x v="8"/>
    </i>
    <i r="1">
      <x v="3"/>
      <x v="7"/>
    </i>
    <i r="2">
      <x v="8"/>
    </i>
    <i r="1">
      <x v="4"/>
      <x v="4"/>
    </i>
    <i r="2">
      <x v="7"/>
    </i>
    <i r="2">
      <x v="9"/>
    </i>
    <i r="2">
      <x v="10"/>
    </i>
    <i r="1">
      <x v="5"/>
      <x v="4"/>
    </i>
    <i r="2">
      <x v="7"/>
    </i>
    <i r="2">
      <x v="8"/>
    </i>
    <i r="2">
      <x v="9"/>
    </i>
    <i r="2">
      <x v="10"/>
    </i>
    <i r="2">
      <x v="11"/>
    </i>
    <i t="default">
      <x v="3"/>
    </i>
    <i>
      <x v="4"/>
      <x/>
      <x v="8"/>
    </i>
    <i r="1">
      <x v="1"/>
      <x v="9"/>
    </i>
    <i r="1">
      <x v="2"/>
      <x v="8"/>
    </i>
    <i r="1">
      <x v="3"/>
      <x v="7"/>
    </i>
    <i r="2">
      <x v="8"/>
    </i>
    <i r="1">
      <x v="4"/>
      <x v="8"/>
    </i>
    <i r="1">
      <x v="5"/>
      <x v="4"/>
    </i>
    <i r="2">
      <x v="7"/>
    </i>
    <i r="2">
      <x v="8"/>
    </i>
    <i r="2">
      <x v="11"/>
    </i>
    <i t="default">
      <x v="4"/>
    </i>
    <i>
      <x v="6"/>
      <x v="5"/>
      <x v="7"/>
    </i>
    <i t="default">
      <x v="6"/>
    </i>
    <i t="grand">
      <x/>
    </i>
  </rowItems>
  <colFields count="1">
    <field x="4"/>
  </colFields>
  <colItems count="3">
    <i>
      <x/>
    </i>
    <i>
      <x v="2"/>
    </i>
    <i t="grand">
      <x/>
    </i>
  </colItems>
  <pageFields count="1">
    <pageField fld="3" hier="-1"/>
  </pageFields>
  <dataFields count="1">
    <dataField name="Sum of Active_Status" fld="34" baseField="0" baseItem="0"/>
  </dataFields>
  <formats count="20">
    <format dxfId="98">
      <pivotArea field="44" type="button" dataOnly="0" labelOnly="1" outline="0" axis="axisRow" fieldPosition="0"/>
    </format>
    <format dxfId="97">
      <pivotArea field="42" type="button" dataOnly="0" labelOnly="1" outline="0" axis="axisRow" fieldPosition="1"/>
    </format>
    <format dxfId="96">
      <pivotArea field="36" type="button" dataOnly="0" labelOnly="1" outline="0" axis="axisRow" fieldPosition="2"/>
    </format>
    <format dxfId="95">
      <pivotArea dataOnly="0" labelOnly="1" outline="0" fieldPosition="0">
        <references count="1">
          <reference field="4" count="0"/>
        </references>
      </pivotArea>
    </format>
    <format dxfId="94">
      <pivotArea dataOnly="0" labelOnly="1" grandCol="1" outline="0" fieldPosition="0"/>
    </format>
    <format dxfId="93">
      <pivotArea field="44" type="button" dataOnly="0" labelOnly="1" outline="0" axis="axisRow" fieldPosition="0"/>
    </format>
    <format dxfId="92">
      <pivotArea field="42" type="button" dataOnly="0" labelOnly="1" outline="0" axis="axisRow" fieldPosition="1"/>
    </format>
    <format dxfId="91">
      <pivotArea field="36" type="button" dataOnly="0" labelOnly="1" outline="0" axis="axisRow" fieldPosition="2"/>
    </format>
    <format dxfId="90">
      <pivotArea dataOnly="0" labelOnly="1" outline="0" fieldPosition="0">
        <references count="1">
          <reference field="4" count="0"/>
        </references>
      </pivotArea>
    </format>
    <format dxfId="89">
      <pivotArea dataOnly="0" labelOnly="1" grandCol="1" outline="0" fieldPosition="0"/>
    </format>
    <format dxfId="88">
      <pivotArea field="44" type="button" dataOnly="0" labelOnly="1" outline="0" axis="axisRow" fieldPosition="0"/>
    </format>
    <format dxfId="87">
      <pivotArea field="42" type="button" dataOnly="0" labelOnly="1" outline="0" axis="axisRow" fieldPosition="1"/>
    </format>
    <format dxfId="86">
      <pivotArea field="36" type="button" dataOnly="0" labelOnly="1" outline="0" axis="axisRow" fieldPosition="2"/>
    </format>
    <format dxfId="85">
      <pivotArea dataOnly="0" labelOnly="1" outline="0" fieldPosition="0">
        <references count="1">
          <reference field="4" count="0"/>
        </references>
      </pivotArea>
    </format>
    <format dxfId="84">
      <pivotArea dataOnly="0" labelOnly="1" grandCol="1" outline="0" fieldPosition="0"/>
    </format>
    <format dxfId="83">
      <pivotArea field="44" type="button" dataOnly="0" labelOnly="1" outline="0" axis="axisRow" fieldPosition="0"/>
    </format>
    <format dxfId="82">
      <pivotArea field="42" type="button" dataOnly="0" labelOnly="1" outline="0" axis="axisRow" fieldPosition="1"/>
    </format>
    <format dxfId="81">
      <pivotArea field="36" type="button" dataOnly="0" labelOnly="1" outline="0" axis="axisRow" fieldPosition="2"/>
    </format>
    <format dxfId="80">
      <pivotArea dataOnly="0" labelOnly="1" outline="0" fieldPosition="0">
        <references count="1">
          <reference field="4" count="0"/>
        </references>
      </pivotArea>
    </format>
    <format dxfId="79">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E5E567A-9067-46AA-824B-89070B65E20F}" name="Table2" displayName="Table2" ref="A1:BA478" totalsRowShown="0" headerRowDxfId="73" dataDxfId="71" headerRowBorderDxfId="72" tableBorderDxfId="70" totalsRowBorderDxfId="69">
  <autoFilter ref="A1:BA478" xr:uid="{1E5E567A-9067-46AA-824B-89070B65E20F}"/>
  <tableColumns count="53">
    <tableColumn id="1" xr3:uid="{0298901A-BCE6-474B-B0DA-ECF00783EE11}" name="SL" dataDxfId="68">
      <calculatedColumnFormula>COUNTIF($D$2:D2,D2)</calculatedColumnFormula>
    </tableColumn>
    <tableColumn id="2" xr3:uid="{C36F1216-9B6A-408D-98E2-197EDAFCACE1}" name="Worker_Code" dataDxfId="67"/>
    <tableColumn id="3" xr3:uid="{0924334D-FBB9-4157-8843-E6F2E7803C48}" name="Name" dataDxfId="66"/>
    <tableColumn id="4" xr3:uid="{0148F8A7-3ACD-4702-8E44-FD23C2FDD4C6}" name="Unit" dataDxfId="65"/>
    <tableColumn id="5" xr3:uid="{64AC95DF-AEBA-416A-BD24-5E6A5091FBD2}" name="Type" dataDxfId="64"/>
    <tableColumn id="6" xr3:uid="{35D3D8E7-40B0-47B1-8B15-61BD54AF408D}" name="Source" dataDxfId="63"/>
    <tableColumn id="7" xr3:uid="{9C35E488-3A21-4F87-ABCE-A03603E9866A}" name="Department" dataDxfId="62"/>
    <tableColumn id="8" xr3:uid="{5131037C-FBC2-40A1-BD93-52ACD3095F1B}" name="Designation" dataDxfId="61"/>
    <tableColumn id="9" xr3:uid="{A185CC3A-429F-4EAC-B727-9F9F4B72E775}" name="Gender" dataDxfId="60"/>
    <tableColumn id="10" xr3:uid="{93BF8A6B-2259-4FA0-BB0F-736783D9871A}" name="DOB" dataDxfId="59"/>
    <tableColumn id="11" xr3:uid="{21CAA2D1-186B-4F1C-B4B2-6FA49AB76A0F}" name="DOJ" dataDxfId="58"/>
    <tableColumn id="12" xr3:uid="{E2C5597A-3A68-4782-844C-0B0FF332BA45}" name="Working_Hour" dataDxfId="57"/>
    <tableColumn id="13" xr3:uid="{C3F15939-8F55-40E4-BE3B-D2443506B7F4}" name="Category" dataDxfId="56"/>
    <tableColumn id="14" xr3:uid="{70821AE3-A91C-49BC-A789-09A0254563BB}" name="PF_Flag" dataDxfId="55"/>
    <tableColumn id="15" xr3:uid="{07D9B3BA-23C6-4450-B551-542CA8F8961D}" name="ESIC_Flag" dataDxfId="54"/>
    <tableColumn id="16" xr3:uid="{80FD9951-D74C-4AD7-B68B-035227488575}" name="UAN" dataDxfId="53"/>
    <tableColumn id="17" xr3:uid="{243D600D-2935-45BB-8150-3B593E6350A2}" name="ESIC_No" dataDxfId="52"/>
    <tableColumn id="18" xr3:uid="{D6DB76CC-83B1-40CE-8C56-C0A14ABEBB5B}" name="Aadhar_No" dataDxfId="51"/>
    <tableColumn id="19" xr3:uid="{5190909A-E0CF-45DB-9BC6-357D4ABF269F}" name="Disbursement_Route" dataDxfId="50">
      <calculatedColumnFormula>IF(Table2[[#This Row],[Type]]&lt;&gt;"Company", "Contractor", IF(Table2[[#This Row],[Bank_Name]]&lt;&gt;"HDFC Bank", "Cheque Payment", "HDFC NEFT"))</calculatedColumnFormula>
    </tableColumn>
    <tableColumn id="20" xr3:uid="{E3EF0815-763C-4917-B218-31A72EEC340B}" name="Bank_Name" dataDxfId="49"/>
    <tableColumn id="21" xr3:uid="{050FFE43-E930-49E6-9BFD-754FE7259CF9}" name="Bank_AC_No" dataDxfId="48"/>
    <tableColumn id="22" xr3:uid="{A42999E6-34DF-4720-85A0-FB328C30AB58}" name="IFSC" dataDxfId="47">
      <calculatedColumnFormula>+S2+T2+U2</calculatedColumnFormula>
    </tableColumn>
    <tableColumn id="23" xr3:uid="{405B5CFE-5040-490B-895C-059309193F7D}" name="Basic_Rate_Day" dataDxfId="46" dataCellStyle="Comma">
      <calculatedColumnFormula>Table2[[#This Row],[New Basic]]</calculatedColumnFormula>
    </tableColumn>
    <tableColumn id="24" xr3:uid="{E30DE3BA-B357-4BC2-A6BB-D8E4D27EB4DF}" name="HRA_Rate_Day" dataDxfId="45" dataCellStyle="Comma">
      <calculatedColumnFormula>#REF!</calculatedColumnFormula>
    </tableColumn>
    <tableColumn id="25" xr3:uid="{8E70CA0B-90E8-484F-B3D7-2E1A8516B8CA}" name="Other_Allow_Rate_Day" dataDxfId="44" dataCellStyle="Comma"/>
    <tableColumn id="26" xr3:uid="{C4ADDC40-E358-4BF4-9DED-1615FF73AC82}" name="Total_Wage_Day" dataDxfId="43" dataCellStyle="Comma">
      <calculatedColumnFormula>+W2+X2+Y2</calculatedColumnFormula>
    </tableColumn>
    <tableColumn id="27" xr3:uid="{61B949EB-BA68-4B6F-B789-FC20E64CD8C3}" name="PF Contribution" dataDxfId="42" dataCellStyle="Comma">
      <calculatedColumnFormula>ROUND(W2*12%,0)</calculatedColumnFormula>
    </tableColumn>
    <tableColumn id="28" xr3:uid="{DC41340C-83B3-4BB9-8428-23F5C8951D83}" name="Bonus" dataDxfId="41" dataCellStyle="Comma"/>
    <tableColumn id="29" xr3:uid="{AC4EC498-C688-4DB4-BDF8-AB1DDEC3E47E}" name="CTC" dataDxfId="40" dataCellStyle="Comma">
      <calculatedColumnFormula>+Z2+AA2+AB2</calculatedColumnFormula>
    </tableColumn>
    <tableColumn id="30" xr3:uid="{43D544CC-DADD-4437-B263-3D44DF7B68A9}" name="Min_Wage_Day" dataDxfId="39" dataCellStyle="Comma"/>
    <tableColumn id="31" xr3:uid="{43B68FC2-5BB1-4AAF-9039-3C1A6BC82C29}" name="Transport_Mode" dataDxfId="38"/>
    <tableColumn id="32" xr3:uid="{87F4D311-3030-498F-BAE7-16568490892F}" name="Transport_By" dataDxfId="37"/>
    <tableColumn id="33" xr3:uid="{BB164C52-13F5-4326-9DD1-4F1B6356A9A0}" name="Location_Source" dataDxfId="36"/>
    <tableColumn id="34" xr3:uid="{C5D8CC6A-0B13-4C75-A791-4219009CCA09}" name="Vehicle Group" dataDxfId="35"/>
    <tableColumn id="35" xr3:uid="{55B95135-294D-4E5A-8E0C-6C2736C25C85}" name="Active_Status" dataDxfId="34">
      <calculatedColumnFormula>IF(AM2="","1","0")</calculatedColumnFormula>
    </tableColumn>
    <tableColumn id="36" xr3:uid="{0AD03F55-97DC-4591-84E7-C7B8CC6F01EA}" name="Wage_vs_MinWage" dataDxfId="33">
      <calculatedColumnFormula>Z2-AD2</calculatedColumnFormula>
    </tableColumn>
    <tableColumn id="37" xr3:uid="{3773D6FC-E555-47BA-9E1C-7CACE3800EB2}" name="Pay_Group" dataDxfId="32"/>
    <tableColumn id="38" xr3:uid="{F042793E-BA94-4997-8CE8-375925D53139}" name="Critical  Work" dataDxfId="31"/>
    <tableColumn id="39" xr3:uid="{FE2D2988-9B77-4C42-93F2-16A67A5525E6}" name="DOL" dataDxfId="30"/>
    <tableColumn id="40" xr3:uid="{7A5A78EA-CFB3-46D4-ABA1-BC063B7F6031}" name="DOJ_Group" dataDxfId="29">
      <calculatedColumnFormula>K2</calculatedColumnFormula>
    </tableColumn>
    <tableColumn id="41" xr3:uid="{3F710155-94F5-453D-BAE4-329169DBE8CB}" name="Old_Code" dataDxfId="28">
      <calculatedColumnFormula>B2</calculatedColumnFormula>
    </tableColumn>
    <tableColumn id="42" xr3:uid="{E5D9545E-A7CC-4FBE-8AA3-C02AE8E91554}" name="Experience" dataDxfId="27">
      <calculatedColumnFormula>IF(AN2="","",DATEDIF(AN2,TODAY(),"Y")&amp;"Y "&amp;DATEDIF(AN2,TODAY(),"YM")&amp;"M")</calculatedColumnFormula>
    </tableColumn>
    <tableColumn id="43" xr3:uid="{63A7D0DD-8D3F-45F3-AEAD-6F214FBBDE10}" name="Exprc_Group" dataDxfId="26">
      <calculatedColumnFormula>IF(_xlfn.DAYS(SETUP!$A$2,AN2)&lt;365,"Less Than 1 Yr", IF(_xlfn.DAYS(SETUP!$A$2,AN2)&lt;=730,"1 Year to 2 Yrs", IF(_xlfn.DAYS(SETUP!$A$2,AN2)&lt;=1095,"2 Yrs to 3 Yrs", IF(_xlfn.DAYS(SETUP!$A$2,AN2)&lt;=1825,"3 Yrs to 5 Yrs", IF(_xlfn.DAYS(SETUP!$A$2,AN2)&lt;=2555,"5 Yrs to 7 Yrs", "Above 7 Yrs")))))</calculatedColumnFormula>
    </tableColumn>
    <tableColumn id="44" xr3:uid="{CD8BA84E-CA12-408E-8AB6-5165A5675DD7}" name="Age" dataDxfId="25">
      <calculatedColumnFormula>IF(J2="","",DATEDIF(J2,SETUP!$B$2,"Y")&amp;" Yrs")</calculatedColumnFormula>
    </tableColumn>
    <tableColumn id="45" xr3:uid="{AA69C674-5889-4FB8-934C-7A4BCF9E9DFD}" name="Age_Slab" dataDxfId="24">
      <calculatedColumnFormula>IF(J2="","",
 IF(DATEDIF(J2,SETUP!$B$2,"Y")&lt;25,"Below 25",
 IF(DATEDIF(J2,SETUP!$B$2,"Y")&lt;30,"25-30",
 IF(DATEDIF(J2,SETUP!$B$2,"Y")&lt;35,"30-35",
 IF(DATEDIF(J2,SETUP!$B$2,"Y")&lt;40,"35-40",
 "Above 40")))))</calculatedColumnFormula>
    </tableColumn>
    <tableColumn id="48" xr3:uid="{7E21DB75-F3BA-425E-99E7-CAD4EDFB5AF9}" name="Deparment  Group" dataDxfId="23"/>
    <tableColumn id="49" xr3:uid="{0CEF66B3-0D4A-4F95-A7F4-942A07C8DB57}" name="Proposal" dataDxfId="22"/>
    <tableColumn id="46" xr3:uid="{3627019E-FCC2-40F9-AE69-0A8C77B8C12F}" name="Increase in May-26" dataDxfId="21">
      <calculatedColumnFormula>IF(G2="Extrusion",40,IF(L2="12 Hours",30,IF(L2="11 Hours",25,IF(L2="8 Hours",20,0))))</calculatedColumnFormula>
    </tableColumn>
    <tableColumn id="47" xr3:uid="{3B8BEA8C-5B1D-4618-9866-5B5380771EC0}" name="Increase in Nov-26" dataDxfId="20"/>
    <tableColumn id="50" xr3:uid="{0156DD03-D933-4020-AB92-DA6A833EEEFA}" name="New Basic" dataDxfId="19">
      <calculatedColumnFormula array="1">IF(Table2[[#This Row],[Basic_Rate_Day]]&lt;441,
MIN(441,Table2[[#This Row],[Basic_Rate_Day]]+Table2[Increase in May-26]),Table2[[#This Row],[Basic_Rate_Day]])</calculatedColumnFormula>
    </tableColumn>
    <tableColumn id="51" xr3:uid="{12C480CB-48A4-4E2D-9D99-1B6211F24E0A}" name="New Allowance" dataDxfId="18"/>
    <tableColumn id="52" xr3:uid="{CDD9042D-FE54-40D2-9227-74BB32777907}" name="Column1" dataDxfId="17"/>
    <tableColumn id="53" xr3:uid="{B3E25C07-746E-438C-9FC1-39F84995DC5B}" name="Column4" dataDxfId="16"/>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www.google.com/url?sa=E&amp;q=https%3A%2F%2Fvertexaisearch.cloud.google.com%2Fgrounding-api-redirect%2FAUZIYQGijDodvPXuXQc1Er2BrlUonMVEtPXgI9Q3m_jZOdyXt551kRgvRnlNoOeCkxLiiJV0RRnq2gIC2V8vvX193nv2rwSY3PdFJ1KmBDjh4G2UHzMzBIVIJF8UnJBi7DJC1zWu2EjK4FyYKZ4shcsq14hHHmgAA-P5QFFC94jIk9G93vLd"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google.com/url?sa=E&amp;q=https%3A%2F%2Fvertexaisearch.cloud.google.com%2Fgrounding-api-redirect%2FAUZIYQGijDodvPXuXQc1Er2BrlUonMVEtPXgI9Q3m_jZOdyXt551kRgvRnlNoOeCkxLiiJV0RRnq2gIC2V8vvX193nv2rwSY3PdFJ1KmBDjh4G2UHzMzBIVIJF8UnJBi7DJC1zWu2EjK4FyYKZ4shcsq14hHHmgAA-P5QFFC94jIk9G93vLd" TargetMode="Externa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9C502-FC9F-4E60-98FF-8173AD40EB42}">
  <sheetPr codeName="Sheet28"/>
  <dimension ref="B2:M71"/>
  <sheetViews>
    <sheetView showGridLines="0" showRowColHeaders="0" workbookViewId="0">
      <selection activeCell="E21" sqref="E21"/>
    </sheetView>
  </sheetViews>
  <sheetFormatPr defaultColWidth="8.88671875" defaultRowHeight="14.4" x14ac:dyDescent="0.3"/>
  <cols>
    <col min="1" max="1" width="8.88671875" style="547"/>
    <col min="2" max="2" width="14.6640625" style="547" customWidth="1"/>
    <col min="3" max="3" width="11.33203125" style="547" customWidth="1"/>
    <col min="4" max="4" width="21.109375" style="547" customWidth="1"/>
    <col min="5" max="5" width="10.6640625" style="547" customWidth="1"/>
    <col min="6" max="6" width="9.6640625" style="547" bestFit="1" customWidth="1"/>
    <col min="7" max="7" width="8.88671875" style="547"/>
    <col min="8" max="8" width="20.109375" style="547" customWidth="1"/>
    <col min="9" max="9" width="21" style="547" customWidth="1"/>
    <col min="10" max="11" width="8.88671875" style="547"/>
    <col min="12" max="13" width="9.88671875" style="547" bestFit="1" customWidth="1"/>
    <col min="14" max="16384" width="8.88671875" style="547"/>
  </cols>
  <sheetData>
    <row r="2" spans="2:13" ht="40.200000000000003" customHeight="1" thickBot="1" x14ac:dyDescent="0.35">
      <c r="B2" s="823" t="s">
        <v>2344</v>
      </c>
      <c r="C2" s="823"/>
      <c r="D2" s="823"/>
      <c r="E2" s="823"/>
      <c r="F2" s="823"/>
      <c r="G2" s="823"/>
      <c r="H2" s="823"/>
      <c r="I2" s="823"/>
      <c r="J2" s="823"/>
      <c r="K2" s="823"/>
      <c r="L2" s="823"/>
      <c r="M2" s="823"/>
    </row>
    <row r="3" spans="2:13" ht="15" thickTop="1" x14ac:dyDescent="0.3"/>
    <row r="4" spans="2:13" ht="24" customHeight="1" x14ac:dyDescent="0.3">
      <c r="B4" s="829" t="s">
        <v>2264</v>
      </c>
      <c r="C4" s="829"/>
      <c r="D4" s="829" t="s">
        <v>2345</v>
      </c>
      <c r="E4" s="829"/>
      <c r="F4" s="829" t="s">
        <v>2265</v>
      </c>
      <c r="G4" s="829"/>
      <c r="H4" s="829" t="s">
        <v>1963</v>
      </c>
      <c r="I4" s="829"/>
      <c r="J4" s="829" t="s">
        <v>2266</v>
      </c>
      <c r="K4" s="829"/>
      <c r="L4" s="829" t="s">
        <v>2267</v>
      </c>
      <c r="M4" s="829"/>
    </row>
    <row r="6" spans="2:13" x14ac:dyDescent="0.3">
      <c r="B6" s="824" t="s">
        <v>2335</v>
      </c>
      <c r="C6" s="825"/>
      <c r="D6" s="825"/>
      <c r="E6" s="825"/>
      <c r="F6" s="824" t="s">
        <v>2336</v>
      </c>
      <c r="G6" s="825"/>
      <c r="H6" s="825"/>
      <c r="I6" s="825"/>
      <c r="J6" s="824" t="s">
        <v>2337</v>
      </c>
      <c r="K6" s="825"/>
      <c r="L6" s="825"/>
      <c r="M6" s="826"/>
    </row>
    <row r="7" spans="2:13" ht="21" customHeight="1" x14ac:dyDescent="0.3">
      <c r="B7" s="551" t="s">
        <v>2304</v>
      </c>
      <c r="C7" s="552"/>
      <c r="D7" s="553">
        <v>477</v>
      </c>
      <c r="E7" s="552" t="s">
        <v>2307</v>
      </c>
      <c r="F7" s="551" t="s">
        <v>2310</v>
      </c>
      <c r="G7" s="552"/>
      <c r="H7" s="553">
        <v>10234.5</v>
      </c>
      <c r="I7" s="552" t="s">
        <v>2346</v>
      </c>
      <c r="J7" s="551" t="s">
        <v>2268</v>
      </c>
      <c r="K7" s="552"/>
      <c r="L7" s="553">
        <v>5323122</v>
      </c>
      <c r="M7" s="554" t="s">
        <v>2316</v>
      </c>
    </row>
    <row r="8" spans="2:13" ht="21" customHeight="1" x14ac:dyDescent="0.3">
      <c r="B8" s="551" t="s">
        <v>2305</v>
      </c>
      <c r="C8" s="552"/>
      <c r="D8" s="553">
        <v>249</v>
      </c>
      <c r="E8" s="552" t="s">
        <v>2308</v>
      </c>
      <c r="F8" s="551" t="s">
        <v>2311</v>
      </c>
      <c r="G8" s="552"/>
      <c r="H8" s="553">
        <v>2057.5</v>
      </c>
      <c r="I8" s="552" t="s">
        <v>2313</v>
      </c>
      <c r="J8" s="551" t="s">
        <v>2314</v>
      </c>
      <c r="K8" s="552"/>
      <c r="L8" s="553">
        <v>467108</v>
      </c>
      <c r="M8" s="555" t="s">
        <v>2317</v>
      </c>
    </row>
    <row r="9" spans="2:13" ht="21" customHeight="1" x14ac:dyDescent="0.3">
      <c r="B9" s="551" t="s">
        <v>2306</v>
      </c>
      <c r="C9" s="552"/>
      <c r="D9" s="553">
        <v>228</v>
      </c>
      <c r="E9" s="552" t="s">
        <v>2309</v>
      </c>
      <c r="F9" s="551" t="s">
        <v>2312</v>
      </c>
      <c r="G9" s="552"/>
      <c r="H9" s="553">
        <v>162</v>
      </c>
      <c r="I9" s="556">
        <v>0.83058756695341662</v>
      </c>
      <c r="J9" s="551" t="s">
        <v>2315</v>
      </c>
      <c r="K9" s="552"/>
      <c r="L9" s="553">
        <v>467108</v>
      </c>
      <c r="M9" s="557">
        <v>4835359</v>
      </c>
    </row>
    <row r="10" spans="2:13" x14ac:dyDescent="0.3">
      <c r="B10" s="548"/>
      <c r="C10" s="549"/>
      <c r="D10" s="549"/>
      <c r="E10" s="549"/>
      <c r="F10" s="548"/>
      <c r="G10" s="549"/>
      <c r="H10" s="549"/>
      <c r="I10" s="549"/>
      <c r="J10" s="548"/>
      <c r="K10" s="549"/>
      <c r="L10" s="549"/>
      <c r="M10" s="550"/>
    </row>
    <row r="12" spans="2:13" x14ac:dyDescent="0.3">
      <c r="B12" s="827" t="s">
        <v>2269</v>
      </c>
      <c r="C12" s="827"/>
      <c r="D12" s="827"/>
      <c r="E12" s="827"/>
      <c r="F12" s="827"/>
      <c r="G12" s="827"/>
      <c r="H12" s="827" t="s">
        <v>2338</v>
      </c>
      <c r="I12" s="827"/>
      <c r="J12" s="827"/>
      <c r="K12" s="827"/>
      <c r="L12" s="827"/>
      <c r="M12" s="827"/>
    </row>
    <row r="13" spans="2:13" x14ac:dyDescent="0.3">
      <c r="B13" s="560" t="s">
        <v>2270</v>
      </c>
      <c r="C13" s="560" t="s">
        <v>1168</v>
      </c>
      <c r="D13" s="560" t="s">
        <v>9</v>
      </c>
      <c r="E13" s="560" t="s">
        <v>13</v>
      </c>
      <c r="F13" s="560" t="s">
        <v>504</v>
      </c>
      <c r="G13" s="571" t="s">
        <v>2272</v>
      </c>
      <c r="H13" s="560" t="s">
        <v>1168</v>
      </c>
      <c r="I13" s="560" t="s">
        <v>1159</v>
      </c>
      <c r="J13" s="560" t="s">
        <v>10</v>
      </c>
      <c r="K13" s="560" t="s">
        <v>504</v>
      </c>
      <c r="L13" s="560" t="s">
        <v>505</v>
      </c>
      <c r="M13" s="560" t="s">
        <v>509</v>
      </c>
    </row>
    <row r="14" spans="2:13" x14ac:dyDescent="0.3">
      <c r="B14" s="562">
        <v>1</v>
      </c>
      <c r="C14" s="562" t="s">
        <v>404</v>
      </c>
      <c r="D14" s="562" t="s">
        <v>2273</v>
      </c>
      <c r="E14" s="562" t="s">
        <v>403</v>
      </c>
      <c r="F14" s="562">
        <v>31</v>
      </c>
      <c r="G14" s="572">
        <v>17954</v>
      </c>
      <c r="H14" s="576" t="s">
        <v>404</v>
      </c>
      <c r="I14" s="576" t="s">
        <v>2273</v>
      </c>
      <c r="J14" s="576" t="s">
        <v>166</v>
      </c>
      <c r="K14" s="576">
        <v>31</v>
      </c>
      <c r="L14" s="576">
        <v>0</v>
      </c>
      <c r="M14" s="576">
        <v>31</v>
      </c>
    </row>
    <row r="15" spans="2:13" x14ac:dyDescent="0.3">
      <c r="B15" s="564">
        <v>2</v>
      </c>
      <c r="C15" s="564" t="s">
        <v>1028</v>
      </c>
      <c r="D15" s="564" t="s">
        <v>2274</v>
      </c>
      <c r="E15" s="564" t="s">
        <v>48</v>
      </c>
      <c r="F15" s="564">
        <v>26</v>
      </c>
      <c r="G15" s="573">
        <v>10652</v>
      </c>
      <c r="H15" s="576" t="s">
        <v>1028</v>
      </c>
      <c r="I15" s="576" t="s">
        <v>2274</v>
      </c>
      <c r="J15" s="576" t="s">
        <v>41</v>
      </c>
      <c r="K15" s="576">
        <v>26</v>
      </c>
      <c r="L15" s="576">
        <v>0</v>
      </c>
      <c r="M15" s="576">
        <v>26</v>
      </c>
    </row>
    <row r="16" spans="2:13" x14ac:dyDescent="0.3">
      <c r="B16" s="562">
        <v>3</v>
      </c>
      <c r="C16" s="562" t="s">
        <v>1347</v>
      </c>
      <c r="D16" s="562" t="s">
        <v>2275</v>
      </c>
      <c r="E16" s="562" t="s">
        <v>51</v>
      </c>
      <c r="F16" s="562">
        <v>26</v>
      </c>
      <c r="G16" s="572">
        <v>10766</v>
      </c>
      <c r="H16" s="576" t="s">
        <v>1347</v>
      </c>
      <c r="I16" s="576" t="s">
        <v>2275</v>
      </c>
      <c r="J16" s="576" t="s">
        <v>166</v>
      </c>
      <c r="K16" s="576">
        <v>26</v>
      </c>
      <c r="L16" s="576">
        <v>0</v>
      </c>
      <c r="M16" s="576">
        <v>26</v>
      </c>
    </row>
    <row r="17" spans="2:13" x14ac:dyDescent="0.3">
      <c r="B17" s="564">
        <v>4</v>
      </c>
      <c r="C17" s="564" t="s">
        <v>648</v>
      </c>
      <c r="D17" s="564" t="s">
        <v>649</v>
      </c>
      <c r="E17" s="564" t="s">
        <v>51</v>
      </c>
      <c r="F17" s="564">
        <v>26</v>
      </c>
      <c r="G17" s="573">
        <v>10551</v>
      </c>
      <c r="H17" s="576" t="s">
        <v>648</v>
      </c>
      <c r="I17" s="576" t="s">
        <v>649</v>
      </c>
      <c r="J17" s="576" t="s">
        <v>930</v>
      </c>
      <c r="K17" s="576">
        <v>26</v>
      </c>
      <c r="L17" s="576">
        <v>0</v>
      </c>
      <c r="M17" s="576">
        <v>26</v>
      </c>
    </row>
    <row r="18" spans="2:13" x14ac:dyDescent="0.3">
      <c r="B18" s="562">
        <v>5</v>
      </c>
      <c r="C18" s="562" t="s">
        <v>662</v>
      </c>
      <c r="D18" s="562" t="s">
        <v>663</v>
      </c>
      <c r="E18" s="562" t="s">
        <v>51</v>
      </c>
      <c r="F18" s="562">
        <v>26</v>
      </c>
      <c r="G18" s="572">
        <v>10422</v>
      </c>
      <c r="H18" s="576" t="s">
        <v>662</v>
      </c>
      <c r="I18" s="576" t="s">
        <v>663</v>
      </c>
      <c r="J18" s="576" t="s">
        <v>930</v>
      </c>
      <c r="K18" s="576">
        <v>26</v>
      </c>
      <c r="L18" s="576">
        <v>0</v>
      </c>
      <c r="M18" s="576">
        <v>26</v>
      </c>
    </row>
    <row r="19" spans="2:13" x14ac:dyDescent="0.3">
      <c r="B19" s="564">
        <v>6</v>
      </c>
      <c r="C19" s="564" t="s">
        <v>666</v>
      </c>
      <c r="D19" s="564" t="s">
        <v>667</v>
      </c>
      <c r="E19" s="564" t="s">
        <v>51</v>
      </c>
      <c r="F19" s="564">
        <v>26</v>
      </c>
      <c r="G19" s="573">
        <v>10293</v>
      </c>
      <c r="H19" s="576" t="s">
        <v>666</v>
      </c>
      <c r="I19" s="576" t="s">
        <v>667</v>
      </c>
      <c r="J19" s="576" t="s">
        <v>930</v>
      </c>
      <c r="K19" s="576">
        <v>26</v>
      </c>
      <c r="L19" s="576">
        <v>0</v>
      </c>
      <c r="M19" s="576">
        <v>26</v>
      </c>
    </row>
    <row r="20" spans="2:13" x14ac:dyDescent="0.3">
      <c r="B20" s="562">
        <v>7</v>
      </c>
      <c r="C20" s="562" t="s">
        <v>704</v>
      </c>
      <c r="D20" s="562" t="s">
        <v>705</v>
      </c>
      <c r="E20" s="562" t="s">
        <v>51</v>
      </c>
      <c r="F20" s="562">
        <v>26</v>
      </c>
      <c r="G20" s="572">
        <v>10293</v>
      </c>
      <c r="H20" s="576" t="s">
        <v>704</v>
      </c>
      <c r="I20" s="576" t="s">
        <v>705</v>
      </c>
      <c r="J20" s="576" t="s">
        <v>930</v>
      </c>
      <c r="K20" s="576">
        <v>26</v>
      </c>
      <c r="L20" s="576">
        <v>0</v>
      </c>
      <c r="M20" s="576">
        <v>26</v>
      </c>
    </row>
    <row r="21" spans="2:13" x14ac:dyDescent="0.3">
      <c r="B21" s="564">
        <v>8</v>
      </c>
      <c r="C21" s="564" t="s">
        <v>708</v>
      </c>
      <c r="D21" s="564" t="s">
        <v>709</v>
      </c>
      <c r="E21" s="564" t="s">
        <v>48</v>
      </c>
      <c r="F21" s="564">
        <v>26</v>
      </c>
      <c r="G21" s="573">
        <v>10293</v>
      </c>
      <c r="H21" s="576" t="s">
        <v>708</v>
      </c>
      <c r="I21" s="576" t="s">
        <v>709</v>
      </c>
      <c r="J21" s="576" t="s">
        <v>930</v>
      </c>
      <c r="K21" s="576">
        <v>26</v>
      </c>
      <c r="L21" s="576">
        <v>0</v>
      </c>
      <c r="M21" s="576">
        <v>26</v>
      </c>
    </row>
    <row r="22" spans="2:13" x14ac:dyDescent="0.3">
      <c r="B22" s="562">
        <v>9</v>
      </c>
      <c r="C22" s="562" t="s">
        <v>784</v>
      </c>
      <c r="D22" s="562" t="s">
        <v>785</v>
      </c>
      <c r="E22" s="562" t="s">
        <v>51</v>
      </c>
      <c r="F22" s="562">
        <v>26</v>
      </c>
      <c r="G22" s="572">
        <v>10293</v>
      </c>
      <c r="H22" s="576" t="s">
        <v>784</v>
      </c>
      <c r="I22" s="576" t="s">
        <v>785</v>
      </c>
      <c r="J22" s="576" t="s">
        <v>930</v>
      </c>
      <c r="K22" s="576">
        <v>26</v>
      </c>
      <c r="L22" s="576">
        <v>0</v>
      </c>
      <c r="M22" s="576">
        <v>26</v>
      </c>
    </row>
    <row r="23" spans="2:13" x14ac:dyDescent="0.3">
      <c r="B23" s="564">
        <v>10</v>
      </c>
      <c r="C23" s="564" t="s">
        <v>794</v>
      </c>
      <c r="D23" s="564" t="s">
        <v>795</v>
      </c>
      <c r="E23" s="564" t="s">
        <v>48</v>
      </c>
      <c r="F23" s="564">
        <v>26</v>
      </c>
      <c r="G23" s="573">
        <v>10293</v>
      </c>
      <c r="H23" s="576" t="s">
        <v>794</v>
      </c>
      <c r="I23" s="576" t="s">
        <v>795</v>
      </c>
      <c r="J23" s="576" t="s">
        <v>930</v>
      </c>
      <c r="K23" s="576">
        <v>26</v>
      </c>
      <c r="L23" s="576">
        <v>0</v>
      </c>
      <c r="M23" s="576">
        <v>26</v>
      </c>
    </row>
    <row r="25" spans="2:13" x14ac:dyDescent="0.3">
      <c r="B25" s="827" t="s">
        <v>2318</v>
      </c>
      <c r="C25" s="827"/>
      <c r="D25" s="827"/>
      <c r="E25" s="827"/>
      <c r="F25" s="827"/>
      <c r="G25" s="827"/>
      <c r="H25" s="827" t="s">
        <v>2319</v>
      </c>
      <c r="I25" s="827"/>
      <c r="J25" s="827"/>
      <c r="K25" s="828"/>
      <c r="L25" s="828"/>
      <c r="M25" s="828"/>
    </row>
    <row r="26" spans="2:13" x14ac:dyDescent="0.3">
      <c r="B26" s="560" t="s">
        <v>2270</v>
      </c>
      <c r="C26" s="560" t="s">
        <v>1168</v>
      </c>
      <c r="D26" s="560" t="s">
        <v>1159</v>
      </c>
      <c r="E26" s="560" t="s">
        <v>10</v>
      </c>
      <c r="F26" s="560" t="s">
        <v>2276</v>
      </c>
      <c r="G26" s="571"/>
      <c r="H26" s="560" t="s">
        <v>2281</v>
      </c>
      <c r="I26" s="560" t="s">
        <v>1961</v>
      </c>
      <c r="J26" s="560" t="s">
        <v>2320</v>
      </c>
    </row>
    <row r="27" spans="2:13" x14ac:dyDescent="0.3">
      <c r="B27" s="564">
        <v>1</v>
      </c>
      <c r="C27" s="564" t="s">
        <v>400</v>
      </c>
      <c r="D27" s="564" t="s">
        <v>2277</v>
      </c>
      <c r="E27" s="564" t="s">
        <v>166</v>
      </c>
      <c r="F27" s="565">
        <v>19084</v>
      </c>
      <c r="G27" s="574"/>
      <c r="H27" s="576" t="s">
        <v>2321</v>
      </c>
      <c r="I27" s="577">
        <v>8</v>
      </c>
      <c r="J27" s="576" t="s">
        <v>2282</v>
      </c>
    </row>
    <row r="28" spans="2:13" x14ac:dyDescent="0.3">
      <c r="B28" s="562">
        <v>2</v>
      </c>
      <c r="C28" s="562" t="s">
        <v>1951</v>
      </c>
      <c r="D28" s="562" t="s">
        <v>2278</v>
      </c>
      <c r="E28" s="562" t="s">
        <v>41</v>
      </c>
      <c r="F28" s="563">
        <v>19052</v>
      </c>
      <c r="G28" s="575"/>
      <c r="H28" s="566" t="s">
        <v>2322</v>
      </c>
      <c r="I28" s="566">
        <v>0</v>
      </c>
      <c r="J28" s="566" t="s">
        <v>2282</v>
      </c>
    </row>
    <row r="29" spans="2:13" x14ac:dyDescent="0.3">
      <c r="B29" s="564">
        <v>3</v>
      </c>
      <c r="C29" s="564" t="s">
        <v>1410</v>
      </c>
      <c r="D29" s="564" t="s">
        <v>2279</v>
      </c>
      <c r="E29" s="564" t="s">
        <v>41</v>
      </c>
      <c r="F29" s="565">
        <v>18792</v>
      </c>
      <c r="G29" s="574"/>
      <c r="H29" s="566" t="s">
        <v>2323</v>
      </c>
      <c r="I29" s="566">
        <v>0</v>
      </c>
      <c r="J29" s="566" t="s">
        <v>2283</v>
      </c>
    </row>
    <row r="30" spans="2:13" x14ac:dyDescent="0.3">
      <c r="B30" s="562">
        <v>4</v>
      </c>
      <c r="C30" s="562" t="s">
        <v>349</v>
      </c>
      <c r="D30" s="562" t="s">
        <v>2280</v>
      </c>
      <c r="E30" s="562" t="s">
        <v>166</v>
      </c>
      <c r="F30" s="563">
        <v>18632</v>
      </c>
      <c r="G30" s="575"/>
      <c r="H30" s="566" t="s">
        <v>2284</v>
      </c>
      <c r="I30" s="566">
        <v>0</v>
      </c>
      <c r="J30" s="566" t="s">
        <v>2285</v>
      </c>
    </row>
    <row r="31" spans="2:13" x14ac:dyDescent="0.3">
      <c r="B31" s="564">
        <v>5</v>
      </c>
      <c r="C31" s="564" t="s">
        <v>404</v>
      </c>
      <c r="D31" s="564" t="s">
        <v>2273</v>
      </c>
      <c r="E31" s="564" t="s">
        <v>166</v>
      </c>
      <c r="F31" s="565">
        <v>17954</v>
      </c>
      <c r="G31" s="574"/>
      <c r="H31" s="566" t="s">
        <v>2286</v>
      </c>
      <c r="I31" s="566">
        <v>0</v>
      </c>
      <c r="J31" s="566" t="s">
        <v>2285</v>
      </c>
    </row>
    <row r="32" spans="2:13" x14ac:dyDescent="0.3">
      <c r="B32" s="562">
        <v>6</v>
      </c>
      <c r="C32" s="562" t="s">
        <v>898</v>
      </c>
      <c r="D32" s="562" t="s">
        <v>899</v>
      </c>
      <c r="E32" s="562" t="s">
        <v>930</v>
      </c>
      <c r="F32" s="563">
        <v>17748</v>
      </c>
      <c r="G32" s="575"/>
      <c r="H32" s="566" t="s">
        <v>2324</v>
      </c>
      <c r="I32" s="566">
        <v>0</v>
      </c>
      <c r="J32" s="566" t="s">
        <v>2287</v>
      </c>
    </row>
    <row r="33" spans="2:13" x14ac:dyDescent="0.3">
      <c r="B33" s="564">
        <v>7</v>
      </c>
      <c r="C33" s="564" t="s">
        <v>1177</v>
      </c>
      <c r="D33" s="564" t="s">
        <v>1178</v>
      </c>
      <c r="E33" s="564" t="s">
        <v>41</v>
      </c>
      <c r="F33" s="565">
        <v>17470</v>
      </c>
      <c r="G33" s="574"/>
      <c r="H33" s="567" t="s">
        <v>2325</v>
      </c>
      <c r="I33" s="568">
        <v>476</v>
      </c>
      <c r="J33" s="567" t="s">
        <v>2283</v>
      </c>
    </row>
    <row r="34" spans="2:13" x14ac:dyDescent="0.3">
      <c r="B34" s="562">
        <v>8</v>
      </c>
      <c r="C34" s="562" t="s">
        <v>1282</v>
      </c>
      <c r="D34" s="562" t="s">
        <v>1283</v>
      </c>
      <c r="E34" s="562" t="s">
        <v>41</v>
      </c>
      <c r="F34" s="563">
        <v>17467</v>
      </c>
      <c r="G34" s="575"/>
      <c r="H34" s="566" t="s">
        <v>2326</v>
      </c>
      <c r="I34" s="566">
        <v>0</v>
      </c>
      <c r="J34" s="566" t="s">
        <v>2282</v>
      </c>
    </row>
    <row r="35" spans="2:13" x14ac:dyDescent="0.3">
      <c r="B35" s="564">
        <v>9</v>
      </c>
      <c r="C35" s="564" t="s">
        <v>2039</v>
      </c>
      <c r="D35" s="564" t="s">
        <v>2023</v>
      </c>
      <c r="E35" s="564" t="s">
        <v>41</v>
      </c>
      <c r="F35" s="565">
        <v>17086</v>
      </c>
      <c r="G35" s="574"/>
      <c r="H35" s="561"/>
      <c r="I35" s="561"/>
      <c r="J35" s="561"/>
    </row>
    <row r="36" spans="2:13" x14ac:dyDescent="0.3">
      <c r="B36" s="562">
        <v>10</v>
      </c>
      <c r="C36" s="562" t="s">
        <v>1182</v>
      </c>
      <c r="D36" s="562" t="s">
        <v>1183</v>
      </c>
      <c r="E36" s="562" t="s">
        <v>41</v>
      </c>
      <c r="F36" s="563">
        <v>17018</v>
      </c>
      <c r="G36" s="575"/>
      <c r="H36" s="561"/>
      <c r="I36" s="561"/>
      <c r="J36" s="561"/>
    </row>
    <row r="38" spans="2:13" x14ac:dyDescent="0.3">
      <c r="B38" s="827" t="s">
        <v>2339</v>
      </c>
      <c r="C38" s="827"/>
      <c r="D38" s="827"/>
      <c r="E38" s="827"/>
      <c r="F38" s="827"/>
      <c r="G38" s="827"/>
      <c r="H38" s="827" t="s">
        <v>2340</v>
      </c>
      <c r="I38" s="827"/>
      <c r="J38" s="827"/>
      <c r="K38" s="827"/>
      <c r="L38" s="828"/>
      <c r="M38" s="828"/>
    </row>
    <row r="39" spans="2:13" x14ac:dyDescent="0.3">
      <c r="B39" s="560" t="s">
        <v>13</v>
      </c>
      <c r="C39" s="560" t="s">
        <v>2288</v>
      </c>
      <c r="D39" s="560" t="s">
        <v>2289</v>
      </c>
      <c r="E39" s="560" t="s">
        <v>2290</v>
      </c>
      <c r="F39" s="560" t="s">
        <v>2276</v>
      </c>
      <c r="G39" s="571"/>
      <c r="H39" s="560" t="s">
        <v>2293</v>
      </c>
      <c r="I39" s="560" t="s">
        <v>2294</v>
      </c>
      <c r="J39" s="560" t="s">
        <v>2271</v>
      </c>
      <c r="K39" s="560" t="s">
        <v>2291</v>
      </c>
    </row>
    <row r="40" spans="2:13" x14ac:dyDescent="0.3">
      <c r="B40" s="562" t="s">
        <v>44</v>
      </c>
      <c r="C40" s="562">
        <v>18</v>
      </c>
      <c r="D40" s="562">
        <v>19.2</v>
      </c>
      <c r="E40" s="563">
        <v>194389</v>
      </c>
      <c r="F40" s="563">
        <v>177742</v>
      </c>
      <c r="G40" s="575"/>
      <c r="H40" s="562" t="s">
        <v>44</v>
      </c>
      <c r="I40" s="562" t="s">
        <v>897</v>
      </c>
      <c r="J40" s="562">
        <v>26</v>
      </c>
      <c r="K40" s="562" t="s">
        <v>930</v>
      </c>
    </row>
    <row r="41" spans="2:13" x14ac:dyDescent="0.3">
      <c r="B41" s="564" t="s">
        <v>48</v>
      </c>
      <c r="C41" s="564">
        <v>102</v>
      </c>
      <c r="D41" s="564">
        <v>21.5</v>
      </c>
      <c r="E41" s="565">
        <v>1052528</v>
      </c>
      <c r="F41" s="565">
        <v>953170</v>
      </c>
      <c r="G41" s="574"/>
      <c r="H41" s="564" t="s">
        <v>48</v>
      </c>
      <c r="I41" s="564" t="s">
        <v>899</v>
      </c>
      <c r="J41" s="564">
        <v>26</v>
      </c>
      <c r="K41" s="564" t="s">
        <v>930</v>
      </c>
    </row>
    <row r="42" spans="2:13" x14ac:dyDescent="0.3">
      <c r="B42" s="562" t="s">
        <v>51</v>
      </c>
      <c r="C42" s="562">
        <v>145</v>
      </c>
      <c r="D42" s="562">
        <v>21.2</v>
      </c>
      <c r="E42" s="563">
        <v>1466566</v>
      </c>
      <c r="F42" s="563">
        <v>1325358</v>
      </c>
      <c r="G42" s="575"/>
      <c r="H42" s="562" t="s">
        <v>51</v>
      </c>
      <c r="I42" s="562" t="s">
        <v>2295</v>
      </c>
      <c r="J42" s="562">
        <v>26</v>
      </c>
      <c r="K42" s="562" t="s">
        <v>166</v>
      </c>
    </row>
    <row r="43" spans="2:13" x14ac:dyDescent="0.3">
      <c r="B43" s="564" t="s">
        <v>63</v>
      </c>
      <c r="C43" s="564">
        <v>13</v>
      </c>
      <c r="D43" s="564">
        <v>21.7</v>
      </c>
      <c r="E43" s="565">
        <v>143816</v>
      </c>
      <c r="F43" s="565">
        <v>131011</v>
      </c>
      <c r="G43" s="574"/>
      <c r="H43" s="564" t="s">
        <v>63</v>
      </c>
      <c r="I43" s="564" t="s">
        <v>929</v>
      </c>
      <c r="J43" s="564">
        <v>25</v>
      </c>
      <c r="K43" s="564" t="s">
        <v>930</v>
      </c>
    </row>
    <row r="44" spans="2:13" x14ac:dyDescent="0.3">
      <c r="B44" s="562" t="s">
        <v>87</v>
      </c>
      <c r="C44" s="562">
        <v>48</v>
      </c>
      <c r="D44" s="562">
        <v>22.7</v>
      </c>
      <c r="E44" s="563">
        <v>593023</v>
      </c>
      <c r="F44" s="563">
        <v>541355</v>
      </c>
      <c r="G44" s="575"/>
      <c r="H44" s="562" t="s">
        <v>87</v>
      </c>
      <c r="I44" s="562" t="s">
        <v>2296</v>
      </c>
      <c r="J44" s="562">
        <v>26</v>
      </c>
      <c r="K44" s="562" t="s">
        <v>166</v>
      </c>
    </row>
    <row r="45" spans="2:13" x14ac:dyDescent="0.3">
      <c r="B45" s="564" t="s">
        <v>118</v>
      </c>
      <c r="C45" s="564">
        <v>6</v>
      </c>
      <c r="D45" s="564">
        <v>17.8</v>
      </c>
      <c r="E45" s="565">
        <v>54275</v>
      </c>
      <c r="F45" s="565">
        <v>49198</v>
      </c>
      <c r="G45" s="574"/>
      <c r="H45" s="564" t="s">
        <v>118</v>
      </c>
      <c r="I45" s="564" t="s">
        <v>2297</v>
      </c>
      <c r="J45" s="564">
        <v>26</v>
      </c>
      <c r="K45" s="564" t="s">
        <v>41</v>
      </c>
    </row>
    <row r="46" spans="2:13" x14ac:dyDescent="0.3">
      <c r="B46" s="562" t="s">
        <v>203</v>
      </c>
      <c r="C46" s="562">
        <v>13</v>
      </c>
      <c r="D46" s="562">
        <v>22.2</v>
      </c>
      <c r="E46" s="563">
        <v>181893</v>
      </c>
      <c r="F46" s="563">
        <v>166743</v>
      </c>
      <c r="G46" s="575"/>
      <c r="H46" s="562" t="s">
        <v>203</v>
      </c>
      <c r="I46" s="562" t="s">
        <v>2298</v>
      </c>
      <c r="J46" s="562">
        <v>26</v>
      </c>
      <c r="K46" s="562" t="s">
        <v>166</v>
      </c>
    </row>
    <row r="47" spans="2:13" x14ac:dyDescent="0.3">
      <c r="B47" s="564" t="s">
        <v>104</v>
      </c>
      <c r="C47" s="564">
        <v>7</v>
      </c>
      <c r="D47" s="564">
        <v>22.9</v>
      </c>
      <c r="E47" s="565">
        <v>105263</v>
      </c>
      <c r="F47" s="565">
        <v>90906</v>
      </c>
      <c r="G47" s="574"/>
      <c r="H47" s="564" t="s">
        <v>104</v>
      </c>
      <c r="I47" s="564" t="s">
        <v>2299</v>
      </c>
      <c r="J47" s="564">
        <v>26</v>
      </c>
      <c r="K47" s="564" t="s">
        <v>41</v>
      </c>
    </row>
    <row r="48" spans="2:13" x14ac:dyDescent="0.3">
      <c r="B48" s="562" t="s">
        <v>247</v>
      </c>
      <c r="C48" s="562">
        <v>17</v>
      </c>
      <c r="D48" s="562">
        <v>19.8</v>
      </c>
      <c r="E48" s="563">
        <v>205262</v>
      </c>
      <c r="F48" s="563">
        <v>188250</v>
      </c>
      <c r="G48" s="575"/>
      <c r="H48" s="562" t="s">
        <v>247</v>
      </c>
      <c r="I48" s="562" t="s">
        <v>2280</v>
      </c>
      <c r="J48" s="562">
        <v>26</v>
      </c>
      <c r="K48" s="562" t="s">
        <v>166</v>
      </c>
    </row>
    <row r="49" spans="2:13" x14ac:dyDescent="0.3">
      <c r="B49" s="564" t="s">
        <v>262</v>
      </c>
      <c r="C49" s="564">
        <v>8</v>
      </c>
      <c r="D49" s="564">
        <v>19.600000000000001</v>
      </c>
      <c r="E49" s="565">
        <v>78390</v>
      </c>
      <c r="F49" s="565">
        <v>71111</v>
      </c>
      <c r="G49" s="574"/>
      <c r="H49" s="564" t="s">
        <v>262</v>
      </c>
      <c r="I49" s="564" t="s">
        <v>2300</v>
      </c>
      <c r="J49" s="564">
        <v>25</v>
      </c>
      <c r="K49" s="564" t="s">
        <v>166</v>
      </c>
    </row>
    <row r="50" spans="2:13" x14ac:dyDescent="0.3">
      <c r="B50" s="558" t="s">
        <v>299</v>
      </c>
      <c r="C50" s="558">
        <v>19</v>
      </c>
      <c r="D50" s="558">
        <v>22.7</v>
      </c>
      <c r="E50" s="559">
        <v>236720</v>
      </c>
      <c r="F50" s="559">
        <v>216547</v>
      </c>
      <c r="G50" s="558"/>
      <c r="H50" s="558" t="s">
        <v>299</v>
      </c>
      <c r="I50" s="558" t="s">
        <v>2301</v>
      </c>
      <c r="J50" s="558">
        <v>26</v>
      </c>
      <c r="K50" s="558" t="s">
        <v>166</v>
      </c>
    </row>
    <row r="51" spans="2:13" ht="28.95" customHeight="1" x14ac:dyDescent="0.3">
      <c r="B51" s="827" t="s">
        <v>2341</v>
      </c>
      <c r="C51" s="827"/>
      <c r="D51" s="827"/>
      <c r="E51" s="827"/>
      <c r="F51" s="827"/>
      <c r="G51" s="828"/>
      <c r="H51" s="827" t="s">
        <v>2342</v>
      </c>
      <c r="I51" s="827"/>
      <c r="J51" s="827"/>
      <c r="K51" s="827"/>
      <c r="L51" s="827"/>
      <c r="M51" s="828"/>
    </row>
    <row r="52" spans="2:13" x14ac:dyDescent="0.3">
      <c r="B52" s="560" t="s">
        <v>2291</v>
      </c>
      <c r="C52" s="560" t="s">
        <v>2288</v>
      </c>
      <c r="D52" s="560" t="s">
        <v>2271</v>
      </c>
      <c r="E52" s="569" t="s">
        <v>2290</v>
      </c>
      <c r="F52" s="569" t="s">
        <v>2276</v>
      </c>
      <c r="G52" s="558"/>
      <c r="H52" s="560" t="s">
        <v>2327</v>
      </c>
      <c r="I52" s="560" t="s">
        <v>2302</v>
      </c>
      <c r="J52" s="560" t="s">
        <v>2328</v>
      </c>
      <c r="K52" s="560" t="s">
        <v>2329</v>
      </c>
      <c r="L52" s="560" t="s">
        <v>2330</v>
      </c>
    </row>
    <row r="53" spans="2:13" x14ac:dyDescent="0.3">
      <c r="B53" s="564" t="s">
        <v>41</v>
      </c>
      <c r="C53" s="564">
        <v>222</v>
      </c>
      <c r="D53" s="564">
        <v>4757.5</v>
      </c>
      <c r="E53" s="565">
        <v>2606431</v>
      </c>
      <c r="F53" s="565">
        <v>2373667</v>
      </c>
      <c r="H53" s="570">
        <v>46054</v>
      </c>
      <c r="I53" s="564">
        <v>344</v>
      </c>
      <c r="J53" s="564">
        <v>0</v>
      </c>
      <c r="K53" s="564">
        <v>0</v>
      </c>
      <c r="L53" s="564">
        <v>477</v>
      </c>
    </row>
    <row r="54" spans="2:13" x14ac:dyDescent="0.3">
      <c r="B54" s="562" t="s">
        <v>166</v>
      </c>
      <c r="C54" s="562">
        <v>98</v>
      </c>
      <c r="D54" s="562">
        <v>2141</v>
      </c>
      <c r="E54" s="563">
        <v>1163106</v>
      </c>
      <c r="F54" s="563">
        <v>1059945</v>
      </c>
      <c r="G54" s="558"/>
      <c r="H54" s="564"/>
      <c r="I54" s="564"/>
      <c r="J54" s="564"/>
      <c r="K54" s="564"/>
      <c r="L54" s="564"/>
    </row>
    <row r="55" spans="2:13" x14ac:dyDescent="0.3">
      <c r="B55" s="564" t="s">
        <v>930</v>
      </c>
      <c r="C55" s="564">
        <v>157</v>
      </c>
      <c r="D55" s="564">
        <v>3336</v>
      </c>
      <c r="E55" s="565">
        <v>1553585</v>
      </c>
      <c r="F55" s="565">
        <v>1401747</v>
      </c>
      <c r="H55" s="564"/>
      <c r="I55" s="564"/>
      <c r="J55" s="564"/>
      <c r="K55" s="564"/>
      <c r="L55" s="564"/>
    </row>
    <row r="56" spans="2:13" x14ac:dyDescent="0.3">
      <c r="B56" s="564"/>
      <c r="C56" s="564"/>
      <c r="D56" s="564"/>
      <c r="E56" s="564"/>
      <c r="F56" s="564"/>
      <c r="H56" s="564"/>
      <c r="I56" s="564"/>
      <c r="J56" s="564"/>
      <c r="K56" s="564"/>
      <c r="L56" s="564"/>
    </row>
    <row r="57" spans="2:13" x14ac:dyDescent="0.3">
      <c r="B57" s="564"/>
      <c r="C57" s="564"/>
      <c r="D57" s="564"/>
      <c r="E57" s="564"/>
      <c r="F57" s="564"/>
      <c r="H57" s="564"/>
      <c r="I57" s="564"/>
      <c r="J57" s="564"/>
      <c r="K57" s="564"/>
      <c r="L57" s="564"/>
    </row>
    <row r="58" spans="2:13" x14ac:dyDescent="0.3">
      <c r="B58" s="564"/>
      <c r="C58" s="564"/>
      <c r="D58" s="564"/>
      <c r="E58" s="564"/>
      <c r="F58" s="564"/>
      <c r="H58" s="564"/>
      <c r="I58" s="564"/>
      <c r="J58" s="564"/>
      <c r="K58" s="564"/>
      <c r="L58" s="564"/>
    </row>
    <row r="59" spans="2:13" x14ac:dyDescent="0.3">
      <c r="B59" s="564"/>
      <c r="C59" s="564"/>
      <c r="D59" s="564"/>
      <c r="E59" s="564"/>
      <c r="F59" s="564"/>
      <c r="H59" s="564"/>
      <c r="I59" s="564"/>
      <c r="J59" s="564"/>
      <c r="K59" s="564"/>
      <c r="L59" s="564"/>
    </row>
    <row r="60" spans="2:13" x14ac:dyDescent="0.3">
      <c r="B60" s="564"/>
      <c r="C60" s="564"/>
      <c r="D60" s="564"/>
      <c r="E60" s="564"/>
      <c r="F60" s="564"/>
      <c r="H60" s="564"/>
      <c r="I60" s="564"/>
      <c r="J60" s="564"/>
      <c r="K60" s="564"/>
      <c r="L60" s="564"/>
    </row>
    <row r="62" spans="2:13" x14ac:dyDescent="0.3">
      <c r="B62" s="827" t="s">
        <v>2343</v>
      </c>
      <c r="C62" s="827"/>
      <c r="D62" s="827"/>
      <c r="E62" s="827"/>
      <c r="F62" s="827"/>
      <c r="G62" s="828"/>
      <c r="H62" s="828"/>
      <c r="I62" s="828"/>
      <c r="J62" s="828"/>
      <c r="K62" s="828"/>
      <c r="L62" s="828"/>
      <c r="M62" s="828"/>
    </row>
    <row r="63" spans="2:13" x14ac:dyDescent="0.3">
      <c r="B63" s="560" t="s">
        <v>2292</v>
      </c>
      <c r="C63" s="560" t="s">
        <v>2331</v>
      </c>
      <c r="D63" s="560" t="s">
        <v>2332</v>
      </c>
      <c r="E63" s="560" t="s">
        <v>2333</v>
      </c>
      <c r="F63" s="560" t="s">
        <v>2334</v>
      </c>
    </row>
    <row r="64" spans="2:13" x14ac:dyDescent="0.3">
      <c r="B64" s="562" t="s">
        <v>43</v>
      </c>
      <c r="C64" s="562">
        <v>108</v>
      </c>
      <c r="D64" s="562">
        <v>2202.5</v>
      </c>
      <c r="E64" s="563">
        <v>1019294</v>
      </c>
      <c r="F64" s="563">
        <v>924333</v>
      </c>
    </row>
    <row r="65" spans="2:6" x14ac:dyDescent="0.3">
      <c r="B65" s="564" t="s">
        <v>115</v>
      </c>
      <c r="C65" s="564">
        <v>66</v>
      </c>
      <c r="D65" s="564">
        <v>1377.5</v>
      </c>
      <c r="E65" s="565">
        <v>643751</v>
      </c>
      <c r="F65" s="565">
        <v>582978</v>
      </c>
    </row>
    <row r="66" spans="2:6" x14ac:dyDescent="0.3">
      <c r="B66" s="562" t="s">
        <v>157</v>
      </c>
      <c r="C66" s="562">
        <v>3</v>
      </c>
      <c r="D66" s="562">
        <v>64.5</v>
      </c>
      <c r="E66" s="563">
        <v>29385</v>
      </c>
      <c r="F66" s="563">
        <v>26790</v>
      </c>
    </row>
    <row r="67" spans="2:6" x14ac:dyDescent="0.3">
      <c r="B67" s="564" t="s">
        <v>951</v>
      </c>
      <c r="C67" s="564">
        <v>51</v>
      </c>
      <c r="D67" s="564">
        <v>1085</v>
      </c>
      <c r="E67" s="565">
        <v>501600</v>
      </c>
      <c r="F67" s="565">
        <v>453020</v>
      </c>
    </row>
    <row r="68" spans="2:6" x14ac:dyDescent="0.3">
      <c r="B68" s="564"/>
      <c r="C68" s="564"/>
      <c r="D68" s="564"/>
      <c r="E68" s="564"/>
      <c r="F68" s="564"/>
    </row>
    <row r="69" spans="2:6" x14ac:dyDescent="0.3">
      <c r="B69" s="564"/>
      <c r="C69" s="564"/>
      <c r="D69" s="564"/>
      <c r="E69" s="564"/>
      <c r="F69" s="564"/>
    </row>
    <row r="70" spans="2:6" x14ac:dyDescent="0.3">
      <c r="B70" s="564"/>
      <c r="C70" s="564"/>
      <c r="D70" s="564"/>
      <c r="E70" s="564"/>
      <c r="F70" s="564"/>
    </row>
    <row r="71" spans="2:6" x14ac:dyDescent="0.3">
      <c r="B71" s="564"/>
      <c r="C71" s="564"/>
      <c r="D71" s="564"/>
      <c r="E71" s="564"/>
      <c r="F71" s="564"/>
    </row>
  </sheetData>
  <sheetProtection autoFilter="0"/>
  <mergeCells count="19">
    <mergeCell ref="B62:M62"/>
    <mergeCell ref="B4:C4"/>
    <mergeCell ref="D4:E4"/>
    <mergeCell ref="F4:G4"/>
    <mergeCell ref="H4:I4"/>
    <mergeCell ref="J4:K4"/>
    <mergeCell ref="L4:M4"/>
    <mergeCell ref="B25:G25"/>
    <mergeCell ref="H25:M25"/>
    <mergeCell ref="B38:G38"/>
    <mergeCell ref="H38:M38"/>
    <mergeCell ref="B51:G51"/>
    <mergeCell ref="H51:M51"/>
    <mergeCell ref="B2:M2"/>
    <mergeCell ref="B6:E6"/>
    <mergeCell ref="F6:I6"/>
    <mergeCell ref="J6:M6"/>
    <mergeCell ref="B12:G12"/>
    <mergeCell ref="H12:M12"/>
  </mergeCells>
  <hyperlinks>
    <hyperlink ref="B4:C4" location="'MASTER_Workers'!A1" display="'MASTER_Workers'!A1" xr:uid="{53383D65-BF8C-45BC-BEA3-CAE41124D09B}"/>
    <hyperlink ref="D4:E4" location="'Attendance_Raw'!A1" display="'Attendance_Raw'!A1" xr:uid="{24F475B5-BAC1-4914-BEE5-1DC31A920CE5}"/>
    <hyperlink ref="F4:G4" location="'Month_Engine'!A1" display="'Month_Engine'!A1" xr:uid="{AAB7FD03-3B73-4B9F-BFAE-F0D42E5CC6B5}"/>
    <hyperlink ref="H4:I4" location="'Payroll_Summary'!A1" display="'Payroll_Summary'!A1" xr:uid="{72E56C0A-468B-4AB6-9FCE-B641317A898D}"/>
    <hyperlink ref="J4:K4" location="'Contractor_Bill'!A1" display="'Contractor_Bill'!A1" xr:uid="{02984F90-EB68-496B-BADE-3D0D1616D36A}"/>
    <hyperlink ref="L4:M4" location="'Reconciliation'!A1" display="'Reconciliation'!A1" xr:uid="{1B545A21-E612-4906-9525-BDD7D3FC24B2}"/>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C48C8-879A-4588-855D-44ACEE73CF09}">
  <sheetPr codeName="Sheet15">
    <pageSetUpPr fitToPage="1"/>
  </sheetPr>
  <dimension ref="A1:AH66"/>
  <sheetViews>
    <sheetView showGridLines="0" topLeftCell="B1" zoomScale="80" zoomScaleNormal="80" workbookViewId="0">
      <selection activeCell="E21" sqref="E21"/>
    </sheetView>
  </sheetViews>
  <sheetFormatPr defaultColWidth="8.88671875" defaultRowHeight="14.4" x14ac:dyDescent="0.3"/>
  <cols>
    <col min="1" max="1" width="1.6640625" style="12" hidden="1" customWidth="1"/>
    <col min="2" max="2" width="2.44140625" style="12" customWidth="1"/>
    <col min="3" max="3" width="18.33203125" style="12" hidden="1" customWidth="1"/>
    <col min="4" max="4" width="8.6640625" style="12" hidden="1" customWidth="1"/>
    <col min="5" max="5" width="8.33203125" style="12" hidden="1" customWidth="1"/>
    <col min="6" max="6" width="8.6640625" style="12" hidden="1" customWidth="1"/>
    <col min="7" max="7" width="8.44140625" style="12" hidden="1" customWidth="1"/>
    <col min="8" max="8" width="10" style="12" hidden="1" customWidth="1"/>
    <col min="9" max="9" width="10.109375" style="12" hidden="1" customWidth="1"/>
    <col min="10" max="10" width="8.33203125" style="12" hidden="1" customWidth="1"/>
    <col min="11" max="11" width="2.5546875" style="12" hidden="1" customWidth="1"/>
    <col min="12" max="12" width="18.109375" style="12" hidden="1" customWidth="1"/>
    <col min="13" max="13" width="8.44140625" style="12" hidden="1" customWidth="1"/>
    <col min="14" max="15" width="8.6640625" style="12" hidden="1" customWidth="1"/>
    <col min="16" max="17" width="8.88671875" style="12" hidden="1" customWidth="1"/>
    <col min="18" max="18" width="10.33203125" style="12" hidden="1" customWidth="1"/>
    <col min="19" max="19" width="8.109375" style="12" hidden="1" customWidth="1"/>
    <col min="20" max="20" width="2.5546875" style="12" customWidth="1"/>
    <col min="21" max="21" width="21.44140625" style="12" customWidth="1"/>
    <col min="22" max="22" width="8.6640625" style="12" customWidth="1"/>
    <col min="23" max="23" width="9.33203125" style="12" customWidth="1"/>
    <col min="24" max="24" width="10.109375" style="12" customWidth="1"/>
    <col min="25" max="25" width="9" style="12" customWidth="1"/>
    <col min="26" max="26" width="9.33203125" style="12" customWidth="1"/>
    <col min="27" max="27" width="10.5546875" style="12" customWidth="1"/>
    <col min="28" max="28" width="8.88671875" style="12"/>
    <col min="29" max="29" width="5.6640625" style="12" customWidth="1"/>
    <col min="30" max="30" width="20.33203125" style="12" customWidth="1"/>
    <col min="31" max="31" width="8.88671875" style="12"/>
    <col min="32" max="32" width="11.5546875" style="12" bestFit="1" customWidth="1"/>
    <col min="33" max="16384" width="8.88671875" style="12"/>
  </cols>
  <sheetData>
    <row r="1" spans="3:34" x14ac:dyDescent="0.3">
      <c r="C1" s="9" t="s">
        <v>1098</v>
      </c>
      <c r="D1" s="10">
        <v>45961</v>
      </c>
      <c r="E1" s="11"/>
      <c r="F1" s="11" t="s">
        <v>1099</v>
      </c>
      <c r="I1" s="13"/>
      <c r="J1" s="14" t="e">
        <f>+J5*N1</f>
        <v>#VALUE!</v>
      </c>
      <c r="M1" s="15" t="s">
        <v>1100</v>
      </c>
      <c r="N1" s="15">
        <v>0</v>
      </c>
      <c r="O1" s="16" t="e">
        <f>+J1+S1</f>
        <v>#VALUE!</v>
      </c>
      <c r="P1" s="17" t="s">
        <v>1101</v>
      </c>
      <c r="R1" s="13"/>
      <c r="S1" s="18" t="e">
        <f>S5*N1</f>
        <v>#VALUE!</v>
      </c>
    </row>
    <row r="2" spans="3:34" ht="15" thickBot="1" x14ac:dyDescent="0.35">
      <c r="C2" s="19" t="s">
        <v>1102</v>
      </c>
      <c r="L2" s="19" t="s">
        <v>1103</v>
      </c>
      <c r="U2" s="19" t="s">
        <v>41</v>
      </c>
    </row>
    <row r="3" spans="3:34" ht="15" thickBot="1" x14ac:dyDescent="0.35">
      <c r="C3" s="830" t="s">
        <v>1104</v>
      </c>
      <c r="D3" s="831"/>
      <c r="E3" s="831"/>
      <c r="F3" s="831"/>
      <c r="G3" s="831"/>
      <c r="H3" s="831"/>
      <c r="I3" s="831"/>
      <c r="J3" s="832"/>
      <c r="K3" s="20"/>
      <c r="L3" s="830" t="s">
        <v>1104</v>
      </c>
      <c r="M3" s="831"/>
      <c r="N3" s="831"/>
      <c r="O3" s="831"/>
      <c r="P3" s="831"/>
      <c r="Q3" s="831"/>
      <c r="R3" s="831"/>
      <c r="S3" s="832"/>
      <c r="U3" s="830" t="s">
        <v>1104</v>
      </c>
      <c r="V3" s="831"/>
      <c r="W3" s="831"/>
      <c r="X3" s="831"/>
      <c r="Y3" s="831"/>
      <c r="Z3" s="831"/>
      <c r="AA3" s="831"/>
      <c r="AB3" s="832"/>
      <c r="AD3" s="102" t="s">
        <v>1158</v>
      </c>
      <c r="AE3" s="93"/>
      <c r="AF3" s="94"/>
    </row>
    <row r="4" spans="3:34" ht="30.6" customHeight="1" thickBot="1" x14ac:dyDescent="0.35">
      <c r="C4" s="21" t="s">
        <v>1105</v>
      </c>
      <c r="D4" s="22" t="s">
        <v>1106</v>
      </c>
      <c r="E4" s="22" t="s">
        <v>1107</v>
      </c>
      <c r="F4" s="22" t="s">
        <v>1108</v>
      </c>
      <c r="G4" s="22" t="s">
        <v>1109</v>
      </c>
      <c r="H4" s="22" t="s">
        <v>1110</v>
      </c>
      <c r="I4" s="22" t="s">
        <v>1111</v>
      </c>
      <c r="J4" s="23" t="s">
        <v>582</v>
      </c>
      <c r="K4" s="24"/>
      <c r="L4" s="25" t="s">
        <v>1105</v>
      </c>
      <c r="M4" s="22" t="s">
        <v>1106</v>
      </c>
      <c r="N4" s="22" t="s">
        <v>1107</v>
      </c>
      <c r="O4" s="22" t="s">
        <v>1108</v>
      </c>
      <c r="P4" s="22" t="s">
        <v>1109</v>
      </c>
      <c r="Q4" s="22" t="s">
        <v>1110</v>
      </c>
      <c r="R4" s="22" t="s">
        <v>1111</v>
      </c>
      <c r="S4" s="23" t="s">
        <v>582</v>
      </c>
      <c r="U4" s="25" t="s">
        <v>1105</v>
      </c>
      <c r="V4" s="22" t="s">
        <v>1106</v>
      </c>
      <c r="W4" s="22" t="s">
        <v>1107</v>
      </c>
      <c r="X4" s="22" t="s">
        <v>1108</v>
      </c>
      <c r="Y4" s="22" t="s">
        <v>1109</v>
      </c>
      <c r="Z4" s="22" t="s">
        <v>1110</v>
      </c>
      <c r="AA4" s="22" t="s">
        <v>1111</v>
      </c>
      <c r="AB4" s="23" t="s">
        <v>582</v>
      </c>
      <c r="AD4" s="88" t="s">
        <v>13</v>
      </c>
      <c r="AE4" s="88" t="s">
        <v>1151</v>
      </c>
      <c r="AF4" s="88" t="s">
        <v>1003</v>
      </c>
    </row>
    <row r="5" spans="3:34" ht="19.2" customHeight="1" thickBot="1" x14ac:dyDescent="0.35">
      <c r="C5" s="26" t="s">
        <v>1112</v>
      </c>
      <c r="D5" s="27" t="e">
        <f t="shared" ref="D5:J5" si="0">+D7+D14</f>
        <v>#VALUE!</v>
      </c>
      <c r="E5" s="27" t="e">
        <f t="shared" si="0"/>
        <v>#VALUE!</v>
      </c>
      <c r="F5" s="27" t="e">
        <f t="shared" si="0"/>
        <v>#VALUE!</v>
      </c>
      <c r="G5" s="27" t="e">
        <f t="shared" si="0"/>
        <v>#VALUE!</v>
      </c>
      <c r="H5" s="27" t="e">
        <f t="shared" si="0"/>
        <v>#VALUE!</v>
      </c>
      <c r="I5" s="27" t="e">
        <f t="shared" si="0"/>
        <v>#VALUE!</v>
      </c>
      <c r="J5" s="28" t="e">
        <f t="shared" si="0"/>
        <v>#VALUE!</v>
      </c>
      <c r="K5" s="24"/>
      <c r="L5" s="29" t="s">
        <v>1113</v>
      </c>
      <c r="M5" s="30" t="e">
        <f t="shared" ref="M5:S5" si="1">+M7+M14</f>
        <v>#VALUE!</v>
      </c>
      <c r="N5" s="30" t="e">
        <f t="shared" si="1"/>
        <v>#VALUE!</v>
      </c>
      <c r="O5" s="30" t="e">
        <f t="shared" si="1"/>
        <v>#VALUE!</v>
      </c>
      <c r="P5" s="30" t="e">
        <f t="shared" si="1"/>
        <v>#VALUE!</v>
      </c>
      <c r="Q5" s="30" t="e">
        <f t="shared" si="1"/>
        <v>#VALUE!</v>
      </c>
      <c r="R5" s="30" t="e">
        <f t="shared" si="1"/>
        <v>#VALUE!</v>
      </c>
      <c r="S5" s="31" t="e">
        <f t="shared" si="1"/>
        <v>#VALUE!</v>
      </c>
      <c r="U5" s="29" t="s">
        <v>1114</v>
      </c>
      <c r="V5" s="30">
        <f t="shared" ref="V5:AB5" si="2">+V7+V14</f>
        <v>0</v>
      </c>
      <c r="W5" s="30">
        <f t="shared" si="2"/>
        <v>0</v>
      </c>
      <c r="X5" s="30">
        <f t="shared" si="2"/>
        <v>0</v>
      </c>
      <c r="Y5" s="30">
        <f t="shared" si="2"/>
        <v>0</v>
      </c>
      <c r="Z5" s="30">
        <f t="shared" si="2"/>
        <v>0</v>
      </c>
      <c r="AA5" s="30">
        <f t="shared" si="2"/>
        <v>0</v>
      </c>
      <c r="AB5" s="31">
        <f t="shared" si="2"/>
        <v>0</v>
      </c>
      <c r="AD5" s="89" t="s">
        <v>1152</v>
      </c>
      <c r="AE5" s="91">
        <f>SUM(AE6:AE14)</f>
        <v>0</v>
      </c>
      <c r="AF5" s="91">
        <f>SUM(AF6:AF15)</f>
        <v>72085</v>
      </c>
    </row>
    <row r="6" spans="3:34" ht="15" customHeight="1" thickBot="1" x14ac:dyDescent="0.35">
      <c r="C6" s="32"/>
      <c r="D6" s="24"/>
      <c r="E6" s="24"/>
      <c r="F6" s="24"/>
      <c r="G6" s="24"/>
      <c r="H6" s="24"/>
      <c r="I6" s="24"/>
      <c r="J6" s="24"/>
      <c r="K6" s="24"/>
      <c r="L6" s="33"/>
      <c r="M6" s="24"/>
      <c r="N6" s="24"/>
      <c r="O6" s="24"/>
      <c r="P6" s="24"/>
      <c r="Q6" s="24"/>
      <c r="R6" s="24"/>
      <c r="U6" s="33"/>
      <c r="V6" s="24"/>
      <c r="W6" s="24"/>
      <c r="X6" s="24"/>
      <c r="Y6" s="24"/>
      <c r="Z6" s="24"/>
      <c r="AA6" s="24"/>
      <c r="AD6" s="81" t="s">
        <v>44</v>
      </c>
      <c r="AE6" s="86">
        <f>SUMIFS(MASTER_Workers!$AI:$AI,MASTER_Workers!$D:$D,Cat_Sum!$U$2,MASTER_Workers!$G:$G,Cat_Sum!$AD6)</f>
        <v>0</v>
      </c>
      <c r="AF6" s="92">
        <f>SUMIFS(MASTER_Workers!$AC:$AC,MASTER_Workers!$D:$D,Cat_Sum!$U$2,MASTER_Workers!$G:$G,Cat_Sum!$AD6)</f>
        <v>4433</v>
      </c>
    </row>
    <row r="7" spans="3:34" ht="18" customHeight="1" thickBot="1" x14ac:dyDescent="0.35">
      <c r="C7" s="34" t="s">
        <v>1115</v>
      </c>
      <c r="D7" s="35" t="e">
        <f t="shared" ref="D7:J7" si="3">SUM(D8:D12)</f>
        <v>#VALUE!</v>
      </c>
      <c r="E7" s="35" t="e">
        <f t="shared" si="3"/>
        <v>#VALUE!</v>
      </c>
      <c r="F7" s="35" t="e">
        <f t="shared" si="3"/>
        <v>#VALUE!</v>
      </c>
      <c r="G7" s="35" t="e">
        <f t="shared" si="3"/>
        <v>#VALUE!</v>
      </c>
      <c r="H7" s="35" t="e">
        <f t="shared" si="3"/>
        <v>#VALUE!</v>
      </c>
      <c r="I7" s="35" t="e">
        <f t="shared" si="3"/>
        <v>#VALUE!</v>
      </c>
      <c r="J7" s="36" t="e">
        <f t="shared" si="3"/>
        <v>#VALUE!</v>
      </c>
      <c r="L7" s="34" t="s">
        <v>1116</v>
      </c>
      <c r="M7" s="35" t="e">
        <f t="shared" ref="M7:S7" si="4">SUM(M8:M12)</f>
        <v>#VALUE!</v>
      </c>
      <c r="N7" s="35" t="e">
        <f t="shared" si="4"/>
        <v>#VALUE!</v>
      </c>
      <c r="O7" s="35" t="e">
        <f t="shared" si="4"/>
        <v>#VALUE!</v>
      </c>
      <c r="P7" s="35" t="e">
        <f t="shared" si="4"/>
        <v>#VALUE!</v>
      </c>
      <c r="Q7" s="35" t="e">
        <f t="shared" si="4"/>
        <v>#VALUE!</v>
      </c>
      <c r="R7" s="35" t="e">
        <f t="shared" si="4"/>
        <v>#VALUE!</v>
      </c>
      <c r="S7" s="36" t="e">
        <f t="shared" si="4"/>
        <v>#VALUE!</v>
      </c>
      <c r="U7" s="37" t="s">
        <v>1116</v>
      </c>
      <c r="V7" s="38">
        <f t="shared" ref="V7:AB7" si="5">SUM(V8:V12)</f>
        <v>0</v>
      </c>
      <c r="W7" s="38">
        <f t="shared" si="5"/>
        <v>0</v>
      </c>
      <c r="X7" s="38">
        <f t="shared" si="5"/>
        <v>0</v>
      </c>
      <c r="Y7" s="38">
        <f t="shared" si="5"/>
        <v>0</v>
      </c>
      <c r="Z7" s="38">
        <f t="shared" si="5"/>
        <v>0</v>
      </c>
      <c r="AA7" s="38">
        <f t="shared" si="5"/>
        <v>0</v>
      </c>
      <c r="AB7" s="39">
        <f t="shared" si="5"/>
        <v>0</v>
      </c>
      <c r="AD7" s="81" t="s">
        <v>48</v>
      </c>
      <c r="AE7" s="86">
        <f>SUMIFS(MASTER_Workers!$AI:$AI,MASTER_Workers!$D:$D,Cat_Sum!$U$2,MASTER_Workers!$G:$G,Cat_Sum!$AD7)</f>
        <v>0</v>
      </c>
      <c r="AF7" s="92">
        <f>SUMIFS(MASTER_Workers!$AC:$AC,MASTER_Workers!$D:$D,Cat_Sum!$U$2,MASTER_Workers!$G:$G,Cat_Sum!$AD7)</f>
        <v>15732</v>
      </c>
    </row>
    <row r="8" spans="3:34" ht="18" customHeight="1" x14ac:dyDescent="0.3">
      <c r="C8" s="40" t="s">
        <v>163</v>
      </c>
      <c r="D8" s="41" t="e">
        <v>#VALUE!</v>
      </c>
      <c r="E8" s="41" t="e">
        <v>#VALUE!</v>
      </c>
      <c r="F8" s="41" t="e">
        <v>#VALUE!</v>
      </c>
      <c r="G8" s="41" t="e">
        <v>#VALUE!</v>
      </c>
      <c r="H8" s="41" t="e">
        <v>#VALUE!</v>
      </c>
      <c r="I8" s="41" t="e">
        <v>#VALUE!</v>
      </c>
      <c r="J8" s="42" t="e">
        <f>SUM(D8:I8)</f>
        <v>#VALUE!</v>
      </c>
      <c r="L8" s="40" t="s">
        <v>163</v>
      </c>
      <c r="M8" s="41" t="e">
        <v>#VALUE!</v>
      </c>
      <c r="N8" s="41" t="e">
        <v>#VALUE!</v>
      </c>
      <c r="O8" s="41" t="e">
        <v>#VALUE!</v>
      </c>
      <c r="P8" s="41" t="e">
        <v>#VALUE!</v>
      </c>
      <c r="Q8" s="41" t="e">
        <v>#VALUE!</v>
      </c>
      <c r="R8" s="41" t="e">
        <v>#VALUE!</v>
      </c>
      <c r="S8" s="43" t="e">
        <f>SUM(M8:R8)</f>
        <v>#VALUE!</v>
      </c>
      <c r="U8" s="40" t="s">
        <v>163</v>
      </c>
      <c r="V8" s="41">
        <f>SUMIFS(MASTER_Workers!$AI:$AI,MASTER_Workers!$AK:$AK,Cat_Sum!V$4,MASTER_Workers!$D:$D,Cat_Sum!$U$2,MASTER_Workers!$F:$F,Cat_Sum!$U8)</f>
        <v>0</v>
      </c>
      <c r="W8" s="41">
        <f>SUMIFS(MASTER_Workers!$AI:$AI,MASTER_Workers!$AK:$AK,Cat_Sum!W$4,MASTER_Workers!$D:$D,Cat_Sum!$U$2,MASTER_Workers!$F:$F,Cat_Sum!$U8)</f>
        <v>0</v>
      </c>
      <c r="X8" s="41">
        <f>SUMIFS(MASTER_Workers!$AI:$AI,MASTER_Workers!$AK:$AK,Cat_Sum!X$4,MASTER_Workers!$D:$D,Cat_Sum!$U$2,MASTER_Workers!$F:$F,Cat_Sum!$U8)</f>
        <v>0</v>
      </c>
      <c r="Y8" s="41">
        <f>SUMIFS(MASTER_Workers!$AI:$AI,MASTER_Workers!$AK:$AK,Cat_Sum!Y$4,MASTER_Workers!$D:$D,Cat_Sum!$U$2,MASTER_Workers!$F:$F,Cat_Sum!$U8)</f>
        <v>0</v>
      </c>
      <c r="Z8" s="41">
        <f>SUMIFS(MASTER_Workers!$AI:$AI,MASTER_Workers!$AK:$AK,Cat_Sum!Z$4,MASTER_Workers!$D:$D,Cat_Sum!$U$2,MASTER_Workers!$F:$F,Cat_Sum!$U8)</f>
        <v>0</v>
      </c>
      <c r="AA8" s="41">
        <f>SUMIFS(MASTER_Workers!$AI:$AI,MASTER_Workers!$AK:$AK,Cat_Sum!AA$4,MASTER_Workers!$D:$D,Cat_Sum!$U$2,MASTER_Workers!$F:$F,Cat_Sum!$U8)</f>
        <v>0</v>
      </c>
      <c r="AB8" s="43">
        <f>SUM(V8:AA8)</f>
        <v>0</v>
      </c>
      <c r="AD8" s="81" t="s">
        <v>51</v>
      </c>
      <c r="AE8" s="86">
        <f>SUMIFS(MASTER_Workers!$AI:$AI,MASTER_Workers!$D:$D,Cat_Sum!$U$2,MASTER_Workers!$G:$G,Cat_Sum!$AD8)</f>
        <v>0</v>
      </c>
      <c r="AF8" s="92">
        <f>SUMIFS(MASTER_Workers!$AC:$AC,MASTER_Workers!$D:$D,Cat_Sum!$U$2,MASTER_Workers!$G:$G,Cat_Sum!$AD8)</f>
        <v>22742</v>
      </c>
    </row>
    <row r="9" spans="3:34" ht="18" customHeight="1" x14ac:dyDescent="0.3">
      <c r="C9" s="44" t="s">
        <v>43</v>
      </c>
      <c r="D9" s="45" t="e">
        <v>#VALUE!</v>
      </c>
      <c r="E9" s="45" t="e">
        <v>#VALUE!</v>
      </c>
      <c r="F9" s="45" t="e">
        <v>#VALUE!</v>
      </c>
      <c r="G9" s="45" t="e">
        <v>#VALUE!</v>
      </c>
      <c r="H9" s="45" t="e">
        <v>#VALUE!</v>
      </c>
      <c r="I9" s="45" t="e">
        <v>#VALUE!</v>
      </c>
      <c r="J9" s="46" t="e">
        <f>SUM(D9:I9)</f>
        <v>#VALUE!</v>
      </c>
      <c r="L9" s="44" t="s">
        <v>43</v>
      </c>
      <c r="M9" s="45" t="e">
        <v>#VALUE!</v>
      </c>
      <c r="N9" s="45" t="e">
        <v>#VALUE!</v>
      </c>
      <c r="O9" s="45" t="e">
        <v>#VALUE!</v>
      </c>
      <c r="P9" s="45" t="e">
        <v>#VALUE!</v>
      </c>
      <c r="Q9" s="45" t="e">
        <v>#VALUE!</v>
      </c>
      <c r="R9" s="45" t="e">
        <v>#VALUE!</v>
      </c>
      <c r="S9" s="47" t="e">
        <f>SUM(M9:R9)</f>
        <v>#VALUE!</v>
      </c>
      <c r="U9" s="44" t="s">
        <v>43</v>
      </c>
      <c r="V9" s="45">
        <f>SUMIFS(MASTER_Workers!$AI:$AI,MASTER_Workers!$AK:$AK,Cat_Sum!V$4,MASTER_Workers!$D:$D,Cat_Sum!$U$2,MASTER_Workers!$F:$F,Cat_Sum!$U9)</f>
        <v>0</v>
      </c>
      <c r="W9" s="45">
        <f>SUMIFS(MASTER_Workers!$AI:$AI,MASTER_Workers!$AK:$AK,Cat_Sum!W$4,MASTER_Workers!$D:$D,Cat_Sum!$U$2,MASTER_Workers!$F:$F,Cat_Sum!$U9)</f>
        <v>0</v>
      </c>
      <c r="X9" s="45">
        <f>SUMIFS(MASTER_Workers!$AI:$AI,MASTER_Workers!$AK:$AK,Cat_Sum!X$4,MASTER_Workers!$D:$D,Cat_Sum!$U$2,MASTER_Workers!$F:$F,Cat_Sum!$U9)</f>
        <v>0</v>
      </c>
      <c r="Y9" s="45">
        <f>SUMIFS(MASTER_Workers!$AI:$AI,MASTER_Workers!$AK:$AK,Cat_Sum!Y$4,MASTER_Workers!$D:$D,Cat_Sum!$U$2,MASTER_Workers!$F:$F,Cat_Sum!$U9)</f>
        <v>0</v>
      </c>
      <c r="Z9" s="45">
        <f>SUMIFS(MASTER_Workers!$AI:$AI,MASTER_Workers!$AK:$AK,Cat_Sum!Z$4,MASTER_Workers!$D:$D,Cat_Sum!$U$2,MASTER_Workers!$F:$F,Cat_Sum!$U9)</f>
        <v>0</v>
      </c>
      <c r="AA9" s="45">
        <f>SUMIFS(MASTER_Workers!$AI:$AI,MASTER_Workers!$AK:$AK,Cat_Sum!AA$4,MASTER_Workers!$D:$D,Cat_Sum!$U$2,MASTER_Workers!$F:$F,Cat_Sum!$U9)</f>
        <v>0</v>
      </c>
      <c r="AB9" s="47">
        <f>SUM(V9:AA9)</f>
        <v>0</v>
      </c>
      <c r="AD9" s="81" t="s">
        <v>63</v>
      </c>
      <c r="AE9" s="86">
        <f>SUMIFS(MASTER_Workers!$AI:$AI,MASTER_Workers!$D:$D,Cat_Sum!$U$2,MASTER_Workers!$G:$G,Cat_Sum!$AD9)</f>
        <v>0</v>
      </c>
      <c r="AF9" s="92">
        <f>SUMIFS(MASTER_Workers!$AC:$AC,MASTER_Workers!$D:$D,Cat_Sum!$U$2,MASTER_Workers!$G:$G,Cat_Sum!$AD9)</f>
        <v>5112</v>
      </c>
    </row>
    <row r="10" spans="3:34" ht="18" customHeight="1" x14ac:dyDescent="0.3">
      <c r="C10" s="44" t="s">
        <v>115</v>
      </c>
      <c r="D10" s="45" t="e">
        <v>#VALUE!</v>
      </c>
      <c r="E10" s="45" t="e">
        <v>#VALUE!</v>
      </c>
      <c r="F10" s="45" t="e">
        <v>#VALUE!</v>
      </c>
      <c r="G10" s="45" t="e">
        <v>#VALUE!</v>
      </c>
      <c r="H10" s="45" t="e">
        <v>#VALUE!</v>
      </c>
      <c r="I10" s="45" t="e">
        <v>#VALUE!</v>
      </c>
      <c r="J10" s="46" t="e">
        <f>SUM(D10:I10)</f>
        <v>#VALUE!</v>
      </c>
      <c r="L10" s="44" t="s">
        <v>115</v>
      </c>
      <c r="M10" s="45" t="e">
        <v>#VALUE!</v>
      </c>
      <c r="N10" s="45" t="e">
        <v>#VALUE!</v>
      </c>
      <c r="O10" s="45" t="e">
        <v>#VALUE!</v>
      </c>
      <c r="P10" s="45" t="e">
        <v>#VALUE!</v>
      </c>
      <c r="Q10" s="45" t="e">
        <v>#VALUE!</v>
      </c>
      <c r="R10" s="45" t="e">
        <v>#VALUE!</v>
      </c>
      <c r="S10" s="47" t="e">
        <f>SUM(M10:R10)</f>
        <v>#VALUE!</v>
      </c>
      <c r="U10" s="44" t="s">
        <v>115</v>
      </c>
      <c r="V10" s="45">
        <f>SUMIFS(MASTER_Workers!$AI:$AI,MASTER_Workers!$AK:$AK,Cat_Sum!V$4,MASTER_Workers!$D:$D,Cat_Sum!$U$2,MASTER_Workers!$F:$F,Cat_Sum!$U10)</f>
        <v>0</v>
      </c>
      <c r="W10" s="45">
        <f>SUMIFS(MASTER_Workers!$AI:$AI,MASTER_Workers!$AK:$AK,Cat_Sum!W$4,MASTER_Workers!$D:$D,Cat_Sum!$U$2,MASTER_Workers!$F:$F,Cat_Sum!$U10)</f>
        <v>0</v>
      </c>
      <c r="X10" s="45">
        <f>SUMIFS(MASTER_Workers!$AI:$AI,MASTER_Workers!$AK:$AK,Cat_Sum!X$4,MASTER_Workers!$D:$D,Cat_Sum!$U$2,MASTER_Workers!$F:$F,Cat_Sum!$U10)</f>
        <v>0</v>
      </c>
      <c r="Y10" s="45">
        <f>SUMIFS(MASTER_Workers!$AI:$AI,MASTER_Workers!$AK:$AK,Cat_Sum!Y$4,MASTER_Workers!$D:$D,Cat_Sum!$U$2,MASTER_Workers!$F:$F,Cat_Sum!$U10)</f>
        <v>0</v>
      </c>
      <c r="Z10" s="45">
        <f>SUMIFS(MASTER_Workers!$AI:$AI,MASTER_Workers!$AK:$AK,Cat_Sum!Z$4,MASTER_Workers!$D:$D,Cat_Sum!$U$2,MASTER_Workers!$F:$F,Cat_Sum!$U10)</f>
        <v>0</v>
      </c>
      <c r="AA10" s="45">
        <f>SUMIFS(MASTER_Workers!$AI:$AI,MASTER_Workers!$AK:$AK,Cat_Sum!AA$4,MASTER_Workers!$D:$D,Cat_Sum!$U$2,MASTER_Workers!$F:$F,Cat_Sum!$U10)</f>
        <v>0</v>
      </c>
      <c r="AB10" s="47">
        <f>SUM(V10:AA10)</f>
        <v>0</v>
      </c>
      <c r="AD10" s="81" t="s">
        <v>87</v>
      </c>
      <c r="AE10" s="86">
        <f>SUMIFS(MASTER_Workers!$AI:$AI,MASTER_Workers!$D:$D,Cat_Sum!$U$2,MASTER_Workers!$G:$G,Cat_Sum!$AD10)</f>
        <v>0</v>
      </c>
      <c r="AF10" s="92">
        <f>SUMIFS(MASTER_Workers!$AC:$AC,MASTER_Workers!$D:$D,Cat_Sum!$U$2,MASTER_Workers!$G:$G,Cat_Sum!$AD10)</f>
        <v>19938</v>
      </c>
    </row>
    <row r="11" spans="3:34" ht="18" customHeight="1" x14ac:dyDescent="0.3">
      <c r="C11" s="44" t="s">
        <v>951</v>
      </c>
      <c r="D11" s="45" t="e">
        <v>#VALUE!</v>
      </c>
      <c r="E11" s="45" t="e">
        <v>#VALUE!</v>
      </c>
      <c r="F11" s="45" t="e">
        <v>#VALUE!</v>
      </c>
      <c r="G11" s="45" t="e">
        <v>#VALUE!</v>
      </c>
      <c r="H11" s="45" t="e">
        <v>#VALUE!</v>
      </c>
      <c r="I11" s="45" t="e">
        <v>#VALUE!</v>
      </c>
      <c r="J11" s="46" t="e">
        <f>SUM(D11:I11)</f>
        <v>#VALUE!</v>
      </c>
      <c r="L11" s="44" t="s">
        <v>951</v>
      </c>
      <c r="M11" s="45" t="e">
        <v>#VALUE!</v>
      </c>
      <c r="N11" s="45" t="e">
        <v>#VALUE!</v>
      </c>
      <c r="O11" s="45" t="e">
        <v>#VALUE!</v>
      </c>
      <c r="P11" s="45" t="e">
        <v>#VALUE!</v>
      </c>
      <c r="Q11" s="45" t="e">
        <v>#VALUE!</v>
      </c>
      <c r="R11" s="45" t="e">
        <v>#VALUE!</v>
      </c>
      <c r="S11" s="47" t="e">
        <f>SUM(M11:R11)</f>
        <v>#VALUE!</v>
      </c>
      <c r="U11" s="44" t="s">
        <v>157</v>
      </c>
      <c r="V11" s="45">
        <f>SUMIFS(MASTER_Workers!$AI:$AI,MASTER_Workers!$AK:$AK,Cat_Sum!V$4,MASTER_Workers!$D:$D,Cat_Sum!$U$2,MASTER_Workers!$F:$F,Cat_Sum!$U11)</f>
        <v>0</v>
      </c>
      <c r="W11" s="45">
        <f>SUMIFS(MASTER_Workers!$AI:$AI,MASTER_Workers!$AK:$AK,Cat_Sum!W$4,MASTER_Workers!$D:$D,Cat_Sum!$U$2,MASTER_Workers!$F:$F,Cat_Sum!$U11)</f>
        <v>0</v>
      </c>
      <c r="X11" s="45">
        <f>SUMIFS(MASTER_Workers!$AI:$AI,MASTER_Workers!$AK:$AK,Cat_Sum!X$4,MASTER_Workers!$D:$D,Cat_Sum!$U$2,MASTER_Workers!$F:$F,Cat_Sum!$U11)</f>
        <v>0</v>
      </c>
      <c r="Y11" s="45">
        <f>SUMIFS(MASTER_Workers!$AI:$AI,MASTER_Workers!$AK:$AK,Cat_Sum!Y$4,MASTER_Workers!$D:$D,Cat_Sum!$U$2,MASTER_Workers!$F:$F,Cat_Sum!$U11)</f>
        <v>0</v>
      </c>
      <c r="Z11" s="45">
        <f>SUMIFS(MASTER_Workers!$AI:$AI,MASTER_Workers!$AK:$AK,Cat_Sum!Z$4,MASTER_Workers!$D:$D,Cat_Sum!$U$2,MASTER_Workers!$F:$F,Cat_Sum!$U11)</f>
        <v>0</v>
      </c>
      <c r="AA11" s="45">
        <f>SUMIFS(MASTER_Workers!$AI:$AI,MASTER_Workers!$AK:$AK,Cat_Sum!AA$4,MASTER_Workers!$D:$D,Cat_Sum!$U$2,MASTER_Workers!$F:$F,Cat_Sum!$U11)</f>
        <v>0</v>
      </c>
      <c r="AB11" s="47">
        <f>SUM(V11:AA11)</f>
        <v>0</v>
      </c>
      <c r="AD11" s="81" t="s">
        <v>1085</v>
      </c>
      <c r="AE11" s="86">
        <f>SUMIFS(MASTER_Workers!$AI:$AI,MASTER_Workers!$D:$D,Cat_Sum!$U$2,MASTER_Workers!$G:$G,Cat_Sum!$AD11)</f>
        <v>0</v>
      </c>
      <c r="AF11" s="92">
        <f>SUMIFS(MASTER_Workers!$AC:$AC,MASTER_Workers!$D:$D,Cat_Sum!$U$2,MASTER_Workers!$G:$G,Cat_Sum!$AD11)</f>
        <v>0</v>
      </c>
      <c r="AH11" s="11"/>
    </row>
    <row r="12" spans="3:34" ht="18" customHeight="1" thickBot="1" x14ac:dyDescent="0.35">
      <c r="C12" s="48" t="s">
        <v>157</v>
      </c>
      <c r="D12" s="49" t="e">
        <v>#VALUE!</v>
      </c>
      <c r="E12" s="49" t="e">
        <v>#VALUE!</v>
      </c>
      <c r="F12" s="49" t="e">
        <v>#VALUE!</v>
      </c>
      <c r="G12" s="49" t="e">
        <v>#VALUE!</v>
      </c>
      <c r="H12" s="49" t="e">
        <v>#VALUE!</v>
      </c>
      <c r="I12" s="49" t="e">
        <v>#VALUE!</v>
      </c>
      <c r="J12" s="50" t="e">
        <f>SUM(D12:I12)</f>
        <v>#VALUE!</v>
      </c>
      <c r="L12" s="48" t="s">
        <v>952</v>
      </c>
      <c r="M12" s="49" t="e">
        <v>#VALUE!</v>
      </c>
      <c r="N12" s="49" t="e">
        <v>#VALUE!</v>
      </c>
      <c r="O12" s="49" t="e">
        <v>#VALUE!</v>
      </c>
      <c r="P12" s="49" t="e">
        <v>#VALUE!</v>
      </c>
      <c r="Q12" s="49" t="e">
        <v>#VALUE!</v>
      </c>
      <c r="R12" s="49" t="e">
        <v>#VALUE!</v>
      </c>
      <c r="S12" s="51" t="e">
        <f>SUM(M12:R12)</f>
        <v>#VALUE!</v>
      </c>
      <c r="U12" s="48"/>
      <c r="V12" s="49">
        <v>0</v>
      </c>
      <c r="W12" s="49">
        <v>0</v>
      </c>
      <c r="X12" s="49">
        <v>0</v>
      </c>
      <c r="Y12" s="49">
        <v>0</v>
      </c>
      <c r="Z12" s="49">
        <v>0</v>
      </c>
      <c r="AA12" s="49">
        <v>0</v>
      </c>
      <c r="AB12" s="51">
        <f>SUM(V12:AA12)</f>
        <v>0</v>
      </c>
      <c r="AD12" s="81" t="s">
        <v>262</v>
      </c>
      <c r="AE12" s="86">
        <f>SUMIFS(MASTER_Workers!$AI:$AI,MASTER_Workers!$D:$D,Cat_Sum!$U$2,MASTER_Workers!$G:$G,Cat_Sum!$AD12)</f>
        <v>0</v>
      </c>
      <c r="AF12" s="92">
        <f>SUMIFS(MASTER_Workers!$AC:$AC,MASTER_Workers!$D:$D,Cat_Sum!$U$2,MASTER_Workers!$G:$G,Cat_Sum!$AD12)</f>
        <v>578</v>
      </c>
    </row>
    <row r="13" spans="3:34" ht="18" customHeight="1" thickBot="1" x14ac:dyDescent="0.35">
      <c r="AD13" s="81" t="s">
        <v>203</v>
      </c>
      <c r="AE13" s="86">
        <f>SUMIFS(MASTER_Workers!$AI:$AI,MASTER_Workers!$D:$D,Cat_Sum!$U$2,MASTER_Workers!$G:$G,Cat_Sum!$AD13)</f>
        <v>0</v>
      </c>
      <c r="AF13" s="92">
        <f>SUMIFS(MASTER_Workers!$AC:$AC,MASTER_Workers!$D:$D,Cat_Sum!$U$2,MASTER_Workers!$G:$G,Cat_Sum!$AD13)</f>
        <v>3550</v>
      </c>
    </row>
    <row r="14" spans="3:34" ht="18" customHeight="1" thickBot="1" x14ac:dyDescent="0.35">
      <c r="C14" s="52" t="s">
        <v>1117</v>
      </c>
      <c r="D14" s="53" t="e">
        <f t="shared" ref="D14:J14" si="6">SUM(D15:D19)</f>
        <v>#VALUE!</v>
      </c>
      <c r="E14" s="53" t="e">
        <f t="shared" si="6"/>
        <v>#VALUE!</v>
      </c>
      <c r="F14" s="53" t="e">
        <f t="shared" si="6"/>
        <v>#VALUE!</v>
      </c>
      <c r="G14" s="53" t="e">
        <f t="shared" si="6"/>
        <v>#VALUE!</v>
      </c>
      <c r="H14" s="53" t="e">
        <f t="shared" si="6"/>
        <v>#VALUE!</v>
      </c>
      <c r="I14" s="53" t="e">
        <f t="shared" si="6"/>
        <v>#VALUE!</v>
      </c>
      <c r="J14" s="54" t="e">
        <f t="shared" si="6"/>
        <v>#VALUE!</v>
      </c>
      <c r="L14" s="52" t="s">
        <v>1118</v>
      </c>
      <c r="M14" s="53" t="e">
        <f t="shared" ref="M14:S14" si="7">SUM(M15:M18)</f>
        <v>#VALUE!</v>
      </c>
      <c r="N14" s="53" t="e">
        <f t="shared" si="7"/>
        <v>#VALUE!</v>
      </c>
      <c r="O14" s="53" t="e">
        <f t="shared" si="7"/>
        <v>#VALUE!</v>
      </c>
      <c r="P14" s="53" t="e">
        <f t="shared" si="7"/>
        <v>#VALUE!</v>
      </c>
      <c r="Q14" s="53" t="e">
        <f t="shared" si="7"/>
        <v>#VALUE!</v>
      </c>
      <c r="R14" s="53" t="e">
        <f t="shared" si="7"/>
        <v>#VALUE!</v>
      </c>
      <c r="S14" s="54" t="e">
        <f t="shared" si="7"/>
        <v>#VALUE!</v>
      </c>
      <c r="U14" s="52" t="s">
        <v>1118</v>
      </c>
      <c r="V14" s="53">
        <f t="shared" ref="V14:AA14" si="8">SUM(V15:V18)</f>
        <v>0</v>
      </c>
      <c r="W14" s="53">
        <f t="shared" si="8"/>
        <v>0</v>
      </c>
      <c r="X14" s="53">
        <f t="shared" si="8"/>
        <v>0</v>
      </c>
      <c r="Y14" s="53">
        <f t="shared" si="8"/>
        <v>0</v>
      </c>
      <c r="Z14" s="53">
        <f t="shared" si="8"/>
        <v>0</v>
      </c>
      <c r="AA14" s="53">
        <f t="shared" si="8"/>
        <v>0</v>
      </c>
      <c r="AB14" s="55">
        <f>SUM(AB15:AB19)</f>
        <v>0</v>
      </c>
      <c r="AD14" s="81" t="s">
        <v>599</v>
      </c>
      <c r="AE14" s="86">
        <f>SUMIFS(MASTER_Workers!$AI:$AI,MASTER_Workers!$D:$D,Cat_Sum!$U$2,MASTER_Workers!$G:$G,Cat_Sum!$AD14)</f>
        <v>0</v>
      </c>
      <c r="AF14" s="92">
        <f>SUMIFS(MASTER_Workers!$AC:$AC,MASTER_Workers!$D:$D,Cat_Sum!$U$2,MASTER_Workers!$G:$G,Cat_Sum!$AD14)</f>
        <v>0</v>
      </c>
    </row>
    <row r="15" spans="3:34" ht="18" customHeight="1" x14ac:dyDescent="0.3">
      <c r="C15" s="44" t="s">
        <v>595</v>
      </c>
      <c r="D15" s="45" t="e">
        <v>#VALUE!</v>
      </c>
      <c r="E15" s="45" t="e">
        <v>#VALUE!</v>
      </c>
      <c r="F15" s="45" t="e">
        <v>#VALUE!</v>
      </c>
      <c r="G15" s="45" t="e">
        <v>#VALUE!</v>
      </c>
      <c r="H15" s="45" t="e">
        <v>#VALUE!</v>
      </c>
      <c r="I15" s="45" t="e">
        <v>#VALUE!</v>
      </c>
      <c r="J15" s="46" t="e">
        <f>SUM(D15:I15)</f>
        <v>#VALUE!</v>
      </c>
      <c r="L15" s="44" t="s">
        <v>595</v>
      </c>
      <c r="M15" s="45" t="e">
        <v>#VALUE!</v>
      </c>
      <c r="N15" s="45" t="e">
        <v>#VALUE!</v>
      </c>
      <c r="O15" s="45" t="e">
        <v>#VALUE!</v>
      </c>
      <c r="P15" s="45" t="e">
        <v>#VALUE!</v>
      </c>
      <c r="Q15" s="45" t="e">
        <v>#VALUE!</v>
      </c>
      <c r="R15" s="45" t="e">
        <v>#VALUE!</v>
      </c>
      <c r="S15" s="46" t="e">
        <f>SUM(M15:R15)</f>
        <v>#VALUE!</v>
      </c>
      <c r="U15" s="44" t="s">
        <v>595</v>
      </c>
      <c r="V15" s="45">
        <f>SUMIFS(MASTER_Workers!$AI:$AI,MASTER_Workers!$AK:$AK,Cat_Sum!V$4,MASTER_Workers!$D:$D,Cat_Sum!$U$2,MASTER_Workers!$F:$F,Cat_Sum!$U15)</f>
        <v>0</v>
      </c>
      <c r="W15" s="45">
        <f>SUMIFS(MASTER_Workers!$AI:$AI,MASTER_Workers!$AK:$AK,Cat_Sum!W$4,MASTER_Workers!$D:$D,Cat_Sum!$U$2,MASTER_Workers!$F:$F,Cat_Sum!$U15)</f>
        <v>0</v>
      </c>
      <c r="X15" s="45">
        <f>SUMIFS(MASTER_Workers!$AI:$AI,MASTER_Workers!$AK:$AK,Cat_Sum!X$4,MASTER_Workers!$D:$D,Cat_Sum!$U$2,MASTER_Workers!$F:$F,Cat_Sum!$U15)</f>
        <v>0</v>
      </c>
      <c r="Y15" s="45">
        <f>SUMIFS(MASTER_Workers!$AI:$AI,MASTER_Workers!$AK:$AK,Cat_Sum!Y$4,MASTER_Workers!$D:$D,Cat_Sum!$U$2,MASTER_Workers!$F:$F,Cat_Sum!$U15)</f>
        <v>0</v>
      </c>
      <c r="Z15" s="45">
        <f>SUMIFS(MASTER_Workers!$AI:$AI,MASTER_Workers!$AK:$AK,Cat_Sum!Z$4,MASTER_Workers!$D:$D,Cat_Sum!$U$2,MASTER_Workers!$F:$F,Cat_Sum!$U15)</f>
        <v>0</v>
      </c>
      <c r="AA15" s="45">
        <f>SUMIFS(MASTER_Workers!$AI:$AI,MASTER_Workers!$AK:$AK,Cat_Sum!AA$4,MASTER_Workers!$D:$D,Cat_Sum!$U$2,MASTER_Workers!$F:$F,Cat_Sum!$U15)</f>
        <v>0</v>
      </c>
      <c r="AB15" s="42">
        <f>SUM(V15:AA15)</f>
        <v>0</v>
      </c>
      <c r="AD15" s="81" t="s">
        <v>1154</v>
      </c>
      <c r="AE15" s="86"/>
      <c r="AF15" s="92"/>
    </row>
    <row r="16" spans="3:34" ht="18" customHeight="1" x14ac:dyDescent="0.3">
      <c r="C16" s="44" t="s">
        <v>597</v>
      </c>
      <c r="D16" s="45" t="e">
        <v>#VALUE!</v>
      </c>
      <c r="E16" s="45" t="e">
        <v>#VALUE!</v>
      </c>
      <c r="F16" s="45" t="e">
        <v>#VALUE!</v>
      </c>
      <c r="G16" s="45" t="e">
        <v>#VALUE!</v>
      </c>
      <c r="H16" s="45" t="e">
        <v>#VALUE!</v>
      </c>
      <c r="I16" s="45" t="e">
        <v>#VALUE!</v>
      </c>
      <c r="J16" s="46" t="e">
        <f>SUM(D16:I16)</f>
        <v>#VALUE!</v>
      </c>
      <c r="L16" s="44" t="s">
        <v>1119</v>
      </c>
      <c r="M16" s="45" t="e">
        <v>#VALUE!</v>
      </c>
      <c r="N16" s="45" t="e">
        <v>#VALUE!</v>
      </c>
      <c r="O16" s="45" t="e">
        <v>#VALUE!</v>
      </c>
      <c r="P16" s="45" t="e">
        <v>#VALUE!</v>
      </c>
      <c r="Q16" s="45" t="e">
        <v>#VALUE!</v>
      </c>
      <c r="R16" s="45" t="e">
        <v>#VALUE!</v>
      </c>
      <c r="S16" s="46" t="e">
        <f>SUM(M16:R16)</f>
        <v>#VALUE!</v>
      </c>
      <c r="U16" s="44" t="s">
        <v>594</v>
      </c>
      <c r="V16" s="45">
        <f>SUMIFS(MASTER_Workers!$AI:$AI,MASTER_Workers!$AK:$AK,Cat_Sum!V$4,MASTER_Workers!$D:$D,Cat_Sum!$U$2,MASTER_Workers!$F:$F,Cat_Sum!$U16)</f>
        <v>0</v>
      </c>
      <c r="W16" s="45">
        <f>SUMIFS(MASTER_Workers!$AI:$AI,MASTER_Workers!$AK:$AK,Cat_Sum!W$4,MASTER_Workers!$D:$D,Cat_Sum!$U$2,MASTER_Workers!$F:$F,Cat_Sum!$U16)</f>
        <v>0</v>
      </c>
      <c r="X16" s="45">
        <f>SUMIFS(MASTER_Workers!$AI:$AI,MASTER_Workers!$AK:$AK,Cat_Sum!X$4,MASTER_Workers!$D:$D,Cat_Sum!$U$2,MASTER_Workers!$F:$F,Cat_Sum!$U16)</f>
        <v>0</v>
      </c>
      <c r="Y16" s="45">
        <f>SUMIFS(MASTER_Workers!$AI:$AI,MASTER_Workers!$AK:$AK,Cat_Sum!Y$4,MASTER_Workers!$D:$D,Cat_Sum!$U$2,MASTER_Workers!$F:$F,Cat_Sum!$U16)</f>
        <v>0</v>
      </c>
      <c r="Z16" s="45">
        <f>SUMIFS(MASTER_Workers!$AI:$AI,MASTER_Workers!$AK:$AK,Cat_Sum!Z$4,MASTER_Workers!$D:$D,Cat_Sum!$U$2,MASTER_Workers!$F:$F,Cat_Sum!$U16)</f>
        <v>0</v>
      </c>
      <c r="AA16" s="45">
        <f>SUMIFS(MASTER_Workers!$AI:$AI,MASTER_Workers!$AK:$AK,Cat_Sum!AA$4,MASTER_Workers!$D:$D,Cat_Sum!$U$2,MASTER_Workers!$F:$F,Cat_Sum!$U16)</f>
        <v>0</v>
      </c>
      <c r="AB16" s="46">
        <f>SUM(V16:AA16)</f>
        <v>0</v>
      </c>
      <c r="AD16" s="87" t="s">
        <v>1153</v>
      </c>
      <c r="AE16" s="91">
        <f>SUM(AE17:AE21)</f>
        <v>0</v>
      </c>
      <c r="AF16" s="91">
        <f>SUM(AF17:AF21)</f>
        <v>11603</v>
      </c>
    </row>
    <row r="17" spans="3:32" ht="18" customHeight="1" x14ac:dyDescent="0.3">
      <c r="C17" s="44" t="s">
        <v>594</v>
      </c>
      <c r="D17" s="45" t="e">
        <v>#VALUE!</v>
      </c>
      <c r="E17" s="45" t="e">
        <v>#VALUE!</v>
      </c>
      <c r="F17" s="45" t="e">
        <v>#VALUE!</v>
      </c>
      <c r="G17" s="45" t="e">
        <v>#VALUE!</v>
      </c>
      <c r="H17" s="45" t="e">
        <v>#VALUE!</v>
      </c>
      <c r="I17" s="45" t="e">
        <v>#VALUE!</v>
      </c>
      <c r="J17" s="46" t="e">
        <f>SUM(D17:I17)</f>
        <v>#VALUE!</v>
      </c>
      <c r="L17" s="44" t="s">
        <v>594</v>
      </c>
      <c r="M17" s="45" t="e">
        <v>#VALUE!</v>
      </c>
      <c r="N17" s="45" t="e">
        <v>#VALUE!</v>
      </c>
      <c r="O17" s="45" t="e">
        <v>#VALUE!</v>
      </c>
      <c r="P17" s="45" t="e">
        <v>#VALUE!</v>
      </c>
      <c r="Q17" s="45" t="e">
        <v>#VALUE!</v>
      </c>
      <c r="R17" s="45" t="e">
        <v>#VALUE!</v>
      </c>
      <c r="S17" s="46" t="e">
        <f>SUM(M17:R17)</f>
        <v>#VALUE!</v>
      </c>
      <c r="U17" s="44" t="s">
        <v>596</v>
      </c>
      <c r="V17" s="45">
        <f>SUMIFS(MASTER_Workers!$AI:$AI,MASTER_Workers!$AK:$AK,Cat_Sum!V$4,MASTER_Workers!$D:$D,Cat_Sum!$U$2,MASTER_Workers!$F:$F,Cat_Sum!$U17)</f>
        <v>0</v>
      </c>
      <c r="W17" s="45">
        <f>SUMIFS(MASTER_Workers!$AI:$AI,MASTER_Workers!$AK:$AK,Cat_Sum!W$4,MASTER_Workers!$D:$D,Cat_Sum!$U$2,MASTER_Workers!$F:$F,Cat_Sum!$U17)</f>
        <v>0</v>
      </c>
      <c r="X17" s="45">
        <f>SUMIFS(MASTER_Workers!$AI:$AI,MASTER_Workers!$AK:$AK,Cat_Sum!X$4,MASTER_Workers!$D:$D,Cat_Sum!$U$2,MASTER_Workers!$F:$F,Cat_Sum!$U17)</f>
        <v>0</v>
      </c>
      <c r="Y17" s="45">
        <f>SUMIFS(MASTER_Workers!$AI:$AI,MASTER_Workers!$AK:$AK,Cat_Sum!Y$4,MASTER_Workers!$D:$D,Cat_Sum!$U$2,MASTER_Workers!$F:$F,Cat_Sum!$U17)</f>
        <v>0</v>
      </c>
      <c r="Z17" s="45">
        <f>SUMIFS(MASTER_Workers!$AI:$AI,MASTER_Workers!$AK:$AK,Cat_Sum!Z$4,MASTER_Workers!$D:$D,Cat_Sum!$U$2,MASTER_Workers!$F:$F,Cat_Sum!$U17)</f>
        <v>0</v>
      </c>
      <c r="AA17" s="45">
        <f>SUMIFS(MASTER_Workers!$AI:$AI,MASTER_Workers!$AK:$AK,Cat_Sum!AA$4,MASTER_Workers!$D:$D,Cat_Sum!$U$2,MASTER_Workers!$F:$F,Cat_Sum!$U17)</f>
        <v>0</v>
      </c>
      <c r="AB17" s="46">
        <f>SUM(V17:AA17)</f>
        <v>0</v>
      </c>
      <c r="AD17" s="81" t="s">
        <v>104</v>
      </c>
      <c r="AE17" s="86">
        <f>SUMIFS(MASTER_Workers!$AI:$AI,MASTER_Workers!$D:$D,Cat_Sum!$U$2,MASTER_Workers!$G:$G,Cat_Sum!$AD17)</f>
        <v>0</v>
      </c>
      <c r="AF17" s="92">
        <f>SUMIFS(MASTER_Workers!$AC:$AC,MASTER_Workers!$D:$D,Cat_Sum!$U$2,MASTER_Workers!$G:$G,Cat_Sum!$AD17)</f>
        <v>4443</v>
      </c>
    </row>
    <row r="18" spans="3:32" ht="18" customHeight="1" x14ac:dyDescent="0.3">
      <c r="C18" s="44" t="s">
        <v>1094</v>
      </c>
      <c r="D18" s="45" t="e">
        <v>#VALUE!</v>
      </c>
      <c r="E18" s="45" t="e">
        <v>#VALUE!</v>
      </c>
      <c r="F18" s="45" t="e">
        <v>#VALUE!</v>
      </c>
      <c r="G18" s="45" t="e">
        <v>#VALUE!</v>
      </c>
      <c r="H18" s="45" t="e">
        <v>#VALUE!</v>
      </c>
      <c r="I18" s="45" t="e">
        <v>#VALUE!</v>
      </c>
      <c r="J18" s="46" t="e">
        <f>SUM(D18:I18)</f>
        <v>#VALUE!</v>
      </c>
      <c r="L18" s="44" t="s">
        <v>597</v>
      </c>
      <c r="M18" s="45" t="e">
        <v>#VALUE!</v>
      </c>
      <c r="N18" s="45" t="e">
        <v>#VALUE!</v>
      </c>
      <c r="O18" s="45" t="e">
        <v>#VALUE!</v>
      </c>
      <c r="P18" s="45" t="e">
        <v>#VALUE!</v>
      </c>
      <c r="Q18" s="45" t="e">
        <v>#VALUE!</v>
      </c>
      <c r="R18" s="45" t="e">
        <v>#VALUE!</v>
      </c>
      <c r="S18" s="46" t="e">
        <f>SUM(M18:R18)</f>
        <v>#VALUE!</v>
      </c>
      <c r="U18" s="44" t="s">
        <v>597</v>
      </c>
      <c r="V18" s="45">
        <f>SUMIFS(MASTER_Workers!$AI:$AI,MASTER_Workers!$AK:$AK,Cat_Sum!V$4,MASTER_Workers!$D:$D,Cat_Sum!$U$2,MASTER_Workers!$F:$F,Cat_Sum!$U18)</f>
        <v>0</v>
      </c>
      <c r="W18" s="45">
        <f>SUMIFS(MASTER_Workers!$AI:$AI,MASTER_Workers!$AK:$AK,Cat_Sum!W$4,MASTER_Workers!$D:$D,Cat_Sum!$U$2,MASTER_Workers!$F:$F,Cat_Sum!$U18)</f>
        <v>0</v>
      </c>
      <c r="X18" s="45">
        <f>SUMIFS(MASTER_Workers!$AI:$AI,MASTER_Workers!$AK:$AK,Cat_Sum!X$4,MASTER_Workers!$D:$D,Cat_Sum!$U$2,MASTER_Workers!$F:$F,Cat_Sum!$U18)</f>
        <v>0</v>
      </c>
      <c r="Y18" s="45">
        <f>SUMIFS(MASTER_Workers!$AI:$AI,MASTER_Workers!$AK:$AK,Cat_Sum!Y$4,MASTER_Workers!$D:$D,Cat_Sum!$U$2,MASTER_Workers!$F:$F,Cat_Sum!$U18)</f>
        <v>0</v>
      </c>
      <c r="Z18" s="45">
        <f>SUMIFS(MASTER_Workers!$AI:$AI,MASTER_Workers!$AK:$AK,Cat_Sum!Z$4,MASTER_Workers!$D:$D,Cat_Sum!$U$2,MASTER_Workers!$F:$F,Cat_Sum!$U18)</f>
        <v>0</v>
      </c>
      <c r="AA18" s="45">
        <f>SUMIFS(MASTER_Workers!$AI:$AI,MASTER_Workers!$AK:$AK,Cat_Sum!AA$4,MASTER_Workers!$D:$D,Cat_Sum!$U$2,MASTER_Workers!$F:$F,Cat_Sum!$U18)</f>
        <v>0</v>
      </c>
      <c r="AB18" s="46">
        <f>SUM(V18:AA18)</f>
        <v>0</v>
      </c>
      <c r="AD18" s="81" t="s">
        <v>247</v>
      </c>
      <c r="AE18" s="86">
        <f>SUMIFS(MASTER_Workers!$AI:$AI,MASTER_Workers!$D:$D,Cat_Sum!$U$2,MASTER_Workers!$G:$G,Cat_Sum!$AD18)</f>
        <v>0</v>
      </c>
      <c r="AF18" s="92">
        <f>SUMIFS(MASTER_Workers!$AC:$AC,MASTER_Workers!$D:$D,Cat_Sum!$U$2,MASTER_Workers!$G:$G,Cat_Sum!$AD18)</f>
        <v>4217</v>
      </c>
    </row>
    <row r="19" spans="3:32" ht="18" customHeight="1" thickBot="1" x14ac:dyDescent="0.35">
      <c r="C19" s="48"/>
      <c r="D19" s="49"/>
      <c r="E19" s="49"/>
      <c r="F19" s="49"/>
      <c r="G19" s="49"/>
      <c r="H19" s="49"/>
      <c r="I19" s="49"/>
      <c r="J19" s="50"/>
      <c r="L19" s="48"/>
      <c r="M19" s="49"/>
      <c r="N19" s="49"/>
      <c r="O19" s="49"/>
      <c r="P19" s="49"/>
      <c r="Q19" s="49"/>
      <c r="R19" s="49"/>
      <c r="S19" s="56"/>
      <c r="U19" s="48"/>
      <c r="V19" s="49">
        <v>0</v>
      </c>
      <c r="W19" s="49">
        <v>0</v>
      </c>
      <c r="X19" s="49"/>
      <c r="Y19" s="49"/>
      <c r="Z19" s="49"/>
      <c r="AA19" s="49"/>
      <c r="AB19" s="50">
        <f>SUM(V19:AA19)</f>
        <v>0</v>
      </c>
      <c r="AD19" s="81" t="s">
        <v>118</v>
      </c>
      <c r="AE19" s="86">
        <f>SUMIFS(MASTER_Workers!$AI:$AI,MASTER_Workers!$D:$D,Cat_Sum!$U$2,MASTER_Workers!$G:$G,Cat_Sum!$AD19)</f>
        <v>0</v>
      </c>
      <c r="AF19" s="92">
        <f>SUMIFS(MASTER_Workers!$AC:$AC,MASTER_Workers!$D:$D,Cat_Sum!$U$2,MASTER_Workers!$G:$G,Cat_Sum!$AD19)</f>
        <v>1132</v>
      </c>
    </row>
    <row r="20" spans="3:32" x14ac:dyDescent="0.3">
      <c r="AD20" s="81" t="s">
        <v>299</v>
      </c>
      <c r="AE20" s="86">
        <f>SUMIFS(MASTER_Workers!$AI:$AI,MASTER_Workers!$D:$D,Cat_Sum!$U$2,MASTER_Workers!$G:$G,Cat_Sum!$AD20)</f>
        <v>0</v>
      </c>
      <c r="AF20" s="92">
        <f>SUMIFS(MASTER_Workers!$AC:$AC,MASTER_Workers!$D:$D,Cat_Sum!$U$2,MASTER_Workers!$G:$G,Cat_Sum!$AD20)</f>
        <v>1811</v>
      </c>
    </row>
    <row r="21" spans="3:32" x14ac:dyDescent="0.3">
      <c r="C21" s="57" t="s">
        <v>1120</v>
      </c>
      <c r="D21" s="57"/>
      <c r="E21" s="57"/>
      <c r="F21" s="57"/>
      <c r="G21" s="57"/>
      <c r="H21" s="57"/>
      <c r="I21" s="57"/>
      <c r="J21" s="57"/>
      <c r="K21" s="57"/>
      <c r="L21" s="57"/>
      <c r="M21" s="57"/>
      <c r="N21" s="57"/>
      <c r="O21" s="57"/>
      <c r="P21" s="57"/>
      <c r="Q21" s="57"/>
      <c r="R21" s="57"/>
      <c r="S21" s="57"/>
      <c r="T21" s="57"/>
      <c r="U21" s="57"/>
      <c r="AD21" s="81" t="s">
        <v>403</v>
      </c>
      <c r="AE21" s="86">
        <f>SUMIFS(MASTER_Workers!$AI:$AI,MASTER_Workers!$D:$D,Cat_Sum!$U$2,MASTER_Workers!$G:$G,Cat_Sum!$AD21)</f>
        <v>0</v>
      </c>
      <c r="AF21" s="92">
        <f>SUMIFS(MASTER_Workers!$AC:$AC,MASTER_Workers!$D:$D,Cat_Sum!$U$2,MASTER_Workers!$G:$G,Cat_Sum!$AD21)</f>
        <v>0</v>
      </c>
    </row>
    <row r="22" spans="3:32" x14ac:dyDescent="0.3">
      <c r="C22" s="58"/>
      <c r="D22" s="58"/>
      <c r="E22" s="58"/>
      <c r="F22" s="58"/>
      <c r="G22" s="58"/>
      <c r="H22" s="58"/>
      <c r="I22" s="58"/>
      <c r="J22" s="58"/>
      <c r="K22" s="58"/>
      <c r="L22" s="58"/>
      <c r="M22" s="58"/>
      <c r="N22" s="58"/>
      <c r="O22" s="58"/>
      <c r="P22" s="58"/>
      <c r="Q22" s="58"/>
      <c r="R22" s="58"/>
      <c r="S22" s="58"/>
      <c r="T22" s="58"/>
      <c r="U22" s="58"/>
    </row>
    <row r="23" spans="3:32" hidden="1" x14ac:dyDescent="0.3"/>
    <row r="24" spans="3:32" hidden="1" x14ac:dyDescent="0.3"/>
    <row r="25" spans="3:32" hidden="1" x14ac:dyDescent="0.3"/>
    <row r="26" spans="3:32" ht="15" thickBot="1" x14ac:dyDescent="0.35">
      <c r="AD26" s="98"/>
      <c r="AE26" s="99">
        <f>+AE5+AE16</f>
        <v>0</v>
      </c>
      <c r="AF26" s="99">
        <f>+AF5+AF16</f>
        <v>83688</v>
      </c>
    </row>
    <row r="27" spans="3:32" ht="15.6" thickTop="1" thickBot="1" x14ac:dyDescent="0.35">
      <c r="C27" s="833" t="s">
        <v>1121</v>
      </c>
      <c r="D27" s="834"/>
      <c r="E27" s="834"/>
      <c r="F27" s="834"/>
      <c r="G27" s="834"/>
      <c r="H27" s="834"/>
      <c r="I27" s="834"/>
      <c r="J27" s="835"/>
      <c r="K27" s="20"/>
      <c r="L27" s="833" t="s">
        <v>1121</v>
      </c>
      <c r="M27" s="834"/>
      <c r="N27" s="834"/>
      <c r="O27" s="834"/>
      <c r="P27" s="834"/>
      <c r="Q27" s="834"/>
      <c r="R27" s="834"/>
      <c r="S27" s="835"/>
      <c r="U27" s="833" t="s">
        <v>1149</v>
      </c>
      <c r="V27" s="834"/>
      <c r="W27" s="834"/>
      <c r="X27" s="834"/>
      <c r="Y27" s="834"/>
      <c r="Z27" s="834"/>
      <c r="AA27" s="834"/>
      <c r="AB27" s="835"/>
    </row>
    <row r="28" spans="3:32" ht="48" customHeight="1" thickBot="1" x14ac:dyDescent="0.35">
      <c r="C28" s="21" t="s">
        <v>1105</v>
      </c>
      <c r="D28" s="59" t="s">
        <v>1122</v>
      </c>
      <c r="E28" s="59" t="s">
        <v>1123</v>
      </c>
      <c r="F28" s="59" t="s">
        <v>1124</v>
      </c>
      <c r="G28" s="59" t="s">
        <v>1125</v>
      </c>
      <c r="H28" s="59" t="s">
        <v>1126</v>
      </c>
      <c r="I28" s="59" t="s">
        <v>1127</v>
      </c>
      <c r="J28" s="23" t="s">
        <v>582</v>
      </c>
      <c r="K28" s="24"/>
      <c r="L28" s="25" t="s">
        <v>1105</v>
      </c>
      <c r="M28" s="59" t="s">
        <v>1122</v>
      </c>
      <c r="N28" s="59" t="s">
        <v>1123</v>
      </c>
      <c r="O28" s="59" t="s">
        <v>1124</v>
      </c>
      <c r="P28" s="59" t="s">
        <v>1125</v>
      </c>
      <c r="Q28" s="59" t="s">
        <v>1126</v>
      </c>
      <c r="R28" s="59" t="s">
        <v>1127</v>
      </c>
      <c r="S28" s="23" t="s">
        <v>582</v>
      </c>
      <c r="U28" s="25" t="s">
        <v>1105</v>
      </c>
      <c r="V28" s="59" t="s">
        <v>1122</v>
      </c>
      <c r="W28" s="59" t="s">
        <v>1123</v>
      </c>
      <c r="X28" s="59" t="s">
        <v>1124</v>
      </c>
      <c r="Y28" s="59" t="s">
        <v>1125</v>
      </c>
      <c r="Z28" s="59" t="s">
        <v>1126</v>
      </c>
      <c r="AA28" s="59" t="s">
        <v>1127</v>
      </c>
      <c r="AB28" s="23" t="s">
        <v>582</v>
      </c>
    </row>
    <row r="29" spans="3:32" ht="15" thickBot="1" x14ac:dyDescent="0.35">
      <c r="C29" s="26" t="s">
        <v>1112</v>
      </c>
      <c r="D29" s="27" t="e">
        <f t="shared" ref="D29:J29" si="9">+D31+D38</f>
        <v>#VALUE!</v>
      </c>
      <c r="E29" s="27" t="e">
        <f t="shared" si="9"/>
        <v>#VALUE!</v>
      </c>
      <c r="F29" s="27" t="e">
        <f t="shared" si="9"/>
        <v>#VALUE!</v>
      </c>
      <c r="G29" s="27" t="e">
        <f t="shared" si="9"/>
        <v>#VALUE!</v>
      </c>
      <c r="H29" s="27" t="e">
        <f t="shared" si="9"/>
        <v>#VALUE!</v>
      </c>
      <c r="I29" s="27" t="e">
        <f t="shared" si="9"/>
        <v>#VALUE!</v>
      </c>
      <c r="J29" s="28" t="e">
        <f t="shared" si="9"/>
        <v>#VALUE!</v>
      </c>
      <c r="K29" s="24"/>
      <c r="L29" s="26" t="s">
        <v>1113</v>
      </c>
      <c r="M29" s="27" t="e">
        <f t="shared" ref="M29:S29" si="10">+M31+M38</f>
        <v>#VALUE!</v>
      </c>
      <c r="N29" s="27" t="e">
        <f t="shared" si="10"/>
        <v>#VALUE!</v>
      </c>
      <c r="O29" s="27" t="e">
        <f t="shared" si="10"/>
        <v>#VALUE!</v>
      </c>
      <c r="P29" s="27" t="e">
        <f t="shared" si="10"/>
        <v>#VALUE!</v>
      </c>
      <c r="Q29" s="27" t="e">
        <f t="shared" si="10"/>
        <v>#VALUE!</v>
      </c>
      <c r="R29" s="27" t="e">
        <f t="shared" si="10"/>
        <v>#VALUE!</v>
      </c>
      <c r="S29" s="28" t="e">
        <f t="shared" si="10"/>
        <v>#VALUE!</v>
      </c>
      <c r="U29" s="29" t="s">
        <v>1114</v>
      </c>
      <c r="V29" s="27">
        <f t="shared" ref="V29:AB29" si="11">+V31+V38</f>
        <v>0</v>
      </c>
      <c r="W29" s="27">
        <f t="shared" si="11"/>
        <v>0</v>
      </c>
      <c r="X29" s="27">
        <f t="shared" si="11"/>
        <v>0</v>
      </c>
      <c r="Y29" s="27">
        <f t="shared" si="11"/>
        <v>0</v>
      </c>
      <c r="Z29" s="27">
        <f t="shared" si="11"/>
        <v>0</v>
      </c>
      <c r="AA29" s="27">
        <f t="shared" si="11"/>
        <v>0</v>
      </c>
      <c r="AB29" s="28">
        <f t="shared" si="11"/>
        <v>0</v>
      </c>
    </row>
    <row r="30" spans="3:32" ht="15" thickBot="1" x14ac:dyDescent="0.35">
      <c r="C30" s="32"/>
      <c r="D30" s="24"/>
      <c r="E30" s="24"/>
      <c r="F30" s="24"/>
      <c r="G30" s="24"/>
      <c r="H30" s="24"/>
      <c r="I30" s="24"/>
      <c r="J30" s="24"/>
      <c r="K30" s="24"/>
      <c r="L30" s="33"/>
      <c r="M30" s="24"/>
      <c r="N30" s="24"/>
      <c r="O30" s="24"/>
      <c r="P30" s="24"/>
      <c r="Q30" s="24"/>
      <c r="R30" s="24"/>
      <c r="U30" s="33"/>
      <c r="V30" s="24"/>
      <c r="W30" s="24"/>
      <c r="X30" s="24"/>
      <c r="Y30" s="24"/>
      <c r="Z30" s="24"/>
      <c r="AA30" s="24"/>
    </row>
    <row r="31" spans="3:32" ht="15" thickBot="1" x14ac:dyDescent="0.35">
      <c r="C31" s="34" t="s">
        <v>1116</v>
      </c>
      <c r="D31" s="35" t="e">
        <f t="shared" ref="D31:J31" si="12">SUM(D32:D36)</f>
        <v>#VALUE!</v>
      </c>
      <c r="E31" s="35" t="e">
        <f t="shared" si="12"/>
        <v>#VALUE!</v>
      </c>
      <c r="F31" s="35" t="e">
        <f t="shared" si="12"/>
        <v>#VALUE!</v>
      </c>
      <c r="G31" s="35" t="e">
        <f t="shared" si="12"/>
        <v>#VALUE!</v>
      </c>
      <c r="H31" s="35" t="e">
        <f t="shared" si="12"/>
        <v>#VALUE!</v>
      </c>
      <c r="I31" s="35" t="e">
        <f t="shared" si="12"/>
        <v>#VALUE!</v>
      </c>
      <c r="J31" s="36" t="e">
        <f t="shared" si="12"/>
        <v>#VALUE!</v>
      </c>
      <c r="L31" s="34" t="s">
        <v>1116</v>
      </c>
      <c r="M31" s="35" t="e">
        <f t="shared" ref="M31:S31" si="13">SUM(M32:M36)</f>
        <v>#VALUE!</v>
      </c>
      <c r="N31" s="35" t="e">
        <f t="shared" si="13"/>
        <v>#VALUE!</v>
      </c>
      <c r="O31" s="35" t="e">
        <f t="shared" si="13"/>
        <v>#VALUE!</v>
      </c>
      <c r="P31" s="35" t="e">
        <f t="shared" si="13"/>
        <v>#VALUE!</v>
      </c>
      <c r="Q31" s="35" t="e">
        <f t="shared" si="13"/>
        <v>#VALUE!</v>
      </c>
      <c r="R31" s="35" t="e">
        <f t="shared" si="13"/>
        <v>#VALUE!</v>
      </c>
      <c r="S31" s="36" t="e">
        <f t="shared" si="13"/>
        <v>#VALUE!</v>
      </c>
      <c r="U31" s="37" t="s">
        <v>1116</v>
      </c>
      <c r="V31" s="38">
        <f t="shared" ref="V31:AB31" si="14">SUM(V32:V36)</f>
        <v>0</v>
      </c>
      <c r="W31" s="38">
        <f t="shared" si="14"/>
        <v>0</v>
      </c>
      <c r="X31" s="38">
        <f t="shared" si="14"/>
        <v>0</v>
      </c>
      <c r="Y31" s="38">
        <f t="shared" si="14"/>
        <v>0</v>
      </c>
      <c r="Z31" s="38">
        <f t="shared" si="14"/>
        <v>0</v>
      </c>
      <c r="AA31" s="38">
        <f t="shared" si="14"/>
        <v>0</v>
      </c>
      <c r="AB31" s="39">
        <f t="shared" si="14"/>
        <v>0</v>
      </c>
      <c r="AD31" s="100" t="s">
        <v>1156</v>
      </c>
      <c r="AE31" s="100" t="s">
        <v>1157</v>
      </c>
      <c r="AF31" s="100" t="s">
        <v>1003</v>
      </c>
    </row>
    <row r="32" spans="3:32" x14ac:dyDescent="0.3">
      <c r="C32" s="40" t="s">
        <v>163</v>
      </c>
      <c r="D32" s="41" t="e">
        <v>#VALUE!</v>
      </c>
      <c r="E32" s="41" t="e">
        <v>#VALUE!</v>
      </c>
      <c r="F32" s="41" t="e">
        <v>#VALUE!</v>
      </c>
      <c r="G32" s="41" t="e">
        <v>#VALUE!</v>
      </c>
      <c r="H32" s="41" t="e">
        <v>#VALUE!</v>
      </c>
      <c r="I32" s="41" t="e">
        <v>#VALUE!</v>
      </c>
      <c r="J32" s="42" t="e">
        <f>SUM(D32:I32)</f>
        <v>#VALUE!</v>
      </c>
      <c r="L32" s="40" t="s">
        <v>163</v>
      </c>
      <c r="M32" s="41" t="e">
        <v>#VALUE!</v>
      </c>
      <c r="N32" s="41" t="e">
        <v>#VALUE!</v>
      </c>
      <c r="O32" s="41" t="e">
        <v>#VALUE!</v>
      </c>
      <c r="P32" s="41" t="e">
        <v>#VALUE!</v>
      </c>
      <c r="Q32" s="41" t="e">
        <v>#VALUE!</v>
      </c>
      <c r="R32" s="41" t="e">
        <v>#VALUE!</v>
      </c>
      <c r="S32" s="43" t="e">
        <f>SUM(M32:R32)</f>
        <v>#VALUE!</v>
      </c>
      <c r="U32" s="40" t="s">
        <v>163</v>
      </c>
      <c r="V32" s="41">
        <f>SUMIFS(MASTER_Workers!$AI:$AI,MASTER_Workers!$AQ:$AQ,Cat_Sum!V$28,MASTER_Workers!$D:$D,Cat_Sum!$U$2,MASTER_Workers!$F:$F,Cat_Sum!$U32)</f>
        <v>0</v>
      </c>
      <c r="W32" s="41">
        <f>SUMIFS(MASTER_Workers!$AI:$AI,MASTER_Workers!$AQ:$AQ,Cat_Sum!W$28,MASTER_Workers!$D:$D,Cat_Sum!$U$2,MASTER_Workers!$F:$F,Cat_Sum!$U32)</f>
        <v>0</v>
      </c>
      <c r="X32" s="41">
        <f>SUMIFS(MASTER_Workers!$AI:$AI,MASTER_Workers!$AQ:$AQ,Cat_Sum!X$28,MASTER_Workers!$D:$D,Cat_Sum!$U$2,MASTER_Workers!$F:$F,Cat_Sum!$U32)</f>
        <v>0</v>
      </c>
      <c r="Y32" s="41">
        <f>SUMIFS(MASTER_Workers!$AI:$AI,MASTER_Workers!$AQ:$AQ,Cat_Sum!Y$28,MASTER_Workers!$D:$D,Cat_Sum!$U$2,MASTER_Workers!$F:$F,Cat_Sum!$U32)</f>
        <v>0</v>
      </c>
      <c r="Z32" s="41">
        <f>SUMIFS(MASTER_Workers!$AI:$AI,MASTER_Workers!$AQ:$AQ,Cat_Sum!Z$28,MASTER_Workers!$D:$D,Cat_Sum!$U$2,MASTER_Workers!$F:$F,Cat_Sum!$U32)</f>
        <v>0</v>
      </c>
      <c r="AA32" s="41">
        <f>SUMIFS(MASTER_Workers!$AI:$AI,MASTER_Workers!$AQ:$AQ,Cat_Sum!AA$28,MASTER_Workers!$D:$D,Cat_Sum!$U$2,MASTER_Workers!$F:$F,Cat_Sum!$U32)</f>
        <v>0</v>
      </c>
      <c r="AB32" s="43">
        <f>SUM(V32:AA32)</f>
        <v>0</v>
      </c>
      <c r="AD32" s="8" t="s">
        <v>1140</v>
      </c>
      <c r="AE32" s="90">
        <f>+AE7+AE8+AE10+AE11</f>
        <v>0</v>
      </c>
      <c r="AF32" s="90">
        <f>+AF7+AF8+AF10+AF11</f>
        <v>58412</v>
      </c>
    </row>
    <row r="33" spans="3:32" x14ac:dyDescent="0.3">
      <c r="C33" s="44" t="s">
        <v>43</v>
      </c>
      <c r="D33" s="45" t="e">
        <v>#VALUE!</v>
      </c>
      <c r="E33" s="45" t="e">
        <v>#VALUE!</v>
      </c>
      <c r="F33" s="45" t="e">
        <v>#VALUE!</v>
      </c>
      <c r="G33" s="45" t="e">
        <v>#VALUE!</v>
      </c>
      <c r="H33" s="45" t="e">
        <v>#VALUE!</v>
      </c>
      <c r="I33" s="45" t="e">
        <v>#VALUE!</v>
      </c>
      <c r="J33" s="46" t="e">
        <f>SUM(D33:I33)</f>
        <v>#VALUE!</v>
      </c>
      <c r="L33" s="44" t="s">
        <v>43</v>
      </c>
      <c r="M33" s="45" t="e">
        <v>#VALUE!</v>
      </c>
      <c r="N33" s="45" t="e">
        <v>#VALUE!</v>
      </c>
      <c r="O33" s="45" t="e">
        <v>#VALUE!</v>
      </c>
      <c r="P33" s="45" t="e">
        <v>#VALUE!</v>
      </c>
      <c r="Q33" s="45" t="e">
        <v>#VALUE!</v>
      </c>
      <c r="R33" s="45" t="e">
        <v>#VALUE!</v>
      </c>
      <c r="S33" s="47" t="e">
        <f>SUM(M33:R33)</f>
        <v>#VALUE!</v>
      </c>
      <c r="U33" s="44" t="s">
        <v>43</v>
      </c>
      <c r="V33" s="45">
        <f>SUMIFS(MASTER_Workers!$AI:$AI,MASTER_Workers!$AQ:$AQ,Cat_Sum!V$28,MASTER_Workers!$D:$D,Cat_Sum!$U$2,MASTER_Workers!$F:$F,Cat_Sum!$U33)</f>
        <v>0</v>
      </c>
      <c r="W33" s="45">
        <f>SUMIFS(MASTER_Workers!$AI:$AI,MASTER_Workers!$AQ:$AQ,Cat_Sum!W$28,MASTER_Workers!$D:$D,Cat_Sum!$U$2,MASTER_Workers!$F:$F,Cat_Sum!$U33)</f>
        <v>0</v>
      </c>
      <c r="X33" s="45">
        <f>SUMIFS(MASTER_Workers!$AI:$AI,MASTER_Workers!$AQ:$AQ,Cat_Sum!X$28,MASTER_Workers!$D:$D,Cat_Sum!$U$2,MASTER_Workers!$F:$F,Cat_Sum!$U33)</f>
        <v>0</v>
      </c>
      <c r="Y33" s="45">
        <f>SUMIFS(MASTER_Workers!$AI:$AI,MASTER_Workers!$AQ:$AQ,Cat_Sum!Y$28,MASTER_Workers!$D:$D,Cat_Sum!$U$2,MASTER_Workers!$F:$F,Cat_Sum!$U33)</f>
        <v>0</v>
      </c>
      <c r="Z33" s="45">
        <f>SUMIFS(MASTER_Workers!$AI:$AI,MASTER_Workers!$AQ:$AQ,Cat_Sum!Z$28,MASTER_Workers!$D:$D,Cat_Sum!$U$2,MASTER_Workers!$F:$F,Cat_Sum!$U33)</f>
        <v>0</v>
      </c>
      <c r="AA33" s="45">
        <f>SUMIFS(MASTER_Workers!$AI:$AI,MASTER_Workers!$AQ:$AQ,Cat_Sum!AA$28,MASTER_Workers!$D:$D,Cat_Sum!$U$2,MASTER_Workers!$F:$F,Cat_Sum!$U33)</f>
        <v>0</v>
      </c>
      <c r="AB33" s="47">
        <f>SUM(V33:AA33)</f>
        <v>0</v>
      </c>
      <c r="AD33" s="8" t="s">
        <v>1141</v>
      </c>
      <c r="AE33" s="90">
        <f>+AE6+AE9+AE12+AE13+AE14+AE15</f>
        <v>0</v>
      </c>
      <c r="AF33" s="90">
        <f>+AF6+AF9+AF12+AF13+AF14+AF15</f>
        <v>13673</v>
      </c>
    </row>
    <row r="34" spans="3:32" x14ac:dyDescent="0.3">
      <c r="C34" s="44" t="s">
        <v>115</v>
      </c>
      <c r="D34" s="45" t="e">
        <v>#VALUE!</v>
      </c>
      <c r="E34" s="45" t="e">
        <v>#VALUE!</v>
      </c>
      <c r="F34" s="45" t="e">
        <v>#VALUE!</v>
      </c>
      <c r="G34" s="45" t="e">
        <v>#VALUE!</v>
      </c>
      <c r="H34" s="45" t="e">
        <v>#VALUE!</v>
      </c>
      <c r="I34" s="45" t="e">
        <v>#VALUE!</v>
      </c>
      <c r="J34" s="46" t="e">
        <f>SUM(D34:I34)</f>
        <v>#VALUE!</v>
      </c>
      <c r="L34" s="44" t="s">
        <v>115</v>
      </c>
      <c r="M34" s="45" t="e">
        <v>#VALUE!</v>
      </c>
      <c r="N34" s="45" t="e">
        <v>#VALUE!</v>
      </c>
      <c r="O34" s="45" t="e">
        <v>#VALUE!</v>
      </c>
      <c r="P34" s="45" t="e">
        <v>#VALUE!</v>
      </c>
      <c r="Q34" s="45" t="e">
        <v>#VALUE!</v>
      </c>
      <c r="R34" s="45" t="e">
        <v>#VALUE!</v>
      </c>
      <c r="S34" s="47" t="e">
        <f>SUM(M34:R34)</f>
        <v>#VALUE!</v>
      </c>
      <c r="U34" s="44" t="s">
        <v>115</v>
      </c>
      <c r="V34" s="45">
        <f>SUMIFS(MASTER_Workers!$AI:$AI,MASTER_Workers!$AQ:$AQ,Cat_Sum!V$28,MASTER_Workers!$D:$D,Cat_Sum!$U$2,MASTER_Workers!$F:$F,Cat_Sum!$U34)</f>
        <v>0</v>
      </c>
      <c r="W34" s="45">
        <f>SUMIFS(MASTER_Workers!$AI:$AI,MASTER_Workers!$AQ:$AQ,Cat_Sum!W$28,MASTER_Workers!$D:$D,Cat_Sum!$U$2,MASTER_Workers!$F:$F,Cat_Sum!$U34)</f>
        <v>0</v>
      </c>
      <c r="X34" s="45">
        <f>SUMIFS(MASTER_Workers!$AI:$AI,MASTER_Workers!$AQ:$AQ,Cat_Sum!X$28,MASTER_Workers!$D:$D,Cat_Sum!$U$2,MASTER_Workers!$F:$F,Cat_Sum!$U34)</f>
        <v>0</v>
      </c>
      <c r="Y34" s="45">
        <f>SUMIFS(MASTER_Workers!$AI:$AI,MASTER_Workers!$AQ:$AQ,Cat_Sum!Y$28,MASTER_Workers!$D:$D,Cat_Sum!$U$2,MASTER_Workers!$F:$F,Cat_Sum!$U34)</f>
        <v>0</v>
      </c>
      <c r="Z34" s="45">
        <f>SUMIFS(MASTER_Workers!$AI:$AI,MASTER_Workers!$AQ:$AQ,Cat_Sum!Z$28,MASTER_Workers!$D:$D,Cat_Sum!$U$2,MASTER_Workers!$F:$F,Cat_Sum!$U34)</f>
        <v>0</v>
      </c>
      <c r="AA34" s="45">
        <f>SUMIFS(MASTER_Workers!$AI:$AI,MASTER_Workers!$AQ:$AQ,Cat_Sum!AA$28,MASTER_Workers!$D:$D,Cat_Sum!$U$2,MASTER_Workers!$F:$F,Cat_Sum!$U34)</f>
        <v>0</v>
      </c>
      <c r="AB34" s="47">
        <f>SUM(V34:AA34)</f>
        <v>0</v>
      </c>
      <c r="AD34" s="8" t="s">
        <v>1142</v>
      </c>
      <c r="AE34" s="90">
        <f>AE16</f>
        <v>0</v>
      </c>
      <c r="AF34" s="90">
        <f>AF16</f>
        <v>11603</v>
      </c>
    </row>
    <row r="35" spans="3:32" x14ac:dyDescent="0.3">
      <c r="C35" s="44" t="s">
        <v>951</v>
      </c>
      <c r="D35" s="45" t="e">
        <v>#VALUE!</v>
      </c>
      <c r="E35" s="45" t="e">
        <v>#VALUE!</v>
      </c>
      <c r="F35" s="45" t="e">
        <v>#VALUE!</v>
      </c>
      <c r="G35" s="45" t="e">
        <v>#VALUE!</v>
      </c>
      <c r="H35" s="45" t="e">
        <v>#VALUE!</v>
      </c>
      <c r="I35" s="45" t="e">
        <v>#VALUE!</v>
      </c>
      <c r="J35" s="46" t="e">
        <f>SUM(D35:I35)</f>
        <v>#VALUE!</v>
      </c>
      <c r="L35" s="44" t="s">
        <v>951</v>
      </c>
      <c r="M35" s="45" t="e">
        <v>#VALUE!</v>
      </c>
      <c r="N35" s="45" t="e">
        <v>#VALUE!</v>
      </c>
      <c r="O35" s="45" t="e">
        <v>#VALUE!</v>
      </c>
      <c r="P35" s="45" t="e">
        <v>#VALUE!</v>
      </c>
      <c r="Q35" s="45" t="e">
        <v>#VALUE!</v>
      </c>
      <c r="R35" s="45" t="e">
        <v>#VALUE!</v>
      </c>
      <c r="S35" s="47" t="e">
        <f>SUM(M35:R35)</f>
        <v>#VALUE!</v>
      </c>
      <c r="U35" s="44" t="s">
        <v>157</v>
      </c>
      <c r="V35" s="45">
        <f>SUMIFS(MASTER_Workers!$AI:$AI,MASTER_Workers!$AQ:$AQ,Cat_Sum!V$28,MASTER_Workers!$D:$D,Cat_Sum!$U$2,MASTER_Workers!$F:$F,Cat_Sum!$U35)</f>
        <v>0</v>
      </c>
      <c r="W35" s="45">
        <f>SUMIFS(MASTER_Workers!$AI:$AI,MASTER_Workers!$AQ:$AQ,Cat_Sum!W$28,MASTER_Workers!$D:$D,Cat_Sum!$U$2,MASTER_Workers!$F:$F,Cat_Sum!$U35)</f>
        <v>0</v>
      </c>
      <c r="X35" s="45">
        <f>SUMIFS(MASTER_Workers!$AI:$AI,MASTER_Workers!$AQ:$AQ,Cat_Sum!X$28,MASTER_Workers!$D:$D,Cat_Sum!$U$2,MASTER_Workers!$F:$F,Cat_Sum!$U35)</f>
        <v>0</v>
      </c>
      <c r="Y35" s="45">
        <f>SUMIFS(MASTER_Workers!$AI:$AI,MASTER_Workers!$AQ:$AQ,Cat_Sum!Y$28,MASTER_Workers!$D:$D,Cat_Sum!$U$2,MASTER_Workers!$F:$F,Cat_Sum!$U35)</f>
        <v>0</v>
      </c>
      <c r="Z35" s="45">
        <f>SUMIFS(MASTER_Workers!$AI:$AI,MASTER_Workers!$AQ:$AQ,Cat_Sum!Z$28,MASTER_Workers!$D:$D,Cat_Sum!$U$2,MASTER_Workers!$F:$F,Cat_Sum!$U35)</f>
        <v>0</v>
      </c>
      <c r="AA35" s="45">
        <f>SUMIFS(MASTER_Workers!$AI:$AI,MASTER_Workers!$AQ:$AQ,Cat_Sum!AA$28,MASTER_Workers!$D:$D,Cat_Sum!$U$2,MASTER_Workers!$F:$F,Cat_Sum!$U35)</f>
        <v>0</v>
      </c>
      <c r="AB35" s="47">
        <f>SUM(V35:AA35)</f>
        <v>0</v>
      </c>
      <c r="AD35" s="100"/>
      <c r="AE35" s="101">
        <f>SUM(AE32:AE34)</f>
        <v>0</v>
      </c>
      <c r="AF35" s="101">
        <f>SUM(AF32:AF34)</f>
        <v>83688</v>
      </c>
    </row>
    <row r="36" spans="3:32" ht="15" thickBot="1" x14ac:dyDescent="0.35">
      <c r="C36" s="48" t="s">
        <v>157</v>
      </c>
      <c r="D36" s="49" t="e">
        <v>#VALUE!</v>
      </c>
      <c r="E36" s="49" t="e">
        <v>#VALUE!</v>
      </c>
      <c r="F36" s="49" t="e">
        <v>#VALUE!</v>
      </c>
      <c r="G36" s="49" t="e">
        <v>#VALUE!</v>
      </c>
      <c r="H36" s="49" t="e">
        <v>#VALUE!</v>
      </c>
      <c r="I36" s="49" t="e">
        <v>#VALUE!</v>
      </c>
      <c r="J36" s="50" t="e">
        <f>SUM(D36:I36)</f>
        <v>#VALUE!</v>
      </c>
      <c r="L36" s="48" t="s">
        <v>952</v>
      </c>
      <c r="M36" s="49" t="e">
        <v>#VALUE!</v>
      </c>
      <c r="N36" s="49" t="e">
        <v>#VALUE!</v>
      </c>
      <c r="O36" s="49" t="e">
        <v>#VALUE!</v>
      </c>
      <c r="P36" s="49" t="e">
        <v>#VALUE!</v>
      </c>
      <c r="Q36" s="49" t="e">
        <v>#VALUE!</v>
      </c>
      <c r="R36" s="49" t="e">
        <v>#VALUE!</v>
      </c>
      <c r="S36" s="51" t="e">
        <f>SUM(M36:R36)</f>
        <v>#VALUE!</v>
      </c>
      <c r="U36" s="48"/>
      <c r="V36" s="49"/>
      <c r="W36" s="49"/>
      <c r="X36" s="49"/>
      <c r="Y36" s="49"/>
      <c r="Z36" s="49"/>
      <c r="AA36" s="49"/>
      <c r="AB36" s="51">
        <f>SUM(V36:AA36)</f>
        <v>0</v>
      </c>
    </row>
    <row r="37" spans="3:32" ht="15" thickBot="1" x14ac:dyDescent="0.35"/>
    <row r="38" spans="3:32" ht="15" thickBot="1" x14ac:dyDescent="0.35">
      <c r="C38" s="52" t="s">
        <v>1118</v>
      </c>
      <c r="D38" s="53" t="e">
        <f t="shared" ref="D38:J38" si="15">SUM(D39:D43)</f>
        <v>#VALUE!</v>
      </c>
      <c r="E38" s="53" t="e">
        <f t="shared" si="15"/>
        <v>#VALUE!</v>
      </c>
      <c r="F38" s="53" t="e">
        <f t="shared" si="15"/>
        <v>#VALUE!</v>
      </c>
      <c r="G38" s="53" t="e">
        <f t="shared" si="15"/>
        <v>#VALUE!</v>
      </c>
      <c r="H38" s="53" t="e">
        <f t="shared" si="15"/>
        <v>#VALUE!</v>
      </c>
      <c r="I38" s="53" t="e">
        <f t="shared" si="15"/>
        <v>#VALUE!</v>
      </c>
      <c r="J38" s="54" t="e">
        <f t="shared" si="15"/>
        <v>#VALUE!</v>
      </c>
      <c r="L38" s="52" t="s">
        <v>1118</v>
      </c>
      <c r="M38" s="53" t="e">
        <f t="shared" ref="M38:S38" si="16">SUM(M39:M42)</f>
        <v>#VALUE!</v>
      </c>
      <c r="N38" s="53" t="e">
        <f t="shared" si="16"/>
        <v>#VALUE!</v>
      </c>
      <c r="O38" s="53" t="e">
        <f t="shared" si="16"/>
        <v>#VALUE!</v>
      </c>
      <c r="P38" s="53" t="e">
        <f t="shared" si="16"/>
        <v>#VALUE!</v>
      </c>
      <c r="Q38" s="53" t="e">
        <f t="shared" si="16"/>
        <v>#VALUE!</v>
      </c>
      <c r="R38" s="53" t="e">
        <f t="shared" si="16"/>
        <v>#VALUE!</v>
      </c>
      <c r="S38" s="54" t="e">
        <f t="shared" si="16"/>
        <v>#VALUE!</v>
      </c>
      <c r="U38" s="52" t="s">
        <v>1118</v>
      </c>
      <c r="V38" s="53">
        <f t="shared" ref="V38:AA38" si="17">SUM(V39:V42)</f>
        <v>0</v>
      </c>
      <c r="W38" s="53">
        <f t="shared" si="17"/>
        <v>0</v>
      </c>
      <c r="X38" s="53">
        <f t="shared" si="17"/>
        <v>0</v>
      </c>
      <c r="Y38" s="53">
        <f t="shared" si="17"/>
        <v>0</v>
      </c>
      <c r="Z38" s="53">
        <f t="shared" si="17"/>
        <v>0</v>
      </c>
      <c r="AA38" s="53">
        <f t="shared" si="17"/>
        <v>0</v>
      </c>
      <c r="AB38" s="54">
        <f>SUM(AB39:AB43)</f>
        <v>0</v>
      </c>
    </row>
    <row r="39" spans="3:32" x14ac:dyDescent="0.3">
      <c r="C39" s="44" t="s">
        <v>595</v>
      </c>
      <c r="D39" s="45" t="e">
        <v>#VALUE!</v>
      </c>
      <c r="E39" s="45" t="e">
        <v>#VALUE!</v>
      </c>
      <c r="F39" s="45" t="e">
        <v>#VALUE!</v>
      </c>
      <c r="G39" s="45" t="e">
        <v>#VALUE!</v>
      </c>
      <c r="H39" s="45" t="e">
        <v>#VALUE!</v>
      </c>
      <c r="I39" s="45" t="e">
        <v>#VALUE!</v>
      </c>
      <c r="J39" s="46" t="e">
        <f>SUM(D39:I39)</f>
        <v>#VALUE!</v>
      </c>
      <c r="L39" s="44" t="s">
        <v>595</v>
      </c>
      <c r="M39" s="45" t="e">
        <v>#VALUE!</v>
      </c>
      <c r="N39" s="45" t="e">
        <v>#VALUE!</v>
      </c>
      <c r="O39" s="45" t="e">
        <v>#VALUE!</v>
      </c>
      <c r="P39" s="45" t="e">
        <v>#VALUE!</v>
      </c>
      <c r="Q39" s="45" t="e">
        <v>#VALUE!</v>
      </c>
      <c r="R39" s="45" t="e">
        <v>#VALUE!</v>
      </c>
      <c r="S39" s="46" t="e">
        <f>SUM(M39:R39)</f>
        <v>#VALUE!</v>
      </c>
      <c r="U39" s="44" t="s">
        <v>595</v>
      </c>
      <c r="V39" s="45">
        <f>SUMIFS(MASTER_Workers!$AI:$AI,MASTER_Workers!$AQ:$AQ,Cat_Sum!V$28,MASTER_Workers!$D:$D,Cat_Sum!$U$2,MASTER_Workers!$F:$F,Cat_Sum!$U39)</f>
        <v>0</v>
      </c>
      <c r="W39" s="45">
        <f>SUMIFS(MASTER_Workers!$AI:$AI,MASTER_Workers!$AQ:$AQ,Cat_Sum!W$28,MASTER_Workers!$D:$D,Cat_Sum!$U$2,MASTER_Workers!$F:$F,Cat_Sum!$U39)</f>
        <v>0</v>
      </c>
      <c r="X39" s="45">
        <f>SUMIFS(MASTER_Workers!$AI:$AI,MASTER_Workers!$AQ:$AQ,Cat_Sum!X$28,MASTER_Workers!$D:$D,Cat_Sum!$U$2,MASTER_Workers!$F:$F,Cat_Sum!$U39)</f>
        <v>0</v>
      </c>
      <c r="Y39" s="45">
        <f>SUMIFS(MASTER_Workers!$AI:$AI,MASTER_Workers!$AQ:$AQ,Cat_Sum!Y$28,MASTER_Workers!$D:$D,Cat_Sum!$U$2,MASTER_Workers!$F:$F,Cat_Sum!$U39)</f>
        <v>0</v>
      </c>
      <c r="Z39" s="45">
        <f>SUMIFS(MASTER_Workers!$AI:$AI,MASTER_Workers!$AQ:$AQ,Cat_Sum!Z$28,MASTER_Workers!$D:$D,Cat_Sum!$U$2,MASTER_Workers!$F:$F,Cat_Sum!$U39)</f>
        <v>0</v>
      </c>
      <c r="AA39" s="45">
        <f>SUMIFS(MASTER_Workers!$AI:$AI,MASTER_Workers!$AQ:$AQ,Cat_Sum!AA$28,MASTER_Workers!$D:$D,Cat_Sum!$U$2,MASTER_Workers!$F:$F,Cat_Sum!$U39)</f>
        <v>0</v>
      </c>
      <c r="AB39" s="46">
        <f>SUM(V39:AA39)</f>
        <v>0</v>
      </c>
    </row>
    <row r="40" spans="3:32" x14ac:dyDescent="0.3">
      <c r="C40" s="44" t="s">
        <v>597</v>
      </c>
      <c r="D40" s="45" t="e">
        <v>#VALUE!</v>
      </c>
      <c r="E40" s="45" t="e">
        <v>#VALUE!</v>
      </c>
      <c r="F40" s="45" t="e">
        <v>#VALUE!</v>
      </c>
      <c r="G40" s="45" t="e">
        <v>#VALUE!</v>
      </c>
      <c r="H40" s="45" t="e">
        <v>#VALUE!</v>
      </c>
      <c r="I40" s="45" t="e">
        <v>#VALUE!</v>
      </c>
      <c r="J40" s="46" t="e">
        <f>SUM(D40:I40)</f>
        <v>#VALUE!</v>
      </c>
      <c r="L40" s="44" t="s">
        <v>1119</v>
      </c>
      <c r="M40" s="45" t="e">
        <v>#VALUE!</v>
      </c>
      <c r="N40" s="45" t="e">
        <v>#VALUE!</v>
      </c>
      <c r="O40" s="45" t="e">
        <v>#VALUE!</v>
      </c>
      <c r="P40" s="45" t="e">
        <v>#VALUE!</v>
      </c>
      <c r="Q40" s="45" t="e">
        <v>#VALUE!</v>
      </c>
      <c r="R40" s="45" t="e">
        <v>#VALUE!</v>
      </c>
      <c r="S40" s="46" t="e">
        <f>SUM(M40:R40)</f>
        <v>#VALUE!</v>
      </c>
      <c r="U40" s="44" t="s">
        <v>594</v>
      </c>
      <c r="V40" s="45">
        <f>SUMIFS(MASTER_Workers!$AI:$AI,MASTER_Workers!$AQ:$AQ,Cat_Sum!V$28,MASTER_Workers!$D:$D,Cat_Sum!$U$2,MASTER_Workers!$F:$F,Cat_Sum!$U40)</f>
        <v>0</v>
      </c>
      <c r="W40" s="45">
        <f>SUMIFS(MASTER_Workers!$AI:$AI,MASTER_Workers!$AQ:$AQ,Cat_Sum!W$28,MASTER_Workers!$D:$D,Cat_Sum!$U$2,MASTER_Workers!$F:$F,Cat_Sum!$U40)</f>
        <v>0</v>
      </c>
      <c r="X40" s="45">
        <f>SUMIFS(MASTER_Workers!$AI:$AI,MASTER_Workers!$AQ:$AQ,Cat_Sum!X$28,MASTER_Workers!$D:$D,Cat_Sum!$U$2,MASTER_Workers!$F:$F,Cat_Sum!$U40)</f>
        <v>0</v>
      </c>
      <c r="Y40" s="45">
        <f>SUMIFS(MASTER_Workers!$AI:$AI,MASTER_Workers!$AQ:$AQ,Cat_Sum!Y$28,MASTER_Workers!$D:$D,Cat_Sum!$U$2,MASTER_Workers!$F:$F,Cat_Sum!$U40)</f>
        <v>0</v>
      </c>
      <c r="Z40" s="45">
        <f>SUMIFS(MASTER_Workers!$AI:$AI,MASTER_Workers!$AQ:$AQ,Cat_Sum!Z$28,MASTER_Workers!$D:$D,Cat_Sum!$U$2,MASTER_Workers!$F:$F,Cat_Sum!$U40)</f>
        <v>0</v>
      </c>
      <c r="AA40" s="45">
        <f>SUMIFS(MASTER_Workers!$AI:$AI,MASTER_Workers!$AQ:$AQ,Cat_Sum!AA$28,MASTER_Workers!$D:$D,Cat_Sum!$U$2,MASTER_Workers!$F:$F,Cat_Sum!$U40)</f>
        <v>0</v>
      </c>
      <c r="AB40" s="46">
        <f>SUM(V40:AA40)</f>
        <v>0</v>
      </c>
    </row>
    <row r="41" spans="3:32" x14ac:dyDescent="0.3">
      <c r="C41" s="44" t="s">
        <v>594</v>
      </c>
      <c r="D41" s="45" t="e">
        <v>#VALUE!</v>
      </c>
      <c r="E41" s="45" t="e">
        <v>#VALUE!</v>
      </c>
      <c r="F41" s="45" t="e">
        <v>#VALUE!</v>
      </c>
      <c r="G41" s="45" t="e">
        <v>#VALUE!</v>
      </c>
      <c r="H41" s="45" t="e">
        <v>#VALUE!</v>
      </c>
      <c r="I41" s="45" t="e">
        <v>#VALUE!</v>
      </c>
      <c r="J41" s="46" t="e">
        <f>SUM(D41:I41)</f>
        <v>#VALUE!</v>
      </c>
      <c r="L41" s="44" t="s">
        <v>594</v>
      </c>
      <c r="M41" s="45" t="e">
        <v>#VALUE!</v>
      </c>
      <c r="N41" s="45" t="e">
        <v>#VALUE!</v>
      </c>
      <c r="O41" s="45" t="e">
        <v>#VALUE!</v>
      </c>
      <c r="P41" s="45" t="e">
        <v>#VALUE!</v>
      </c>
      <c r="Q41" s="45" t="e">
        <v>#VALUE!</v>
      </c>
      <c r="R41" s="45" t="e">
        <v>#VALUE!</v>
      </c>
      <c r="S41" s="46" t="e">
        <f>SUM(M41:R41)</f>
        <v>#VALUE!</v>
      </c>
      <c r="U41" s="44" t="s">
        <v>596</v>
      </c>
      <c r="V41" s="45">
        <f>SUMIFS(MASTER_Workers!$AI:$AI,MASTER_Workers!$AQ:$AQ,Cat_Sum!V$28,MASTER_Workers!$D:$D,Cat_Sum!$U$2,MASTER_Workers!$F:$F,Cat_Sum!$U41)</f>
        <v>0</v>
      </c>
      <c r="W41" s="45">
        <f>SUMIFS(MASTER_Workers!$AI:$AI,MASTER_Workers!$AQ:$AQ,Cat_Sum!W$28,MASTER_Workers!$D:$D,Cat_Sum!$U$2,MASTER_Workers!$F:$F,Cat_Sum!$U41)</f>
        <v>0</v>
      </c>
      <c r="X41" s="45">
        <f>SUMIFS(MASTER_Workers!$AI:$AI,MASTER_Workers!$AQ:$AQ,Cat_Sum!X$28,MASTER_Workers!$D:$D,Cat_Sum!$U$2,MASTER_Workers!$F:$F,Cat_Sum!$U41)</f>
        <v>0</v>
      </c>
      <c r="Y41" s="45">
        <f>SUMIFS(MASTER_Workers!$AI:$AI,MASTER_Workers!$AQ:$AQ,Cat_Sum!Y$28,MASTER_Workers!$D:$D,Cat_Sum!$U$2,MASTER_Workers!$F:$F,Cat_Sum!$U41)</f>
        <v>0</v>
      </c>
      <c r="Z41" s="45">
        <f>SUMIFS(MASTER_Workers!$AI:$AI,MASTER_Workers!$AQ:$AQ,Cat_Sum!Z$28,MASTER_Workers!$D:$D,Cat_Sum!$U$2,MASTER_Workers!$F:$F,Cat_Sum!$U41)</f>
        <v>0</v>
      </c>
      <c r="AA41" s="45">
        <f>SUMIFS(MASTER_Workers!$AI:$AI,MASTER_Workers!$AQ:$AQ,Cat_Sum!AA$28,MASTER_Workers!$D:$D,Cat_Sum!$U$2,MASTER_Workers!$F:$F,Cat_Sum!$U41)</f>
        <v>0</v>
      </c>
      <c r="AB41" s="46">
        <f>SUM(V41:AA41)</f>
        <v>0</v>
      </c>
    </row>
    <row r="42" spans="3:32" x14ac:dyDescent="0.3">
      <c r="C42" s="44" t="s">
        <v>1094</v>
      </c>
      <c r="D42" s="45" t="e">
        <v>#VALUE!</v>
      </c>
      <c r="E42" s="45" t="e">
        <v>#VALUE!</v>
      </c>
      <c r="F42" s="45" t="e">
        <v>#VALUE!</v>
      </c>
      <c r="G42" s="45" t="e">
        <v>#VALUE!</v>
      </c>
      <c r="H42" s="45" t="e">
        <v>#VALUE!</v>
      </c>
      <c r="I42" s="45" t="e">
        <v>#VALUE!</v>
      </c>
      <c r="J42" s="46" t="e">
        <f>SUM(D42:I42)</f>
        <v>#VALUE!</v>
      </c>
      <c r="L42" s="44" t="s">
        <v>597</v>
      </c>
      <c r="M42" s="45" t="e">
        <v>#VALUE!</v>
      </c>
      <c r="N42" s="45" t="e">
        <v>#VALUE!</v>
      </c>
      <c r="O42" s="45" t="e">
        <v>#VALUE!</v>
      </c>
      <c r="P42" s="45" t="e">
        <v>#VALUE!</v>
      </c>
      <c r="Q42" s="45" t="e">
        <v>#VALUE!</v>
      </c>
      <c r="R42" s="45" t="e">
        <v>#VALUE!</v>
      </c>
      <c r="S42" s="46" t="e">
        <f>SUM(M42:R42)</f>
        <v>#VALUE!</v>
      </c>
      <c r="U42" s="44" t="s">
        <v>597</v>
      </c>
      <c r="V42" s="45">
        <f>SUMIFS(MASTER_Workers!$AI:$AI,MASTER_Workers!$AQ:$AQ,Cat_Sum!V$28,MASTER_Workers!$D:$D,Cat_Sum!$U$2,MASTER_Workers!$F:$F,Cat_Sum!$U42)</f>
        <v>0</v>
      </c>
      <c r="W42" s="45">
        <f>SUMIFS(MASTER_Workers!$AI:$AI,MASTER_Workers!$AQ:$AQ,Cat_Sum!W$28,MASTER_Workers!$D:$D,Cat_Sum!$U$2,MASTER_Workers!$F:$F,Cat_Sum!$U42)</f>
        <v>0</v>
      </c>
      <c r="X42" s="45">
        <f>SUMIFS(MASTER_Workers!$AI:$AI,MASTER_Workers!$AQ:$AQ,Cat_Sum!X$28,MASTER_Workers!$D:$D,Cat_Sum!$U$2,MASTER_Workers!$F:$F,Cat_Sum!$U42)</f>
        <v>0</v>
      </c>
      <c r="Y42" s="45">
        <f>SUMIFS(MASTER_Workers!$AI:$AI,MASTER_Workers!$AQ:$AQ,Cat_Sum!Y$28,MASTER_Workers!$D:$D,Cat_Sum!$U$2,MASTER_Workers!$F:$F,Cat_Sum!$U42)</f>
        <v>0</v>
      </c>
      <c r="Z42" s="45">
        <f>SUMIFS(MASTER_Workers!$AI:$AI,MASTER_Workers!$AQ:$AQ,Cat_Sum!Z$28,MASTER_Workers!$D:$D,Cat_Sum!$U$2,MASTER_Workers!$F:$F,Cat_Sum!$U42)</f>
        <v>0</v>
      </c>
      <c r="AA42" s="45">
        <f>SUMIFS(MASTER_Workers!$AI:$AI,MASTER_Workers!$AQ:$AQ,Cat_Sum!AA$28,MASTER_Workers!$D:$D,Cat_Sum!$U$2,MASTER_Workers!$F:$F,Cat_Sum!$U42)</f>
        <v>0</v>
      </c>
      <c r="AB42" s="46">
        <f>SUM(V42:AA42)</f>
        <v>0</v>
      </c>
    </row>
    <row r="43" spans="3:32" ht="15" thickBot="1" x14ac:dyDescent="0.35">
      <c r="C43" s="48"/>
      <c r="D43" s="60"/>
      <c r="E43" s="60"/>
      <c r="F43" s="60"/>
      <c r="G43" s="60"/>
      <c r="H43" s="60"/>
      <c r="I43" s="60"/>
      <c r="J43" s="50">
        <f>SUM(D43:I43)</f>
        <v>0</v>
      </c>
      <c r="L43" s="48"/>
      <c r="M43" s="60"/>
      <c r="N43" s="60"/>
      <c r="O43" s="60"/>
      <c r="P43" s="60"/>
      <c r="Q43" s="60"/>
      <c r="R43" s="60"/>
      <c r="S43" s="56"/>
      <c r="U43" s="48"/>
      <c r="V43" s="49"/>
      <c r="W43" s="49"/>
      <c r="X43" s="49"/>
      <c r="Y43" s="49"/>
      <c r="Z43" s="49"/>
      <c r="AA43" s="49"/>
      <c r="AB43" s="50">
        <f>SUM(V43:AA43)</f>
        <v>0</v>
      </c>
    </row>
    <row r="44" spans="3:32" x14ac:dyDescent="0.3">
      <c r="C44" s="61"/>
      <c r="D44" s="62"/>
      <c r="E44" s="62"/>
      <c r="F44" s="62"/>
      <c r="G44" s="62"/>
      <c r="H44" s="62"/>
      <c r="I44" s="62"/>
      <c r="J44" s="63"/>
      <c r="L44" s="61"/>
    </row>
    <row r="45" spans="3:32" ht="15" thickBot="1" x14ac:dyDescent="0.35">
      <c r="C45" s="61"/>
      <c r="D45" s="62"/>
      <c r="E45" s="62"/>
      <c r="F45" s="62"/>
      <c r="G45" s="62"/>
      <c r="H45" s="62"/>
      <c r="I45" s="62"/>
      <c r="J45" s="63"/>
      <c r="L45" s="61"/>
      <c r="U45" s="11" t="s">
        <v>1147</v>
      </c>
    </row>
    <row r="46" spans="3:32" ht="15" thickBot="1" x14ac:dyDescent="0.35">
      <c r="C46" s="61"/>
      <c r="D46" s="62"/>
      <c r="E46" s="62"/>
      <c r="F46" s="62"/>
      <c r="G46" s="62"/>
      <c r="H46" s="62"/>
      <c r="I46" s="62"/>
      <c r="J46" s="63"/>
      <c r="L46" s="61"/>
      <c r="U46" s="76" t="s">
        <v>1144</v>
      </c>
      <c r="V46" s="77"/>
      <c r="W46" s="77"/>
      <c r="X46" s="77"/>
      <c r="Y46" s="78">
        <f>SUM(Y47:Y49)</f>
        <v>0</v>
      </c>
      <c r="Z46" s="78">
        <f>SUM(Z47:Z49)</f>
        <v>0</v>
      </c>
      <c r="AA46" s="78">
        <f>SUM(AA47:AA49)</f>
        <v>0</v>
      </c>
      <c r="AB46" s="79">
        <f>SUM(AB47:AB49)</f>
        <v>0</v>
      </c>
    </row>
    <row r="47" spans="3:32" x14ac:dyDescent="0.3">
      <c r="C47" s="61"/>
      <c r="D47" s="62"/>
      <c r="E47" s="62"/>
      <c r="F47" s="62"/>
      <c r="G47" s="62"/>
      <c r="H47" s="62"/>
      <c r="I47" s="62"/>
      <c r="J47" s="63"/>
      <c r="L47" s="61"/>
      <c r="U47" s="74" t="s">
        <v>43</v>
      </c>
      <c r="Y47" s="66">
        <f t="shared" ref="Y47:AA49" si="18">+X33</f>
        <v>0</v>
      </c>
      <c r="Z47" s="66">
        <f t="shared" si="18"/>
        <v>0</v>
      </c>
      <c r="AA47" s="66">
        <f t="shared" si="18"/>
        <v>0</v>
      </c>
      <c r="AB47" s="69">
        <f>SUM(Y47:AA47)</f>
        <v>0</v>
      </c>
    </row>
    <row r="48" spans="3:32" x14ac:dyDescent="0.3">
      <c r="C48" s="61"/>
      <c r="D48" s="62"/>
      <c r="E48" s="62"/>
      <c r="F48" s="62"/>
      <c r="G48" s="62"/>
      <c r="H48" s="62"/>
      <c r="I48" s="62"/>
      <c r="J48" s="63"/>
      <c r="L48" s="61"/>
      <c r="U48" s="74" t="s">
        <v>115</v>
      </c>
      <c r="Y48" s="66">
        <f t="shared" si="18"/>
        <v>0</v>
      </c>
      <c r="Z48" s="66">
        <f t="shared" si="18"/>
        <v>0</v>
      </c>
      <c r="AA48" s="66">
        <f t="shared" si="18"/>
        <v>0</v>
      </c>
      <c r="AB48" s="69">
        <f t="shared" ref="AB48:AB54" si="19">SUM(Y48:AA48)</f>
        <v>0</v>
      </c>
    </row>
    <row r="49" spans="3:28" ht="15" thickBot="1" x14ac:dyDescent="0.35">
      <c r="C49" s="61"/>
      <c r="D49" s="62"/>
      <c r="E49" s="62"/>
      <c r="F49" s="62"/>
      <c r="G49" s="62"/>
      <c r="H49" s="62"/>
      <c r="I49" s="62"/>
      <c r="J49" s="63"/>
      <c r="L49" s="61"/>
      <c r="U49" s="74" t="s">
        <v>157</v>
      </c>
      <c r="Y49" s="66">
        <f t="shared" si="18"/>
        <v>0</v>
      </c>
      <c r="Z49" s="66">
        <f t="shared" si="18"/>
        <v>0</v>
      </c>
      <c r="AA49" s="66">
        <f t="shared" si="18"/>
        <v>0</v>
      </c>
      <c r="AB49" s="69">
        <f t="shared" si="19"/>
        <v>0</v>
      </c>
    </row>
    <row r="50" spans="3:28" ht="15" thickBot="1" x14ac:dyDescent="0.35">
      <c r="C50" s="61"/>
      <c r="D50" s="62"/>
      <c r="E50" s="62"/>
      <c r="F50" s="62"/>
      <c r="G50" s="62"/>
      <c r="H50" s="62"/>
      <c r="I50" s="62"/>
      <c r="J50" s="63"/>
      <c r="L50" s="61"/>
      <c r="U50" s="76" t="s">
        <v>1145</v>
      </c>
      <c r="V50" s="77"/>
      <c r="W50" s="77"/>
      <c r="X50" s="77"/>
      <c r="Y50" s="78">
        <f>SUM(Y51:Y54)</f>
        <v>0</v>
      </c>
      <c r="Z50" s="78">
        <f>SUM(Z51:Z54)</f>
        <v>0</v>
      </c>
      <c r="AA50" s="78">
        <f>SUM(AA51:AA54)</f>
        <v>0</v>
      </c>
      <c r="AB50" s="79">
        <f>SUM(AB51:AB54)</f>
        <v>0</v>
      </c>
    </row>
    <row r="51" spans="3:28" x14ac:dyDescent="0.3">
      <c r="C51" s="61"/>
      <c r="D51" s="62"/>
      <c r="E51" s="62"/>
      <c r="F51" s="62"/>
      <c r="G51" s="62"/>
      <c r="H51" s="62"/>
      <c r="I51" s="62"/>
      <c r="J51" s="63"/>
      <c r="L51" s="61"/>
      <c r="U51" s="73" t="s">
        <v>595</v>
      </c>
      <c r="V51" s="67"/>
      <c r="W51" s="67"/>
      <c r="X51" s="67"/>
      <c r="Y51" s="68">
        <f>+Y39</f>
        <v>0</v>
      </c>
      <c r="Z51" s="68">
        <f>+Z39</f>
        <v>0</v>
      </c>
      <c r="AA51" s="68">
        <f>+AA39</f>
        <v>0</v>
      </c>
      <c r="AB51" s="69">
        <f t="shared" si="19"/>
        <v>0</v>
      </c>
    </row>
    <row r="52" spans="3:28" x14ac:dyDescent="0.3">
      <c r="C52" s="61"/>
      <c r="D52" s="62"/>
      <c r="E52" s="62"/>
      <c r="F52" s="62"/>
      <c r="G52" s="62"/>
      <c r="H52" s="62"/>
      <c r="I52" s="62"/>
      <c r="J52" s="63"/>
      <c r="L52" s="61"/>
      <c r="U52" s="74" t="s">
        <v>594</v>
      </c>
      <c r="Y52" s="66">
        <f t="shared" ref="Y52:AA54" si="20">Y40</f>
        <v>0</v>
      </c>
      <c r="Z52" s="66">
        <f t="shared" si="20"/>
        <v>0</v>
      </c>
      <c r="AA52" s="66">
        <f t="shared" si="20"/>
        <v>0</v>
      </c>
      <c r="AB52" s="69">
        <f t="shared" si="19"/>
        <v>0</v>
      </c>
    </row>
    <row r="53" spans="3:28" x14ac:dyDescent="0.3">
      <c r="C53" s="61"/>
      <c r="D53" s="62"/>
      <c r="E53" s="62"/>
      <c r="F53" s="62"/>
      <c r="G53" s="62"/>
      <c r="H53" s="62"/>
      <c r="I53" s="62"/>
      <c r="J53" s="63"/>
      <c r="L53" s="61"/>
      <c r="U53" s="74" t="s">
        <v>596</v>
      </c>
      <c r="Y53" s="66">
        <f t="shared" si="20"/>
        <v>0</v>
      </c>
      <c r="Z53" s="66">
        <f t="shared" si="20"/>
        <v>0</v>
      </c>
      <c r="AA53" s="66">
        <f t="shared" si="20"/>
        <v>0</v>
      </c>
      <c r="AB53" s="69">
        <f t="shared" si="19"/>
        <v>0</v>
      </c>
    </row>
    <row r="54" spans="3:28" ht="15" thickBot="1" x14ac:dyDescent="0.35">
      <c r="U54" s="75" t="s">
        <v>597</v>
      </c>
      <c r="V54" s="70"/>
      <c r="W54" s="70"/>
      <c r="X54" s="70"/>
      <c r="Y54" s="71">
        <f t="shared" si="20"/>
        <v>0</v>
      </c>
      <c r="Z54" s="71">
        <f t="shared" si="20"/>
        <v>0</v>
      </c>
      <c r="AA54" s="71">
        <f t="shared" si="20"/>
        <v>0</v>
      </c>
      <c r="AB54" s="72">
        <f t="shared" si="19"/>
        <v>0</v>
      </c>
    </row>
    <row r="55" spans="3:28" ht="15" thickBot="1" x14ac:dyDescent="0.35"/>
    <row r="56" spans="3:28" ht="15" thickBot="1" x14ac:dyDescent="0.35">
      <c r="U56" s="80" t="s">
        <v>1146</v>
      </c>
      <c r="V56" s="77"/>
      <c r="W56" s="77"/>
      <c r="X56" s="77"/>
      <c r="Y56" s="78">
        <f>+Y50+Y46</f>
        <v>0</v>
      </c>
      <c r="Z56" s="78">
        <f>+Z50+Z46</f>
        <v>0</v>
      </c>
      <c r="AA56" s="78">
        <f>+AA50+AA46</f>
        <v>0</v>
      </c>
      <c r="AB56" s="78">
        <f>+AB50+AB46</f>
        <v>0</v>
      </c>
    </row>
    <row r="58" spans="3:28" x14ac:dyDescent="0.3">
      <c r="U58" s="84" t="s">
        <v>1150</v>
      </c>
      <c r="V58" s="85"/>
      <c r="W58" s="84" t="s">
        <v>1128</v>
      </c>
      <c r="X58" s="84" t="s">
        <v>1130</v>
      </c>
      <c r="Y58" s="84" t="s">
        <v>1131</v>
      </c>
      <c r="Z58" s="84" t="s">
        <v>1132</v>
      </c>
      <c r="AA58" s="84" t="s">
        <v>1129</v>
      </c>
      <c r="AB58" s="84" t="s">
        <v>582</v>
      </c>
    </row>
    <row r="59" spans="3:28" x14ac:dyDescent="0.3">
      <c r="U59" s="82" t="s">
        <v>43</v>
      </c>
      <c r="V59" s="83"/>
      <c r="W59" s="83">
        <f>SUMIFS(MASTER_Workers!$AI:$AI,MASTER_Workers!$F:$F,Cat_Sum!$U59,MASTER_Workers!$AS:$AS,Cat_Sum!W$58,MASTER_Workers!$AU:$AU,"Eligible")</f>
        <v>0</v>
      </c>
      <c r="X59" s="83">
        <f>SUMIFS(MASTER_Workers!$AI:$AI,MASTER_Workers!$F:$F,Cat_Sum!$U59,MASTER_Workers!$AS:$AS,Cat_Sum!X$58,MASTER_Workers!$AU:$AU,"Eligible")</f>
        <v>0</v>
      </c>
      <c r="Y59" s="83">
        <f>SUMIFS(MASTER_Workers!$AI:$AI,MASTER_Workers!$F:$F,Cat_Sum!$U59,MASTER_Workers!$AS:$AS,Cat_Sum!Y$58,MASTER_Workers!$AU:$AU,"Eligible")</f>
        <v>0</v>
      </c>
      <c r="Z59" s="83">
        <f>SUMIFS(MASTER_Workers!$AI:$AI,MASTER_Workers!$F:$F,Cat_Sum!$U59,MASTER_Workers!$AS:$AS,Cat_Sum!Z$58,MASTER_Workers!$AU:$AU,"Eligible")</f>
        <v>0</v>
      </c>
      <c r="AA59" s="83">
        <f>SUMIFS(MASTER_Workers!$AI:$AI,MASTER_Workers!$F:$F,Cat_Sum!$U59,MASTER_Workers!$AS:$AS,Cat_Sum!AA$58,MASTER_Workers!$AU:$AU,"Eligible")</f>
        <v>0</v>
      </c>
      <c r="AB59" s="83">
        <f>SUM(W59:AA59)</f>
        <v>0</v>
      </c>
    </row>
    <row r="60" spans="3:28" x14ac:dyDescent="0.3">
      <c r="U60" s="82" t="s">
        <v>115</v>
      </c>
      <c r="V60" s="83"/>
      <c r="W60" s="83">
        <f>SUMIFS(MASTER_Workers!$AI:$AI,MASTER_Workers!$F:$F,Cat_Sum!$U60,MASTER_Workers!$AS:$AS,Cat_Sum!W$58,MASTER_Workers!$AU:$AU,"Eligible")</f>
        <v>0</v>
      </c>
      <c r="X60" s="83">
        <f>SUMIFS(MASTER_Workers!$AI:$AI,MASTER_Workers!$F:$F,Cat_Sum!$U60,MASTER_Workers!$AS:$AS,Cat_Sum!X$58,MASTER_Workers!$AU:$AU,"Eligible")</f>
        <v>0</v>
      </c>
      <c r="Y60" s="83">
        <f>SUMIFS(MASTER_Workers!$AI:$AI,MASTER_Workers!$F:$F,Cat_Sum!$U60,MASTER_Workers!$AS:$AS,Cat_Sum!Y$58,MASTER_Workers!$AU:$AU,"Eligible")</f>
        <v>0</v>
      </c>
      <c r="Z60" s="83">
        <f>SUMIFS(MASTER_Workers!$AI:$AI,MASTER_Workers!$F:$F,Cat_Sum!$U60,MASTER_Workers!$AS:$AS,Cat_Sum!Z$58,MASTER_Workers!$AU:$AU,"Eligible")</f>
        <v>0</v>
      </c>
      <c r="AA60" s="83">
        <f>SUMIFS(MASTER_Workers!$AI:$AI,MASTER_Workers!$F:$F,Cat_Sum!$U60,MASTER_Workers!$AS:$AS,Cat_Sum!AA$58,MASTER_Workers!$AU:$AU,"Eligible")</f>
        <v>0</v>
      </c>
      <c r="AB60" s="83">
        <f t="shared" ref="AB60:AB65" si="21">SUM(W60:AA60)</f>
        <v>0</v>
      </c>
    </row>
    <row r="61" spans="3:28" x14ac:dyDescent="0.3">
      <c r="U61" s="82" t="s">
        <v>157</v>
      </c>
      <c r="V61" s="83"/>
      <c r="W61" s="83">
        <f>SUMIFS(MASTER_Workers!$AI:$AI,MASTER_Workers!$F:$F,Cat_Sum!$U61,MASTER_Workers!$AS:$AS,Cat_Sum!W$58,MASTER_Workers!$AU:$AU,"Eligible")</f>
        <v>0</v>
      </c>
      <c r="X61" s="83">
        <f>SUMIFS(MASTER_Workers!$AI:$AI,MASTER_Workers!$F:$F,Cat_Sum!$U61,MASTER_Workers!$AS:$AS,Cat_Sum!X$58,MASTER_Workers!$AU:$AU,"Eligible")</f>
        <v>0</v>
      </c>
      <c r="Y61" s="83">
        <f>SUMIFS(MASTER_Workers!$AI:$AI,MASTER_Workers!$F:$F,Cat_Sum!$U61,MASTER_Workers!$AS:$AS,Cat_Sum!Y$58,MASTER_Workers!$AU:$AU,"Eligible")</f>
        <v>0</v>
      </c>
      <c r="Z61" s="83">
        <f>SUMIFS(MASTER_Workers!$AI:$AI,MASTER_Workers!$F:$F,Cat_Sum!$U61,MASTER_Workers!$AS:$AS,Cat_Sum!Z$58,MASTER_Workers!$AU:$AU,"Eligible")</f>
        <v>0</v>
      </c>
      <c r="AA61" s="83">
        <f>SUMIFS(MASTER_Workers!$AI:$AI,MASTER_Workers!$F:$F,Cat_Sum!$U61,MASTER_Workers!$AS:$AS,Cat_Sum!AA$58,MASTER_Workers!$AU:$AU,"Eligible")</f>
        <v>0</v>
      </c>
      <c r="AB61" s="83">
        <f t="shared" si="21"/>
        <v>0</v>
      </c>
    </row>
    <row r="62" spans="3:28" x14ac:dyDescent="0.3">
      <c r="U62" s="82" t="s">
        <v>595</v>
      </c>
      <c r="V62" s="83"/>
      <c r="W62" s="83">
        <f>SUMIFS(MASTER_Workers!$AI:$AI,MASTER_Workers!$F:$F,Cat_Sum!$U62,MASTER_Workers!$AS:$AS,Cat_Sum!W$58,MASTER_Workers!$AU:$AU,"Eligible")</f>
        <v>0</v>
      </c>
      <c r="X62" s="83">
        <f>SUMIFS(MASTER_Workers!$AI:$AI,MASTER_Workers!$F:$F,Cat_Sum!$U62,MASTER_Workers!$AS:$AS,Cat_Sum!X$58,MASTER_Workers!$AU:$AU,"Eligible")</f>
        <v>0</v>
      </c>
      <c r="Y62" s="83">
        <f>SUMIFS(MASTER_Workers!$AI:$AI,MASTER_Workers!$F:$F,Cat_Sum!$U62,MASTER_Workers!$AS:$AS,Cat_Sum!Y$58,MASTER_Workers!$AU:$AU,"Eligible")</f>
        <v>0</v>
      </c>
      <c r="Z62" s="83">
        <f>SUMIFS(MASTER_Workers!$AI:$AI,MASTER_Workers!$F:$F,Cat_Sum!$U62,MASTER_Workers!$AS:$AS,Cat_Sum!Z$58,MASTER_Workers!$AU:$AU,"Eligible")</f>
        <v>0</v>
      </c>
      <c r="AA62" s="83">
        <f>SUMIFS(MASTER_Workers!$AI:$AI,MASTER_Workers!$F:$F,Cat_Sum!$U62,MASTER_Workers!$AS:$AS,Cat_Sum!AA$58,MASTER_Workers!$AU:$AU,"Eligible")</f>
        <v>0</v>
      </c>
      <c r="AB62" s="83">
        <f t="shared" si="21"/>
        <v>0</v>
      </c>
    </row>
    <row r="63" spans="3:28" x14ac:dyDescent="0.3">
      <c r="U63" s="82" t="s">
        <v>594</v>
      </c>
      <c r="V63" s="83"/>
      <c r="W63" s="83">
        <f>SUMIFS(MASTER_Workers!$AI:$AI,MASTER_Workers!$F:$F,Cat_Sum!$U63,MASTER_Workers!$AS:$AS,Cat_Sum!W$58,MASTER_Workers!$AU:$AU,"Eligible")</f>
        <v>0</v>
      </c>
      <c r="X63" s="83">
        <f>SUMIFS(MASTER_Workers!$AI:$AI,MASTER_Workers!$F:$F,Cat_Sum!$U63,MASTER_Workers!$AS:$AS,Cat_Sum!X$58,MASTER_Workers!$AU:$AU,"Eligible")</f>
        <v>0</v>
      </c>
      <c r="Y63" s="83">
        <f>SUMIFS(MASTER_Workers!$AI:$AI,MASTER_Workers!$F:$F,Cat_Sum!$U63,MASTER_Workers!$AS:$AS,Cat_Sum!Y$58,MASTER_Workers!$AU:$AU,"Eligible")</f>
        <v>0</v>
      </c>
      <c r="Z63" s="83">
        <f>SUMIFS(MASTER_Workers!$AI:$AI,MASTER_Workers!$F:$F,Cat_Sum!$U63,MASTER_Workers!$AS:$AS,Cat_Sum!Z$58,MASTER_Workers!$AU:$AU,"Eligible")</f>
        <v>0</v>
      </c>
      <c r="AA63" s="83">
        <f>SUMIFS(MASTER_Workers!$AI:$AI,MASTER_Workers!$F:$F,Cat_Sum!$U63,MASTER_Workers!$AS:$AS,Cat_Sum!AA$58,MASTER_Workers!$AU:$AU,"Eligible")</f>
        <v>0</v>
      </c>
      <c r="AB63" s="83">
        <f t="shared" si="21"/>
        <v>0</v>
      </c>
    </row>
    <row r="64" spans="3:28" x14ac:dyDescent="0.3">
      <c r="U64" s="82" t="s">
        <v>596</v>
      </c>
      <c r="V64" s="83"/>
      <c r="W64" s="83">
        <f>SUMIFS(MASTER_Workers!$AI:$AI,MASTER_Workers!$F:$F,Cat_Sum!$U64,MASTER_Workers!$AS:$AS,Cat_Sum!W$58,MASTER_Workers!$AU:$AU,"Eligible")</f>
        <v>0</v>
      </c>
      <c r="X64" s="83">
        <f>SUMIFS(MASTER_Workers!$AI:$AI,MASTER_Workers!$F:$F,Cat_Sum!$U64,MASTER_Workers!$AS:$AS,Cat_Sum!X$58,MASTER_Workers!$AU:$AU,"Eligible")</f>
        <v>0</v>
      </c>
      <c r="Y64" s="83">
        <f>SUMIFS(MASTER_Workers!$AI:$AI,MASTER_Workers!$F:$F,Cat_Sum!$U64,MASTER_Workers!$AS:$AS,Cat_Sum!Y$58,MASTER_Workers!$AU:$AU,"Eligible")</f>
        <v>0</v>
      </c>
      <c r="Z64" s="83">
        <f>SUMIFS(MASTER_Workers!$AI:$AI,MASTER_Workers!$F:$F,Cat_Sum!$U64,MASTER_Workers!$AS:$AS,Cat_Sum!Z$58,MASTER_Workers!$AU:$AU,"Eligible")</f>
        <v>0</v>
      </c>
      <c r="AA64" s="83">
        <f>SUMIFS(MASTER_Workers!$AI:$AI,MASTER_Workers!$F:$F,Cat_Sum!$U64,MASTER_Workers!$AS:$AS,Cat_Sum!AA$58,MASTER_Workers!$AU:$AU,"Eligible")</f>
        <v>0</v>
      </c>
      <c r="AB64" s="83">
        <f t="shared" si="21"/>
        <v>0</v>
      </c>
    </row>
    <row r="65" spans="21:28" x14ac:dyDescent="0.3">
      <c r="U65" s="82" t="s">
        <v>597</v>
      </c>
      <c r="V65" s="83"/>
      <c r="W65" s="83">
        <f>SUMIFS(MASTER_Workers!$AI:$AI,MASTER_Workers!$F:$F,Cat_Sum!$U65,MASTER_Workers!$AS:$AS,Cat_Sum!W$58,MASTER_Workers!$AU:$AU,"Eligible")</f>
        <v>0</v>
      </c>
      <c r="X65" s="83">
        <f>SUMIFS(MASTER_Workers!$AI:$AI,MASTER_Workers!$F:$F,Cat_Sum!$U65,MASTER_Workers!$AS:$AS,Cat_Sum!X$58,MASTER_Workers!$AU:$AU,"Eligible")</f>
        <v>0</v>
      </c>
      <c r="Y65" s="83">
        <f>SUMIFS(MASTER_Workers!$AI:$AI,MASTER_Workers!$F:$F,Cat_Sum!$U65,MASTER_Workers!$AS:$AS,Cat_Sum!Y$58,MASTER_Workers!$AU:$AU,"Eligible")</f>
        <v>0</v>
      </c>
      <c r="Z65" s="83">
        <f>SUMIFS(MASTER_Workers!$AI:$AI,MASTER_Workers!$F:$F,Cat_Sum!$U65,MASTER_Workers!$AS:$AS,Cat_Sum!Z$58,MASTER_Workers!$AU:$AU,"Eligible")</f>
        <v>0</v>
      </c>
      <c r="AA65" s="83">
        <f>SUMIFS(MASTER_Workers!$AI:$AI,MASTER_Workers!$F:$F,Cat_Sum!$U65,MASTER_Workers!$AS:$AS,Cat_Sum!AA$58,MASTER_Workers!$AU:$AU,"Eligible")</f>
        <v>0</v>
      </c>
      <c r="AB65" s="83">
        <f t="shared" si="21"/>
        <v>0</v>
      </c>
    </row>
    <row r="66" spans="21:28" x14ac:dyDescent="0.3">
      <c r="U66" s="84"/>
      <c r="V66" s="84"/>
      <c r="W66" s="84">
        <f t="shared" ref="W66:AB66" si="22">SUM(W59:W65)</f>
        <v>0</v>
      </c>
      <c r="X66" s="84">
        <f t="shared" si="22"/>
        <v>0</v>
      </c>
      <c r="Y66" s="84">
        <f t="shared" si="22"/>
        <v>0</v>
      </c>
      <c r="Z66" s="84">
        <f t="shared" si="22"/>
        <v>0</v>
      </c>
      <c r="AA66" s="84">
        <f t="shared" si="22"/>
        <v>0</v>
      </c>
      <c r="AB66" s="84">
        <f t="shared" si="22"/>
        <v>0</v>
      </c>
    </row>
  </sheetData>
  <sheetProtection algorithmName="SHA-512" hashValue="qP3y1QWvzRlnuhfYpgMqSppWS0iV8OJsI0V/yow5aL/+TOIjAuK8lAO3llDF0dS7hMENAkSEBtQgmKdaOdzGZw==" saltValue="ttzXw6FZpzztMWsFRJVbFQ==" spinCount="100000" sheet="1" objects="1" scenarios="1" autoFilter="0"/>
  <mergeCells count="6">
    <mergeCell ref="C3:J3"/>
    <mergeCell ref="L3:S3"/>
    <mergeCell ref="U3:AB3"/>
    <mergeCell ref="C27:J27"/>
    <mergeCell ref="L27:S27"/>
    <mergeCell ref="U27:AB27"/>
  </mergeCells>
  <dataValidations count="9">
    <dataValidation type="list" allowBlank="1" showInputMessage="1" showErrorMessage="1" sqref="C15:C17 C39:C41" xr:uid="{511D0302-1F2D-412A-9454-0A3F9B18E45D}">
      <formula1>"Jayshri Bhandari,Dharmesh Damania,Jammu Bhai,Abhishek,Sainath"</formula1>
    </dataValidation>
    <dataValidation type="list" allowBlank="1" showInputMessage="1" showErrorMessage="1" sqref="C9:C12 L10:L11 C33:C36 L34:L35 U9:U11 U33:U35 U47:U49 U59:U61" xr:uid="{5F255A34-DBB9-4F0C-B831-1201492928FE}">
      <formula1>"Bhavin Bhandari,Shilpa Bhagone,Veer Enterprises,R N Enterprises"</formula1>
    </dataValidation>
    <dataValidation type="list" allowBlank="1" showInputMessage="1" showErrorMessage="1" sqref="C2 L2" xr:uid="{799AC884-FE25-4AC5-AAD8-9E8E24912B22}">
      <formula1>"Sakar-1,Sakar-2,Sakar-3,SVN-1,SVN-2"</formula1>
    </dataValidation>
    <dataValidation type="list" allowBlank="1" showInputMessage="1" showErrorMessage="1" sqref="C18" xr:uid="{D62F9B9C-DFD5-4D69-9D8A-528A3DBE17D0}">
      <formula1>"Jayshri Bhandari,Dharmesh Damania,Jammu Bhai,Sainath,Kajal Ent"</formula1>
    </dataValidation>
    <dataValidation type="list" allowBlank="1" showInputMessage="1" showErrorMessage="1" sqref="C42" xr:uid="{43351B5A-FC51-4B02-8F24-DC3A78488F2D}">
      <formula1>"Jayshri Bhandari,Dharmesh Damania,Jammu Bhai,Abhishek,Sainath,Kajal Ent"</formula1>
    </dataValidation>
    <dataValidation type="list" allowBlank="1" showInputMessage="1" showErrorMessage="1" sqref="U2" xr:uid="{C41E1547-3F3F-4E15-87FA-38CB6F977CD3}">
      <formula1>"Sakar-1,Sakar-2,Sakar-3,SVN-1,SVN-II"</formula1>
    </dataValidation>
    <dataValidation type="list" allowBlank="1" showInputMessage="1" showErrorMessage="1" sqref="U17 U41 U53 U64" xr:uid="{82B24802-EE6E-4246-ABC0-C28E31C22FB0}">
      <formula1>"Jayshri Bhandari,Dharmesh Damania,Jammu Bhai,Sainath,Kajal Ent."</formula1>
    </dataValidation>
    <dataValidation type="list" allowBlank="1" showInputMessage="1" showErrorMessage="1" sqref="AD32 AD34" xr:uid="{BC5EF561-77B7-4E1B-B76A-DDCD20224B6F}">
      <formula1>"Direct Labour, Indirect Labour, Dirrect Production Labour"</formula1>
    </dataValidation>
    <dataValidation type="list" allowBlank="1" showInputMessage="1" showErrorMessage="1" sqref="AD33" xr:uid="{D331C639-E7B2-48C2-8E47-32AB7D0B9B54}">
      <formula1>"Direct Labour, Indirect Labour, Direct Prod Labour"</formula1>
    </dataValidation>
  </dataValidations>
  <pageMargins left="0.14000000000000001" right="7.874015748031496E-2" top="0.31496062992125984" bottom="0.31496062992125984" header="0.27559055118110237" footer="0.31496062992125984"/>
  <pageSetup paperSize="9" scale="73"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A62B2-52B5-4298-9292-E91EFB6610F6}">
  <sheetPr codeName="Sheet19">
    <pageSetUpPr fitToPage="1"/>
  </sheetPr>
  <dimension ref="A1:H74"/>
  <sheetViews>
    <sheetView topLeftCell="A5" workbookViewId="0">
      <selection activeCell="E21" sqref="E21"/>
    </sheetView>
  </sheetViews>
  <sheetFormatPr defaultRowHeight="14.4" x14ac:dyDescent="0.3"/>
  <cols>
    <col min="1" max="2" width="14.6640625" customWidth="1"/>
    <col min="3" max="3" width="15.33203125" bestFit="1" customWidth="1"/>
    <col min="4" max="5" width="12.6640625" bestFit="1" customWidth="1"/>
    <col min="6" max="7" width="10.6640625" bestFit="1" customWidth="1"/>
    <col min="8" max="8" width="7.6640625" customWidth="1"/>
    <col min="9" max="9" width="15.44140625" bestFit="1" customWidth="1"/>
    <col min="10" max="10" width="12.6640625" bestFit="1" customWidth="1"/>
    <col min="11" max="11" width="23.88671875" bestFit="1" customWidth="1"/>
    <col min="12" max="12" width="26.6640625" bestFit="1" customWidth="1"/>
    <col min="13" max="13" width="15.44140625" bestFit="1" customWidth="1"/>
  </cols>
  <sheetData>
    <row r="1" spans="1:8" x14ac:dyDescent="0.3">
      <c r="A1" s="64" t="s">
        <v>10</v>
      </c>
      <c r="B1" t="s">
        <v>41</v>
      </c>
    </row>
    <row r="2" spans="1:8" ht="15" thickBot="1" x14ac:dyDescent="0.35"/>
    <row r="3" spans="1:8" ht="15" hidden="1" thickBot="1" x14ac:dyDescent="0.35">
      <c r="A3" s="64" t="s">
        <v>1134</v>
      </c>
      <c r="D3" s="64" t="s">
        <v>11</v>
      </c>
    </row>
    <row r="4" spans="1:8" s="1" customFormat="1" ht="27" customHeight="1" thickBot="1" x14ac:dyDescent="0.35">
      <c r="A4" s="95" t="s">
        <v>954</v>
      </c>
      <c r="B4" s="95" t="s">
        <v>1000</v>
      </c>
      <c r="C4" s="95" t="s">
        <v>1155</v>
      </c>
      <c r="D4" s="96" t="s">
        <v>163</v>
      </c>
      <c r="E4" s="65" t="s">
        <v>42</v>
      </c>
      <c r="F4" s="97" t="s">
        <v>1133</v>
      </c>
      <c r="G4"/>
      <c r="H4"/>
    </row>
    <row r="5" spans="1:8" x14ac:dyDescent="0.3">
      <c r="A5" t="s">
        <v>1128</v>
      </c>
      <c r="B5" t="s">
        <v>1124</v>
      </c>
      <c r="C5" t="s">
        <v>2251</v>
      </c>
      <c r="D5">
        <v>0</v>
      </c>
      <c r="F5">
        <v>0</v>
      </c>
    </row>
    <row r="6" spans="1:8" x14ac:dyDescent="0.3">
      <c r="B6" t="s">
        <v>1125</v>
      </c>
      <c r="C6" t="s">
        <v>2251</v>
      </c>
      <c r="E6">
        <v>0</v>
      </c>
      <c r="F6">
        <v>0</v>
      </c>
    </row>
    <row r="7" spans="1:8" x14ac:dyDescent="0.3">
      <c r="B7" t="s">
        <v>1126</v>
      </c>
      <c r="C7" t="s">
        <v>2252</v>
      </c>
      <c r="E7">
        <v>0</v>
      </c>
      <c r="F7">
        <v>0</v>
      </c>
    </row>
    <row r="8" spans="1:8" x14ac:dyDescent="0.3">
      <c r="C8" t="s">
        <v>2251</v>
      </c>
      <c r="E8">
        <v>0</v>
      </c>
      <c r="F8">
        <v>0</v>
      </c>
    </row>
    <row r="9" spans="1:8" x14ac:dyDescent="0.3">
      <c r="B9" t="s">
        <v>1122</v>
      </c>
      <c r="C9" t="s">
        <v>1110</v>
      </c>
      <c r="D9">
        <v>0</v>
      </c>
      <c r="F9">
        <v>0</v>
      </c>
    </row>
    <row r="10" spans="1:8" x14ac:dyDescent="0.3">
      <c r="C10" t="s">
        <v>2252</v>
      </c>
      <c r="D10">
        <v>0</v>
      </c>
      <c r="F10">
        <v>0</v>
      </c>
    </row>
    <row r="11" spans="1:8" x14ac:dyDescent="0.3">
      <c r="C11" t="s">
        <v>2251</v>
      </c>
      <c r="D11">
        <v>0</v>
      </c>
      <c r="F11">
        <v>0</v>
      </c>
    </row>
    <row r="12" spans="1:8" x14ac:dyDescent="0.3">
      <c r="C12" t="s">
        <v>2253</v>
      </c>
      <c r="D12">
        <v>0</v>
      </c>
      <c r="F12">
        <v>0</v>
      </c>
    </row>
    <row r="13" spans="1:8" x14ac:dyDescent="0.3">
      <c r="A13" t="s">
        <v>1135</v>
      </c>
      <c r="D13">
        <v>0</v>
      </c>
      <c r="E13">
        <v>0</v>
      </c>
      <c r="F13">
        <v>0</v>
      </c>
    </row>
    <row r="14" spans="1:8" x14ac:dyDescent="0.3">
      <c r="A14" t="s">
        <v>1129</v>
      </c>
      <c r="B14" t="s">
        <v>1123</v>
      </c>
      <c r="C14" t="s">
        <v>2251</v>
      </c>
      <c r="E14">
        <v>0</v>
      </c>
      <c r="F14">
        <v>0</v>
      </c>
    </row>
    <row r="15" spans="1:8" x14ac:dyDescent="0.3">
      <c r="B15" t="s">
        <v>1124</v>
      </c>
      <c r="C15" t="s">
        <v>2251</v>
      </c>
      <c r="D15">
        <v>0</v>
      </c>
      <c r="F15">
        <v>0</v>
      </c>
    </row>
    <row r="16" spans="1:8" x14ac:dyDescent="0.3">
      <c r="B16" t="s">
        <v>1125</v>
      </c>
      <c r="C16" t="s">
        <v>2251</v>
      </c>
      <c r="D16">
        <v>0</v>
      </c>
      <c r="E16">
        <v>0</v>
      </c>
      <c r="F16">
        <v>0</v>
      </c>
    </row>
    <row r="17" spans="1:6" x14ac:dyDescent="0.3">
      <c r="B17" t="s">
        <v>1126</v>
      </c>
      <c r="C17" t="s">
        <v>2252</v>
      </c>
      <c r="D17">
        <v>0</v>
      </c>
      <c r="E17">
        <v>0</v>
      </c>
      <c r="F17">
        <v>0</v>
      </c>
    </row>
    <row r="18" spans="1:6" x14ac:dyDescent="0.3">
      <c r="C18" t="s">
        <v>2251</v>
      </c>
      <c r="D18">
        <v>0</v>
      </c>
      <c r="E18">
        <v>0</v>
      </c>
      <c r="F18">
        <v>0</v>
      </c>
    </row>
    <row r="19" spans="1:6" x14ac:dyDescent="0.3">
      <c r="B19" t="s">
        <v>1127</v>
      </c>
      <c r="C19" t="s">
        <v>1110</v>
      </c>
      <c r="D19">
        <v>0</v>
      </c>
      <c r="F19">
        <v>0</v>
      </c>
    </row>
    <row r="20" spans="1:6" x14ac:dyDescent="0.3">
      <c r="C20" t="s">
        <v>2252</v>
      </c>
      <c r="D20">
        <v>0</v>
      </c>
      <c r="E20">
        <v>0</v>
      </c>
      <c r="F20">
        <v>0</v>
      </c>
    </row>
    <row r="21" spans="1:6" x14ac:dyDescent="0.3">
      <c r="C21" t="s">
        <v>2251</v>
      </c>
      <c r="D21">
        <v>0</v>
      </c>
      <c r="F21">
        <v>0</v>
      </c>
    </row>
    <row r="22" spans="1:6" x14ac:dyDescent="0.3">
      <c r="C22" t="s">
        <v>2253</v>
      </c>
      <c r="D22">
        <v>0</v>
      </c>
      <c r="F22">
        <v>0</v>
      </c>
    </row>
    <row r="23" spans="1:6" x14ac:dyDescent="0.3">
      <c r="C23" t="s">
        <v>2254</v>
      </c>
      <c r="D23">
        <v>0</v>
      </c>
      <c r="F23">
        <v>0</v>
      </c>
    </row>
    <row r="24" spans="1:6" x14ac:dyDescent="0.3">
      <c r="B24" t="s">
        <v>1122</v>
      </c>
      <c r="C24" t="s">
        <v>1110</v>
      </c>
      <c r="D24">
        <v>0</v>
      </c>
      <c r="F24">
        <v>0</v>
      </c>
    </row>
    <row r="25" spans="1:6" x14ac:dyDescent="0.3">
      <c r="C25" t="s">
        <v>2252</v>
      </c>
      <c r="D25">
        <v>0</v>
      </c>
      <c r="F25">
        <v>0</v>
      </c>
    </row>
    <row r="26" spans="1:6" x14ac:dyDescent="0.3">
      <c r="C26" t="s">
        <v>2251</v>
      </c>
      <c r="D26">
        <v>0</v>
      </c>
      <c r="F26">
        <v>0</v>
      </c>
    </row>
    <row r="27" spans="1:6" x14ac:dyDescent="0.3">
      <c r="C27" t="s">
        <v>2253</v>
      </c>
      <c r="D27">
        <v>0</v>
      </c>
      <c r="F27">
        <v>0</v>
      </c>
    </row>
    <row r="28" spans="1:6" x14ac:dyDescent="0.3">
      <c r="A28" t="s">
        <v>1136</v>
      </c>
      <c r="D28">
        <v>0</v>
      </c>
      <c r="E28">
        <v>0</v>
      </c>
      <c r="F28">
        <v>0</v>
      </c>
    </row>
    <row r="29" spans="1:6" x14ac:dyDescent="0.3">
      <c r="A29" t="s">
        <v>1130</v>
      </c>
      <c r="B29" t="s">
        <v>1125</v>
      </c>
      <c r="C29" t="s">
        <v>2252</v>
      </c>
      <c r="D29">
        <v>0</v>
      </c>
      <c r="F29">
        <v>0</v>
      </c>
    </row>
    <row r="30" spans="1:6" x14ac:dyDescent="0.3">
      <c r="C30" t="s">
        <v>2251</v>
      </c>
      <c r="E30">
        <v>0</v>
      </c>
      <c r="F30">
        <v>0</v>
      </c>
    </row>
    <row r="31" spans="1:6" x14ac:dyDescent="0.3">
      <c r="C31" t="s">
        <v>2253</v>
      </c>
      <c r="D31">
        <v>0</v>
      </c>
      <c r="F31">
        <v>0</v>
      </c>
    </row>
    <row r="32" spans="1:6" x14ac:dyDescent="0.3">
      <c r="B32" t="s">
        <v>1126</v>
      </c>
      <c r="C32" t="s">
        <v>1110</v>
      </c>
      <c r="D32">
        <v>0</v>
      </c>
      <c r="F32">
        <v>0</v>
      </c>
    </row>
    <row r="33" spans="1:6" x14ac:dyDescent="0.3">
      <c r="C33" t="s">
        <v>2252</v>
      </c>
      <c r="D33">
        <v>0</v>
      </c>
      <c r="E33">
        <v>0</v>
      </c>
      <c r="F33">
        <v>0</v>
      </c>
    </row>
    <row r="34" spans="1:6" x14ac:dyDescent="0.3">
      <c r="C34" t="s">
        <v>2251</v>
      </c>
      <c r="D34">
        <v>0</v>
      </c>
      <c r="E34">
        <v>0</v>
      </c>
      <c r="F34">
        <v>0</v>
      </c>
    </row>
    <row r="35" spans="1:6" x14ac:dyDescent="0.3">
      <c r="C35" t="s">
        <v>2253</v>
      </c>
      <c r="D35">
        <v>0</v>
      </c>
      <c r="F35">
        <v>0</v>
      </c>
    </row>
    <row r="36" spans="1:6" x14ac:dyDescent="0.3">
      <c r="B36" t="s">
        <v>1127</v>
      </c>
      <c r="C36" t="s">
        <v>1110</v>
      </c>
      <c r="D36">
        <v>0</v>
      </c>
      <c r="F36">
        <v>0</v>
      </c>
    </row>
    <row r="37" spans="1:6" x14ac:dyDescent="0.3">
      <c r="C37" t="s">
        <v>2253</v>
      </c>
      <c r="D37">
        <v>0</v>
      </c>
      <c r="F37">
        <v>0</v>
      </c>
    </row>
    <row r="38" spans="1:6" x14ac:dyDescent="0.3">
      <c r="B38" t="s">
        <v>1122</v>
      </c>
      <c r="C38" t="s">
        <v>1110</v>
      </c>
      <c r="D38">
        <v>0</v>
      </c>
      <c r="F38">
        <v>0</v>
      </c>
    </row>
    <row r="39" spans="1:6" x14ac:dyDescent="0.3">
      <c r="C39" t="s">
        <v>2252</v>
      </c>
      <c r="D39">
        <v>0</v>
      </c>
      <c r="F39">
        <v>0</v>
      </c>
    </row>
    <row r="40" spans="1:6" x14ac:dyDescent="0.3">
      <c r="C40" t="s">
        <v>2251</v>
      </c>
      <c r="D40">
        <v>0</v>
      </c>
      <c r="E40">
        <v>0</v>
      </c>
      <c r="F40">
        <v>0</v>
      </c>
    </row>
    <row r="41" spans="1:6" x14ac:dyDescent="0.3">
      <c r="C41" t="s">
        <v>2253</v>
      </c>
      <c r="D41">
        <v>0</v>
      </c>
      <c r="F41">
        <v>0</v>
      </c>
    </row>
    <row r="42" spans="1:6" x14ac:dyDescent="0.3">
      <c r="A42" t="s">
        <v>1137</v>
      </c>
      <c r="D42">
        <v>0</v>
      </c>
      <c r="E42">
        <v>0</v>
      </c>
      <c r="F42">
        <v>0</v>
      </c>
    </row>
    <row r="43" spans="1:6" x14ac:dyDescent="0.3">
      <c r="A43" t="s">
        <v>1131</v>
      </c>
      <c r="B43" t="s">
        <v>1123</v>
      </c>
      <c r="C43" t="s">
        <v>2251</v>
      </c>
      <c r="E43">
        <v>0</v>
      </c>
      <c r="F43">
        <v>0</v>
      </c>
    </row>
    <row r="44" spans="1:6" x14ac:dyDescent="0.3">
      <c r="C44" t="s">
        <v>2253</v>
      </c>
      <c r="D44">
        <v>0</v>
      </c>
      <c r="F44">
        <v>0</v>
      </c>
    </row>
    <row r="45" spans="1:6" x14ac:dyDescent="0.3">
      <c r="B45" t="s">
        <v>1124</v>
      </c>
      <c r="C45" t="s">
        <v>2251</v>
      </c>
      <c r="D45">
        <v>0</v>
      </c>
      <c r="F45">
        <v>0</v>
      </c>
    </row>
    <row r="46" spans="1:6" x14ac:dyDescent="0.3">
      <c r="B46" t="s">
        <v>1125</v>
      </c>
      <c r="C46" t="s">
        <v>1110</v>
      </c>
      <c r="D46">
        <v>0</v>
      </c>
      <c r="F46">
        <v>0</v>
      </c>
    </row>
    <row r="47" spans="1:6" x14ac:dyDescent="0.3">
      <c r="C47" t="s">
        <v>2251</v>
      </c>
      <c r="E47">
        <v>0</v>
      </c>
      <c r="F47">
        <v>0</v>
      </c>
    </row>
    <row r="48" spans="1:6" x14ac:dyDescent="0.3">
      <c r="B48" t="s">
        <v>1126</v>
      </c>
      <c r="C48" t="s">
        <v>2252</v>
      </c>
      <c r="D48">
        <v>0</v>
      </c>
      <c r="F48">
        <v>0</v>
      </c>
    </row>
    <row r="49" spans="1:6" x14ac:dyDescent="0.3">
      <c r="C49" t="s">
        <v>2251</v>
      </c>
      <c r="E49">
        <v>0</v>
      </c>
      <c r="F49">
        <v>0</v>
      </c>
    </row>
    <row r="50" spans="1:6" x14ac:dyDescent="0.3">
      <c r="B50" t="s">
        <v>1127</v>
      </c>
      <c r="C50" t="s">
        <v>1110</v>
      </c>
      <c r="D50">
        <v>0</v>
      </c>
      <c r="F50">
        <v>0</v>
      </c>
    </row>
    <row r="51" spans="1:6" x14ac:dyDescent="0.3">
      <c r="C51" t="s">
        <v>2252</v>
      </c>
      <c r="D51">
        <v>0</v>
      </c>
      <c r="E51">
        <v>0</v>
      </c>
      <c r="F51">
        <v>0</v>
      </c>
    </row>
    <row r="52" spans="1:6" x14ac:dyDescent="0.3">
      <c r="C52" t="s">
        <v>2253</v>
      </c>
      <c r="D52">
        <v>0</v>
      </c>
      <c r="F52">
        <v>0</v>
      </c>
    </row>
    <row r="53" spans="1:6" x14ac:dyDescent="0.3">
      <c r="C53" t="s">
        <v>2255</v>
      </c>
      <c r="D53">
        <v>0</v>
      </c>
      <c r="F53">
        <v>0</v>
      </c>
    </row>
    <row r="54" spans="1:6" x14ac:dyDescent="0.3">
      <c r="B54" t="s">
        <v>1122</v>
      </c>
      <c r="C54" t="s">
        <v>1110</v>
      </c>
      <c r="D54">
        <v>0</v>
      </c>
      <c r="F54">
        <v>0</v>
      </c>
    </row>
    <row r="55" spans="1:6" x14ac:dyDescent="0.3">
      <c r="C55" t="s">
        <v>2252</v>
      </c>
      <c r="D55">
        <v>0</v>
      </c>
      <c r="F55">
        <v>0</v>
      </c>
    </row>
    <row r="56" spans="1:6" x14ac:dyDescent="0.3">
      <c r="C56" t="s">
        <v>2251</v>
      </c>
      <c r="D56">
        <v>0</v>
      </c>
      <c r="F56">
        <v>0</v>
      </c>
    </row>
    <row r="57" spans="1:6" x14ac:dyDescent="0.3">
      <c r="C57" t="s">
        <v>2253</v>
      </c>
      <c r="D57">
        <v>0</v>
      </c>
      <c r="F57">
        <v>0</v>
      </c>
    </row>
    <row r="58" spans="1:6" x14ac:dyDescent="0.3">
      <c r="C58" t="s">
        <v>2255</v>
      </c>
      <c r="D58">
        <v>0</v>
      </c>
      <c r="F58">
        <v>0</v>
      </c>
    </row>
    <row r="59" spans="1:6" x14ac:dyDescent="0.3">
      <c r="C59" t="s">
        <v>2254</v>
      </c>
      <c r="D59">
        <v>0</v>
      </c>
      <c r="F59">
        <v>0</v>
      </c>
    </row>
    <row r="60" spans="1:6" x14ac:dyDescent="0.3">
      <c r="A60" t="s">
        <v>1138</v>
      </c>
      <c r="D60">
        <v>0</v>
      </c>
      <c r="E60">
        <v>0</v>
      </c>
      <c r="F60">
        <v>0</v>
      </c>
    </row>
    <row r="61" spans="1:6" x14ac:dyDescent="0.3">
      <c r="A61" t="s">
        <v>1132</v>
      </c>
      <c r="B61" t="s">
        <v>1123</v>
      </c>
      <c r="C61" t="s">
        <v>2251</v>
      </c>
      <c r="E61">
        <v>0</v>
      </c>
      <c r="F61">
        <v>0</v>
      </c>
    </row>
    <row r="62" spans="1:6" x14ac:dyDescent="0.3">
      <c r="B62" t="s">
        <v>1124</v>
      </c>
      <c r="C62" t="s">
        <v>2253</v>
      </c>
      <c r="D62">
        <v>0</v>
      </c>
      <c r="F62">
        <v>0</v>
      </c>
    </row>
    <row r="63" spans="1:6" x14ac:dyDescent="0.3">
      <c r="B63" t="s">
        <v>1125</v>
      </c>
      <c r="C63" t="s">
        <v>2251</v>
      </c>
      <c r="D63">
        <v>0</v>
      </c>
      <c r="E63">
        <v>0</v>
      </c>
      <c r="F63">
        <v>0</v>
      </c>
    </row>
    <row r="64" spans="1:6" x14ac:dyDescent="0.3">
      <c r="B64" t="s">
        <v>1126</v>
      </c>
      <c r="C64" t="s">
        <v>2252</v>
      </c>
      <c r="D64">
        <v>0</v>
      </c>
      <c r="F64">
        <v>0</v>
      </c>
    </row>
    <row r="65" spans="1:6" x14ac:dyDescent="0.3">
      <c r="C65" t="s">
        <v>2251</v>
      </c>
      <c r="D65">
        <v>0</v>
      </c>
      <c r="E65">
        <v>0</v>
      </c>
      <c r="F65">
        <v>0</v>
      </c>
    </row>
    <row r="66" spans="1:6" x14ac:dyDescent="0.3">
      <c r="B66" t="s">
        <v>1127</v>
      </c>
      <c r="C66" t="s">
        <v>2251</v>
      </c>
      <c r="E66">
        <v>0</v>
      </c>
      <c r="F66">
        <v>0</v>
      </c>
    </row>
    <row r="67" spans="1:6" x14ac:dyDescent="0.3">
      <c r="B67" t="s">
        <v>1122</v>
      </c>
      <c r="C67" t="s">
        <v>1110</v>
      </c>
      <c r="D67">
        <v>0</v>
      </c>
      <c r="F67">
        <v>0</v>
      </c>
    </row>
    <row r="68" spans="1:6" x14ac:dyDescent="0.3">
      <c r="C68" t="s">
        <v>2252</v>
      </c>
      <c r="D68">
        <v>0</v>
      </c>
      <c r="F68">
        <v>0</v>
      </c>
    </row>
    <row r="69" spans="1:6" x14ac:dyDescent="0.3">
      <c r="C69" t="s">
        <v>2251</v>
      </c>
      <c r="E69">
        <v>0</v>
      </c>
      <c r="F69">
        <v>0</v>
      </c>
    </row>
    <row r="70" spans="1:6" x14ac:dyDescent="0.3">
      <c r="C70" t="s">
        <v>2254</v>
      </c>
      <c r="D70">
        <v>0</v>
      </c>
      <c r="F70">
        <v>0</v>
      </c>
    </row>
    <row r="71" spans="1:6" x14ac:dyDescent="0.3">
      <c r="A71" t="s">
        <v>1139</v>
      </c>
      <c r="D71">
        <v>0</v>
      </c>
      <c r="E71">
        <v>0</v>
      </c>
      <c r="F71">
        <v>0</v>
      </c>
    </row>
    <row r="72" spans="1:6" x14ac:dyDescent="0.3">
      <c r="A72" t="s">
        <v>2044</v>
      </c>
      <c r="B72" t="s">
        <v>1122</v>
      </c>
      <c r="C72" t="s">
        <v>2252</v>
      </c>
      <c r="D72">
        <v>0</v>
      </c>
      <c r="F72">
        <v>0</v>
      </c>
    </row>
    <row r="73" spans="1:6" x14ac:dyDescent="0.3">
      <c r="A73" t="s">
        <v>2045</v>
      </c>
      <c r="D73">
        <v>0</v>
      </c>
      <c r="F73">
        <v>0</v>
      </c>
    </row>
    <row r="74" spans="1:6" x14ac:dyDescent="0.3">
      <c r="A74" t="s">
        <v>1133</v>
      </c>
      <c r="D74">
        <v>0</v>
      </c>
      <c r="E74">
        <v>0</v>
      </c>
      <c r="F74">
        <v>0</v>
      </c>
    </row>
  </sheetData>
  <sheetProtection algorithmName="SHA-512" hashValue="997Fv1SXwwvGUiJCaYqVB6QejNtK6Ia1AC1CM4hzwo1itOKkn4B2teUdAUjaWNDHZ46lxaOFX8liQ/G2FV17xg==" saltValue="qshATJJ9tkaD3iPkrr2UFA==" spinCount="100000" sheet="1" objects="1" scenarios="1" autoFilter="0"/>
  <pageMargins left="0.7" right="0.34" top="0.25" bottom="0.25" header="0.3" footer="0.3"/>
  <pageSetup paperSize="9" scale="64" orientation="portrait" horizontalDpi="4294967293"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U38"/>
  <sheetViews>
    <sheetView showGridLines="0" showRowColHeaders="0" zoomScaleNormal="100" workbookViewId="0"/>
  </sheetViews>
  <sheetFormatPr defaultColWidth="8.88671875" defaultRowHeight="14.4" x14ac:dyDescent="0.3"/>
  <cols>
    <col min="1" max="1" width="1.44140625" style="120" customWidth="1"/>
    <col min="2" max="2" width="28.88671875" style="119" customWidth="1"/>
    <col min="3" max="3" width="8.88671875" style="12"/>
    <col min="4" max="6" width="13" style="12" customWidth="1"/>
    <col min="7" max="7" width="14.88671875" style="12" customWidth="1"/>
    <col min="8" max="12" width="13" style="12" customWidth="1"/>
    <col min="13" max="13" width="1.88671875" style="12" customWidth="1"/>
    <col min="14" max="14" width="3.44140625" style="12" customWidth="1"/>
    <col min="15" max="15" width="3.5546875" style="12" customWidth="1"/>
    <col min="16" max="16" width="4.6640625" style="12" customWidth="1"/>
    <col min="17" max="17" width="19.6640625" style="12" customWidth="1"/>
    <col min="18" max="18" width="15.21875" style="12" customWidth="1"/>
    <col min="19" max="19" width="3.88671875" style="12" customWidth="1"/>
    <col min="20" max="16384" width="8.88671875" style="12"/>
  </cols>
  <sheetData>
    <row r="1" spans="1:19" ht="17.399999999999999" customHeight="1" x14ac:dyDescent="0.3">
      <c r="A1" s="578"/>
      <c r="B1" s="595" t="s">
        <v>2043</v>
      </c>
      <c r="C1" s="137"/>
      <c r="D1" s="137"/>
      <c r="E1" s="137"/>
      <c r="F1" s="137" t="s">
        <v>2472</v>
      </c>
      <c r="G1" s="137"/>
      <c r="H1" s="137"/>
      <c r="I1" s="137"/>
      <c r="J1" s="137"/>
      <c r="K1" s="137"/>
      <c r="L1" s="137"/>
      <c r="M1" s="137"/>
      <c r="N1" s="613"/>
      <c r="O1" s="614">
        <f>COUNTIFS(MASTER_Workers!$I:$I, "F", MASTER_Workers!$AI:$AI, "1")</f>
        <v>332</v>
      </c>
      <c r="P1" s="137"/>
      <c r="Q1" s="137"/>
      <c r="R1" s="138"/>
      <c r="S1" s="139"/>
    </row>
    <row r="2" spans="1:19" ht="12" customHeight="1" x14ac:dyDescent="0.3">
      <c r="A2" s="579"/>
      <c r="B2" s="596"/>
      <c r="C2" s="139"/>
      <c r="D2" s="139"/>
      <c r="E2" s="139"/>
      <c r="F2" s="592"/>
      <c r="G2" s="139"/>
      <c r="H2" s="136"/>
      <c r="I2" s="139"/>
      <c r="J2" s="139"/>
      <c r="K2" s="139"/>
      <c r="L2" s="139"/>
      <c r="M2" s="139"/>
      <c r="N2" s="614"/>
      <c r="O2" s="614">
        <f>COUNTIFS(MASTER_Workers!$I:$I, "M", MASTER_Workers!$AI:$AI, "1")</f>
        <v>131</v>
      </c>
      <c r="P2" s="139"/>
      <c r="Q2" s="139"/>
      <c r="R2" s="140"/>
      <c r="S2" s="139"/>
    </row>
    <row r="3" spans="1:19" ht="25.95" customHeight="1" x14ac:dyDescent="0.3">
      <c r="A3" s="579"/>
      <c r="B3" s="597"/>
      <c r="C3" s="139"/>
      <c r="D3" s="139"/>
      <c r="E3" s="139"/>
      <c r="F3" s="821" t="s">
        <v>1953</v>
      </c>
      <c r="G3" s="822"/>
      <c r="H3" s="822"/>
      <c r="I3" s="822"/>
      <c r="J3" s="822"/>
      <c r="K3" s="822"/>
      <c r="L3" s="139"/>
      <c r="M3" s="139"/>
      <c r="N3" s="614"/>
      <c r="O3" s="614"/>
      <c r="P3" s="139"/>
      <c r="Q3" s="139"/>
      <c r="R3" s="140"/>
      <c r="S3" s="139"/>
    </row>
    <row r="4" spans="1:19" ht="15.6" customHeight="1" x14ac:dyDescent="0.3">
      <c r="A4" s="579"/>
      <c r="B4" s="597"/>
      <c r="C4" s="139"/>
      <c r="D4" s="139"/>
      <c r="E4" s="139"/>
      <c r="F4" s="608" t="s">
        <v>1954</v>
      </c>
      <c r="G4" s="608" t="s">
        <v>1955</v>
      </c>
      <c r="H4" s="608" t="s">
        <v>1956</v>
      </c>
      <c r="I4" s="608" t="s">
        <v>1957</v>
      </c>
      <c r="J4" s="608" t="s">
        <v>1958</v>
      </c>
      <c r="K4" s="608" t="s">
        <v>1959</v>
      </c>
      <c r="L4" s="139"/>
      <c r="M4" s="139"/>
      <c r="N4" s="139"/>
      <c r="O4" s="139"/>
      <c r="P4" s="139"/>
      <c r="Q4" s="139"/>
      <c r="R4" s="140"/>
      <c r="S4" s="139"/>
    </row>
    <row r="5" spans="1:19" ht="24" customHeight="1" x14ac:dyDescent="0.3">
      <c r="A5" s="579"/>
      <c r="B5" s="597"/>
      <c r="C5" s="139"/>
      <c r="D5" s="139"/>
      <c r="E5" s="139">
        <v>463</v>
      </c>
      <c r="F5" s="630">
        <v>477</v>
      </c>
      <c r="G5" s="639">
        <v>14167405</v>
      </c>
      <c r="H5" s="630">
        <v>452</v>
      </c>
      <c r="I5" s="631">
        <v>148</v>
      </c>
      <c r="J5" s="632">
        <v>0.63562588760397642</v>
      </c>
      <c r="K5" s="631">
        <v>239</v>
      </c>
      <c r="L5" s="139"/>
      <c r="M5" s="139"/>
      <c r="N5" s="139"/>
      <c r="O5" s="139"/>
      <c r="P5" s="139"/>
      <c r="Q5" s="139"/>
      <c r="R5" s="140"/>
      <c r="S5" s="139"/>
    </row>
    <row r="6" spans="1:19" ht="20.399999999999999" customHeight="1" x14ac:dyDescent="0.3">
      <c r="A6" s="579"/>
      <c r="B6" s="597"/>
      <c r="C6" s="139"/>
      <c r="D6" s="139"/>
      <c r="E6" s="139"/>
      <c r="F6" s="593"/>
      <c r="G6" s="594"/>
      <c r="H6" s="594"/>
      <c r="I6" s="594"/>
      <c r="J6" s="594"/>
      <c r="K6" s="594"/>
      <c r="L6" s="139"/>
      <c r="M6" s="139"/>
      <c r="N6" s="139"/>
      <c r="O6" s="139"/>
      <c r="P6" s="139"/>
      <c r="Q6" s="139"/>
      <c r="R6" s="140"/>
      <c r="S6" s="139"/>
    </row>
    <row r="7" spans="1:19" ht="21.6" customHeight="1" x14ac:dyDescent="0.3">
      <c r="A7" s="579"/>
      <c r="B7" s="597"/>
      <c r="C7" s="139"/>
      <c r="D7" s="604" t="s">
        <v>1960</v>
      </c>
      <c r="E7" s="605"/>
      <c r="F7" s="606" t="s">
        <v>2416</v>
      </c>
      <c r="G7" s="605"/>
      <c r="H7" s="606"/>
      <c r="I7" s="606" t="s">
        <v>2417</v>
      </c>
      <c r="J7" s="607"/>
      <c r="K7" s="607"/>
      <c r="L7" s="607"/>
      <c r="M7" s="139"/>
      <c r="N7" s="139"/>
      <c r="O7" s="139"/>
      <c r="P7" s="139"/>
      <c r="Q7" s="139"/>
      <c r="R7" s="140"/>
      <c r="S7" s="139"/>
    </row>
    <row r="8" spans="1:19" ht="20.399999999999999" customHeight="1" x14ac:dyDescent="0.3">
      <c r="A8" s="579"/>
      <c r="B8" s="597"/>
      <c r="C8" s="139"/>
      <c r="D8" s="796" t="s">
        <v>503</v>
      </c>
      <c r="E8" s="796" t="s">
        <v>2418</v>
      </c>
      <c r="F8" s="797" t="s">
        <v>166</v>
      </c>
      <c r="G8" s="797" t="s">
        <v>930</v>
      </c>
      <c r="H8" s="797" t="s">
        <v>41</v>
      </c>
      <c r="I8" s="798" t="s">
        <v>2415</v>
      </c>
      <c r="J8" s="797" t="s">
        <v>166</v>
      </c>
      <c r="K8" s="797" t="s">
        <v>930</v>
      </c>
      <c r="L8" s="797" t="s">
        <v>41</v>
      </c>
      <c r="M8" s="139"/>
      <c r="N8" s="139"/>
      <c r="O8" s="139"/>
      <c r="P8" s="139"/>
      <c r="Q8" s="139"/>
      <c r="R8" s="140"/>
      <c r="S8" s="139"/>
    </row>
    <row r="9" spans="1:19" ht="16.95" customHeight="1" x14ac:dyDescent="0.3">
      <c r="A9" s="579"/>
      <c r="B9" s="597"/>
      <c r="C9" s="139"/>
      <c r="D9" s="799">
        <v>46142</v>
      </c>
      <c r="E9" s="800"/>
      <c r="F9" s="800"/>
      <c r="G9" s="800"/>
      <c r="H9" s="801"/>
      <c r="I9" s="802"/>
      <c r="J9" s="803"/>
      <c r="K9" s="802"/>
      <c r="L9" s="803"/>
      <c r="M9" s="139"/>
      <c r="N9" s="139"/>
      <c r="O9" s="139"/>
      <c r="P9" s="139"/>
      <c r="Q9" s="139"/>
      <c r="R9" s="140"/>
      <c r="S9" s="139"/>
    </row>
    <row r="10" spans="1:19" ht="19.95" customHeight="1" x14ac:dyDescent="0.3">
      <c r="A10" s="579"/>
      <c r="B10" s="597"/>
      <c r="C10" s="139"/>
      <c r="D10" s="799">
        <v>46173</v>
      </c>
      <c r="E10" s="794">
        <v>4755892</v>
      </c>
      <c r="F10" s="794">
        <v>1008492</v>
      </c>
      <c r="G10" s="794">
        <v>1500972</v>
      </c>
      <c r="H10" s="795">
        <v>2246428</v>
      </c>
      <c r="I10" s="804">
        <v>500</v>
      </c>
      <c r="J10" s="805">
        <v>102</v>
      </c>
      <c r="K10" s="804">
        <v>167</v>
      </c>
      <c r="L10" s="805">
        <v>231</v>
      </c>
      <c r="M10" s="139"/>
      <c r="N10" s="139"/>
      <c r="O10" s="139"/>
      <c r="P10" s="139"/>
      <c r="Q10" s="139"/>
      <c r="R10" s="140"/>
      <c r="S10" s="139"/>
    </row>
    <row r="11" spans="1:19" ht="21.6" customHeight="1" x14ac:dyDescent="0.3">
      <c r="A11" s="579"/>
      <c r="B11" s="597"/>
      <c r="C11" s="139"/>
      <c r="D11" s="799">
        <v>46203</v>
      </c>
      <c r="E11" s="806">
        <v>4835359</v>
      </c>
      <c r="F11" s="794">
        <v>1059945</v>
      </c>
      <c r="G11" s="794">
        <v>1401747</v>
      </c>
      <c r="H11" s="795">
        <v>2373667</v>
      </c>
      <c r="I11" s="804">
        <v>477</v>
      </c>
      <c r="J11" s="805">
        <v>98</v>
      </c>
      <c r="K11" s="804">
        <v>157</v>
      </c>
      <c r="L11" s="805">
        <v>222</v>
      </c>
      <c r="M11" s="139"/>
      <c r="N11" s="139"/>
      <c r="O11" s="139"/>
      <c r="P11" s="139"/>
      <c r="Q11" s="139"/>
      <c r="R11" s="140"/>
      <c r="S11" s="139"/>
    </row>
    <row r="12" spans="1:19" ht="21.6" customHeight="1" x14ac:dyDescent="0.3">
      <c r="A12" s="579"/>
      <c r="B12" s="597"/>
      <c r="C12" s="139"/>
      <c r="D12" s="799">
        <v>46234</v>
      </c>
      <c r="E12" s="794">
        <v>4576154</v>
      </c>
      <c r="F12" s="794">
        <v>1023531</v>
      </c>
      <c r="G12" s="794">
        <v>1244532</v>
      </c>
      <c r="H12" s="795">
        <v>2308091</v>
      </c>
      <c r="I12" s="804">
        <v>477</v>
      </c>
      <c r="J12" s="805">
        <v>98</v>
      </c>
      <c r="K12" s="804">
        <v>157</v>
      </c>
      <c r="L12" s="805">
        <v>222</v>
      </c>
      <c r="M12" s="139"/>
      <c r="N12" s="139"/>
      <c r="O12" s="139"/>
      <c r="P12" s="139"/>
      <c r="Q12" s="139"/>
      <c r="R12" s="140"/>
      <c r="S12" s="139"/>
    </row>
    <row r="13" spans="1:19" ht="21.6" customHeight="1" x14ac:dyDescent="0.3">
      <c r="A13" s="579"/>
      <c r="B13" s="597"/>
      <c r="C13" s="139"/>
      <c r="D13" s="799">
        <v>46265</v>
      </c>
      <c r="E13" s="794"/>
      <c r="F13" s="794"/>
      <c r="G13" s="794"/>
      <c r="H13" s="807"/>
      <c r="I13" s="808"/>
      <c r="J13" s="809"/>
      <c r="K13" s="808"/>
      <c r="L13" s="809"/>
      <c r="M13" s="139"/>
      <c r="N13" s="139"/>
      <c r="O13" s="139"/>
      <c r="P13" s="139"/>
      <c r="Q13" s="139"/>
      <c r="R13" s="140"/>
      <c r="S13" s="139"/>
    </row>
    <row r="14" spans="1:19" ht="21.6" customHeight="1" x14ac:dyDescent="0.3">
      <c r="A14" s="579"/>
      <c r="B14" s="597"/>
      <c r="C14" s="139"/>
      <c r="D14" s="799">
        <v>46295</v>
      </c>
      <c r="E14" s="794"/>
      <c r="F14" s="794"/>
      <c r="G14" s="794"/>
      <c r="H14" s="807"/>
      <c r="I14" s="808"/>
      <c r="J14" s="809"/>
      <c r="K14" s="808"/>
      <c r="L14" s="809"/>
      <c r="M14" s="139"/>
      <c r="N14" s="139"/>
      <c r="O14" s="139"/>
      <c r="P14" s="139"/>
      <c r="Q14" s="139"/>
      <c r="R14" s="140"/>
      <c r="S14" s="139"/>
    </row>
    <row r="15" spans="1:19" ht="21.6" customHeight="1" x14ac:dyDescent="0.3">
      <c r="A15" s="579"/>
      <c r="B15" s="597"/>
      <c r="C15" s="139"/>
      <c r="D15" s="799">
        <v>46326</v>
      </c>
      <c r="E15" s="810"/>
      <c r="F15" s="810"/>
      <c r="G15" s="810"/>
      <c r="H15" s="811"/>
      <c r="I15" s="810"/>
      <c r="J15" s="812"/>
      <c r="K15" s="810"/>
      <c r="L15" s="812"/>
      <c r="M15" s="139"/>
      <c r="N15" s="139"/>
      <c r="O15" s="139"/>
      <c r="P15" s="139"/>
      <c r="Q15" s="139"/>
      <c r="R15" s="598">
        <v>46234</v>
      </c>
      <c r="S15" s="139"/>
    </row>
    <row r="16" spans="1:19" ht="21.6" customHeight="1" x14ac:dyDescent="0.3">
      <c r="A16" s="579"/>
      <c r="B16" s="596"/>
      <c r="C16" s="139"/>
      <c r="D16" s="799">
        <v>46356</v>
      </c>
      <c r="E16" s="810"/>
      <c r="F16" s="810"/>
      <c r="G16" s="810"/>
      <c r="H16" s="811"/>
      <c r="I16" s="810"/>
      <c r="J16" s="812"/>
      <c r="K16" s="810"/>
      <c r="L16" s="812"/>
      <c r="M16" s="139"/>
      <c r="N16" s="139"/>
      <c r="O16" s="139"/>
      <c r="P16" s="139"/>
      <c r="Q16" s="139"/>
      <c r="R16" s="140"/>
      <c r="S16" s="139"/>
    </row>
    <row r="17" spans="1:21" ht="21.6" customHeight="1" x14ac:dyDescent="0.3">
      <c r="A17" s="601"/>
      <c r="B17" s="599"/>
      <c r="C17" s="139"/>
      <c r="D17" s="799">
        <v>46387</v>
      </c>
      <c r="E17" s="810"/>
      <c r="F17" s="810"/>
      <c r="G17" s="810"/>
      <c r="H17" s="811"/>
      <c r="I17" s="810"/>
      <c r="J17" s="812"/>
      <c r="K17" s="810"/>
      <c r="L17" s="812"/>
      <c r="M17" s="139"/>
      <c r="N17" s="139"/>
      <c r="O17" s="139"/>
      <c r="P17" s="139"/>
      <c r="Q17" s="139"/>
      <c r="R17" s="140"/>
      <c r="S17" s="139"/>
    </row>
    <row r="18" spans="1:21" ht="19.2" customHeight="1" x14ac:dyDescent="0.55000000000000004">
      <c r="A18" s="601"/>
      <c r="B18" s="602"/>
      <c r="C18" s="591"/>
      <c r="D18" s="799">
        <v>46418</v>
      </c>
      <c r="E18" s="810"/>
      <c r="F18" s="810"/>
      <c r="G18" s="810"/>
      <c r="H18" s="811"/>
      <c r="I18" s="810"/>
      <c r="J18" s="812"/>
      <c r="K18" s="810"/>
      <c r="L18" s="812"/>
      <c r="M18" s="139"/>
      <c r="N18" s="139"/>
      <c r="O18" s="139"/>
      <c r="P18" s="139"/>
      <c r="Q18" s="139"/>
      <c r="R18" s="140"/>
      <c r="S18" s="139"/>
      <c r="T18" s="139"/>
      <c r="U18" s="139"/>
    </row>
    <row r="19" spans="1:21" ht="28.2" customHeight="1" thickBot="1" x14ac:dyDescent="0.35">
      <c r="A19" s="579"/>
      <c r="B19" s="599"/>
      <c r="C19" s="591"/>
      <c r="D19" s="813">
        <v>46446</v>
      </c>
      <c r="E19" s="814"/>
      <c r="F19" s="814"/>
      <c r="G19" s="814"/>
      <c r="H19" s="815"/>
      <c r="I19" s="814"/>
      <c r="J19" s="816"/>
      <c r="K19" s="814"/>
      <c r="L19" s="816"/>
      <c r="M19" s="139"/>
      <c r="N19" s="139"/>
      <c r="O19" s="139"/>
      <c r="P19" s="139"/>
      <c r="Q19" s="139"/>
      <c r="R19" s="140"/>
      <c r="S19" s="139"/>
      <c r="T19" s="139"/>
      <c r="U19" s="139"/>
    </row>
    <row r="20" spans="1:21" ht="21.6" customHeight="1" thickBot="1" x14ac:dyDescent="0.6">
      <c r="A20" s="609"/>
      <c r="B20" s="610"/>
      <c r="C20" s="611"/>
      <c r="D20" s="817">
        <v>46477</v>
      </c>
      <c r="E20" s="818"/>
      <c r="F20" s="818"/>
      <c r="G20" s="818"/>
      <c r="H20" s="818"/>
      <c r="I20" s="818"/>
      <c r="J20" s="818"/>
      <c r="K20" s="818"/>
      <c r="L20" s="818"/>
      <c r="M20" s="137"/>
      <c r="N20" s="137"/>
      <c r="O20" s="137"/>
      <c r="P20" s="137"/>
      <c r="Q20" s="137"/>
      <c r="R20" s="138"/>
      <c r="S20" s="139"/>
      <c r="T20" s="139"/>
      <c r="U20" s="139"/>
    </row>
    <row r="21" spans="1:21" ht="19.95" customHeight="1" thickBot="1" x14ac:dyDescent="0.35">
      <c r="A21" s="612" t="s">
        <v>2260</v>
      </c>
      <c r="B21" s="600"/>
      <c r="C21" s="600"/>
      <c r="D21" s="819" t="s">
        <v>1160</v>
      </c>
      <c r="E21" s="820"/>
      <c r="F21" s="820"/>
      <c r="G21" s="820"/>
      <c r="H21" s="820"/>
      <c r="I21" s="820"/>
      <c r="J21" s="820"/>
      <c r="K21" s="820"/>
      <c r="L21" s="820"/>
      <c r="M21" s="60"/>
      <c r="N21" s="60"/>
      <c r="O21" s="60"/>
      <c r="P21" s="60"/>
      <c r="Q21" s="60"/>
      <c r="R21" s="56"/>
      <c r="S21" s="139"/>
      <c r="T21" s="139"/>
      <c r="U21" s="139"/>
    </row>
    <row r="22" spans="1:21" ht="14.4" customHeight="1" x14ac:dyDescent="0.3">
      <c r="A22" s="591"/>
      <c r="B22" s="591"/>
      <c r="C22" s="591"/>
      <c r="D22" s="591"/>
      <c r="E22" s="139"/>
      <c r="F22" s="139"/>
      <c r="G22" s="139"/>
      <c r="H22" s="139"/>
      <c r="I22" s="139"/>
      <c r="J22" s="139"/>
      <c r="K22" s="139"/>
      <c r="L22" s="139"/>
      <c r="M22" s="139"/>
      <c r="N22" s="139"/>
      <c r="O22" s="139"/>
      <c r="P22" s="139"/>
      <c r="Q22" s="139"/>
      <c r="R22" s="139"/>
      <c r="S22" s="139"/>
      <c r="T22" s="139"/>
      <c r="U22" s="139"/>
    </row>
    <row r="23" spans="1:21" ht="14.4" customHeight="1" x14ac:dyDescent="0.3">
      <c r="A23" s="591"/>
      <c r="B23" s="591"/>
      <c r="C23" s="591"/>
      <c r="D23" s="591"/>
      <c r="E23" s="139"/>
      <c r="F23" s="139"/>
      <c r="G23" s="139"/>
      <c r="H23" s="139"/>
      <c r="I23" s="139"/>
      <c r="J23" s="139"/>
      <c r="K23" s="139"/>
      <c r="L23" s="139"/>
      <c r="M23" s="139"/>
      <c r="N23" s="139"/>
      <c r="O23" s="139"/>
      <c r="P23" s="139"/>
      <c r="Q23" s="139"/>
      <c r="R23" s="139"/>
      <c r="S23" s="139"/>
      <c r="T23" s="139"/>
      <c r="U23" s="139"/>
    </row>
    <row r="24" spans="1:21" x14ac:dyDescent="0.3">
      <c r="A24" s="141"/>
      <c r="B24" s="509"/>
      <c r="C24" s="139"/>
      <c r="D24" s="139"/>
      <c r="E24" s="139"/>
      <c r="F24" s="139"/>
      <c r="G24" s="139"/>
      <c r="H24" s="139"/>
      <c r="I24" s="139"/>
      <c r="J24" s="139"/>
      <c r="K24" s="139"/>
      <c r="L24" s="139"/>
      <c r="M24" s="139"/>
      <c r="N24" s="139"/>
      <c r="O24" s="139"/>
      <c r="P24" s="139"/>
      <c r="Q24" s="139"/>
      <c r="R24" s="139"/>
      <c r="S24" s="139"/>
      <c r="T24" s="139"/>
      <c r="U24" s="139"/>
    </row>
    <row r="25" spans="1:21" x14ac:dyDescent="0.3">
      <c r="A25" s="141"/>
      <c r="B25" s="509"/>
      <c r="C25" s="139"/>
      <c r="D25" s="139"/>
      <c r="E25" s="139"/>
      <c r="F25" s="139"/>
      <c r="G25" s="139"/>
      <c r="H25" s="139"/>
      <c r="I25" s="139"/>
      <c r="J25" s="139"/>
      <c r="K25" s="139"/>
      <c r="L25" s="139"/>
      <c r="M25" s="139"/>
      <c r="N25" s="139"/>
      <c r="O25" s="139"/>
      <c r="P25" s="139"/>
      <c r="Q25" s="139"/>
      <c r="R25" s="139"/>
      <c r="S25" s="139"/>
      <c r="T25" s="139"/>
      <c r="U25" s="139"/>
    </row>
    <row r="26" spans="1:21" x14ac:dyDescent="0.3">
      <c r="A26" s="141"/>
      <c r="B26" s="509"/>
      <c r="C26" s="139"/>
      <c r="D26" s="139"/>
      <c r="E26" s="139"/>
      <c r="F26" s="139"/>
      <c r="G26" s="139"/>
      <c r="H26" s="139"/>
      <c r="I26" s="139"/>
      <c r="J26" s="139"/>
      <c r="K26" s="139"/>
      <c r="L26" s="139"/>
      <c r="M26" s="139"/>
      <c r="N26" s="139"/>
      <c r="O26" s="139"/>
      <c r="P26" s="139"/>
      <c r="Q26" s="139"/>
      <c r="R26" s="139"/>
      <c r="S26" s="139"/>
      <c r="T26" s="139"/>
      <c r="U26" s="139"/>
    </row>
    <row r="27" spans="1:21" x14ac:dyDescent="0.3">
      <c r="A27" s="141"/>
      <c r="B27" s="509"/>
      <c r="C27" s="139"/>
      <c r="D27" s="139"/>
      <c r="E27" s="139"/>
      <c r="F27" s="139"/>
      <c r="G27" s="139"/>
      <c r="H27" s="139"/>
      <c r="I27" s="139"/>
      <c r="J27" s="139"/>
      <c r="K27" s="139"/>
      <c r="L27" s="139"/>
      <c r="M27" s="139"/>
      <c r="N27" s="139"/>
      <c r="O27" s="139"/>
      <c r="P27" s="139"/>
      <c r="Q27" s="139"/>
      <c r="R27" s="139"/>
      <c r="S27" s="139"/>
      <c r="T27" s="139"/>
      <c r="U27" s="139"/>
    </row>
    <row r="28" spans="1:21" x14ac:dyDescent="0.3">
      <c r="A28" s="141"/>
      <c r="B28" s="509"/>
      <c r="C28" s="139"/>
      <c r="D28" s="139"/>
      <c r="E28" s="139"/>
      <c r="F28" s="139"/>
      <c r="G28" s="139"/>
      <c r="H28" s="139"/>
      <c r="I28" s="139"/>
      <c r="J28" s="139"/>
      <c r="K28" s="139"/>
      <c r="L28" s="139"/>
      <c r="M28" s="139"/>
      <c r="N28" s="139"/>
      <c r="O28" s="139"/>
      <c r="P28" s="139"/>
      <c r="Q28" s="139"/>
      <c r="R28" s="139"/>
      <c r="S28" s="139"/>
      <c r="T28" s="139"/>
      <c r="U28" s="139"/>
    </row>
    <row r="29" spans="1:21" x14ac:dyDescent="0.3">
      <c r="A29" s="141"/>
      <c r="B29" s="509"/>
      <c r="C29" s="139"/>
      <c r="D29" s="139"/>
      <c r="E29" s="139"/>
      <c r="F29" s="139"/>
      <c r="G29" s="139"/>
      <c r="H29" s="139"/>
      <c r="I29" s="139"/>
      <c r="J29" s="139"/>
      <c r="K29" s="139"/>
      <c r="L29" s="139"/>
      <c r="M29" s="139"/>
      <c r="N29" s="139"/>
      <c r="O29" s="139"/>
      <c r="P29" s="139"/>
      <c r="Q29" s="139"/>
      <c r="R29" s="139"/>
      <c r="S29" s="139"/>
      <c r="T29" s="139"/>
      <c r="U29" s="139"/>
    </row>
    <row r="30" spans="1:21" x14ac:dyDescent="0.3">
      <c r="A30" s="141"/>
      <c r="B30" s="509"/>
      <c r="C30" s="139"/>
      <c r="D30" s="139"/>
      <c r="E30" s="139"/>
      <c r="F30" s="139"/>
      <c r="G30" s="139"/>
      <c r="H30" s="139"/>
      <c r="I30" s="139"/>
      <c r="J30" s="139"/>
      <c r="K30" s="139"/>
      <c r="L30" s="139"/>
      <c r="M30" s="139"/>
      <c r="N30" s="139"/>
      <c r="O30" s="139"/>
      <c r="P30" s="139"/>
      <c r="Q30" s="139"/>
      <c r="R30" s="139"/>
      <c r="S30" s="139"/>
      <c r="T30" s="139"/>
      <c r="U30" s="139"/>
    </row>
    <row r="31" spans="1:21" x14ac:dyDescent="0.3">
      <c r="A31" s="141"/>
      <c r="B31" s="509"/>
      <c r="C31" s="139"/>
      <c r="D31" s="139"/>
      <c r="E31" s="139"/>
      <c r="F31" s="139"/>
      <c r="G31" s="139"/>
      <c r="H31" s="139"/>
      <c r="I31" s="139"/>
      <c r="J31" s="139"/>
      <c r="K31" s="139"/>
      <c r="L31" s="139"/>
      <c r="M31" s="139"/>
      <c r="N31" s="139"/>
      <c r="O31" s="139"/>
      <c r="P31" s="139"/>
      <c r="Q31" s="139"/>
      <c r="R31" s="139"/>
      <c r="S31" s="139"/>
      <c r="T31" s="139"/>
      <c r="U31" s="139"/>
    </row>
    <row r="32" spans="1:21" x14ac:dyDescent="0.3">
      <c r="A32" s="141"/>
      <c r="B32" s="509"/>
      <c r="C32" s="139"/>
      <c r="D32" s="139"/>
      <c r="E32" s="139"/>
      <c r="F32" s="139"/>
      <c r="G32" s="139"/>
      <c r="H32" s="139"/>
      <c r="I32" s="139"/>
      <c r="J32" s="139"/>
      <c r="K32" s="139"/>
      <c r="L32" s="139"/>
      <c r="M32" s="139"/>
      <c r="N32" s="139"/>
      <c r="O32" s="139"/>
      <c r="P32" s="139"/>
      <c r="Q32" s="139"/>
      <c r="R32" s="139"/>
      <c r="S32" s="139"/>
      <c r="T32" s="139"/>
      <c r="U32" s="139"/>
    </row>
    <row r="33" spans="1:21" x14ac:dyDescent="0.3">
      <c r="A33" s="141"/>
      <c r="B33" s="509"/>
      <c r="C33" s="139"/>
      <c r="D33" s="139"/>
      <c r="E33" s="139"/>
      <c r="F33" s="139"/>
      <c r="G33" s="139"/>
      <c r="H33" s="139"/>
      <c r="I33" s="139"/>
      <c r="J33" s="139"/>
      <c r="K33" s="139"/>
      <c r="L33" s="139"/>
      <c r="M33" s="139"/>
      <c r="N33" s="139"/>
      <c r="O33" s="139"/>
      <c r="P33" s="139"/>
      <c r="Q33" s="139"/>
      <c r="R33" s="139"/>
      <c r="S33" s="139"/>
      <c r="T33" s="139"/>
      <c r="U33" s="139"/>
    </row>
    <row r="34" spans="1:21" x14ac:dyDescent="0.3">
      <c r="A34" s="141"/>
      <c r="B34" s="509"/>
      <c r="C34" s="139"/>
      <c r="D34" s="139"/>
      <c r="E34" s="139"/>
      <c r="F34" s="139"/>
      <c r="G34" s="139"/>
      <c r="H34" s="139"/>
      <c r="I34" s="139"/>
      <c r="J34" s="139"/>
      <c r="K34" s="139"/>
      <c r="L34" s="139"/>
      <c r="M34" s="139"/>
      <c r="N34" s="139"/>
      <c r="O34" s="139"/>
      <c r="P34" s="139"/>
      <c r="Q34" s="139"/>
      <c r="R34" s="139"/>
      <c r="S34" s="139"/>
      <c r="T34" s="139"/>
      <c r="U34" s="139"/>
    </row>
    <row r="35" spans="1:21" x14ac:dyDescent="0.3">
      <c r="A35" s="141"/>
      <c r="B35" s="509"/>
      <c r="C35" s="139"/>
      <c r="D35" s="139"/>
      <c r="E35" s="139"/>
      <c r="F35" s="139"/>
      <c r="G35" s="139"/>
      <c r="H35" s="139"/>
      <c r="I35" s="139"/>
      <c r="J35" s="139"/>
      <c r="K35" s="139"/>
      <c r="L35" s="139"/>
      <c r="M35" s="139"/>
      <c r="N35" s="139"/>
      <c r="O35" s="139"/>
      <c r="P35" s="139"/>
      <c r="Q35" s="139"/>
      <c r="R35" s="139"/>
      <c r="S35" s="139"/>
      <c r="T35" s="139"/>
      <c r="U35" s="139"/>
    </row>
    <row r="36" spans="1:21" x14ac:dyDescent="0.3">
      <c r="A36" s="141"/>
      <c r="B36" s="509"/>
      <c r="C36" s="139"/>
      <c r="D36" s="139"/>
      <c r="E36" s="139"/>
      <c r="F36" s="139"/>
      <c r="G36" s="139"/>
      <c r="H36" s="139"/>
      <c r="I36" s="139"/>
      <c r="J36" s="139"/>
      <c r="K36" s="139"/>
      <c r="L36" s="139"/>
      <c r="M36" s="139"/>
      <c r="N36" s="139"/>
      <c r="O36" s="139"/>
      <c r="P36" s="139"/>
      <c r="Q36" s="139"/>
      <c r="R36" s="139"/>
      <c r="S36" s="139"/>
      <c r="T36" s="139"/>
      <c r="U36" s="139"/>
    </row>
    <row r="37" spans="1:21" x14ac:dyDescent="0.3">
      <c r="A37" s="141"/>
      <c r="B37" s="509"/>
      <c r="C37" s="139"/>
      <c r="D37" s="139"/>
      <c r="E37" s="139"/>
      <c r="F37" s="139"/>
      <c r="G37" s="139"/>
      <c r="H37" s="139"/>
      <c r="I37" s="139"/>
      <c r="J37" s="139"/>
      <c r="K37" s="139"/>
      <c r="L37" s="139"/>
      <c r="M37" s="139"/>
      <c r="N37" s="139"/>
      <c r="O37" s="139"/>
      <c r="P37" s="139"/>
      <c r="Q37" s="139"/>
      <c r="R37" s="139"/>
      <c r="S37" s="139"/>
      <c r="T37" s="139"/>
      <c r="U37" s="139"/>
    </row>
    <row r="38" spans="1:21" x14ac:dyDescent="0.3">
      <c r="A38" s="141"/>
      <c r="B38" s="509"/>
      <c r="C38" s="139"/>
      <c r="D38" s="139"/>
      <c r="E38" s="139"/>
      <c r="F38" s="139"/>
      <c r="G38" s="139"/>
      <c r="H38" s="139"/>
      <c r="I38" s="139"/>
      <c r="J38" s="139"/>
      <c r="K38" s="139"/>
      <c r="L38" s="139"/>
      <c r="M38" s="139"/>
      <c r="N38" s="139"/>
      <c r="O38" s="139"/>
      <c r="P38" s="139"/>
      <c r="Q38" s="139"/>
      <c r="R38" s="139"/>
      <c r="S38" s="139"/>
      <c r="T38" s="139"/>
      <c r="U38" s="139"/>
    </row>
  </sheetData>
  <mergeCells count="1">
    <mergeCell ref="F3:K3"/>
  </mergeCells>
  <dataValidations count="2">
    <dataValidation type="list" allowBlank="1" showInputMessage="1" showErrorMessage="1" sqref="R15" xr:uid="{B5F3AEAD-3010-49F3-8ABB-177D99D896E8}">
      <formula1>"30/04/2026,31/05/2026,30/06/2026,31/07/2026,31/08/2026,30/09/2026,31/10/2026,30/11/2026,31/12/2026,31/01/2027,28/02/2027,31/03/2027"</formula1>
    </dataValidation>
    <dataValidation type="list" allowBlank="1" showInputMessage="1" showErrorMessage="1" sqref="F8:H8 J8:L8" xr:uid="{97D40361-6977-4758-BCBC-CDA30FD74CBB}">
      <formula1>"SVN-I,SVN-II,Sakar-I,Sakar-III"</formula1>
    </dataValidation>
  </dataValidations>
  <pageMargins left="0.75" right="0.75" top="1" bottom="1" header="0.5" footer="0.5"/>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
  <sheetViews>
    <sheetView topLeftCell="A9" workbookViewId="0">
      <selection activeCell="H19" sqref="H19"/>
    </sheetView>
  </sheetViews>
  <sheetFormatPr defaultRowHeight="22.2" customHeight="1" x14ac:dyDescent="0.3"/>
  <cols>
    <col min="1" max="1" width="18.44140625" customWidth="1"/>
    <col min="2" max="2" width="23" customWidth="1"/>
    <col min="3" max="3" width="17.44140625" customWidth="1"/>
    <col min="4" max="4" width="16.88671875" customWidth="1"/>
    <col min="5" max="5" width="18.5546875" customWidth="1"/>
    <col min="6" max="6" width="18.33203125" customWidth="1"/>
    <col min="7" max="7" width="11.88671875" customWidth="1"/>
    <col min="8" max="8" width="24.44140625" customWidth="1"/>
    <col min="9" max="9" width="17.109375" customWidth="1"/>
    <col min="10" max="10" width="9.88671875" customWidth="1"/>
  </cols>
  <sheetData>
    <row r="1" spans="1:10" s="1" customFormat="1" ht="30" customHeight="1" x14ac:dyDescent="0.3">
      <c r="A1" s="121" t="s">
        <v>0</v>
      </c>
      <c r="B1" s="121" t="s">
        <v>1</v>
      </c>
      <c r="C1" s="121" t="s">
        <v>2</v>
      </c>
      <c r="D1" s="121" t="s">
        <v>3</v>
      </c>
      <c r="E1" s="121" t="s">
        <v>4</v>
      </c>
      <c r="F1" s="121" t="s">
        <v>5</v>
      </c>
      <c r="G1" s="121" t="s">
        <v>6</v>
      </c>
      <c r="H1" s="121" t="s">
        <v>7</v>
      </c>
      <c r="I1" s="121" t="s">
        <v>1909</v>
      </c>
      <c r="J1" s="121" t="s">
        <v>1920</v>
      </c>
    </row>
    <row r="2" spans="1:10" ht="22.2" customHeight="1" x14ac:dyDescent="0.3">
      <c r="A2" s="135">
        <f>Dashboard!R15</f>
        <v>46234</v>
      </c>
      <c r="B2" s="122">
        <v>46113</v>
      </c>
      <c r="C2" s="123">
        <v>0.12</v>
      </c>
      <c r="D2" s="123">
        <v>0.12</v>
      </c>
      <c r="E2" s="124">
        <v>7.4999999999999997E-3</v>
      </c>
      <c r="F2" s="124">
        <v>3.2500000000000001E-2</v>
      </c>
      <c r="G2" s="124">
        <v>8.3299999999999999E-2</v>
      </c>
      <c r="H2" s="129">
        <v>8</v>
      </c>
      <c r="I2" s="130" t="s">
        <v>1910</v>
      </c>
      <c r="J2" t="s">
        <v>1921</v>
      </c>
    </row>
  </sheetData>
  <sheetProtection autoFilter="0"/>
  <dataValidations count="1">
    <dataValidation type="list" allowBlank="1" showInputMessage="1" showErrorMessage="1" sqref="I2" xr:uid="{BEA2458E-249B-4A01-A365-6A46843361B4}">
      <formula1>"Locked, Open"</formula1>
    </dataValidation>
  </dataValidations>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A493"/>
  <sheetViews>
    <sheetView showGridLines="0" workbookViewId="0">
      <pane xSplit="5" ySplit="1" topLeftCell="F464" activePane="bottomRight" state="frozen"/>
      <selection activeCell="E21" sqref="E21"/>
      <selection pane="topRight" activeCell="E21" sqref="E21"/>
      <selection pane="bottomLeft" activeCell="E21" sqref="E21"/>
      <selection pane="bottomRight" activeCell="H7" sqref="H7"/>
    </sheetView>
  </sheetViews>
  <sheetFormatPr defaultColWidth="6.6640625" defaultRowHeight="15.6" customHeight="1" x14ac:dyDescent="0.3"/>
  <cols>
    <col min="1" max="1" width="7.33203125" style="4" bestFit="1" customWidth="1"/>
    <col min="2" max="2" width="12" style="108" bestFit="1" customWidth="1"/>
    <col min="3" max="3" width="24.88671875" style="4" customWidth="1"/>
    <col min="4" max="4" width="8.33203125" style="4" bestFit="1" customWidth="1"/>
    <col min="5" max="5" width="12.5546875" style="4" bestFit="1" customWidth="1"/>
    <col min="6" max="6" width="14.44140625" style="4" bestFit="1" customWidth="1"/>
    <col min="7" max="7" width="12.88671875" style="4" bestFit="1" customWidth="1"/>
    <col min="8" max="8" width="10.5546875" style="4" bestFit="1" customWidth="1"/>
    <col min="9" max="9" width="8.44140625" style="4" bestFit="1" customWidth="1"/>
    <col min="10" max="10" width="11.88671875" style="3" bestFit="1" customWidth="1"/>
    <col min="11" max="11" width="11" style="4" customWidth="1"/>
    <col min="12" max="12" width="11.5546875" style="4" bestFit="1" customWidth="1"/>
    <col min="13" max="13" width="10.109375" style="4" bestFit="1" customWidth="1"/>
    <col min="14" max="14" width="8.6640625" style="4" bestFit="1" customWidth="1"/>
    <col min="15" max="15" width="9.44140625" style="5" bestFit="1" customWidth="1"/>
    <col min="16" max="17" width="14.33203125" style="4" bestFit="1" customWidth="1"/>
    <col min="18" max="18" width="10.109375" style="4" bestFit="1" customWidth="1"/>
    <col min="19" max="19" width="14.5546875" style="5" bestFit="1" customWidth="1"/>
    <col min="20" max="20" width="10.109375" style="4" bestFit="1" customWidth="1"/>
    <col min="21" max="21" width="15.109375" style="4" bestFit="1" customWidth="1"/>
    <col min="22" max="22" width="8" style="4" bestFit="1" customWidth="1"/>
    <col min="23" max="24" width="11.6640625" style="6" bestFit="1" customWidth="1"/>
    <col min="25" max="25" width="15" style="7" bestFit="1" customWidth="1"/>
    <col min="26" max="26" width="12.109375" style="7" bestFit="1" customWidth="1"/>
    <col min="27" max="27" width="15.6640625" style="158" bestFit="1" customWidth="1"/>
    <col min="28" max="28" width="10.33203125" style="158" bestFit="1" customWidth="1"/>
    <col min="29" max="29" width="8.6640625" style="7" bestFit="1" customWidth="1"/>
    <col min="30" max="30" width="17.5546875" style="6" bestFit="1" customWidth="1"/>
    <col min="31" max="31" width="18.6640625" style="4" bestFit="1" customWidth="1"/>
    <col min="32" max="32" width="16.33203125" style="4" bestFit="1" customWidth="1"/>
    <col min="33" max="33" width="18.6640625" style="4" bestFit="1" customWidth="1"/>
    <col min="34" max="34" width="12.33203125" style="4" bestFit="1" customWidth="1"/>
    <col min="35" max="35" width="11" style="5" bestFit="1" customWidth="1"/>
    <col min="36" max="36" width="13" style="4" bestFit="1" customWidth="1"/>
    <col min="37" max="37" width="10.33203125" style="5" bestFit="1" customWidth="1"/>
    <col min="38" max="38" width="11.6640625" style="4" bestFit="1" customWidth="1"/>
    <col min="39" max="39" width="10.6640625" style="3" bestFit="1" customWidth="1"/>
    <col min="40" max="40" width="14" style="3" bestFit="1" customWidth="1"/>
    <col min="41" max="41" width="12" style="4" bestFit="1" customWidth="1"/>
    <col min="42" max="42" width="10.109375" style="5" bestFit="1" customWidth="1"/>
    <col min="43" max="43" width="12.6640625" style="5" bestFit="1" customWidth="1"/>
    <col min="44" max="44" width="8.44140625" style="5" bestFit="1" customWidth="1"/>
    <col min="45" max="45" width="12.44140625" style="5" bestFit="1" customWidth="1"/>
    <col min="46" max="46" width="16.5546875" style="4" bestFit="1" customWidth="1"/>
    <col min="47" max="47" width="9.33203125" style="4" bestFit="1" customWidth="1"/>
    <col min="48" max="48" width="13.5546875" style="5" bestFit="1" customWidth="1"/>
    <col min="49" max="49" width="13.44140625" style="4" bestFit="1" customWidth="1"/>
    <col min="50" max="50" width="9.6640625" style="4" bestFit="1" customWidth="1"/>
    <col min="51" max="51" width="13.88671875" style="4" bestFit="1" customWidth="1"/>
    <col min="52" max="53" width="9.109375" style="4" bestFit="1" customWidth="1"/>
    <col min="54" max="16384" width="6.6640625" style="4"/>
  </cols>
  <sheetData>
    <row r="1" spans="1:53" ht="32.4" customHeight="1" x14ac:dyDescent="0.3">
      <c r="A1" s="109" t="s">
        <v>1095</v>
      </c>
      <c r="B1" s="110" t="s">
        <v>8</v>
      </c>
      <c r="C1" s="109" t="s">
        <v>9</v>
      </c>
      <c r="D1" s="109" t="s">
        <v>10</v>
      </c>
      <c r="E1" s="109" t="s">
        <v>11</v>
      </c>
      <c r="F1" s="109" t="s">
        <v>12</v>
      </c>
      <c r="G1" s="109" t="s">
        <v>13</v>
      </c>
      <c r="H1" s="109" t="s">
        <v>14</v>
      </c>
      <c r="I1" s="109" t="s">
        <v>15</v>
      </c>
      <c r="J1" s="111" t="s">
        <v>16</v>
      </c>
      <c r="K1" s="109" t="s">
        <v>17</v>
      </c>
      <c r="L1" s="109" t="s">
        <v>18</v>
      </c>
      <c r="M1" s="109" t="s">
        <v>19</v>
      </c>
      <c r="N1" s="109" t="s">
        <v>20</v>
      </c>
      <c r="O1" s="112" t="s">
        <v>21</v>
      </c>
      <c r="P1" s="109" t="s">
        <v>22</v>
      </c>
      <c r="Q1" s="109" t="s">
        <v>23</v>
      </c>
      <c r="R1" s="109" t="s">
        <v>24</v>
      </c>
      <c r="S1" s="109" t="s">
        <v>1962</v>
      </c>
      <c r="T1" s="109" t="s">
        <v>25</v>
      </c>
      <c r="U1" s="109" t="s">
        <v>26</v>
      </c>
      <c r="V1" s="109" t="s">
        <v>27</v>
      </c>
      <c r="W1" s="109" t="s">
        <v>28</v>
      </c>
      <c r="X1" s="109" t="s">
        <v>29</v>
      </c>
      <c r="Y1" s="109" t="s">
        <v>30</v>
      </c>
      <c r="Z1" s="109" t="s">
        <v>31</v>
      </c>
      <c r="AA1" s="154" t="s">
        <v>1001</v>
      </c>
      <c r="AB1" s="154" t="s">
        <v>1002</v>
      </c>
      <c r="AC1" s="113" t="s">
        <v>1003</v>
      </c>
      <c r="AD1" s="113" t="s">
        <v>32</v>
      </c>
      <c r="AE1" s="113" t="s">
        <v>33</v>
      </c>
      <c r="AF1" s="113" t="s">
        <v>34</v>
      </c>
      <c r="AG1" s="113" t="s">
        <v>35</v>
      </c>
      <c r="AH1" s="113" t="s">
        <v>608</v>
      </c>
      <c r="AI1" s="112" t="s">
        <v>36</v>
      </c>
      <c r="AJ1" s="109" t="s">
        <v>1336</v>
      </c>
      <c r="AK1" s="112" t="s">
        <v>955</v>
      </c>
      <c r="AL1" s="114" t="s">
        <v>1096</v>
      </c>
      <c r="AM1" s="111" t="s">
        <v>593</v>
      </c>
      <c r="AN1" s="115" t="s">
        <v>38</v>
      </c>
      <c r="AO1" s="109" t="s">
        <v>953</v>
      </c>
      <c r="AP1" s="112" t="s">
        <v>606</v>
      </c>
      <c r="AQ1" s="112" t="s">
        <v>1000</v>
      </c>
      <c r="AR1" s="116" t="s">
        <v>607</v>
      </c>
      <c r="AS1" s="116" t="s">
        <v>954</v>
      </c>
      <c r="AT1" s="109" t="s">
        <v>1143</v>
      </c>
      <c r="AU1" s="109" t="s">
        <v>1148</v>
      </c>
      <c r="AV1" s="112" t="s">
        <v>1097</v>
      </c>
      <c r="AW1" s="109" t="s">
        <v>1453</v>
      </c>
      <c r="AX1" s="109" t="s">
        <v>1789</v>
      </c>
      <c r="AY1" s="633" t="s">
        <v>1788</v>
      </c>
      <c r="AZ1" s="633" t="s">
        <v>2003</v>
      </c>
      <c r="BA1" s="633" t="s">
        <v>1787</v>
      </c>
    </row>
    <row r="2" spans="1:53" ht="13.95" customHeight="1" x14ac:dyDescent="0.25">
      <c r="A2" s="343">
        <f>COUNTIF($D$2:D2,D2)</f>
        <v>1</v>
      </c>
      <c r="B2" s="344" t="s">
        <v>1004</v>
      </c>
      <c r="C2" s="345" t="s">
        <v>40</v>
      </c>
      <c r="D2" s="343" t="s">
        <v>41</v>
      </c>
      <c r="E2" s="346" t="s">
        <v>42</v>
      </c>
      <c r="F2" s="347" t="s">
        <v>43</v>
      </c>
      <c r="G2" s="343" t="s">
        <v>44</v>
      </c>
      <c r="H2" s="343"/>
      <c r="I2" s="343" t="s">
        <v>45</v>
      </c>
      <c r="J2" s="348">
        <v>37008</v>
      </c>
      <c r="K2" s="348">
        <v>46054</v>
      </c>
      <c r="L2" s="343" t="s">
        <v>605</v>
      </c>
      <c r="M2" s="343"/>
      <c r="N2" s="349" t="str">
        <f>IF(OR(MASTER_Workers!$E2="Contractor-PF",MASTER_Workers!$E2="Company"),"Yes","No")</f>
        <v>Yes</v>
      </c>
      <c r="O2" s="349" t="str">
        <f>IF(Table2[[#This Row],[Unit]]= "Sakar-III", "YES", "NO")</f>
        <v>NO</v>
      </c>
      <c r="P2" s="350">
        <v>101692508888</v>
      </c>
      <c r="Q2" s="507">
        <v>0</v>
      </c>
      <c r="R2" s="343"/>
      <c r="S2" s="351" t="str">
        <f>IF(Table2[[#This Row],[Type]]&lt;&gt;"Company", "Contractor", IF(Table2[[#This Row],[Bank_Name]]&lt;&gt;"HDFC Bank", "Cheque Payment", "HDFC NEFT"))</f>
        <v>Contractor</v>
      </c>
      <c r="T2" s="507">
        <v>0</v>
      </c>
      <c r="U2" s="507">
        <v>0</v>
      </c>
      <c r="V2" s="352">
        <v>0</v>
      </c>
      <c r="W2" s="106">
        <v>361</v>
      </c>
      <c r="X2" s="106">
        <v>139</v>
      </c>
      <c r="Y2" s="106">
        <v>10</v>
      </c>
      <c r="Z2" s="107">
        <f t="shared" ref="Z2" si="0">+W2+X2+Y2</f>
        <v>510</v>
      </c>
      <c r="AA2" s="156">
        <f t="shared" ref="AA2" si="1">ROUND(W2*12%,0)</f>
        <v>43</v>
      </c>
      <c r="AB2" s="155">
        <f>ROUND(IF(Table2[[#This Row],[Type]]="Company",Table2[[#This Row],[Basic_Rate_Day]]*8.33%,5),0)</f>
        <v>5</v>
      </c>
      <c r="AC2" s="107">
        <f>+Z2+AA2+AB2</f>
        <v>558</v>
      </c>
      <c r="AD2" s="106">
        <v>501</v>
      </c>
      <c r="AE2" s="343" t="s">
        <v>956</v>
      </c>
      <c r="AF2" s="343" t="s">
        <v>957</v>
      </c>
      <c r="AG2" s="343" t="s">
        <v>958</v>
      </c>
      <c r="AH2" s="346" t="s">
        <v>609</v>
      </c>
      <c r="AI2" s="349" t="str">
        <f t="shared" ref="AI2:AI63" si="2">IF(AM2="","1","0")</f>
        <v>1</v>
      </c>
      <c r="AJ2" s="353">
        <f>Z2-502</f>
        <v>8</v>
      </c>
      <c r="AK2" s="349" t="str" cm="1">
        <f t="array" ref="AK2">_xlfn.IFS(Z2&lt;=501, "440-501", Z2&lt;=550, "502-550", Z2&lt;=600, "551-600", Z2&lt;=650, "601-650", Z2&lt;=700, "651-700", TRUE, "Above 700")</f>
        <v>502-550</v>
      </c>
      <c r="AL2" s="343"/>
      <c r="AM2" s="354"/>
      <c r="AN2" s="348">
        <v>44317</v>
      </c>
      <c r="AO2" s="343" t="s">
        <v>39</v>
      </c>
      <c r="AP2" s="349" t="str">
        <f t="shared" ref="AP2:AP62" ca="1" si="3">IF(AN2="","",DATEDIF(AN2,TODAY(),"Y")&amp;"Y "&amp;DATEDIF(AN2,TODAY(),"YM")&amp;"M")</f>
        <v>5Y 3M</v>
      </c>
      <c r="AQ2" s="355" t="str">
        <f>IF(_xlfn.DAYS(SETUP!$A$2,AN2)&lt;365,"Less Than 1 Yr", IF(_xlfn.DAYS(SETUP!$A$2,AN2)&lt;=730,"1 Year to 2 Yrs", IF(_xlfn.DAYS(SETUP!$A$2,AN2)&lt;=1095,"2 Yrs to 3 Yrs", IF(_xlfn.DAYS(SETUP!$A$2,AN2)&lt;=1825,"3 Yrs to 5 Yrs", IF(_xlfn.DAYS(SETUP!$A$2,AN2)&lt;=2555,"5 Yrs to 7 Yrs", "Above 7 Yrs")))))</f>
        <v>5 Yrs to 7 Yrs</v>
      </c>
      <c r="AR2" s="356" t="str">
        <f>IF(J2="","",DATEDIF(J2,SETUP!$B$2,"Y")&amp;" Yrs")</f>
        <v>24 Yrs</v>
      </c>
      <c r="AS2" s="349" t="str">
        <f>IF(J2="","",
 IF(DATEDIF(J2,SETUP!$B$2,"Y")&lt;25,"Below 25",
 IF(DATEDIF(J2,SETUP!$B$2,"Y")&lt;30,"25-30",
 IF(DATEDIF(J2,SETUP!$B$2,"Y")&lt;35,"30-35",
 IF(DATEDIF(J2,SETUP!$B$2,"Y")&lt;40,"35-40",
 "Above 40")))))</f>
        <v>Below 25</v>
      </c>
      <c r="AT2" s="349" t="s">
        <v>1141</v>
      </c>
      <c r="AU2" s="357" t="s">
        <v>586</v>
      </c>
      <c r="AV2" s="349">
        <f t="shared" ref="AV2:AV62" si="4">IF(G2="Extrusion",40,IF(L2="12 Hours",30,IF(L2="11 Hours",25,IF(L2="8 Hours",20,0))))</f>
        <v>20</v>
      </c>
      <c r="AW2" s="357"/>
      <c r="AX2" s="343">
        <v>361</v>
      </c>
      <c r="AY2" s="352">
        <v>139</v>
      </c>
      <c r="AZ2" s="343"/>
      <c r="BA2" s="343"/>
    </row>
    <row r="3" spans="1:53" ht="13.95" customHeight="1" x14ac:dyDescent="0.25">
      <c r="A3" s="343">
        <f>COUNTIF($D$2:D3,D3)</f>
        <v>2</v>
      </c>
      <c r="B3" s="344" t="s">
        <v>1005</v>
      </c>
      <c r="C3" s="345" t="s">
        <v>47</v>
      </c>
      <c r="D3" s="343" t="s">
        <v>41</v>
      </c>
      <c r="E3" s="346" t="s">
        <v>42</v>
      </c>
      <c r="F3" s="347" t="s">
        <v>43</v>
      </c>
      <c r="G3" s="343" t="s">
        <v>51</v>
      </c>
      <c r="H3" s="343"/>
      <c r="I3" s="343" t="s">
        <v>45</v>
      </c>
      <c r="J3" s="348">
        <v>37182</v>
      </c>
      <c r="K3" s="348">
        <v>46054</v>
      </c>
      <c r="L3" s="343" t="s">
        <v>605</v>
      </c>
      <c r="M3" s="343"/>
      <c r="N3" s="349" t="str">
        <f>IF(OR(MASTER_Workers!$E3="Contractor-PF",MASTER_Workers!$E3="Company"),"Yes","No")</f>
        <v>Yes</v>
      </c>
      <c r="O3" s="349" t="str">
        <f>IF(Table2[[#This Row],[Unit]]= "Sakar-III", "YES", "NO")</f>
        <v>NO</v>
      </c>
      <c r="P3" s="350">
        <v>101692509072</v>
      </c>
      <c r="Q3" s="507">
        <v>0</v>
      </c>
      <c r="R3" s="343"/>
      <c r="S3" s="350" t="str">
        <f>IF(Table2[[#This Row],[Type]]&lt;&gt;"Company", "Contractor", IF(Table2[[#This Row],[Bank_Name]]&lt;&gt;"HDFC Bank", "Cheque Payment", "HDFC NEFT"))</f>
        <v>Contractor</v>
      </c>
      <c r="T3" s="507">
        <v>0</v>
      </c>
      <c r="U3" s="507">
        <v>0</v>
      </c>
      <c r="V3" s="352">
        <v>0</v>
      </c>
      <c r="W3" s="106">
        <v>346</v>
      </c>
      <c r="X3" s="106">
        <v>119</v>
      </c>
      <c r="Y3" s="106">
        <v>0</v>
      </c>
      <c r="Z3" s="107">
        <f t="shared" ref="Z3:Z64" si="5">+W3+X3+Y3</f>
        <v>465</v>
      </c>
      <c r="AA3" s="156">
        <f t="shared" ref="AA3:AA64" si="6">ROUND(W3*12%,0)</f>
        <v>42</v>
      </c>
      <c r="AB3" s="106">
        <f>ROUND(IF(Table2[[#This Row],[Type]]="Company",Table2[[#This Row],[Basic_Rate_Day]]*8.33%,5),0)</f>
        <v>5</v>
      </c>
      <c r="AC3" s="107">
        <f t="shared" ref="AC3:AC55" si="7">+Z3+AA3+AB3</f>
        <v>512</v>
      </c>
      <c r="AD3" s="106">
        <v>501</v>
      </c>
      <c r="AE3" s="343" t="s">
        <v>956</v>
      </c>
      <c r="AF3" s="343" t="s">
        <v>957</v>
      </c>
      <c r="AG3" s="343" t="s">
        <v>959</v>
      </c>
      <c r="AH3" s="346" t="s">
        <v>610</v>
      </c>
      <c r="AI3" s="349" t="str">
        <f t="shared" si="2"/>
        <v>1</v>
      </c>
      <c r="AJ3" s="353">
        <f t="shared" ref="AJ3:AJ63" si="8">Z3-502</f>
        <v>-37</v>
      </c>
      <c r="AK3" s="349" t="str" cm="1">
        <f t="array" ref="AK3">_xlfn.IFS(Z3&lt;=501, "440-501", Z3&lt;=550, "502-550", Z3&lt;=600, "551-600", Z3&lt;=650, "601-650", Z3&lt;=700, "651-700", TRUE, "Above 700")</f>
        <v>440-501</v>
      </c>
      <c r="AL3" s="343"/>
      <c r="AM3" s="343"/>
      <c r="AN3" s="348">
        <v>44317</v>
      </c>
      <c r="AO3" s="343" t="s">
        <v>46</v>
      </c>
      <c r="AP3" s="349" t="str">
        <f t="shared" ca="1" si="3"/>
        <v>5Y 3M</v>
      </c>
      <c r="AQ3" s="355" t="str">
        <f>IF(_xlfn.DAYS(SETUP!$A$2,AN3)&lt;365,"Less Than 1 Yr", IF(_xlfn.DAYS(SETUP!$A$2,AN3)&lt;=730,"1 Year to 2 Yrs", IF(_xlfn.DAYS(SETUP!$A$2,AN3)&lt;=1095,"2 Yrs to 3 Yrs", IF(_xlfn.DAYS(SETUP!$A$2,AN3)&lt;=1825,"3 Yrs to 5 Yrs", IF(_xlfn.DAYS(SETUP!$A$2,AN3)&lt;=2555,"5 Yrs to 7 Yrs", "Above 7 Yrs")))))</f>
        <v>5 Yrs to 7 Yrs</v>
      </c>
      <c r="AR3" s="356" t="str">
        <f>IF(J3="","",DATEDIF(J3,SETUP!$B$2,"Y")&amp;" Yrs")</f>
        <v>24 Yrs</v>
      </c>
      <c r="AS3" s="349" t="str">
        <f>IF(J3="","",
 IF(DATEDIF(J3,SETUP!$B$2,"Y")&lt;25,"Below 25",
 IF(DATEDIF(J3,SETUP!$B$2,"Y")&lt;30,"25-30",
 IF(DATEDIF(J3,SETUP!$B$2,"Y")&lt;35,"30-35",
 IF(DATEDIF(J3,SETUP!$B$2,"Y")&lt;40,"35-40",
 "Above 40")))))</f>
        <v>Below 25</v>
      </c>
      <c r="AT3" s="349" t="s">
        <v>1140</v>
      </c>
      <c r="AU3" s="357" t="s">
        <v>586</v>
      </c>
      <c r="AV3" s="343">
        <f t="shared" si="4"/>
        <v>20</v>
      </c>
      <c r="AW3" s="357"/>
      <c r="AX3" s="343">
        <v>346</v>
      </c>
      <c r="AY3" s="352">
        <v>119</v>
      </c>
      <c r="AZ3" s="343"/>
      <c r="BA3" s="343"/>
    </row>
    <row r="4" spans="1:53" ht="13.95" customHeight="1" x14ac:dyDescent="0.25">
      <c r="A4" s="343">
        <f>COUNTIF($D$2:D4,D4)</f>
        <v>3</v>
      </c>
      <c r="B4" s="344" t="s">
        <v>1006</v>
      </c>
      <c r="C4" s="345" t="s">
        <v>50</v>
      </c>
      <c r="D4" s="343" t="s">
        <v>41</v>
      </c>
      <c r="E4" s="346" t="s">
        <v>42</v>
      </c>
      <c r="F4" s="347" t="s">
        <v>43</v>
      </c>
      <c r="G4" s="343" t="s">
        <v>51</v>
      </c>
      <c r="H4" s="343"/>
      <c r="I4" s="343" t="s">
        <v>52</v>
      </c>
      <c r="J4" s="348">
        <v>37255</v>
      </c>
      <c r="K4" s="348">
        <v>46054</v>
      </c>
      <c r="L4" s="343" t="s">
        <v>605</v>
      </c>
      <c r="M4" s="343"/>
      <c r="N4" s="349" t="str">
        <f>IF(OR(MASTER_Workers!$E4="Contractor-PF",MASTER_Workers!$E4="Company"),"Yes","No")</f>
        <v>Yes</v>
      </c>
      <c r="O4" s="349" t="str">
        <f>IF(Table2[[#This Row],[Unit]]= "Sakar-III", "YES", "NO")</f>
        <v>NO</v>
      </c>
      <c r="P4" s="350">
        <v>101692508861</v>
      </c>
      <c r="Q4" s="507">
        <v>0</v>
      </c>
      <c r="R4" s="343"/>
      <c r="S4" s="350" t="str">
        <f>IF(Table2[[#This Row],[Type]]&lt;&gt;"Company", "Contractor", IF(Table2[[#This Row],[Bank_Name]]&lt;&gt;"HDFC Bank", "Cheque Payment", "HDFC NEFT"))</f>
        <v>Contractor</v>
      </c>
      <c r="T4" s="507">
        <v>0</v>
      </c>
      <c r="U4" s="507">
        <v>0</v>
      </c>
      <c r="V4" s="352">
        <v>0</v>
      </c>
      <c r="W4" s="106">
        <v>351</v>
      </c>
      <c r="X4" s="106">
        <v>119</v>
      </c>
      <c r="Y4" s="106">
        <v>0</v>
      </c>
      <c r="Z4" s="107">
        <f t="shared" si="5"/>
        <v>470</v>
      </c>
      <c r="AA4" s="156">
        <f t="shared" si="6"/>
        <v>42</v>
      </c>
      <c r="AB4" s="106">
        <f>ROUND(IF(Table2[[#This Row],[Type]]="Company",Table2[[#This Row],[Basic_Rate_Day]]*8.33%,5),0)</f>
        <v>5</v>
      </c>
      <c r="AC4" s="107">
        <f t="shared" si="7"/>
        <v>517</v>
      </c>
      <c r="AD4" s="106">
        <v>501</v>
      </c>
      <c r="AE4" s="343" t="s">
        <v>960</v>
      </c>
      <c r="AF4" s="343" t="s">
        <v>580</v>
      </c>
      <c r="AG4" s="343" t="s">
        <v>961</v>
      </c>
      <c r="AH4" s="346" t="s">
        <v>611</v>
      </c>
      <c r="AI4" s="349" t="str">
        <f t="shared" si="2"/>
        <v>1</v>
      </c>
      <c r="AJ4" s="353">
        <f t="shared" si="8"/>
        <v>-32</v>
      </c>
      <c r="AK4" s="349" t="str" cm="1">
        <f t="array" ref="AK4">_xlfn.IFS(Z4&lt;=501, "440-501", Z4&lt;=550, "502-550", Z4&lt;=600, "551-600", Z4&lt;=650, "601-650", Z4&lt;=700, "651-700", TRUE, "Above 700")</f>
        <v>440-501</v>
      </c>
      <c r="AL4" s="343">
        <v>3</v>
      </c>
      <c r="AM4" s="343"/>
      <c r="AN4" s="348">
        <v>44317</v>
      </c>
      <c r="AO4" s="343" t="s">
        <v>49</v>
      </c>
      <c r="AP4" s="349" t="str">
        <f t="shared" ca="1" si="3"/>
        <v>5Y 3M</v>
      </c>
      <c r="AQ4" s="355" t="str">
        <f>IF(_xlfn.DAYS(SETUP!$A$2,AN4)&lt;365,"Less Than 1 Yr", IF(_xlfn.DAYS(SETUP!$A$2,AN4)&lt;=730,"1 Year to 2 Yrs", IF(_xlfn.DAYS(SETUP!$A$2,AN4)&lt;=1095,"2 Yrs to 3 Yrs", IF(_xlfn.DAYS(SETUP!$A$2,AN4)&lt;=1825,"3 Yrs to 5 Yrs", IF(_xlfn.DAYS(SETUP!$A$2,AN4)&lt;=2555,"5 Yrs to 7 Yrs", "Above 7 Yrs")))))</f>
        <v>5 Yrs to 7 Yrs</v>
      </c>
      <c r="AR4" s="356" t="str">
        <f>IF(J4="","",DATEDIF(J4,SETUP!$B$2,"Y")&amp;" Yrs")</f>
        <v>24 Yrs</v>
      </c>
      <c r="AS4" s="349" t="str">
        <f>IF(J4="","",
 IF(DATEDIF(J4,SETUP!$B$2,"Y")&lt;25,"Below 25",
 IF(DATEDIF(J4,SETUP!$B$2,"Y")&lt;30,"25-30",
 IF(DATEDIF(J4,SETUP!$B$2,"Y")&lt;35,"30-35",
 IF(DATEDIF(J4,SETUP!$B$2,"Y")&lt;40,"35-40",
 "Above 40")))))</f>
        <v>Below 25</v>
      </c>
      <c r="AT4" s="349" t="s">
        <v>1140</v>
      </c>
      <c r="AU4" s="357" t="s">
        <v>586</v>
      </c>
      <c r="AV4" s="343">
        <f t="shared" si="4"/>
        <v>20</v>
      </c>
      <c r="AW4" s="357"/>
      <c r="AX4" s="343">
        <v>351</v>
      </c>
      <c r="AY4" s="352">
        <v>119</v>
      </c>
      <c r="AZ4" s="343"/>
      <c r="BA4" s="343"/>
    </row>
    <row r="5" spans="1:53" ht="13.95" customHeight="1" x14ac:dyDescent="0.25">
      <c r="A5" s="343">
        <f>COUNTIF($D$2:D5,D5)</f>
        <v>4</v>
      </c>
      <c r="B5" s="344" t="s">
        <v>1007</v>
      </c>
      <c r="C5" s="345" t="s">
        <v>54</v>
      </c>
      <c r="D5" s="343" t="s">
        <v>41</v>
      </c>
      <c r="E5" s="346" t="s">
        <v>42</v>
      </c>
      <c r="F5" s="347" t="s">
        <v>43</v>
      </c>
      <c r="G5" s="343" t="s">
        <v>51</v>
      </c>
      <c r="H5" s="343"/>
      <c r="I5" s="343" t="s">
        <v>52</v>
      </c>
      <c r="J5" s="348">
        <v>30042</v>
      </c>
      <c r="K5" s="348">
        <v>46054</v>
      </c>
      <c r="L5" s="343" t="s">
        <v>605</v>
      </c>
      <c r="M5" s="343"/>
      <c r="N5" s="349" t="str">
        <f>IF(OR(MASTER_Workers!$E5="Contractor-PF",MASTER_Workers!$E5="Company"),"Yes","No")</f>
        <v>Yes</v>
      </c>
      <c r="O5" s="349" t="str">
        <f>IF(Table2[[#This Row],[Unit]]= "Sakar-III", "YES", "NO")</f>
        <v>NO</v>
      </c>
      <c r="P5" s="350">
        <v>101692508971</v>
      </c>
      <c r="Q5" s="507">
        <v>0</v>
      </c>
      <c r="R5" s="343"/>
      <c r="S5" s="350" t="str">
        <f>IF(Table2[[#This Row],[Type]]&lt;&gt;"Company", "Contractor", IF(Table2[[#This Row],[Bank_Name]]&lt;&gt;"HDFC Bank", "Cheque Payment", "HDFC NEFT"))</f>
        <v>Contractor</v>
      </c>
      <c r="T5" s="507">
        <v>0</v>
      </c>
      <c r="U5" s="507">
        <v>0</v>
      </c>
      <c r="V5" s="352">
        <v>0</v>
      </c>
      <c r="W5" s="106">
        <v>346</v>
      </c>
      <c r="X5" s="106">
        <v>119</v>
      </c>
      <c r="Y5" s="106">
        <v>0</v>
      </c>
      <c r="Z5" s="107">
        <f t="shared" si="5"/>
        <v>465</v>
      </c>
      <c r="AA5" s="156">
        <f t="shared" si="6"/>
        <v>42</v>
      </c>
      <c r="AB5" s="106">
        <f>ROUND(IF(Table2[[#This Row],[Type]]="Company",Table2[[#This Row],[Basic_Rate_Day]]*8.33%,5),0)</f>
        <v>5</v>
      </c>
      <c r="AC5" s="107">
        <f t="shared" si="7"/>
        <v>512</v>
      </c>
      <c r="AD5" s="106">
        <v>501</v>
      </c>
      <c r="AE5" s="343" t="s">
        <v>956</v>
      </c>
      <c r="AF5" s="343" t="s">
        <v>957</v>
      </c>
      <c r="AG5" s="343" t="s">
        <v>962</v>
      </c>
      <c r="AH5" s="346" t="s">
        <v>612</v>
      </c>
      <c r="AI5" s="349" t="str">
        <f t="shared" si="2"/>
        <v>1</v>
      </c>
      <c r="AJ5" s="353">
        <f t="shared" si="8"/>
        <v>-37</v>
      </c>
      <c r="AK5" s="349" t="str" cm="1">
        <f t="array" ref="AK5">_xlfn.IFS(Z5&lt;=501, "440-501", Z5&lt;=550, "502-550", Z5&lt;=600, "551-600", Z5&lt;=650, "601-650", Z5&lt;=700, "651-700", TRUE, "Above 700")</f>
        <v>440-501</v>
      </c>
      <c r="AL5" s="343"/>
      <c r="AM5" s="343"/>
      <c r="AN5" s="348">
        <v>44158</v>
      </c>
      <c r="AO5" s="343" t="s">
        <v>53</v>
      </c>
      <c r="AP5" s="349" t="str">
        <f t="shared" ca="1" si="3"/>
        <v>5Y 8M</v>
      </c>
      <c r="AQ5" s="355" t="str">
        <f>IF(_xlfn.DAYS(SETUP!$A$2,AN5)&lt;365,"Less Than 1 Yr", IF(_xlfn.DAYS(SETUP!$A$2,AN5)&lt;=730,"1 Year to 2 Yrs", IF(_xlfn.DAYS(SETUP!$A$2,AN5)&lt;=1095,"2 Yrs to 3 Yrs", IF(_xlfn.DAYS(SETUP!$A$2,AN5)&lt;=1825,"3 Yrs to 5 Yrs", IF(_xlfn.DAYS(SETUP!$A$2,AN5)&lt;=2555,"5 Yrs to 7 Yrs", "Above 7 Yrs")))))</f>
        <v>5 Yrs to 7 Yrs</v>
      </c>
      <c r="AR5" s="356" t="str">
        <f>IF(J5="","",DATEDIF(J5,SETUP!$B$2,"Y")&amp;" Yrs")</f>
        <v>44 Yrs</v>
      </c>
      <c r="AS5" s="349" t="str">
        <f>IF(J5="","",
 IF(DATEDIF(J5,SETUP!$B$2,"Y")&lt;25,"Below 25",
 IF(DATEDIF(J5,SETUP!$B$2,"Y")&lt;30,"25-30",
 IF(DATEDIF(J5,SETUP!$B$2,"Y")&lt;35,"30-35",
 IF(DATEDIF(J5,SETUP!$B$2,"Y")&lt;40,"35-40",
 "Above 40")))))</f>
        <v>Above 40</v>
      </c>
      <c r="AT5" s="349" t="s">
        <v>1140</v>
      </c>
      <c r="AU5" s="357" t="s">
        <v>586</v>
      </c>
      <c r="AV5" s="343">
        <f t="shared" si="4"/>
        <v>20</v>
      </c>
      <c r="AW5" s="357"/>
      <c r="AX5" s="343">
        <v>346</v>
      </c>
      <c r="AY5" s="352">
        <v>119</v>
      </c>
      <c r="AZ5" s="343"/>
      <c r="BA5" s="343"/>
    </row>
    <row r="6" spans="1:53" ht="13.95" customHeight="1" x14ac:dyDescent="0.25">
      <c r="A6" s="343">
        <f>COUNTIF($D$2:D6,D6)</f>
        <v>5</v>
      </c>
      <c r="B6" s="344" t="s">
        <v>1008</v>
      </c>
      <c r="C6" s="345" t="s">
        <v>56</v>
      </c>
      <c r="D6" s="343" t="s">
        <v>41</v>
      </c>
      <c r="E6" s="346" t="s">
        <v>42</v>
      </c>
      <c r="F6" s="347" t="s">
        <v>43</v>
      </c>
      <c r="G6" s="343" t="s">
        <v>51</v>
      </c>
      <c r="H6" s="343"/>
      <c r="I6" s="343" t="s">
        <v>52</v>
      </c>
      <c r="J6" s="348">
        <v>32582</v>
      </c>
      <c r="K6" s="348">
        <v>46054</v>
      </c>
      <c r="L6" s="343" t="s">
        <v>605</v>
      </c>
      <c r="M6" s="343"/>
      <c r="N6" s="349" t="str">
        <f>IF(OR(MASTER_Workers!$E6="Contractor-PF",MASTER_Workers!$E6="Company"),"Yes","No")</f>
        <v>Yes</v>
      </c>
      <c r="O6" s="349" t="str">
        <f>IF(Table2[[#This Row],[Unit]]= "Sakar-III", "YES", "NO")</f>
        <v>NO</v>
      </c>
      <c r="P6" s="350">
        <v>101692507912</v>
      </c>
      <c r="Q6" s="507">
        <v>0</v>
      </c>
      <c r="R6" s="343"/>
      <c r="S6" s="350" t="str">
        <f>IF(Table2[[#This Row],[Type]]&lt;&gt;"Company", "Contractor", IF(Table2[[#This Row],[Bank_Name]]&lt;&gt;"HDFC Bank", "Cheque Payment", "HDFC NEFT"))</f>
        <v>Contractor</v>
      </c>
      <c r="T6" s="507">
        <v>0</v>
      </c>
      <c r="U6" s="507">
        <v>0</v>
      </c>
      <c r="V6" s="352">
        <v>0</v>
      </c>
      <c r="W6" s="106">
        <v>346</v>
      </c>
      <c r="X6" s="106">
        <v>114</v>
      </c>
      <c r="Y6" s="106">
        <v>0</v>
      </c>
      <c r="Z6" s="107">
        <f t="shared" si="5"/>
        <v>460</v>
      </c>
      <c r="AA6" s="156">
        <f t="shared" si="6"/>
        <v>42</v>
      </c>
      <c r="AB6" s="106">
        <f>ROUND(IF(Table2[[#This Row],[Type]]="Company",Table2[[#This Row],[Basic_Rate_Day]]*8.33%,5),0)</f>
        <v>5</v>
      </c>
      <c r="AC6" s="107">
        <f t="shared" si="7"/>
        <v>507</v>
      </c>
      <c r="AD6" s="106">
        <v>501</v>
      </c>
      <c r="AE6" s="343" t="s">
        <v>963</v>
      </c>
      <c r="AF6" s="343" t="s">
        <v>580</v>
      </c>
      <c r="AG6" s="343" t="s">
        <v>964</v>
      </c>
      <c r="AH6" s="343"/>
      <c r="AI6" s="349" t="str">
        <f t="shared" si="2"/>
        <v>1</v>
      </c>
      <c r="AJ6" s="353">
        <f t="shared" si="8"/>
        <v>-42</v>
      </c>
      <c r="AK6" s="349" t="str" cm="1">
        <f t="array" ref="AK6">_xlfn.IFS(Z6&lt;=501, "440-501", Z6&lt;=550, "502-550", Z6&lt;=600, "551-600", Z6&lt;=650, "601-650", Z6&lt;=700, "651-700", TRUE, "Above 700")</f>
        <v>440-501</v>
      </c>
      <c r="AL6" s="343"/>
      <c r="AM6" s="343"/>
      <c r="AN6" s="348">
        <v>44170</v>
      </c>
      <c r="AO6" s="343" t="s">
        <v>55</v>
      </c>
      <c r="AP6" s="349" t="str">
        <f t="shared" ca="1" si="3"/>
        <v>5Y 8M</v>
      </c>
      <c r="AQ6" s="355" t="str">
        <f>IF(_xlfn.DAYS(SETUP!$A$2,AN6)&lt;365,"Less Than 1 Yr", IF(_xlfn.DAYS(SETUP!$A$2,AN6)&lt;=730,"1 Year to 2 Yrs", IF(_xlfn.DAYS(SETUP!$A$2,AN6)&lt;=1095,"2 Yrs to 3 Yrs", IF(_xlfn.DAYS(SETUP!$A$2,AN6)&lt;=1825,"3 Yrs to 5 Yrs", IF(_xlfn.DAYS(SETUP!$A$2,AN6)&lt;=2555,"5 Yrs to 7 Yrs", "Above 7 Yrs")))))</f>
        <v>5 Yrs to 7 Yrs</v>
      </c>
      <c r="AR6" s="356" t="str">
        <f>IF(J6="","",DATEDIF(J6,SETUP!$B$2,"Y")&amp;" Yrs")</f>
        <v>37 Yrs</v>
      </c>
      <c r="AS6" s="349" t="str">
        <f>IF(J6="","",
 IF(DATEDIF(J6,SETUP!$B$2,"Y")&lt;25,"Below 25",
 IF(DATEDIF(J6,SETUP!$B$2,"Y")&lt;30,"25-30",
 IF(DATEDIF(J6,SETUP!$B$2,"Y")&lt;35,"30-35",
 IF(DATEDIF(J6,SETUP!$B$2,"Y")&lt;40,"35-40",
 "Above 40")))))</f>
        <v>35-40</v>
      </c>
      <c r="AT6" s="349" t="s">
        <v>1140</v>
      </c>
      <c r="AU6" s="357" t="s">
        <v>586</v>
      </c>
      <c r="AV6" s="343">
        <f t="shared" si="4"/>
        <v>20</v>
      </c>
      <c r="AW6" s="357"/>
      <c r="AX6" s="343">
        <v>346</v>
      </c>
      <c r="AY6" s="352">
        <v>114</v>
      </c>
      <c r="AZ6" s="343"/>
      <c r="BA6" s="343"/>
    </row>
    <row r="7" spans="1:53" ht="13.95" customHeight="1" x14ac:dyDescent="0.25">
      <c r="A7" s="343">
        <f>COUNTIF($D$2:D7,D7)</f>
        <v>6</v>
      </c>
      <c r="B7" s="515" t="s">
        <v>1009</v>
      </c>
      <c r="C7" s="358" t="s">
        <v>58</v>
      </c>
      <c r="D7" s="359" t="s">
        <v>41</v>
      </c>
      <c r="E7" s="360" t="s">
        <v>42</v>
      </c>
      <c r="F7" s="361" t="s">
        <v>43</v>
      </c>
      <c r="G7" s="343" t="s">
        <v>51</v>
      </c>
      <c r="H7" s="343"/>
      <c r="I7" s="343" t="s">
        <v>52</v>
      </c>
      <c r="J7" s="348">
        <v>36454</v>
      </c>
      <c r="K7" s="348">
        <v>46054</v>
      </c>
      <c r="L7" s="343" t="s">
        <v>605</v>
      </c>
      <c r="M7" s="343"/>
      <c r="N7" s="349" t="str">
        <f>IF(OR(MASTER_Workers!$E7="Contractor-PF",MASTER_Workers!$E7="Company"),"Yes","No")</f>
        <v>Yes</v>
      </c>
      <c r="O7" s="349" t="str">
        <f>IF(Table2[[#This Row],[Unit]]= "Sakar-III", "YES", "NO")</f>
        <v>NO</v>
      </c>
      <c r="P7" s="350">
        <v>101692507965</v>
      </c>
      <c r="Q7" s="507">
        <v>0</v>
      </c>
      <c r="R7" s="359"/>
      <c r="S7" s="371" t="str">
        <f>IF(Table2[[#This Row],[Type]]&lt;&gt;"Company", "Contractor", IF(Table2[[#This Row],[Bank_Name]]&lt;&gt;"HDFC Bank", "Cheque Payment", "HDFC NEFT"))</f>
        <v>Contractor</v>
      </c>
      <c r="T7" s="520">
        <v>0</v>
      </c>
      <c r="U7" s="507">
        <v>0</v>
      </c>
      <c r="V7" s="352">
        <v>0</v>
      </c>
      <c r="W7" s="106">
        <v>346</v>
      </c>
      <c r="X7" s="106">
        <v>114</v>
      </c>
      <c r="Y7" s="106">
        <v>0</v>
      </c>
      <c r="Z7" s="107">
        <f t="shared" si="5"/>
        <v>460</v>
      </c>
      <c r="AA7" s="156">
        <f t="shared" si="6"/>
        <v>42</v>
      </c>
      <c r="AB7" s="106">
        <f>ROUND(IF(Table2[[#This Row],[Type]]="Company",Table2[[#This Row],[Basic_Rate_Day]]*8.33%,5),0)</f>
        <v>5</v>
      </c>
      <c r="AC7" s="107">
        <f t="shared" si="7"/>
        <v>507</v>
      </c>
      <c r="AD7" s="106">
        <v>501</v>
      </c>
      <c r="AE7" s="343" t="s">
        <v>965</v>
      </c>
      <c r="AF7" s="343" t="s">
        <v>957</v>
      </c>
      <c r="AG7" s="343" t="s">
        <v>966</v>
      </c>
      <c r="AH7" s="343"/>
      <c r="AI7" s="349" t="str">
        <f t="shared" si="2"/>
        <v>0</v>
      </c>
      <c r="AJ7" s="353">
        <f t="shared" si="8"/>
        <v>-42</v>
      </c>
      <c r="AK7" s="349" t="str" cm="1">
        <f t="array" ref="AK7">_xlfn.IFS(Z7&lt;=501, "440-501", Z7&lt;=550, "502-550", Z7&lt;=600, "551-600", Z7&lt;=650, "601-650", Z7&lt;=700, "651-700", TRUE, "Above 700")</f>
        <v>440-501</v>
      </c>
      <c r="AL7" s="343">
        <v>5</v>
      </c>
      <c r="AM7" s="519">
        <v>46173</v>
      </c>
      <c r="AN7" s="362">
        <v>44212</v>
      </c>
      <c r="AO7" s="359" t="s">
        <v>57</v>
      </c>
      <c r="AP7" s="363" t="str">
        <f t="shared" ca="1" si="3"/>
        <v>5Y 7M</v>
      </c>
      <c r="AQ7" s="364" t="str">
        <f>IF(_xlfn.DAYS(SETUP!$A$2,AN7)&lt;365,"Less Than 1 Yr", IF(_xlfn.DAYS(SETUP!$A$2,AN7)&lt;=730,"1 Year to 2 Yrs", IF(_xlfn.DAYS(SETUP!$A$2,AN7)&lt;=1095,"2 Yrs to 3 Yrs", IF(_xlfn.DAYS(SETUP!$A$2,AN7)&lt;=1825,"3 Yrs to 5 Yrs", IF(_xlfn.DAYS(SETUP!$A$2,AN7)&lt;=2555,"5 Yrs to 7 Yrs", "Above 7 Yrs")))))</f>
        <v>5 Yrs to 7 Yrs</v>
      </c>
      <c r="AR7" s="365" t="str">
        <f>IF(J7="","",DATEDIF(J7,SETUP!$B$2,"Y")&amp;" Yrs")</f>
        <v>26 Yrs</v>
      </c>
      <c r="AS7" s="363" t="str">
        <f>IF(J7="","",
 IF(DATEDIF(J7,SETUP!$B$2,"Y")&lt;25,"Below 25",
 IF(DATEDIF(J7,SETUP!$B$2,"Y")&lt;30,"25-30",
 IF(DATEDIF(J7,SETUP!$B$2,"Y")&lt;35,"30-35",
 IF(DATEDIF(J7,SETUP!$B$2,"Y")&lt;40,"35-40",
 "Above 40")))))</f>
        <v>25-30</v>
      </c>
      <c r="AT7" s="363" t="s">
        <v>1140</v>
      </c>
      <c r="AU7" s="366" t="s">
        <v>586</v>
      </c>
      <c r="AV7" s="359">
        <f t="shared" si="4"/>
        <v>20</v>
      </c>
      <c r="AW7" s="366"/>
      <c r="AX7" s="359">
        <v>346</v>
      </c>
      <c r="AY7" s="516">
        <v>114</v>
      </c>
      <c r="AZ7" s="359"/>
      <c r="BA7" s="359"/>
    </row>
    <row r="8" spans="1:53" ht="13.95" customHeight="1" x14ac:dyDescent="0.25">
      <c r="A8" s="343">
        <f>COUNTIF($D$2:D8,D8)</f>
        <v>7</v>
      </c>
      <c r="B8" s="344" t="s">
        <v>1010</v>
      </c>
      <c r="C8" s="345" t="s">
        <v>60</v>
      </c>
      <c r="D8" s="343" t="s">
        <v>41</v>
      </c>
      <c r="E8" s="346" t="s">
        <v>42</v>
      </c>
      <c r="F8" s="347" t="s">
        <v>43</v>
      </c>
      <c r="G8" s="343" t="s">
        <v>51</v>
      </c>
      <c r="H8" s="343"/>
      <c r="I8" s="343" t="s">
        <v>52</v>
      </c>
      <c r="J8" s="348">
        <v>35237</v>
      </c>
      <c r="K8" s="348">
        <v>46054</v>
      </c>
      <c r="L8" s="343" t="s">
        <v>605</v>
      </c>
      <c r="M8" s="343"/>
      <c r="N8" s="349" t="str">
        <f>IF(OR(MASTER_Workers!$E8="Contractor-PF",MASTER_Workers!$E8="Company"),"Yes","No")</f>
        <v>Yes</v>
      </c>
      <c r="O8" s="349" t="str">
        <f>IF(Table2[[#This Row],[Unit]]= "Sakar-III", "YES", "NO")</f>
        <v>NO</v>
      </c>
      <c r="P8" s="350">
        <v>101692509001</v>
      </c>
      <c r="Q8" s="507">
        <v>0</v>
      </c>
      <c r="R8" s="343"/>
      <c r="S8" s="350" t="str">
        <f>IF(Table2[[#This Row],[Type]]&lt;&gt;"Company", "Contractor", IF(Table2[[#This Row],[Bank_Name]]&lt;&gt;"HDFC Bank", "Cheque Payment", "HDFC NEFT"))</f>
        <v>Contractor</v>
      </c>
      <c r="T8" s="507">
        <v>0</v>
      </c>
      <c r="U8" s="507">
        <v>0</v>
      </c>
      <c r="V8" s="352">
        <v>0</v>
      </c>
      <c r="W8" s="106">
        <v>341</v>
      </c>
      <c r="X8" s="106">
        <v>114</v>
      </c>
      <c r="Y8" s="106">
        <v>0</v>
      </c>
      <c r="Z8" s="107">
        <f t="shared" si="5"/>
        <v>455</v>
      </c>
      <c r="AA8" s="156">
        <f t="shared" si="6"/>
        <v>41</v>
      </c>
      <c r="AB8" s="106">
        <f>ROUND(IF(Table2[[#This Row],[Type]]="Company",Table2[[#This Row],[Basic_Rate_Day]]*8.33%,5),0)</f>
        <v>5</v>
      </c>
      <c r="AC8" s="107">
        <f t="shared" si="7"/>
        <v>501</v>
      </c>
      <c r="AD8" s="106">
        <v>501</v>
      </c>
      <c r="AE8" s="343" t="s">
        <v>960</v>
      </c>
      <c r="AF8" s="343" t="s">
        <v>580</v>
      </c>
      <c r="AG8" s="343" t="s">
        <v>967</v>
      </c>
      <c r="AH8" s="343"/>
      <c r="AI8" s="349" t="str">
        <f t="shared" si="2"/>
        <v>1</v>
      </c>
      <c r="AJ8" s="353">
        <f t="shared" si="8"/>
        <v>-47</v>
      </c>
      <c r="AK8" s="349" t="str" cm="1">
        <f t="array" ref="AK8">_xlfn.IFS(Z8&lt;=501, "440-501", Z8&lt;=550, "502-550", Z8&lt;=600, "551-600", Z8&lt;=650, "601-650", Z8&lt;=700, "651-700", TRUE, "Above 700")</f>
        <v>440-501</v>
      </c>
      <c r="AL8" s="343"/>
      <c r="AM8" s="343"/>
      <c r="AN8" s="348">
        <v>44307</v>
      </c>
      <c r="AO8" s="343" t="s">
        <v>59</v>
      </c>
      <c r="AP8" s="349" t="str">
        <f t="shared" ca="1" si="3"/>
        <v>5Y 4M</v>
      </c>
      <c r="AQ8" s="355" t="str">
        <f>IF(_xlfn.DAYS(SETUP!$A$2,AN8)&lt;365,"Less Than 1 Yr", IF(_xlfn.DAYS(SETUP!$A$2,AN8)&lt;=730,"1 Year to 2 Yrs", IF(_xlfn.DAYS(SETUP!$A$2,AN8)&lt;=1095,"2 Yrs to 3 Yrs", IF(_xlfn.DAYS(SETUP!$A$2,AN8)&lt;=1825,"3 Yrs to 5 Yrs", IF(_xlfn.DAYS(SETUP!$A$2,AN8)&lt;=2555,"5 Yrs to 7 Yrs", "Above 7 Yrs")))))</f>
        <v>5 Yrs to 7 Yrs</v>
      </c>
      <c r="AR8" s="356" t="str">
        <f>IF(J8="","",DATEDIF(J8,SETUP!$B$2,"Y")&amp;" Yrs")</f>
        <v>29 Yrs</v>
      </c>
      <c r="AS8" s="349" t="str">
        <f>IF(J8="","",
 IF(DATEDIF(J8,SETUP!$B$2,"Y")&lt;25,"Below 25",
 IF(DATEDIF(J8,SETUP!$B$2,"Y")&lt;30,"25-30",
 IF(DATEDIF(J8,SETUP!$B$2,"Y")&lt;35,"30-35",
 IF(DATEDIF(J8,SETUP!$B$2,"Y")&lt;40,"35-40",
 "Above 40")))))</f>
        <v>25-30</v>
      </c>
      <c r="AT8" s="349" t="s">
        <v>1140</v>
      </c>
      <c r="AU8" s="357" t="s">
        <v>586</v>
      </c>
      <c r="AV8" s="343">
        <f t="shared" si="4"/>
        <v>20</v>
      </c>
      <c r="AW8" s="357"/>
      <c r="AX8" s="343">
        <v>341</v>
      </c>
      <c r="AY8" s="352">
        <v>114</v>
      </c>
      <c r="AZ8" s="343"/>
      <c r="BA8" s="343"/>
    </row>
    <row r="9" spans="1:53" ht="13.95" customHeight="1" x14ac:dyDescent="0.25">
      <c r="A9" s="343">
        <f>COUNTIF($D$2:D9,D9)</f>
        <v>8</v>
      </c>
      <c r="B9" s="344" t="s">
        <v>1011</v>
      </c>
      <c r="C9" s="345" t="s">
        <v>62</v>
      </c>
      <c r="D9" s="343" t="s">
        <v>41</v>
      </c>
      <c r="E9" s="346" t="s">
        <v>42</v>
      </c>
      <c r="F9" s="347" t="s">
        <v>43</v>
      </c>
      <c r="G9" s="343" t="s">
        <v>63</v>
      </c>
      <c r="H9" s="343"/>
      <c r="I9" s="343" t="s">
        <v>45</v>
      </c>
      <c r="J9" s="348">
        <v>36403</v>
      </c>
      <c r="K9" s="348">
        <v>46054</v>
      </c>
      <c r="L9" s="343" t="s">
        <v>605</v>
      </c>
      <c r="M9" s="343"/>
      <c r="N9" s="349" t="str">
        <f>IF(OR(MASTER_Workers!$E9="Contractor-PF",MASTER_Workers!$E9="Company"),"Yes","No")</f>
        <v>Yes</v>
      </c>
      <c r="O9" s="349" t="str">
        <f>IF(Table2[[#This Row],[Unit]]= "Sakar-III", "YES", "NO")</f>
        <v>NO</v>
      </c>
      <c r="P9" s="350">
        <v>101692509064</v>
      </c>
      <c r="Q9" s="507">
        <v>0</v>
      </c>
      <c r="R9" s="343"/>
      <c r="S9" s="350" t="str">
        <f>IF(Table2[[#This Row],[Type]]&lt;&gt;"Company", "Contractor", IF(Table2[[#This Row],[Bank_Name]]&lt;&gt;"HDFC Bank", "Cheque Payment", "HDFC NEFT"))</f>
        <v>Contractor</v>
      </c>
      <c r="T9" s="507">
        <v>0</v>
      </c>
      <c r="U9" s="507">
        <v>0</v>
      </c>
      <c r="V9" s="352">
        <v>0</v>
      </c>
      <c r="W9" s="106">
        <v>341</v>
      </c>
      <c r="X9" s="106">
        <v>114</v>
      </c>
      <c r="Y9" s="106">
        <v>0</v>
      </c>
      <c r="Z9" s="107">
        <f t="shared" si="5"/>
        <v>455</v>
      </c>
      <c r="AA9" s="156">
        <f t="shared" si="6"/>
        <v>41</v>
      </c>
      <c r="AB9" s="106">
        <f>ROUND(IF(Table2[[#This Row],[Type]]="Company",Table2[[#This Row],[Basic_Rate_Day]]*8.33%,5),0)</f>
        <v>5</v>
      </c>
      <c r="AC9" s="107">
        <f t="shared" si="7"/>
        <v>501</v>
      </c>
      <c r="AD9" s="106">
        <v>501</v>
      </c>
      <c r="AE9" s="343" t="s">
        <v>956</v>
      </c>
      <c r="AF9" s="343" t="s">
        <v>957</v>
      </c>
      <c r="AG9" s="343" t="s">
        <v>968</v>
      </c>
      <c r="AH9" s="343"/>
      <c r="AI9" s="349" t="str">
        <f t="shared" si="2"/>
        <v>1</v>
      </c>
      <c r="AJ9" s="353">
        <f t="shared" si="8"/>
        <v>-47</v>
      </c>
      <c r="AK9" s="349" t="str" cm="1">
        <f t="array" ref="AK9">_xlfn.IFS(Z9&lt;=501, "440-501", Z9&lt;=550, "502-550", Z9&lt;=600, "551-600", Z9&lt;=650, "601-650", Z9&lt;=700, "651-700", TRUE, "Above 700")</f>
        <v>440-501</v>
      </c>
      <c r="AL9" s="343"/>
      <c r="AM9" s="343"/>
      <c r="AN9" s="348">
        <v>44307</v>
      </c>
      <c r="AO9" s="343" t="s">
        <v>61</v>
      </c>
      <c r="AP9" s="349" t="str">
        <f t="shared" ca="1" si="3"/>
        <v>5Y 4M</v>
      </c>
      <c r="AQ9" s="355" t="str">
        <f>IF(_xlfn.DAYS(SETUP!$A$2,AN9)&lt;365,"Less Than 1 Yr", IF(_xlfn.DAYS(SETUP!$A$2,AN9)&lt;=730,"1 Year to 2 Yrs", IF(_xlfn.DAYS(SETUP!$A$2,AN9)&lt;=1095,"2 Yrs to 3 Yrs", IF(_xlfn.DAYS(SETUP!$A$2,AN9)&lt;=1825,"3 Yrs to 5 Yrs", IF(_xlfn.DAYS(SETUP!$A$2,AN9)&lt;=2555,"5 Yrs to 7 Yrs", "Above 7 Yrs")))))</f>
        <v>5 Yrs to 7 Yrs</v>
      </c>
      <c r="AR9" s="356" t="str">
        <f>IF(J9="","",DATEDIF(J9,SETUP!$B$2,"Y")&amp;" Yrs")</f>
        <v>26 Yrs</v>
      </c>
      <c r="AS9" s="349" t="str">
        <f>IF(J9="","",
 IF(DATEDIF(J9,SETUP!$B$2,"Y")&lt;25,"Below 25",
 IF(DATEDIF(J9,SETUP!$B$2,"Y")&lt;30,"25-30",
 IF(DATEDIF(J9,SETUP!$B$2,"Y")&lt;35,"30-35",
 IF(DATEDIF(J9,SETUP!$B$2,"Y")&lt;40,"35-40",
 "Above 40")))))</f>
        <v>25-30</v>
      </c>
      <c r="AT9" s="349" t="s">
        <v>1141</v>
      </c>
      <c r="AU9" s="357" t="s">
        <v>586</v>
      </c>
      <c r="AV9" s="343">
        <f t="shared" si="4"/>
        <v>20</v>
      </c>
      <c r="AW9" s="357"/>
      <c r="AX9" s="343">
        <v>341</v>
      </c>
      <c r="AY9" s="352">
        <v>114</v>
      </c>
      <c r="AZ9" s="343"/>
      <c r="BA9" s="343"/>
    </row>
    <row r="10" spans="1:53" ht="13.95" customHeight="1" x14ac:dyDescent="0.25">
      <c r="A10" s="343">
        <f>COUNTIF($D$2:D10,D10)</f>
        <v>9</v>
      </c>
      <c r="B10" s="344" t="s">
        <v>1012</v>
      </c>
      <c r="C10" s="345" t="s">
        <v>65</v>
      </c>
      <c r="D10" s="343" t="s">
        <v>41</v>
      </c>
      <c r="E10" s="346" t="s">
        <v>42</v>
      </c>
      <c r="F10" s="347" t="s">
        <v>43</v>
      </c>
      <c r="G10" s="343" t="s">
        <v>48</v>
      </c>
      <c r="H10" s="343"/>
      <c r="I10" s="343" t="s">
        <v>52</v>
      </c>
      <c r="J10" s="348">
        <v>36526</v>
      </c>
      <c r="K10" s="348">
        <v>46054</v>
      </c>
      <c r="L10" s="343" t="s">
        <v>605</v>
      </c>
      <c r="M10" s="343"/>
      <c r="N10" s="349" t="str">
        <f>IF(OR(MASTER_Workers!$E10="Contractor-PF",MASTER_Workers!$E10="Company"),"Yes","No")</f>
        <v>Yes</v>
      </c>
      <c r="O10" s="349" t="str">
        <f>IF(Table2[[#This Row],[Unit]]= "Sakar-III", "YES", "NO")</f>
        <v>NO</v>
      </c>
      <c r="P10" s="350">
        <v>101697712146</v>
      </c>
      <c r="Q10" s="507">
        <v>0</v>
      </c>
      <c r="R10" s="343"/>
      <c r="S10" s="350" t="str">
        <f>IF(Table2[[#This Row],[Type]]&lt;&gt;"Company", "Contractor", IF(Table2[[#This Row],[Bank_Name]]&lt;&gt;"HDFC Bank", "Cheque Payment", "HDFC NEFT"))</f>
        <v>Contractor</v>
      </c>
      <c r="T10" s="507">
        <v>0</v>
      </c>
      <c r="U10" s="507">
        <v>0</v>
      </c>
      <c r="V10" s="352">
        <v>0</v>
      </c>
      <c r="W10" s="106">
        <v>351</v>
      </c>
      <c r="X10" s="106">
        <v>119</v>
      </c>
      <c r="Y10" s="106">
        <v>0</v>
      </c>
      <c r="Z10" s="107">
        <f t="shared" si="5"/>
        <v>470</v>
      </c>
      <c r="AA10" s="156">
        <f t="shared" si="6"/>
        <v>42</v>
      </c>
      <c r="AB10" s="106">
        <f>ROUND(IF(Table2[[#This Row],[Type]]="Company",Table2[[#This Row],[Basic_Rate_Day]]*8.33%,5),0)</f>
        <v>5</v>
      </c>
      <c r="AC10" s="107">
        <f t="shared" si="7"/>
        <v>517</v>
      </c>
      <c r="AD10" s="106">
        <v>501</v>
      </c>
      <c r="AE10" s="343" t="s">
        <v>963</v>
      </c>
      <c r="AF10" s="343" t="s">
        <v>580</v>
      </c>
      <c r="AG10" s="343" t="s">
        <v>958</v>
      </c>
      <c r="AH10" s="343"/>
      <c r="AI10" s="349" t="str">
        <f t="shared" si="2"/>
        <v>1</v>
      </c>
      <c r="AJ10" s="353">
        <f t="shared" si="8"/>
        <v>-32</v>
      </c>
      <c r="AK10" s="349" t="str" cm="1">
        <f t="array" ref="AK10">_xlfn.IFS(Z10&lt;=501, "440-501", Z10&lt;=550, "502-550", Z10&lt;=600, "551-600", Z10&lt;=650, "601-650", Z10&lt;=700, "651-700", TRUE, "Above 700")</f>
        <v>440-501</v>
      </c>
      <c r="AL10" s="343">
        <v>8</v>
      </c>
      <c r="AM10" s="343"/>
      <c r="AN10" s="348">
        <v>44348</v>
      </c>
      <c r="AO10" s="343" t="s">
        <v>64</v>
      </c>
      <c r="AP10" s="349" t="str">
        <f t="shared" ca="1" si="3"/>
        <v>5Y 2M</v>
      </c>
      <c r="AQ10" s="355" t="str">
        <f>IF(_xlfn.DAYS(SETUP!$A$2,AN10)&lt;365,"Less Than 1 Yr", IF(_xlfn.DAYS(SETUP!$A$2,AN10)&lt;=730,"1 Year to 2 Yrs", IF(_xlfn.DAYS(SETUP!$A$2,AN10)&lt;=1095,"2 Yrs to 3 Yrs", IF(_xlfn.DAYS(SETUP!$A$2,AN10)&lt;=1825,"3 Yrs to 5 Yrs", IF(_xlfn.DAYS(SETUP!$A$2,AN10)&lt;=2555,"5 Yrs to 7 Yrs", "Above 7 Yrs")))))</f>
        <v>5 Yrs to 7 Yrs</v>
      </c>
      <c r="AR10" s="356" t="str">
        <f>IF(J10="","",DATEDIF(J10,SETUP!$B$2,"Y")&amp;" Yrs")</f>
        <v>26 Yrs</v>
      </c>
      <c r="AS10" s="349" t="str">
        <f>IF(J10="","",
 IF(DATEDIF(J10,SETUP!$B$2,"Y")&lt;25,"Below 25",
 IF(DATEDIF(J10,SETUP!$B$2,"Y")&lt;30,"25-30",
 IF(DATEDIF(J10,SETUP!$B$2,"Y")&lt;35,"30-35",
 IF(DATEDIF(J10,SETUP!$B$2,"Y")&lt;40,"35-40",
 "Above 40")))))</f>
        <v>25-30</v>
      </c>
      <c r="AT10" s="349" t="s">
        <v>1140</v>
      </c>
      <c r="AU10" s="357" t="s">
        <v>586</v>
      </c>
      <c r="AV10" s="343">
        <f t="shared" si="4"/>
        <v>20</v>
      </c>
      <c r="AW10" s="357"/>
      <c r="AX10" s="343">
        <v>351</v>
      </c>
      <c r="AY10" s="352">
        <v>119</v>
      </c>
      <c r="AZ10" s="343"/>
      <c r="BA10" s="343"/>
    </row>
    <row r="11" spans="1:53" ht="13.95" customHeight="1" x14ac:dyDescent="0.25">
      <c r="A11" s="343">
        <f>COUNTIF($D$2:D11,D11)</f>
        <v>10</v>
      </c>
      <c r="B11" s="344" t="s">
        <v>1013</v>
      </c>
      <c r="C11" s="345" t="s">
        <v>67</v>
      </c>
      <c r="D11" s="343" t="s">
        <v>41</v>
      </c>
      <c r="E11" s="346" t="s">
        <v>42</v>
      </c>
      <c r="F11" s="347" t="s">
        <v>43</v>
      </c>
      <c r="G11" s="343" t="s">
        <v>63</v>
      </c>
      <c r="H11" s="343"/>
      <c r="I11" s="343" t="s">
        <v>45</v>
      </c>
      <c r="J11" s="348">
        <v>29943</v>
      </c>
      <c r="K11" s="348">
        <v>46054</v>
      </c>
      <c r="L11" s="343" t="s">
        <v>605</v>
      </c>
      <c r="M11" s="343"/>
      <c r="N11" s="349" t="str">
        <f>IF(OR(MASTER_Workers!$E11="Contractor-PF",MASTER_Workers!$E11="Company"),"Yes","No")</f>
        <v>Yes</v>
      </c>
      <c r="O11" s="349" t="str">
        <f>IF(Table2[[#This Row],[Unit]]= "Sakar-III", "YES", "NO")</f>
        <v>NO</v>
      </c>
      <c r="P11" s="350">
        <v>101697712271</v>
      </c>
      <c r="Q11" s="507">
        <v>0</v>
      </c>
      <c r="R11" s="343"/>
      <c r="S11" s="350" t="str">
        <f>IF(Table2[[#This Row],[Type]]&lt;&gt;"Company", "Contractor", IF(Table2[[#This Row],[Bank_Name]]&lt;&gt;"HDFC Bank", "Cheque Payment", "HDFC NEFT"))</f>
        <v>Contractor</v>
      </c>
      <c r="T11" s="507">
        <v>0</v>
      </c>
      <c r="U11" s="507">
        <v>0</v>
      </c>
      <c r="V11" s="352">
        <v>0</v>
      </c>
      <c r="W11" s="106">
        <v>346</v>
      </c>
      <c r="X11" s="106">
        <v>119</v>
      </c>
      <c r="Y11" s="106">
        <v>0</v>
      </c>
      <c r="Z11" s="107">
        <f t="shared" si="5"/>
        <v>465</v>
      </c>
      <c r="AA11" s="156">
        <f t="shared" si="6"/>
        <v>42</v>
      </c>
      <c r="AB11" s="106">
        <f>ROUND(IF(Table2[[#This Row],[Type]]="Company",Table2[[#This Row],[Basic_Rate_Day]]*8.33%,5),0)</f>
        <v>5</v>
      </c>
      <c r="AC11" s="107">
        <f t="shared" si="7"/>
        <v>512</v>
      </c>
      <c r="AD11" s="106">
        <v>501</v>
      </c>
      <c r="AE11" s="343" t="s">
        <v>956</v>
      </c>
      <c r="AF11" s="343" t="s">
        <v>957</v>
      </c>
      <c r="AG11" s="343" t="s">
        <v>962</v>
      </c>
      <c r="AH11" s="343"/>
      <c r="AI11" s="349" t="str">
        <f t="shared" si="2"/>
        <v>1</v>
      </c>
      <c r="AJ11" s="353">
        <f t="shared" si="8"/>
        <v>-37</v>
      </c>
      <c r="AK11" s="349" t="str" cm="1">
        <f t="array" ref="AK11">_xlfn.IFS(Z11&lt;=501, "440-501", Z11&lt;=550, "502-550", Z11&lt;=600, "551-600", Z11&lt;=650, "601-650", Z11&lt;=700, "651-700", TRUE, "Above 700")</f>
        <v>440-501</v>
      </c>
      <c r="AL11" s="343"/>
      <c r="AM11" s="343"/>
      <c r="AN11" s="348">
        <v>44158</v>
      </c>
      <c r="AO11" s="343" t="s">
        <v>66</v>
      </c>
      <c r="AP11" s="349" t="str">
        <f t="shared" ca="1" si="3"/>
        <v>5Y 8M</v>
      </c>
      <c r="AQ11" s="355" t="str">
        <f>IF(_xlfn.DAYS(SETUP!$A$2,AN11)&lt;365,"Less Than 1 Yr", IF(_xlfn.DAYS(SETUP!$A$2,AN11)&lt;=730,"1 Year to 2 Yrs", IF(_xlfn.DAYS(SETUP!$A$2,AN11)&lt;=1095,"2 Yrs to 3 Yrs", IF(_xlfn.DAYS(SETUP!$A$2,AN11)&lt;=1825,"3 Yrs to 5 Yrs", IF(_xlfn.DAYS(SETUP!$A$2,AN11)&lt;=2555,"5 Yrs to 7 Yrs", "Above 7 Yrs")))))</f>
        <v>5 Yrs to 7 Yrs</v>
      </c>
      <c r="AR11" s="356" t="str">
        <f>IF(J11="","",DATEDIF(J11,SETUP!$B$2,"Y")&amp;" Yrs")</f>
        <v>44 Yrs</v>
      </c>
      <c r="AS11" s="349" t="str">
        <f>IF(J11="","",
 IF(DATEDIF(J11,SETUP!$B$2,"Y")&lt;25,"Below 25",
 IF(DATEDIF(J11,SETUP!$B$2,"Y")&lt;30,"25-30",
 IF(DATEDIF(J11,SETUP!$B$2,"Y")&lt;35,"30-35",
 IF(DATEDIF(J11,SETUP!$B$2,"Y")&lt;40,"35-40",
 "Above 40")))))</f>
        <v>Above 40</v>
      </c>
      <c r="AT11" s="349" t="s">
        <v>1141</v>
      </c>
      <c r="AU11" s="357" t="s">
        <v>586</v>
      </c>
      <c r="AV11" s="343">
        <f t="shared" si="4"/>
        <v>20</v>
      </c>
      <c r="AW11" s="357"/>
      <c r="AX11" s="343">
        <v>346</v>
      </c>
      <c r="AY11" s="352">
        <v>119</v>
      </c>
      <c r="AZ11" s="343"/>
      <c r="BA11" s="343"/>
    </row>
    <row r="12" spans="1:53" ht="13.95" customHeight="1" x14ac:dyDescent="0.25">
      <c r="A12" s="343">
        <f>COUNTIF($D$2:D12,D12)</f>
        <v>11</v>
      </c>
      <c r="B12" s="344" t="s">
        <v>1014</v>
      </c>
      <c r="C12" s="345" t="s">
        <v>69</v>
      </c>
      <c r="D12" s="343" t="s">
        <v>41</v>
      </c>
      <c r="E12" s="346" t="s">
        <v>42</v>
      </c>
      <c r="F12" s="347" t="s">
        <v>43</v>
      </c>
      <c r="G12" s="343" t="s">
        <v>48</v>
      </c>
      <c r="H12" s="343"/>
      <c r="I12" s="343" t="s">
        <v>52</v>
      </c>
      <c r="J12" s="348">
        <v>37679</v>
      </c>
      <c r="K12" s="348">
        <v>46054</v>
      </c>
      <c r="L12" s="343" t="s">
        <v>605</v>
      </c>
      <c r="M12" s="343"/>
      <c r="N12" s="349" t="str">
        <f>IF(OR(MASTER_Workers!$E12="Contractor-PF",MASTER_Workers!$E12="Company"),"Yes","No")</f>
        <v>Yes</v>
      </c>
      <c r="O12" s="349" t="str">
        <f>IF(Table2[[#This Row],[Unit]]= "Sakar-III", "YES", "NO")</f>
        <v>NO</v>
      </c>
      <c r="P12" s="350">
        <v>101697712466</v>
      </c>
      <c r="Q12" s="507">
        <v>0</v>
      </c>
      <c r="R12" s="343"/>
      <c r="S12" s="350" t="str">
        <f>IF(Table2[[#This Row],[Type]]&lt;&gt;"Company", "Contractor", IF(Table2[[#This Row],[Bank_Name]]&lt;&gt;"HDFC Bank", "Cheque Payment", "HDFC NEFT"))</f>
        <v>Contractor</v>
      </c>
      <c r="T12" s="507">
        <v>0</v>
      </c>
      <c r="U12" s="507">
        <v>0</v>
      </c>
      <c r="V12" s="352">
        <v>0</v>
      </c>
      <c r="W12" s="106">
        <v>341</v>
      </c>
      <c r="X12" s="106">
        <v>114</v>
      </c>
      <c r="Y12" s="106">
        <v>0</v>
      </c>
      <c r="Z12" s="107">
        <f t="shared" si="5"/>
        <v>455</v>
      </c>
      <c r="AA12" s="156">
        <f t="shared" si="6"/>
        <v>41</v>
      </c>
      <c r="AB12" s="106">
        <f>ROUND(IF(Table2[[#This Row],[Type]]="Company",Table2[[#This Row],[Basic_Rate_Day]]*8.33%,5),0)</f>
        <v>5</v>
      </c>
      <c r="AC12" s="107">
        <f t="shared" si="7"/>
        <v>501</v>
      </c>
      <c r="AD12" s="106">
        <v>501</v>
      </c>
      <c r="AE12" s="343" t="s">
        <v>956</v>
      </c>
      <c r="AF12" s="343" t="s">
        <v>957</v>
      </c>
      <c r="AG12" s="343" t="s">
        <v>968</v>
      </c>
      <c r="AH12" s="343"/>
      <c r="AI12" s="349" t="str">
        <f t="shared" si="2"/>
        <v>1</v>
      </c>
      <c r="AJ12" s="353">
        <f t="shared" si="8"/>
        <v>-47</v>
      </c>
      <c r="AK12" s="349" t="str" cm="1">
        <f t="array" ref="AK12">_xlfn.IFS(Z12&lt;=501, "440-501", Z12&lt;=550, "502-550", Z12&lt;=600, "551-600", Z12&lt;=650, "601-650", Z12&lt;=700, "651-700", TRUE, "Above 700")</f>
        <v>440-501</v>
      </c>
      <c r="AL12" s="343"/>
      <c r="AM12" s="343"/>
      <c r="AN12" s="348">
        <v>44304</v>
      </c>
      <c r="AO12" s="343" t="s">
        <v>68</v>
      </c>
      <c r="AP12" s="349" t="str">
        <f t="shared" ca="1" si="3"/>
        <v>5Y 4M</v>
      </c>
      <c r="AQ12" s="355" t="str">
        <f>IF(_xlfn.DAYS(SETUP!$A$2,AN12)&lt;365,"Less Than 1 Yr", IF(_xlfn.DAYS(SETUP!$A$2,AN12)&lt;=730,"1 Year to 2 Yrs", IF(_xlfn.DAYS(SETUP!$A$2,AN12)&lt;=1095,"2 Yrs to 3 Yrs", IF(_xlfn.DAYS(SETUP!$A$2,AN12)&lt;=1825,"3 Yrs to 5 Yrs", IF(_xlfn.DAYS(SETUP!$A$2,AN12)&lt;=2555,"5 Yrs to 7 Yrs", "Above 7 Yrs")))))</f>
        <v>5 Yrs to 7 Yrs</v>
      </c>
      <c r="AR12" s="356" t="str">
        <f>IF(J12="","",DATEDIF(J12,SETUP!$B$2,"Y")&amp;" Yrs")</f>
        <v>23 Yrs</v>
      </c>
      <c r="AS12" s="349" t="str">
        <f>IF(J12="","",
 IF(DATEDIF(J12,SETUP!$B$2,"Y")&lt;25,"Below 25",
 IF(DATEDIF(J12,SETUP!$B$2,"Y")&lt;30,"25-30",
 IF(DATEDIF(J12,SETUP!$B$2,"Y")&lt;35,"30-35",
 IF(DATEDIF(J12,SETUP!$B$2,"Y")&lt;40,"35-40",
 "Above 40")))))</f>
        <v>Below 25</v>
      </c>
      <c r="AT12" s="349" t="s">
        <v>1140</v>
      </c>
      <c r="AU12" s="357" t="s">
        <v>586</v>
      </c>
      <c r="AV12" s="343">
        <f t="shared" si="4"/>
        <v>20</v>
      </c>
      <c r="AW12" s="357"/>
      <c r="AX12" s="343">
        <v>341</v>
      </c>
      <c r="AY12" s="352">
        <v>114</v>
      </c>
      <c r="AZ12" s="343"/>
      <c r="BA12" s="343"/>
    </row>
    <row r="13" spans="1:53" ht="13.95" customHeight="1" x14ac:dyDescent="0.25">
      <c r="A13" s="343">
        <f>COUNTIF($D$2:D13,D13)</f>
        <v>12</v>
      </c>
      <c r="B13" s="344" t="s">
        <v>1015</v>
      </c>
      <c r="C13" s="345" t="s">
        <v>71</v>
      </c>
      <c r="D13" s="343" t="s">
        <v>41</v>
      </c>
      <c r="E13" s="346" t="s">
        <v>42</v>
      </c>
      <c r="F13" s="347" t="s">
        <v>43</v>
      </c>
      <c r="G13" s="343" t="s">
        <v>48</v>
      </c>
      <c r="H13" s="343"/>
      <c r="I13" s="343" t="s">
        <v>52</v>
      </c>
      <c r="J13" s="348">
        <v>32874</v>
      </c>
      <c r="K13" s="348">
        <v>46054</v>
      </c>
      <c r="L13" s="343" t="s">
        <v>605</v>
      </c>
      <c r="M13" s="343"/>
      <c r="N13" s="349" t="str">
        <f>IF(OR(MASTER_Workers!$E13="Contractor-PF",MASTER_Workers!$E13="Company"),"Yes","No")</f>
        <v>Yes</v>
      </c>
      <c r="O13" s="349" t="str">
        <f>IF(Table2[[#This Row],[Unit]]= "Sakar-III", "YES", "NO")</f>
        <v>NO</v>
      </c>
      <c r="P13" s="350">
        <v>101697712373</v>
      </c>
      <c r="Q13" s="507">
        <v>0</v>
      </c>
      <c r="R13" s="343"/>
      <c r="S13" s="350" t="str">
        <f>IF(Table2[[#This Row],[Type]]&lt;&gt;"Company", "Contractor", IF(Table2[[#This Row],[Bank_Name]]&lt;&gt;"HDFC Bank", "Cheque Payment", "HDFC NEFT"))</f>
        <v>Contractor</v>
      </c>
      <c r="T13" s="507">
        <v>0</v>
      </c>
      <c r="U13" s="507">
        <v>0</v>
      </c>
      <c r="V13" s="352">
        <v>0</v>
      </c>
      <c r="W13" s="106">
        <v>341</v>
      </c>
      <c r="X13" s="106">
        <v>114</v>
      </c>
      <c r="Y13" s="106">
        <v>0</v>
      </c>
      <c r="Z13" s="107">
        <f t="shared" si="5"/>
        <v>455</v>
      </c>
      <c r="AA13" s="156">
        <f t="shared" si="6"/>
        <v>41</v>
      </c>
      <c r="AB13" s="106">
        <f>ROUND(IF(Table2[[#This Row],[Type]]="Company",Table2[[#This Row],[Basic_Rate_Day]]*8.33%,5),0)</f>
        <v>5</v>
      </c>
      <c r="AC13" s="107">
        <f t="shared" si="7"/>
        <v>501</v>
      </c>
      <c r="AD13" s="106">
        <v>501</v>
      </c>
      <c r="AE13" s="343" t="s">
        <v>963</v>
      </c>
      <c r="AF13" s="343" t="s">
        <v>580</v>
      </c>
      <c r="AG13" s="343" t="s">
        <v>964</v>
      </c>
      <c r="AH13" s="343"/>
      <c r="AI13" s="349" t="str">
        <f t="shared" si="2"/>
        <v>1</v>
      </c>
      <c r="AJ13" s="353">
        <f t="shared" si="8"/>
        <v>-47</v>
      </c>
      <c r="AK13" s="349" t="str" cm="1">
        <f t="array" ref="AK13">_xlfn.IFS(Z13&lt;=501, "440-501", Z13&lt;=550, "502-550", Z13&lt;=600, "551-600", Z13&lt;=650, "601-650", Z13&lt;=700, "651-700", TRUE, "Above 700")</f>
        <v>440-501</v>
      </c>
      <c r="AL13" s="343"/>
      <c r="AM13" s="343"/>
      <c r="AN13" s="348">
        <v>44304</v>
      </c>
      <c r="AO13" s="343" t="s">
        <v>70</v>
      </c>
      <c r="AP13" s="349" t="str">
        <f t="shared" ca="1" si="3"/>
        <v>5Y 4M</v>
      </c>
      <c r="AQ13" s="355" t="str">
        <f>IF(_xlfn.DAYS(SETUP!$A$2,AN13)&lt;365,"Less Than 1 Yr", IF(_xlfn.DAYS(SETUP!$A$2,AN13)&lt;=730,"1 Year to 2 Yrs", IF(_xlfn.DAYS(SETUP!$A$2,AN13)&lt;=1095,"2 Yrs to 3 Yrs", IF(_xlfn.DAYS(SETUP!$A$2,AN13)&lt;=1825,"3 Yrs to 5 Yrs", IF(_xlfn.DAYS(SETUP!$A$2,AN13)&lt;=2555,"5 Yrs to 7 Yrs", "Above 7 Yrs")))))</f>
        <v>5 Yrs to 7 Yrs</v>
      </c>
      <c r="AR13" s="356" t="str">
        <f>IF(J13="","",DATEDIF(J13,SETUP!$B$2,"Y")&amp;" Yrs")</f>
        <v>36 Yrs</v>
      </c>
      <c r="AS13" s="349" t="str">
        <f>IF(J13="","",
 IF(DATEDIF(J13,SETUP!$B$2,"Y")&lt;25,"Below 25",
 IF(DATEDIF(J13,SETUP!$B$2,"Y")&lt;30,"25-30",
 IF(DATEDIF(J13,SETUP!$B$2,"Y")&lt;35,"30-35",
 IF(DATEDIF(J13,SETUP!$B$2,"Y")&lt;40,"35-40",
 "Above 40")))))</f>
        <v>35-40</v>
      </c>
      <c r="AT13" s="349" t="s">
        <v>1140</v>
      </c>
      <c r="AU13" s="357" t="s">
        <v>586</v>
      </c>
      <c r="AV13" s="343">
        <f t="shared" si="4"/>
        <v>20</v>
      </c>
      <c r="AW13" s="357"/>
      <c r="AX13" s="343">
        <v>341</v>
      </c>
      <c r="AY13" s="352">
        <v>114</v>
      </c>
      <c r="AZ13" s="343"/>
      <c r="BA13" s="343"/>
    </row>
    <row r="14" spans="1:53" ht="13.95" customHeight="1" x14ac:dyDescent="0.25">
      <c r="A14" s="343">
        <f>COUNTIF($D$2:D14,D14)</f>
        <v>13</v>
      </c>
      <c r="B14" s="344" t="s">
        <v>1016</v>
      </c>
      <c r="C14" s="345" t="s">
        <v>73</v>
      </c>
      <c r="D14" s="343" t="s">
        <v>41</v>
      </c>
      <c r="E14" s="346" t="s">
        <v>42</v>
      </c>
      <c r="F14" s="347" t="s">
        <v>43</v>
      </c>
      <c r="G14" s="343" t="s">
        <v>48</v>
      </c>
      <c r="H14" s="343"/>
      <c r="I14" s="343" t="s">
        <v>52</v>
      </c>
      <c r="J14" s="348">
        <v>27760</v>
      </c>
      <c r="K14" s="348">
        <v>46054</v>
      </c>
      <c r="L14" s="343" t="s">
        <v>605</v>
      </c>
      <c r="M14" s="343"/>
      <c r="N14" s="349" t="str">
        <f>IF(OR(MASTER_Workers!$E14="Contractor-PF",MASTER_Workers!$E14="Company"),"Yes","No")</f>
        <v>Yes</v>
      </c>
      <c r="O14" s="349" t="str">
        <f>IF(Table2[[#This Row],[Unit]]= "Sakar-III", "YES", "NO")</f>
        <v>NO</v>
      </c>
      <c r="P14" s="350">
        <v>101692507879</v>
      </c>
      <c r="Q14" s="507">
        <v>0</v>
      </c>
      <c r="R14" s="343"/>
      <c r="S14" s="350" t="str">
        <f>IF(Table2[[#This Row],[Type]]&lt;&gt;"Company", "Contractor", IF(Table2[[#This Row],[Bank_Name]]&lt;&gt;"HDFC Bank", "Cheque Payment", "HDFC NEFT"))</f>
        <v>Contractor</v>
      </c>
      <c r="T14" s="507">
        <v>0</v>
      </c>
      <c r="U14" s="507">
        <v>0</v>
      </c>
      <c r="V14" s="352">
        <v>0</v>
      </c>
      <c r="W14" s="106">
        <v>346</v>
      </c>
      <c r="X14" s="106">
        <v>119</v>
      </c>
      <c r="Y14" s="106">
        <v>0</v>
      </c>
      <c r="Z14" s="107">
        <f t="shared" si="5"/>
        <v>465</v>
      </c>
      <c r="AA14" s="156">
        <f t="shared" si="6"/>
        <v>42</v>
      </c>
      <c r="AB14" s="106">
        <f>ROUND(IF(Table2[[#This Row],[Type]]="Company",Table2[[#This Row],[Basic_Rate_Day]]*8.33%,5),0)</f>
        <v>5</v>
      </c>
      <c r="AC14" s="107">
        <f t="shared" si="7"/>
        <v>512</v>
      </c>
      <c r="AD14" s="106">
        <v>501</v>
      </c>
      <c r="AE14" s="343" t="s">
        <v>969</v>
      </c>
      <c r="AF14" s="343" t="s">
        <v>957</v>
      </c>
      <c r="AG14" s="343" t="s">
        <v>970</v>
      </c>
      <c r="AH14" s="343"/>
      <c r="AI14" s="349" t="str">
        <f t="shared" si="2"/>
        <v>1</v>
      </c>
      <c r="AJ14" s="353">
        <f t="shared" si="8"/>
        <v>-37</v>
      </c>
      <c r="AK14" s="349" t="str" cm="1">
        <f t="array" ref="AK14">_xlfn.IFS(Z14&lt;=501, "440-501", Z14&lt;=550, "502-550", Z14&lt;=600, "551-600", Z14&lt;=650, "601-650", Z14&lt;=700, "651-700", TRUE, "Above 700")</f>
        <v>440-501</v>
      </c>
      <c r="AL14" s="343">
        <v>7</v>
      </c>
      <c r="AM14" s="343"/>
      <c r="AN14" s="348">
        <v>44117</v>
      </c>
      <c r="AO14" s="343" t="s">
        <v>72</v>
      </c>
      <c r="AP14" s="349" t="str">
        <f t="shared" ca="1" si="3"/>
        <v>5Y 10M</v>
      </c>
      <c r="AQ14" s="355" t="str">
        <f>IF(_xlfn.DAYS(SETUP!$A$2,AN14)&lt;365,"Less Than 1 Yr", IF(_xlfn.DAYS(SETUP!$A$2,AN14)&lt;=730,"1 Year to 2 Yrs", IF(_xlfn.DAYS(SETUP!$A$2,AN14)&lt;=1095,"2 Yrs to 3 Yrs", IF(_xlfn.DAYS(SETUP!$A$2,AN14)&lt;=1825,"3 Yrs to 5 Yrs", IF(_xlfn.DAYS(SETUP!$A$2,AN14)&lt;=2555,"5 Yrs to 7 Yrs", "Above 7 Yrs")))))</f>
        <v>5 Yrs to 7 Yrs</v>
      </c>
      <c r="AR14" s="356" t="str">
        <f>IF(J14="","",DATEDIF(J14,SETUP!$B$2,"Y")&amp;" Yrs")</f>
        <v>50 Yrs</v>
      </c>
      <c r="AS14" s="349" t="str">
        <f>IF(J14="","",
 IF(DATEDIF(J14,SETUP!$B$2,"Y")&lt;25,"Below 25",
 IF(DATEDIF(J14,SETUP!$B$2,"Y")&lt;30,"25-30",
 IF(DATEDIF(J14,SETUP!$B$2,"Y")&lt;35,"30-35",
 IF(DATEDIF(J14,SETUP!$B$2,"Y")&lt;40,"35-40",
 "Above 40")))))</f>
        <v>Above 40</v>
      </c>
      <c r="AT14" s="349" t="s">
        <v>1140</v>
      </c>
      <c r="AU14" s="357" t="s">
        <v>586</v>
      </c>
      <c r="AV14" s="343">
        <f t="shared" si="4"/>
        <v>20</v>
      </c>
      <c r="AW14" s="357"/>
      <c r="AX14" s="343">
        <v>346</v>
      </c>
      <c r="AY14" s="352">
        <v>119</v>
      </c>
      <c r="AZ14" s="343"/>
      <c r="BA14" s="343"/>
    </row>
    <row r="15" spans="1:53" ht="13.95" customHeight="1" x14ac:dyDescent="0.25">
      <c r="A15" s="343">
        <f>COUNTIF($D$2:D15,D15)</f>
        <v>14</v>
      </c>
      <c r="B15" s="344" t="s">
        <v>1017</v>
      </c>
      <c r="C15" s="345" t="s">
        <v>75</v>
      </c>
      <c r="D15" s="343" t="s">
        <v>41</v>
      </c>
      <c r="E15" s="346" t="s">
        <v>42</v>
      </c>
      <c r="F15" s="347" t="s">
        <v>43</v>
      </c>
      <c r="G15" s="343" t="s">
        <v>51</v>
      </c>
      <c r="H15" s="343"/>
      <c r="I15" s="343" t="s">
        <v>45</v>
      </c>
      <c r="J15" s="348">
        <v>37643</v>
      </c>
      <c r="K15" s="348">
        <v>46054</v>
      </c>
      <c r="L15" s="343" t="s">
        <v>605</v>
      </c>
      <c r="M15" s="343"/>
      <c r="N15" s="349" t="str">
        <f>IF(OR(MASTER_Workers!$E15="Contractor-PF",MASTER_Workers!$E15="Company"),"Yes","No")</f>
        <v>Yes</v>
      </c>
      <c r="O15" s="349" t="str">
        <f>IF(Table2[[#This Row],[Unit]]= "Sakar-III", "YES", "NO")</f>
        <v>NO</v>
      </c>
      <c r="P15" s="350">
        <v>101753452777</v>
      </c>
      <c r="Q15" s="507">
        <v>0</v>
      </c>
      <c r="R15" s="343"/>
      <c r="S15" s="350" t="str">
        <f>IF(Table2[[#This Row],[Type]]&lt;&gt;"Company", "Contractor", IF(Table2[[#This Row],[Bank_Name]]&lt;&gt;"HDFC Bank", "Cheque Payment", "HDFC NEFT"))</f>
        <v>Contractor</v>
      </c>
      <c r="T15" s="507">
        <v>0</v>
      </c>
      <c r="U15" s="507">
        <v>0</v>
      </c>
      <c r="V15" s="352">
        <v>0</v>
      </c>
      <c r="W15" s="106">
        <v>341</v>
      </c>
      <c r="X15" s="106">
        <v>114</v>
      </c>
      <c r="Y15" s="106">
        <v>0</v>
      </c>
      <c r="Z15" s="107">
        <f t="shared" si="5"/>
        <v>455</v>
      </c>
      <c r="AA15" s="156">
        <f t="shared" si="6"/>
        <v>41</v>
      </c>
      <c r="AB15" s="106">
        <f>ROUND(IF(Table2[[#This Row],[Type]]="Company",Table2[[#This Row],[Basic_Rate_Day]]*8.33%,5),0)</f>
        <v>5</v>
      </c>
      <c r="AC15" s="107">
        <f t="shared" si="7"/>
        <v>501</v>
      </c>
      <c r="AD15" s="106">
        <v>501</v>
      </c>
      <c r="AE15" s="343" t="s">
        <v>956</v>
      </c>
      <c r="AF15" s="343" t="s">
        <v>957</v>
      </c>
      <c r="AG15" s="343" t="s">
        <v>958</v>
      </c>
      <c r="AH15" s="343"/>
      <c r="AI15" s="349" t="str">
        <f t="shared" si="2"/>
        <v>1</v>
      </c>
      <c r="AJ15" s="353">
        <f t="shared" si="8"/>
        <v>-47</v>
      </c>
      <c r="AK15" s="349" t="str" cm="1">
        <f t="array" ref="AK15">_xlfn.IFS(Z15&lt;=501, "440-501", Z15&lt;=550, "502-550", Z15&lt;=600, "551-600", Z15&lt;=650, "601-650", Z15&lt;=700, "651-700", TRUE, "Above 700")</f>
        <v>440-501</v>
      </c>
      <c r="AL15" s="343">
        <v>2</v>
      </c>
      <c r="AM15" s="343"/>
      <c r="AN15" s="348">
        <v>44433</v>
      </c>
      <c r="AO15" s="343" t="s">
        <v>74</v>
      </c>
      <c r="AP15" s="349" t="str">
        <f t="shared" ca="1" si="3"/>
        <v>4Y 11M</v>
      </c>
      <c r="AQ15" s="355" t="str">
        <f>IF(_xlfn.DAYS(SETUP!$A$2,AN15)&lt;365,"Less Than 1 Yr", IF(_xlfn.DAYS(SETUP!$A$2,AN15)&lt;=730,"1 Year to 2 Yrs", IF(_xlfn.DAYS(SETUP!$A$2,AN15)&lt;=1095,"2 Yrs to 3 Yrs", IF(_xlfn.DAYS(SETUP!$A$2,AN15)&lt;=1825,"3 Yrs to 5 Yrs", IF(_xlfn.DAYS(SETUP!$A$2,AN15)&lt;=2555,"5 Yrs to 7 Yrs", "Above 7 Yrs")))))</f>
        <v>3 Yrs to 5 Yrs</v>
      </c>
      <c r="AR15" s="356" t="str">
        <f>IF(J15="","",DATEDIF(J15,SETUP!$B$2,"Y")&amp;" Yrs")</f>
        <v>23 Yrs</v>
      </c>
      <c r="AS15" s="349" t="str">
        <f>IF(J15="","",
 IF(DATEDIF(J15,SETUP!$B$2,"Y")&lt;25,"Below 25",
 IF(DATEDIF(J15,SETUP!$B$2,"Y")&lt;30,"25-30",
 IF(DATEDIF(J15,SETUP!$B$2,"Y")&lt;35,"30-35",
 IF(DATEDIF(J15,SETUP!$B$2,"Y")&lt;40,"35-40",
 "Above 40")))))</f>
        <v>Below 25</v>
      </c>
      <c r="AT15" s="349" t="s">
        <v>1140</v>
      </c>
      <c r="AU15" s="357" t="s">
        <v>586</v>
      </c>
      <c r="AV15" s="343">
        <f t="shared" si="4"/>
        <v>20</v>
      </c>
      <c r="AW15" s="357"/>
      <c r="AX15" s="343">
        <v>341</v>
      </c>
      <c r="AY15" s="352">
        <v>114</v>
      </c>
      <c r="AZ15" s="343"/>
      <c r="BA15" s="343"/>
    </row>
    <row r="16" spans="1:53" ht="13.95" customHeight="1" x14ac:dyDescent="0.25">
      <c r="A16" s="343">
        <f>COUNTIF($D$2:D16,D16)</f>
        <v>15</v>
      </c>
      <c r="B16" s="344" t="s">
        <v>1018</v>
      </c>
      <c r="C16" s="345" t="s">
        <v>77</v>
      </c>
      <c r="D16" s="343" t="s">
        <v>41</v>
      </c>
      <c r="E16" s="346" t="s">
        <v>42</v>
      </c>
      <c r="F16" s="347" t="s">
        <v>43</v>
      </c>
      <c r="G16" s="343" t="s">
        <v>51</v>
      </c>
      <c r="H16" s="343"/>
      <c r="I16" s="343" t="s">
        <v>52</v>
      </c>
      <c r="J16" s="348">
        <v>37748</v>
      </c>
      <c r="K16" s="348">
        <v>46054</v>
      </c>
      <c r="L16" s="343" t="s">
        <v>605</v>
      </c>
      <c r="M16" s="343"/>
      <c r="N16" s="349" t="str">
        <f>IF(OR(MASTER_Workers!$E16="Contractor-PF",MASTER_Workers!$E16="Company"),"Yes","No")</f>
        <v>Yes</v>
      </c>
      <c r="O16" s="349" t="str">
        <f>IF(Table2[[#This Row],[Unit]]= "Sakar-III", "YES", "NO")</f>
        <v>NO</v>
      </c>
      <c r="P16" s="350">
        <v>101753452754</v>
      </c>
      <c r="Q16" s="507">
        <v>0</v>
      </c>
      <c r="R16" s="343"/>
      <c r="S16" s="350" t="str">
        <f>IF(Table2[[#This Row],[Type]]&lt;&gt;"Company", "Contractor", IF(Table2[[#This Row],[Bank_Name]]&lt;&gt;"HDFC Bank", "Cheque Payment", "HDFC NEFT"))</f>
        <v>Contractor</v>
      </c>
      <c r="T16" s="507">
        <v>0</v>
      </c>
      <c r="U16" s="507">
        <v>0</v>
      </c>
      <c r="V16" s="352">
        <v>0</v>
      </c>
      <c r="W16" s="106">
        <v>336</v>
      </c>
      <c r="X16" s="106">
        <v>114</v>
      </c>
      <c r="Y16" s="106">
        <v>0</v>
      </c>
      <c r="Z16" s="107">
        <f t="shared" si="5"/>
        <v>450</v>
      </c>
      <c r="AA16" s="156">
        <f t="shared" si="6"/>
        <v>40</v>
      </c>
      <c r="AB16" s="106">
        <f>ROUND(IF(Table2[[#This Row],[Type]]="Company",Table2[[#This Row],[Basic_Rate_Day]]*8.33%,5),0)</f>
        <v>5</v>
      </c>
      <c r="AC16" s="107">
        <f t="shared" si="7"/>
        <v>495</v>
      </c>
      <c r="AD16" s="106">
        <v>501</v>
      </c>
      <c r="AE16" s="343" t="s">
        <v>960</v>
      </c>
      <c r="AF16" s="343" t="s">
        <v>580</v>
      </c>
      <c r="AG16" s="343" t="s">
        <v>971</v>
      </c>
      <c r="AH16" s="343"/>
      <c r="AI16" s="349" t="str">
        <f t="shared" si="2"/>
        <v>1</v>
      </c>
      <c r="AJ16" s="353">
        <f t="shared" si="8"/>
        <v>-52</v>
      </c>
      <c r="AK16" s="349" t="str" cm="1">
        <f t="array" ref="AK16">_xlfn.IFS(Z16&lt;=501, "440-501", Z16&lt;=550, "502-550", Z16&lt;=600, "551-600", Z16&lt;=650, "601-650", Z16&lt;=700, "651-700", TRUE, "Above 700")</f>
        <v>440-501</v>
      </c>
      <c r="AL16" s="343">
        <v>3</v>
      </c>
      <c r="AM16" s="348"/>
      <c r="AN16" s="348">
        <v>44387</v>
      </c>
      <c r="AO16" s="343" t="s">
        <v>76</v>
      </c>
      <c r="AP16" s="349" t="str">
        <f t="shared" ca="1" si="3"/>
        <v>5Y 1M</v>
      </c>
      <c r="AQ16" s="355" t="str">
        <f>IF(_xlfn.DAYS(SETUP!$A$2,AN16)&lt;365,"Less Than 1 Yr", IF(_xlfn.DAYS(SETUP!$A$2,AN16)&lt;=730,"1 Year to 2 Yrs", IF(_xlfn.DAYS(SETUP!$A$2,AN16)&lt;=1095,"2 Yrs to 3 Yrs", IF(_xlfn.DAYS(SETUP!$A$2,AN16)&lt;=1825,"3 Yrs to 5 Yrs", IF(_xlfn.DAYS(SETUP!$A$2,AN16)&lt;=2555,"5 Yrs to 7 Yrs", "Above 7 Yrs")))))</f>
        <v>5 Yrs to 7 Yrs</v>
      </c>
      <c r="AR16" s="356" t="str">
        <f>IF(J16="","",DATEDIF(J16,SETUP!$B$2,"Y")&amp;" Yrs")</f>
        <v>22 Yrs</v>
      </c>
      <c r="AS16" s="349" t="str">
        <f>IF(J16="","",
 IF(DATEDIF(J16,SETUP!$B$2,"Y")&lt;25,"Below 25",
 IF(DATEDIF(J16,SETUP!$B$2,"Y")&lt;30,"25-30",
 IF(DATEDIF(J16,SETUP!$B$2,"Y")&lt;35,"30-35",
 IF(DATEDIF(J16,SETUP!$B$2,"Y")&lt;40,"35-40",
 "Above 40")))))</f>
        <v>Below 25</v>
      </c>
      <c r="AT16" s="349" t="s">
        <v>1140</v>
      </c>
      <c r="AU16" s="357" t="s">
        <v>586</v>
      </c>
      <c r="AV16" s="343">
        <f t="shared" si="4"/>
        <v>20</v>
      </c>
      <c r="AW16" s="357"/>
      <c r="AX16" s="343">
        <v>336</v>
      </c>
      <c r="AY16" s="352">
        <v>114</v>
      </c>
      <c r="AZ16" s="343"/>
      <c r="BA16" s="343"/>
    </row>
    <row r="17" spans="1:53" ht="13.95" customHeight="1" x14ac:dyDescent="0.25">
      <c r="A17" s="343">
        <f>COUNTIF($D$2:D17,D17)</f>
        <v>16</v>
      </c>
      <c r="B17" s="344" t="s">
        <v>1020</v>
      </c>
      <c r="C17" s="345" t="s">
        <v>80</v>
      </c>
      <c r="D17" s="343" t="s">
        <v>41</v>
      </c>
      <c r="E17" s="346" t="s">
        <v>42</v>
      </c>
      <c r="F17" s="347" t="s">
        <v>43</v>
      </c>
      <c r="G17" s="343" t="s">
        <v>48</v>
      </c>
      <c r="H17" s="343"/>
      <c r="I17" s="343" t="s">
        <v>52</v>
      </c>
      <c r="J17" s="348">
        <v>35892</v>
      </c>
      <c r="K17" s="348">
        <v>46054</v>
      </c>
      <c r="L17" s="343" t="s">
        <v>605</v>
      </c>
      <c r="M17" s="343"/>
      <c r="N17" s="349" t="str">
        <f>IF(OR(MASTER_Workers!$E17="Contractor-PF",MASTER_Workers!$E17="Company"),"Yes","No")</f>
        <v>Yes</v>
      </c>
      <c r="O17" s="349" t="str">
        <f>IF(Table2[[#This Row],[Unit]]= "Sakar-III", "YES", "NO")</f>
        <v>NO</v>
      </c>
      <c r="P17" s="350">
        <v>101565755044</v>
      </c>
      <c r="Q17" s="507">
        <v>0</v>
      </c>
      <c r="R17" s="343"/>
      <c r="S17" s="350" t="str">
        <f>IF(Table2[[#This Row],[Type]]&lt;&gt;"Company", "Contractor", IF(Table2[[#This Row],[Bank_Name]]&lt;&gt;"HDFC Bank", "Cheque Payment", "HDFC NEFT"))</f>
        <v>Contractor</v>
      </c>
      <c r="T17" s="507">
        <v>0</v>
      </c>
      <c r="U17" s="507">
        <v>0</v>
      </c>
      <c r="V17" s="352">
        <v>0</v>
      </c>
      <c r="W17" s="106">
        <v>351</v>
      </c>
      <c r="X17" s="106">
        <v>119</v>
      </c>
      <c r="Y17" s="106">
        <v>0</v>
      </c>
      <c r="Z17" s="107">
        <f t="shared" si="5"/>
        <v>470</v>
      </c>
      <c r="AA17" s="156">
        <f t="shared" si="6"/>
        <v>42</v>
      </c>
      <c r="AB17" s="106">
        <f>ROUND(IF(Table2[[#This Row],[Type]]="Company",Table2[[#This Row],[Basic_Rate_Day]]*8.33%,5),0)</f>
        <v>5</v>
      </c>
      <c r="AC17" s="107">
        <f t="shared" si="7"/>
        <v>517</v>
      </c>
      <c r="AD17" s="106">
        <v>501</v>
      </c>
      <c r="AE17" s="343" t="s">
        <v>960</v>
      </c>
      <c r="AF17" s="343" t="s">
        <v>580</v>
      </c>
      <c r="AG17" s="343" t="s">
        <v>971</v>
      </c>
      <c r="AH17" s="343"/>
      <c r="AI17" s="349" t="str">
        <f t="shared" si="2"/>
        <v>1</v>
      </c>
      <c r="AJ17" s="353">
        <f t="shared" si="8"/>
        <v>-32</v>
      </c>
      <c r="AK17" s="349" t="str" cm="1">
        <f t="array" ref="AK17">_xlfn.IFS(Z17&lt;=501, "440-501", Z17&lt;=550, "502-550", Z17&lt;=600, "551-600", Z17&lt;=650, "601-650", Z17&lt;=700, "651-700", TRUE, "Above 700")</f>
        <v>440-501</v>
      </c>
      <c r="AL17" s="343">
        <v>8</v>
      </c>
      <c r="AM17" s="348"/>
      <c r="AN17" s="348">
        <v>44593</v>
      </c>
      <c r="AO17" s="343" t="s">
        <v>79</v>
      </c>
      <c r="AP17" s="349" t="str">
        <f t="shared" ca="1" si="3"/>
        <v>4Y 6M</v>
      </c>
      <c r="AQ17" s="355" t="str">
        <f>IF(_xlfn.DAYS(SETUP!$A$2,AN17)&lt;365,"Less Than 1 Yr", IF(_xlfn.DAYS(SETUP!$A$2,AN17)&lt;=730,"1 Year to 2 Yrs", IF(_xlfn.DAYS(SETUP!$A$2,AN17)&lt;=1095,"2 Yrs to 3 Yrs", IF(_xlfn.DAYS(SETUP!$A$2,AN17)&lt;=1825,"3 Yrs to 5 Yrs", IF(_xlfn.DAYS(SETUP!$A$2,AN17)&lt;=2555,"5 Yrs to 7 Yrs", "Above 7 Yrs")))))</f>
        <v>3 Yrs to 5 Yrs</v>
      </c>
      <c r="AR17" s="356" t="str">
        <f>IF(J17="","",DATEDIF(J17,SETUP!$B$2,"Y")&amp;" Yrs")</f>
        <v>27 Yrs</v>
      </c>
      <c r="AS17" s="349" t="str">
        <f>IF(J17="","",
 IF(DATEDIF(J17,SETUP!$B$2,"Y")&lt;25,"Below 25",
 IF(DATEDIF(J17,SETUP!$B$2,"Y")&lt;30,"25-30",
 IF(DATEDIF(J17,SETUP!$B$2,"Y")&lt;35,"30-35",
 IF(DATEDIF(J17,SETUP!$B$2,"Y")&lt;40,"35-40",
 "Above 40")))))</f>
        <v>25-30</v>
      </c>
      <c r="AT17" s="349" t="s">
        <v>1140</v>
      </c>
      <c r="AU17" s="357" t="s">
        <v>586</v>
      </c>
      <c r="AV17" s="343">
        <f t="shared" si="4"/>
        <v>20</v>
      </c>
      <c r="AW17" s="357"/>
      <c r="AX17" s="343">
        <v>351</v>
      </c>
      <c r="AY17" s="352">
        <v>119</v>
      </c>
      <c r="AZ17" s="343"/>
      <c r="BA17" s="343"/>
    </row>
    <row r="18" spans="1:53" ht="13.95" customHeight="1" x14ac:dyDescent="0.25">
      <c r="A18" s="343">
        <f>COUNTIF($D$2:D18,D18)</f>
        <v>17</v>
      </c>
      <c r="B18" s="344" t="s">
        <v>1021</v>
      </c>
      <c r="C18" s="345" t="s">
        <v>82</v>
      </c>
      <c r="D18" s="343" t="s">
        <v>41</v>
      </c>
      <c r="E18" s="346" t="s">
        <v>42</v>
      </c>
      <c r="F18" s="347" t="s">
        <v>43</v>
      </c>
      <c r="G18" s="343" t="s">
        <v>51</v>
      </c>
      <c r="H18" s="343"/>
      <c r="I18" s="343" t="s">
        <v>52</v>
      </c>
      <c r="J18" s="348">
        <v>36614</v>
      </c>
      <c r="K18" s="348">
        <v>46054</v>
      </c>
      <c r="L18" s="343" t="s">
        <v>605</v>
      </c>
      <c r="M18" s="343"/>
      <c r="N18" s="349" t="str">
        <f>IF(OR(MASTER_Workers!$E18="Contractor-PF",MASTER_Workers!$E18="Company"),"Yes","No")</f>
        <v>Yes</v>
      </c>
      <c r="O18" s="349" t="str">
        <f>IF(Table2[[#This Row],[Unit]]= "Sakar-III", "YES", "NO")</f>
        <v>NO</v>
      </c>
      <c r="P18" s="350">
        <v>101279932256</v>
      </c>
      <c r="Q18" s="507">
        <v>0</v>
      </c>
      <c r="R18" s="343"/>
      <c r="S18" s="350" t="str">
        <f>IF(Table2[[#This Row],[Type]]&lt;&gt;"Company", "Contractor", IF(Table2[[#This Row],[Bank_Name]]&lt;&gt;"HDFC Bank", "Cheque Payment", "HDFC NEFT"))</f>
        <v>Contractor</v>
      </c>
      <c r="T18" s="507">
        <v>0</v>
      </c>
      <c r="U18" s="507">
        <v>0</v>
      </c>
      <c r="V18" s="352">
        <v>0</v>
      </c>
      <c r="W18" s="106">
        <v>351</v>
      </c>
      <c r="X18" s="106">
        <v>119</v>
      </c>
      <c r="Y18" s="106">
        <v>0</v>
      </c>
      <c r="Z18" s="107">
        <f t="shared" si="5"/>
        <v>470</v>
      </c>
      <c r="AA18" s="156">
        <f t="shared" si="6"/>
        <v>42</v>
      </c>
      <c r="AB18" s="106">
        <f>ROUND(IF(Table2[[#This Row],[Type]]="Company",Table2[[#This Row],[Basic_Rate_Day]]*8.33%,5),0)</f>
        <v>5</v>
      </c>
      <c r="AC18" s="107">
        <f t="shared" si="7"/>
        <v>517</v>
      </c>
      <c r="AD18" s="106">
        <v>501</v>
      </c>
      <c r="AE18" s="343" t="s">
        <v>963</v>
      </c>
      <c r="AF18" s="343" t="s">
        <v>580</v>
      </c>
      <c r="AG18" s="343" t="s">
        <v>959</v>
      </c>
      <c r="AH18" s="343"/>
      <c r="AI18" s="349" t="str">
        <f t="shared" si="2"/>
        <v>1</v>
      </c>
      <c r="AJ18" s="353">
        <f t="shared" si="8"/>
        <v>-32</v>
      </c>
      <c r="AK18" s="349" t="str" cm="1">
        <f t="array" ref="AK18">_xlfn.IFS(Z18&lt;=501, "440-501", Z18&lt;=550, "502-550", Z18&lt;=600, "551-600", Z18&lt;=650, "601-650", Z18&lt;=700, "651-700", TRUE, "Above 700")</f>
        <v>440-501</v>
      </c>
      <c r="AL18" s="343">
        <v>3</v>
      </c>
      <c r="AM18" s="348"/>
      <c r="AN18" s="348">
        <v>44593</v>
      </c>
      <c r="AO18" s="343" t="s">
        <v>81</v>
      </c>
      <c r="AP18" s="349" t="str">
        <f t="shared" ca="1" si="3"/>
        <v>4Y 6M</v>
      </c>
      <c r="AQ18" s="355" t="str">
        <f>IF(_xlfn.DAYS(SETUP!$A$2,AN18)&lt;365,"Less Than 1 Yr", IF(_xlfn.DAYS(SETUP!$A$2,AN18)&lt;=730,"1 Year to 2 Yrs", IF(_xlfn.DAYS(SETUP!$A$2,AN18)&lt;=1095,"2 Yrs to 3 Yrs", IF(_xlfn.DAYS(SETUP!$A$2,AN18)&lt;=1825,"3 Yrs to 5 Yrs", IF(_xlfn.DAYS(SETUP!$A$2,AN18)&lt;=2555,"5 Yrs to 7 Yrs", "Above 7 Yrs")))))</f>
        <v>3 Yrs to 5 Yrs</v>
      </c>
      <c r="AR18" s="356" t="str">
        <f>IF(J18="","",DATEDIF(J18,SETUP!$B$2,"Y")&amp;" Yrs")</f>
        <v>26 Yrs</v>
      </c>
      <c r="AS18" s="349" t="str">
        <f>IF(J18="","",
 IF(DATEDIF(J18,SETUP!$B$2,"Y")&lt;25,"Below 25",
 IF(DATEDIF(J18,SETUP!$B$2,"Y")&lt;30,"25-30",
 IF(DATEDIF(J18,SETUP!$B$2,"Y")&lt;35,"30-35",
 IF(DATEDIF(J18,SETUP!$B$2,"Y")&lt;40,"35-40",
 "Above 40")))))</f>
        <v>25-30</v>
      </c>
      <c r="AT18" s="349" t="s">
        <v>1140</v>
      </c>
      <c r="AU18" s="357" t="s">
        <v>586</v>
      </c>
      <c r="AV18" s="343">
        <f t="shared" si="4"/>
        <v>20</v>
      </c>
      <c r="AW18" s="357"/>
      <c r="AX18" s="343">
        <v>351</v>
      </c>
      <c r="AY18" s="352">
        <v>119</v>
      </c>
      <c r="AZ18" s="343"/>
      <c r="BA18" s="343"/>
    </row>
    <row r="19" spans="1:53" ht="13.95" customHeight="1" x14ac:dyDescent="0.25">
      <c r="A19" s="343">
        <f>COUNTIF($D$2:D19,D19)</f>
        <v>18</v>
      </c>
      <c r="B19" s="344" t="s">
        <v>1022</v>
      </c>
      <c r="C19" s="345" t="s">
        <v>84</v>
      </c>
      <c r="D19" s="343" t="s">
        <v>41</v>
      </c>
      <c r="E19" s="346" t="s">
        <v>42</v>
      </c>
      <c r="F19" s="347" t="s">
        <v>43</v>
      </c>
      <c r="G19" s="343" t="s">
        <v>51</v>
      </c>
      <c r="H19" s="343"/>
      <c r="I19" s="343" t="s">
        <v>52</v>
      </c>
      <c r="J19" s="348">
        <v>34013</v>
      </c>
      <c r="K19" s="348">
        <v>46054</v>
      </c>
      <c r="L19" s="343" t="s">
        <v>605</v>
      </c>
      <c r="M19" s="343"/>
      <c r="N19" s="349" t="str">
        <f>IF(OR(MASTER_Workers!$E19="Contractor-PF",MASTER_Workers!$E19="Company"),"Yes","No")</f>
        <v>Yes</v>
      </c>
      <c r="O19" s="349" t="str">
        <f>IF(Table2[[#This Row],[Unit]]= "Sakar-III", "YES", "NO")</f>
        <v>NO</v>
      </c>
      <c r="P19" s="350">
        <v>101430249077</v>
      </c>
      <c r="Q19" s="507">
        <v>0</v>
      </c>
      <c r="R19" s="343"/>
      <c r="S19" s="350" t="str">
        <f>IF(Table2[[#This Row],[Type]]&lt;&gt;"Company", "Contractor", IF(Table2[[#This Row],[Bank_Name]]&lt;&gt;"HDFC Bank", "Cheque Payment", "HDFC NEFT"))</f>
        <v>Contractor</v>
      </c>
      <c r="T19" s="507">
        <v>0</v>
      </c>
      <c r="U19" s="507">
        <v>0</v>
      </c>
      <c r="V19" s="352">
        <v>0</v>
      </c>
      <c r="W19" s="106">
        <v>341</v>
      </c>
      <c r="X19" s="106">
        <v>114</v>
      </c>
      <c r="Y19" s="106">
        <v>0</v>
      </c>
      <c r="Z19" s="107">
        <f t="shared" si="5"/>
        <v>455</v>
      </c>
      <c r="AA19" s="156">
        <f t="shared" si="6"/>
        <v>41</v>
      </c>
      <c r="AB19" s="106">
        <f>ROUND(IF(Table2[[#This Row],[Type]]="Company",Table2[[#This Row],[Basic_Rate_Day]]*8.33%,5),0)</f>
        <v>5</v>
      </c>
      <c r="AC19" s="107">
        <f t="shared" si="7"/>
        <v>501</v>
      </c>
      <c r="AD19" s="106">
        <v>501</v>
      </c>
      <c r="AE19" s="343" t="s">
        <v>963</v>
      </c>
      <c r="AF19" s="343" t="s">
        <v>580</v>
      </c>
      <c r="AG19" s="343" t="s">
        <v>973</v>
      </c>
      <c r="AH19" s="343"/>
      <c r="AI19" s="349" t="str">
        <f t="shared" si="2"/>
        <v>1</v>
      </c>
      <c r="AJ19" s="353">
        <f t="shared" si="8"/>
        <v>-47</v>
      </c>
      <c r="AK19" s="349" t="str" cm="1">
        <f t="array" ref="AK19">_xlfn.IFS(Z19&lt;=501, "440-501", Z19&lt;=550, "502-550", Z19&lt;=600, "551-600", Z19&lt;=650, "601-650", Z19&lt;=700, "651-700", TRUE, "Above 700")</f>
        <v>440-501</v>
      </c>
      <c r="AL19" s="343">
        <v>4</v>
      </c>
      <c r="AM19" s="343"/>
      <c r="AN19" s="348">
        <v>44307</v>
      </c>
      <c r="AO19" s="343" t="s">
        <v>83</v>
      </c>
      <c r="AP19" s="349" t="str">
        <f t="shared" ca="1" si="3"/>
        <v>5Y 4M</v>
      </c>
      <c r="AQ19" s="355" t="str">
        <f>IF(_xlfn.DAYS(SETUP!$A$2,AN19)&lt;365,"Less Than 1 Yr", IF(_xlfn.DAYS(SETUP!$A$2,AN19)&lt;=730,"1 Year to 2 Yrs", IF(_xlfn.DAYS(SETUP!$A$2,AN19)&lt;=1095,"2 Yrs to 3 Yrs", IF(_xlfn.DAYS(SETUP!$A$2,AN19)&lt;=1825,"3 Yrs to 5 Yrs", IF(_xlfn.DAYS(SETUP!$A$2,AN19)&lt;=2555,"5 Yrs to 7 Yrs", "Above 7 Yrs")))))</f>
        <v>5 Yrs to 7 Yrs</v>
      </c>
      <c r="AR19" s="356" t="str">
        <f>IF(J19="","",DATEDIF(J19,SETUP!$B$2,"Y")&amp;" Yrs")</f>
        <v>33 Yrs</v>
      </c>
      <c r="AS19" s="349" t="str">
        <f>IF(J19="","",
 IF(DATEDIF(J19,SETUP!$B$2,"Y")&lt;25,"Below 25",
 IF(DATEDIF(J19,SETUP!$B$2,"Y")&lt;30,"25-30",
 IF(DATEDIF(J19,SETUP!$B$2,"Y")&lt;35,"30-35",
 IF(DATEDIF(J19,SETUP!$B$2,"Y")&lt;40,"35-40",
 "Above 40")))))</f>
        <v>30-35</v>
      </c>
      <c r="AT19" s="349" t="s">
        <v>1140</v>
      </c>
      <c r="AU19" s="357" t="s">
        <v>586</v>
      </c>
      <c r="AV19" s="343">
        <f t="shared" si="4"/>
        <v>20</v>
      </c>
      <c r="AW19" s="357"/>
      <c r="AX19" s="343">
        <v>341</v>
      </c>
      <c r="AY19" s="352">
        <v>114</v>
      </c>
      <c r="AZ19" s="343"/>
      <c r="BA19" s="343"/>
    </row>
    <row r="20" spans="1:53" ht="13.95" customHeight="1" x14ac:dyDescent="0.25">
      <c r="A20" s="343">
        <f>COUNTIF($D$2:D20,D20)</f>
        <v>19</v>
      </c>
      <c r="B20" s="344" t="s">
        <v>1023</v>
      </c>
      <c r="C20" s="345" t="s">
        <v>86</v>
      </c>
      <c r="D20" s="343" t="s">
        <v>41</v>
      </c>
      <c r="E20" s="346" t="s">
        <v>42</v>
      </c>
      <c r="F20" s="347" t="s">
        <v>43</v>
      </c>
      <c r="G20" s="343" t="s">
        <v>87</v>
      </c>
      <c r="H20" s="343"/>
      <c r="I20" s="343" t="s">
        <v>52</v>
      </c>
      <c r="J20" s="348">
        <v>33699</v>
      </c>
      <c r="K20" s="348">
        <v>46054</v>
      </c>
      <c r="L20" s="343" t="s">
        <v>605</v>
      </c>
      <c r="M20" s="343"/>
      <c r="N20" s="349" t="str">
        <f>IF(OR(MASTER_Workers!$E20="Contractor-PF",MASTER_Workers!$E20="Company"),"Yes","No")</f>
        <v>Yes</v>
      </c>
      <c r="O20" s="349" t="str">
        <f>IF(Table2[[#This Row],[Unit]]= "Sakar-III", "YES", "NO")</f>
        <v>NO</v>
      </c>
      <c r="P20" s="350">
        <v>101010828843</v>
      </c>
      <c r="Q20" s="507">
        <v>0</v>
      </c>
      <c r="R20" s="343"/>
      <c r="S20" s="350" t="str">
        <f>IF(Table2[[#This Row],[Type]]&lt;&gt;"Company", "Contractor", IF(Table2[[#This Row],[Bank_Name]]&lt;&gt;"HDFC Bank", "Cheque Payment", "HDFC NEFT"))</f>
        <v>Contractor</v>
      </c>
      <c r="T20" s="507">
        <v>0</v>
      </c>
      <c r="U20" s="507">
        <v>0</v>
      </c>
      <c r="V20" s="352">
        <v>0</v>
      </c>
      <c r="W20" s="106">
        <v>346</v>
      </c>
      <c r="X20" s="106">
        <v>119</v>
      </c>
      <c r="Y20" s="106">
        <v>0</v>
      </c>
      <c r="Z20" s="107">
        <f t="shared" si="5"/>
        <v>465</v>
      </c>
      <c r="AA20" s="156">
        <f t="shared" si="6"/>
        <v>42</v>
      </c>
      <c r="AB20" s="106">
        <f>ROUND(IF(Table2[[#This Row],[Type]]="Company",Table2[[#This Row],[Basic_Rate_Day]]*8.33%,5),0)</f>
        <v>5</v>
      </c>
      <c r="AC20" s="107">
        <f t="shared" si="7"/>
        <v>512</v>
      </c>
      <c r="AD20" s="106">
        <v>501</v>
      </c>
      <c r="AE20" s="343" t="s">
        <v>960</v>
      </c>
      <c r="AF20" s="343" t="s">
        <v>580</v>
      </c>
      <c r="AG20" s="343" t="s">
        <v>971</v>
      </c>
      <c r="AH20" s="343"/>
      <c r="AI20" s="349" t="str">
        <f t="shared" si="2"/>
        <v>1</v>
      </c>
      <c r="AJ20" s="353">
        <f t="shared" si="8"/>
        <v>-37</v>
      </c>
      <c r="AK20" s="349" t="str" cm="1">
        <f t="array" ref="AK20">_xlfn.IFS(Z20&lt;=501, "440-501", Z20&lt;=550, "502-550", Z20&lt;=600, "551-600", Z20&lt;=650, "601-650", Z20&lt;=700, "651-700", TRUE, "Above 700")</f>
        <v>440-501</v>
      </c>
      <c r="AL20" s="343"/>
      <c r="AM20" s="343"/>
      <c r="AN20" s="348">
        <v>44124</v>
      </c>
      <c r="AO20" s="343" t="s">
        <v>85</v>
      </c>
      <c r="AP20" s="349" t="str">
        <f t="shared" ca="1" si="3"/>
        <v>5Y 10M</v>
      </c>
      <c r="AQ20" s="355" t="str">
        <f>IF(_xlfn.DAYS(SETUP!$A$2,AN20)&lt;365,"Less Than 1 Yr", IF(_xlfn.DAYS(SETUP!$A$2,AN20)&lt;=730,"1 Year to 2 Yrs", IF(_xlfn.DAYS(SETUP!$A$2,AN20)&lt;=1095,"2 Yrs to 3 Yrs", IF(_xlfn.DAYS(SETUP!$A$2,AN20)&lt;=1825,"3 Yrs to 5 Yrs", IF(_xlfn.DAYS(SETUP!$A$2,AN20)&lt;=2555,"5 Yrs to 7 Yrs", "Above 7 Yrs")))))</f>
        <v>5 Yrs to 7 Yrs</v>
      </c>
      <c r="AR20" s="356" t="str">
        <f>IF(J20="","",DATEDIF(J20,SETUP!$B$2,"Y")&amp;" Yrs")</f>
        <v>33 Yrs</v>
      </c>
      <c r="AS20" s="349" t="str">
        <f>IF(J20="","",
 IF(DATEDIF(J20,SETUP!$B$2,"Y")&lt;25,"Below 25",
 IF(DATEDIF(J20,SETUP!$B$2,"Y")&lt;30,"25-30",
 IF(DATEDIF(J20,SETUP!$B$2,"Y")&lt;35,"30-35",
 IF(DATEDIF(J20,SETUP!$B$2,"Y")&lt;40,"35-40",
 "Above 40")))))</f>
        <v>30-35</v>
      </c>
      <c r="AT20" s="349" t="s">
        <v>1140</v>
      </c>
      <c r="AU20" s="357" t="s">
        <v>586</v>
      </c>
      <c r="AV20" s="343">
        <f t="shared" si="4"/>
        <v>20</v>
      </c>
      <c r="AW20" s="357"/>
      <c r="AX20" s="343">
        <v>346</v>
      </c>
      <c r="AY20" s="352">
        <v>119</v>
      </c>
      <c r="AZ20" s="343"/>
      <c r="BA20" s="343"/>
    </row>
    <row r="21" spans="1:53" ht="13.95" customHeight="1" x14ac:dyDescent="0.25">
      <c r="A21" s="343">
        <f>COUNTIF($D$2:D21,D21)</f>
        <v>20</v>
      </c>
      <c r="B21" s="344" t="s">
        <v>1024</v>
      </c>
      <c r="C21" s="345" t="s">
        <v>89</v>
      </c>
      <c r="D21" s="343" t="s">
        <v>41</v>
      </c>
      <c r="E21" s="346" t="s">
        <v>42</v>
      </c>
      <c r="F21" s="347" t="s">
        <v>43</v>
      </c>
      <c r="G21" s="343" t="s">
        <v>87</v>
      </c>
      <c r="H21" s="343"/>
      <c r="I21" s="343" t="s">
        <v>52</v>
      </c>
      <c r="J21" s="348">
        <v>31199</v>
      </c>
      <c r="K21" s="348">
        <v>46054</v>
      </c>
      <c r="L21" s="343" t="s">
        <v>605</v>
      </c>
      <c r="M21" s="343"/>
      <c r="N21" s="349" t="str">
        <f>IF(OR(MASTER_Workers!$E21="Contractor-PF",MASTER_Workers!$E21="Company"),"Yes","No")</f>
        <v>Yes</v>
      </c>
      <c r="O21" s="349" t="str">
        <f>IF(Table2[[#This Row],[Unit]]= "Sakar-III", "YES", "NO")</f>
        <v>NO</v>
      </c>
      <c r="P21" s="350">
        <v>101797046946</v>
      </c>
      <c r="Q21" s="507">
        <v>0</v>
      </c>
      <c r="R21" s="343"/>
      <c r="S21" s="350" t="str">
        <f>IF(Table2[[#This Row],[Type]]&lt;&gt;"Company", "Contractor", IF(Table2[[#This Row],[Bank_Name]]&lt;&gt;"HDFC Bank", "Cheque Payment", "HDFC NEFT"))</f>
        <v>Contractor</v>
      </c>
      <c r="T21" s="507">
        <v>0</v>
      </c>
      <c r="U21" s="507">
        <v>0</v>
      </c>
      <c r="V21" s="352">
        <v>0</v>
      </c>
      <c r="W21" s="106">
        <v>336</v>
      </c>
      <c r="X21" s="106">
        <v>114</v>
      </c>
      <c r="Y21" s="106">
        <v>0</v>
      </c>
      <c r="Z21" s="107">
        <f t="shared" si="5"/>
        <v>450</v>
      </c>
      <c r="AA21" s="156">
        <f t="shared" si="6"/>
        <v>40</v>
      </c>
      <c r="AB21" s="106">
        <f>ROUND(IF(Table2[[#This Row],[Type]]="Company",Table2[[#This Row],[Basic_Rate_Day]]*8.33%,5),0)</f>
        <v>5</v>
      </c>
      <c r="AC21" s="107">
        <f t="shared" si="7"/>
        <v>495</v>
      </c>
      <c r="AD21" s="106">
        <v>501</v>
      </c>
      <c r="AE21" s="343" t="s">
        <v>956</v>
      </c>
      <c r="AF21" s="343" t="s">
        <v>957</v>
      </c>
      <c r="AG21" s="343" t="s">
        <v>974</v>
      </c>
      <c r="AH21" s="343"/>
      <c r="AI21" s="349" t="str">
        <f t="shared" si="2"/>
        <v>1</v>
      </c>
      <c r="AJ21" s="353">
        <f t="shared" si="8"/>
        <v>-52</v>
      </c>
      <c r="AK21" s="349" t="str" cm="1">
        <f t="array" ref="AK21">_xlfn.IFS(Z21&lt;=501, "440-501", Z21&lt;=550, "502-550", Z21&lt;=600, "551-600", Z21&lt;=650, "601-650", Z21&lt;=700, "651-700", TRUE, "Above 700")</f>
        <v>440-501</v>
      </c>
      <c r="AL21" s="343">
        <v>12</v>
      </c>
      <c r="AM21" s="343"/>
      <c r="AN21" s="348">
        <v>44520</v>
      </c>
      <c r="AO21" s="343" t="s">
        <v>88</v>
      </c>
      <c r="AP21" s="349" t="str">
        <f t="shared" ca="1" si="3"/>
        <v>4Y 9M</v>
      </c>
      <c r="AQ21" s="355" t="str">
        <f>IF(_xlfn.DAYS(SETUP!$A$2,AN21)&lt;365,"Less Than 1 Yr", IF(_xlfn.DAYS(SETUP!$A$2,AN21)&lt;=730,"1 Year to 2 Yrs", IF(_xlfn.DAYS(SETUP!$A$2,AN21)&lt;=1095,"2 Yrs to 3 Yrs", IF(_xlfn.DAYS(SETUP!$A$2,AN21)&lt;=1825,"3 Yrs to 5 Yrs", IF(_xlfn.DAYS(SETUP!$A$2,AN21)&lt;=2555,"5 Yrs to 7 Yrs", "Above 7 Yrs")))))</f>
        <v>3 Yrs to 5 Yrs</v>
      </c>
      <c r="AR21" s="356" t="str">
        <f>IF(J21="","",DATEDIF(J21,SETUP!$B$2,"Y")&amp;" Yrs")</f>
        <v>40 Yrs</v>
      </c>
      <c r="AS21" s="349" t="str">
        <f>IF(J21="","",
 IF(DATEDIF(J21,SETUP!$B$2,"Y")&lt;25,"Below 25",
 IF(DATEDIF(J21,SETUP!$B$2,"Y")&lt;30,"25-30",
 IF(DATEDIF(J21,SETUP!$B$2,"Y")&lt;35,"30-35",
 IF(DATEDIF(J21,SETUP!$B$2,"Y")&lt;40,"35-40",
 "Above 40")))))</f>
        <v>Above 40</v>
      </c>
      <c r="AT21" s="349" t="s">
        <v>1140</v>
      </c>
      <c r="AU21" s="357" t="s">
        <v>586</v>
      </c>
      <c r="AV21" s="343">
        <f t="shared" si="4"/>
        <v>20</v>
      </c>
      <c r="AW21" s="357"/>
      <c r="AX21" s="343">
        <v>336</v>
      </c>
      <c r="AY21" s="352">
        <v>114</v>
      </c>
      <c r="AZ21" s="343"/>
      <c r="BA21" s="343"/>
    </row>
    <row r="22" spans="1:53" ht="13.95" customHeight="1" x14ac:dyDescent="0.25">
      <c r="A22" s="343">
        <f>COUNTIF($D$2:D22,D22)</f>
        <v>21</v>
      </c>
      <c r="B22" s="344" t="s">
        <v>1025</v>
      </c>
      <c r="C22" s="345" t="s">
        <v>91</v>
      </c>
      <c r="D22" s="343" t="s">
        <v>41</v>
      </c>
      <c r="E22" s="346" t="s">
        <v>42</v>
      </c>
      <c r="F22" s="347" t="s">
        <v>43</v>
      </c>
      <c r="G22" s="343" t="s">
        <v>51</v>
      </c>
      <c r="H22" s="343"/>
      <c r="I22" s="343" t="s">
        <v>52</v>
      </c>
      <c r="J22" s="348">
        <v>26785</v>
      </c>
      <c r="K22" s="348">
        <v>46054</v>
      </c>
      <c r="L22" s="343" t="s">
        <v>605</v>
      </c>
      <c r="M22" s="343"/>
      <c r="N22" s="349" t="str">
        <f>IF(OR(MASTER_Workers!$E22="Contractor-PF",MASTER_Workers!$E22="Company"),"Yes","No")</f>
        <v>Yes</v>
      </c>
      <c r="O22" s="349" t="str">
        <f>IF(Table2[[#This Row],[Unit]]= "Sakar-III", "YES", "NO")</f>
        <v>NO</v>
      </c>
      <c r="P22" s="350">
        <v>101443038065</v>
      </c>
      <c r="Q22" s="507">
        <v>0</v>
      </c>
      <c r="R22" s="343"/>
      <c r="S22" s="350" t="str">
        <f>IF(Table2[[#This Row],[Type]]&lt;&gt;"Company", "Contractor", IF(Table2[[#This Row],[Bank_Name]]&lt;&gt;"HDFC Bank", "Cheque Payment", "HDFC NEFT"))</f>
        <v>Contractor</v>
      </c>
      <c r="T22" s="507">
        <v>0</v>
      </c>
      <c r="U22" s="507">
        <v>0</v>
      </c>
      <c r="V22" s="352">
        <v>0</v>
      </c>
      <c r="W22" s="106">
        <v>346</v>
      </c>
      <c r="X22" s="106">
        <v>119</v>
      </c>
      <c r="Y22" s="106">
        <v>0</v>
      </c>
      <c r="Z22" s="107">
        <f t="shared" si="5"/>
        <v>465</v>
      </c>
      <c r="AA22" s="156">
        <f t="shared" si="6"/>
        <v>42</v>
      </c>
      <c r="AB22" s="106">
        <f>ROUND(IF(Table2[[#This Row],[Type]]="Company",Table2[[#This Row],[Basic_Rate_Day]]*8.33%,5),0)</f>
        <v>5</v>
      </c>
      <c r="AC22" s="107">
        <f t="shared" si="7"/>
        <v>512</v>
      </c>
      <c r="AD22" s="106">
        <v>501</v>
      </c>
      <c r="AE22" s="343" t="s">
        <v>960</v>
      </c>
      <c r="AF22" s="343" t="s">
        <v>580</v>
      </c>
      <c r="AG22" s="343" t="s">
        <v>971</v>
      </c>
      <c r="AH22" s="343"/>
      <c r="AI22" s="349" t="str">
        <f t="shared" si="2"/>
        <v>1</v>
      </c>
      <c r="AJ22" s="353">
        <f t="shared" si="8"/>
        <v>-37</v>
      </c>
      <c r="AK22" s="349" t="str" cm="1">
        <f t="array" ref="AK22">_xlfn.IFS(Z22&lt;=501, "440-501", Z22&lt;=550, "502-550", Z22&lt;=600, "551-600", Z22&lt;=650, "601-650", Z22&lt;=700, "651-700", TRUE, "Above 700")</f>
        <v>440-501</v>
      </c>
      <c r="AL22" s="343"/>
      <c r="AM22" s="343"/>
      <c r="AN22" s="348">
        <v>44061</v>
      </c>
      <c r="AO22" s="343" t="s">
        <v>90</v>
      </c>
      <c r="AP22" s="349" t="str">
        <f t="shared" ca="1" si="3"/>
        <v>6Y 0M</v>
      </c>
      <c r="AQ22" s="355" t="str">
        <f>IF(_xlfn.DAYS(SETUP!$A$2,AN22)&lt;365,"Less Than 1 Yr", IF(_xlfn.DAYS(SETUP!$A$2,AN22)&lt;=730,"1 Year to 2 Yrs", IF(_xlfn.DAYS(SETUP!$A$2,AN22)&lt;=1095,"2 Yrs to 3 Yrs", IF(_xlfn.DAYS(SETUP!$A$2,AN22)&lt;=1825,"3 Yrs to 5 Yrs", IF(_xlfn.DAYS(SETUP!$A$2,AN22)&lt;=2555,"5 Yrs to 7 Yrs", "Above 7 Yrs")))))</f>
        <v>5 Yrs to 7 Yrs</v>
      </c>
      <c r="AR22" s="356" t="str">
        <f>IF(J22="","",DATEDIF(J22,SETUP!$B$2,"Y")&amp;" Yrs")</f>
        <v>52 Yrs</v>
      </c>
      <c r="AS22" s="349" t="str">
        <f>IF(J22="","",
 IF(DATEDIF(J22,SETUP!$B$2,"Y")&lt;25,"Below 25",
 IF(DATEDIF(J22,SETUP!$B$2,"Y")&lt;30,"25-30",
 IF(DATEDIF(J22,SETUP!$B$2,"Y")&lt;35,"30-35",
 IF(DATEDIF(J22,SETUP!$B$2,"Y")&lt;40,"35-40",
 "Above 40")))))</f>
        <v>Above 40</v>
      </c>
      <c r="AT22" s="349" t="s">
        <v>1140</v>
      </c>
      <c r="AU22" s="357" t="s">
        <v>586</v>
      </c>
      <c r="AV22" s="343">
        <f t="shared" si="4"/>
        <v>20</v>
      </c>
      <c r="AW22" s="357"/>
      <c r="AX22" s="343">
        <v>346</v>
      </c>
      <c r="AY22" s="352">
        <v>119</v>
      </c>
      <c r="AZ22" s="343"/>
      <c r="BA22" s="343"/>
    </row>
    <row r="23" spans="1:53" ht="13.95" customHeight="1" x14ac:dyDescent="0.25">
      <c r="A23" s="343">
        <f>COUNTIF($D$2:D23,D23)</f>
        <v>22</v>
      </c>
      <c r="B23" s="344" t="s">
        <v>1026</v>
      </c>
      <c r="C23" s="345" t="s">
        <v>93</v>
      </c>
      <c r="D23" s="343" t="s">
        <v>41</v>
      </c>
      <c r="E23" s="346" t="s">
        <v>42</v>
      </c>
      <c r="F23" s="347" t="s">
        <v>43</v>
      </c>
      <c r="G23" s="343" t="s">
        <v>51</v>
      </c>
      <c r="H23" s="343"/>
      <c r="I23" s="343" t="s">
        <v>52</v>
      </c>
      <c r="J23" s="348">
        <v>37743</v>
      </c>
      <c r="K23" s="348">
        <v>46054</v>
      </c>
      <c r="L23" s="343" t="s">
        <v>605</v>
      </c>
      <c r="M23" s="343"/>
      <c r="N23" s="349" t="str">
        <f>IF(OR(MASTER_Workers!$E23="Contractor-PF",MASTER_Workers!$E23="Company"),"Yes","No")</f>
        <v>Yes</v>
      </c>
      <c r="O23" s="349" t="str">
        <f>IF(Table2[[#This Row],[Unit]]= "Sakar-III", "YES", "NO")</f>
        <v>NO</v>
      </c>
      <c r="P23" s="350">
        <v>101689288012</v>
      </c>
      <c r="Q23" s="507">
        <v>0</v>
      </c>
      <c r="R23" s="343"/>
      <c r="S23" s="350" t="str">
        <f>IF(Table2[[#This Row],[Type]]&lt;&gt;"Company", "Contractor", IF(Table2[[#This Row],[Bank_Name]]&lt;&gt;"HDFC Bank", "Cheque Payment", "HDFC NEFT"))</f>
        <v>Contractor</v>
      </c>
      <c r="T23" s="507">
        <v>0</v>
      </c>
      <c r="U23" s="507">
        <v>0</v>
      </c>
      <c r="V23" s="352">
        <v>0</v>
      </c>
      <c r="W23" s="106">
        <v>341</v>
      </c>
      <c r="X23" s="106">
        <v>114</v>
      </c>
      <c r="Y23" s="106">
        <v>0</v>
      </c>
      <c r="Z23" s="107">
        <f t="shared" si="5"/>
        <v>455</v>
      </c>
      <c r="AA23" s="156">
        <f t="shared" si="6"/>
        <v>41</v>
      </c>
      <c r="AB23" s="106">
        <f>ROUND(IF(Table2[[#This Row],[Type]]="Company",Table2[[#This Row],[Basic_Rate_Day]]*8.33%,5),0)</f>
        <v>5</v>
      </c>
      <c r="AC23" s="107">
        <f t="shared" si="7"/>
        <v>501</v>
      </c>
      <c r="AD23" s="106">
        <v>501</v>
      </c>
      <c r="AE23" s="343" t="s">
        <v>960</v>
      </c>
      <c r="AF23" s="343" t="s">
        <v>580</v>
      </c>
      <c r="AG23" s="343" t="s">
        <v>971</v>
      </c>
      <c r="AH23" s="343"/>
      <c r="AI23" s="349" t="str">
        <f t="shared" si="2"/>
        <v>1</v>
      </c>
      <c r="AJ23" s="353">
        <f t="shared" si="8"/>
        <v>-47</v>
      </c>
      <c r="AK23" s="349" t="str" cm="1">
        <f t="array" ref="AK23">_xlfn.IFS(Z23&lt;=501, "440-501", Z23&lt;=550, "502-550", Z23&lt;=600, "551-600", Z23&lt;=650, "601-650", Z23&lt;=700, "651-700", TRUE, "Above 700")</f>
        <v>440-501</v>
      </c>
      <c r="AL23" s="343">
        <v>5</v>
      </c>
      <c r="AM23" s="343"/>
      <c r="AN23" s="348">
        <v>44516</v>
      </c>
      <c r="AO23" s="343" t="s">
        <v>92</v>
      </c>
      <c r="AP23" s="349" t="str">
        <f t="shared" ca="1" si="3"/>
        <v>4Y 9M</v>
      </c>
      <c r="AQ23" s="355" t="str">
        <f>IF(_xlfn.DAYS(SETUP!$A$2,AN23)&lt;365,"Less Than 1 Yr", IF(_xlfn.DAYS(SETUP!$A$2,AN23)&lt;=730,"1 Year to 2 Yrs", IF(_xlfn.DAYS(SETUP!$A$2,AN23)&lt;=1095,"2 Yrs to 3 Yrs", IF(_xlfn.DAYS(SETUP!$A$2,AN23)&lt;=1825,"3 Yrs to 5 Yrs", IF(_xlfn.DAYS(SETUP!$A$2,AN23)&lt;=2555,"5 Yrs to 7 Yrs", "Above 7 Yrs")))))</f>
        <v>3 Yrs to 5 Yrs</v>
      </c>
      <c r="AR23" s="356" t="str">
        <f>IF(J23="","",DATEDIF(J23,SETUP!$B$2,"Y")&amp;" Yrs")</f>
        <v>22 Yrs</v>
      </c>
      <c r="AS23" s="349" t="str">
        <f>IF(J23="","",
 IF(DATEDIF(J23,SETUP!$B$2,"Y")&lt;25,"Below 25",
 IF(DATEDIF(J23,SETUP!$B$2,"Y")&lt;30,"25-30",
 IF(DATEDIF(J23,SETUP!$B$2,"Y")&lt;35,"30-35",
 IF(DATEDIF(J23,SETUP!$B$2,"Y")&lt;40,"35-40",
 "Above 40")))))</f>
        <v>Below 25</v>
      </c>
      <c r="AT23" s="349" t="s">
        <v>1140</v>
      </c>
      <c r="AU23" s="357" t="s">
        <v>586</v>
      </c>
      <c r="AV23" s="343">
        <f t="shared" si="4"/>
        <v>20</v>
      </c>
      <c r="AW23" s="357"/>
      <c r="AX23" s="343">
        <v>341</v>
      </c>
      <c r="AY23" s="352">
        <v>114</v>
      </c>
      <c r="AZ23" s="343"/>
      <c r="BA23" s="343"/>
    </row>
    <row r="24" spans="1:53" ht="13.95" customHeight="1" x14ac:dyDescent="0.25">
      <c r="A24" s="343">
        <f>COUNTIF($D$2:D24,D24)</f>
        <v>23</v>
      </c>
      <c r="B24" s="344" t="s">
        <v>1027</v>
      </c>
      <c r="C24" s="345" t="s">
        <v>95</v>
      </c>
      <c r="D24" s="343" t="s">
        <v>41</v>
      </c>
      <c r="E24" s="346" t="s">
        <v>42</v>
      </c>
      <c r="F24" s="347" t="s">
        <v>43</v>
      </c>
      <c r="G24" s="343" t="s">
        <v>63</v>
      </c>
      <c r="H24" s="343"/>
      <c r="I24" s="343" t="s">
        <v>52</v>
      </c>
      <c r="J24" s="348">
        <v>34035</v>
      </c>
      <c r="K24" s="348">
        <v>46054</v>
      </c>
      <c r="L24" s="343" t="s">
        <v>605</v>
      </c>
      <c r="M24" s="343"/>
      <c r="N24" s="349" t="str">
        <f>IF(OR(MASTER_Workers!$E24="Contractor-PF",MASTER_Workers!$E24="Company"),"Yes","No")</f>
        <v>Yes</v>
      </c>
      <c r="O24" s="349" t="str">
        <f>IF(Table2[[#This Row],[Unit]]= "Sakar-III", "YES", "NO")</f>
        <v>NO</v>
      </c>
      <c r="P24" s="350">
        <v>100338450297</v>
      </c>
      <c r="Q24" s="507">
        <v>0</v>
      </c>
      <c r="R24" s="343"/>
      <c r="S24" s="350" t="str">
        <f>IF(Table2[[#This Row],[Type]]&lt;&gt;"Company", "Contractor", IF(Table2[[#This Row],[Bank_Name]]&lt;&gt;"HDFC Bank", "Cheque Payment", "HDFC NEFT"))</f>
        <v>Contractor</v>
      </c>
      <c r="T24" s="507">
        <v>0</v>
      </c>
      <c r="U24" s="507">
        <v>0</v>
      </c>
      <c r="V24" s="352">
        <v>0</v>
      </c>
      <c r="W24" s="106">
        <v>346</v>
      </c>
      <c r="X24" s="106">
        <v>114</v>
      </c>
      <c r="Y24" s="106">
        <v>0</v>
      </c>
      <c r="Z24" s="107">
        <f t="shared" si="5"/>
        <v>460</v>
      </c>
      <c r="AA24" s="156">
        <f t="shared" si="6"/>
        <v>42</v>
      </c>
      <c r="AB24" s="106">
        <f>ROUND(IF(Table2[[#This Row],[Type]]="Company",Table2[[#This Row],[Basic_Rate_Day]]*8.33%,5),0)</f>
        <v>5</v>
      </c>
      <c r="AC24" s="107">
        <f t="shared" si="7"/>
        <v>507</v>
      </c>
      <c r="AD24" s="106">
        <v>501</v>
      </c>
      <c r="AE24" s="343" t="s">
        <v>975</v>
      </c>
      <c r="AF24" s="343" t="s">
        <v>957</v>
      </c>
      <c r="AG24" s="343" t="s">
        <v>958</v>
      </c>
      <c r="AH24" s="343"/>
      <c r="AI24" s="349" t="str">
        <f t="shared" si="2"/>
        <v>1</v>
      </c>
      <c r="AJ24" s="353">
        <f t="shared" si="8"/>
        <v>-42</v>
      </c>
      <c r="AK24" s="349" t="str" cm="1">
        <f t="array" ref="AK24">_xlfn.IFS(Z24&lt;=501, "440-501", Z24&lt;=550, "502-550", Z24&lt;=600, "551-600", Z24&lt;=650, "601-650", Z24&lt;=700, "651-700", TRUE, "Above 700")</f>
        <v>440-501</v>
      </c>
      <c r="AL24" s="343"/>
      <c r="AM24" s="343"/>
      <c r="AN24" s="348">
        <v>44208</v>
      </c>
      <c r="AO24" s="343" t="s">
        <v>94</v>
      </c>
      <c r="AP24" s="349" t="str">
        <f t="shared" ca="1" si="3"/>
        <v>5Y 7M</v>
      </c>
      <c r="AQ24" s="355" t="str">
        <f>IF(_xlfn.DAYS(SETUP!$A$2,AN24)&lt;365,"Less Than 1 Yr", IF(_xlfn.DAYS(SETUP!$A$2,AN24)&lt;=730,"1 Year to 2 Yrs", IF(_xlfn.DAYS(SETUP!$A$2,AN24)&lt;=1095,"2 Yrs to 3 Yrs", IF(_xlfn.DAYS(SETUP!$A$2,AN24)&lt;=1825,"3 Yrs to 5 Yrs", IF(_xlfn.DAYS(SETUP!$A$2,AN24)&lt;=2555,"5 Yrs to 7 Yrs", "Above 7 Yrs")))))</f>
        <v>5 Yrs to 7 Yrs</v>
      </c>
      <c r="AR24" s="356" t="str">
        <f>IF(J24="","",DATEDIF(J24,SETUP!$B$2,"Y")&amp;" Yrs")</f>
        <v>33 Yrs</v>
      </c>
      <c r="AS24" s="349" t="str">
        <f>IF(J24="","",
 IF(DATEDIF(J24,SETUP!$B$2,"Y")&lt;25,"Below 25",
 IF(DATEDIF(J24,SETUP!$B$2,"Y")&lt;30,"25-30",
 IF(DATEDIF(J24,SETUP!$B$2,"Y")&lt;35,"30-35",
 IF(DATEDIF(J24,SETUP!$B$2,"Y")&lt;40,"35-40",
 "Above 40")))))</f>
        <v>30-35</v>
      </c>
      <c r="AT24" s="349" t="s">
        <v>1141</v>
      </c>
      <c r="AU24" s="357" t="s">
        <v>586</v>
      </c>
      <c r="AV24" s="343">
        <f t="shared" si="4"/>
        <v>20</v>
      </c>
      <c r="AW24" s="357"/>
      <c r="AX24" s="343">
        <v>346</v>
      </c>
      <c r="AY24" s="352">
        <v>114</v>
      </c>
      <c r="AZ24" s="343"/>
      <c r="BA24" s="343"/>
    </row>
    <row r="25" spans="1:53" ht="13.95" customHeight="1" x14ac:dyDescent="0.25">
      <c r="A25" s="343">
        <f>COUNTIF($D$2:D25,D25)</f>
        <v>24</v>
      </c>
      <c r="B25" s="344" t="s">
        <v>1028</v>
      </c>
      <c r="C25" s="345" t="s">
        <v>97</v>
      </c>
      <c r="D25" s="343" t="s">
        <v>41</v>
      </c>
      <c r="E25" s="346" t="s">
        <v>42</v>
      </c>
      <c r="F25" s="347" t="s">
        <v>43</v>
      </c>
      <c r="G25" s="343" t="s">
        <v>48</v>
      </c>
      <c r="H25" s="343"/>
      <c r="I25" s="343" t="s">
        <v>52</v>
      </c>
      <c r="J25" s="348">
        <v>30317</v>
      </c>
      <c r="K25" s="348">
        <v>46054</v>
      </c>
      <c r="L25" s="343" t="s">
        <v>605</v>
      </c>
      <c r="M25" s="343"/>
      <c r="N25" s="349" t="str">
        <f>IF(OR(MASTER_Workers!$E25="Contractor-PF",MASTER_Workers!$E25="Company"),"Yes","No")</f>
        <v>Yes</v>
      </c>
      <c r="O25" s="349" t="str">
        <f>IF(Table2[[#This Row],[Unit]]= "Sakar-III", "YES", "NO")</f>
        <v>NO</v>
      </c>
      <c r="P25" s="350">
        <v>101280434436</v>
      </c>
      <c r="Q25" s="507">
        <v>0</v>
      </c>
      <c r="R25" s="343"/>
      <c r="S25" s="350" t="str">
        <f>IF(Table2[[#This Row],[Type]]&lt;&gt;"Company", "Contractor", IF(Table2[[#This Row],[Bank_Name]]&lt;&gt;"HDFC Bank", "Cheque Payment", "HDFC NEFT"))</f>
        <v>Contractor</v>
      </c>
      <c r="T25" s="507">
        <v>0</v>
      </c>
      <c r="U25" s="507">
        <v>0</v>
      </c>
      <c r="V25" s="352">
        <v>0</v>
      </c>
      <c r="W25" s="106">
        <v>336</v>
      </c>
      <c r="X25" s="106">
        <v>114</v>
      </c>
      <c r="Y25" s="106">
        <v>0</v>
      </c>
      <c r="Z25" s="107">
        <f t="shared" si="5"/>
        <v>450</v>
      </c>
      <c r="AA25" s="156">
        <f t="shared" si="6"/>
        <v>40</v>
      </c>
      <c r="AB25" s="106">
        <f>ROUND(IF(Table2[[#This Row],[Type]]="Company",Table2[[#This Row],[Basic_Rate_Day]]*8.33%,5),0)</f>
        <v>5</v>
      </c>
      <c r="AC25" s="107">
        <f t="shared" si="7"/>
        <v>495</v>
      </c>
      <c r="AD25" s="106">
        <v>501</v>
      </c>
      <c r="AE25" s="343" t="s">
        <v>960</v>
      </c>
      <c r="AF25" s="343" t="s">
        <v>580</v>
      </c>
      <c r="AG25" s="343" t="s">
        <v>971</v>
      </c>
      <c r="AH25" s="343"/>
      <c r="AI25" s="349" t="str">
        <f t="shared" si="2"/>
        <v>1</v>
      </c>
      <c r="AJ25" s="353">
        <f t="shared" si="8"/>
        <v>-52</v>
      </c>
      <c r="AK25" s="349" t="str" cm="1">
        <f t="array" ref="AK25">_xlfn.IFS(Z25&lt;=501, "440-501", Z25&lt;=550, "502-550", Z25&lt;=600, "551-600", Z25&lt;=650, "601-650", Z25&lt;=700, "651-700", TRUE, "Above 700")</f>
        <v>440-501</v>
      </c>
      <c r="AL25" s="343"/>
      <c r="AM25" s="343"/>
      <c r="AN25" s="348">
        <v>44398</v>
      </c>
      <c r="AO25" s="343" t="s">
        <v>96</v>
      </c>
      <c r="AP25" s="349" t="str">
        <f t="shared" ca="1" si="3"/>
        <v>5Y 1M</v>
      </c>
      <c r="AQ25" s="355" t="str">
        <f>IF(_xlfn.DAYS(SETUP!$A$2,AN25)&lt;365,"Less Than 1 Yr", IF(_xlfn.DAYS(SETUP!$A$2,AN25)&lt;=730,"1 Year to 2 Yrs", IF(_xlfn.DAYS(SETUP!$A$2,AN25)&lt;=1095,"2 Yrs to 3 Yrs", IF(_xlfn.DAYS(SETUP!$A$2,AN25)&lt;=1825,"3 Yrs to 5 Yrs", IF(_xlfn.DAYS(SETUP!$A$2,AN25)&lt;=2555,"5 Yrs to 7 Yrs", "Above 7 Yrs")))))</f>
        <v>5 Yrs to 7 Yrs</v>
      </c>
      <c r="AR25" s="356" t="str">
        <f>IF(J25="","",DATEDIF(J25,SETUP!$B$2,"Y")&amp;" Yrs")</f>
        <v>43 Yrs</v>
      </c>
      <c r="AS25" s="349" t="str">
        <f>IF(J25="","",
 IF(DATEDIF(J25,SETUP!$B$2,"Y")&lt;25,"Below 25",
 IF(DATEDIF(J25,SETUP!$B$2,"Y")&lt;30,"25-30",
 IF(DATEDIF(J25,SETUP!$B$2,"Y")&lt;35,"30-35",
 IF(DATEDIF(J25,SETUP!$B$2,"Y")&lt;40,"35-40",
 "Above 40")))))</f>
        <v>Above 40</v>
      </c>
      <c r="AT25" s="349" t="s">
        <v>1140</v>
      </c>
      <c r="AU25" s="357" t="s">
        <v>586</v>
      </c>
      <c r="AV25" s="343">
        <f t="shared" si="4"/>
        <v>20</v>
      </c>
      <c r="AW25" s="357"/>
      <c r="AX25" s="343">
        <v>336</v>
      </c>
      <c r="AY25" s="352">
        <v>114</v>
      </c>
      <c r="AZ25" s="343"/>
      <c r="BA25" s="343"/>
    </row>
    <row r="26" spans="1:53" ht="13.95" customHeight="1" x14ac:dyDescent="0.25">
      <c r="A26" s="343">
        <f>COUNTIF($D$2:D26,D26)</f>
        <v>25</v>
      </c>
      <c r="B26" s="344" t="s">
        <v>1029</v>
      </c>
      <c r="C26" s="345" t="s">
        <v>99</v>
      </c>
      <c r="D26" s="343" t="s">
        <v>41</v>
      </c>
      <c r="E26" s="346" t="s">
        <v>42</v>
      </c>
      <c r="F26" s="347" t="s">
        <v>43</v>
      </c>
      <c r="G26" s="343" t="s">
        <v>48</v>
      </c>
      <c r="H26" s="343"/>
      <c r="I26" s="343" t="s">
        <v>52</v>
      </c>
      <c r="J26" s="348">
        <v>34222</v>
      </c>
      <c r="K26" s="348">
        <v>46054</v>
      </c>
      <c r="L26" s="343" t="s">
        <v>605</v>
      </c>
      <c r="M26" s="343"/>
      <c r="N26" s="349" t="str">
        <f>IF(OR(MASTER_Workers!$E26="Contractor-PF",MASTER_Workers!$E26="Company"),"Yes","No")</f>
        <v>Yes</v>
      </c>
      <c r="O26" s="349" t="str">
        <f>IF(Table2[[#This Row],[Unit]]= "Sakar-III", "YES", "NO")</f>
        <v>NO</v>
      </c>
      <c r="P26" s="350">
        <v>101564621691</v>
      </c>
      <c r="Q26" s="507">
        <v>0</v>
      </c>
      <c r="R26" s="343"/>
      <c r="S26" s="350" t="str">
        <f>IF(Table2[[#This Row],[Type]]&lt;&gt;"Company", "Contractor", IF(Table2[[#This Row],[Bank_Name]]&lt;&gt;"HDFC Bank", "Cheque Payment", "HDFC NEFT"))</f>
        <v>Contractor</v>
      </c>
      <c r="T26" s="507">
        <v>0</v>
      </c>
      <c r="U26" s="507">
        <v>0</v>
      </c>
      <c r="V26" s="352">
        <v>0</v>
      </c>
      <c r="W26" s="106">
        <v>346</v>
      </c>
      <c r="X26" s="106">
        <v>119</v>
      </c>
      <c r="Y26" s="106">
        <v>0</v>
      </c>
      <c r="Z26" s="107">
        <f t="shared" si="5"/>
        <v>465</v>
      </c>
      <c r="AA26" s="156">
        <f t="shared" si="6"/>
        <v>42</v>
      </c>
      <c r="AB26" s="106">
        <f>ROUND(IF(Table2[[#This Row],[Type]]="Company",Table2[[#This Row],[Basic_Rate_Day]]*8.33%,5),0)</f>
        <v>5</v>
      </c>
      <c r="AC26" s="107">
        <f t="shared" si="7"/>
        <v>512</v>
      </c>
      <c r="AD26" s="106">
        <v>501</v>
      </c>
      <c r="AE26" s="343" t="s">
        <v>960</v>
      </c>
      <c r="AF26" s="343" t="s">
        <v>580</v>
      </c>
      <c r="AG26" s="343" t="s">
        <v>971</v>
      </c>
      <c r="AH26" s="343"/>
      <c r="AI26" s="349" t="str">
        <f t="shared" si="2"/>
        <v>1</v>
      </c>
      <c r="AJ26" s="353">
        <f t="shared" si="8"/>
        <v>-37</v>
      </c>
      <c r="AK26" s="349" t="str" cm="1">
        <f t="array" ref="AK26">_xlfn.IFS(Z26&lt;=501, "440-501", Z26&lt;=550, "502-550", Z26&lt;=600, "551-600", Z26&lt;=650, "601-650", Z26&lt;=700, "651-700", TRUE, "Above 700")</f>
        <v>440-501</v>
      </c>
      <c r="AL26" s="343"/>
      <c r="AM26" s="343"/>
      <c r="AN26" s="348">
        <v>44061</v>
      </c>
      <c r="AO26" s="343" t="s">
        <v>98</v>
      </c>
      <c r="AP26" s="349" t="str">
        <f t="shared" ca="1" si="3"/>
        <v>6Y 0M</v>
      </c>
      <c r="AQ26" s="355" t="str">
        <f>IF(_xlfn.DAYS(SETUP!$A$2,AN26)&lt;365,"Less Than 1 Yr", IF(_xlfn.DAYS(SETUP!$A$2,AN26)&lt;=730,"1 Year to 2 Yrs", IF(_xlfn.DAYS(SETUP!$A$2,AN26)&lt;=1095,"2 Yrs to 3 Yrs", IF(_xlfn.DAYS(SETUP!$A$2,AN26)&lt;=1825,"3 Yrs to 5 Yrs", IF(_xlfn.DAYS(SETUP!$A$2,AN26)&lt;=2555,"5 Yrs to 7 Yrs", "Above 7 Yrs")))))</f>
        <v>5 Yrs to 7 Yrs</v>
      </c>
      <c r="AR26" s="356" t="str">
        <f>IF(J26="","",DATEDIF(J26,SETUP!$B$2,"Y")&amp;" Yrs")</f>
        <v>32 Yrs</v>
      </c>
      <c r="AS26" s="349" t="str">
        <f>IF(J26="","",
 IF(DATEDIF(J26,SETUP!$B$2,"Y")&lt;25,"Below 25",
 IF(DATEDIF(J26,SETUP!$B$2,"Y")&lt;30,"25-30",
 IF(DATEDIF(J26,SETUP!$B$2,"Y")&lt;35,"30-35",
 IF(DATEDIF(J26,SETUP!$B$2,"Y")&lt;40,"35-40",
 "Above 40")))))</f>
        <v>30-35</v>
      </c>
      <c r="AT26" s="349" t="s">
        <v>1140</v>
      </c>
      <c r="AU26" s="357" t="s">
        <v>586</v>
      </c>
      <c r="AV26" s="343">
        <f t="shared" si="4"/>
        <v>20</v>
      </c>
      <c r="AW26" s="357"/>
      <c r="AX26" s="343">
        <v>346</v>
      </c>
      <c r="AY26" s="352">
        <v>119</v>
      </c>
      <c r="AZ26" s="343"/>
      <c r="BA26" s="343"/>
    </row>
    <row r="27" spans="1:53" ht="13.95" customHeight="1" x14ac:dyDescent="0.25">
      <c r="A27" s="343">
        <f>COUNTIF($D$2:D27,D27)</f>
        <v>26</v>
      </c>
      <c r="B27" s="344" t="s">
        <v>1030</v>
      </c>
      <c r="C27" s="345" t="s">
        <v>101</v>
      </c>
      <c r="D27" s="343" t="s">
        <v>41</v>
      </c>
      <c r="E27" s="346" t="s">
        <v>42</v>
      </c>
      <c r="F27" s="347" t="s">
        <v>43</v>
      </c>
      <c r="G27" s="343" t="s">
        <v>51</v>
      </c>
      <c r="H27" s="343"/>
      <c r="I27" s="343" t="s">
        <v>52</v>
      </c>
      <c r="J27" s="348">
        <v>35571</v>
      </c>
      <c r="K27" s="348">
        <v>46054</v>
      </c>
      <c r="L27" s="343" t="s">
        <v>605</v>
      </c>
      <c r="M27" s="343"/>
      <c r="N27" s="349" t="str">
        <f>IF(OR(MASTER_Workers!$E27="Contractor-PF",MASTER_Workers!$E27="Company"),"Yes","No")</f>
        <v>Yes</v>
      </c>
      <c r="O27" s="349" t="str">
        <f>IF(Table2[[#This Row],[Unit]]= "Sakar-III", "YES", "NO")</f>
        <v>NO</v>
      </c>
      <c r="P27" s="350">
        <v>101919569927</v>
      </c>
      <c r="Q27" s="507">
        <v>0</v>
      </c>
      <c r="R27" s="343"/>
      <c r="S27" s="350" t="str">
        <f>IF(Table2[[#This Row],[Type]]&lt;&gt;"Company", "Contractor", IF(Table2[[#This Row],[Bank_Name]]&lt;&gt;"HDFC Bank", "Cheque Payment", "HDFC NEFT"))</f>
        <v>Contractor</v>
      </c>
      <c r="T27" s="507">
        <v>0</v>
      </c>
      <c r="U27" s="507">
        <v>0</v>
      </c>
      <c r="V27" s="352">
        <v>0</v>
      </c>
      <c r="W27" s="106">
        <v>341</v>
      </c>
      <c r="X27" s="106">
        <v>114</v>
      </c>
      <c r="Y27" s="106">
        <v>0</v>
      </c>
      <c r="Z27" s="107">
        <f t="shared" si="5"/>
        <v>455</v>
      </c>
      <c r="AA27" s="156">
        <f t="shared" si="6"/>
        <v>41</v>
      </c>
      <c r="AB27" s="106">
        <f>ROUND(IF(Table2[[#This Row],[Type]]="Company",Table2[[#This Row],[Basic_Rate_Day]]*8.33%,5),0)</f>
        <v>5</v>
      </c>
      <c r="AC27" s="107">
        <f t="shared" si="7"/>
        <v>501</v>
      </c>
      <c r="AD27" s="106">
        <v>501</v>
      </c>
      <c r="AE27" s="343" t="s">
        <v>963</v>
      </c>
      <c r="AF27" s="343" t="s">
        <v>580</v>
      </c>
      <c r="AG27" s="343" t="s">
        <v>966</v>
      </c>
      <c r="AH27" s="343"/>
      <c r="AI27" s="349" t="str">
        <f t="shared" si="2"/>
        <v>1</v>
      </c>
      <c r="AJ27" s="353">
        <f t="shared" si="8"/>
        <v>-47</v>
      </c>
      <c r="AK27" s="349" t="str" cm="1">
        <f t="array" ref="AK27">_xlfn.IFS(Z27&lt;=501, "440-501", Z27&lt;=550, "502-550", Z27&lt;=600, "551-600", Z27&lt;=650, "601-650", Z27&lt;=700, "651-700", TRUE, "Above 700")</f>
        <v>440-501</v>
      </c>
      <c r="AL27" s="343">
        <v>5</v>
      </c>
      <c r="AM27" s="343"/>
      <c r="AN27" s="348">
        <v>44432</v>
      </c>
      <c r="AO27" s="343" t="s">
        <v>100</v>
      </c>
      <c r="AP27" s="349" t="str">
        <f t="shared" ca="1" si="3"/>
        <v>4Y 11M</v>
      </c>
      <c r="AQ27" s="355" t="str">
        <f>IF(_xlfn.DAYS(SETUP!$A$2,AN27)&lt;365,"Less Than 1 Yr", IF(_xlfn.DAYS(SETUP!$A$2,AN27)&lt;=730,"1 Year to 2 Yrs", IF(_xlfn.DAYS(SETUP!$A$2,AN27)&lt;=1095,"2 Yrs to 3 Yrs", IF(_xlfn.DAYS(SETUP!$A$2,AN27)&lt;=1825,"3 Yrs to 5 Yrs", IF(_xlfn.DAYS(SETUP!$A$2,AN27)&lt;=2555,"5 Yrs to 7 Yrs", "Above 7 Yrs")))))</f>
        <v>3 Yrs to 5 Yrs</v>
      </c>
      <c r="AR27" s="356" t="str">
        <f>IF(J27="","",DATEDIF(J27,SETUP!$B$2,"Y")&amp;" Yrs")</f>
        <v>28 Yrs</v>
      </c>
      <c r="AS27" s="349" t="str">
        <f>IF(J27="","",
 IF(DATEDIF(J27,SETUP!$B$2,"Y")&lt;25,"Below 25",
 IF(DATEDIF(J27,SETUP!$B$2,"Y")&lt;30,"25-30",
 IF(DATEDIF(J27,SETUP!$B$2,"Y")&lt;35,"30-35",
 IF(DATEDIF(J27,SETUP!$B$2,"Y")&lt;40,"35-40",
 "Above 40")))))</f>
        <v>25-30</v>
      </c>
      <c r="AT27" s="349" t="s">
        <v>1140</v>
      </c>
      <c r="AU27" s="357" t="s">
        <v>586</v>
      </c>
      <c r="AV27" s="343">
        <f t="shared" si="4"/>
        <v>20</v>
      </c>
      <c r="AW27" s="357"/>
      <c r="AX27" s="343">
        <v>341</v>
      </c>
      <c r="AY27" s="352">
        <v>114</v>
      </c>
      <c r="AZ27" s="343"/>
      <c r="BA27" s="343"/>
    </row>
    <row r="28" spans="1:53" ht="13.95" customHeight="1" x14ac:dyDescent="0.25">
      <c r="A28" s="343">
        <f>COUNTIF($D$2:D28,D28)</f>
        <v>27</v>
      </c>
      <c r="B28" s="344" t="s">
        <v>1031</v>
      </c>
      <c r="C28" s="345" t="s">
        <v>103</v>
      </c>
      <c r="D28" s="343" t="s">
        <v>41</v>
      </c>
      <c r="E28" s="346" t="s">
        <v>42</v>
      </c>
      <c r="F28" s="347" t="s">
        <v>43</v>
      </c>
      <c r="G28" s="343" t="s">
        <v>48</v>
      </c>
      <c r="H28" s="343"/>
      <c r="I28" s="343" t="s">
        <v>52</v>
      </c>
      <c r="J28" s="348">
        <v>34985</v>
      </c>
      <c r="K28" s="348">
        <v>46054</v>
      </c>
      <c r="L28" s="343" t="s">
        <v>605</v>
      </c>
      <c r="M28" s="343"/>
      <c r="N28" s="349" t="str">
        <f>IF(OR(MASTER_Workers!$E28="Contractor-PF",MASTER_Workers!$E28="Company"),"Yes","No")</f>
        <v>Yes</v>
      </c>
      <c r="O28" s="349" t="str">
        <f>IF(Table2[[#This Row],[Unit]]= "Sakar-III", "YES", "NO")</f>
        <v>NO</v>
      </c>
      <c r="P28" s="350">
        <v>101948532371</v>
      </c>
      <c r="Q28" s="507">
        <v>0</v>
      </c>
      <c r="R28" s="343"/>
      <c r="S28" s="350" t="str">
        <f>IF(Table2[[#This Row],[Type]]&lt;&gt;"Company", "Contractor", IF(Table2[[#This Row],[Bank_Name]]&lt;&gt;"HDFC Bank", "Cheque Payment", "HDFC NEFT"))</f>
        <v>Contractor</v>
      </c>
      <c r="T28" s="507">
        <v>0</v>
      </c>
      <c r="U28" s="507">
        <v>0</v>
      </c>
      <c r="V28" s="352">
        <v>0</v>
      </c>
      <c r="W28" s="106">
        <v>336</v>
      </c>
      <c r="X28" s="106">
        <v>114</v>
      </c>
      <c r="Y28" s="106">
        <v>0</v>
      </c>
      <c r="Z28" s="107">
        <f t="shared" si="5"/>
        <v>450</v>
      </c>
      <c r="AA28" s="156">
        <f t="shared" si="6"/>
        <v>40</v>
      </c>
      <c r="AB28" s="106">
        <f>ROUND(IF(Table2[[#This Row],[Type]]="Company",Table2[[#This Row],[Basic_Rate_Day]]*8.33%,5),0)</f>
        <v>5</v>
      </c>
      <c r="AC28" s="107">
        <f t="shared" si="7"/>
        <v>495</v>
      </c>
      <c r="AD28" s="106">
        <v>501</v>
      </c>
      <c r="AE28" s="343" t="s">
        <v>956</v>
      </c>
      <c r="AF28" s="343" t="s">
        <v>957</v>
      </c>
      <c r="AG28" s="343" t="s">
        <v>976</v>
      </c>
      <c r="AH28" s="343"/>
      <c r="AI28" s="349" t="str">
        <f t="shared" si="2"/>
        <v>1</v>
      </c>
      <c r="AJ28" s="353">
        <f t="shared" si="8"/>
        <v>-52</v>
      </c>
      <c r="AK28" s="349" t="str" cm="1">
        <f t="array" ref="AK28">_xlfn.IFS(Z28&lt;=501, "440-501", Z28&lt;=550, "502-550", Z28&lt;=600, "551-600", Z28&lt;=650, "601-650", Z28&lt;=700, "651-700", TRUE, "Above 700")</f>
        <v>440-501</v>
      </c>
      <c r="AL28" s="343"/>
      <c r="AM28" s="343"/>
      <c r="AN28" s="348">
        <v>45047</v>
      </c>
      <c r="AO28" s="343" t="s">
        <v>102</v>
      </c>
      <c r="AP28" s="349" t="str">
        <f t="shared" ca="1" si="3"/>
        <v>3Y 3M</v>
      </c>
      <c r="AQ28" s="355" t="str">
        <f>IF(_xlfn.DAYS(SETUP!$A$2,AN28)&lt;365,"Less Than 1 Yr", IF(_xlfn.DAYS(SETUP!$A$2,AN28)&lt;=730,"1 Year to 2 Yrs", IF(_xlfn.DAYS(SETUP!$A$2,AN28)&lt;=1095,"2 Yrs to 3 Yrs", IF(_xlfn.DAYS(SETUP!$A$2,AN28)&lt;=1825,"3 Yrs to 5 Yrs", IF(_xlfn.DAYS(SETUP!$A$2,AN28)&lt;=2555,"5 Yrs to 7 Yrs", "Above 7 Yrs")))))</f>
        <v>3 Yrs to 5 Yrs</v>
      </c>
      <c r="AR28" s="356" t="str">
        <f>IF(J28="","",DATEDIF(J28,SETUP!$B$2,"Y")&amp;" Yrs")</f>
        <v>30 Yrs</v>
      </c>
      <c r="AS28" s="349" t="str">
        <f>IF(J28="","",
 IF(DATEDIF(J28,SETUP!$B$2,"Y")&lt;25,"Below 25",
 IF(DATEDIF(J28,SETUP!$B$2,"Y")&lt;30,"25-30",
 IF(DATEDIF(J28,SETUP!$B$2,"Y")&lt;35,"30-35",
 IF(DATEDIF(J28,SETUP!$B$2,"Y")&lt;40,"35-40",
 "Above 40")))))</f>
        <v>30-35</v>
      </c>
      <c r="AT28" s="349" t="s">
        <v>1140</v>
      </c>
      <c r="AU28" s="349"/>
      <c r="AV28" s="343">
        <f t="shared" si="4"/>
        <v>20</v>
      </c>
      <c r="AW28" s="357"/>
      <c r="AX28" s="343">
        <v>336</v>
      </c>
      <c r="AY28" s="352">
        <v>114</v>
      </c>
      <c r="AZ28" s="343"/>
      <c r="BA28" s="343"/>
    </row>
    <row r="29" spans="1:53" ht="13.95" customHeight="1" x14ac:dyDescent="0.25">
      <c r="A29" s="343">
        <f>COUNTIF($D$2:D29,D29)</f>
        <v>28</v>
      </c>
      <c r="B29" s="344" t="s">
        <v>1033</v>
      </c>
      <c r="C29" s="345" t="s">
        <v>106</v>
      </c>
      <c r="D29" s="343" t="s">
        <v>41</v>
      </c>
      <c r="E29" s="346" t="s">
        <v>42</v>
      </c>
      <c r="F29" s="347" t="s">
        <v>43</v>
      </c>
      <c r="G29" s="343" t="s">
        <v>48</v>
      </c>
      <c r="H29" s="343"/>
      <c r="I29" s="343" t="s">
        <v>52</v>
      </c>
      <c r="J29" s="348">
        <v>30834</v>
      </c>
      <c r="K29" s="348">
        <v>46054</v>
      </c>
      <c r="L29" s="343" t="s">
        <v>605</v>
      </c>
      <c r="M29" s="343"/>
      <c r="N29" s="349" t="str">
        <f>IF(OR(MASTER_Workers!$E29="Contractor-PF",MASTER_Workers!$E29="Company"),"Yes","No")</f>
        <v>Yes</v>
      </c>
      <c r="O29" s="349" t="str">
        <f>IF(Table2[[#This Row],[Unit]]= "Sakar-III", "YES", "NO")</f>
        <v>NO</v>
      </c>
      <c r="P29" s="350">
        <v>100092321807</v>
      </c>
      <c r="Q29" s="507">
        <v>0</v>
      </c>
      <c r="R29" s="343"/>
      <c r="S29" s="350" t="str">
        <f>IF(Table2[[#This Row],[Type]]&lt;&gt;"Company", "Contractor", IF(Table2[[#This Row],[Bank_Name]]&lt;&gt;"HDFC Bank", "Cheque Payment", "HDFC NEFT"))</f>
        <v>Contractor</v>
      </c>
      <c r="T29" s="507">
        <v>0</v>
      </c>
      <c r="U29" s="507">
        <v>0</v>
      </c>
      <c r="V29" s="352">
        <v>0</v>
      </c>
      <c r="W29" s="106">
        <v>340</v>
      </c>
      <c r="X29" s="106">
        <v>100</v>
      </c>
      <c r="Y29" s="106">
        <v>0</v>
      </c>
      <c r="Z29" s="107">
        <f t="shared" si="5"/>
        <v>440</v>
      </c>
      <c r="AA29" s="156">
        <f t="shared" si="6"/>
        <v>41</v>
      </c>
      <c r="AB29" s="106">
        <f>ROUND(IF(Table2[[#This Row],[Type]]="Company",Table2[[#This Row],[Basic_Rate_Day]]*8.33%,5),0)</f>
        <v>5</v>
      </c>
      <c r="AC29" s="107">
        <f t="shared" si="7"/>
        <v>486</v>
      </c>
      <c r="AD29" s="106">
        <v>501</v>
      </c>
      <c r="AE29" s="343" t="s">
        <v>963</v>
      </c>
      <c r="AF29" s="343" t="s">
        <v>580</v>
      </c>
      <c r="AG29" s="343" t="s">
        <v>964</v>
      </c>
      <c r="AH29" s="343"/>
      <c r="AI29" s="349" t="str">
        <f t="shared" si="2"/>
        <v>1</v>
      </c>
      <c r="AJ29" s="353">
        <f t="shared" si="8"/>
        <v>-62</v>
      </c>
      <c r="AK29" s="349" t="str" cm="1">
        <f t="array" ref="AK29">_xlfn.IFS(Z29&lt;=501, "440-501", Z29&lt;=550, "502-550", Z29&lt;=600, "551-600", Z29&lt;=650, "601-650", Z29&lt;=700, "651-700", TRUE, "Above 700")</f>
        <v>440-501</v>
      </c>
      <c r="AL29" s="343"/>
      <c r="AM29" s="343"/>
      <c r="AN29" s="348">
        <v>45717</v>
      </c>
      <c r="AO29" s="343" t="s">
        <v>105</v>
      </c>
      <c r="AP29" s="349" t="str">
        <f t="shared" ca="1" si="3"/>
        <v>1Y 5M</v>
      </c>
      <c r="AQ29" s="355" t="str">
        <f>IF(_xlfn.DAYS(SETUP!$A$2,AN29)&lt;365,"Less Than 1 Yr", IF(_xlfn.DAYS(SETUP!$A$2,AN29)&lt;=730,"1 Year to 2 Yrs", IF(_xlfn.DAYS(SETUP!$A$2,AN29)&lt;=1095,"2 Yrs to 3 Yrs", IF(_xlfn.DAYS(SETUP!$A$2,AN29)&lt;=1825,"3 Yrs to 5 Yrs", IF(_xlfn.DAYS(SETUP!$A$2,AN29)&lt;=2555,"5 Yrs to 7 Yrs", "Above 7 Yrs")))))</f>
        <v>1 Year to 2 Yrs</v>
      </c>
      <c r="AR29" s="356" t="str">
        <f>IF(J29="","",DATEDIF(J29,SETUP!$B$2,"Y")&amp;" Yrs")</f>
        <v>41 Yrs</v>
      </c>
      <c r="AS29" s="349" t="str">
        <f>IF(J29="","",
 IF(DATEDIF(J29,SETUP!$B$2,"Y")&lt;25,"Below 25",
 IF(DATEDIF(J29,SETUP!$B$2,"Y")&lt;30,"25-30",
 IF(DATEDIF(J29,SETUP!$B$2,"Y")&lt;35,"30-35",
 IF(DATEDIF(J29,SETUP!$B$2,"Y")&lt;40,"35-40",
 "Above 40")))))</f>
        <v>Above 40</v>
      </c>
      <c r="AT29" s="349" t="s">
        <v>1140</v>
      </c>
      <c r="AU29" s="349"/>
      <c r="AV29" s="343">
        <f t="shared" si="4"/>
        <v>20</v>
      </c>
      <c r="AW29" s="357"/>
      <c r="AX29" s="343">
        <v>340</v>
      </c>
      <c r="AY29" s="352">
        <v>100</v>
      </c>
      <c r="AZ29" s="343"/>
      <c r="BA29" s="343"/>
    </row>
    <row r="30" spans="1:53" ht="13.95" customHeight="1" x14ac:dyDescent="0.25">
      <c r="A30" s="343">
        <f>COUNTIF($D$2:D30,D30)</f>
        <v>29</v>
      </c>
      <c r="B30" s="344" t="s">
        <v>1034</v>
      </c>
      <c r="C30" s="345" t="s">
        <v>108</v>
      </c>
      <c r="D30" s="343" t="s">
        <v>41</v>
      </c>
      <c r="E30" s="346" t="s">
        <v>42</v>
      </c>
      <c r="F30" s="347" t="s">
        <v>43</v>
      </c>
      <c r="G30" s="343" t="s">
        <v>48</v>
      </c>
      <c r="H30" s="343"/>
      <c r="I30" s="343" t="s">
        <v>52</v>
      </c>
      <c r="J30" s="348">
        <v>32513</v>
      </c>
      <c r="K30" s="348">
        <v>46054</v>
      </c>
      <c r="L30" s="343" t="s">
        <v>605</v>
      </c>
      <c r="M30" s="343"/>
      <c r="N30" s="349" t="str">
        <f>IF(OR(MASTER_Workers!$E30="Contractor-PF",MASTER_Workers!$E30="Company"),"Yes","No")</f>
        <v>Yes</v>
      </c>
      <c r="O30" s="349" t="str">
        <f>IF(Table2[[#This Row],[Unit]]= "Sakar-III", "YES", "NO")</f>
        <v>NO</v>
      </c>
      <c r="P30" s="350">
        <v>101797045693</v>
      </c>
      <c r="Q30" s="507">
        <v>0</v>
      </c>
      <c r="R30" s="343"/>
      <c r="S30" s="350" t="str">
        <f>IF(Table2[[#This Row],[Type]]&lt;&gt;"Company", "Contractor", IF(Table2[[#This Row],[Bank_Name]]&lt;&gt;"HDFC Bank", "Cheque Payment", "HDFC NEFT"))</f>
        <v>Contractor</v>
      </c>
      <c r="T30" s="507">
        <v>0</v>
      </c>
      <c r="U30" s="507">
        <v>0</v>
      </c>
      <c r="V30" s="352">
        <v>0</v>
      </c>
      <c r="W30" s="106">
        <v>340</v>
      </c>
      <c r="X30" s="106">
        <v>100</v>
      </c>
      <c r="Y30" s="106">
        <v>0</v>
      </c>
      <c r="Z30" s="107">
        <f t="shared" si="5"/>
        <v>440</v>
      </c>
      <c r="AA30" s="156">
        <f t="shared" si="6"/>
        <v>41</v>
      </c>
      <c r="AB30" s="106">
        <f>ROUND(IF(Table2[[#This Row],[Type]]="Company",Table2[[#This Row],[Basic_Rate_Day]]*8.33%,5),0)</f>
        <v>5</v>
      </c>
      <c r="AC30" s="107">
        <f t="shared" si="7"/>
        <v>486</v>
      </c>
      <c r="AD30" s="106">
        <v>501</v>
      </c>
      <c r="AE30" s="343" t="s">
        <v>963</v>
      </c>
      <c r="AF30" s="343" t="s">
        <v>580</v>
      </c>
      <c r="AG30" s="343" t="s">
        <v>972</v>
      </c>
      <c r="AH30" s="343"/>
      <c r="AI30" s="349" t="str">
        <f t="shared" si="2"/>
        <v>1</v>
      </c>
      <c r="AJ30" s="353">
        <f t="shared" si="8"/>
        <v>-62</v>
      </c>
      <c r="AK30" s="349" t="str" cm="1">
        <f t="array" ref="AK30">_xlfn.IFS(Z30&lt;=501, "440-501", Z30&lt;=550, "502-550", Z30&lt;=600, "551-600", Z30&lt;=650, "601-650", Z30&lt;=700, "651-700", TRUE, "Above 700")</f>
        <v>440-501</v>
      </c>
      <c r="AL30" s="343">
        <v>8</v>
      </c>
      <c r="AM30" s="343"/>
      <c r="AN30" s="348">
        <v>45717</v>
      </c>
      <c r="AO30" s="343" t="s">
        <v>107</v>
      </c>
      <c r="AP30" s="349" t="str">
        <f t="shared" ca="1" si="3"/>
        <v>1Y 5M</v>
      </c>
      <c r="AQ30" s="355" t="str">
        <f>IF(_xlfn.DAYS(SETUP!$A$2,AN30)&lt;365,"Less Than 1 Yr", IF(_xlfn.DAYS(SETUP!$A$2,AN30)&lt;=730,"1 Year to 2 Yrs", IF(_xlfn.DAYS(SETUP!$A$2,AN30)&lt;=1095,"2 Yrs to 3 Yrs", IF(_xlfn.DAYS(SETUP!$A$2,AN30)&lt;=1825,"3 Yrs to 5 Yrs", IF(_xlfn.DAYS(SETUP!$A$2,AN30)&lt;=2555,"5 Yrs to 7 Yrs", "Above 7 Yrs")))))</f>
        <v>1 Year to 2 Yrs</v>
      </c>
      <c r="AR30" s="356" t="str">
        <f>IF(J30="","",DATEDIF(J30,SETUP!$B$2,"Y")&amp;" Yrs")</f>
        <v>37 Yrs</v>
      </c>
      <c r="AS30" s="349" t="str">
        <f>IF(J30="","",
 IF(DATEDIF(J30,SETUP!$B$2,"Y")&lt;25,"Below 25",
 IF(DATEDIF(J30,SETUP!$B$2,"Y")&lt;30,"25-30",
 IF(DATEDIF(J30,SETUP!$B$2,"Y")&lt;35,"30-35",
 IF(DATEDIF(J30,SETUP!$B$2,"Y")&lt;40,"35-40",
 "Above 40")))))</f>
        <v>35-40</v>
      </c>
      <c r="AT30" s="349" t="s">
        <v>1140</v>
      </c>
      <c r="AU30" s="349"/>
      <c r="AV30" s="343">
        <f t="shared" si="4"/>
        <v>20</v>
      </c>
      <c r="AW30" s="357"/>
      <c r="AX30" s="343">
        <v>340</v>
      </c>
      <c r="AY30" s="352">
        <v>100</v>
      </c>
      <c r="AZ30" s="343"/>
      <c r="BA30" s="343"/>
    </row>
    <row r="31" spans="1:53" ht="13.95" customHeight="1" x14ac:dyDescent="0.25">
      <c r="A31" s="343">
        <f>COUNTIF($D$2:D31,D31)</f>
        <v>30</v>
      </c>
      <c r="B31" s="344" t="s">
        <v>1035</v>
      </c>
      <c r="C31" s="345" t="s">
        <v>110</v>
      </c>
      <c r="D31" s="343" t="s">
        <v>41</v>
      </c>
      <c r="E31" s="346" t="s">
        <v>42</v>
      </c>
      <c r="F31" s="347" t="s">
        <v>43</v>
      </c>
      <c r="G31" s="343" t="s">
        <v>51</v>
      </c>
      <c r="H31" s="343"/>
      <c r="I31" s="343" t="s">
        <v>52</v>
      </c>
      <c r="J31" s="348">
        <v>33756</v>
      </c>
      <c r="K31" s="348">
        <v>46054</v>
      </c>
      <c r="L31" s="343" t="s">
        <v>605</v>
      </c>
      <c r="M31" s="343"/>
      <c r="N31" s="349" t="str">
        <f>IF(OR(MASTER_Workers!$E31="Contractor-PF",MASTER_Workers!$E31="Company"),"Yes","No")</f>
        <v>Yes</v>
      </c>
      <c r="O31" s="349" t="str">
        <f>IF(Table2[[#This Row],[Unit]]= "Sakar-III", "YES", "NO")</f>
        <v>NO</v>
      </c>
      <c r="P31" s="350">
        <v>102200012892</v>
      </c>
      <c r="Q31" s="507">
        <v>0</v>
      </c>
      <c r="R31" s="343"/>
      <c r="S31" s="350" t="str">
        <f>IF(Table2[[#This Row],[Type]]&lt;&gt;"Company", "Contractor", IF(Table2[[#This Row],[Bank_Name]]&lt;&gt;"HDFC Bank", "Cheque Payment", "HDFC NEFT"))</f>
        <v>Contractor</v>
      </c>
      <c r="T31" s="507">
        <v>0</v>
      </c>
      <c r="U31" s="507">
        <v>0</v>
      </c>
      <c r="V31" s="352">
        <v>0</v>
      </c>
      <c r="W31" s="106">
        <v>340</v>
      </c>
      <c r="X31" s="106">
        <v>100</v>
      </c>
      <c r="Y31" s="106">
        <v>0</v>
      </c>
      <c r="Z31" s="107">
        <f t="shared" si="5"/>
        <v>440</v>
      </c>
      <c r="AA31" s="156">
        <f t="shared" si="6"/>
        <v>41</v>
      </c>
      <c r="AB31" s="106">
        <f>ROUND(IF(Table2[[#This Row],[Type]]="Company",Table2[[#This Row],[Basic_Rate_Day]]*8.33%,5),0)</f>
        <v>5</v>
      </c>
      <c r="AC31" s="107">
        <f t="shared" si="7"/>
        <v>486</v>
      </c>
      <c r="AD31" s="106">
        <v>501</v>
      </c>
      <c r="AE31" s="343" t="s">
        <v>963</v>
      </c>
      <c r="AF31" s="343" t="s">
        <v>580</v>
      </c>
      <c r="AG31" s="343" t="s">
        <v>959</v>
      </c>
      <c r="AH31" s="343"/>
      <c r="AI31" s="349" t="str">
        <f t="shared" si="2"/>
        <v>1</v>
      </c>
      <c r="AJ31" s="353">
        <f t="shared" si="8"/>
        <v>-62</v>
      </c>
      <c r="AK31" s="349" t="str" cm="1">
        <f t="array" ref="AK31">_xlfn.IFS(Z31&lt;=501, "440-501", Z31&lt;=550, "502-550", Z31&lt;=600, "551-600", Z31&lt;=650, "601-650", Z31&lt;=700, "651-700", TRUE, "Above 700")</f>
        <v>440-501</v>
      </c>
      <c r="AL31" s="343"/>
      <c r="AM31" s="343"/>
      <c r="AN31" s="348">
        <v>45778</v>
      </c>
      <c r="AO31" s="343" t="s">
        <v>109</v>
      </c>
      <c r="AP31" s="349" t="str">
        <f t="shared" ca="1" si="3"/>
        <v>1Y 3M</v>
      </c>
      <c r="AQ31" s="355" t="str">
        <f>IF(_xlfn.DAYS(SETUP!$A$2,AN31)&lt;365,"Less Than 1 Yr", IF(_xlfn.DAYS(SETUP!$A$2,AN31)&lt;=730,"1 Year to 2 Yrs", IF(_xlfn.DAYS(SETUP!$A$2,AN31)&lt;=1095,"2 Yrs to 3 Yrs", IF(_xlfn.DAYS(SETUP!$A$2,AN31)&lt;=1825,"3 Yrs to 5 Yrs", IF(_xlfn.DAYS(SETUP!$A$2,AN31)&lt;=2555,"5 Yrs to 7 Yrs", "Above 7 Yrs")))))</f>
        <v>1 Year to 2 Yrs</v>
      </c>
      <c r="AR31" s="356" t="str">
        <f>IF(J31="","",DATEDIF(J31,SETUP!$B$2,"Y")&amp;" Yrs")</f>
        <v>33 Yrs</v>
      </c>
      <c r="AS31" s="349" t="str">
        <f>IF(J31="","",
 IF(DATEDIF(J31,SETUP!$B$2,"Y")&lt;25,"Below 25",
 IF(DATEDIF(J31,SETUP!$B$2,"Y")&lt;30,"25-30",
 IF(DATEDIF(J31,SETUP!$B$2,"Y")&lt;35,"30-35",
 IF(DATEDIF(J31,SETUP!$B$2,"Y")&lt;40,"35-40",
 "Above 40")))))</f>
        <v>30-35</v>
      </c>
      <c r="AT31" s="349" t="s">
        <v>1140</v>
      </c>
      <c r="AU31" s="349"/>
      <c r="AV31" s="343">
        <f t="shared" si="4"/>
        <v>20</v>
      </c>
      <c r="AW31" s="357"/>
      <c r="AX31" s="343">
        <v>340</v>
      </c>
      <c r="AY31" s="352">
        <v>100</v>
      </c>
      <c r="AZ31" s="343"/>
      <c r="BA31" s="343"/>
    </row>
    <row r="32" spans="1:53" ht="13.95" customHeight="1" x14ac:dyDescent="0.25">
      <c r="A32" s="343">
        <f>COUNTIF($D$2:D32,D32)</f>
        <v>31</v>
      </c>
      <c r="B32" s="344" t="s">
        <v>1036</v>
      </c>
      <c r="C32" s="345" t="s">
        <v>112</v>
      </c>
      <c r="D32" s="343" t="s">
        <v>41</v>
      </c>
      <c r="E32" s="346" t="s">
        <v>42</v>
      </c>
      <c r="F32" s="347" t="s">
        <v>43</v>
      </c>
      <c r="G32" s="343" t="s">
        <v>87</v>
      </c>
      <c r="H32" s="343"/>
      <c r="I32" s="343" t="s">
        <v>52</v>
      </c>
      <c r="J32" s="348">
        <v>32870</v>
      </c>
      <c r="K32" s="348">
        <v>46054</v>
      </c>
      <c r="L32" s="343" t="s">
        <v>605</v>
      </c>
      <c r="M32" s="343"/>
      <c r="N32" s="349" t="str">
        <f>IF(OR(MASTER_Workers!$E32="Contractor-PF",MASTER_Workers!$E32="Company"),"Yes","No")</f>
        <v>Yes</v>
      </c>
      <c r="O32" s="349" t="str">
        <f>IF(Table2[[#This Row],[Unit]]= "Sakar-III", "YES", "NO")</f>
        <v>NO</v>
      </c>
      <c r="P32" s="350">
        <v>101784511696</v>
      </c>
      <c r="Q32" s="507">
        <v>0</v>
      </c>
      <c r="R32" s="343"/>
      <c r="S32" s="350" t="str">
        <f>IF(Table2[[#This Row],[Type]]&lt;&gt;"Company", "Contractor", IF(Table2[[#This Row],[Bank_Name]]&lt;&gt;"HDFC Bank", "Cheque Payment", "HDFC NEFT"))</f>
        <v>Contractor</v>
      </c>
      <c r="T32" s="507">
        <v>0</v>
      </c>
      <c r="U32" s="507">
        <v>0</v>
      </c>
      <c r="V32" s="352">
        <v>0</v>
      </c>
      <c r="W32" s="106">
        <v>340</v>
      </c>
      <c r="X32" s="106">
        <v>100</v>
      </c>
      <c r="Y32" s="106">
        <v>0</v>
      </c>
      <c r="Z32" s="107">
        <f t="shared" si="5"/>
        <v>440</v>
      </c>
      <c r="AA32" s="156">
        <f t="shared" si="6"/>
        <v>41</v>
      </c>
      <c r="AB32" s="106">
        <f>ROUND(IF(Table2[[#This Row],[Type]]="Company",Table2[[#This Row],[Basic_Rate_Day]]*8.33%,5),0)</f>
        <v>5</v>
      </c>
      <c r="AC32" s="107">
        <f t="shared" si="7"/>
        <v>486</v>
      </c>
      <c r="AD32" s="106">
        <v>501</v>
      </c>
      <c r="AE32" s="343" t="s">
        <v>963</v>
      </c>
      <c r="AF32" s="343" t="s">
        <v>580</v>
      </c>
      <c r="AG32" s="343" t="s">
        <v>613</v>
      </c>
      <c r="AH32" s="343"/>
      <c r="AI32" s="349" t="str">
        <f t="shared" si="2"/>
        <v>1</v>
      </c>
      <c r="AJ32" s="353">
        <f t="shared" si="8"/>
        <v>-62</v>
      </c>
      <c r="AK32" s="349" t="str" cm="1">
        <f t="array" ref="AK32">_xlfn.IFS(Z32&lt;=501, "440-501", Z32&lt;=550, "502-550", Z32&lt;=600, "551-600", Z32&lt;=650, "601-650", Z32&lt;=700, "651-700", TRUE, "Above 700")</f>
        <v>440-501</v>
      </c>
      <c r="AL32" s="343">
        <v>13</v>
      </c>
      <c r="AM32" s="343"/>
      <c r="AN32" s="348">
        <v>45839</v>
      </c>
      <c r="AO32" s="343" t="s">
        <v>111</v>
      </c>
      <c r="AP32" s="349" t="str">
        <f t="shared" ca="1" si="3"/>
        <v>1Y 1M</v>
      </c>
      <c r="AQ32" s="355" t="str">
        <f>IF(_xlfn.DAYS(SETUP!$A$2,AN32)&lt;365,"Less Than 1 Yr", IF(_xlfn.DAYS(SETUP!$A$2,AN32)&lt;=730,"1 Year to 2 Yrs", IF(_xlfn.DAYS(SETUP!$A$2,AN32)&lt;=1095,"2 Yrs to 3 Yrs", IF(_xlfn.DAYS(SETUP!$A$2,AN32)&lt;=1825,"3 Yrs to 5 Yrs", IF(_xlfn.DAYS(SETUP!$A$2,AN32)&lt;=2555,"5 Yrs to 7 Yrs", "Above 7 Yrs")))))</f>
        <v>1 Year to 2 Yrs</v>
      </c>
      <c r="AR32" s="356" t="str">
        <f>IF(J32="","",DATEDIF(J32,SETUP!$B$2,"Y")&amp;" Yrs")</f>
        <v>36 Yrs</v>
      </c>
      <c r="AS32" s="349" t="str">
        <f>IF(J32="","",
 IF(DATEDIF(J32,SETUP!$B$2,"Y")&lt;25,"Below 25",
 IF(DATEDIF(J32,SETUP!$B$2,"Y")&lt;30,"25-30",
 IF(DATEDIF(J32,SETUP!$B$2,"Y")&lt;35,"30-35",
 IF(DATEDIF(J32,SETUP!$B$2,"Y")&lt;40,"35-40",
 "Above 40")))))</f>
        <v>35-40</v>
      </c>
      <c r="AT32" s="349" t="s">
        <v>1140</v>
      </c>
      <c r="AU32" s="349"/>
      <c r="AV32" s="343">
        <f t="shared" si="4"/>
        <v>20</v>
      </c>
      <c r="AW32" s="357"/>
      <c r="AX32" s="343">
        <v>340</v>
      </c>
      <c r="AY32" s="352">
        <v>100</v>
      </c>
      <c r="AZ32" s="343"/>
      <c r="BA32" s="343"/>
    </row>
    <row r="33" spans="1:53" ht="13.95" customHeight="1" x14ac:dyDescent="0.25">
      <c r="A33" s="343">
        <f>COUNTIF($D$2:D33,D33)</f>
        <v>32</v>
      </c>
      <c r="B33" s="344" t="s">
        <v>1037</v>
      </c>
      <c r="C33" s="345" t="s">
        <v>114</v>
      </c>
      <c r="D33" s="343" t="s">
        <v>41</v>
      </c>
      <c r="E33" s="346" t="s">
        <v>42</v>
      </c>
      <c r="F33" s="347" t="s">
        <v>115</v>
      </c>
      <c r="G33" s="343" t="s">
        <v>51</v>
      </c>
      <c r="H33" s="343"/>
      <c r="I33" s="343" t="s">
        <v>52</v>
      </c>
      <c r="J33" s="348">
        <v>36478</v>
      </c>
      <c r="K33" s="348">
        <v>46054</v>
      </c>
      <c r="L33" s="343" t="s">
        <v>605</v>
      </c>
      <c r="M33" s="343"/>
      <c r="N33" s="349" t="str">
        <f>IF(OR(MASTER_Workers!$E33="Contractor-PF",MASTER_Workers!$E33="Company"),"Yes","No")</f>
        <v>Yes</v>
      </c>
      <c r="O33" s="349" t="str">
        <f>IF(Table2[[#This Row],[Unit]]= "Sakar-III", "YES", "NO")</f>
        <v>NO</v>
      </c>
      <c r="P33" s="350">
        <v>101693230708</v>
      </c>
      <c r="Q33" s="507">
        <v>0</v>
      </c>
      <c r="R33" s="343"/>
      <c r="S33" s="350" t="str">
        <f>IF(Table2[[#This Row],[Type]]&lt;&gt;"Company", "Contractor", IF(Table2[[#This Row],[Bank_Name]]&lt;&gt;"HDFC Bank", "Cheque Payment", "HDFC NEFT"))</f>
        <v>Contractor</v>
      </c>
      <c r="T33" s="507">
        <v>0</v>
      </c>
      <c r="U33" s="507">
        <v>0</v>
      </c>
      <c r="V33" s="352">
        <v>0</v>
      </c>
      <c r="W33" s="106">
        <v>386</v>
      </c>
      <c r="X33" s="106">
        <v>129</v>
      </c>
      <c r="Y33" s="106">
        <v>0</v>
      </c>
      <c r="Z33" s="107">
        <f t="shared" si="5"/>
        <v>515</v>
      </c>
      <c r="AA33" s="156">
        <f t="shared" si="6"/>
        <v>46</v>
      </c>
      <c r="AB33" s="106">
        <f>ROUND(IF(Table2[[#This Row],[Type]]="Company",Table2[[#This Row],[Basic_Rate_Day]]*8.33%,5),0)</f>
        <v>5</v>
      </c>
      <c r="AC33" s="107">
        <f t="shared" si="7"/>
        <v>566</v>
      </c>
      <c r="AD33" s="106">
        <v>501</v>
      </c>
      <c r="AE33" s="343" t="s">
        <v>956</v>
      </c>
      <c r="AF33" s="343" t="s">
        <v>957</v>
      </c>
      <c r="AG33" s="343" t="s">
        <v>958</v>
      </c>
      <c r="AH33" s="343"/>
      <c r="AI33" s="349" t="str">
        <f t="shared" si="2"/>
        <v>1</v>
      </c>
      <c r="AJ33" s="353">
        <f t="shared" si="8"/>
        <v>13</v>
      </c>
      <c r="AK33" s="349" t="str" cm="1">
        <f t="array" ref="AK33">_xlfn.IFS(Z33&lt;=501, "440-501", Z33&lt;=550, "502-550", Z33&lt;=600, "551-600", Z33&lt;=650, "601-650", Z33&lt;=700, "651-700", TRUE, "Above 700")</f>
        <v>502-550</v>
      </c>
      <c r="AL33" s="343"/>
      <c r="AM33" s="343"/>
      <c r="AN33" s="348">
        <v>44317</v>
      </c>
      <c r="AO33" s="343" t="s">
        <v>113</v>
      </c>
      <c r="AP33" s="349" t="str">
        <f t="shared" ca="1" si="3"/>
        <v>5Y 3M</v>
      </c>
      <c r="AQ33" s="355" t="str">
        <f>IF(_xlfn.DAYS(SETUP!$A$2,AN33)&lt;365,"Less Than 1 Yr", IF(_xlfn.DAYS(SETUP!$A$2,AN33)&lt;=730,"1 Year to 2 Yrs", IF(_xlfn.DAYS(SETUP!$A$2,AN33)&lt;=1095,"2 Yrs to 3 Yrs", IF(_xlfn.DAYS(SETUP!$A$2,AN33)&lt;=1825,"3 Yrs to 5 Yrs", IF(_xlfn.DAYS(SETUP!$A$2,AN33)&lt;=2555,"5 Yrs to 7 Yrs", "Above 7 Yrs")))))</f>
        <v>5 Yrs to 7 Yrs</v>
      </c>
      <c r="AR33" s="356" t="str">
        <f>IF(J33="","",DATEDIF(J33,SETUP!$B$2,"Y")&amp;" Yrs")</f>
        <v>26 Yrs</v>
      </c>
      <c r="AS33" s="349" t="str">
        <f>IF(J33="","",
 IF(DATEDIF(J33,SETUP!$B$2,"Y")&lt;25,"Below 25",
 IF(DATEDIF(J33,SETUP!$B$2,"Y")&lt;30,"25-30",
 IF(DATEDIF(J33,SETUP!$B$2,"Y")&lt;35,"30-35",
 IF(DATEDIF(J33,SETUP!$B$2,"Y")&lt;40,"35-40",
 "Above 40")))))</f>
        <v>25-30</v>
      </c>
      <c r="AT33" s="349" t="s">
        <v>1140</v>
      </c>
      <c r="AU33" s="357" t="s">
        <v>586</v>
      </c>
      <c r="AV33" s="343">
        <f t="shared" si="4"/>
        <v>20</v>
      </c>
      <c r="AW33" s="357"/>
      <c r="AX33" s="343">
        <v>386</v>
      </c>
      <c r="AY33" s="352">
        <v>129</v>
      </c>
      <c r="AZ33" s="343"/>
      <c r="BA33" s="343"/>
    </row>
    <row r="34" spans="1:53" ht="13.95" customHeight="1" x14ac:dyDescent="0.25">
      <c r="A34" s="343">
        <f>COUNTIF($D$2:D34,D34)</f>
        <v>33</v>
      </c>
      <c r="B34" s="344" t="s">
        <v>1038</v>
      </c>
      <c r="C34" s="345" t="s">
        <v>117</v>
      </c>
      <c r="D34" s="343" t="s">
        <v>41</v>
      </c>
      <c r="E34" s="346" t="s">
        <v>42</v>
      </c>
      <c r="F34" s="347" t="s">
        <v>115</v>
      </c>
      <c r="G34" s="343" t="s">
        <v>118</v>
      </c>
      <c r="H34" s="343"/>
      <c r="I34" s="343" t="s">
        <v>52</v>
      </c>
      <c r="J34" s="348">
        <v>28491</v>
      </c>
      <c r="K34" s="348">
        <v>46054</v>
      </c>
      <c r="L34" s="343" t="s">
        <v>605</v>
      </c>
      <c r="M34" s="343"/>
      <c r="N34" s="349" t="str">
        <f>IF(OR(MASTER_Workers!$E34="Contractor-PF",MASTER_Workers!$E34="Company"),"Yes","No")</f>
        <v>Yes</v>
      </c>
      <c r="O34" s="349" t="str">
        <f>IF(Table2[[#This Row],[Unit]]= "Sakar-III", "YES", "NO")</f>
        <v>NO</v>
      </c>
      <c r="P34" s="350">
        <v>101693230783</v>
      </c>
      <c r="Q34" s="507">
        <v>0</v>
      </c>
      <c r="R34" s="343"/>
      <c r="S34" s="350" t="str">
        <f>IF(Table2[[#This Row],[Type]]&lt;&gt;"Company", "Contractor", IF(Table2[[#This Row],[Bank_Name]]&lt;&gt;"HDFC Bank", "Cheque Payment", "HDFC NEFT"))</f>
        <v>Contractor</v>
      </c>
      <c r="T34" s="507">
        <v>0</v>
      </c>
      <c r="U34" s="507">
        <v>0</v>
      </c>
      <c r="V34" s="352">
        <v>0</v>
      </c>
      <c r="W34" s="106">
        <v>382</v>
      </c>
      <c r="X34" s="106">
        <v>138</v>
      </c>
      <c r="Y34" s="106">
        <v>0</v>
      </c>
      <c r="Z34" s="107">
        <f t="shared" si="5"/>
        <v>520</v>
      </c>
      <c r="AA34" s="156">
        <f t="shared" si="6"/>
        <v>46</v>
      </c>
      <c r="AB34" s="106">
        <f>ROUND(IF(Table2[[#This Row],[Type]]="Company",Table2[[#This Row],[Basic_Rate_Day]]*8.33%,5),0)</f>
        <v>5</v>
      </c>
      <c r="AC34" s="107">
        <f t="shared" si="7"/>
        <v>571</v>
      </c>
      <c r="AD34" s="106">
        <v>501</v>
      </c>
      <c r="AE34" s="343" t="s">
        <v>960</v>
      </c>
      <c r="AF34" s="343" t="s">
        <v>580</v>
      </c>
      <c r="AG34" s="343" t="s">
        <v>971</v>
      </c>
      <c r="AH34" s="343"/>
      <c r="AI34" s="349" t="str">
        <f t="shared" si="2"/>
        <v>1</v>
      </c>
      <c r="AJ34" s="353">
        <f t="shared" si="8"/>
        <v>18</v>
      </c>
      <c r="AK34" s="349" t="str" cm="1">
        <f t="array" ref="AK34">_xlfn.IFS(Z34&lt;=501, "440-501", Z34&lt;=550, "502-550", Z34&lt;=600, "551-600", Z34&lt;=650, "601-650", Z34&lt;=700, "651-700", TRUE, "Above 700")</f>
        <v>502-550</v>
      </c>
      <c r="AL34" s="343"/>
      <c r="AM34" s="343"/>
      <c r="AN34" s="348">
        <v>43165</v>
      </c>
      <c r="AO34" s="343" t="s">
        <v>116</v>
      </c>
      <c r="AP34" s="349" t="str">
        <f t="shared" ca="1" si="3"/>
        <v>8Y 5M</v>
      </c>
      <c r="AQ34" s="355" t="str">
        <f>IF(_xlfn.DAYS(SETUP!$A$2,AN34)&lt;365,"Less Than 1 Yr", IF(_xlfn.DAYS(SETUP!$A$2,AN34)&lt;=730,"1 Year to 2 Yrs", IF(_xlfn.DAYS(SETUP!$A$2,AN34)&lt;=1095,"2 Yrs to 3 Yrs", IF(_xlfn.DAYS(SETUP!$A$2,AN34)&lt;=1825,"3 Yrs to 5 Yrs", IF(_xlfn.DAYS(SETUP!$A$2,AN34)&lt;=2555,"5 Yrs to 7 Yrs", "Above 7 Yrs")))))</f>
        <v>Above 7 Yrs</v>
      </c>
      <c r="AR34" s="356" t="str">
        <f>IF(J34="","",DATEDIF(J34,SETUP!$B$2,"Y")&amp;" Yrs")</f>
        <v>48 Yrs</v>
      </c>
      <c r="AS34" s="349" t="str">
        <f>IF(J34="","",
 IF(DATEDIF(J34,SETUP!$B$2,"Y")&lt;25,"Below 25",
 IF(DATEDIF(J34,SETUP!$B$2,"Y")&lt;30,"25-30",
 IF(DATEDIF(J34,SETUP!$B$2,"Y")&lt;35,"30-35",
 IF(DATEDIF(J34,SETUP!$B$2,"Y")&lt;40,"35-40",
 "Above 40")))))</f>
        <v>Above 40</v>
      </c>
      <c r="AT34" s="349" t="s">
        <v>1142</v>
      </c>
      <c r="AU34" s="357" t="s">
        <v>586</v>
      </c>
      <c r="AV34" s="343">
        <f t="shared" si="4"/>
        <v>20</v>
      </c>
      <c r="AW34" s="357"/>
      <c r="AX34" s="343">
        <v>382</v>
      </c>
      <c r="AY34" s="352">
        <v>138</v>
      </c>
      <c r="AZ34" s="343"/>
      <c r="BA34" s="343"/>
    </row>
    <row r="35" spans="1:53" ht="13.95" customHeight="1" x14ac:dyDescent="0.25">
      <c r="A35" s="343">
        <f>COUNTIF($D$2:D35,D35)</f>
        <v>34</v>
      </c>
      <c r="B35" s="344" t="s">
        <v>1039</v>
      </c>
      <c r="C35" s="345" t="s">
        <v>120</v>
      </c>
      <c r="D35" s="343" t="s">
        <v>41</v>
      </c>
      <c r="E35" s="346" t="s">
        <v>42</v>
      </c>
      <c r="F35" s="347" t="s">
        <v>115</v>
      </c>
      <c r="G35" s="343" t="s">
        <v>51</v>
      </c>
      <c r="H35" s="343"/>
      <c r="I35" s="343" t="s">
        <v>52</v>
      </c>
      <c r="J35" s="348">
        <v>37693</v>
      </c>
      <c r="K35" s="348">
        <v>46054</v>
      </c>
      <c r="L35" s="343" t="s">
        <v>605</v>
      </c>
      <c r="M35" s="343"/>
      <c r="N35" s="349" t="str">
        <f>IF(OR(MASTER_Workers!$E35="Contractor-PF",MASTER_Workers!$E35="Company"),"Yes","No")</f>
        <v>Yes</v>
      </c>
      <c r="O35" s="349" t="str">
        <f>IF(Table2[[#This Row],[Unit]]= "Sakar-III", "YES", "NO")</f>
        <v>NO</v>
      </c>
      <c r="P35" s="350">
        <v>101693230658</v>
      </c>
      <c r="Q35" s="507">
        <v>0</v>
      </c>
      <c r="R35" s="343"/>
      <c r="S35" s="350" t="str">
        <f>IF(Table2[[#This Row],[Type]]&lt;&gt;"Company", "Contractor", IF(Table2[[#This Row],[Bank_Name]]&lt;&gt;"HDFC Bank", "Cheque Payment", "HDFC NEFT"))</f>
        <v>Contractor</v>
      </c>
      <c r="T35" s="507">
        <v>0</v>
      </c>
      <c r="U35" s="507">
        <v>0</v>
      </c>
      <c r="V35" s="352">
        <v>0</v>
      </c>
      <c r="W35" s="106">
        <v>362</v>
      </c>
      <c r="X35" s="106">
        <v>138</v>
      </c>
      <c r="Y35" s="106">
        <v>0</v>
      </c>
      <c r="Z35" s="107">
        <f t="shared" si="5"/>
        <v>500</v>
      </c>
      <c r="AA35" s="156">
        <f t="shared" si="6"/>
        <v>43</v>
      </c>
      <c r="AB35" s="106">
        <f>ROUND(IF(Table2[[#This Row],[Type]]="Company",Table2[[#This Row],[Basic_Rate_Day]]*8.33%,5),0)</f>
        <v>5</v>
      </c>
      <c r="AC35" s="107">
        <f t="shared" si="7"/>
        <v>548</v>
      </c>
      <c r="AD35" s="106">
        <v>501</v>
      </c>
      <c r="AE35" s="343" t="s">
        <v>963</v>
      </c>
      <c r="AF35" s="343" t="s">
        <v>580</v>
      </c>
      <c r="AG35" s="343" t="s">
        <v>966</v>
      </c>
      <c r="AH35" s="343"/>
      <c r="AI35" s="349" t="str">
        <f t="shared" si="2"/>
        <v>1</v>
      </c>
      <c r="AJ35" s="353">
        <f t="shared" si="8"/>
        <v>-2</v>
      </c>
      <c r="AK35" s="349" t="str" cm="1">
        <f t="array" ref="AK35">_xlfn.IFS(Z35&lt;=501, "440-501", Z35&lt;=550, "502-550", Z35&lt;=600, "551-600", Z35&lt;=650, "601-650", Z35&lt;=700, "651-700", TRUE, "Above 700")</f>
        <v>440-501</v>
      </c>
      <c r="AL35" s="343">
        <v>6</v>
      </c>
      <c r="AM35" s="343"/>
      <c r="AN35" s="348">
        <v>44317</v>
      </c>
      <c r="AO35" s="343" t="s">
        <v>119</v>
      </c>
      <c r="AP35" s="349" t="str">
        <f t="shared" ca="1" si="3"/>
        <v>5Y 3M</v>
      </c>
      <c r="AQ35" s="355" t="str">
        <f>IF(_xlfn.DAYS(SETUP!$A$2,AN35)&lt;365,"Less Than 1 Yr", IF(_xlfn.DAYS(SETUP!$A$2,AN35)&lt;=730,"1 Year to 2 Yrs", IF(_xlfn.DAYS(SETUP!$A$2,AN35)&lt;=1095,"2 Yrs to 3 Yrs", IF(_xlfn.DAYS(SETUP!$A$2,AN35)&lt;=1825,"3 Yrs to 5 Yrs", IF(_xlfn.DAYS(SETUP!$A$2,AN35)&lt;=2555,"5 Yrs to 7 Yrs", "Above 7 Yrs")))))</f>
        <v>5 Yrs to 7 Yrs</v>
      </c>
      <c r="AR35" s="356" t="str">
        <f>IF(J35="","",DATEDIF(J35,SETUP!$B$2,"Y")&amp;" Yrs")</f>
        <v>23 Yrs</v>
      </c>
      <c r="AS35" s="349" t="str">
        <f>IF(J35="","",
 IF(DATEDIF(J35,SETUP!$B$2,"Y")&lt;25,"Below 25",
 IF(DATEDIF(J35,SETUP!$B$2,"Y")&lt;30,"25-30",
 IF(DATEDIF(J35,SETUP!$B$2,"Y")&lt;35,"30-35",
 IF(DATEDIF(J35,SETUP!$B$2,"Y")&lt;40,"35-40",
 "Above 40")))))</f>
        <v>Below 25</v>
      </c>
      <c r="AT35" s="349" t="s">
        <v>1140</v>
      </c>
      <c r="AU35" s="357" t="s">
        <v>586</v>
      </c>
      <c r="AV35" s="343">
        <f t="shared" si="4"/>
        <v>20</v>
      </c>
      <c r="AW35" s="357"/>
      <c r="AX35" s="343">
        <v>362</v>
      </c>
      <c r="AY35" s="352">
        <v>138</v>
      </c>
      <c r="AZ35" s="343"/>
      <c r="BA35" s="343"/>
    </row>
    <row r="36" spans="1:53" ht="13.95" customHeight="1" x14ac:dyDescent="0.25">
      <c r="A36" s="359">
        <f>COUNTIF($D$2:D36,D36)</f>
        <v>35</v>
      </c>
      <c r="B36" s="515" t="s">
        <v>1040</v>
      </c>
      <c r="C36" s="358" t="s">
        <v>122</v>
      </c>
      <c r="D36" s="359" t="s">
        <v>41</v>
      </c>
      <c r="E36" s="360" t="s">
        <v>42</v>
      </c>
      <c r="F36" s="361" t="s">
        <v>115</v>
      </c>
      <c r="G36" s="343" t="s">
        <v>87</v>
      </c>
      <c r="H36" s="343"/>
      <c r="I36" s="343" t="s">
        <v>52</v>
      </c>
      <c r="J36" s="348">
        <v>37629</v>
      </c>
      <c r="K36" s="348">
        <v>46054</v>
      </c>
      <c r="L36" s="343" t="s">
        <v>605</v>
      </c>
      <c r="M36" s="343"/>
      <c r="N36" s="349" t="str">
        <f>IF(OR(MASTER_Workers!$E36="Contractor-PF",MASTER_Workers!$E36="Company"),"Yes","No")</f>
        <v>Yes</v>
      </c>
      <c r="O36" s="349" t="str">
        <f>IF(Table2[[#This Row],[Unit]]= "Sakar-III", "YES", "NO")</f>
        <v>NO</v>
      </c>
      <c r="P36" s="350">
        <v>101693230593</v>
      </c>
      <c r="Q36" s="507">
        <v>0</v>
      </c>
      <c r="R36" s="359"/>
      <c r="S36" s="371" t="str">
        <f>IF(Table2[[#This Row],[Type]]&lt;&gt;"Company", "Contractor", IF(Table2[[#This Row],[Bank_Name]]&lt;&gt;"HDFC Bank", "Cheque Payment", "HDFC NEFT"))</f>
        <v>Contractor</v>
      </c>
      <c r="T36" s="520">
        <v>0</v>
      </c>
      <c r="U36" s="507">
        <v>0</v>
      </c>
      <c r="V36" s="352">
        <v>0</v>
      </c>
      <c r="W36" s="106">
        <v>357</v>
      </c>
      <c r="X36" s="106">
        <v>128</v>
      </c>
      <c r="Y36" s="106">
        <v>0</v>
      </c>
      <c r="Z36" s="107">
        <f t="shared" si="5"/>
        <v>485</v>
      </c>
      <c r="AA36" s="156">
        <f t="shared" si="6"/>
        <v>43</v>
      </c>
      <c r="AB36" s="106">
        <f>ROUND(IF(Table2[[#This Row],[Type]]="Company",Table2[[#This Row],[Basic_Rate_Day]]*8.33%,5),0)</f>
        <v>5</v>
      </c>
      <c r="AC36" s="107">
        <f t="shared" si="7"/>
        <v>533</v>
      </c>
      <c r="AD36" s="106">
        <v>501</v>
      </c>
      <c r="AE36" s="343" t="s">
        <v>963</v>
      </c>
      <c r="AF36" s="343" t="s">
        <v>580</v>
      </c>
      <c r="AG36" s="343" t="s">
        <v>977</v>
      </c>
      <c r="AH36" s="343"/>
      <c r="AI36" s="349" t="str">
        <f t="shared" si="2"/>
        <v>0</v>
      </c>
      <c r="AJ36" s="353">
        <f t="shared" si="8"/>
        <v>-17</v>
      </c>
      <c r="AK36" s="349" t="str" cm="1">
        <f t="array" ref="AK36">_xlfn.IFS(Z36&lt;=501, "440-501", Z36&lt;=550, "502-550", Z36&lt;=600, "551-600", Z36&lt;=650, "601-650", Z36&lt;=700, "651-700", TRUE, "Above 700")</f>
        <v>440-501</v>
      </c>
      <c r="AL36" s="343">
        <v>13</v>
      </c>
      <c r="AM36" s="519">
        <v>46163</v>
      </c>
      <c r="AN36" s="362">
        <v>44317</v>
      </c>
      <c r="AO36" s="359" t="s">
        <v>121</v>
      </c>
      <c r="AP36" s="363" t="str">
        <f t="shared" ca="1" si="3"/>
        <v>5Y 3M</v>
      </c>
      <c r="AQ36" s="364" t="str">
        <f>IF(_xlfn.DAYS(SETUP!$A$2,AN36)&lt;365,"Less Than 1 Yr", IF(_xlfn.DAYS(SETUP!$A$2,AN36)&lt;=730,"1 Year to 2 Yrs", IF(_xlfn.DAYS(SETUP!$A$2,AN36)&lt;=1095,"2 Yrs to 3 Yrs", IF(_xlfn.DAYS(SETUP!$A$2,AN36)&lt;=1825,"3 Yrs to 5 Yrs", IF(_xlfn.DAYS(SETUP!$A$2,AN36)&lt;=2555,"5 Yrs to 7 Yrs", "Above 7 Yrs")))))</f>
        <v>5 Yrs to 7 Yrs</v>
      </c>
      <c r="AR36" s="365" t="str">
        <f>IF(J36="","",DATEDIF(J36,SETUP!$B$2,"Y")&amp;" Yrs")</f>
        <v>23 Yrs</v>
      </c>
      <c r="AS36" s="363" t="str">
        <f>IF(J36="","",
 IF(DATEDIF(J36,SETUP!$B$2,"Y")&lt;25,"Below 25",
 IF(DATEDIF(J36,SETUP!$B$2,"Y")&lt;30,"25-30",
 IF(DATEDIF(J36,SETUP!$B$2,"Y")&lt;35,"30-35",
 IF(DATEDIF(J36,SETUP!$B$2,"Y")&lt;40,"35-40",
 "Above 40")))))</f>
        <v>Below 25</v>
      </c>
      <c r="AT36" s="363" t="s">
        <v>1140</v>
      </c>
      <c r="AU36" s="366" t="s">
        <v>586</v>
      </c>
      <c r="AV36" s="359">
        <f t="shared" si="4"/>
        <v>20</v>
      </c>
      <c r="AW36" s="366"/>
      <c r="AX36" s="359">
        <v>357</v>
      </c>
      <c r="AY36" s="516">
        <v>128</v>
      </c>
      <c r="AZ36" s="359"/>
      <c r="BA36" s="359"/>
    </row>
    <row r="37" spans="1:53" ht="13.95" customHeight="1" x14ac:dyDescent="0.25">
      <c r="A37" s="343">
        <f>COUNTIF($D$2:D37,D37)</f>
        <v>36</v>
      </c>
      <c r="B37" s="344" t="s">
        <v>1041</v>
      </c>
      <c r="C37" s="345" t="s">
        <v>124</v>
      </c>
      <c r="D37" s="343" t="s">
        <v>41</v>
      </c>
      <c r="E37" s="346" t="s">
        <v>42</v>
      </c>
      <c r="F37" s="347" t="s">
        <v>115</v>
      </c>
      <c r="G37" s="343" t="s">
        <v>48</v>
      </c>
      <c r="H37" s="343"/>
      <c r="I37" s="343" t="s">
        <v>52</v>
      </c>
      <c r="J37" s="348">
        <v>32291</v>
      </c>
      <c r="K37" s="348">
        <v>46054</v>
      </c>
      <c r="L37" s="343" t="s">
        <v>605</v>
      </c>
      <c r="M37" s="343"/>
      <c r="N37" s="349" t="str">
        <f>IF(OR(MASTER_Workers!$E37="Contractor-PF",MASTER_Workers!$E37="Company"),"Yes","No")</f>
        <v>Yes</v>
      </c>
      <c r="O37" s="349" t="str">
        <f>IF(Table2[[#This Row],[Unit]]= "Sakar-III", "YES", "NO")</f>
        <v>NO</v>
      </c>
      <c r="P37" s="350">
        <v>101693230670</v>
      </c>
      <c r="Q37" s="507">
        <v>0</v>
      </c>
      <c r="R37" s="343"/>
      <c r="S37" s="350" t="str">
        <f>IF(Table2[[#This Row],[Type]]&lt;&gt;"Company", "Contractor", IF(Table2[[#This Row],[Bank_Name]]&lt;&gt;"HDFC Bank", "Cheque Payment", "HDFC NEFT"))</f>
        <v>Contractor</v>
      </c>
      <c r="T37" s="507">
        <v>0</v>
      </c>
      <c r="U37" s="507">
        <v>0</v>
      </c>
      <c r="V37" s="352">
        <v>0</v>
      </c>
      <c r="W37" s="106">
        <v>357</v>
      </c>
      <c r="X37" s="106">
        <v>128</v>
      </c>
      <c r="Y37" s="106">
        <v>0</v>
      </c>
      <c r="Z37" s="107">
        <f t="shared" si="5"/>
        <v>485</v>
      </c>
      <c r="AA37" s="156">
        <f t="shared" si="6"/>
        <v>43</v>
      </c>
      <c r="AB37" s="106">
        <f>ROUND(IF(Table2[[#This Row],[Type]]="Company",Table2[[#This Row],[Basic_Rate_Day]]*8.33%,5),0)</f>
        <v>5</v>
      </c>
      <c r="AC37" s="107">
        <f t="shared" si="7"/>
        <v>533</v>
      </c>
      <c r="AD37" s="106">
        <v>501</v>
      </c>
      <c r="AE37" s="343" t="s">
        <v>963</v>
      </c>
      <c r="AF37" s="343" t="s">
        <v>580</v>
      </c>
      <c r="AG37" s="343" t="s">
        <v>613</v>
      </c>
      <c r="AH37" s="343"/>
      <c r="AI37" s="349" t="str">
        <f t="shared" si="2"/>
        <v>1</v>
      </c>
      <c r="AJ37" s="353">
        <f t="shared" si="8"/>
        <v>-17</v>
      </c>
      <c r="AK37" s="349" t="str" cm="1">
        <f t="array" ref="AK37">_xlfn.IFS(Z37&lt;=501, "440-501", Z37&lt;=550, "502-550", Z37&lt;=600, "551-600", Z37&lt;=650, "601-650", Z37&lt;=700, "651-700", TRUE, "Above 700")</f>
        <v>440-501</v>
      </c>
      <c r="AL37" s="343"/>
      <c r="AM37" s="343"/>
      <c r="AN37" s="348">
        <v>43626</v>
      </c>
      <c r="AO37" s="343" t="s">
        <v>123</v>
      </c>
      <c r="AP37" s="349" t="str">
        <f t="shared" ca="1" si="3"/>
        <v>7Y 2M</v>
      </c>
      <c r="AQ37" s="355" t="str">
        <f>IF(_xlfn.DAYS(SETUP!$A$2,AN37)&lt;365,"Less Than 1 Yr", IF(_xlfn.DAYS(SETUP!$A$2,AN37)&lt;=730,"1 Year to 2 Yrs", IF(_xlfn.DAYS(SETUP!$A$2,AN37)&lt;=1095,"2 Yrs to 3 Yrs", IF(_xlfn.DAYS(SETUP!$A$2,AN37)&lt;=1825,"3 Yrs to 5 Yrs", IF(_xlfn.DAYS(SETUP!$A$2,AN37)&lt;=2555,"5 Yrs to 7 Yrs", "Above 7 Yrs")))))</f>
        <v>Above 7 Yrs</v>
      </c>
      <c r="AR37" s="356" t="str">
        <f>IF(J37="","",DATEDIF(J37,SETUP!$B$2,"Y")&amp;" Yrs")</f>
        <v>37 Yrs</v>
      </c>
      <c r="AS37" s="349" t="str">
        <f>IF(J37="","",
 IF(DATEDIF(J37,SETUP!$B$2,"Y")&lt;25,"Below 25",
 IF(DATEDIF(J37,SETUP!$B$2,"Y")&lt;30,"25-30",
 IF(DATEDIF(J37,SETUP!$B$2,"Y")&lt;35,"30-35",
 IF(DATEDIF(J37,SETUP!$B$2,"Y")&lt;40,"35-40",
 "Above 40")))))</f>
        <v>35-40</v>
      </c>
      <c r="AT37" s="349" t="s">
        <v>1140</v>
      </c>
      <c r="AU37" s="357" t="s">
        <v>586</v>
      </c>
      <c r="AV37" s="343">
        <f t="shared" si="4"/>
        <v>20</v>
      </c>
      <c r="AW37" s="357"/>
      <c r="AX37" s="343">
        <v>357</v>
      </c>
      <c r="AY37" s="352">
        <v>128</v>
      </c>
      <c r="AZ37" s="343"/>
      <c r="BA37" s="343"/>
    </row>
    <row r="38" spans="1:53" ht="13.95" customHeight="1" x14ac:dyDescent="0.25">
      <c r="A38" s="343">
        <f>COUNTIF($D$2:D38,D38)</f>
        <v>37</v>
      </c>
      <c r="B38" s="344" t="s">
        <v>1042</v>
      </c>
      <c r="C38" s="345" t="s">
        <v>126</v>
      </c>
      <c r="D38" s="343" t="s">
        <v>41</v>
      </c>
      <c r="E38" s="346" t="s">
        <v>42</v>
      </c>
      <c r="F38" s="347" t="s">
        <v>115</v>
      </c>
      <c r="G38" s="343" t="s">
        <v>87</v>
      </c>
      <c r="H38" s="343"/>
      <c r="I38" s="343" t="s">
        <v>52</v>
      </c>
      <c r="J38" s="348">
        <v>37719</v>
      </c>
      <c r="K38" s="348">
        <v>46054</v>
      </c>
      <c r="L38" s="343" t="s">
        <v>605</v>
      </c>
      <c r="M38" s="343"/>
      <c r="N38" s="349" t="str">
        <f>IF(OR(MASTER_Workers!$E38="Contractor-PF",MASTER_Workers!$E38="Company"),"Yes","No")</f>
        <v>Yes</v>
      </c>
      <c r="O38" s="349" t="str">
        <f>IF(Table2[[#This Row],[Unit]]= "Sakar-III", "YES", "NO")</f>
        <v>NO</v>
      </c>
      <c r="P38" s="350">
        <v>101693230796</v>
      </c>
      <c r="Q38" s="507">
        <v>0</v>
      </c>
      <c r="R38" s="343"/>
      <c r="S38" s="350" t="str">
        <f>IF(Table2[[#This Row],[Type]]&lt;&gt;"Company", "Contractor", IF(Table2[[#This Row],[Bank_Name]]&lt;&gt;"HDFC Bank", "Cheque Payment", "HDFC NEFT"))</f>
        <v>Contractor</v>
      </c>
      <c r="T38" s="507">
        <v>0</v>
      </c>
      <c r="U38" s="507">
        <v>0</v>
      </c>
      <c r="V38" s="352">
        <v>0</v>
      </c>
      <c r="W38" s="106">
        <v>352</v>
      </c>
      <c r="X38" s="106">
        <v>118</v>
      </c>
      <c r="Y38" s="106">
        <v>0</v>
      </c>
      <c r="Z38" s="107">
        <f t="shared" si="5"/>
        <v>470</v>
      </c>
      <c r="AA38" s="156">
        <f t="shared" si="6"/>
        <v>42</v>
      </c>
      <c r="AB38" s="106">
        <f>ROUND(IF(Table2[[#This Row],[Type]]="Company",Table2[[#This Row],[Basic_Rate_Day]]*8.33%,5),0)</f>
        <v>5</v>
      </c>
      <c r="AC38" s="107">
        <f t="shared" si="7"/>
        <v>517</v>
      </c>
      <c r="AD38" s="106">
        <v>501</v>
      </c>
      <c r="AE38" s="343" t="s">
        <v>956</v>
      </c>
      <c r="AF38" s="343" t="s">
        <v>957</v>
      </c>
      <c r="AG38" s="343" t="s">
        <v>978</v>
      </c>
      <c r="AH38" s="343"/>
      <c r="AI38" s="349" t="str">
        <f t="shared" si="2"/>
        <v>1</v>
      </c>
      <c r="AJ38" s="353">
        <f t="shared" si="8"/>
        <v>-32</v>
      </c>
      <c r="AK38" s="349" t="str" cm="1">
        <f t="array" ref="AK38">_xlfn.IFS(Z38&lt;=501, "440-501", Z38&lt;=550, "502-550", Z38&lt;=600, "551-600", Z38&lt;=650, "601-650", Z38&lt;=700, "651-700", TRUE, "Above 700")</f>
        <v>440-501</v>
      </c>
      <c r="AL38" s="343">
        <v>12</v>
      </c>
      <c r="AM38" s="343"/>
      <c r="AN38" s="348">
        <v>44319</v>
      </c>
      <c r="AO38" s="343" t="s">
        <v>125</v>
      </c>
      <c r="AP38" s="349" t="str">
        <f t="shared" ca="1" si="3"/>
        <v>5Y 3M</v>
      </c>
      <c r="AQ38" s="355" t="str">
        <f>IF(_xlfn.DAYS(SETUP!$A$2,AN38)&lt;365,"Less Than 1 Yr", IF(_xlfn.DAYS(SETUP!$A$2,AN38)&lt;=730,"1 Year to 2 Yrs", IF(_xlfn.DAYS(SETUP!$A$2,AN38)&lt;=1095,"2 Yrs to 3 Yrs", IF(_xlfn.DAYS(SETUP!$A$2,AN38)&lt;=1825,"3 Yrs to 5 Yrs", IF(_xlfn.DAYS(SETUP!$A$2,AN38)&lt;=2555,"5 Yrs to 7 Yrs", "Above 7 Yrs")))))</f>
        <v>5 Yrs to 7 Yrs</v>
      </c>
      <c r="AR38" s="356" t="str">
        <f>IF(J38="","",DATEDIF(J38,SETUP!$B$2,"Y")&amp;" Yrs")</f>
        <v>22 Yrs</v>
      </c>
      <c r="AS38" s="349" t="str">
        <f>IF(J38="","",
 IF(DATEDIF(J38,SETUP!$B$2,"Y")&lt;25,"Below 25",
 IF(DATEDIF(J38,SETUP!$B$2,"Y")&lt;30,"25-30",
 IF(DATEDIF(J38,SETUP!$B$2,"Y")&lt;35,"30-35",
 IF(DATEDIF(J38,SETUP!$B$2,"Y")&lt;40,"35-40",
 "Above 40")))))</f>
        <v>Below 25</v>
      </c>
      <c r="AT38" s="349" t="s">
        <v>1140</v>
      </c>
      <c r="AU38" s="357" t="s">
        <v>586</v>
      </c>
      <c r="AV38" s="343">
        <f t="shared" si="4"/>
        <v>20</v>
      </c>
      <c r="AW38" s="357"/>
      <c r="AX38" s="343">
        <v>352</v>
      </c>
      <c r="AY38" s="352">
        <v>118</v>
      </c>
      <c r="AZ38" s="343"/>
      <c r="BA38" s="343"/>
    </row>
    <row r="39" spans="1:53" ht="13.95" customHeight="1" x14ac:dyDescent="0.25">
      <c r="A39" s="343">
        <f>COUNTIF($D$2:D39,D39)</f>
        <v>38</v>
      </c>
      <c r="B39" s="344" t="s">
        <v>1043</v>
      </c>
      <c r="C39" s="345" t="s">
        <v>128</v>
      </c>
      <c r="D39" s="343" t="s">
        <v>41</v>
      </c>
      <c r="E39" s="346" t="s">
        <v>42</v>
      </c>
      <c r="F39" s="347" t="s">
        <v>115</v>
      </c>
      <c r="G39" s="343" t="s">
        <v>48</v>
      </c>
      <c r="H39" s="343"/>
      <c r="I39" s="343" t="s">
        <v>52</v>
      </c>
      <c r="J39" s="348">
        <v>37583</v>
      </c>
      <c r="K39" s="348">
        <v>46054</v>
      </c>
      <c r="L39" s="343" t="s">
        <v>605</v>
      </c>
      <c r="M39" s="343"/>
      <c r="N39" s="349" t="str">
        <f>IF(OR(MASTER_Workers!$E39="Contractor-PF",MASTER_Workers!$E39="Company"),"Yes","No")</f>
        <v>Yes</v>
      </c>
      <c r="O39" s="349" t="str">
        <f>IF(Table2[[#This Row],[Unit]]= "Sakar-III", "YES", "NO")</f>
        <v>NO</v>
      </c>
      <c r="P39" s="350">
        <v>101693230823</v>
      </c>
      <c r="Q39" s="507">
        <v>0</v>
      </c>
      <c r="R39" s="343"/>
      <c r="S39" s="350" t="str">
        <f>IF(Table2[[#This Row],[Type]]&lt;&gt;"Company", "Contractor", IF(Table2[[#This Row],[Bank_Name]]&lt;&gt;"HDFC Bank", "Cheque Payment", "HDFC NEFT"))</f>
        <v>Contractor</v>
      </c>
      <c r="T39" s="507">
        <v>0</v>
      </c>
      <c r="U39" s="507">
        <v>0</v>
      </c>
      <c r="V39" s="352">
        <v>0</v>
      </c>
      <c r="W39" s="106">
        <v>356</v>
      </c>
      <c r="X39" s="106">
        <v>119</v>
      </c>
      <c r="Y39" s="106">
        <v>0</v>
      </c>
      <c r="Z39" s="107">
        <f t="shared" si="5"/>
        <v>475</v>
      </c>
      <c r="AA39" s="156">
        <f t="shared" si="6"/>
        <v>43</v>
      </c>
      <c r="AB39" s="106">
        <f>ROUND(IF(Table2[[#This Row],[Type]]="Company",Table2[[#This Row],[Basic_Rate_Day]]*8.33%,5),0)</f>
        <v>5</v>
      </c>
      <c r="AC39" s="107">
        <f t="shared" si="7"/>
        <v>523</v>
      </c>
      <c r="AD39" s="106">
        <v>501</v>
      </c>
      <c r="AE39" s="343" t="s">
        <v>960</v>
      </c>
      <c r="AF39" s="343" t="s">
        <v>580</v>
      </c>
      <c r="AG39" s="343" t="s">
        <v>977</v>
      </c>
      <c r="AH39" s="343"/>
      <c r="AI39" s="349" t="str">
        <f t="shared" si="2"/>
        <v>1</v>
      </c>
      <c r="AJ39" s="353">
        <f t="shared" si="8"/>
        <v>-27</v>
      </c>
      <c r="AK39" s="349" t="str" cm="1">
        <f t="array" ref="AK39">_xlfn.IFS(Z39&lt;=501, "440-501", Z39&lt;=550, "502-550", Z39&lt;=600, "551-600", Z39&lt;=650, "601-650", Z39&lt;=700, "651-700", TRUE, "Above 700")</f>
        <v>440-501</v>
      </c>
      <c r="AL39" s="343">
        <v>8</v>
      </c>
      <c r="AM39" s="343"/>
      <c r="AN39" s="348">
        <v>44317</v>
      </c>
      <c r="AO39" s="343" t="s">
        <v>127</v>
      </c>
      <c r="AP39" s="349" t="str">
        <f t="shared" ca="1" si="3"/>
        <v>5Y 3M</v>
      </c>
      <c r="AQ39" s="355" t="str">
        <f>IF(_xlfn.DAYS(SETUP!$A$2,AN39)&lt;365,"Less Than 1 Yr", IF(_xlfn.DAYS(SETUP!$A$2,AN39)&lt;=730,"1 Year to 2 Yrs", IF(_xlfn.DAYS(SETUP!$A$2,AN39)&lt;=1095,"2 Yrs to 3 Yrs", IF(_xlfn.DAYS(SETUP!$A$2,AN39)&lt;=1825,"3 Yrs to 5 Yrs", IF(_xlfn.DAYS(SETUP!$A$2,AN39)&lt;=2555,"5 Yrs to 7 Yrs", "Above 7 Yrs")))))</f>
        <v>5 Yrs to 7 Yrs</v>
      </c>
      <c r="AR39" s="356" t="str">
        <f>IF(J39="","",DATEDIF(J39,SETUP!$B$2,"Y")&amp;" Yrs")</f>
        <v>23 Yrs</v>
      </c>
      <c r="AS39" s="349" t="str">
        <f>IF(J39="","",
 IF(DATEDIF(J39,SETUP!$B$2,"Y")&lt;25,"Below 25",
 IF(DATEDIF(J39,SETUP!$B$2,"Y")&lt;30,"25-30",
 IF(DATEDIF(J39,SETUP!$B$2,"Y")&lt;35,"30-35",
 IF(DATEDIF(J39,SETUP!$B$2,"Y")&lt;40,"35-40",
 "Above 40")))))</f>
        <v>Below 25</v>
      </c>
      <c r="AT39" s="349" t="s">
        <v>1140</v>
      </c>
      <c r="AU39" s="357" t="s">
        <v>586</v>
      </c>
      <c r="AV39" s="343">
        <f t="shared" si="4"/>
        <v>20</v>
      </c>
      <c r="AW39" s="357"/>
      <c r="AX39" s="343">
        <v>356</v>
      </c>
      <c r="AY39" s="352">
        <v>119</v>
      </c>
      <c r="AZ39" s="343"/>
      <c r="BA39" s="343"/>
    </row>
    <row r="40" spans="1:53" ht="13.95" customHeight="1" x14ac:dyDescent="0.25">
      <c r="A40" s="343">
        <f>COUNTIF($D$2:D40,D40)</f>
        <v>39</v>
      </c>
      <c r="B40" s="344" t="s">
        <v>1044</v>
      </c>
      <c r="C40" s="345" t="s">
        <v>130</v>
      </c>
      <c r="D40" s="343" t="s">
        <v>41</v>
      </c>
      <c r="E40" s="346" t="s">
        <v>42</v>
      </c>
      <c r="F40" s="347" t="s">
        <v>115</v>
      </c>
      <c r="G40" s="343" t="s">
        <v>51</v>
      </c>
      <c r="H40" s="343"/>
      <c r="I40" s="343" t="s">
        <v>52</v>
      </c>
      <c r="J40" s="348">
        <v>33782</v>
      </c>
      <c r="K40" s="348">
        <v>46054</v>
      </c>
      <c r="L40" s="343" t="s">
        <v>605</v>
      </c>
      <c r="M40" s="343"/>
      <c r="N40" s="349" t="str">
        <f>IF(OR(MASTER_Workers!$E40="Contractor-PF",MASTER_Workers!$E40="Company"),"Yes","No")</f>
        <v>Yes</v>
      </c>
      <c r="O40" s="349" t="str">
        <f>IF(Table2[[#This Row],[Unit]]= "Sakar-III", "YES", "NO")</f>
        <v>NO</v>
      </c>
      <c r="P40" s="350">
        <v>101693230720</v>
      </c>
      <c r="Q40" s="507">
        <v>0</v>
      </c>
      <c r="R40" s="343"/>
      <c r="S40" s="350" t="str">
        <f>IF(Table2[[#This Row],[Type]]&lt;&gt;"Company", "Contractor", IF(Table2[[#This Row],[Bank_Name]]&lt;&gt;"HDFC Bank", "Cheque Payment", "HDFC NEFT"))</f>
        <v>Contractor</v>
      </c>
      <c r="T40" s="507">
        <v>0</v>
      </c>
      <c r="U40" s="507">
        <v>0</v>
      </c>
      <c r="V40" s="352">
        <v>0</v>
      </c>
      <c r="W40" s="106">
        <v>349</v>
      </c>
      <c r="X40" s="106">
        <v>116</v>
      </c>
      <c r="Y40" s="106">
        <v>0</v>
      </c>
      <c r="Z40" s="107">
        <f t="shared" si="5"/>
        <v>465</v>
      </c>
      <c r="AA40" s="156">
        <f t="shared" si="6"/>
        <v>42</v>
      </c>
      <c r="AB40" s="106">
        <f>ROUND(IF(Table2[[#This Row],[Type]]="Company",Table2[[#This Row],[Basic_Rate_Day]]*8.33%,5),0)</f>
        <v>5</v>
      </c>
      <c r="AC40" s="107">
        <f t="shared" si="7"/>
        <v>512</v>
      </c>
      <c r="AD40" s="106">
        <v>501</v>
      </c>
      <c r="AE40" s="343" t="s">
        <v>956</v>
      </c>
      <c r="AF40" s="343" t="s">
        <v>957</v>
      </c>
      <c r="AG40" s="343" t="s">
        <v>958</v>
      </c>
      <c r="AH40" s="343"/>
      <c r="AI40" s="349" t="str">
        <f t="shared" si="2"/>
        <v>1</v>
      </c>
      <c r="AJ40" s="353">
        <f t="shared" si="8"/>
        <v>-37</v>
      </c>
      <c r="AK40" s="349" t="str" cm="1">
        <f t="array" ref="AK40">_xlfn.IFS(Z40&lt;=501, "440-501", Z40&lt;=550, "502-550", Z40&lt;=600, "551-600", Z40&lt;=650, "601-650", Z40&lt;=700, "651-700", TRUE, "Above 700")</f>
        <v>440-501</v>
      </c>
      <c r="AL40" s="343"/>
      <c r="AM40" s="343"/>
      <c r="AN40" s="348">
        <v>44145</v>
      </c>
      <c r="AO40" s="343" t="s">
        <v>129</v>
      </c>
      <c r="AP40" s="349" t="str">
        <f t="shared" ca="1" si="3"/>
        <v>5Y 9M</v>
      </c>
      <c r="AQ40" s="355" t="str">
        <f>IF(_xlfn.DAYS(SETUP!$A$2,AN40)&lt;365,"Less Than 1 Yr", IF(_xlfn.DAYS(SETUP!$A$2,AN40)&lt;=730,"1 Year to 2 Yrs", IF(_xlfn.DAYS(SETUP!$A$2,AN40)&lt;=1095,"2 Yrs to 3 Yrs", IF(_xlfn.DAYS(SETUP!$A$2,AN40)&lt;=1825,"3 Yrs to 5 Yrs", IF(_xlfn.DAYS(SETUP!$A$2,AN40)&lt;=2555,"5 Yrs to 7 Yrs", "Above 7 Yrs")))))</f>
        <v>5 Yrs to 7 Yrs</v>
      </c>
      <c r="AR40" s="356" t="str">
        <f>IF(J40="","",DATEDIF(J40,SETUP!$B$2,"Y")&amp;" Yrs")</f>
        <v>33 Yrs</v>
      </c>
      <c r="AS40" s="349" t="str">
        <f>IF(J40="","",
 IF(DATEDIF(J40,SETUP!$B$2,"Y")&lt;25,"Below 25",
 IF(DATEDIF(J40,SETUP!$B$2,"Y")&lt;30,"25-30",
 IF(DATEDIF(J40,SETUP!$B$2,"Y")&lt;35,"30-35",
 IF(DATEDIF(J40,SETUP!$B$2,"Y")&lt;40,"35-40",
 "Above 40")))))</f>
        <v>30-35</v>
      </c>
      <c r="AT40" s="349" t="s">
        <v>1140</v>
      </c>
      <c r="AU40" s="357" t="s">
        <v>586</v>
      </c>
      <c r="AV40" s="343">
        <f t="shared" si="4"/>
        <v>20</v>
      </c>
      <c r="AW40" s="357"/>
      <c r="AX40" s="343">
        <v>349</v>
      </c>
      <c r="AY40" s="352">
        <v>116</v>
      </c>
      <c r="AZ40" s="343"/>
      <c r="BA40" s="343"/>
    </row>
    <row r="41" spans="1:53" ht="13.95" customHeight="1" x14ac:dyDescent="0.25">
      <c r="A41" s="343">
        <f>COUNTIF($D$2:D41,D41)</f>
        <v>40</v>
      </c>
      <c r="B41" s="344" t="s">
        <v>1045</v>
      </c>
      <c r="C41" s="345" t="s">
        <v>132</v>
      </c>
      <c r="D41" s="343" t="s">
        <v>41</v>
      </c>
      <c r="E41" s="346" t="s">
        <v>42</v>
      </c>
      <c r="F41" s="347" t="s">
        <v>115</v>
      </c>
      <c r="G41" s="343" t="s">
        <v>118</v>
      </c>
      <c r="H41" s="343"/>
      <c r="I41" s="343" t="s">
        <v>52</v>
      </c>
      <c r="J41" s="348">
        <v>27030</v>
      </c>
      <c r="K41" s="348">
        <v>46054</v>
      </c>
      <c r="L41" s="343" t="s">
        <v>605</v>
      </c>
      <c r="M41" s="343"/>
      <c r="N41" s="349" t="str">
        <f>IF(OR(MASTER_Workers!$E41="Contractor-PF",MASTER_Workers!$E41="Company"),"Yes","No")</f>
        <v>Yes</v>
      </c>
      <c r="O41" s="349" t="str">
        <f>IF(Table2[[#This Row],[Unit]]= "Sakar-III", "YES", "NO")</f>
        <v>NO</v>
      </c>
      <c r="P41" s="350">
        <v>101706188223</v>
      </c>
      <c r="Q41" s="507">
        <v>0</v>
      </c>
      <c r="R41" s="343"/>
      <c r="S41" s="350" t="str">
        <f>IF(Table2[[#This Row],[Type]]&lt;&gt;"Company", "Contractor", IF(Table2[[#This Row],[Bank_Name]]&lt;&gt;"HDFC Bank", "Cheque Payment", "HDFC NEFT"))</f>
        <v>Contractor</v>
      </c>
      <c r="T41" s="507">
        <v>0</v>
      </c>
      <c r="U41" s="507">
        <v>0</v>
      </c>
      <c r="V41" s="352">
        <v>0</v>
      </c>
      <c r="W41" s="106">
        <v>387</v>
      </c>
      <c r="X41" s="106">
        <v>123</v>
      </c>
      <c r="Y41" s="106">
        <v>0</v>
      </c>
      <c r="Z41" s="107">
        <f t="shared" si="5"/>
        <v>510</v>
      </c>
      <c r="AA41" s="156">
        <f t="shared" si="6"/>
        <v>46</v>
      </c>
      <c r="AB41" s="106">
        <f>ROUND(IF(Table2[[#This Row],[Type]]="Company",Table2[[#This Row],[Basic_Rate_Day]]*8.33%,5),0)</f>
        <v>5</v>
      </c>
      <c r="AC41" s="107">
        <f t="shared" si="7"/>
        <v>561</v>
      </c>
      <c r="AD41" s="106">
        <v>501</v>
      </c>
      <c r="AE41" s="343" t="s">
        <v>960</v>
      </c>
      <c r="AF41" s="343" t="s">
        <v>580</v>
      </c>
      <c r="AG41" s="343" t="s">
        <v>971</v>
      </c>
      <c r="AH41" s="343"/>
      <c r="AI41" s="349" t="str">
        <f t="shared" si="2"/>
        <v>1</v>
      </c>
      <c r="AJ41" s="353">
        <f t="shared" si="8"/>
        <v>8</v>
      </c>
      <c r="AK41" s="349" t="str" cm="1">
        <f t="array" ref="AK41">_xlfn.IFS(Z41&lt;=501, "440-501", Z41&lt;=550, "502-550", Z41&lt;=600, "551-600", Z41&lt;=650, "601-650", Z41&lt;=700, "651-700", TRUE, "Above 700")</f>
        <v>502-550</v>
      </c>
      <c r="AL41" s="343"/>
      <c r="AM41" s="343"/>
      <c r="AN41" s="348">
        <v>44348</v>
      </c>
      <c r="AO41" s="343" t="s">
        <v>131</v>
      </c>
      <c r="AP41" s="349" t="str">
        <f t="shared" ca="1" si="3"/>
        <v>5Y 2M</v>
      </c>
      <c r="AQ41" s="355" t="str">
        <f>IF(_xlfn.DAYS(SETUP!$A$2,AN41)&lt;365,"Less Than 1 Yr", IF(_xlfn.DAYS(SETUP!$A$2,AN41)&lt;=730,"1 Year to 2 Yrs", IF(_xlfn.DAYS(SETUP!$A$2,AN41)&lt;=1095,"2 Yrs to 3 Yrs", IF(_xlfn.DAYS(SETUP!$A$2,AN41)&lt;=1825,"3 Yrs to 5 Yrs", IF(_xlfn.DAYS(SETUP!$A$2,AN41)&lt;=2555,"5 Yrs to 7 Yrs", "Above 7 Yrs")))))</f>
        <v>5 Yrs to 7 Yrs</v>
      </c>
      <c r="AR41" s="356" t="str">
        <f>IF(J41="","",DATEDIF(J41,SETUP!$B$2,"Y")&amp;" Yrs")</f>
        <v>52 Yrs</v>
      </c>
      <c r="AS41" s="349" t="str">
        <f>IF(J41="","",
 IF(DATEDIF(J41,SETUP!$B$2,"Y")&lt;25,"Below 25",
 IF(DATEDIF(J41,SETUP!$B$2,"Y")&lt;30,"25-30",
 IF(DATEDIF(J41,SETUP!$B$2,"Y")&lt;35,"30-35",
 IF(DATEDIF(J41,SETUP!$B$2,"Y")&lt;40,"35-40",
 "Above 40")))))</f>
        <v>Above 40</v>
      </c>
      <c r="AT41" s="349" t="s">
        <v>1142</v>
      </c>
      <c r="AU41" s="357" t="s">
        <v>586</v>
      </c>
      <c r="AV41" s="343">
        <f t="shared" si="4"/>
        <v>20</v>
      </c>
      <c r="AW41" s="357"/>
      <c r="AX41" s="343">
        <v>387</v>
      </c>
      <c r="AY41" s="352">
        <v>123</v>
      </c>
      <c r="AZ41" s="343"/>
      <c r="BA41" s="343"/>
    </row>
    <row r="42" spans="1:53" ht="13.95" customHeight="1" x14ac:dyDescent="0.25">
      <c r="A42" s="343">
        <f>COUNTIF($D$2:D42,D42)</f>
        <v>41</v>
      </c>
      <c r="B42" s="344" t="s">
        <v>1046</v>
      </c>
      <c r="C42" s="345" t="s">
        <v>134</v>
      </c>
      <c r="D42" s="343" t="s">
        <v>41</v>
      </c>
      <c r="E42" s="346" t="s">
        <v>42</v>
      </c>
      <c r="F42" s="347" t="s">
        <v>115</v>
      </c>
      <c r="G42" s="343" t="s">
        <v>51</v>
      </c>
      <c r="H42" s="343"/>
      <c r="I42" s="343" t="s">
        <v>45</v>
      </c>
      <c r="J42" s="348">
        <v>33917</v>
      </c>
      <c r="K42" s="348">
        <v>46054</v>
      </c>
      <c r="L42" s="343" t="s">
        <v>605</v>
      </c>
      <c r="M42" s="343"/>
      <c r="N42" s="349" t="str">
        <f>IF(OR(MASTER_Workers!$E42="Contractor-PF",MASTER_Workers!$E42="Company"),"Yes","No")</f>
        <v>Yes</v>
      </c>
      <c r="O42" s="349" t="str">
        <f>IF(Table2[[#This Row],[Unit]]= "Sakar-III", "YES", "NO")</f>
        <v>NO</v>
      </c>
      <c r="P42" s="350">
        <v>101706188345</v>
      </c>
      <c r="Q42" s="507">
        <v>0</v>
      </c>
      <c r="R42" s="343"/>
      <c r="S42" s="350" t="str">
        <f>IF(Table2[[#This Row],[Type]]&lt;&gt;"Company", "Contractor", IF(Table2[[#This Row],[Bank_Name]]&lt;&gt;"HDFC Bank", "Cheque Payment", "HDFC NEFT"))</f>
        <v>Contractor</v>
      </c>
      <c r="T42" s="507">
        <v>0</v>
      </c>
      <c r="U42" s="507">
        <v>0</v>
      </c>
      <c r="V42" s="352">
        <v>0</v>
      </c>
      <c r="W42" s="106">
        <v>366</v>
      </c>
      <c r="X42" s="106">
        <v>139</v>
      </c>
      <c r="Y42" s="106">
        <v>0</v>
      </c>
      <c r="Z42" s="107">
        <f t="shared" si="5"/>
        <v>505</v>
      </c>
      <c r="AA42" s="156">
        <f t="shared" si="6"/>
        <v>44</v>
      </c>
      <c r="AB42" s="106">
        <f>ROUND(IF(Table2[[#This Row],[Type]]="Company",Table2[[#This Row],[Basic_Rate_Day]]*8.33%,5),0)</f>
        <v>5</v>
      </c>
      <c r="AC42" s="107">
        <f t="shared" si="7"/>
        <v>554</v>
      </c>
      <c r="AD42" s="106">
        <v>501</v>
      </c>
      <c r="AE42" s="343" t="s">
        <v>963</v>
      </c>
      <c r="AF42" s="343" t="s">
        <v>580</v>
      </c>
      <c r="AG42" s="343" t="s">
        <v>959</v>
      </c>
      <c r="AH42" s="343"/>
      <c r="AI42" s="349" t="str">
        <f t="shared" si="2"/>
        <v>1</v>
      </c>
      <c r="AJ42" s="353">
        <f t="shared" si="8"/>
        <v>3</v>
      </c>
      <c r="AK42" s="349" t="str" cm="1">
        <f t="array" ref="AK42">_xlfn.IFS(Z42&lt;=501, "440-501", Z42&lt;=550, "502-550", Z42&lt;=600, "551-600", Z42&lt;=650, "601-650", Z42&lt;=700, "651-700", TRUE, "Above 700")</f>
        <v>502-550</v>
      </c>
      <c r="AL42" s="343">
        <v>3</v>
      </c>
      <c r="AM42" s="343"/>
      <c r="AN42" s="348">
        <v>43221</v>
      </c>
      <c r="AO42" s="343" t="s">
        <v>133</v>
      </c>
      <c r="AP42" s="349" t="str">
        <f t="shared" ca="1" si="3"/>
        <v>8Y 3M</v>
      </c>
      <c r="AQ42" s="355" t="str">
        <f>IF(_xlfn.DAYS(SETUP!$A$2,AN42)&lt;365,"Less Than 1 Yr", IF(_xlfn.DAYS(SETUP!$A$2,AN42)&lt;=730,"1 Year to 2 Yrs", IF(_xlfn.DAYS(SETUP!$A$2,AN42)&lt;=1095,"2 Yrs to 3 Yrs", IF(_xlfn.DAYS(SETUP!$A$2,AN42)&lt;=1825,"3 Yrs to 5 Yrs", IF(_xlfn.DAYS(SETUP!$A$2,AN42)&lt;=2555,"5 Yrs to 7 Yrs", "Above 7 Yrs")))))</f>
        <v>Above 7 Yrs</v>
      </c>
      <c r="AR42" s="356" t="str">
        <f>IF(J42="","",DATEDIF(J42,SETUP!$B$2,"Y")&amp;" Yrs")</f>
        <v>33 Yrs</v>
      </c>
      <c r="AS42" s="349" t="str">
        <f>IF(J42="","",
 IF(DATEDIF(J42,SETUP!$B$2,"Y")&lt;25,"Below 25",
 IF(DATEDIF(J42,SETUP!$B$2,"Y")&lt;30,"25-30",
 IF(DATEDIF(J42,SETUP!$B$2,"Y")&lt;35,"30-35",
 IF(DATEDIF(J42,SETUP!$B$2,"Y")&lt;40,"35-40",
 "Above 40")))))</f>
        <v>30-35</v>
      </c>
      <c r="AT42" s="349" t="s">
        <v>1140</v>
      </c>
      <c r="AU42" s="357" t="s">
        <v>586</v>
      </c>
      <c r="AV42" s="343">
        <f t="shared" si="4"/>
        <v>20</v>
      </c>
      <c r="AW42" s="357"/>
      <c r="AX42" s="343">
        <v>366</v>
      </c>
      <c r="AY42" s="352">
        <v>139</v>
      </c>
      <c r="AZ42" s="343"/>
      <c r="BA42" s="343"/>
    </row>
    <row r="43" spans="1:53" ht="13.95" customHeight="1" x14ac:dyDescent="0.25">
      <c r="A43" s="343">
        <f>COUNTIF($D$2:D43,D43)</f>
        <v>42</v>
      </c>
      <c r="B43" s="344" t="s">
        <v>1047</v>
      </c>
      <c r="C43" s="345" t="s">
        <v>136</v>
      </c>
      <c r="D43" s="343" t="s">
        <v>41</v>
      </c>
      <c r="E43" s="346" t="s">
        <v>42</v>
      </c>
      <c r="F43" s="347" t="s">
        <v>115</v>
      </c>
      <c r="G43" s="343" t="s">
        <v>51</v>
      </c>
      <c r="H43" s="343"/>
      <c r="I43" s="343" t="s">
        <v>45</v>
      </c>
      <c r="J43" s="348">
        <v>34490</v>
      </c>
      <c r="K43" s="348">
        <v>46054</v>
      </c>
      <c r="L43" s="343" t="s">
        <v>605</v>
      </c>
      <c r="M43" s="343"/>
      <c r="N43" s="349" t="str">
        <f>IF(OR(MASTER_Workers!$E43="Contractor-PF",MASTER_Workers!$E43="Company"),"Yes","No")</f>
        <v>Yes</v>
      </c>
      <c r="O43" s="349" t="str">
        <f>IF(Table2[[#This Row],[Unit]]= "Sakar-III", "YES", "NO")</f>
        <v>NO</v>
      </c>
      <c r="P43" s="350">
        <v>101706188309</v>
      </c>
      <c r="Q43" s="507">
        <v>0</v>
      </c>
      <c r="R43" s="343"/>
      <c r="S43" s="350" t="str">
        <f>IF(Table2[[#This Row],[Type]]&lt;&gt;"Company", "Contractor", IF(Table2[[#This Row],[Bank_Name]]&lt;&gt;"HDFC Bank", "Cheque Payment", "HDFC NEFT"))</f>
        <v>Contractor</v>
      </c>
      <c r="T43" s="507">
        <v>0</v>
      </c>
      <c r="U43" s="507">
        <v>0</v>
      </c>
      <c r="V43" s="352">
        <v>0</v>
      </c>
      <c r="W43" s="106">
        <v>362</v>
      </c>
      <c r="X43" s="106">
        <v>128</v>
      </c>
      <c r="Y43" s="106">
        <v>0</v>
      </c>
      <c r="Z43" s="107">
        <f t="shared" si="5"/>
        <v>490</v>
      </c>
      <c r="AA43" s="156">
        <f t="shared" si="6"/>
        <v>43</v>
      </c>
      <c r="AB43" s="106">
        <f>ROUND(IF(Table2[[#This Row],[Type]]="Company",Table2[[#This Row],[Basic_Rate_Day]]*8.33%,5),0)</f>
        <v>5</v>
      </c>
      <c r="AC43" s="107">
        <f t="shared" si="7"/>
        <v>538</v>
      </c>
      <c r="AD43" s="106">
        <v>501</v>
      </c>
      <c r="AE43" s="343" t="s">
        <v>963</v>
      </c>
      <c r="AF43" s="343" t="s">
        <v>580</v>
      </c>
      <c r="AG43" s="343" t="s">
        <v>977</v>
      </c>
      <c r="AH43" s="343"/>
      <c r="AI43" s="349" t="str">
        <f t="shared" si="2"/>
        <v>1</v>
      </c>
      <c r="AJ43" s="353">
        <f t="shared" si="8"/>
        <v>-12</v>
      </c>
      <c r="AK43" s="349" t="str" cm="1">
        <f t="array" ref="AK43">_xlfn.IFS(Z43&lt;=501, "440-501", Z43&lt;=550, "502-550", Z43&lt;=600, "551-600", Z43&lt;=650, "601-650", Z43&lt;=700, "651-700", TRUE, "Above 700")</f>
        <v>440-501</v>
      </c>
      <c r="AL43" s="343"/>
      <c r="AM43" s="343"/>
      <c r="AN43" s="348">
        <v>44348</v>
      </c>
      <c r="AO43" s="343" t="s">
        <v>135</v>
      </c>
      <c r="AP43" s="349" t="str">
        <f t="shared" ca="1" si="3"/>
        <v>5Y 2M</v>
      </c>
      <c r="AQ43" s="355" t="str">
        <f>IF(_xlfn.DAYS(SETUP!$A$2,AN43)&lt;365,"Less Than 1 Yr", IF(_xlfn.DAYS(SETUP!$A$2,AN43)&lt;=730,"1 Year to 2 Yrs", IF(_xlfn.DAYS(SETUP!$A$2,AN43)&lt;=1095,"2 Yrs to 3 Yrs", IF(_xlfn.DAYS(SETUP!$A$2,AN43)&lt;=1825,"3 Yrs to 5 Yrs", IF(_xlfn.DAYS(SETUP!$A$2,AN43)&lt;=2555,"5 Yrs to 7 Yrs", "Above 7 Yrs")))))</f>
        <v>5 Yrs to 7 Yrs</v>
      </c>
      <c r="AR43" s="356" t="str">
        <f>IF(J43="","",DATEDIF(J43,SETUP!$B$2,"Y")&amp;" Yrs")</f>
        <v>31 Yrs</v>
      </c>
      <c r="AS43" s="349" t="str">
        <f>IF(J43="","",
 IF(DATEDIF(J43,SETUP!$B$2,"Y")&lt;25,"Below 25",
 IF(DATEDIF(J43,SETUP!$B$2,"Y")&lt;30,"25-30",
 IF(DATEDIF(J43,SETUP!$B$2,"Y")&lt;35,"30-35",
 IF(DATEDIF(J43,SETUP!$B$2,"Y")&lt;40,"35-40",
 "Above 40")))))</f>
        <v>30-35</v>
      </c>
      <c r="AT43" s="349" t="s">
        <v>1140</v>
      </c>
      <c r="AU43" s="357" t="s">
        <v>586</v>
      </c>
      <c r="AV43" s="343">
        <f t="shared" si="4"/>
        <v>20</v>
      </c>
      <c r="AW43" s="357"/>
      <c r="AX43" s="343">
        <v>362</v>
      </c>
      <c r="AY43" s="352">
        <v>128</v>
      </c>
      <c r="AZ43" s="343"/>
      <c r="BA43" s="343"/>
    </row>
    <row r="44" spans="1:53" ht="13.95" customHeight="1" x14ac:dyDescent="0.25">
      <c r="A44" s="343">
        <f>COUNTIF($D$2:D44,D44)</f>
        <v>43</v>
      </c>
      <c r="B44" s="344" t="s">
        <v>1048</v>
      </c>
      <c r="C44" s="345" t="s">
        <v>138</v>
      </c>
      <c r="D44" s="343" t="s">
        <v>41</v>
      </c>
      <c r="E44" s="346" t="s">
        <v>42</v>
      </c>
      <c r="F44" s="347" t="s">
        <v>115</v>
      </c>
      <c r="G44" s="343" t="s">
        <v>87</v>
      </c>
      <c r="H44" s="343"/>
      <c r="I44" s="343" t="s">
        <v>52</v>
      </c>
      <c r="J44" s="348">
        <v>36636</v>
      </c>
      <c r="K44" s="348">
        <v>46054</v>
      </c>
      <c r="L44" s="343" t="s">
        <v>605</v>
      </c>
      <c r="M44" s="343"/>
      <c r="N44" s="349" t="str">
        <f>IF(OR(MASTER_Workers!$E44="Contractor-PF",MASTER_Workers!$E44="Company"),"Yes","No")</f>
        <v>Yes</v>
      </c>
      <c r="O44" s="349" t="str">
        <f>IF(Table2[[#This Row],[Unit]]= "Sakar-III", "YES", "NO")</f>
        <v>NO</v>
      </c>
      <c r="P44" s="350">
        <v>101729020846</v>
      </c>
      <c r="Q44" s="507">
        <v>0</v>
      </c>
      <c r="R44" s="343"/>
      <c r="S44" s="350" t="str">
        <f>IF(Table2[[#This Row],[Type]]&lt;&gt;"Company", "Contractor", IF(Table2[[#This Row],[Bank_Name]]&lt;&gt;"HDFC Bank", "Cheque Payment", "HDFC NEFT"))</f>
        <v>Contractor</v>
      </c>
      <c r="T44" s="507">
        <v>0</v>
      </c>
      <c r="U44" s="507">
        <v>0</v>
      </c>
      <c r="V44" s="352">
        <v>0</v>
      </c>
      <c r="W44" s="106">
        <v>352</v>
      </c>
      <c r="X44" s="106">
        <v>118</v>
      </c>
      <c r="Y44" s="106">
        <v>0</v>
      </c>
      <c r="Z44" s="107">
        <f t="shared" si="5"/>
        <v>470</v>
      </c>
      <c r="AA44" s="156">
        <f t="shared" si="6"/>
        <v>42</v>
      </c>
      <c r="AB44" s="106">
        <f>ROUND(IF(Table2[[#This Row],[Type]]="Company",Table2[[#This Row],[Basic_Rate_Day]]*8.33%,5),0)</f>
        <v>5</v>
      </c>
      <c r="AC44" s="107">
        <f t="shared" si="7"/>
        <v>517</v>
      </c>
      <c r="AD44" s="106">
        <v>501</v>
      </c>
      <c r="AE44" s="343" t="s">
        <v>956</v>
      </c>
      <c r="AF44" s="343" t="s">
        <v>957</v>
      </c>
      <c r="AG44" s="343" t="s">
        <v>978</v>
      </c>
      <c r="AH44" s="343"/>
      <c r="AI44" s="349" t="str">
        <f t="shared" si="2"/>
        <v>1</v>
      </c>
      <c r="AJ44" s="353">
        <f t="shared" si="8"/>
        <v>-32</v>
      </c>
      <c r="AK44" s="349" t="str" cm="1">
        <f t="array" ref="AK44">_xlfn.IFS(Z44&lt;=501, "440-501", Z44&lt;=550, "502-550", Z44&lt;=600, "551-600", Z44&lt;=650, "601-650", Z44&lt;=700, "651-700", TRUE, "Above 700")</f>
        <v>440-501</v>
      </c>
      <c r="AL44" s="343">
        <v>12</v>
      </c>
      <c r="AM44" s="343"/>
      <c r="AN44" s="348">
        <v>44440</v>
      </c>
      <c r="AO44" s="343" t="s">
        <v>137</v>
      </c>
      <c r="AP44" s="349" t="str">
        <f t="shared" ca="1" si="3"/>
        <v>4Y 11M</v>
      </c>
      <c r="AQ44" s="355" t="str">
        <f>IF(_xlfn.DAYS(SETUP!$A$2,AN44)&lt;365,"Less Than 1 Yr", IF(_xlfn.DAYS(SETUP!$A$2,AN44)&lt;=730,"1 Year to 2 Yrs", IF(_xlfn.DAYS(SETUP!$A$2,AN44)&lt;=1095,"2 Yrs to 3 Yrs", IF(_xlfn.DAYS(SETUP!$A$2,AN44)&lt;=1825,"3 Yrs to 5 Yrs", IF(_xlfn.DAYS(SETUP!$A$2,AN44)&lt;=2555,"5 Yrs to 7 Yrs", "Above 7 Yrs")))))</f>
        <v>3 Yrs to 5 Yrs</v>
      </c>
      <c r="AR44" s="356" t="str">
        <f>IF(J44="","",DATEDIF(J44,SETUP!$B$2,"Y")&amp;" Yrs")</f>
        <v>25 Yrs</v>
      </c>
      <c r="AS44" s="349" t="str">
        <f>IF(J44="","",
 IF(DATEDIF(J44,SETUP!$B$2,"Y")&lt;25,"Below 25",
 IF(DATEDIF(J44,SETUP!$B$2,"Y")&lt;30,"25-30",
 IF(DATEDIF(J44,SETUP!$B$2,"Y")&lt;35,"30-35",
 IF(DATEDIF(J44,SETUP!$B$2,"Y")&lt;40,"35-40",
 "Above 40")))))</f>
        <v>25-30</v>
      </c>
      <c r="AT44" s="349" t="s">
        <v>1140</v>
      </c>
      <c r="AU44" s="357" t="s">
        <v>586</v>
      </c>
      <c r="AV44" s="343">
        <f t="shared" si="4"/>
        <v>20</v>
      </c>
      <c r="AW44" s="357"/>
      <c r="AX44" s="343">
        <v>352</v>
      </c>
      <c r="AY44" s="352">
        <v>118</v>
      </c>
      <c r="AZ44" s="343"/>
      <c r="BA44" s="343"/>
    </row>
    <row r="45" spans="1:53" ht="13.95" customHeight="1" x14ac:dyDescent="0.25">
      <c r="A45" s="343">
        <f>COUNTIF($D$2:D45,D45)</f>
        <v>44</v>
      </c>
      <c r="B45" s="344" t="s">
        <v>1049</v>
      </c>
      <c r="C45" s="345" t="s">
        <v>140</v>
      </c>
      <c r="D45" s="343" t="s">
        <v>41</v>
      </c>
      <c r="E45" s="346" t="s">
        <v>42</v>
      </c>
      <c r="F45" s="347" t="s">
        <v>115</v>
      </c>
      <c r="G45" s="343" t="s">
        <v>87</v>
      </c>
      <c r="H45" s="343"/>
      <c r="I45" s="343" t="s">
        <v>52</v>
      </c>
      <c r="J45" s="348">
        <v>33377</v>
      </c>
      <c r="K45" s="348">
        <v>46054</v>
      </c>
      <c r="L45" s="343" t="s">
        <v>605</v>
      </c>
      <c r="M45" s="343"/>
      <c r="N45" s="349" t="str">
        <f>IF(OR(MASTER_Workers!$E45="Contractor-PF",MASTER_Workers!$E45="Company"),"Yes","No")</f>
        <v>Yes</v>
      </c>
      <c r="O45" s="349" t="str">
        <f>IF(Table2[[#This Row],[Unit]]= "Sakar-III", "YES", "NO")</f>
        <v>NO</v>
      </c>
      <c r="P45" s="350">
        <v>101784223324</v>
      </c>
      <c r="Q45" s="507">
        <v>0</v>
      </c>
      <c r="R45" s="343"/>
      <c r="S45" s="350" t="str">
        <f>IF(Table2[[#This Row],[Type]]&lt;&gt;"Company", "Contractor", IF(Table2[[#This Row],[Bank_Name]]&lt;&gt;"HDFC Bank", "Cheque Payment", "HDFC NEFT"))</f>
        <v>Contractor</v>
      </c>
      <c r="T45" s="507">
        <v>0</v>
      </c>
      <c r="U45" s="507">
        <v>0</v>
      </c>
      <c r="V45" s="352">
        <v>0</v>
      </c>
      <c r="W45" s="106">
        <v>382</v>
      </c>
      <c r="X45" s="106">
        <v>143</v>
      </c>
      <c r="Y45" s="106">
        <v>0</v>
      </c>
      <c r="Z45" s="107">
        <f t="shared" si="5"/>
        <v>525</v>
      </c>
      <c r="AA45" s="156">
        <f t="shared" si="6"/>
        <v>46</v>
      </c>
      <c r="AB45" s="106">
        <f>ROUND(IF(Table2[[#This Row],[Type]]="Company",Table2[[#This Row],[Basic_Rate_Day]]*8.33%,5),0)</f>
        <v>5</v>
      </c>
      <c r="AC45" s="107">
        <f t="shared" si="7"/>
        <v>576</v>
      </c>
      <c r="AD45" s="106">
        <v>501</v>
      </c>
      <c r="AE45" s="343" t="s">
        <v>960</v>
      </c>
      <c r="AF45" s="343" t="s">
        <v>580</v>
      </c>
      <c r="AG45" s="343" t="s">
        <v>971</v>
      </c>
      <c r="AH45" s="343"/>
      <c r="AI45" s="349" t="str">
        <f t="shared" si="2"/>
        <v>1</v>
      </c>
      <c r="AJ45" s="353">
        <f t="shared" si="8"/>
        <v>23</v>
      </c>
      <c r="AK45" s="349" t="str" cm="1">
        <f t="array" ref="AK45">_xlfn.IFS(Z45&lt;=501, "440-501", Z45&lt;=550, "502-550", Z45&lt;=600, "551-600", Z45&lt;=650, "601-650", Z45&lt;=700, "651-700", TRUE, "Above 700")</f>
        <v>502-550</v>
      </c>
      <c r="AL45" s="343">
        <v>11</v>
      </c>
      <c r="AM45" s="343"/>
      <c r="AN45" s="348">
        <v>42520</v>
      </c>
      <c r="AO45" s="343" t="s">
        <v>139</v>
      </c>
      <c r="AP45" s="349" t="str">
        <f t="shared" ca="1" si="3"/>
        <v>10Y 2M</v>
      </c>
      <c r="AQ45" s="355" t="str">
        <f>IF(_xlfn.DAYS(SETUP!$A$2,AN45)&lt;365,"Less Than 1 Yr", IF(_xlfn.DAYS(SETUP!$A$2,AN45)&lt;=730,"1 Year to 2 Yrs", IF(_xlfn.DAYS(SETUP!$A$2,AN45)&lt;=1095,"2 Yrs to 3 Yrs", IF(_xlfn.DAYS(SETUP!$A$2,AN45)&lt;=1825,"3 Yrs to 5 Yrs", IF(_xlfn.DAYS(SETUP!$A$2,AN45)&lt;=2555,"5 Yrs to 7 Yrs", "Above 7 Yrs")))))</f>
        <v>Above 7 Yrs</v>
      </c>
      <c r="AR45" s="356" t="str">
        <f>IF(J45="","",DATEDIF(J45,SETUP!$B$2,"Y")&amp;" Yrs")</f>
        <v>34 Yrs</v>
      </c>
      <c r="AS45" s="349" t="str">
        <f>IF(J45="","",
 IF(DATEDIF(J45,SETUP!$B$2,"Y")&lt;25,"Below 25",
 IF(DATEDIF(J45,SETUP!$B$2,"Y")&lt;30,"25-30",
 IF(DATEDIF(J45,SETUP!$B$2,"Y")&lt;35,"30-35",
 IF(DATEDIF(J45,SETUP!$B$2,"Y")&lt;40,"35-40",
 "Above 40")))))</f>
        <v>30-35</v>
      </c>
      <c r="AT45" s="349" t="s">
        <v>1140</v>
      </c>
      <c r="AU45" s="357" t="s">
        <v>586</v>
      </c>
      <c r="AV45" s="343">
        <f t="shared" si="4"/>
        <v>20</v>
      </c>
      <c r="AW45" s="357"/>
      <c r="AX45" s="343">
        <v>382</v>
      </c>
      <c r="AY45" s="352">
        <v>143</v>
      </c>
      <c r="AZ45" s="343"/>
      <c r="BA45" s="343"/>
    </row>
    <row r="46" spans="1:53" ht="13.95" customHeight="1" x14ac:dyDescent="0.25">
      <c r="A46" s="343">
        <f>COUNTIF($D$2:D46,D46)</f>
        <v>45</v>
      </c>
      <c r="B46" s="344" t="s">
        <v>1050</v>
      </c>
      <c r="C46" s="345" t="s">
        <v>142</v>
      </c>
      <c r="D46" s="343" t="s">
        <v>41</v>
      </c>
      <c r="E46" s="346" t="s">
        <v>42</v>
      </c>
      <c r="F46" s="347" t="s">
        <v>115</v>
      </c>
      <c r="G46" s="343" t="s">
        <v>87</v>
      </c>
      <c r="H46" s="343"/>
      <c r="I46" s="343" t="s">
        <v>52</v>
      </c>
      <c r="J46" s="348">
        <v>34381</v>
      </c>
      <c r="K46" s="348">
        <v>46054</v>
      </c>
      <c r="L46" s="343" t="s">
        <v>605</v>
      </c>
      <c r="M46" s="343"/>
      <c r="N46" s="349" t="str">
        <f>IF(OR(MASTER_Workers!$E46="Contractor-PF",MASTER_Workers!$E46="Company"),"Yes","No")</f>
        <v>Yes</v>
      </c>
      <c r="O46" s="349" t="str">
        <f>IF(Table2[[#This Row],[Unit]]= "Sakar-III", "YES", "NO")</f>
        <v>NO</v>
      </c>
      <c r="P46" s="350">
        <v>101784223311</v>
      </c>
      <c r="Q46" s="507">
        <v>0</v>
      </c>
      <c r="R46" s="343"/>
      <c r="S46" s="350" t="str">
        <f>IF(Table2[[#This Row],[Type]]&lt;&gt;"Company", "Contractor", IF(Table2[[#This Row],[Bank_Name]]&lt;&gt;"HDFC Bank", "Cheque Payment", "HDFC NEFT"))</f>
        <v>Contractor</v>
      </c>
      <c r="T46" s="507">
        <v>0</v>
      </c>
      <c r="U46" s="507">
        <v>0</v>
      </c>
      <c r="V46" s="352">
        <v>0</v>
      </c>
      <c r="W46" s="106">
        <v>340</v>
      </c>
      <c r="X46" s="106">
        <v>110</v>
      </c>
      <c r="Y46" s="106">
        <v>0</v>
      </c>
      <c r="Z46" s="107">
        <f t="shared" si="5"/>
        <v>450</v>
      </c>
      <c r="AA46" s="156">
        <f t="shared" si="6"/>
        <v>41</v>
      </c>
      <c r="AB46" s="106">
        <f>ROUND(IF(Table2[[#This Row],[Type]]="Company",Table2[[#This Row],[Basic_Rate_Day]]*8.33%,5),0)</f>
        <v>5</v>
      </c>
      <c r="AC46" s="107">
        <f t="shared" si="7"/>
        <v>496</v>
      </c>
      <c r="AD46" s="106">
        <v>501</v>
      </c>
      <c r="AE46" s="343" t="s">
        <v>963</v>
      </c>
      <c r="AF46" s="343" t="s">
        <v>580</v>
      </c>
      <c r="AG46" s="343" t="s">
        <v>966</v>
      </c>
      <c r="AH46" s="343"/>
      <c r="AI46" s="349" t="str">
        <f t="shared" si="2"/>
        <v>1</v>
      </c>
      <c r="AJ46" s="353">
        <f t="shared" si="8"/>
        <v>-52</v>
      </c>
      <c r="AK46" s="349" t="str" cm="1">
        <f t="array" ref="AK46">_xlfn.IFS(Z46&lt;=501, "440-501", Z46&lt;=550, "502-550", Z46&lt;=600, "551-600", Z46&lt;=650, "601-650", Z46&lt;=700, "651-700", TRUE, "Above 700")</f>
        <v>440-501</v>
      </c>
      <c r="AL46" s="343">
        <v>12</v>
      </c>
      <c r="AM46" s="343"/>
      <c r="AN46" s="348">
        <v>44406</v>
      </c>
      <c r="AO46" s="343" t="s">
        <v>141</v>
      </c>
      <c r="AP46" s="349" t="str">
        <f t="shared" ca="1" si="3"/>
        <v>5Y 0M</v>
      </c>
      <c r="AQ46" s="355" t="str">
        <f>IF(_xlfn.DAYS(SETUP!$A$2,AN46)&lt;365,"Less Than 1 Yr", IF(_xlfn.DAYS(SETUP!$A$2,AN46)&lt;=730,"1 Year to 2 Yrs", IF(_xlfn.DAYS(SETUP!$A$2,AN46)&lt;=1095,"2 Yrs to 3 Yrs", IF(_xlfn.DAYS(SETUP!$A$2,AN46)&lt;=1825,"3 Yrs to 5 Yrs", IF(_xlfn.DAYS(SETUP!$A$2,AN46)&lt;=2555,"5 Yrs to 7 Yrs", "Above 7 Yrs")))))</f>
        <v>5 Yrs to 7 Yrs</v>
      </c>
      <c r="AR46" s="356" t="str">
        <f>IF(J46="","",DATEDIF(J46,SETUP!$B$2,"Y")&amp;" Yrs")</f>
        <v>32 Yrs</v>
      </c>
      <c r="AS46" s="349" t="str">
        <f>IF(J46="","",
 IF(DATEDIF(J46,SETUP!$B$2,"Y")&lt;25,"Below 25",
 IF(DATEDIF(J46,SETUP!$B$2,"Y")&lt;30,"25-30",
 IF(DATEDIF(J46,SETUP!$B$2,"Y")&lt;35,"30-35",
 IF(DATEDIF(J46,SETUP!$B$2,"Y")&lt;40,"35-40",
 "Above 40")))))</f>
        <v>30-35</v>
      </c>
      <c r="AT46" s="349" t="s">
        <v>1140</v>
      </c>
      <c r="AU46" s="357" t="s">
        <v>586</v>
      </c>
      <c r="AV46" s="343">
        <f t="shared" si="4"/>
        <v>20</v>
      </c>
      <c r="AW46" s="357"/>
      <c r="AX46" s="343">
        <v>340</v>
      </c>
      <c r="AY46" s="352">
        <v>110</v>
      </c>
      <c r="AZ46" s="343"/>
      <c r="BA46" s="343"/>
    </row>
    <row r="47" spans="1:53" ht="13.95" customHeight="1" x14ac:dyDescent="0.25">
      <c r="A47" s="343">
        <f>COUNTIF($D$2:D47,D47)</f>
        <v>46</v>
      </c>
      <c r="B47" s="344" t="s">
        <v>1051</v>
      </c>
      <c r="C47" s="345" t="s">
        <v>144</v>
      </c>
      <c r="D47" s="343" t="s">
        <v>41</v>
      </c>
      <c r="E47" s="346" t="s">
        <v>42</v>
      </c>
      <c r="F47" s="347" t="s">
        <v>115</v>
      </c>
      <c r="G47" s="343" t="s">
        <v>48</v>
      </c>
      <c r="H47" s="343"/>
      <c r="I47" s="343" t="s">
        <v>52</v>
      </c>
      <c r="J47" s="348">
        <v>38011</v>
      </c>
      <c r="K47" s="348">
        <v>46054</v>
      </c>
      <c r="L47" s="343" t="s">
        <v>605</v>
      </c>
      <c r="M47" s="343"/>
      <c r="N47" s="349" t="str">
        <f>IF(OR(MASTER_Workers!$E47="Contractor-PF",MASTER_Workers!$E47="Company"),"Yes","No")</f>
        <v>Yes</v>
      </c>
      <c r="O47" s="349" t="str">
        <f>IF(Table2[[#This Row],[Unit]]= "Sakar-III", "YES", "NO")</f>
        <v>NO</v>
      </c>
      <c r="P47" s="350">
        <v>101793356530</v>
      </c>
      <c r="Q47" s="507">
        <v>0</v>
      </c>
      <c r="R47" s="343"/>
      <c r="S47" s="350" t="str">
        <f>IF(Table2[[#This Row],[Type]]&lt;&gt;"Company", "Contractor", IF(Table2[[#This Row],[Bank_Name]]&lt;&gt;"HDFC Bank", "Cheque Payment", "HDFC NEFT"))</f>
        <v>Contractor</v>
      </c>
      <c r="T47" s="507">
        <v>0</v>
      </c>
      <c r="U47" s="507">
        <v>0</v>
      </c>
      <c r="V47" s="352">
        <v>0</v>
      </c>
      <c r="W47" s="106">
        <v>361</v>
      </c>
      <c r="X47" s="106">
        <v>129</v>
      </c>
      <c r="Y47" s="106">
        <v>0</v>
      </c>
      <c r="Z47" s="107">
        <f t="shared" si="5"/>
        <v>490</v>
      </c>
      <c r="AA47" s="156">
        <f t="shared" si="6"/>
        <v>43</v>
      </c>
      <c r="AB47" s="106">
        <f>ROUND(IF(Table2[[#This Row],[Type]]="Company",Table2[[#This Row],[Basic_Rate_Day]]*8.33%,5),0)</f>
        <v>5</v>
      </c>
      <c r="AC47" s="107">
        <f t="shared" si="7"/>
        <v>538</v>
      </c>
      <c r="AD47" s="106">
        <v>501</v>
      </c>
      <c r="AE47" s="343" t="s">
        <v>963</v>
      </c>
      <c r="AF47" s="343" t="s">
        <v>580</v>
      </c>
      <c r="AG47" s="343" t="s">
        <v>959</v>
      </c>
      <c r="AH47" s="343"/>
      <c r="AI47" s="349" t="str">
        <f t="shared" si="2"/>
        <v>1</v>
      </c>
      <c r="AJ47" s="353">
        <f t="shared" si="8"/>
        <v>-12</v>
      </c>
      <c r="AK47" s="349" t="str" cm="1">
        <f t="array" ref="AK47">_xlfn.IFS(Z47&lt;=501, "440-501", Z47&lt;=550, "502-550", Z47&lt;=600, "551-600", Z47&lt;=650, "601-650", Z47&lt;=700, "651-700", TRUE, "Above 700")</f>
        <v>440-501</v>
      </c>
      <c r="AL47" s="343">
        <v>5</v>
      </c>
      <c r="AM47" s="343"/>
      <c r="AN47" s="348">
        <v>44593</v>
      </c>
      <c r="AO47" s="343" t="s">
        <v>143</v>
      </c>
      <c r="AP47" s="349" t="str">
        <f t="shared" ca="1" si="3"/>
        <v>4Y 6M</v>
      </c>
      <c r="AQ47" s="355" t="str">
        <f>IF(_xlfn.DAYS(SETUP!$A$2,AN47)&lt;365,"Less Than 1 Yr", IF(_xlfn.DAYS(SETUP!$A$2,AN47)&lt;=730,"1 Year to 2 Yrs", IF(_xlfn.DAYS(SETUP!$A$2,AN47)&lt;=1095,"2 Yrs to 3 Yrs", IF(_xlfn.DAYS(SETUP!$A$2,AN47)&lt;=1825,"3 Yrs to 5 Yrs", IF(_xlfn.DAYS(SETUP!$A$2,AN47)&lt;=2555,"5 Yrs to 7 Yrs", "Above 7 Yrs")))))</f>
        <v>3 Yrs to 5 Yrs</v>
      </c>
      <c r="AR47" s="356" t="str">
        <f>IF(J47="","",DATEDIF(J47,SETUP!$B$2,"Y")&amp;" Yrs")</f>
        <v>22 Yrs</v>
      </c>
      <c r="AS47" s="349" t="str">
        <f>IF(J47="","",
 IF(DATEDIF(J47,SETUP!$B$2,"Y")&lt;25,"Below 25",
 IF(DATEDIF(J47,SETUP!$B$2,"Y")&lt;30,"25-30",
 IF(DATEDIF(J47,SETUP!$B$2,"Y")&lt;35,"30-35",
 IF(DATEDIF(J47,SETUP!$B$2,"Y")&lt;40,"35-40",
 "Above 40")))))</f>
        <v>Below 25</v>
      </c>
      <c r="AT47" s="349" t="s">
        <v>1140</v>
      </c>
      <c r="AU47" s="357" t="s">
        <v>586</v>
      </c>
      <c r="AV47" s="343">
        <f t="shared" si="4"/>
        <v>20</v>
      </c>
      <c r="AW47" s="357"/>
      <c r="AX47" s="343">
        <v>361</v>
      </c>
      <c r="AY47" s="352">
        <v>129</v>
      </c>
      <c r="AZ47" s="343"/>
      <c r="BA47" s="343"/>
    </row>
    <row r="48" spans="1:53" ht="13.95" customHeight="1" x14ac:dyDescent="0.25">
      <c r="A48" s="343">
        <f>COUNTIF($D$2:D48,D48)</f>
        <v>47</v>
      </c>
      <c r="B48" s="344" t="s">
        <v>1052</v>
      </c>
      <c r="C48" s="345" t="s">
        <v>146</v>
      </c>
      <c r="D48" s="343" t="s">
        <v>41</v>
      </c>
      <c r="E48" s="346" t="s">
        <v>42</v>
      </c>
      <c r="F48" s="347" t="s">
        <v>115</v>
      </c>
      <c r="G48" s="343" t="s">
        <v>63</v>
      </c>
      <c r="H48" s="343"/>
      <c r="I48" s="343" t="s">
        <v>52</v>
      </c>
      <c r="J48" s="348">
        <v>32131</v>
      </c>
      <c r="K48" s="348">
        <v>46054</v>
      </c>
      <c r="L48" s="343" t="s">
        <v>605</v>
      </c>
      <c r="M48" s="343"/>
      <c r="N48" s="349" t="str">
        <f>IF(OR(MASTER_Workers!$E48="Contractor-PF",MASTER_Workers!$E48="Company"),"Yes","No")</f>
        <v>Yes</v>
      </c>
      <c r="O48" s="349" t="str">
        <f>IF(Table2[[#This Row],[Unit]]= "Sakar-III", "YES", "NO")</f>
        <v>NO</v>
      </c>
      <c r="P48" s="350">
        <v>101455187171</v>
      </c>
      <c r="Q48" s="507">
        <v>0</v>
      </c>
      <c r="R48" s="343"/>
      <c r="S48" s="350" t="str">
        <f>IF(Table2[[#This Row],[Type]]&lt;&gt;"Company", "Contractor", IF(Table2[[#This Row],[Bank_Name]]&lt;&gt;"HDFC Bank", "Cheque Payment", "HDFC NEFT"))</f>
        <v>Contractor</v>
      </c>
      <c r="T48" s="507">
        <v>0</v>
      </c>
      <c r="U48" s="507">
        <v>0</v>
      </c>
      <c r="V48" s="352">
        <v>0</v>
      </c>
      <c r="W48" s="106">
        <v>352</v>
      </c>
      <c r="X48" s="106">
        <v>118</v>
      </c>
      <c r="Y48" s="106">
        <v>0</v>
      </c>
      <c r="Z48" s="107">
        <f t="shared" si="5"/>
        <v>470</v>
      </c>
      <c r="AA48" s="156">
        <f t="shared" si="6"/>
        <v>42</v>
      </c>
      <c r="AB48" s="106">
        <f>ROUND(IF(Table2[[#This Row],[Type]]="Company",Table2[[#This Row],[Basic_Rate_Day]]*8.33%,5),0)</f>
        <v>5</v>
      </c>
      <c r="AC48" s="107">
        <f t="shared" si="7"/>
        <v>517</v>
      </c>
      <c r="AD48" s="106">
        <v>501</v>
      </c>
      <c r="AE48" s="343" t="s">
        <v>975</v>
      </c>
      <c r="AF48" s="343" t="s">
        <v>957</v>
      </c>
      <c r="AG48" s="343" t="s">
        <v>961</v>
      </c>
      <c r="AH48" s="343"/>
      <c r="AI48" s="349" t="str">
        <f t="shared" si="2"/>
        <v>1</v>
      </c>
      <c r="AJ48" s="353">
        <f t="shared" si="8"/>
        <v>-32</v>
      </c>
      <c r="AK48" s="349" t="str" cm="1">
        <f t="array" ref="AK48">_xlfn.IFS(Z48&lt;=501, "440-501", Z48&lt;=550, "502-550", Z48&lt;=600, "551-600", Z48&lt;=650, "601-650", Z48&lt;=700, "651-700", TRUE, "Above 700")</f>
        <v>440-501</v>
      </c>
      <c r="AL48" s="343"/>
      <c r="AM48" s="343"/>
      <c r="AN48" s="348">
        <v>44053</v>
      </c>
      <c r="AO48" s="343" t="s">
        <v>145</v>
      </c>
      <c r="AP48" s="349" t="str">
        <f t="shared" ca="1" si="3"/>
        <v>6Y 0M</v>
      </c>
      <c r="AQ48" s="355" t="str">
        <f>IF(_xlfn.DAYS(SETUP!$A$2,AN48)&lt;365,"Less Than 1 Yr", IF(_xlfn.DAYS(SETUP!$A$2,AN48)&lt;=730,"1 Year to 2 Yrs", IF(_xlfn.DAYS(SETUP!$A$2,AN48)&lt;=1095,"2 Yrs to 3 Yrs", IF(_xlfn.DAYS(SETUP!$A$2,AN48)&lt;=1825,"3 Yrs to 5 Yrs", IF(_xlfn.DAYS(SETUP!$A$2,AN48)&lt;=2555,"5 Yrs to 7 Yrs", "Above 7 Yrs")))))</f>
        <v>5 Yrs to 7 Yrs</v>
      </c>
      <c r="AR48" s="356" t="str">
        <f>IF(J48="","",DATEDIF(J48,SETUP!$B$2,"Y")&amp;" Yrs")</f>
        <v>38 Yrs</v>
      </c>
      <c r="AS48" s="349" t="str">
        <f>IF(J48="","",
 IF(DATEDIF(J48,SETUP!$B$2,"Y")&lt;25,"Below 25",
 IF(DATEDIF(J48,SETUP!$B$2,"Y")&lt;30,"25-30",
 IF(DATEDIF(J48,SETUP!$B$2,"Y")&lt;35,"30-35",
 IF(DATEDIF(J48,SETUP!$B$2,"Y")&lt;40,"35-40",
 "Above 40")))))</f>
        <v>35-40</v>
      </c>
      <c r="AT48" s="349" t="s">
        <v>1141</v>
      </c>
      <c r="AU48" s="357" t="s">
        <v>586</v>
      </c>
      <c r="AV48" s="343">
        <f t="shared" si="4"/>
        <v>20</v>
      </c>
      <c r="AW48" s="357"/>
      <c r="AX48" s="343">
        <v>352</v>
      </c>
      <c r="AY48" s="352">
        <v>118</v>
      </c>
      <c r="AZ48" s="343"/>
      <c r="BA48" s="343"/>
    </row>
    <row r="49" spans="1:53" ht="13.95" customHeight="1" x14ac:dyDescent="0.25">
      <c r="A49" s="343">
        <f>COUNTIF($D$2:D49,D49)</f>
        <v>48</v>
      </c>
      <c r="B49" s="344" t="s">
        <v>1053</v>
      </c>
      <c r="C49" s="345" t="s">
        <v>148</v>
      </c>
      <c r="D49" s="343" t="s">
        <v>41</v>
      </c>
      <c r="E49" s="346" t="s">
        <v>42</v>
      </c>
      <c r="F49" s="347" t="s">
        <v>115</v>
      </c>
      <c r="G49" s="343" t="s">
        <v>51</v>
      </c>
      <c r="H49" s="343"/>
      <c r="I49" s="343" t="s">
        <v>52</v>
      </c>
      <c r="J49" s="348">
        <v>36683</v>
      </c>
      <c r="K49" s="348">
        <v>46054</v>
      </c>
      <c r="L49" s="343" t="s">
        <v>605</v>
      </c>
      <c r="M49" s="343"/>
      <c r="N49" s="349" t="str">
        <f>IF(OR(MASTER_Workers!$E49="Contractor-PF",MASTER_Workers!$E49="Company"),"Yes","No")</f>
        <v>Yes</v>
      </c>
      <c r="O49" s="349" t="str">
        <f>IF(Table2[[#This Row],[Unit]]= "Sakar-III", "YES", "NO")</f>
        <v>NO</v>
      </c>
      <c r="P49" s="350">
        <v>101691184100</v>
      </c>
      <c r="Q49" s="507">
        <v>0</v>
      </c>
      <c r="R49" s="343"/>
      <c r="S49" s="350" t="str">
        <f>IF(Table2[[#This Row],[Type]]&lt;&gt;"Company", "Contractor", IF(Table2[[#This Row],[Bank_Name]]&lt;&gt;"HDFC Bank", "Cheque Payment", "HDFC NEFT"))</f>
        <v>Contractor</v>
      </c>
      <c r="T49" s="507">
        <v>0</v>
      </c>
      <c r="U49" s="507">
        <v>0</v>
      </c>
      <c r="V49" s="352">
        <v>0</v>
      </c>
      <c r="W49" s="106">
        <v>340</v>
      </c>
      <c r="X49" s="106">
        <v>110</v>
      </c>
      <c r="Y49" s="106">
        <v>0</v>
      </c>
      <c r="Z49" s="107">
        <f t="shared" si="5"/>
        <v>450</v>
      </c>
      <c r="AA49" s="156">
        <f t="shared" si="6"/>
        <v>41</v>
      </c>
      <c r="AB49" s="106">
        <f>ROUND(IF(Table2[[#This Row],[Type]]="Company",Table2[[#This Row],[Basic_Rate_Day]]*8.33%,5),0)</f>
        <v>5</v>
      </c>
      <c r="AC49" s="107">
        <f t="shared" si="7"/>
        <v>496</v>
      </c>
      <c r="AD49" s="106">
        <v>501</v>
      </c>
      <c r="AE49" s="343" t="s">
        <v>963</v>
      </c>
      <c r="AF49" s="343" t="s">
        <v>580</v>
      </c>
      <c r="AG49" s="343" t="s">
        <v>958</v>
      </c>
      <c r="AH49" s="343"/>
      <c r="AI49" s="349" t="str">
        <f t="shared" si="2"/>
        <v>1</v>
      </c>
      <c r="AJ49" s="353">
        <f t="shared" si="8"/>
        <v>-52</v>
      </c>
      <c r="AK49" s="349" t="str" cm="1">
        <f t="array" ref="AK49">_xlfn.IFS(Z49&lt;=501, "440-501", Z49&lt;=550, "502-550", Z49&lt;=600, "551-600", Z49&lt;=650, "601-650", Z49&lt;=700, "651-700", TRUE, "Above 700")</f>
        <v>440-501</v>
      </c>
      <c r="AL49" s="343">
        <v>3</v>
      </c>
      <c r="AM49" s="343"/>
      <c r="AN49" s="348">
        <v>44477</v>
      </c>
      <c r="AO49" s="343" t="s">
        <v>147</v>
      </c>
      <c r="AP49" s="349" t="str">
        <f t="shared" ca="1" si="3"/>
        <v>4Y 10M</v>
      </c>
      <c r="AQ49" s="355" t="str">
        <f>IF(_xlfn.DAYS(SETUP!$A$2,AN49)&lt;365,"Less Than 1 Yr", IF(_xlfn.DAYS(SETUP!$A$2,AN49)&lt;=730,"1 Year to 2 Yrs", IF(_xlfn.DAYS(SETUP!$A$2,AN49)&lt;=1095,"2 Yrs to 3 Yrs", IF(_xlfn.DAYS(SETUP!$A$2,AN49)&lt;=1825,"3 Yrs to 5 Yrs", IF(_xlfn.DAYS(SETUP!$A$2,AN49)&lt;=2555,"5 Yrs to 7 Yrs", "Above 7 Yrs")))))</f>
        <v>3 Yrs to 5 Yrs</v>
      </c>
      <c r="AR49" s="356" t="str">
        <f>IF(J49="","",DATEDIF(J49,SETUP!$B$2,"Y")&amp;" Yrs")</f>
        <v>25 Yrs</v>
      </c>
      <c r="AS49" s="349" t="str">
        <f>IF(J49="","",
 IF(DATEDIF(J49,SETUP!$B$2,"Y")&lt;25,"Below 25",
 IF(DATEDIF(J49,SETUP!$B$2,"Y")&lt;30,"25-30",
 IF(DATEDIF(J49,SETUP!$B$2,"Y")&lt;35,"30-35",
 IF(DATEDIF(J49,SETUP!$B$2,"Y")&lt;40,"35-40",
 "Above 40")))))</f>
        <v>25-30</v>
      </c>
      <c r="AT49" s="349" t="s">
        <v>1140</v>
      </c>
      <c r="AU49" s="357" t="s">
        <v>586</v>
      </c>
      <c r="AV49" s="343">
        <f t="shared" si="4"/>
        <v>20</v>
      </c>
      <c r="AW49" s="357"/>
      <c r="AX49" s="343">
        <v>340</v>
      </c>
      <c r="AY49" s="352">
        <v>110</v>
      </c>
      <c r="AZ49" s="343"/>
      <c r="BA49" s="343"/>
    </row>
    <row r="50" spans="1:53" ht="13.95" customHeight="1" x14ac:dyDescent="0.25">
      <c r="A50" s="343">
        <f>COUNTIF($D$2:D50,D50)</f>
        <v>49</v>
      </c>
      <c r="B50" s="344" t="s">
        <v>1054</v>
      </c>
      <c r="C50" s="345" t="s">
        <v>150</v>
      </c>
      <c r="D50" s="343" t="s">
        <v>41</v>
      </c>
      <c r="E50" s="346" t="s">
        <v>42</v>
      </c>
      <c r="F50" s="347" t="s">
        <v>115</v>
      </c>
      <c r="G50" s="343" t="s">
        <v>51</v>
      </c>
      <c r="H50" s="343"/>
      <c r="I50" s="343" t="s">
        <v>52</v>
      </c>
      <c r="J50" s="348">
        <v>33736</v>
      </c>
      <c r="K50" s="348">
        <v>46054</v>
      </c>
      <c r="L50" s="343" t="s">
        <v>605</v>
      </c>
      <c r="M50" s="343"/>
      <c r="N50" s="349" t="str">
        <f>IF(OR(MASTER_Workers!$E50="Contractor-PF",MASTER_Workers!$E50="Company"),"Yes","No")</f>
        <v>Yes</v>
      </c>
      <c r="O50" s="349" t="str">
        <f>IF(Table2[[#This Row],[Unit]]= "Sakar-III", "YES", "NO")</f>
        <v>NO</v>
      </c>
      <c r="P50" s="350">
        <v>101569779793</v>
      </c>
      <c r="Q50" s="507">
        <v>0</v>
      </c>
      <c r="R50" s="343"/>
      <c r="S50" s="350" t="str">
        <f>IF(Table2[[#This Row],[Type]]&lt;&gt;"Company", "Contractor", IF(Table2[[#This Row],[Bank_Name]]&lt;&gt;"HDFC Bank", "Cheque Payment", "HDFC NEFT"))</f>
        <v>Contractor</v>
      </c>
      <c r="T50" s="507">
        <v>0</v>
      </c>
      <c r="U50" s="507">
        <v>0</v>
      </c>
      <c r="V50" s="352">
        <v>0</v>
      </c>
      <c r="W50" s="106">
        <v>349</v>
      </c>
      <c r="X50" s="106">
        <v>111</v>
      </c>
      <c r="Y50" s="106">
        <v>0</v>
      </c>
      <c r="Z50" s="107">
        <f t="shared" si="5"/>
        <v>460</v>
      </c>
      <c r="AA50" s="156">
        <f t="shared" si="6"/>
        <v>42</v>
      </c>
      <c r="AB50" s="106">
        <f>ROUND(IF(Table2[[#This Row],[Type]]="Company",Table2[[#This Row],[Basic_Rate_Day]]*8.33%,5),0)</f>
        <v>5</v>
      </c>
      <c r="AC50" s="107">
        <f t="shared" si="7"/>
        <v>507</v>
      </c>
      <c r="AD50" s="106">
        <v>501</v>
      </c>
      <c r="AE50" s="343" t="s">
        <v>960</v>
      </c>
      <c r="AF50" s="343" t="s">
        <v>580</v>
      </c>
      <c r="AG50" s="343" t="s">
        <v>959</v>
      </c>
      <c r="AH50" s="343"/>
      <c r="AI50" s="349" t="str">
        <f t="shared" si="2"/>
        <v>1</v>
      </c>
      <c r="AJ50" s="353">
        <f t="shared" si="8"/>
        <v>-42</v>
      </c>
      <c r="AK50" s="349" t="str" cm="1">
        <f t="array" ref="AK50">_xlfn.IFS(Z50&lt;=501, "440-501", Z50&lt;=550, "502-550", Z50&lt;=600, "551-600", Z50&lt;=650, "601-650", Z50&lt;=700, "651-700", TRUE, "Above 700")</f>
        <v>440-501</v>
      </c>
      <c r="AL50" s="343">
        <v>5</v>
      </c>
      <c r="AM50" s="343"/>
      <c r="AN50" s="348">
        <v>44085</v>
      </c>
      <c r="AO50" s="343" t="s">
        <v>149</v>
      </c>
      <c r="AP50" s="349" t="str">
        <f t="shared" ca="1" si="3"/>
        <v>5Y 11M</v>
      </c>
      <c r="AQ50" s="355" t="str">
        <f>IF(_xlfn.DAYS(SETUP!$A$2,AN50)&lt;365,"Less Than 1 Yr", IF(_xlfn.DAYS(SETUP!$A$2,AN50)&lt;=730,"1 Year to 2 Yrs", IF(_xlfn.DAYS(SETUP!$A$2,AN50)&lt;=1095,"2 Yrs to 3 Yrs", IF(_xlfn.DAYS(SETUP!$A$2,AN50)&lt;=1825,"3 Yrs to 5 Yrs", IF(_xlfn.DAYS(SETUP!$A$2,AN50)&lt;=2555,"5 Yrs to 7 Yrs", "Above 7 Yrs")))))</f>
        <v>5 Yrs to 7 Yrs</v>
      </c>
      <c r="AR50" s="356" t="str">
        <f>IF(J50="","",DATEDIF(J50,SETUP!$B$2,"Y")&amp;" Yrs")</f>
        <v>33 Yrs</v>
      </c>
      <c r="AS50" s="349" t="str">
        <f>IF(J50="","",
 IF(DATEDIF(J50,SETUP!$B$2,"Y")&lt;25,"Below 25",
 IF(DATEDIF(J50,SETUP!$B$2,"Y")&lt;30,"25-30",
 IF(DATEDIF(J50,SETUP!$B$2,"Y")&lt;35,"30-35",
 IF(DATEDIF(J50,SETUP!$B$2,"Y")&lt;40,"35-40",
 "Above 40")))))</f>
        <v>30-35</v>
      </c>
      <c r="AT50" s="349" t="s">
        <v>1140</v>
      </c>
      <c r="AU50" s="357" t="s">
        <v>586</v>
      </c>
      <c r="AV50" s="343">
        <f t="shared" si="4"/>
        <v>20</v>
      </c>
      <c r="AW50" s="357"/>
      <c r="AX50" s="343">
        <v>349</v>
      </c>
      <c r="AY50" s="352">
        <v>111</v>
      </c>
      <c r="AZ50" s="343"/>
      <c r="BA50" s="343"/>
    </row>
    <row r="51" spans="1:53" ht="13.95" customHeight="1" x14ac:dyDescent="0.25">
      <c r="A51" s="343">
        <f>COUNTIF($D$2:D51,D51)</f>
        <v>50</v>
      </c>
      <c r="B51" s="344" t="s">
        <v>1055</v>
      </c>
      <c r="C51" s="345" t="s">
        <v>152</v>
      </c>
      <c r="D51" s="343" t="s">
        <v>41</v>
      </c>
      <c r="E51" s="346" t="s">
        <v>42</v>
      </c>
      <c r="F51" s="347" t="s">
        <v>115</v>
      </c>
      <c r="G51" s="343" t="s">
        <v>63</v>
      </c>
      <c r="H51" s="343"/>
      <c r="I51" s="343" t="s">
        <v>52</v>
      </c>
      <c r="J51" s="348">
        <v>31804</v>
      </c>
      <c r="K51" s="348">
        <v>46054</v>
      </c>
      <c r="L51" s="343" t="s">
        <v>605</v>
      </c>
      <c r="M51" s="343"/>
      <c r="N51" s="349" t="str">
        <f>IF(OR(MASTER_Workers!$E51="Contractor-PF",MASTER_Workers!$E51="Company"),"Yes","No")</f>
        <v>Yes</v>
      </c>
      <c r="O51" s="349" t="str">
        <f>IF(Table2[[#This Row],[Unit]]= "Sakar-III", "YES", "NO")</f>
        <v>NO</v>
      </c>
      <c r="P51" s="350">
        <v>101938244475</v>
      </c>
      <c r="Q51" s="507">
        <v>0</v>
      </c>
      <c r="R51" s="343"/>
      <c r="S51" s="350" t="str">
        <f>IF(Table2[[#This Row],[Type]]&lt;&gt;"Company", "Contractor", IF(Table2[[#This Row],[Bank_Name]]&lt;&gt;"HDFC Bank", "Cheque Payment", "HDFC NEFT"))</f>
        <v>Contractor</v>
      </c>
      <c r="T51" s="507">
        <v>0</v>
      </c>
      <c r="U51" s="507">
        <v>0</v>
      </c>
      <c r="V51" s="352">
        <v>0</v>
      </c>
      <c r="W51" s="106">
        <v>321</v>
      </c>
      <c r="X51" s="106">
        <v>119</v>
      </c>
      <c r="Y51" s="106">
        <v>0</v>
      </c>
      <c r="Z51" s="107">
        <f t="shared" si="5"/>
        <v>440</v>
      </c>
      <c r="AA51" s="156">
        <f t="shared" si="6"/>
        <v>39</v>
      </c>
      <c r="AB51" s="106">
        <f>ROUND(IF(Table2[[#This Row],[Type]]="Company",Table2[[#This Row],[Basic_Rate_Day]]*8.33%,5),0)</f>
        <v>5</v>
      </c>
      <c r="AC51" s="107">
        <f t="shared" si="7"/>
        <v>484</v>
      </c>
      <c r="AD51" s="106">
        <v>501</v>
      </c>
      <c r="AE51" s="343" t="s">
        <v>963</v>
      </c>
      <c r="AF51" s="343" t="s">
        <v>580</v>
      </c>
      <c r="AG51" s="343" t="s">
        <v>958</v>
      </c>
      <c r="AH51" s="343"/>
      <c r="AI51" s="349" t="str">
        <f t="shared" si="2"/>
        <v>1</v>
      </c>
      <c r="AJ51" s="353">
        <f t="shared" si="8"/>
        <v>-62</v>
      </c>
      <c r="AK51" s="349" t="str" cm="1">
        <f t="array" ref="AK51">_xlfn.IFS(Z51&lt;=501, "440-501", Z51&lt;=550, "502-550", Z51&lt;=600, "551-600", Z51&lt;=650, "601-650", Z51&lt;=700, "651-700", TRUE, "Above 700")</f>
        <v>440-501</v>
      </c>
      <c r="AL51" s="343"/>
      <c r="AM51" s="343"/>
      <c r="AN51" s="348">
        <v>45017</v>
      </c>
      <c r="AO51" s="343" t="s">
        <v>151</v>
      </c>
      <c r="AP51" s="349" t="str">
        <f t="shared" ca="1" si="3"/>
        <v>3Y 4M</v>
      </c>
      <c r="AQ51" s="355" t="str">
        <f>IF(_xlfn.DAYS(SETUP!$A$2,AN51)&lt;365,"Less Than 1 Yr", IF(_xlfn.DAYS(SETUP!$A$2,AN51)&lt;=730,"1 Year to 2 Yrs", IF(_xlfn.DAYS(SETUP!$A$2,AN51)&lt;=1095,"2 Yrs to 3 Yrs", IF(_xlfn.DAYS(SETUP!$A$2,AN51)&lt;=1825,"3 Yrs to 5 Yrs", IF(_xlfn.DAYS(SETUP!$A$2,AN51)&lt;=2555,"5 Yrs to 7 Yrs", "Above 7 Yrs")))))</f>
        <v>3 Yrs to 5 Yrs</v>
      </c>
      <c r="AR51" s="356" t="str">
        <f>IF(J51="","",DATEDIF(J51,SETUP!$B$2,"Y")&amp;" Yrs")</f>
        <v>39 Yrs</v>
      </c>
      <c r="AS51" s="349" t="str">
        <f>IF(J51="","",
 IF(DATEDIF(J51,SETUP!$B$2,"Y")&lt;25,"Below 25",
 IF(DATEDIF(J51,SETUP!$B$2,"Y")&lt;30,"25-30",
 IF(DATEDIF(J51,SETUP!$B$2,"Y")&lt;35,"30-35",
 IF(DATEDIF(J51,SETUP!$B$2,"Y")&lt;40,"35-40",
 "Above 40")))))</f>
        <v>35-40</v>
      </c>
      <c r="AT51" s="349" t="s">
        <v>1141</v>
      </c>
      <c r="AU51" s="349"/>
      <c r="AV51" s="343">
        <f t="shared" si="4"/>
        <v>20</v>
      </c>
      <c r="AW51" s="357"/>
      <c r="AX51" s="343">
        <v>321</v>
      </c>
      <c r="AY51" s="352">
        <v>119</v>
      </c>
      <c r="AZ51" s="343"/>
      <c r="BA51" s="343"/>
    </row>
    <row r="52" spans="1:53" ht="13.95" customHeight="1" x14ac:dyDescent="0.25">
      <c r="A52" s="343">
        <f>COUNTIF($D$2:D52,D52)</f>
        <v>51</v>
      </c>
      <c r="B52" s="344" t="s">
        <v>1056</v>
      </c>
      <c r="C52" s="345" t="s">
        <v>154</v>
      </c>
      <c r="D52" s="343" t="s">
        <v>41</v>
      </c>
      <c r="E52" s="346" t="s">
        <v>42</v>
      </c>
      <c r="F52" s="347" t="s">
        <v>115</v>
      </c>
      <c r="G52" s="343" t="s">
        <v>51</v>
      </c>
      <c r="H52" s="343"/>
      <c r="I52" s="343" t="s">
        <v>52</v>
      </c>
      <c r="J52" s="348">
        <v>35065</v>
      </c>
      <c r="K52" s="348">
        <v>46054</v>
      </c>
      <c r="L52" s="343" t="s">
        <v>605</v>
      </c>
      <c r="M52" s="343"/>
      <c r="N52" s="349" t="str">
        <f>IF(OR(MASTER_Workers!$E52="Contractor-PF",MASTER_Workers!$E52="Company"),"Yes","No")</f>
        <v>Yes</v>
      </c>
      <c r="O52" s="349" t="str">
        <f>IF(Table2[[#This Row],[Unit]]= "Sakar-III", "YES", "NO")</f>
        <v>NO</v>
      </c>
      <c r="P52" s="350">
        <v>101691184137</v>
      </c>
      <c r="Q52" s="507">
        <v>0</v>
      </c>
      <c r="R52" s="343"/>
      <c r="S52" s="350" t="str">
        <f>IF(Table2[[#This Row],[Type]]&lt;&gt;"Company", "Contractor", IF(Table2[[#This Row],[Bank_Name]]&lt;&gt;"HDFC Bank", "Cheque Payment", "HDFC NEFT"))</f>
        <v>Contractor</v>
      </c>
      <c r="T52" s="507">
        <v>0</v>
      </c>
      <c r="U52" s="507">
        <v>0</v>
      </c>
      <c r="V52" s="352">
        <v>0</v>
      </c>
      <c r="W52" s="106">
        <v>321</v>
      </c>
      <c r="X52" s="106">
        <v>119</v>
      </c>
      <c r="Y52" s="106">
        <v>0</v>
      </c>
      <c r="Z52" s="107">
        <f t="shared" si="5"/>
        <v>440</v>
      </c>
      <c r="AA52" s="156">
        <f t="shared" si="6"/>
        <v>39</v>
      </c>
      <c r="AB52" s="106">
        <f>ROUND(IF(Table2[[#This Row],[Type]]="Company",Table2[[#This Row],[Basic_Rate_Day]]*8.33%,5),0)</f>
        <v>5</v>
      </c>
      <c r="AC52" s="107">
        <f t="shared" si="7"/>
        <v>484</v>
      </c>
      <c r="AD52" s="106">
        <v>501</v>
      </c>
      <c r="AE52" s="343" t="s">
        <v>963</v>
      </c>
      <c r="AF52" s="343" t="s">
        <v>580</v>
      </c>
      <c r="AG52" s="343" t="s">
        <v>958</v>
      </c>
      <c r="AH52" s="343"/>
      <c r="AI52" s="349" t="str">
        <f t="shared" si="2"/>
        <v>1</v>
      </c>
      <c r="AJ52" s="353">
        <f t="shared" si="8"/>
        <v>-62</v>
      </c>
      <c r="AK52" s="349" t="str" cm="1">
        <f t="array" ref="AK52">_xlfn.IFS(Z52&lt;=501, "440-501", Z52&lt;=550, "502-550", Z52&lt;=600, "551-600", Z52&lt;=650, "601-650", Z52&lt;=700, "651-700", TRUE, "Above 700")</f>
        <v>440-501</v>
      </c>
      <c r="AL52" s="343"/>
      <c r="AM52" s="343"/>
      <c r="AN52" s="348">
        <v>45017</v>
      </c>
      <c r="AO52" s="343" t="s">
        <v>153</v>
      </c>
      <c r="AP52" s="349" t="str">
        <f t="shared" ca="1" si="3"/>
        <v>3Y 4M</v>
      </c>
      <c r="AQ52" s="355" t="str">
        <f>IF(_xlfn.DAYS(SETUP!$A$2,AN52)&lt;365,"Less Than 1 Yr", IF(_xlfn.DAYS(SETUP!$A$2,AN52)&lt;=730,"1 Year to 2 Yrs", IF(_xlfn.DAYS(SETUP!$A$2,AN52)&lt;=1095,"2 Yrs to 3 Yrs", IF(_xlfn.DAYS(SETUP!$A$2,AN52)&lt;=1825,"3 Yrs to 5 Yrs", IF(_xlfn.DAYS(SETUP!$A$2,AN52)&lt;=2555,"5 Yrs to 7 Yrs", "Above 7 Yrs")))))</f>
        <v>3 Yrs to 5 Yrs</v>
      </c>
      <c r="AR52" s="356" t="str">
        <f>IF(J52="","",DATEDIF(J52,SETUP!$B$2,"Y")&amp;" Yrs")</f>
        <v>30 Yrs</v>
      </c>
      <c r="AS52" s="349" t="str">
        <f>IF(J52="","",
 IF(DATEDIF(J52,SETUP!$B$2,"Y")&lt;25,"Below 25",
 IF(DATEDIF(J52,SETUP!$B$2,"Y")&lt;30,"25-30",
 IF(DATEDIF(J52,SETUP!$B$2,"Y")&lt;35,"30-35",
 IF(DATEDIF(J52,SETUP!$B$2,"Y")&lt;40,"35-40",
 "Above 40")))))</f>
        <v>30-35</v>
      </c>
      <c r="AT52" s="349" t="s">
        <v>1140</v>
      </c>
      <c r="AU52" s="349"/>
      <c r="AV52" s="343">
        <f t="shared" si="4"/>
        <v>20</v>
      </c>
      <c r="AW52" s="357"/>
      <c r="AX52" s="343">
        <v>321</v>
      </c>
      <c r="AY52" s="352">
        <v>119</v>
      </c>
      <c r="AZ52" s="343"/>
      <c r="BA52" s="343"/>
    </row>
    <row r="53" spans="1:53" ht="13.95" customHeight="1" x14ac:dyDescent="0.25">
      <c r="A53" s="343">
        <f>COUNTIF($D$2:D53,D53)</f>
        <v>52</v>
      </c>
      <c r="B53" s="344" t="s">
        <v>1078</v>
      </c>
      <c r="C53" s="345" t="s">
        <v>156</v>
      </c>
      <c r="D53" s="343" t="s">
        <v>41</v>
      </c>
      <c r="E53" s="346" t="s">
        <v>42</v>
      </c>
      <c r="F53" s="347" t="s">
        <v>157</v>
      </c>
      <c r="G53" s="343" t="s">
        <v>51</v>
      </c>
      <c r="H53" s="343"/>
      <c r="I53" s="343" t="s">
        <v>52</v>
      </c>
      <c r="J53" s="348">
        <v>27921</v>
      </c>
      <c r="K53" s="348">
        <v>46054</v>
      </c>
      <c r="L53" s="343" t="s">
        <v>605</v>
      </c>
      <c r="M53" s="343"/>
      <c r="N53" s="349" t="str">
        <f>IF(OR(MASTER_Workers!$E53="Contractor-PF",MASTER_Workers!$E53="Company"),"Yes","No")</f>
        <v>Yes</v>
      </c>
      <c r="O53" s="349" t="str">
        <f>IF(Table2[[#This Row],[Unit]]= "Sakar-III", "YES", "NO")</f>
        <v>NO</v>
      </c>
      <c r="P53" s="350">
        <v>101797378170</v>
      </c>
      <c r="Q53" s="507">
        <v>0</v>
      </c>
      <c r="R53" s="343"/>
      <c r="S53" s="350" t="str">
        <f>IF(Table2[[#This Row],[Type]]&lt;&gt;"Company", "Contractor", IF(Table2[[#This Row],[Bank_Name]]&lt;&gt;"HDFC Bank", "Cheque Payment", "HDFC NEFT"))</f>
        <v>Contractor</v>
      </c>
      <c r="T53" s="507">
        <v>0</v>
      </c>
      <c r="U53" s="507">
        <v>0</v>
      </c>
      <c r="V53" s="352">
        <v>0</v>
      </c>
      <c r="W53" s="106">
        <v>351</v>
      </c>
      <c r="X53" s="106">
        <v>114</v>
      </c>
      <c r="Y53" s="106">
        <v>0</v>
      </c>
      <c r="Z53" s="107">
        <f t="shared" si="5"/>
        <v>465</v>
      </c>
      <c r="AA53" s="156">
        <f t="shared" si="6"/>
        <v>42</v>
      </c>
      <c r="AB53" s="106">
        <f>ROUND(IF(Table2[[#This Row],[Type]]="Company",Table2[[#This Row],[Basic_Rate_Day]]*8.33%,5),0)</f>
        <v>5</v>
      </c>
      <c r="AC53" s="107">
        <f t="shared" si="7"/>
        <v>512</v>
      </c>
      <c r="AD53" s="106">
        <v>501</v>
      </c>
      <c r="AE53" s="343" t="s">
        <v>975</v>
      </c>
      <c r="AF53" s="343" t="s">
        <v>957</v>
      </c>
      <c r="AG53" s="343" t="s">
        <v>966</v>
      </c>
      <c r="AH53" s="343"/>
      <c r="AI53" s="349" t="str">
        <f t="shared" si="2"/>
        <v>1</v>
      </c>
      <c r="AJ53" s="353">
        <f t="shared" si="8"/>
        <v>-37</v>
      </c>
      <c r="AK53" s="349" t="str" cm="1">
        <f t="array" ref="AK53">_xlfn.IFS(Z53&lt;=501, "440-501", Z53&lt;=550, "502-550", Z53&lt;=600, "551-600", Z53&lt;=650, "601-650", Z53&lt;=700, "651-700", TRUE, "Above 700")</f>
        <v>440-501</v>
      </c>
      <c r="AL53" s="343"/>
      <c r="AM53" s="343"/>
      <c r="AN53" s="348">
        <v>44156</v>
      </c>
      <c r="AO53" s="343" t="s">
        <v>155</v>
      </c>
      <c r="AP53" s="349" t="str">
        <f t="shared" ca="1" si="3"/>
        <v>5Y 9M</v>
      </c>
      <c r="AQ53" s="355" t="str">
        <f>IF(_xlfn.DAYS(SETUP!$A$2,AN53)&lt;365,"Less Than 1 Yr", IF(_xlfn.DAYS(SETUP!$A$2,AN53)&lt;=730,"1 Year to 2 Yrs", IF(_xlfn.DAYS(SETUP!$A$2,AN53)&lt;=1095,"2 Yrs to 3 Yrs", IF(_xlfn.DAYS(SETUP!$A$2,AN53)&lt;=1825,"3 Yrs to 5 Yrs", IF(_xlfn.DAYS(SETUP!$A$2,AN53)&lt;=2555,"5 Yrs to 7 Yrs", "Above 7 Yrs")))))</f>
        <v>5 Yrs to 7 Yrs</v>
      </c>
      <c r="AR53" s="356" t="str">
        <f>IF(J53="","",DATEDIF(J53,SETUP!$B$2,"Y")&amp;" Yrs")</f>
        <v>49 Yrs</v>
      </c>
      <c r="AS53" s="349" t="str">
        <f>IF(J53="","",
 IF(DATEDIF(J53,SETUP!$B$2,"Y")&lt;25,"Below 25",
 IF(DATEDIF(J53,SETUP!$B$2,"Y")&lt;30,"25-30",
 IF(DATEDIF(J53,SETUP!$B$2,"Y")&lt;35,"30-35",
 IF(DATEDIF(J53,SETUP!$B$2,"Y")&lt;40,"35-40",
 "Above 40")))))</f>
        <v>Above 40</v>
      </c>
      <c r="AT53" s="349" t="s">
        <v>1140</v>
      </c>
      <c r="AU53" s="357" t="s">
        <v>586</v>
      </c>
      <c r="AV53" s="343">
        <f t="shared" si="4"/>
        <v>20</v>
      </c>
      <c r="AW53" s="357"/>
      <c r="AX53" s="343">
        <v>351</v>
      </c>
      <c r="AY53" s="352">
        <v>114</v>
      </c>
      <c r="AZ53" s="343"/>
      <c r="BA53" s="343"/>
    </row>
    <row r="54" spans="1:53" ht="13.95" customHeight="1" x14ac:dyDescent="0.25">
      <c r="A54" s="343">
        <f>COUNTIF($D$2:D54,D54)</f>
        <v>53</v>
      </c>
      <c r="B54" s="344" t="s">
        <v>1079</v>
      </c>
      <c r="C54" s="345" t="s">
        <v>159</v>
      </c>
      <c r="D54" s="343" t="s">
        <v>41</v>
      </c>
      <c r="E54" s="346" t="s">
        <v>42</v>
      </c>
      <c r="F54" s="347" t="s">
        <v>157</v>
      </c>
      <c r="G54" s="343" t="s">
        <v>48</v>
      </c>
      <c r="H54" s="343"/>
      <c r="I54" s="343" t="s">
        <v>52</v>
      </c>
      <c r="J54" s="348">
        <v>32681</v>
      </c>
      <c r="K54" s="348">
        <v>46054</v>
      </c>
      <c r="L54" s="343" t="s">
        <v>605</v>
      </c>
      <c r="M54" s="343"/>
      <c r="N54" s="349" t="str">
        <f>IF(OR(MASTER_Workers!$E54="Contractor-PF",MASTER_Workers!$E54="Company"),"Yes","No")</f>
        <v>Yes</v>
      </c>
      <c r="O54" s="349" t="str">
        <f>IF(Table2[[#This Row],[Unit]]= "Sakar-III", "YES", "NO")</f>
        <v>NO</v>
      </c>
      <c r="P54" s="350">
        <v>101797378025</v>
      </c>
      <c r="Q54" s="507">
        <v>0</v>
      </c>
      <c r="R54" s="343"/>
      <c r="S54" s="350" t="str">
        <f>IF(Table2[[#This Row],[Type]]&lt;&gt;"Company", "Contractor", IF(Table2[[#This Row],[Bank_Name]]&lt;&gt;"HDFC Bank", "Cheque Payment", "HDFC NEFT"))</f>
        <v>Contractor</v>
      </c>
      <c r="T54" s="507">
        <v>0</v>
      </c>
      <c r="U54" s="507">
        <v>0</v>
      </c>
      <c r="V54" s="352">
        <v>0</v>
      </c>
      <c r="W54" s="106">
        <v>326</v>
      </c>
      <c r="X54" s="106">
        <v>124</v>
      </c>
      <c r="Y54" s="106">
        <v>0</v>
      </c>
      <c r="Z54" s="107">
        <f t="shared" si="5"/>
        <v>450</v>
      </c>
      <c r="AA54" s="156">
        <f t="shared" si="6"/>
        <v>39</v>
      </c>
      <c r="AB54" s="106">
        <f>ROUND(IF(Table2[[#This Row],[Type]]="Company",Table2[[#This Row],[Basic_Rate_Day]]*8.33%,5),0)</f>
        <v>5</v>
      </c>
      <c r="AC54" s="107">
        <f t="shared" si="7"/>
        <v>494</v>
      </c>
      <c r="AD54" s="106">
        <v>501</v>
      </c>
      <c r="AE54" s="343" t="s">
        <v>965</v>
      </c>
      <c r="AF54" s="343" t="s">
        <v>957</v>
      </c>
      <c r="AG54" s="343" t="s">
        <v>958</v>
      </c>
      <c r="AH54" s="343"/>
      <c r="AI54" s="349" t="str">
        <f t="shared" si="2"/>
        <v>1</v>
      </c>
      <c r="AJ54" s="353">
        <f t="shared" si="8"/>
        <v>-52</v>
      </c>
      <c r="AK54" s="349" t="str" cm="1">
        <f t="array" ref="AK54">_xlfn.IFS(Z54&lt;=501, "440-501", Z54&lt;=550, "502-550", Z54&lt;=600, "551-600", Z54&lt;=650, "601-650", Z54&lt;=700, "651-700", TRUE, "Above 700")</f>
        <v>440-501</v>
      </c>
      <c r="AL54" s="343">
        <v>9</v>
      </c>
      <c r="AM54" s="343"/>
      <c r="AN54" s="348">
        <v>44580</v>
      </c>
      <c r="AO54" s="343" t="s">
        <v>158</v>
      </c>
      <c r="AP54" s="349" t="str">
        <f t="shared" ca="1" si="3"/>
        <v>4Y 7M</v>
      </c>
      <c r="AQ54" s="355" t="str">
        <f>IF(_xlfn.DAYS(SETUP!$A$2,AN54)&lt;365,"Less Than 1 Yr", IF(_xlfn.DAYS(SETUP!$A$2,AN54)&lt;=730,"1 Year to 2 Yrs", IF(_xlfn.DAYS(SETUP!$A$2,AN54)&lt;=1095,"2 Yrs to 3 Yrs", IF(_xlfn.DAYS(SETUP!$A$2,AN54)&lt;=1825,"3 Yrs to 5 Yrs", IF(_xlfn.DAYS(SETUP!$A$2,AN54)&lt;=2555,"5 Yrs to 7 Yrs", "Above 7 Yrs")))))</f>
        <v>3 Yrs to 5 Yrs</v>
      </c>
      <c r="AR54" s="356" t="str">
        <f>IF(J54="","",DATEDIF(J54,SETUP!$B$2,"Y")&amp;" Yrs")</f>
        <v>36 Yrs</v>
      </c>
      <c r="AS54" s="349" t="str">
        <f>IF(J54="","",
 IF(DATEDIF(J54,SETUP!$B$2,"Y")&lt;25,"Below 25",
 IF(DATEDIF(J54,SETUP!$B$2,"Y")&lt;30,"25-30",
 IF(DATEDIF(J54,SETUP!$B$2,"Y")&lt;35,"30-35",
 IF(DATEDIF(J54,SETUP!$B$2,"Y")&lt;40,"35-40",
 "Above 40")))))</f>
        <v>35-40</v>
      </c>
      <c r="AT54" s="349" t="s">
        <v>1140</v>
      </c>
      <c r="AU54" s="357" t="s">
        <v>586</v>
      </c>
      <c r="AV54" s="343">
        <f t="shared" si="4"/>
        <v>20</v>
      </c>
      <c r="AW54" s="357"/>
      <c r="AX54" s="343">
        <v>326</v>
      </c>
      <c r="AY54" s="352">
        <v>124</v>
      </c>
      <c r="AZ54" s="343"/>
      <c r="BA54" s="343"/>
    </row>
    <row r="55" spans="1:53" ht="13.95" customHeight="1" x14ac:dyDescent="0.25">
      <c r="A55" s="343">
        <f>COUNTIF($D$2:D55,D55)</f>
        <v>54</v>
      </c>
      <c r="B55" s="344" t="s">
        <v>1080</v>
      </c>
      <c r="C55" s="345" t="s">
        <v>161</v>
      </c>
      <c r="D55" s="343" t="s">
        <v>41</v>
      </c>
      <c r="E55" s="346" t="s">
        <v>42</v>
      </c>
      <c r="F55" s="347" t="s">
        <v>157</v>
      </c>
      <c r="G55" s="343" t="s">
        <v>87</v>
      </c>
      <c r="H55" s="343"/>
      <c r="I55" s="343" t="s">
        <v>52</v>
      </c>
      <c r="J55" s="348">
        <v>35128</v>
      </c>
      <c r="K55" s="348">
        <v>46054</v>
      </c>
      <c r="L55" s="343" t="s">
        <v>605</v>
      </c>
      <c r="M55" s="343"/>
      <c r="N55" s="349" t="str">
        <f>IF(OR(MASTER_Workers!$E55="Contractor-PF",MASTER_Workers!$E55="Company"),"Yes","No")</f>
        <v>Yes</v>
      </c>
      <c r="O55" s="349" t="str">
        <f>IF(Table2[[#This Row],[Unit]]= "Sakar-III", "YES", "NO")</f>
        <v>NO</v>
      </c>
      <c r="P55" s="350">
        <v>101785648307</v>
      </c>
      <c r="Q55" s="507">
        <v>0</v>
      </c>
      <c r="R55" s="343"/>
      <c r="S55" s="350" t="str">
        <f>IF(Table2[[#This Row],[Type]]&lt;&gt;"Company", "Contractor", IF(Table2[[#This Row],[Bank_Name]]&lt;&gt;"HDFC Bank", "Cheque Payment", "HDFC NEFT"))</f>
        <v>Contractor</v>
      </c>
      <c r="T55" s="507">
        <v>0</v>
      </c>
      <c r="U55" s="507">
        <v>0</v>
      </c>
      <c r="V55" s="352">
        <v>0</v>
      </c>
      <c r="W55" s="106">
        <v>326</v>
      </c>
      <c r="X55" s="106">
        <v>124</v>
      </c>
      <c r="Y55" s="106">
        <v>0</v>
      </c>
      <c r="Z55" s="107">
        <f t="shared" si="5"/>
        <v>450</v>
      </c>
      <c r="AA55" s="156">
        <f t="shared" si="6"/>
        <v>39</v>
      </c>
      <c r="AB55" s="106">
        <f>ROUND(IF(Table2[[#This Row],[Type]]="Company",Table2[[#This Row],[Basic_Rate_Day]]*8.33%,5),0)</f>
        <v>5</v>
      </c>
      <c r="AC55" s="107">
        <f t="shared" si="7"/>
        <v>494</v>
      </c>
      <c r="AD55" s="106">
        <v>501</v>
      </c>
      <c r="AE55" s="343" t="s">
        <v>965</v>
      </c>
      <c r="AF55" s="343" t="s">
        <v>957</v>
      </c>
      <c r="AG55" s="343" t="s">
        <v>958</v>
      </c>
      <c r="AH55" s="343"/>
      <c r="AI55" s="349" t="str">
        <f t="shared" si="2"/>
        <v>1</v>
      </c>
      <c r="AJ55" s="353">
        <f t="shared" si="8"/>
        <v>-52</v>
      </c>
      <c r="AK55" s="349" t="str" cm="1">
        <f t="array" ref="AK55">_xlfn.IFS(Z55&lt;=501, "440-501", Z55&lt;=550, "502-550", Z55&lt;=600, "551-600", Z55&lt;=650, "601-650", Z55&lt;=700, "651-700", TRUE, "Above 700")</f>
        <v>440-501</v>
      </c>
      <c r="AL55" s="343">
        <v>13</v>
      </c>
      <c r="AM55" s="343"/>
      <c r="AN55" s="348">
        <v>44397</v>
      </c>
      <c r="AO55" s="343" t="s">
        <v>160</v>
      </c>
      <c r="AP55" s="349" t="str">
        <f t="shared" ca="1" si="3"/>
        <v>5Y 1M</v>
      </c>
      <c r="AQ55" s="355" t="str">
        <f>IF(_xlfn.DAYS(SETUP!$A$2,AN55)&lt;365,"Less Than 1 Yr", IF(_xlfn.DAYS(SETUP!$A$2,AN55)&lt;=730,"1 Year to 2 Yrs", IF(_xlfn.DAYS(SETUP!$A$2,AN55)&lt;=1095,"2 Yrs to 3 Yrs", IF(_xlfn.DAYS(SETUP!$A$2,AN55)&lt;=1825,"3 Yrs to 5 Yrs", IF(_xlfn.DAYS(SETUP!$A$2,AN55)&lt;=2555,"5 Yrs to 7 Yrs", "Above 7 Yrs")))))</f>
        <v>5 Yrs to 7 Yrs</v>
      </c>
      <c r="AR55" s="356" t="str">
        <f>IF(J55="","",DATEDIF(J55,SETUP!$B$2,"Y")&amp;" Yrs")</f>
        <v>30 Yrs</v>
      </c>
      <c r="AS55" s="349" t="str">
        <f>IF(J55="","",
 IF(DATEDIF(J55,SETUP!$B$2,"Y")&lt;25,"Below 25",
 IF(DATEDIF(J55,SETUP!$B$2,"Y")&lt;30,"25-30",
 IF(DATEDIF(J55,SETUP!$B$2,"Y")&lt;35,"30-35",
 IF(DATEDIF(J55,SETUP!$B$2,"Y")&lt;40,"35-40",
 "Above 40")))))</f>
        <v>30-35</v>
      </c>
      <c r="AT55" s="349" t="s">
        <v>1140</v>
      </c>
      <c r="AU55" s="357" t="s">
        <v>586</v>
      </c>
      <c r="AV55" s="343">
        <f t="shared" si="4"/>
        <v>20</v>
      </c>
      <c r="AW55" s="357"/>
      <c r="AX55" s="343">
        <v>326</v>
      </c>
      <c r="AY55" s="352">
        <v>124</v>
      </c>
      <c r="AZ55" s="343"/>
      <c r="BA55" s="343"/>
    </row>
    <row r="56" spans="1:53" ht="13.95" customHeight="1" x14ac:dyDescent="0.25">
      <c r="A56" s="343">
        <f>COUNTIF($D$2:D56,D56)</f>
        <v>55</v>
      </c>
      <c r="B56" s="344" t="s">
        <v>1398</v>
      </c>
      <c r="C56" s="345" t="s">
        <v>165</v>
      </c>
      <c r="D56" s="343" t="s">
        <v>41</v>
      </c>
      <c r="E56" s="346" t="s">
        <v>163</v>
      </c>
      <c r="F56" s="347" t="s">
        <v>163</v>
      </c>
      <c r="G56" s="343" t="s">
        <v>87</v>
      </c>
      <c r="H56" s="343"/>
      <c r="I56" s="343" t="s">
        <v>52</v>
      </c>
      <c r="J56" s="348">
        <v>28652</v>
      </c>
      <c r="K56" s="348">
        <v>46054</v>
      </c>
      <c r="L56" s="343" t="s">
        <v>605</v>
      </c>
      <c r="M56" s="343"/>
      <c r="N56" s="349" t="str">
        <f>IF(OR(MASTER_Workers!$E56="Contractor-PF",MASTER_Workers!$E56="Company"),"Yes","No")</f>
        <v>Yes</v>
      </c>
      <c r="O56" s="349" t="str">
        <f>IF(Table2[[#This Row],[Unit]]= "Sakar-III", "YES", "NO")</f>
        <v>NO</v>
      </c>
      <c r="P56" s="350">
        <v>100332372550</v>
      </c>
      <c r="Q56" s="350">
        <v>100332372550</v>
      </c>
      <c r="R56" s="343"/>
      <c r="S56" s="350" t="str">
        <f>IF(Table2[[#This Row],[Type]]&lt;&gt;"Company", "Contractor", IF(Table2[[#This Row],[Bank_Name]]&lt;&gt;"HDFC Bank", "Cheque Payment", "HDFC NEFT"))</f>
        <v>HDFC NEFT</v>
      </c>
      <c r="T56" s="534" t="s">
        <v>1082</v>
      </c>
      <c r="U56" s="350">
        <v>50100332271607</v>
      </c>
      <c r="V56" s="352">
        <v>0</v>
      </c>
      <c r="W56" s="106">
        <v>406</v>
      </c>
      <c r="X56" s="106">
        <v>169</v>
      </c>
      <c r="Y56" s="106">
        <v>0</v>
      </c>
      <c r="Z56" s="107">
        <f t="shared" si="5"/>
        <v>575</v>
      </c>
      <c r="AA56" s="156">
        <f t="shared" si="6"/>
        <v>49</v>
      </c>
      <c r="AB56" s="106">
        <f>ROUND(IF(Table2[[#This Row],[Type]]="Company",Table2[[#This Row],[Basic_Rate_Day]]*8.33%,5),0)</f>
        <v>34</v>
      </c>
      <c r="AC56" s="107">
        <f t="shared" ref="AC56:AC117" si="9">+Z56+AA56+AB56</f>
        <v>658</v>
      </c>
      <c r="AD56" s="106">
        <v>501</v>
      </c>
      <c r="AE56" s="343" t="s">
        <v>960</v>
      </c>
      <c r="AF56" s="343" t="s">
        <v>580</v>
      </c>
      <c r="AG56" s="343" t="s">
        <v>613</v>
      </c>
      <c r="AH56" s="343"/>
      <c r="AI56" s="349" t="str">
        <f t="shared" si="2"/>
        <v>1</v>
      </c>
      <c r="AJ56" s="353">
        <f t="shared" si="8"/>
        <v>73</v>
      </c>
      <c r="AK56" s="349" t="str" cm="1">
        <f t="array" ref="AK56">_xlfn.IFS(Z56&lt;=501, "440-501", Z56&lt;=550, "502-550", Z56&lt;=600, "551-600", Z56&lt;=650, "601-650", Z56&lt;=700, "651-700", TRUE, "Above 700")</f>
        <v>551-600</v>
      </c>
      <c r="AL56" s="343">
        <v>12</v>
      </c>
      <c r="AM56" s="343"/>
      <c r="AN56" s="348">
        <v>41091</v>
      </c>
      <c r="AO56" s="343" t="s">
        <v>164</v>
      </c>
      <c r="AP56" s="349" t="str">
        <f t="shared" ca="1" si="3"/>
        <v>14Y 1M</v>
      </c>
      <c r="AQ56" s="355" t="str">
        <f>IF(_xlfn.DAYS(SETUP!$A$2,AN56)&lt;365,"Less Than 1 Yr", IF(_xlfn.DAYS(SETUP!$A$2,AN56)&lt;=730,"1 Year to 2 Yrs", IF(_xlfn.DAYS(SETUP!$A$2,AN56)&lt;=1095,"2 Yrs to 3 Yrs", IF(_xlfn.DAYS(SETUP!$A$2,AN56)&lt;=1825,"3 Yrs to 5 Yrs", IF(_xlfn.DAYS(SETUP!$A$2,AN56)&lt;=2555,"5 Yrs to 7 Yrs", "Above 7 Yrs")))))</f>
        <v>Above 7 Yrs</v>
      </c>
      <c r="AR56" s="356" t="str">
        <f>IF(J56="","",DATEDIF(J56,SETUP!$B$2,"Y")&amp;" Yrs")</f>
        <v>47 Yrs</v>
      </c>
      <c r="AS56" s="349" t="str">
        <f>IF(J56="","",
 IF(DATEDIF(J56,SETUP!$B$2,"Y")&lt;25,"Below 25",
 IF(DATEDIF(J56,SETUP!$B$2,"Y")&lt;30,"25-30",
 IF(DATEDIF(J56,SETUP!$B$2,"Y")&lt;35,"30-35",
 IF(DATEDIF(J56,SETUP!$B$2,"Y")&lt;40,"35-40",
 "Above 40")))))</f>
        <v>Above 40</v>
      </c>
      <c r="AT56" s="349" t="s">
        <v>1140</v>
      </c>
      <c r="AU56" s="349"/>
      <c r="AV56" s="343">
        <f t="shared" si="4"/>
        <v>20</v>
      </c>
      <c r="AW56" s="357"/>
      <c r="AX56" s="343">
        <v>406</v>
      </c>
      <c r="AY56" s="352">
        <v>169</v>
      </c>
      <c r="AZ56" s="343"/>
      <c r="BA56" s="343"/>
    </row>
    <row r="57" spans="1:53" ht="13.95" customHeight="1" x14ac:dyDescent="0.25">
      <c r="A57" s="343">
        <f>COUNTIF($D$2:D57,D57)</f>
        <v>56</v>
      </c>
      <c r="B57" s="344" t="s">
        <v>1399</v>
      </c>
      <c r="C57" s="345" t="s">
        <v>168</v>
      </c>
      <c r="D57" s="343" t="s">
        <v>41</v>
      </c>
      <c r="E57" s="346" t="s">
        <v>163</v>
      </c>
      <c r="F57" s="347" t="s">
        <v>163</v>
      </c>
      <c r="G57" s="343" t="s">
        <v>48</v>
      </c>
      <c r="H57" s="343"/>
      <c r="I57" s="343" t="s">
        <v>52</v>
      </c>
      <c r="J57" s="348">
        <v>27166</v>
      </c>
      <c r="K57" s="348">
        <v>46054</v>
      </c>
      <c r="L57" s="343" t="s">
        <v>605</v>
      </c>
      <c r="M57" s="343"/>
      <c r="N57" s="349" t="str">
        <f>IF(OR(MASTER_Workers!$E57="Contractor-PF",MASTER_Workers!$E57="Company"),"Yes","No")</f>
        <v>Yes</v>
      </c>
      <c r="O57" s="349" t="str">
        <f>IF(Table2[[#This Row],[Unit]]= "Sakar-III", "YES", "NO")</f>
        <v>NO</v>
      </c>
      <c r="P57" s="350">
        <v>100125159899</v>
      </c>
      <c r="Q57" s="350">
        <v>100125159899</v>
      </c>
      <c r="R57" s="343"/>
      <c r="S57" s="350" t="str">
        <f>IF(Table2[[#This Row],[Type]]&lt;&gt;"Company", "Contractor", IF(Table2[[#This Row],[Bank_Name]]&lt;&gt;"HDFC Bank", "Cheque Payment", "HDFC NEFT"))</f>
        <v>HDFC NEFT</v>
      </c>
      <c r="T57" s="343" t="s">
        <v>1082</v>
      </c>
      <c r="U57" s="350">
        <v>50100332271646</v>
      </c>
      <c r="V57" s="352">
        <v>0</v>
      </c>
      <c r="W57" s="106">
        <v>423</v>
      </c>
      <c r="X57" s="106">
        <v>223</v>
      </c>
      <c r="Y57" s="107">
        <v>0</v>
      </c>
      <c r="Z57" s="107">
        <f t="shared" si="5"/>
        <v>646</v>
      </c>
      <c r="AA57" s="156">
        <f t="shared" si="6"/>
        <v>51</v>
      </c>
      <c r="AB57" s="106">
        <f>ROUND(IF(Table2[[#This Row],[Type]]="Company",Table2[[#This Row],[Basic_Rate_Day]]*8.33%,5),0)</f>
        <v>35</v>
      </c>
      <c r="AC57" s="107">
        <f t="shared" si="9"/>
        <v>732</v>
      </c>
      <c r="AD57" s="106">
        <v>501</v>
      </c>
      <c r="AE57" s="343" t="s">
        <v>960</v>
      </c>
      <c r="AF57" s="343" t="s">
        <v>580</v>
      </c>
      <c r="AG57" s="343" t="s">
        <v>613</v>
      </c>
      <c r="AH57" s="343"/>
      <c r="AI57" s="349" t="str">
        <f t="shared" si="2"/>
        <v>1</v>
      </c>
      <c r="AJ57" s="353">
        <f t="shared" si="8"/>
        <v>144</v>
      </c>
      <c r="AK57" s="349" t="str" cm="1">
        <f t="array" ref="AK57">_xlfn.IFS(Z57&lt;=501, "440-501", Z57&lt;=550, "502-550", Z57&lt;=600, "551-600", Z57&lt;=650, "601-650", Z57&lt;=700, "651-700", TRUE, "Above 700")</f>
        <v>601-650</v>
      </c>
      <c r="AL57" s="343"/>
      <c r="AM57" s="343"/>
      <c r="AN57" s="348">
        <v>41091</v>
      </c>
      <c r="AO57" s="343" t="s">
        <v>167</v>
      </c>
      <c r="AP57" s="349" t="str">
        <f t="shared" ca="1" si="3"/>
        <v>14Y 1M</v>
      </c>
      <c r="AQ57" s="355" t="str">
        <f>IF(_xlfn.DAYS(SETUP!$A$2,AN57)&lt;365,"Less Than 1 Yr", IF(_xlfn.DAYS(SETUP!$A$2,AN57)&lt;=730,"1 Year to 2 Yrs", IF(_xlfn.DAYS(SETUP!$A$2,AN57)&lt;=1095,"2 Yrs to 3 Yrs", IF(_xlfn.DAYS(SETUP!$A$2,AN57)&lt;=1825,"3 Yrs to 5 Yrs", IF(_xlfn.DAYS(SETUP!$A$2,AN57)&lt;=2555,"5 Yrs to 7 Yrs", "Above 7 Yrs")))))</f>
        <v>Above 7 Yrs</v>
      </c>
      <c r="AR57" s="356" t="str">
        <f>IF(J57="","",DATEDIF(J57,SETUP!$B$2,"Y")&amp;" Yrs")</f>
        <v>51 Yrs</v>
      </c>
      <c r="AS57" s="349" t="str">
        <f>IF(J57="","",
 IF(DATEDIF(J57,SETUP!$B$2,"Y")&lt;25,"Below 25",
 IF(DATEDIF(J57,SETUP!$B$2,"Y")&lt;30,"25-30",
 IF(DATEDIF(J57,SETUP!$B$2,"Y")&lt;35,"30-35",
 IF(DATEDIF(J57,SETUP!$B$2,"Y")&lt;40,"35-40",
 "Above 40")))))</f>
        <v>Above 40</v>
      </c>
      <c r="AT57" s="349" t="s">
        <v>1140</v>
      </c>
      <c r="AU57" s="349"/>
      <c r="AV57" s="343">
        <f t="shared" si="4"/>
        <v>20</v>
      </c>
      <c r="AW57" s="357"/>
      <c r="AX57" s="343">
        <v>423</v>
      </c>
      <c r="AY57" s="352">
        <v>223</v>
      </c>
      <c r="AZ57" s="343"/>
      <c r="BA57" s="343"/>
    </row>
    <row r="58" spans="1:53" ht="13.95" customHeight="1" x14ac:dyDescent="0.25">
      <c r="A58" s="343">
        <f>COUNTIF($D$2:D58,D58)</f>
        <v>57</v>
      </c>
      <c r="B58" s="344" t="s">
        <v>1400</v>
      </c>
      <c r="C58" s="345" t="s">
        <v>170</v>
      </c>
      <c r="D58" s="343" t="s">
        <v>41</v>
      </c>
      <c r="E58" s="346" t="s">
        <v>163</v>
      </c>
      <c r="F58" s="347" t="s">
        <v>163</v>
      </c>
      <c r="G58" s="343" t="s">
        <v>51</v>
      </c>
      <c r="H58" s="343"/>
      <c r="I58" s="343" t="s">
        <v>52</v>
      </c>
      <c r="J58" s="348">
        <v>26665</v>
      </c>
      <c r="K58" s="348">
        <v>46054</v>
      </c>
      <c r="L58" s="343" t="s">
        <v>605</v>
      </c>
      <c r="M58" s="343"/>
      <c r="N58" s="349" t="str">
        <f>IF(OR(MASTER_Workers!$E58="Contractor-PF",MASTER_Workers!$E58="Company"),"Yes","No")</f>
        <v>Yes</v>
      </c>
      <c r="O58" s="349" t="str">
        <f>IF(Table2[[#This Row],[Unit]]= "Sakar-III", "YES", "NO")</f>
        <v>NO</v>
      </c>
      <c r="P58" s="350" t="s">
        <v>171</v>
      </c>
      <c r="Q58" s="350" t="s">
        <v>171</v>
      </c>
      <c r="R58" s="343"/>
      <c r="S58" s="350" t="str">
        <f>IF(Table2[[#This Row],[Type]]&lt;&gt;"Company", "Contractor", IF(Table2[[#This Row],[Bank_Name]]&lt;&gt;"HDFC Bank", "Cheque Payment", "HDFC NEFT"))</f>
        <v>HDFC NEFT</v>
      </c>
      <c r="T58" s="343" t="s">
        <v>1082</v>
      </c>
      <c r="U58" s="350">
        <v>50100332272063</v>
      </c>
      <c r="V58" s="352">
        <v>0</v>
      </c>
      <c r="W58" s="106">
        <v>405</v>
      </c>
      <c r="X58" s="106">
        <v>170</v>
      </c>
      <c r="Y58" s="106">
        <v>0</v>
      </c>
      <c r="Z58" s="107">
        <f t="shared" si="5"/>
        <v>575</v>
      </c>
      <c r="AA58" s="156">
        <f t="shared" si="6"/>
        <v>49</v>
      </c>
      <c r="AB58" s="106">
        <f>ROUND(IF(Table2[[#This Row],[Type]]="Company",Table2[[#This Row],[Basic_Rate_Day]]*8.33%,5),0)</f>
        <v>34</v>
      </c>
      <c r="AC58" s="107">
        <f t="shared" si="9"/>
        <v>658</v>
      </c>
      <c r="AD58" s="106">
        <v>501</v>
      </c>
      <c r="AE58" s="343" t="s">
        <v>960</v>
      </c>
      <c r="AF58" s="343" t="s">
        <v>580</v>
      </c>
      <c r="AG58" s="343" t="s">
        <v>613</v>
      </c>
      <c r="AH58" s="343"/>
      <c r="AI58" s="349" t="str">
        <f t="shared" si="2"/>
        <v>1</v>
      </c>
      <c r="AJ58" s="353">
        <f t="shared" si="8"/>
        <v>73</v>
      </c>
      <c r="AK58" s="349" t="str" cm="1">
        <f t="array" ref="AK58">_xlfn.IFS(Z58&lt;=501, "440-501", Z58&lt;=550, "502-550", Z58&lt;=600, "551-600", Z58&lt;=650, "601-650", Z58&lt;=700, "651-700", TRUE, "Above 700")</f>
        <v>551-600</v>
      </c>
      <c r="AL58" s="343"/>
      <c r="AM58" s="343"/>
      <c r="AN58" s="348">
        <v>41091</v>
      </c>
      <c r="AO58" s="343" t="s">
        <v>169</v>
      </c>
      <c r="AP58" s="349" t="str">
        <f t="shared" ca="1" si="3"/>
        <v>14Y 1M</v>
      </c>
      <c r="AQ58" s="355" t="str">
        <f>IF(_xlfn.DAYS(SETUP!$A$2,AN58)&lt;365,"Less Than 1 Yr", IF(_xlfn.DAYS(SETUP!$A$2,AN58)&lt;=730,"1 Year to 2 Yrs", IF(_xlfn.DAYS(SETUP!$A$2,AN58)&lt;=1095,"2 Yrs to 3 Yrs", IF(_xlfn.DAYS(SETUP!$A$2,AN58)&lt;=1825,"3 Yrs to 5 Yrs", IF(_xlfn.DAYS(SETUP!$A$2,AN58)&lt;=2555,"5 Yrs to 7 Yrs", "Above 7 Yrs")))))</f>
        <v>Above 7 Yrs</v>
      </c>
      <c r="AR58" s="356" t="str">
        <f>IF(J58="","",DATEDIF(J58,SETUP!$B$2,"Y")&amp;" Yrs")</f>
        <v>53 Yrs</v>
      </c>
      <c r="AS58" s="349" t="str">
        <f>IF(J58="","",
 IF(DATEDIF(J58,SETUP!$B$2,"Y")&lt;25,"Below 25",
 IF(DATEDIF(J58,SETUP!$B$2,"Y")&lt;30,"25-30",
 IF(DATEDIF(J58,SETUP!$B$2,"Y")&lt;35,"30-35",
 IF(DATEDIF(J58,SETUP!$B$2,"Y")&lt;40,"35-40",
 "Above 40")))))</f>
        <v>Above 40</v>
      </c>
      <c r="AT58" s="349" t="s">
        <v>1140</v>
      </c>
      <c r="AU58" s="349"/>
      <c r="AV58" s="343">
        <f t="shared" si="4"/>
        <v>20</v>
      </c>
      <c r="AW58" s="357"/>
      <c r="AX58" s="343">
        <v>405</v>
      </c>
      <c r="AY58" s="352">
        <v>170</v>
      </c>
      <c r="AZ58" s="343"/>
      <c r="BA58" s="343"/>
    </row>
    <row r="59" spans="1:53" ht="13.95" customHeight="1" x14ac:dyDescent="0.25">
      <c r="A59" s="343">
        <f>COUNTIF($D$2:D59,D59)</f>
        <v>58</v>
      </c>
      <c r="B59" s="344" t="s">
        <v>1058</v>
      </c>
      <c r="C59" s="533" t="s">
        <v>2443</v>
      </c>
      <c r="D59" s="343" t="s">
        <v>41</v>
      </c>
      <c r="E59" s="346" t="s">
        <v>163</v>
      </c>
      <c r="F59" s="347" t="str">
        <f>Table2[[#This Row],[Type]]</f>
        <v>Company</v>
      </c>
      <c r="G59" s="343" t="s">
        <v>51</v>
      </c>
      <c r="H59" s="343"/>
      <c r="I59" s="343" t="s">
        <v>52</v>
      </c>
      <c r="J59" s="348">
        <v>25720</v>
      </c>
      <c r="K59" s="348">
        <v>46054</v>
      </c>
      <c r="L59" s="343" t="s">
        <v>605</v>
      </c>
      <c r="M59" s="343"/>
      <c r="N59" s="349" t="str">
        <f>IF(OR(MASTER_Workers!$E59="Contractor-PF",MASTER_Workers!$E59="Company"),"Yes","No")</f>
        <v>Yes</v>
      </c>
      <c r="O59" s="349" t="str">
        <f>IF(Table2[[#This Row],[Unit]]= "Sakar-III", "YES", "NO")</f>
        <v>NO</v>
      </c>
      <c r="P59" s="350">
        <v>100152363787</v>
      </c>
      <c r="Q59" s="350">
        <v>100152363787</v>
      </c>
      <c r="R59" s="343"/>
      <c r="S59" s="350" t="str">
        <f>IF(Table2[[#This Row],[Type]]&lt;&gt;"Company", "Contractor", IF(Table2[[#This Row],[Bank_Name]]&lt;&gt;"HDFC Bank", "Cheque Payment", "HDFC NEFT"))</f>
        <v>HDFC NEFT</v>
      </c>
      <c r="T59" s="343" t="s">
        <v>1082</v>
      </c>
      <c r="U59" s="350" t="s">
        <v>1931</v>
      </c>
      <c r="V59" s="352">
        <v>0</v>
      </c>
      <c r="W59" s="106">
        <v>405</v>
      </c>
      <c r="X59" s="106">
        <v>170</v>
      </c>
      <c r="Y59" s="106">
        <v>0</v>
      </c>
      <c r="Z59" s="107">
        <f t="shared" si="5"/>
        <v>575</v>
      </c>
      <c r="AA59" s="156">
        <f t="shared" si="6"/>
        <v>49</v>
      </c>
      <c r="AB59" s="106">
        <f>ROUND(IF(Table2[[#This Row],[Type]]="Company",Table2[[#This Row],[Basic_Rate_Day]]*8.33%,5),0)</f>
        <v>34</v>
      </c>
      <c r="AC59" s="107">
        <f t="shared" si="9"/>
        <v>658</v>
      </c>
      <c r="AD59" s="106">
        <v>501</v>
      </c>
      <c r="AE59" s="343" t="s">
        <v>960</v>
      </c>
      <c r="AF59" s="343" t="s">
        <v>580</v>
      </c>
      <c r="AG59" s="343" t="s">
        <v>961</v>
      </c>
      <c r="AH59" s="343"/>
      <c r="AI59" s="349" t="str">
        <f t="shared" si="2"/>
        <v>1</v>
      </c>
      <c r="AJ59" s="353">
        <f t="shared" si="8"/>
        <v>73</v>
      </c>
      <c r="AK59" s="349" t="str" cm="1">
        <f t="array" ref="AK59">_xlfn.IFS(Z59&lt;=501, "440-501", Z59&lt;=550, "502-550", Z59&lt;=600, "551-600", Z59&lt;=650, "601-650", Z59&lt;=700, "651-700", TRUE, "Above 700")</f>
        <v>551-600</v>
      </c>
      <c r="AL59" s="343">
        <v>4</v>
      </c>
      <c r="AM59" s="343"/>
      <c r="AN59" s="348">
        <v>41091</v>
      </c>
      <c r="AO59" s="343" t="s">
        <v>172</v>
      </c>
      <c r="AP59" s="349" t="str">
        <f t="shared" ca="1" si="3"/>
        <v>14Y 1M</v>
      </c>
      <c r="AQ59" s="355" t="str">
        <f>IF(_xlfn.DAYS(SETUP!$A$2,AN59)&lt;365,"Less Than 1 Yr", IF(_xlfn.DAYS(SETUP!$A$2,AN59)&lt;=730,"1 Year to 2 Yrs", IF(_xlfn.DAYS(SETUP!$A$2,AN59)&lt;=1095,"2 Yrs to 3 Yrs", IF(_xlfn.DAYS(SETUP!$A$2,AN59)&lt;=1825,"3 Yrs to 5 Yrs", IF(_xlfn.DAYS(SETUP!$A$2,AN59)&lt;=2555,"5 Yrs to 7 Yrs", "Above 7 Yrs")))))</f>
        <v>Above 7 Yrs</v>
      </c>
      <c r="AR59" s="356" t="str">
        <f>IF(J59="","",DATEDIF(J59,SETUP!$B$2,"Y")&amp;" Yrs")</f>
        <v>55 Yrs</v>
      </c>
      <c r="AS59" s="349" t="str">
        <f>IF(J59="","",
 IF(DATEDIF(J59,SETUP!$B$2,"Y")&lt;25,"Below 25",
 IF(DATEDIF(J59,SETUP!$B$2,"Y")&lt;30,"25-30",
 IF(DATEDIF(J59,SETUP!$B$2,"Y")&lt;35,"30-35",
 IF(DATEDIF(J59,SETUP!$B$2,"Y")&lt;40,"35-40",
 "Above 40")))))</f>
        <v>Above 40</v>
      </c>
      <c r="AT59" s="349" t="s">
        <v>1140</v>
      </c>
      <c r="AU59" s="349"/>
      <c r="AV59" s="343">
        <f t="shared" si="4"/>
        <v>20</v>
      </c>
      <c r="AW59" s="357"/>
      <c r="AX59" s="343">
        <v>405</v>
      </c>
      <c r="AY59" s="352">
        <v>170</v>
      </c>
      <c r="AZ59" s="343"/>
      <c r="BA59" s="343"/>
    </row>
    <row r="60" spans="1:53" ht="13.95" customHeight="1" x14ac:dyDescent="0.25">
      <c r="A60" s="343">
        <f>COUNTIF($D$2:D60,D60)</f>
        <v>59</v>
      </c>
      <c r="B60" s="344" t="s">
        <v>1401</v>
      </c>
      <c r="C60" s="345" t="s">
        <v>175</v>
      </c>
      <c r="D60" s="343" t="s">
        <v>41</v>
      </c>
      <c r="E60" s="346" t="s">
        <v>163</v>
      </c>
      <c r="F60" s="347" t="s">
        <v>163</v>
      </c>
      <c r="G60" s="343" t="s">
        <v>63</v>
      </c>
      <c r="H60" s="343"/>
      <c r="I60" s="343" t="s">
        <v>45</v>
      </c>
      <c r="J60" s="348">
        <v>34336</v>
      </c>
      <c r="K60" s="348">
        <v>46054</v>
      </c>
      <c r="L60" s="343" t="s">
        <v>605</v>
      </c>
      <c r="M60" s="343"/>
      <c r="N60" s="349" t="str">
        <f>IF(OR(MASTER_Workers!$E60="Contractor-PF",MASTER_Workers!$E60="Company"),"Yes","No")</f>
        <v>Yes</v>
      </c>
      <c r="O60" s="349" t="str">
        <f>IF(Table2[[#This Row],[Unit]]= "Sakar-III", "YES", "NO")</f>
        <v>NO</v>
      </c>
      <c r="P60" s="350">
        <v>100309826753</v>
      </c>
      <c r="Q60" s="350">
        <v>100309826753</v>
      </c>
      <c r="R60" s="343"/>
      <c r="S60" s="368" t="str">
        <f>IF(Table2[[#This Row],[Type]]&lt;&gt;"Company", "Contractor", IF(Table2[[#This Row],[Bank_Name]]&lt;&gt;"HDFC Bank", "Cheque Payment", "HDFC NEFT"))</f>
        <v>HDFC NEFT</v>
      </c>
      <c r="T60" s="343" t="s">
        <v>1082</v>
      </c>
      <c r="U60" s="350">
        <v>50100332270900</v>
      </c>
      <c r="V60" s="352">
        <v>0</v>
      </c>
      <c r="W60" s="106">
        <v>408</v>
      </c>
      <c r="X60" s="106">
        <v>182</v>
      </c>
      <c r="Y60" s="106">
        <v>10</v>
      </c>
      <c r="Z60" s="107">
        <f t="shared" si="5"/>
        <v>600</v>
      </c>
      <c r="AA60" s="156">
        <f t="shared" si="6"/>
        <v>49</v>
      </c>
      <c r="AB60" s="155">
        <f>ROUND(IF(Table2[[#This Row],[Type]]="Company",Table2[[#This Row],[Basic_Rate_Day]]*8.33%,5),0)</f>
        <v>34</v>
      </c>
      <c r="AC60" s="107">
        <f t="shared" si="9"/>
        <v>683</v>
      </c>
      <c r="AD60" s="106">
        <v>501</v>
      </c>
      <c r="AE60" s="343" t="s">
        <v>960</v>
      </c>
      <c r="AF60" s="343" t="s">
        <v>580</v>
      </c>
      <c r="AG60" s="343" t="s">
        <v>613</v>
      </c>
      <c r="AH60" s="343"/>
      <c r="AI60" s="349" t="str">
        <f t="shared" si="2"/>
        <v>1</v>
      </c>
      <c r="AJ60" s="369">
        <f t="shared" si="8"/>
        <v>98</v>
      </c>
      <c r="AK60" s="349" t="str" cm="1">
        <f t="array" ref="AK60">_xlfn.IFS(Z60&lt;=501, "440-501", Z60&lt;=550, "502-550", Z60&lt;=600, "551-600", Z60&lt;=650, "601-650", Z60&lt;=700, "651-700", TRUE, "Above 700")</f>
        <v>551-600</v>
      </c>
      <c r="AL60" s="343"/>
      <c r="AM60" s="343"/>
      <c r="AN60" s="348">
        <v>41091</v>
      </c>
      <c r="AO60" s="343" t="s">
        <v>174</v>
      </c>
      <c r="AP60" s="349" t="str">
        <f t="shared" ca="1" si="3"/>
        <v>14Y 1M</v>
      </c>
      <c r="AQ60" s="355" t="str">
        <f>IF(_xlfn.DAYS(SETUP!$A$2,AN60)&lt;365,"Less Than 1 Yr", IF(_xlfn.DAYS(SETUP!$A$2,AN60)&lt;=730,"1 Year to 2 Yrs", IF(_xlfn.DAYS(SETUP!$A$2,AN60)&lt;=1095,"2 Yrs to 3 Yrs", IF(_xlfn.DAYS(SETUP!$A$2,AN60)&lt;=1825,"3 Yrs to 5 Yrs", IF(_xlfn.DAYS(SETUP!$A$2,AN60)&lt;=2555,"5 Yrs to 7 Yrs", "Above 7 Yrs")))))</f>
        <v>Above 7 Yrs</v>
      </c>
      <c r="AR60" s="356" t="str">
        <f>IF(J60="","",DATEDIF(J60,SETUP!$B$2,"Y")&amp;" Yrs")</f>
        <v>32 Yrs</v>
      </c>
      <c r="AS60" s="349" t="str">
        <f>IF(J60="","",
 IF(DATEDIF(J60,SETUP!$B$2,"Y")&lt;25,"Below 25",
 IF(DATEDIF(J60,SETUP!$B$2,"Y")&lt;30,"25-30",
 IF(DATEDIF(J60,SETUP!$B$2,"Y")&lt;35,"30-35",
 IF(DATEDIF(J60,SETUP!$B$2,"Y")&lt;40,"35-40",
 "Above 40")))))</f>
        <v>30-35</v>
      </c>
      <c r="AT60" s="343" t="s">
        <v>1141</v>
      </c>
      <c r="AU60" s="343"/>
      <c r="AV60" s="349">
        <f t="shared" si="4"/>
        <v>20</v>
      </c>
      <c r="AW60" s="357"/>
      <c r="AX60" s="343">
        <v>408</v>
      </c>
      <c r="AY60" s="352">
        <v>182</v>
      </c>
      <c r="AZ60" s="343"/>
      <c r="BA60" s="343"/>
    </row>
    <row r="61" spans="1:53" ht="13.95" customHeight="1" x14ac:dyDescent="0.25">
      <c r="A61" s="343">
        <f>COUNTIF($D$2:D61,D61)</f>
        <v>60</v>
      </c>
      <c r="B61" s="344" t="s">
        <v>1059</v>
      </c>
      <c r="C61" s="345" t="s">
        <v>177</v>
      </c>
      <c r="D61" s="343" t="s">
        <v>41</v>
      </c>
      <c r="E61" s="346" t="s">
        <v>163</v>
      </c>
      <c r="F61" s="347" t="str">
        <f>Table2[[#This Row],[Type]]</f>
        <v>Company</v>
      </c>
      <c r="G61" s="343" t="s">
        <v>51</v>
      </c>
      <c r="H61" s="343"/>
      <c r="I61" s="343" t="s">
        <v>52</v>
      </c>
      <c r="J61" s="348">
        <v>27073</v>
      </c>
      <c r="K61" s="348">
        <v>46054</v>
      </c>
      <c r="L61" s="343" t="s">
        <v>605</v>
      </c>
      <c r="M61" s="343"/>
      <c r="N61" s="349" t="str">
        <f>IF(OR(MASTER_Workers!$E61="Contractor-PF",MASTER_Workers!$E61="Company"),"Yes","No")</f>
        <v>Yes</v>
      </c>
      <c r="O61" s="349" t="str">
        <f>IF(Table2[[#This Row],[Unit]]= "Sakar-III", "YES", "NO")</f>
        <v>NO</v>
      </c>
      <c r="P61" s="350">
        <v>100030603586</v>
      </c>
      <c r="Q61" s="350">
        <v>100030603586</v>
      </c>
      <c r="R61" s="343"/>
      <c r="S61" s="367" t="str">
        <f>IF(Table2[[#This Row],[Type]]&lt;&gt;"Company", "Contractor", IF(Table2[[#This Row],[Bank_Name]]&lt;&gt;"HDFC Bank", "Cheque Payment", "HDFC NEFT"))</f>
        <v>HDFC NEFT</v>
      </c>
      <c r="T61" s="343" t="s">
        <v>1082</v>
      </c>
      <c r="U61" s="350" t="s">
        <v>1932</v>
      </c>
      <c r="V61" s="352">
        <v>0</v>
      </c>
      <c r="W61" s="106">
        <v>400</v>
      </c>
      <c r="X61" s="106">
        <v>165</v>
      </c>
      <c r="Y61" s="106">
        <v>0</v>
      </c>
      <c r="Z61" s="107">
        <f t="shared" si="5"/>
        <v>565</v>
      </c>
      <c r="AA61" s="156">
        <f t="shared" si="6"/>
        <v>48</v>
      </c>
      <c r="AB61" s="106">
        <f>ROUND(IF(Table2[[#This Row],[Type]]="Company",Table2[[#This Row],[Basic_Rate_Day]]*8.33%,5),0)</f>
        <v>33</v>
      </c>
      <c r="AC61" s="107">
        <f t="shared" si="9"/>
        <v>646</v>
      </c>
      <c r="AD61" s="106">
        <v>501</v>
      </c>
      <c r="AE61" s="343" t="s">
        <v>960</v>
      </c>
      <c r="AF61" s="343" t="s">
        <v>580</v>
      </c>
      <c r="AG61" s="343" t="s">
        <v>613</v>
      </c>
      <c r="AH61" s="343"/>
      <c r="AI61" s="349" t="str">
        <f t="shared" si="2"/>
        <v>1</v>
      </c>
      <c r="AJ61" s="353">
        <f t="shared" si="8"/>
        <v>63</v>
      </c>
      <c r="AK61" s="349" t="str" cm="1">
        <f t="array" ref="AK61">_xlfn.IFS(Z61&lt;=501, "440-501", Z61&lt;=550, "502-550", Z61&lt;=600, "551-600", Z61&lt;=650, "601-650", Z61&lt;=700, "651-700", TRUE, "Above 700")</f>
        <v>551-600</v>
      </c>
      <c r="AL61" s="343"/>
      <c r="AM61" s="343"/>
      <c r="AN61" s="348">
        <v>41640</v>
      </c>
      <c r="AO61" s="343" t="s">
        <v>176</v>
      </c>
      <c r="AP61" s="349" t="str">
        <f t="shared" ca="1" si="3"/>
        <v>12Y 7M</v>
      </c>
      <c r="AQ61" s="355" t="str">
        <f>IF(_xlfn.DAYS(SETUP!$A$2,AN61)&lt;365,"Less Than 1 Yr", IF(_xlfn.DAYS(SETUP!$A$2,AN61)&lt;=730,"1 Year to 2 Yrs", IF(_xlfn.DAYS(SETUP!$A$2,AN61)&lt;=1095,"2 Yrs to 3 Yrs", IF(_xlfn.DAYS(SETUP!$A$2,AN61)&lt;=1825,"3 Yrs to 5 Yrs", IF(_xlfn.DAYS(SETUP!$A$2,AN61)&lt;=2555,"5 Yrs to 7 Yrs", "Above 7 Yrs")))))</f>
        <v>Above 7 Yrs</v>
      </c>
      <c r="AR61" s="356" t="str">
        <f>IF(J61="","",DATEDIF(J61,SETUP!$B$2,"Y")&amp;" Yrs")</f>
        <v>52 Yrs</v>
      </c>
      <c r="AS61" s="349" t="str">
        <f>IF(J61="","",
 IF(DATEDIF(J61,SETUP!$B$2,"Y")&lt;25,"Below 25",
 IF(DATEDIF(J61,SETUP!$B$2,"Y")&lt;30,"25-30",
 IF(DATEDIF(J61,SETUP!$B$2,"Y")&lt;35,"30-35",
 IF(DATEDIF(J61,SETUP!$B$2,"Y")&lt;40,"35-40",
 "Above 40")))))</f>
        <v>Above 40</v>
      </c>
      <c r="AT61" s="349" t="s">
        <v>1140</v>
      </c>
      <c r="AU61" s="349"/>
      <c r="AV61" s="343">
        <f t="shared" si="4"/>
        <v>20</v>
      </c>
      <c r="AW61" s="357"/>
      <c r="AX61" s="343">
        <v>400</v>
      </c>
      <c r="AY61" s="352">
        <v>165</v>
      </c>
      <c r="AZ61" s="343"/>
      <c r="BA61" s="343"/>
    </row>
    <row r="62" spans="1:53" ht="13.95" customHeight="1" x14ac:dyDescent="0.25">
      <c r="A62" s="343">
        <f>COUNTIF($D$2:D62,D62)</f>
        <v>61</v>
      </c>
      <c r="B62" s="344" t="s">
        <v>1402</v>
      </c>
      <c r="C62" s="345" t="s">
        <v>179</v>
      </c>
      <c r="D62" s="343" t="s">
        <v>41</v>
      </c>
      <c r="E62" s="346" t="s">
        <v>163</v>
      </c>
      <c r="F62" s="347" t="s">
        <v>163</v>
      </c>
      <c r="G62" s="343" t="s">
        <v>51</v>
      </c>
      <c r="H62" s="343"/>
      <c r="I62" s="343" t="s">
        <v>52</v>
      </c>
      <c r="J62" s="348">
        <v>26935</v>
      </c>
      <c r="K62" s="348">
        <v>46054</v>
      </c>
      <c r="L62" s="343" t="s">
        <v>605</v>
      </c>
      <c r="M62" s="343"/>
      <c r="N62" s="349" t="str">
        <f>IF(OR(MASTER_Workers!$E62="Contractor-PF",MASTER_Workers!$E62="Company"),"Yes","No")</f>
        <v>Yes</v>
      </c>
      <c r="O62" s="349" t="str">
        <f>IF(Table2[[#This Row],[Unit]]= "Sakar-III", "YES", "NO")</f>
        <v>NO</v>
      </c>
      <c r="P62" s="350">
        <v>100018751972</v>
      </c>
      <c r="Q62" s="350">
        <v>100018751972</v>
      </c>
      <c r="R62" s="343"/>
      <c r="S62" s="367" t="str">
        <f>IF(Table2[[#This Row],[Type]]&lt;&gt;"Company", "Contractor", IF(Table2[[#This Row],[Bank_Name]]&lt;&gt;"HDFC Bank", "Cheque Payment", "HDFC NEFT"))</f>
        <v>HDFC NEFT</v>
      </c>
      <c r="T62" s="343" t="s">
        <v>1082</v>
      </c>
      <c r="U62" s="350">
        <v>50100332271455</v>
      </c>
      <c r="V62" s="352">
        <v>0</v>
      </c>
      <c r="W62" s="106">
        <v>407</v>
      </c>
      <c r="X62" s="106">
        <v>168</v>
      </c>
      <c r="Y62" s="106">
        <v>0</v>
      </c>
      <c r="Z62" s="107">
        <f t="shared" si="5"/>
        <v>575</v>
      </c>
      <c r="AA62" s="156">
        <f t="shared" si="6"/>
        <v>49</v>
      </c>
      <c r="AB62" s="106">
        <f>ROUND(IF(Table2[[#This Row],[Type]]="Company",Table2[[#This Row],[Basic_Rate_Day]]*8.33%,5),0)</f>
        <v>34</v>
      </c>
      <c r="AC62" s="107">
        <f t="shared" si="9"/>
        <v>658</v>
      </c>
      <c r="AD62" s="106">
        <v>501</v>
      </c>
      <c r="AE62" s="343" t="s">
        <v>960</v>
      </c>
      <c r="AF62" s="343" t="s">
        <v>580</v>
      </c>
      <c r="AG62" s="343" t="s">
        <v>613</v>
      </c>
      <c r="AH62" s="343"/>
      <c r="AI62" s="349" t="str">
        <f t="shared" si="2"/>
        <v>1</v>
      </c>
      <c r="AJ62" s="353">
        <f t="shared" si="8"/>
        <v>73</v>
      </c>
      <c r="AK62" s="349" t="str" cm="1">
        <f t="array" ref="AK62">_xlfn.IFS(Z62&lt;=501, "440-501", Z62&lt;=550, "502-550", Z62&lt;=600, "551-600", Z62&lt;=650, "601-650", Z62&lt;=700, "651-700", TRUE, "Above 700")</f>
        <v>551-600</v>
      </c>
      <c r="AL62" s="343"/>
      <c r="AM62" s="354"/>
      <c r="AN62" s="348">
        <v>41640</v>
      </c>
      <c r="AO62" s="343" t="s">
        <v>178</v>
      </c>
      <c r="AP62" s="349" t="str">
        <f t="shared" ca="1" si="3"/>
        <v>12Y 7M</v>
      </c>
      <c r="AQ62" s="355" t="str">
        <f>IF(_xlfn.DAYS(SETUP!$A$2,AN62)&lt;365,"Less Than 1 Yr", IF(_xlfn.DAYS(SETUP!$A$2,AN62)&lt;=730,"1 Year to 2 Yrs", IF(_xlfn.DAYS(SETUP!$A$2,AN62)&lt;=1095,"2 Yrs to 3 Yrs", IF(_xlfn.DAYS(SETUP!$A$2,AN62)&lt;=1825,"3 Yrs to 5 Yrs", IF(_xlfn.DAYS(SETUP!$A$2,AN62)&lt;=2555,"5 Yrs to 7 Yrs", "Above 7 Yrs")))))</f>
        <v>Above 7 Yrs</v>
      </c>
      <c r="AR62" s="356" t="str">
        <f>IF(J62="","",DATEDIF(J62,SETUP!$B$2,"Y")&amp;" Yrs")</f>
        <v>52 Yrs</v>
      </c>
      <c r="AS62" s="349" t="str">
        <f>IF(J62="","",
 IF(DATEDIF(J62,SETUP!$B$2,"Y")&lt;25,"Below 25",
 IF(DATEDIF(J62,SETUP!$B$2,"Y")&lt;30,"25-30",
 IF(DATEDIF(J62,SETUP!$B$2,"Y")&lt;35,"30-35",
 IF(DATEDIF(J62,SETUP!$B$2,"Y")&lt;40,"35-40",
 "Above 40")))))</f>
        <v>Above 40</v>
      </c>
      <c r="AT62" s="349" t="s">
        <v>1140</v>
      </c>
      <c r="AU62" s="349"/>
      <c r="AV62" s="343">
        <f t="shared" si="4"/>
        <v>20</v>
      </c>
      <c r="AW62" s="357"/>
      <c r="AX62" s="343">
        <v>407</v>
      </c>
      <c r="AY62" s="352">
        <v>168</v>
      </c>
      <c r="AZ62" s="343"/>
      <c r="BA62" s="343"/>
    </row>
    <row r="63" spans="1:53" ht="13.95" customHeight="1" x14ac:dyDescent="0.25">
      <c r="A63" s="343">
        <f>COUNTIF($D$2:D63,D63)</f>
        <v>62</v>
      </c>
      <c r="B63" s="344" t="s">
        <v>1403</v>
      </c>
      <c r="C63" s="345" t="s">
        <v>181</v>
      </c>
      <c r="D63" s="343" t="s">
        <v>41</v>
      </c>
      <c r="E63" s="346" t="s">
        <v>163</v>
      </c>
      <c r="F63" s="347" t="s">
        <v>163</v>
      </c>
      <c r="G63" s="343" t="s">
        <v>51</v>
      </c>
      <c r="H63" s="343"/>
      <c r="I63" s="343" t="s">
        <v>52</v>
      </c>
      <c r="J63" s="348">
        <v>27546</v>
      </c>
      <c r="K63" s="348">
        <v>46054</v>
      </c>
      <c r="L63" s="343" t="s">
        <v>605</v>
      </c>
      <c r="M63" s="343"/>
      <c r="N63" s="349" t="str">
        <f>IF(OR(MASTER_Workers!$E63="Contractor-PF",MASTER_Workers!$E63="Company"),"Yes","No")</f>
        <v>Yes</v>
      </c>
      <c r="O63" s="349" t="str">
        <f>IF(Table2[[#This Row],[Unit]]= "Sakar-III", "YES", "NO")</f>
        <v>NO</v>
      </c>
      <c r="P63" s="350">
        <v>100509115207</v>
      </c>
      <c r="Q63" s="350">
        <v>100509115207</v>
      </c>
      <c r="R63" s="343"/>
      <c r="S63" s="367" t="str">
        <f>IF(Table2[[#This Row],[Type]]&lt;&gt;"Company", "Contractor", IF(Table2[[#This Row],[Bank_Name]]&lt;&gt;"HDFC Bank", "Cheque Payment", "HDFC NEFT"))</f>
        <v>HDFC NEFT</v>
      </c>
      <c r="T63" s="343" t="s">
        <v>1082</v>
      </c>
      <c r="U63" s="350">
        <v>50100332932879</v>
      </c>
      <c r="V63" s="352">
        <v>0</v>
      </c>
      <c r="W63" s="106">
        <v>405</v>
      </c>
      <c r="X63" s="106">
        <v>170</v>
      </c>
      <c r="Y63" s="106">
        <v>0</v>
      </c>
      <c r="Z63" s="107">
        <f t="shared" si="5"/>
        <v>575</v>
      </c>
      <c r="AA63" s="156">
        <f t="shared" si="6"/>
        <v>49</v>
      </c>
      <c r="AB63" s="106">
        <f>ROUND(IF(Table2[[#This Row],[Type]]="Company",Table2[[#This Row],[Basic_Rate_Day]]*8.33%,5),0)</f>
        <v>34</v>
      </c>
      <c r="AC63" s="107">
        <f t="shared" si="9"/>
        <v>658</v>
      </c>
      <c r="AD63" s="106">
        <v>501</v>
      </c>
      <c r="AE63" s="343" t="s">
        <v>960</v>
      </c>
      <c r="AF63" s="343" t="s">
        <v>580</v>
      </c>
      <c r="AG63" s="343" t="s">
        <v>613</v>
      </c>
      <c r="AH63" s="343"/>
      <c r="AI63" s="349" t="str">
        <f t="shared" si="2"/>
        <v>1</v>
      </c>
      <c r="AJ63" s="353">
        <f t="shared" si="8"/>
        <v>73</v>
      </c>
      <c r="AK63" s="349" t="str" cm="1">
        <f t="array" ref="AK63">_xlfn.IFS(Z63&lt;=501, "440-501", Z63&lt;=550, "502-550", Z63&lt;=600, "551-600", Z63&lt;=650, "601-650", Z63&lt;=700, "651-700", TRUE, "Above 700")</f>
        <v>551-600</v>
      </c>
      <c r="AL63" s="343">
        <v>5</v>
      </c>
      <c r="AM63" s="343"/>
      <c r="AN63" s="348">
        <v>42005</v>
      </c>
      <c r="AO63" s="343" t="s">
        <v>180</v>
      </c>
      <c r="AP63" s="349" t="str">
        <f t="shared" ref="AP63:AP126" ca="1" si="10">IF(AN63="","",DATEDIF(AN63,TODAY(),"Y")&amp;"Y "&amp;DATEDIF(AN63,TODAY(),"YM")&amp;"M")</f>
        <v>11Y 7M</v>
      </c>
      <c r="AQ63" s="355" t="str">
        <f>IF(_xlfn.DAYS(SETUP!$A$2,AN63)&lt;365,"Less Than 1 Yr", IF(_xlfn.DAYS(SETUP!$A$2,AN63)&lt;=730,"1 Year to 2 Yrs", IF(_xlfn.DAYS(SETUP!$A$2,AN63)&lt;=1095,"2 Yrs to 3 Yrs", IF(_xlfn.DAYS(SETUP!$A$2,AN63)&lt;=1825,"3 Yrs to 5 Yrs", IF(_xlfn.DAYS(SETUP!$A$2,AN63)&lt;=2555,"5 Yrs to 7 Yrs", "Above 7 Yrs")))))</f>
        <v>Above 7 Yrs</v>
      </c>
      <c r="AR63" s="356" t="str">
        <f>IF(J63="","",DATEDIF(J63,SETUP!$B$2,"Y")&amp;" Yrs")</f>
        <v>50 Yrs</v>
      </c>
      <c r="AS63" s="349" t="str">
        <f>IF(J63="","",
 IF(DATEDIF(J63,SETUP!$B$2,"Y")&lt;25,"Below 25",
 IF(DATEDIF(J63,SETUP!$B$2,"Y")&lt;30,"25-30",
 IF(DATEDIF(J63,SETUP!$B$2,"Y")&lt;35,"30-35",
 IF(DATEDIF(J63,SETUP!$B$2,"Y")&lt;40,"35-40",
 "Above 40")))))</f>
        <v>Above 40</v>
      </c>
      <c r="AT63" s="349" t="s">
        <v>1140</v>
      </c>
      <c r="AU63" s="349"/>
      <c r="AV63" s="343">
        <f t="shared" ref="AV63:AV126" si="11">IF(G63="Extrusion",40,IF(L63="12 Hours",30,IF(L63="11 Hours",25,IF(L63="8 Hours",20,0))))</f>
        <v>20</v>
      </c>
      <c r="AW63" s="357"/>
      <c r="AX63" s="343">
        <v>405</v>
      </c>
      <c r="AY63" s="352">
        <v>170</v>
      </c>
      <c r="AZ63" s="343"/>
      <c r="BA63" s="343"/>
    </row>
    <row r="64" spans="1:53" ht="13.95" customHeight="1" x14ac:dyDescent="0.25">
      <c r="A64" s="343">
        <f>COUNTIF($D$2:D64,D64)</f>
        <v>63</v>
      </c>
      <c r="B64" s="344" t="s">
        <v>1404</v>
      </c>
      <c r="C64" s="345" t="s">
        <v>183</v>
      </c>
      <c r="D64" s="343" t="s">
        <v>41</v>
      </c>
      <c r="E64" s="346" t="s">
        <v>163</v>
      </c>
      <c r="F64" s="347" t="s">
        <v>163</v>
      </c>
      <c r="G64" s="343" t="s">
        <v>87</v>
      </c>
      <c r="H64" s="343"/>
      <c r="I64" s="343" t="s">
        <v>52</v>
      </c>
      <c r="J64" s="348">
        <v>30586</v>
      </c>
      <c r="K64" s="348">
        <v>46054</v>
      </c>
      <c r="L64" s="343" t="s">
        <v>605</v>
      </c>
      <c r="M64" s="343"/>
      <c r="N64" s="349" t="str">
        <f>IF(OR(MASTER_Workers!$E64="Contractor-PF",MASTER_Workers!$E64="Company"),"Yes","No")</f>
        <v>Yes</v>
      </c>
      <c r="O64" s="349" t="str">
        <f>IF(Table2[[#This Row],[Unit]]= "Sakar-III", "YES", "NO")</f>
        <v>NO</v>
      </c>
      <c r="P64" s="350">
        <v>100508058716</v>
      </c>
      <c r="Q64" s="350">
        <v>100508058716</v>
      </c>
      <c r="R64" s="343"/>
      <c r="S64" s="367" t="str">
        <f>IF(Table2[[#This Row],[Type]]&lt;&gt;"Company", "Contractor", IF(Table2[[#This Row],[Bank_Name]]&lt;&gt;"HDFC Bank", "Cheque Payment", "HDFC NEFT"))</f>
        <v>HDFC NEFT</v>
      </c>
      <c r="T64" s="343" t="s">
        <v>1082</v>
      </c>
      <c r="U64" s="350">
        <v>50100332932853</v>
      </c>
      <c r="V64" s="352">
        <v>0</v>
      </c>
      <c r="W64" s="106">
        <v>400</v>
      </c>
      <c r="X64" s="106">
        <v>165</v>
      </c>
      <c r="Y64" s="106">
        <v>0</v>
      </c>
      <c r="Z64" s="107">
        <f t="shared" si="5"/>
        <v>565</v>
      </c>
      <c r="AA64" s="156">
        <f t="shared" si="6"/>
        <v>48</v>
      </c>
      <c r="AB64" s="106">
        <f>ROUND(IF(Table2[[#This Row],[Type]]="Company",Table2[[#This Row],[Basic_Rate_Day]]*8.33%,5),0)</f>
        <v>33</v>
      </c>
      <c r="AC64" s="107">
        <f t="shared" si="9"/>
        <v>646</v>
      </c>
      <c r="AD64" s="106">
        <v>501</v>
      </c>
      <c r="AE64" s="343" t="s">
        <v>963</v>
      </c>
      <c r="AF64" s="343" t="s">
        <v>580</v>
      </c>
      <c r="AG64" s="343" t="s">
        <v>979</v>
      </c>
      <c r="AH64" s="343"/>
      <c r="AI64" s="349" t="str">
        <f t="shared" ref="AI64:AI127" si="12">IF(AM64="","1","0")</f>
        <v>1</v>
      </c>
      <c r="AJ64" s="353">
        <f t="shared" ref="AJ64:AJ127" si="13">Z64-502</f>
        <v>63</v>
      </c>
      <c r="AK64" s="349" t="str" cm="1">
        <f t="array" ref="AK64">_xlfn.IFS(Z64&lt;=501, "440-501", Z64&lt;=550, "502-550", Z64&lt;=600, "551-600", Z64&lt;=650, "601-650", Z64&lt;=700, "651-700", TRUE, "Above 700")</f>
        <v>551-600</v>
      </c>
      <c r="AL64" s="343"/>
      <c r="AM64" s="343"/>
      <c r="AN64" s="348">
        <v>42005</v>
      </c>
      <c r="AO64" s="343" t="s">
        <v>182</v>
      </c>
      <c r="AP64" s="349" t="str">
        <f t="shared" ca="1" si="10"/>
        <v>11Y 7M</v>
      </c>
      <c r="AQ64" s="355" t="str">
        <f>IF(_xlfn.DAYS(SETUP!$A$2,AN64)&lt;365,"Less Than 1 Yr", IF(_xlfn.DAYS(SETUP!$A$2,AN64)&lt;=730,"1 Year to 2 Yrs", IF(_xlfn.DAYS(SETUP!$A$2,AN64)&lt;=1095,"2 Yrs to 3 Yrs", IF(_xlfn.DAYS(SETUP!$A$2,AN64)&lt;=1825,"3 Yrs to 5 Yrs", IF(_xlfn.DAYS(SETUP!$A$2,AN64)&lt;=2555,"5 Yrs to 7 Yrs", "Above 7 Yrs")))))</f>
        <v>Above 7 Yrs</v>
      </c>
      <c r="AR64" s="356" t="str">
        <f>IF(J64="","",DATEDIF(J64,SETUP!$B$2,"Y")&amp;" Yrs")</f>
        <v>42 Yrs</v>
      </c>
      <c r="AS64" s="349" t="str">
        <f>IF(J64="","",
 IF(DATEDIF(J64,SETUP!$B$2,"Y")&lt;25,"Below 25",
 IF(DATEDIF(J64,SETUP!$B$2,"Y")&lt;30,"25-30",
 IF(DATEDIF(J64,SETUP!$B$2,"Y")&lt;35,"30-35",
 IF(DATEDIF(J64,SETUP!$B$2,"Y")&lt;40,"35-40",
 "Above 40")))))</f>
        <v>Above 40</v>
      </c>
      <c r="AT64" s="349" t="s">
        <v>1140</v>
      </c>
      <c r="AU64" s="349"/>
      <c r="AV64" s="343">
        <f t="shared" si="11"/>
        <v>20</v>
      </c>
      <c r="AW64" s="357"/>
      <c r="AX64" s="343">
        <v>400</v>
      </c>
      <c r="AY64" s="352">
        <v>165</v>
      </c>
      <c r="AZ64" s="343"/>
      <c r="BA64" s="343"/>
    </row>
    <row r="65" spans="1:53" ht="13.95" customHeight="1" x14ac:dyDescent="0.25">
      <c r="A65" s="343">
        <f>COUNTIF($D$2:D65,D65)</f>
        <v>64</v>
      </c>
      <c r="B65" s="344" t="s">
        <v>1060</v>
      </c>
      <c r="C65" s="345" t="s">
        <v>185</v>
      </c>
      <c r="D65" s="343" t="s">
        <v>41</v>
      </c>
      <c r="E65" s="346" t="s">
        <v>163</v>
      </c>
      <c r="F65" s="347" t="str">
        <f>Table2[[#This Row],[Type]]</f>
        <v>Company</v>
      </c>
      <c r="G65" s="343" t="s">
        <v>87</v>
      </c>
      <c r="H65" s="343"/>
      <c r="I65" s="343" t="s">
        <v>52</v>
      </c>
      <c r="J65" s="348">
        <v>29199</v>
      </c>
      <c r="K65" s="348">
        <v>46054</v>
      </c>
      <c r="L65" s="343" t="s">
        <v>605</v>
      </c>
      <c r="M65" s="343"/>
      <c r="N65" s="349" t="str">
        <f>IF(OR(MASTER_Workers!$E65="Contractor-PF",MASTER_Workers!$E65="Company"),"Yes","No")</f>
        <v>Yes</v>
      </c>
      <c r="O65" s="349" t="str">
        <f>IF(Table2[[#This Row],[Unit]]= "Sakar-III", "YES", "NO")</f>
        <v>NO</v>
      </c>
      <c r="P65" s="350">
        <v>100508362634</v>
      </c>
      <c r="Q65" s="350">
        <v>100508362634</v>
      </c>
      <c r="R65" s="343"/>
      <c r="S65" s="367" t="str">
        <f>IF(Table2[[#This Row],[Type]]&lt;&gt;"Company", "Contractor", IF(Table2[[#This Row],[Bank_Name]]&lt;&gt;"HDFC Bank", "Cheque Payment", "HDFC NEFT"))</f>
        <v>HDFC NEFT</v>
      </c>
      <c r="T65" s="343" t="s">
        <v>1082</v>
      </c>
      <c r="U65" s="350" t="s">
        <v>1933</v>
      </c>
      <c r="V65" s="352">
        <v>0</v>
      </c>
      <c r="W65" s="106">
        <v>400</v>
      </c>
      <c r="X65" s="106">
        <v>187</v>
      </c>
      <c r="Y65" s="106">
        <v>0</v>
      </c>
      <c r="Z65" s="107">
        <f t="shared" ref="Z65:Z128" si="14">+W65+X65+Y65</f>
        <v>587</v>
      </c>
      <c r="AA65" s="156">
        <f t="shared" ref="AA65:AA128" si="15">ROUND(W65*12%,0)</f>
        <v>48</v>
      </c>
      <c r="AB65" s="106">
        <f>ROUND(IF(Table2[[#This Row],[Type]]="Company",Table2[[#This Row],[Basic_Rate_Day]]*8.33%,5),0)</f>
        <v>33</v>
      </c>
      <c r="AC65" s="107">
        <f t="shared" si="9"/>
        <v>668</v>
      </c>
      <c r="AD65" s="106">
        <v>501</v>
      </c>
      <c r="AE65" s="343" t="s">
        <v>960</v>
      </c>
      <c r="AF65" s="343" t="s">
        <v>580</v>
      </c>
      <c r="AG65" s="343" t="s">
        <v>980</v>
      </c>
      <c r="AH65" s="343"/>
      <c r="AI65" s="349" t="str">
        <f t="shared" si="12"/>
        <v>1</v>
      </c>
      <c r="AJ65" s="353">
        <f t="shared" si="13"/>
        <v>85</v>
      </c>
      <c r="AK65" s="349" t="str" cm="1">
        <f t="array" ref="AK65">_xlfn.IFS(Z65&lt;=501, "440-501", Z65&lt;=550, "502-550", Z65&lt;=600, "551-600", Z65&lt;=650, "601-650", Z65&lt;=700, "651-700", TRUE, "Above 700")</f>
        <v>551-600</v>
      </c>
      <c r="AL65" s="343">
        <v>12</v>
      </c>
      <c r="AM65" s="343"/>
      <c r="AN65" s="348">
        <v>42005</v>
      </c>
      <c r="AO65" s="343" t="s">
        <v>184</v>
      </c>
      <c r="AP65" s="349" t="str">
        <f t="shared" ca="1" si="10"/>
        <v>11Y 7M</v>
      </c>
      <c r="AQ65" s="355" t="str">
        <f>IF(_xlfn.DAYS(SETUP!$A$2,AN65)&lt;365,"Less Than 1 Yr", IF(_xlfn.DAYS(SETUP!$A$2,AN65)&lt;=730,"1 Year to 2 Yrs", IF(_xlfn.DAYS(SETUP!$A$2,AN65)&lt;=1095,"2 Yrs to 3 Yrs", IF(_xlfn.DAYS(SETUP!$A$2,AN65)&lt;=1825,"3 Yrs to 5 Yrs", IF(_xlfn.DAYS(SETUP!$A$2,AN65)&lt;=2555,"5 Yrs to 7 Yrs", "Above 7 Yrs")))))</f>
        <v>Above 7 Yrs</v>
      </c>
      <c r="AR65" s="356" t="str">
        <f>IF(J65="","",DATEDIF(J65,SETUP!$B$2,"Y")&amp;" Yrs")</f>
        <v>46 Yrs</v>
      </c>
      <c r="AS65" s="349" t="str">
        <f>IF(J65="","",
 IF(DATEDIF(J65,SETUP!$B$2,"Y")&lt;25,"Below 25",
 IF(DATEDIF(J65,SETUP!$B$2,"Y")&lt;30,"25-30",
 IF(DATEDIF(J65,SETUP!$B$2,"Y")&lt;35,"30-35",
 IF(DATEDIF(J65,SETUP!$B$2,"Y")&lt;40,"35-40",
 "Above 40")))))</f>
        <v>Above 40</v>
      </c>
      <c r="AT65" s="349" t="s">
        <v>1140</v>
      </c>
      <c r="AU65" s="349"/>
      <c r="AV65" s="343">
        <f t="shared" si="11"/>
        <v>20</v>
      </c>
      <c r="AW65" s="357"/>
      <c r="AX65" s="343">
        <v>400</v>
      </c>
      <c r="AY65" s="352">
        <v>187</v>
      </c>
      <c r="AZ65" s="343"/>
      <c r="BA65" s="343"/>
    </row>
    <row r="66" spans="1:53" ht="13.95" customHeight="1" x14ac:dyDescent="0.25">
      <c r="A66" s="343">
        <f>COUNTIF($D$2:D66,D66)</f>
        <v>65</v>
      </c>
      <c r="B66" s="344" t="s">
        <v>1405</v>
      </c>
      <c r="C66" s="345" t="s">
        <v>187</v>
      </c>
      <c r="D66" s="343" t="s">
        <v>41</v>
      </c>
      <c r="E66" s="346" t="s">
        <v>163</v>
      </c>
      <c r="F66" s="347" t="s">
        <v>163</v>
      </c>
      <c r="G66" s="343" t="s">
        <v>63</v>
      </c>
      <c r="H66" s="343"/>
      <c r="I66" s="343" t="s">
        <v>45</v>
      </c>
      <c r="J66" s="348">
        <v>34617</v>
      </c>
      <c r="K66" s="348">
        <v>46054</v>
      </c>
      <c r="L66" s="343" t="s">
        <v>605</v>
      </c>
      <c r="M66" s="343"/>
      <c r="N66" s="349" t="str">
        <f>IF(OR(MASTER_Workers!$E66="Contractor-PF",MASTER_Workers!$E66="Company"),"Yes","No")</f>
        <v>Yes</v>
      </c>
      <c r="O66" s="349" t="str">
        <f>IF(Table2[[#This Row],[Unit]]= "Sakar-III", "YES", "NO")</f>
        <v>NO</v>
      </c>
      <c r="P66" s="350">
        <v>100509452890</v>
      </c>
      <c r="Q66" s="350">
        <v>100509452890</v>
      </c>
      <c r="R66" s="343"/>
      <c r="S66" s="367" t="str">
        <f>IF(Table2[[#This Row],[Type]]&lt;&gt;"Company", "Contractor", IF(Table2[[#This Row],[Bank_Name]]&lt;&gt;"HDFC Bank", "Cheque Payment", "HDFC NEFT"))</f>
        <v>HDFC NEFT</v>
      </c>
      <c r="T66" s="343" t="s">
        <v>1082</v>
      </c>
      <c r="U66" s="350">
        <v>50100338861559</v>
      </c>
      <c r="V66" s="352">
        <v>0</v>
      </c>
      <c r="W66" s="106">
        <v>402</v>
      </c>
      <c r="X66" s="106">
        <v>168</v>
      </c>
      <c r="Y66" s="106">
        <v>0</v>
      </c>
      <c r="Z66" s="107">
        <f t="shared" si="14"/>
        <v>570</v>
      </c>
      <c r="AA66" s="156">
        <f t="shared" si="15"/>
        <v>48</v>
      </c>
      <c r="AB66" s="106">
        <f>ROUND(IF(Table2[[#This Row],[Type]]="Company",Table2[[#This Row],[Basic_Rate_Day]]*8.33%,5),0)</f>
        <v>33</v>
      </c>
      <c r="AC66" s="107">
        <f t="shared" si="9"/>
        <v>651</v>
      </c>
      <c r="AD66" s="106">
        <v>501</v>
      </c>
      <c r="AE66" s="343" t="s">
        <v>960</v>
      </c>
      <c r="AF66" s="343" t="s">
        <v>580</v>
      </c>
      <c r="AG66" s="343" t="s">
        <v>981</v>
      </c>
      <c r="AH66" s="343"/>
      <c r="AI66" s="349" t="str">
        <f t="shared" si="12"/>
        <v>1</v>
      </c>
      <c r="AJ66" s="353">
        <f t="shared" si="13"/>
        <v>68</v>
      </c>
      <c r="AK66" s="349" t="str" cm="1">
        <f t="array" ref="AK66">_xlfn.IFS(Z66&lt;=501, "440-501", Z66&lt;=550, "502-550", Z66&lt;=600, "551-600", Z66&lt;=650, "601-650", Z66&lt;=700, "651-700", TRUE, "Above 700")</f>
        <v>551-600</v>
      </c>
      <c r="AL66" s="343"/>
      <c r="AM66" s="343"/>
      <c r="AN66" s="348">
        <v>42005</v>
      </c>
      <c r="AO66" s="343" t="s">
        <v>186</v>
      </c>
      <c r="AP66" s="349" t="str">
        <f t="shared" ca="1" si="10"/>
        <v>11Y 7M</v>
      </c>
      <c r="AQ66" s="355" t="str">
        <f>IF(_xlfn.DAYS(SETUP!$A$2,AN66)&lt;365,"Less Than 1 Yr", IF(_xlfn.DAYS(SETUP!$A$2,AN66)&lt;=730,"1 Year to 2 Yrs", IF(_xlfn.DAYS(SETUP!$A$2,AN66)&lt;=1095,"2 Yrs to 3 Yrs", IF(_xlfn.DAYS(SETUP!$A$2,AN66)&lt;=1825,"3 Yrs to 5 Yrs", IF(_xlfn.DAYS(SETUP!$A$2,AN66)&lt;=2555,"5 Yrs to 7 Yrs", "Above 7 Yrs")))))</f>
        <v>Above 7 Yrs</v>
      </c>
      <c r="AR66" s="356" t="str">
        <f>IF(J66="","",DATEDIF(J66,SETUP!$B$2,"Y")&amp;" Yrs")</f>
        <v>31 Yrs</v>
      </c>
      <c r="AS66" s="349" t="str">
        <f>IF(J66="","",
 IF(DATEDIF(J66,SETUP!$B$2,"Y")&lt;25,"Below 25",
 IF(DATEDIF(J66,SETUP!$B$2,"Y")&lt;30,"25-30",
 IF(DATEDIF(J66,SETUP!$B$2,"Y")&lt;35,"30-35",
 IF(DATEDIF(J66,SETUP!$B$2,"Y")&lt;40,"35-40",
 "Above 40")))))</f>
        <v>30-35</v>
      </c>
      <c r="AT66" s="349" t="s">
        <v>1141</v>
      </c>
      <c r="AU66" s="349"/>
      <c r="AV66" s="343">
        <f t="shared" si="11"/>
        <v>20</v>
      </c>
      <c r="AW66" s="357"/>
      <c r="AX66" s="343">
        <v>402</v>
      </c>
      <c r="AY66" s="352">
        <v>168</v>
      </c>
      <c r="AZ66" s="343"/>
      <c r="BA66" s="343"/>
    </row>
    <row r="67" spans="1:53" ht="13.95" customHeight="1" x14ac:dyDescent="0.25">
      <c r="A67" s="343">
        <f>COUNTIF($D$2:D67,D67)</f>
        <v>66</v>
      </c>
      <c r="B67" s="344" t="s">
        <v>1406</v>
      </c>
      <c r="C67" s="345" t="s">
        <v>189</v>
      </c>
      <c r="D67" s="343" t="s">
        <v>41</v>
      </c>
      <c r="E67" s="346" t="s">
        <v>163</v>
      </c>
      <c r="F67" s="347" t="s">
        <v>163</v>
      </c>
      <c r="G67" s="343" t="s">
        <v>87</v>
      </c>
      <c r="H67" s="343"/>
      <c r="I67" s="343" t="s">
        <v>52</v>
      </c>
      <c r="J67" s="348">
        <v>29453</v>
      </c>
      <c r="K67" s="348">
        <v>46054</v>
      </c>
      <c r="L67" s="343" t="s">
        <v>605</v>
      </c>
      <c r="M67" s="343"/>
      <c r="N67" s="349" t="str">
        <f>IF(OR(MASTER_Workers!$E67="Contractor-PF",MASTER_Workers!$E67="Company"),"Yes","No")</f>
        <v>Yes</v>
      </c>
      <c r="O67" s="349" t="str">
        <f>IF(Table2[[#This Row],[Unit]]= "Sakar-III", "YES", "NO")</f>
        <v>NO</v>
      </c>
      <c r="P67" s="350">
        <v>100508820553</v>
      </c>
      <c r="Q67" s="350">
        <v>100508820553</v>
      </c>
      <c r="R67" s="343"/>
      <c r="S67" s="367" t="str">
        <f>IF(Table2[[#This Row],[Type]]&lt;&gt;"Company", "Contractor", IF(Table2[[#This Row],[Bank_Name]]&lt;&gt;"HDFC Bank", "Cheque Payment", "HDFC NEFT"))</f>
        <v>HDFC NEFT</v>
      </c>
      <c r="T67" s="343" t="s">
        <v>1082</v>
      </c>
      <c r="U67" s="350">
        <v>50100332932903</v>
      </c>
      <c r="V67" s="352">
        <v>0</v>
      </c>
      <c r="W67" s="106">
        <v>401</v>
      </c>
      <c r="X67" s="106">
        <v>169</v>
      </c>
      <c r="Y67" s="106">
        <v>0</v>
      </c>
      <c r="Z67" s="107">
        <f t="shared" si="14"/>
        <v>570</v>
      </c>
      <c r="AA67" s="156">
        <f t="shared" si="15"/>
        <v>48</v>
      </c>
      <c r="AB67" s="106">
        <f>ROUND(IF(Table2[[#This Row],[Type]]="Company",Table2[[#This Row],[Basic_Rate_Day]]*8.33%,5),0)</f>
        <v>33</v>
      </c>
      <c r="AC67" s="107">
        <f t="shared" si="9"/>
        <v>651</v>
      </c>
      <c r="AD67" s="106">
        <v>501</v>
      </c>
      <c r="AE67" s="343" t="s">
        <v>960</v>
      </c>
      <c r="AF67" s="343" t="s">
        <v>580</v>
      </c>
      <c r="AG67" s="343" t="s">
        <v>613</v>
      </c>
      <c r="AH67" s="343"/>
      <c r="AI67" s="349" t="str">
        <f t="shared" si="12"/>
        <v>1</v>
      </c>
      <c r="AJ67" s="353">
        <f t="shared" si="13"/>
        <v>68</v>
      </c>
      <c r="AK67" s="349" t="str" cm="1">
        <f t="array" ref="AK67">_xlfn.IFS(Z67&lt;=501, "440-501", Z67&lt;=550, "502-550", Z67&lt;=600, "551-600", Z67&lt;=650, "601-650", Z67&lt;=700, "651-700", TRUE, "Above 700")</f>
        <v>551-600</v>
      </c>
      <c r="AL67" s="343"/>
      <c r="AM67" s="343"/>
      <c r="AN67" s="348">
        <v>42005</v>
      </c>
      <c r="AO67" s="343" t="s">
        <v>188</v>
      </c>
      <c r="AP67" s="349" t="str">
        <f t="shared" ca="1" si="10"/>
        <v>11Y 7M</v>
      </c>
      <c r="AQ67" s="355" t="str">
        <f>IF(_xlfn.DAYS(SETUP!$A$2,AN67)&lt;365,"Less Than 1 Yr", IF(_xlfn.DAYS(SETUP!$A$2,AN67)&lt;=730,"1 Year to 2 Yrs", IF(_xlfn.DAYS(SETUP!$A$2,AN67)&lt;=1095,"2 Yrs to 3 Yrs", IF(_xlfn.DAYS(SETUP!$A$2,AN67)&lt;=1825,"3 Yrs to 5 Yrs", IF(_xlfn.DAYS(SETUP!$A$2,AN67)&lt;=2555,"5 Yrs to 7 Yrs", "Above 7 Yrs")))))</f>
        <v>Above 7 Yrs</v>
      </c>
      <c r="AR67" s="356" t="str">
        <f>IF(J67="","",DATEDIF(J67,SETUP!$B$2,"Y")&amp;" Yrs")</f>
        <v>45 Yrs</v>
      </c>
      <c r="AS67" s="349" t="str">
        <f>IF(J67="","",
 IF(DATEDIF(J67,SETUP!$B$2,"Y")&lt;25,"Below 25",
 IF(DATEDIF(J67,SETUP!$B$2,"Y")&lt;30,"25-30",
 IF(DATEDIF(J67,SETUP!$B$2,"Y")&lt;35,"30-35",
 IF(DATEDIF(J67,SETUP!$B$2,"Y")&lt;40,"35-40",
 "Above 40")))))</f>
        <v>Above 40</v>
      </c>
      <c r="AT67" s="349" t="s">
        <v>1140</v>
      </c>
      <c r="AU67" s="349"/>
      <c r="AV67" s="343">
        <f t="shared" si="11"/>
        <v>20</v>
      </c>
      <c r="AW67" s="357"/>
      <c r="AX67" s="343">
        <v>401</v>
      </c>
      <c r="AY67" s="352">
        <v>169</v>
      </c>
      <c r="AZ67" s="343"/>
      <c r="BA67" s="343"/>
    </row>
    <row r="68" spans="1:53" ht="13.95" customHeight="1" x14ac:dyDescent="0.25">
      <c r="A68" s="343">
        <f>COUNTIF($D$2:D68,D68)</f>
        <v>67</v>
      </c>
      <c r="B68" s="344" t="s">
        <v>1407</v>
      </c>
      <c r="C68" s="345" t="s">
        <v>191</v>
      </c>
      <c r="D68" s="343" t="s">
        <v>41</v>
      </c>
      <c r="E68" s="346" t="s">
        <v>163</v>
      </c>
      <c r="F68" s="347" t="s">
        <v>163</v>
      </c>
      <c r="G68" s="343" t="s">
        <v>87</v>
      </c>
      <c r="H68" s="343"/>
      <c r="I68" s="343" t="s">
        <v>52</v>
      </c>
      <c r="J68" s="348">
        <v>29345</v>
      </c>
      <c r="K68" s="348">
        <v>46054</v>
      </c>
      <c r="L68" s="343" t="s">
        <v>605</v>
      </c>
      <c r="M68" s="343"/>
      <c r="N68" s="349" t="str">
        <f>IF(OR(MASTER_Workers!$E68="Contractor-PF",MASTER_Workers!$E68="Company"),"Yes","No")</f>
        <v>Yes</v>
      </c>
      <c r="O68" s="349" t="str">
        <f>IF(Table2[[#This Row],[Unit]]= "Sakar-III", "YES", "NO")</f>
        <v>NO</v>
      </c>
      <c r="P68" s="350">
        <v>100508418731</v>
      </c>
      <c r="Q68" s="350">
        <v>100508418731</v>
      </c>
      <c r="R68" s="343"/>
      <c r="S68" s="367" t="str">
        <f>IF(Table2[[#This Row],[Type]]&lt;&gt;"Company", "Contractor", IF(Table2[[#This Row],[Bank_Name]]&lt;&gt;"HDFC Bank", "Cheque Payment", "HDFC NEFT"))</f>
        <v>HDFC NEFT</v>
      </c>
      <c r="T68" s="343" t="s">
        <v>1082</v>
      </c>
      <c r="U68" s="350">
        <v>50100332932882</v>
      </c>
      <c r="V68" s="352">
        <v>0</v>
      </c>
      <c r="W68" s="106">
        <v>400</v>
      </c>
      <c r="X68" s="106">
        <v>165</v>
      </c>
      <c r="Y68" s="106">
        <v>0</v>
      </c>
      <c r="Z68" s="107">
        <f t="shared" si="14"/>
        <v>565</v>
      </c>
      <c r="AA68" s="156">
        <f t="shared" si="15"/>
        <v>48</v>
      </c>
      <c r="AB68" s="106">
        <f>ROUND(IF(Table2[[#This Row],[Type]]="Company",Table2[[#This Row],[Basic_Rate_Day]]*8.33%,5),0)</f>
        <v>33</v>
      </c>
      <c r="AC68" s="107">
        <f t="shared" si="9"/>
        <v>646</v>
      </c>
      <c r="AD68" s="106">
        <v>501</v>
      </c>
      <c r="AE68" s="343" t="s">
        <v>960</v>
      </c>
      <c r="AF68" s="343" t="s">
        <v>580</v>
      </c>
      <c r="AG68" s="343" t="s">
        <v>966</v>
      </c>
      <c r="AH68" s="343"/>
      <c r="AI68" s="349" t="str">
        <f t="shared" si="12"/>
        <v>1</v>
      </c>
      <c r="AJ68" s="353">
        <f t="shared" si="13"/>
        <v>63</v>
      </c>
      <c r="AK68" s="349" t="str" cm="1">
        <f t="array" ref="AK68">_xlfn.IFS(Z68&lt;=501, "440-501", Z68&lt;=550, "502-550", Z68&lt;=600, "551-600", Z68&lt;=650, "601-650", Z68&lt;=700, "651-700", TRUE, "Above 700")</f>
        <v>551-600</v>
      </c>
      <c r="AL68" s="343">
        <v>12</v>
      </c>
      <c r="AM68" s="343"/>
      <c r="AN68" s="348">
        <v>42005</v>
      </c>
      <c r="AO68" s="343" t="s">
        <v>190</v>
      </c>
      <c r="AP68" s="349" t="str">
        <f t="shared" ca="1" si="10"/>
        <v>11Y 7M</v>
      </c>
      <c r="AQ68" s="355" t="str">
        <f>IF(_xlfn.DAYS(SETUP!$A$2,AN68)&lt;365,"Less Than 1 Yr", IF(_xlfn.DAYS(SETUP!$A$2,AN68)&lt;=730,"1 Year to 2 Yrs", IF(_xlfn.DAYS(SETUP!$A$2,AN68)&lt;=1095,"2 Yrs to 3 Yrs", IF(_xlfn.DAYS(SETUP!$A$2,AN68)&lt;=1825,"3 Yrs to 5 Yrs", IF(_xlfn.DAYS(SETUP!$A$2,AN68)&lt;=2555,"5 Yrs to 7 Yrs", "Above 7 Yrs")))))</f>
        <v>Above 7 Yrs</v>
      </c>
      <c r="AR68" s="356" t="str">
        <f>IF(J68="","",DATEDIF(J68,SETUP!$B$2,"Y")&amp;" Yrs")</f>
        <v>45 Yrs</v>
      </c>
      <c r="AS68" s="349" t="str">
        <f>IF(J68="","",
 IF(DATEDIF(J68,SETUP!$B$2,"Y")&lt;25,"Below 25",
 IF(DATEDIF(J68,SETUP!$B$2,"Y")&lt;30,"25-30",
 IF(DATEDIF(J68,SETUP!$B$2,"Y")&lt;35,"30-35",
 IF(DATEDIF(J68,SETUP!$B$2,"Y")&lt;40,"35-40",
 "Above 40")))))</f>
        <v>Above 40</v>
      </c>
      <c r="AT68" s="349" t="s">
        <v>1140</v>
      </c>
      <c r="AU68" s="349"/>
      <c r="AV68" s="343">
        <f t="shared" si="11"/>
        <v>20</v>
      </c>
      <c r="AW68" s="357"/>
      <c r="AX68" s="343">
        <v>400</v>
      </c>
      <c r="AY68" s="352">
        <v>165</v>
      </c>
      <c r="AZ68" s="343"/>
      <c r="BA68" s="343"/>
    </row>
    <row r="69" spans="1:53" ht="13.95" customHeight="1" x14ac:dyDescent="0.25">
      <c r="A69" s="343">
        <f>COUNTIF($D$2:D69,D69)</f>
        <v>68</v>
      </c>
      <c r="B69" s="344" t="s">
        <v>1408</v>
      </c>
      <c r="C69" s="345" t="s">
        <v>193</v>
      </c>
      <c r="D69" s="343" t="s">
        <v>41</v>
      </c>
      <c r="E69" s="346" t="s">
        <v>163</v>
      </c>
      <c r="F69" s="347" t="s">
        <v>163</v>
      </c>
      <c r="G69" s="343" t="s">
        <v>87</v>
      </c>
      <c r="H69" s="343"/>
      <c r="I69" s="343" t="s">
        <v>52</v>
      </c>
      <c r="J69" s="348">
        <v>28493</v>
      </c>
      <c r="K69" s="348">
        <v>46054</v>
      </c>
      <c r="L69" s="343" t="s">
        <v>605</v>
      </c>
      <c r="M69" s="343"/>
      <c r="N69" s="349" t="str">
        <f>IF(OR(MASTER_Workers!$E69="Contractor-PF",MASTER_Workers!$E69="Company"),"Yes","No")</f>
        <v>Yes</v>
      </c>
      <c r="O69" s="349" t="str">
        <f>IF(Table2[[#This Row],[Unit]]= "Sakar-III", "YES", "NO")</f>
        <v>NO</v>
      </c>
      <c r="P69" s="350">
        <v>100508069262</v>
      </c>
      <c r="Q69" s="350">
        <v>100508069262</v>
      </c>
      <c r="R69" s="343"/>
      <c r="S69" s="367" t="str">
        <f>IF(Table2[[#This Row],[Type]]&lt;&gt;"Company", "Contractor", IF(Table2[[#This Row],[Bank_Name]]&lt;&gt;"HDFC Bank", "Cheque Payment", "HDFC NEFT"))</f>
        <v>HDFC NEFT</v>
      </c>
      <c r="T69" s="343" t="s">
        <v>1082</v>
      </c>
      <c r="U69" s="350">
        <v>50100332932712</v>
      </c>
      <c r="V69" s="352">
        <v>0</v>
      </c>
      <c r="W69" s="106">
        <v>400</v>
      </c>
      <c r="X69" s="106">
        <v>160</v>
      </c>
      <c r="Y69" s="106">
        <v>0</v>
      </c>
      <c r="Z69" s="107">
        <f t="shared" si="14"/>
        <v>560</v>
      </c>
      <c r="AA69" s="156">
        <f t="shared" si="15"/>
        <v>48</v>
      </c>
      <c r="AB69" s="106">
        <f>ROUND(IF(Table2[[#This Row],[Type]]="Company",Table2[[#This Row],[Basic_Rate_Day]]*8.33%,5),0)</f>
        <v>33</v>
      </c>
      <c r="AC69" s="107">
        <f t="shared" si="9"/>
        <v>641</v>
      </c>
      <c r="AD69" s="106">
        <v>501</v>
      </c>
      <c r="AE69" s="343" t="s">
        <v>960</v>
      </c>
      <c r="AF69" s="343" t="s">
        <v>580</v>
      </c>
      <c r="AG69" s="343" t="s">
        <v>970</v>
      </c>
      <c r="AH69" s="343"/>
      <c r="AI69" s="349" t="str">
        <f t="shared" si="12"/>
        <v>1</v>
      </c>
      <c r="AJ69" s="353">
        <f t="shared" si="13"/>
        <v>58</v>
      </c>
      <c r="AK69" s="349" t="str" cm="1">
        <f t="array" ref="AK69">_xlfn.IFS(Z69&lt;=501, "440-501", Z69&lt;=550, "502-550", Z69&lt;=600, "551-600", Z69&lt;=650, "601-650", Z69&lt;=700, "651-700", TRUE, "Above 700")</f>
        <v>551-600</v>
      </c>
      <c r="AL69" s="343">
        <v>10</v>
      </c>
      <c r="AM69" s="343"/>
      <c r="AN69" s="348">
        <v>42005</v>
      </c>
      <c r="AO69" s="343" t="s">
        <v>192</v>
      </c>
      <c r="AP69" s="349" t="str">
        <f t="shared" ca="1" si="10"/>
        <v>11Y 7M</v>
      </c>
      <c r="AQ69" s="355" t="str">
        <f>IF(_xlfn.DAYS(SETUP!$A$2,AN69)&lt;365,"Less Than 1 Yr", IF(_xlfn.DAYS(SETUP!$A$2,AN69)&lt;=730,"1 Year to 2 Yrs", IF(_xlfn.DAYS(SETUP!$A$2,AN69)&lt;=1095,"2 Yrs to 3 Yrs", IF(_xlfn.DAYS(SETUP!$A$2,AN69)&lt;=1825,"3 Yrs to 5 Yrs", IF(_xlfn.DAYS(SETUP!$A$2,AN69)&lt;=2555,"5 Yrs to 7 Yrs", "Above 7 Yrs")))))</f>
        <v>Above 7 Yrs</v>
      </c>
      <c r="AR69" s="356" t="str">
        <f>IF(J69="","",DATEDIF(J69,SETUP!$B$2,"Y")&amp;" Yrs")</f>
        <v>48 Yrs</v>
      </c>
      <c r="AS69" s="349" t="str">
        <f>IF(J69="","",
 IF(DATEDIF(J69,SETUP!$B$2,"Y")&lt;25,"Below 25",
 IF(DATEDIF(J69,SETUP!$B$2,"Y")&lt;30,"25-30",
 IF(DATEDIF(J69,SETUP!$B$2,"Y")&lt;35,"30-35",
 IF(DATEDIF(J69,SETUP!$B$2,"Y")&lt;40,"35-40",
 "Above 40")))))</f>
        <v>Above 40</v>
      </c>
      <c r="AT69" s="349" t="s">
        <v>1140</v>
      </c>
      <c r="AU69" s="349"/>
      <c r="AV69" s="343">
        <f t="shared" si="11"/>
        <v>20</v>
      </c>
      <c r="AW69" s="357"/>
      <c r="AX69" s="343">
        <v>400</v>
      </c>
      <c r="AY69" s="352">
        <v>160</v>
      </c>
      <c r="AZ69" s="343"/>
      <c r="BA69" s="343"/>
    </row>
    <row r="70" spans="1:53" ht="13.95" customHeight="1" x14ac:dyDescent="0.25">
      <c r="A70" s="343">
        <f>COUNTIF($D$2:D70,D70)</f>
        <v>69</v>
      </c>
      <c r="B70" s="344" t="s">
        <v>1409</v>
      </c>
      <c r="C70" s="345" t="s">
        <v>195</v>
      </c>
      <c r="D70" s="343" t="s">
        <v>41</v>
      </c>
      <c r="E70" s="346" t="s">
        <v>163</v>
      </c>
      <c r="F70" s="347" t="s">
        <v>163</v>
      </c>
      <c r="G70" s="343" t="s">
        <v>44</v>
      </c>
      <c r="H70" s="343"/>
      <c r="I70" s="343" t="s">
        <v>45</v>
      </c>
      <c r="J70" s="348">
        <v>33699</v>
      </c>
      <c r="K70" s="348">
        <v>46054</v>
      </c>
      <c r="L70" s="343" t="s">
        <v>605</v>
      </c>
      <c r="M70" s="343"/>
      <c r="N70" s="349" t="str">
        <f>IF(OR(MASTER_Workers!$E70="Contractor-PF",MASTER_Workers!$E70="Company"),"Yes","No")</f>
        <v>Yes</v>
      </c>
      <c r="O70" s="349" t="str">
        <f>IF(Table2[[#This Row],[Unit]]= "Sakar-III", "YES", "NO")</f>
        <v>NO</v>
      </c>
      <c r="P70" s="350">
        <v>100509283938</v>
      </c>
      <c r="Q70" s="350">
        <v>100509283938</v>
      </c>
      <c r="R70" s="343"/>
      <c r="S70" s="368" t="str">
        <f>IF(Table2[[#This Row],[Type]]&lt;&gt;"Company", "Contractor", IF(Table2[[#This Row],[Bank_Name]]&lt;&gt;"HDFC Bank", "Cheque Payment", "HDFC NEFT"))</f>
        <v>HDFC NEFT</v>
      </c>
      <c r="T70" s="343" t="s">
        <v>1082</v>
      </c>
      <c r="U70" s="350">
        <v>50100338861533</v>
      </c>
      <c r="V70" s="352">
        <v>0</v>
      </c>
      <c r="W70" s="106">
        <v>429</v>
      </c>
      <c r="X70" s="106">
        <v>237</v>
      </c>
      <c r="Y70" s="107">
        <v>10</v>
      </c>
      <c r="Z70" s="107">
        <f t="shared" si="14"/>
        <v>676</v>
      </c>
      <c r="AA70" s="156">
        <f t="shared" si="15"/>
        <v>51</v>
      </c>
      <c r="AB70" s="155">
        <f>ROUND(IF(Table2[[#This Row],[Type]]="Company",Table2[[#This Row],[Basic_Rate_Day]]*8.33%,5),0)</f>
        <v>36</v>
      </c>
      <c r="AC70" s="107">
        <f t="shared" si="9"/>
        <v>763</v>
      </c>
      <c r="AD70" s="106">
        <v>501</v>
      </c>
      <c r="AE70" s="343" t="s">
        <v>956</v>
      </c>
      <c r="AF70" s="343" t="s">
        <v>957</v>
      </c>
      <c r="AG70" s="343" t="s">
        <v>966</v>
      </c>
      <c r="AH70" s="343"/>
      <c r="AI70" s="349" t="str">
        <f t="shared" si="12"/>
        <v>1</v>
      </c>
      <c r="AJ70" s="369">
        <f t="shared" si="13"/>
        <v>174</v>
      </c>
      <c r="AK70" s="349" t="str" cm="1">
        <f t="array" ref="AK70">_xlfn.IFS(Z70&lt;=501, "440-501", Z70&lt;=550, "502-550", Z70&lt;=600, "551-600", Z70&lt;=650, "601-650", Z70&lt;=700, "651-700", TRUE, "Above 700")</f>
        <v>651-700</v>
      </c>
      <c r="AL70" s="343"/>
      <c r="AM70" s="343"/>
      <c r="AN70" s="348">
        <v>41883</v>
      </c>
      <c r="AO70" s="343" t="s">
        <v>194</v>
      </c>
      <c r="AP70" s="349" t="str">
        <f t="shared" ca="1" si="10"/>
        <v>11Y 11M</v>
      </c>
      <c r="AQ70" s="355" t="str">
        <f>IF(_xlfn.DAYS(SETUP!$A$2,AN70)&lt;365,"Less Than 1 Yr", IF(_xlfn.DAYS(SETUP!$A$2,AN70)&lt;=730,"1 Year to 2 Yrs", IF(_xlfn.DAYS(SETUP!$A$2,AN70)&lt;=1095,"2 Yrs to 3 Yrs", IF(_xlfn.DAYS(SETUP!$A$2,AN70)&lt;=1825,"3 Yrs to 5 Yrs", IF(_xlfn.DAYS(SETUP!$A$2,AN70)&lt;=2555,"5 Yrs to 7 Yrs", "Above 7 Yrs")))))</f>
        <v>Above 7 Yrs</v>
      </c>
      <c r="AR70" s="356" t="str">
        <f>IF(J70="","",DATEDIF(J70,SETUP!$B$2,"Y")&amp;" Yrs")</f>
        <v>33 Yrs</v>
      </c>
      <c r="AS70" s="349" t="str">
        <f>IF(J70="","",
 IF(DATEDIF(J70,SETUP!$B$2,"Y")&lt;25,"Below 25",
 IF(DATEDIF(J70,SETUP!$B$2,"Y")&lt;30,"25-30",
 IF(DATEDIF(J70,SETUP!$B$2,"Y")&lt;35,"30-35",
 IF(DATEDIF(J70,SETUP!$B$2,"Y")&lt;40,"35-40",
 "Above 40")))))</f>
        <v>30-35</v>
      </c>
      <c r="AT70" s="343" t="s">
        <v>1141</v>
      </c>
      <c r="AU70" s="343"/>
      <c r="AV70" s="349">
        <f t="shared" si="11"/>
        <v>20</v>
      </c>
      <c r="AW70" s="357"/>
      <c r="AX70" s="343">
        <v>429</v>
      </c>
      <c r="AY70" s="352">
        <v>237</v>
      </c>
      <c r="AZ70" s="343"/>
      <c r="BA70" s="343"/>
    </row>
    <row r="71" spans="1:53" ht="13.95" customHeight="1" x14ac:dyDescent="0.25">
      <c r="A71" s="343">
        <f>COUNTIF($D$2:D71,D71)</f>
        <v>70</v>
      </c>
      <c r="B71" s="344" t="s">
        <v>1410</v>
      </c>
      <c r="C71" s="345" t="s">
        <v>197</v>
      </c>
      <c r="D71" s="343" t="s">
        <v>41</v>
      </c>
      <c r="E71" s="346" t="s">
        <v>163</v>
      </c>
      <c r="F71" s="347" t="s">
        <v>163</v>
      </c>
      <c r="G71" s="343" t="s">
        <v>203</v>
      </c>
      <c r="H71" s="343"/>
      <c r="I71" s="343" t="s">
        <v>45</v>
      </c>
      <c r="J71" s="348">
        <v>28642</v>
      </c>
      <c r="K71" s="348">
        <v>46054</v>
      </c>
      <c r="L71" s="343" t="s">
        <v>605</v>
      </c>
      <c r="M71" s="343"/>
      <c r="N71" s="349" t="str">
        <f>IF(OR(MASTER_Workers!$E71="Contractor-PF",MASTER_Workers!$E71="Company"),"Yes","No")</f>
        <v>Yes</v>
      </c>
      <c r="O71" s="349" t="str">
        <f>IF(Table2[[#This Row],[Unit]]= "Sakar-III", "YES", "NO")</f>
        <v>NO</v>
      </c>
      <c r="P71" s="350">
        <v>100508138890</v>
      </c>
      <c r="Q71" s="350">
        <v>100508138890</v>
      </c>
      <c r="R71" s="343"/>
      <c r="S71" s="368" t="str">
        <f>IF(Table2[[#This Row],[Type]]&lt;&gt;"Company", "Contractor", IF(Table2[[#This Row],[Bank_Name]]&lt;&gt;"HDFC Bank", "Cheque Payment", "HDFC NEFT"))</f>
        <v>HDFC NEFT</v>
      </c>
      <c r="T71" s="343" t="s">
        <v>1082</v>
      </c>
      <c r="U71" s="350">
        <v>50100332271100</v>
      </c>
      <c r="V71" s="352">
        <v>0</v>
      </c>
      <c r="W71" s="106">
        <v>442</v>
      </c>
      <c r="X71" s="106">
        <v>363</v>
      </c>
      <c r="Y71" s="107">
        <v>15</v>
      </c>
      <c r="Z71" s="107">
        <f t="shared" si="14"/>
        <v>820</v>
      </c>
      <c r="AA71" s="156">
        <f t="shared" si="15"/>
        <v>53</v>
      </c>
      <c r="AB71" s="155">
        <f>ROUND(IF(Table2[[#This Row],[Type]]="Company",Table2[[#This Row],[Basic_Rate_Day]]*8.33%,5),0)</f>
        <v>37</v>
      </c>
      <c r="AC71" s="107">
        <f t="shared" si="9"/>
        <v>910</v>
      </c>
      <c r="AD71" s="106">
        <v>501</v>
      </c>
      <c r="AE71" s="343" t="s">
        <v>956</v>
      </c>
      <c r="AF71" s="343" t="s">
        <v>957</v>
      </c>
      <c r="AG71" s="343" t="s">
        <v>958</v>
      </c>
      <c r="AH71" s="343"/>
      <c r="AI71" s="349" t="str">
        <f t="shared" si="12"/>
        <v>1</v>
      </c>
      <c r="AJ71" s="369">
        <f t="shared" si="13"/>
        <v>318</v>
      </c>
      <c r="AK71" s="349" t="str" cm="1">
        <f t="array" ref="AK71">_xlfn.IFS(Z71&lt;=501, "440-501", Z71&lt;=550, "502-550", Z71&lt;=600, "551-600", Z71&lt;=650, "601-650", Z71&lt;=700, "651-700", TRUE, "Above 700")</f>
        <v>Above 700</v>
      </c>
      <c r="AL71" s="343"/>
      <c r="AM71" s="343"/>
      <c r="AN71" s="348">
        <v>42125</v>
      </c>
      <c r="AO71" s="343" t="s">
        <v>196</v>
      </c>
      <c r="AP71" s="349" t="str">
        <f t="shared" ca="1" si="10"/>
        <v>11Y 3M</v>
      </c>
      <c r="AQ71" s="355" t="str">
        <f>IF(_xlfn.DAYS(SETUP!$A$2,AN71)&lt;365,"Less Than 1 Yr", IF(_xlfn.DAYS(SETUP!$A$2,AN71)&lt;=730,"1 Year to 2 Yrs", IF(_xlfn.DAYS(SETUP!$A$2,AN71)&lt;=1095,"2 Yrs to 3 Yrs", IF(_xlfn.DAYS(SETUP!$A$2,AN71)&lt;=1825,"3 Yrs to 5 Yrs", IF(_xlfn.DAYS(SETUP!$A$2,AN71)&lt;=2555,"5 Yrs to 7 Yrs", "Above 7 Yrs")))))</f>
        <v>Above 7 Yrs</v>
      </c>
      <c r="AR71" s="356" t="str">
        <f>IF(J71="","",DATEDIF(J71,SETUP!$B$2,"Y")&amp;" Yrs")</f>
        <v>47 Yrs</v>
      </c>
      <c r="AS71" s="349" t="str">
        <f>IF(J71="","",
 IF(DATEDIF(J71,SETUP!$B$2,"Y")&lt;25,"Below 25",
 IF(DATEDIF(J71,SETUP!$B$2,"Y")&lt;30,"25-30",
 IF(DATEDIF(J71,SETUP!$B$2,"Y")&lt;35,"30-35",
 IF(DATEDIF(J71,SETUP!$B$2,"Y")&lt;40,"35-40",
 "Above 40")))))</f>
        <v>Above 40</v>
      </c>
      <c r="AT71" s="343" t="s">
        <v>1141</v>
      </c>
      <c r="AU71" s="343"/>
      <c r="AV71" s="349">
        <f t="shared" si="11"/>
        <v>20</v>
      </c>
      <c r="AW71" s="357"/>
      <c r="AX71" s="343">
        <v>442</v>
      </c>
      <c r="AY71" s="352">
        <v>363</v>
      </c>
      <c r="AZ71" s="343"/>
      <c r="BA71" s="343"/>
    </row>
    <row r="72" spans="1:53" ht="13.95" customHeight="1" x14ac:dyDescent="0.25">
      <c r="A72" s="343">
        <f>COUNTIF($D$2:D72,D72)</f>
        <v>71</v>
      </c>
      <c r="B72" s="344" t="s">
        <v>1411</v>
      </c>
      <c r="C72" s="345" t="s">
        <v>199</v>
      </c>
      <c r="D72" s="343" t="s">
        <v>41</v>
      </c>
      <c r="E72" s="346" t="s">
        <v>163</v>
      </c>
      <c r="F72" s="347" t="s">
        <v>163</v>
      </c>
      <c r="G72" s="343" t="s">
        <v>44</v>
      </c>
      <c r="H72" s="343"/>
      <c r="I72" s="343" t="s">
        <v>45</v>
      </c>
      <c r="J72" s="348">
        <v>35070</v>
      </c>
      <c r="K72" s="348">
        <v>46054</v>
      </c>
      <c r="L72" s="343" t="s">
        <v>605</v>
      </c>
      <c r="M72" s="343"/>
      <c r="N72" s="349" t="str">
        <f>IF(OR(MASTER_Workers!$E72="Contractor-PF",MASTER_Workers!$E72="Company"),"Yes","No")</f>
        <v>Yes</v>
      </c>
      <c r="O72" s="349" t="str">
        <f>IF(Table2[[#This Row],[Unit]]= "Sakar-III", "YES", "NO")</f>
        <v>NO</v>
      </c>
      <c r="P72" s="350" t="s">
        <v>200</v>
      </c>
      <c r="Q72" s="350" t="s">
        <v>200</v>
      </c>
      <c r="R72" s="343"/>
      <c r="S72" s="367" t="str">
        <f>IF(Table2[[#This Row],[Type]]&lt;&gt;"Company", "Contractor", IF(Table2[[#This Row],[Bank_Name]]&lt;&gt;"HDFC Bank", "Cheque Payment", "HDFC NEFT"))</f>
        <v>HDFC NEFT</v>
      </c>
      <c r="T72" s="343" t="s">
        <v>1082</v>
      </c>
      <c r="U72" s="350">
        <v>50100338861460</v>
      </c>
      <c r="V72" s="352">
        <v>0</v>
      </c>
      <c r="W72" s="106">
        <v>405</v>
      </c>
      <c r="X72" s="106">
        <v>161</v>
      </c>
      <c r="Y72" s="106">
        <v>0</v>
      </c>
      <c r="Z72" s="107">
        <f t="shared" si="14"/>
        <v>566</v>
      </c>
      <c r="AA72" s="156">
        <f t="shared" si="15"/>
        <v>49</v>
      </c>
      <c r="AB72" s="106">
        <f>ROUND(IF(Table2[[#This Row],[Type]]="Company",Table2[[#This Row],[Basic_Rate_Day]]*8.33%,5),0)</f>
        <v>34</v>
      </c>
      <c r="AC72" s="107">
        <f t="shared" si="9"/>
        <v>649</v>
      </c>
      <c r="AD72" s="106">
        <v>501</v>
      </c>
      <c r="AE72" s="343" t="s">
        <v>956</v>
      </c>
      <c r="AF72" s="343" t="s">
        <v>957</v>
      </c>
      <c r="AG72" s="343" t="s">
        <v>978</v>
      </c>
      <c r="AH72" s="343"/>
      <c r="AI72" s="349" t="str">
        <f t="shared" si="12"/>
        <v>1</v>
      </c>
      <c r="AJ72" s="353">
        <f t="shared" si="13"/>
        <v>64</v>
      </c>
      <c r="AK72" s="349" t="str" cm="1">
        <f t="array" ref="AK72">_xlfn.IFS(Z72&lt;=501, "440-501", Z72&lt;=550, "502-550", Z72&lt;=600, "551-600", Z72&lt;=650, "601-650", Z72&lt;=700, "651-700", TRUE, "Above 700")</f>
        <v>551-600</v>
      </c>
      <c r="AL72" s="343"/>
      <c r="AM72" s="343"/>
      <c r="AN72" s="348">
        <v>42522</v>
      </c>
      <c r="AO72" s="343" t="s">
        <v>198</v>
      </c>
      <c r="AP72" s="349" t="str">
        <f t="shared" ca="1" si="10"/>
        <v>10Y 2M</v>
      </c>
      <c r="AQ72" s="355" t="str">
        <f>IF(_xlfn.DAYS(SETUP!$A$2,AN72)&lt;365,"Less Than 1 Yr", IF(_xlfn.DAYS(SETUP!$A$2,AN72)&lt;=730,"1 Year to 2 Yrs", IF(_xlfn.DAYS(SETUP!$A$2,AN72)&lt;=1095,"2 Yrs to 3 Yrs", IF(_xlfn.DAYS(SETUP!$A$2,AN72)&lt;=1825,"3 Yrs to 5 Yrs", IF(_xlfn.DAYS(SETUP!$A$2,AN72)&lt;=2555,"5 Yrs to 7 Yrs", "Above 7 Yrs")))))</f>
        <v>Above 7 Yrs</v>
      </c>
      <c r="AR72" s="356" t="str">
        <f>IF(J72="","",DATEDIF(J72,SETUP!$B$2,"Y")&amp;" Yrs")</f>
        <v>30 Yrs</v>
      </c>
      <c r="AS72" s="349" t="str">
        <f>IF(J72="","",
 IF(DATEDIF(J72,SETUP!$B$2,"Y")&lt;25,"Below 25",
 IF(DATEDIF(J72,SETUP!$B$2,"Y")&lt;30,"25-30",
 IF(DATEDIF(J72,SETUP!$B$2,"Y")&lt;35,"30-35",
 IF(DATEDIF(J72,SETUP!$B$2,"Y")&lt;40,"35-40",
 "Above 40")))))</f>
        <v>30-35</v>
      </c>
      <c r="AT72" s="349" t="s">
        <v>1141</v>
      </c>
      <c r="AU72" s="349"/>
      <c r="AV72" s="343">
        <f t="shared" si="11"/>
        <v>20</v>
      </c>
      <c r="AW72" s="357"/>
      <c r="AX72" s="343">
        <v>405</v>
      </c>
      <c r="AY72" s="352">
        <v>161</v>
      </c>
      <c r="AZ72" s="343"/>
      <c r="BA72" s="343"/>
    </row>
    <row r="73" spans="1:53" ht="13.95" customHeight="1" x14ac:dyDescent="0.25">
      <c r="A73" s="343">
        <f>COUNTIF($D$2:D73,D73)</f>
        <v>72</v>
      </c>
      <c r="B73" s="344" t="s">
        <v>1412</v>
      </c>
      <c r="C73" s="345" t="s">
        <v>202</v>
      </c>
      <c r="D73" s="343" t="s">
        <v>41</v>
      </c>
      <c r="E73" s="346" t="s">
        <v>163</v>
      </c>
      <c r="F73" s="347" t="s">
        <v>163</v>
      </c>
      <c r="G73" s="343" t="s">
        <v>203</v>
      </c>
      <c r="H73" s="343"/>
      <c r="I73" s="343" t="s">
        <v>45</v>
      </c>
      <c r="J73" s="348">
        <v>33915</v>
      </c>
      <c r="K73" s="348">
        <v>46054</v>
      </c>
      <c r="L73" s="343" t="s">
        <v>605</v>
      </c>
      <c r="M73" s="343"/>
      <c r="N73" s="349" t="str">
        <f>IF(OR(MASTER_Workers!$E73="Contractor-PF",MASTER_Workers!$E73="Company"),"Yes","No")</f>
        <v>Yes</v>
      </c>
      <c r="O73" s="349" t="str">
        <f>IF(Table2[[#This Row],[Unit]]= "Sakar-III", "YES", "NO")</f>
        <v>NO</v>
      </c>
      <c r="P73" s="350" t="s">
        <v>204</v>
      </c>
      <c r="Q73" s="350" t="s">
        <v>204</v>
      </c>
      <c r="R73" s="343"/>
      <c r="S73" s="368" t="str">
        <f>IF(Table2[[#This Row],[Type]]&lt;&gt;"Company", "Contractor", IF(Table2[[#This Row],[Bank_Name]]&lt;&gt;"HDFC Bank", "Cheque Payment", "HDFC NEFT"))</f>
        <v>HDFC NEFT</v>
      </c>
      <c r="T73" s="343" t="s">
        <v>1082</v>
      </c>
      <c r="U73" s="350">
        <v>50100341148100</v>
      </c>
      <c r="V73" s="352">
        <v>0</v>
      </c>
      <c r="W73" s="106">
        <v>429</v>
      </c>
      <c r="X73" s="106">
        <v>205</v>
      </c>
      <c r="Y73" s="106">
        <v>15</v>
      </c>
      <c r="Z73" s="107">
        <f t="shared" si="14"/>
        <v>649</v>
      </c>
      <c r="AA73" s="156">
        <f t="shared" si="15"/>
        <v>51</v>
      </c>
      <c r="AB73" s="155">
        <f>ROUND(IF(Table2[[#This Row],[Type]]="Company",Table2[[#This Row],[Basic_Rate_Day]]*8.33%,5),0)</f>
        <v>36</v>
      </c>
      <c r="AC73" s="107">
        <f t="shared" si="9"/>
        <v>736</v>
      </c>
      <c r="AD73" s="106">
        <v>501</v>
      </c>
      <c r="AE73" s="343" t="s">
        <v>956</v>
      </c>
      <c r="AF73" s="343" t="s">
        <v>957</v>
      </c>
      <c r="AG73" s="343" t="s">
        <v>958</v>
      </c>
      <c r="AH73" s="343"/>
      <c r="AI73" s="349" t="str">
        <f t="shared" si="12"/>
        <v>1</v>
      </c>
      <c r="AJ73" s="369">
        <f t="shared" si="13"/>
        <v>147</v>
      </c>
      <c r="AK73" s="349" t="str" cm="1">
        <f t="array" ref="AK73">_xlfn.IFS(Z73&lt;=501, "440-501", Z73&lt;=550, "502-550", Z73&lt;=600, "551-600", Z73&lt;=650, "601-650", Z73&lt;=700, "651-700", TRUE, "Above 700")</f>
        <v>601-650</v>
      </c>
      <c r="AL73" s="343"/>
      <c r="AM73" s="343"/>
      <c r="AN73" s="348">
        <v>42527</v>
      </c>
      <c r="AO73" s="343" t="s">
        <v>201</v>
      </c>
      <c r="AP73" s="349" t="str">
        <f t="shared" ca="1" si="10"/>
        <v>10Y 2M</v>
      </c>
      <c r="AQ73" s="355" t="str">
        <f>IF(_xlfn.DAYS(SETUP!$A$2,AN73)&lt;365,"Less Than 1 Yr", IF(_xlfn.DAYS(SETUP!$A$2,AN73)&lt;=730,"1 Year to 2 Yrs", IF(_xlfn.DAYS(SETUP!$A$2,AN73)&lt;=1095,"2 Yrs to 3 Yrs", IF(_xlfn.DAYS(SETUP!$A$2,AN73)&lt;=1825,"3 Yrs to 5 Yrs", IF(_xlfn.DAYS(SETUP!$A$2,AN73)&lt;=2555,"5 Yrs to 7 Yrs", "Above 7 Yrs")))))</f>
        <v>Above 7 Yrs</v>
      </c>
      <c r="AR73" s="356" t="str">
        <f>IF(J73="","",DATEDIF(J73,SETUP!$B$2,"Y")&amp;" Yrs")</f>
        <v>33 Yrs</v>
      </c>
      <c r="AS73" s="349" t="str">
        <f>IF(J73="","",
 IF(DATEDIF(J73,SETUP!$B$2,"Y")&lt;25,"Below 25",
 IF(DATEDIF(J73,SETUP!$B$2,"Y")&lt;30,"25-30",
 IF(DATEDIF(J73,SETUP!$B$2,"Y")&lt;35,"30-35",
 IF(DATEDIF(J73,SETUP!$B$2,"Y")&lt;40,"35-40",
 "Above 40")))))</f>
        <v>30-35</v>
      </c>
      <c r="AT73" s="343" t="s">
        <v>1141</v>
      </c>
      <c r="AU73" s="343"/>
      <c r="AV73" s="349">
        <f t="shared" si="11"/>
        <v>20</v>
      </c>
      <c r="AW73" s="357"/>
      <c r="AX73" s="343">
        <v>429</v>
      </c>
      <c r="AY73" s="352">
        <v>205</v>
      </c>
      <c r="AZ73" s="343"/>
      <c r="BA73" s="343"/>
    </row>
    <row r="74" spans="1:53" ht="13.95" customHeight="1" x14ac:dyDescent="0.25">
      <c r="A74" s="343">
        <f>COUNTIF($D$2:D74,D74)</f>
        <v>73</v>
      </c>
      <c r="B74" s="344" t="s">
        <v>1413</v>
      </c>
      <c r="C74" s="345" t="s">
        <v>206</v>
      </c>
      <c r="D74" s="343" t="s">
        <v>41</v>
      </c>
      <c r="E74" s="346" t="s">
        <v>163</v>
      </c>
      <c r="F74" s="347" t="s">
        <v>163</v>
      </c>
      <c r="G74" s="343" t="s">
        <v>48</v>
      </c>
      <c r="H74" s="343"/>
      <c r="I74" s="343" t="s">
        <v>52</v>
      </c>
      <c r="J74" s="348">
        <v>31280</v>
      </c>
      <c r="K74" s="348">
        <v>46054</v>
      </c>
      <c r="L74" s="343" t="s">
        <v>605</v>
      </c>
      <c r="M74" s="343"/>
      <c r="N74" s="349" t="str">
        <f>IF(OR(MASTER_Workers!$E74="Contractor-PF",MASTER_Workers!$E74="Company"),"Yes","No")</f>
        <v>Yes</v>
      </c>
      <c r="O74" s="349" t="str">
        <f>IF(Table2[[#This Row],[Unit]]= "Sakar-III", "YES", "NO")</f>
        <v>NO</v>
      </c>
      <c r="P74" s="350" t="s">
        <v>207</v>
      </c>
      <c r="Q74" s="350" t="s">
        <v>207</v>
      </c>
      <c r="R74" s="343"/>
      <c r="S74" s="368" t="str">
        <f>IF(Table2[[#This Row],[Type]]&lt;&gt;"Company", "Contractor", IF(Table2[[#This Row],[Bank_Name]]&lt;&gt;"HDFC Bank", "Cheque Payment", "HDFC NEFT"))</f>
        <v>HDFC NEFT</v>
      </c>
      <c r="T74" s="343" t="s">
        <v>1082</v>
      </c>
      <c r="U74" s="350">
        <v>50100332271136</v>
      </c>
      <c r="V74" s="352">
        <v>0</v>
      </c>
      <c r="W74" s="106">
        <v>405</v>
      </c>
      <c r="X74" s="106">
        <v>154</v>
      </c>
      <c r="Y74" s="106">
        <v>10</v>
      </c>
      <c r="Z74" s="107">
        <f t="shared" si="14"/>
        <v>569</v>
      </c>
      <c r="AA74" s="156">
        <f t="shared" si="15"/>
        <v>49</v>
      </c>
      <c r="AB74" s="155">
        <f>ROUND(IF(Table2[[#This Row],[Type]]="Company",Table2[[#This Row],[Basic_Rate_Day]]*8.33%,5),0)</f>
        <v>34</v>
      </c>
      <c r="AC74" s="107">
        <f t="shared" si="9"/>
        <v>652</v>
      </c>
      <c r="AD74" s="106">
        <v>501</v>
      </c>
      <c r="AE74" s="343" t="s">
        <v>956</v>
      </c>
      <c r="AF74" s="343" t="s">
        <v>957</v>
      </c>
      <c r="AG74" s="343" t="s">
        <v>966</v>
      </c>
      <c r="AH74" s="343"/>
      <c r="AI74" s="349" t="str">
        <f t="shared" si="12"/>
        <v>1</v>
      </c>
      <c r="AJ74" s="369">
        <f t="shared" si="13"/>
        <v>67</v>
      </c>
      <c r="AK74" s="349" t="str" cm="1">
        <f t="array" ref="AK74">_xlfn.IFS(Z74&lt;=501, "440-501", Z74&lt;=550, "502-550", Z74&lt;=600, "551-600", Z74&lt;=650, "601-650", Z74&lt;=700, "651-700", TRUE, "Above 700")</f>
        <v>551-600</v>
      </c>
      <c r="AL74" s="343"/>
      <c r="AM74" s="343"/>
      <c r="AN74" s="348">
        <v>42533</v>
      </c>
      <c r="AO74" s="343" t="s">
        <v>205</v>
      </c>
      <c r="AP74" s="349" t="str">
        <f t="shared" ca="1" si="10"/>
        <v>10Y 2M</v>
      </c>
      <c r="AQ74" s="355" t="str">
        <f>IF(_xlfn.DAYS(SETUP!$A$2,AN74)&lt;365,"Less Than 1 Yr", IF(_xlfn.DAYS(SETUP!$A$2,AN74)&lt;=730,"1 Year to 2 Yrs", IF(_xlfn.DAYS(SETUP!$A$2,AN74)&lt;=1095,"2 Yrs to 3 Yrs", IF(_xlfn.DAYS(SETUP!$A$2,AN74)&lt;=1825,"3 Yrs to 5 Yrs", IF(_xlfn.DAYS(SETUP!$A$2,AN74)&lt;=2555,"5 Yrs to 7 Yrs", "Above 7 Yrs")))))</f>
        <v>Above 7 Yrs</v>
      </c>
      <c r="AR74" s="356" t="str">
        <f>IF(J74="","",DATEDIF(J74,SETUP!$B$2,"Y")&amp;" Yrs")</f>
        <v>40 Yrs</v>
      </c>
      <c r="AS74" s="349" t="str">
        <f>IF(J74="","",
 IF(DATEDIF(J74,SETUP!$B$2,"Y")&lt;25,"Below 25",
 IF(DATEDIF(J74,SETUP!$B$2,"Y")&lt;30,"25-30",
 IF(DATEDIF(J74,SETUP!$B$2,"Y")&lt;35,"30-35",
 IF(DATEDIF(J74,SETUP!$B$2,"Y")&lt;40,"35-40",
 "Above 40")))))</f>
        <v>Above 40</v>
      </c>
      <c r="AT74" s="343" t="s">
        <v>1140</v>
      </c>
      <c r="AU74" s="343"/>
      <c r="AV74" s="349">
        <f t="shared" si="11"/>
        <v>20</v>
      </c>
      <c r="AW74" s="357"/>
      <c r="AX74" s="343">
        <v>405</v>
      </c>
      <c r="AY74" s="352">
        <v>154</v>
      </c>
      <c r="AZ74" s="343"/>
      <c r="BA74" s="343"/>
    </row>
    <row r="75" spans="1:53" ht="13.95" customHeight="1" x14ac:dyDescent="0.25">
      <c r="A75" s="343">
        <f>COUNTIF($D$2:D75,D75)</f>
        <v>74</v>
      </c>
      <c r="B75" s="344" t="s">
        <v>1414</v>
      </c>
      <c r="C75" s="345" t="s">
        <v>210</v>
      </c>
      <c r="D75" s="343" t="s">
        <v>41</v>
      </c>
      <c r="E75" s="346" t="s">
        <v>163</v>
      </c>
      <c r="F75" s="347" t="s">
        <v>163</v>
      </c>
      <c r="G75" s="343" t="s">
        <v>63</v>
      </c>
      <c r="H75" s="343"/>
      <c r="I75" s="343" t="s">
        <v>52</v>
      </c>
      <c r="J75" s="348">
        <v>27546</v>
      </c>
      <c r="K75" s="348">
        <v>46054</v>
      </c>
      <c r="L75" s="343" t="s">
        <v>605</v>
      </c>
      <c r="M75" s="343"/>
      <c r="N75" s="349" t="str">
        <f>IF(OR(MASTER_Workers!$E75="Contractor-PF",MASTER_Workers!$E75="Company"),"Yes","No")</f>
        <v>Yes</v>
      </c>
      <c r="O75" s="349" t="str">
        <f>IF(Table2[[#This Row],[Unit]]= "Sakar-III", "YES", "NO")</f>
        <v>NO</v>
      </c>
      <c r="P75" s="350">
        <v>101057151482</v>
      </c>
      <c r="Q75" s="350">
        <v>101057151482</v>
      </c>
      <c r="R75" s="343"/>
      <c r="S75" s="367" t="str">
        <f>IF(Table2[[#This Row],[Type]]&lt;&gt;"Company", "Contractor", IF(Table2[[#This Row],[Bank_Name]]&lt;&gt;"HDFC Bank", "Cheque Payment", "HDFC NEFT"))</f>
        <v>HDFC NEFT</v>
      </c>
      <c r="T75" s="343" t="s">
        <v>1082</v>
      </c>
      <c r="U75" s="350">
        <v>50100338861483</v>
      </c>
      <c r="V75" s="352">
        <v>0</v>
      </c>
      <c r="W75" s="106">
        <v>396</v>
      </c>
      <c r="X75" s="106">
        <v>154</v>
      </c>
      <c r="Y75" s="106">
        <v>0</v>
      </c>
      <c r="Z75" s="107">
        <f t="shared" si="14"/>
        <v>550</v>
      </c>
      <c r="AA75" s="156">
        <f t="shared" si="15"/>
        <v>48</v>
      </c>
      <c r="AB75" s="106">
        <f>ROUND(IF(Table2[[#This Row],[Type]]="Company",Table2[[#This Row],[Basic_Rate_Day]]*8.33%,5),0)</f>
        <v>33</v>
      </c>
      <c r="AC75" s="107">
        <f t="shared" si="9"/>
        <v>631</v>
      </c>
      <c r="AD75" s="106">
        <v>501</v>
      </c>
      <c r="AE75" s="343" t="s">
        <v>960</v>
      </c>
      <c r="AF75" s="343" t="s">
        <v>580</v>
      </c>
      <c r="AG75" s="343" t="s">
        <v>961</v>
      </c>
      <c r="AH75" s="343"/>
      <c r="AI75" s="349" t="str">
        <f t="shared" si="12"/>
        <v>1</v>
      </c>
      <c r="AJ75" s="353">
        <f t="shared" si="13"/>
        <v>48</v>
      </c>
      <c r="AK75" s="349" t="str" cm="1">
        <f t="array" ref="AK75">_xlfn.IFS(Z75&lt;=501, "440-501", Z75&lt;=550, "502-550", Z75&lt;=600, "551-600", Z75&lt;=650, "601-650", Z75&lt;=700, "651-700", TRUE, "Above 700")</f>
        <v>502-550</v>
      </c>
      <c r="AL75" s="343"/>
      <c r="AM75" s="343"/>
      <c r="AN75" s="348">
        <v>42705</v>
      </c>
      <c r="AO75" s="343" t="s">
        <v>209</v>
      </c>
      <c r="AP75" s="349" t="str">
        <f t="shared" ca="1" si="10"/>
        <v>9Y 8M</v>
      </c>
      <c r="AQ75" s="355" t="str">
        <f>IF(_xlfn.DAYS(SETUP!$A$2,AN75)&lt;365,"Less Than 1 Yr", IF(_xlfn.DAYS(SETUP!$A$2,AN75)&lt;=730,"1 Year to 2 Yrs", IF(_xlfn.DAYS(SETUP!$A$2,AN75)&lt;=1095,"2 Yrs to 3 Yrs", IF(_xlfn.DAYS(SETUP!$A$2,AN75)&lt;=1825,"3 Yrs to 5 Yrs", IF(_xlfn.DAYS(SETUP!$A$2,AN75)&lt;=2555,"5 Yrs to 7 Yrs", "Above 7 Yrs")))))</f>
        <v>Above 7 Yrs</v>
      </c>
      <c r="AR75" s="356" t="str">
        <f>IF(J75="","",DATEDIF(J75,SETUP!$B$2,"Y")&amp;" Yrs")</f>
        <v>50 Yrs</v>
      </c>
      <c r="AS75" s="349" t="str">
        <f>IF(J75="","",
 IF(DATEDIF(J75,SETUP!$B$2,"Y")&lt;25,"Below 25",
 IF(DATEDIF(J75,SETUP!$B$2,"Y")&lt;30,"25-30",
 IF(DATEDIF(J75,SETUP!$B$2,"Y")&lt;35,"30-35",
 IF(DATEDIF(J75,SETUP!$B$2,"Y")&lt;40,"35-40",
 "Above 40")))))</f>
        <v>Above 40</v>
      </c>
      <c r="AT75" s="349" t="s">
        <v>1141</v>
      </c>
      <c r="AU75" s="349"/>
      <c r="AV75" s="343">
        <f t="shared" si="11"/>
        <v>20</v>
      </c>
      <c r="AW75" s="357"/>
      <c r="AX75" s="343">
        <v>396</v>
      </c>
      <c r="AY75" s="352">
        <v>154</v>
      </c>
      <c r="AZ75" s="343"/>
      <c r="BA75" s="343"/>
    </row>
    <row r="76" spans="1:53" ht="13.95" customHeight="1" x14ac:dyDescent="0.25">
      <c r="A76" s="343">
        <f>COUNTIF($D$2:D76,D76)</f>
        <v>75</v>
      </c>
      <c r="B76" s="344" t="s">
        <v>1415</v>
      </c>
      <c r="C76" s="345" t="s">
        <v>212</v>
      </c>
      <c r="D76" s="343" t="s">
        <v>41</v>
      </c>
      <c r="E76" s="346" t="s">
        <v>163</v>
      </c>
      <c r="F76" s="347" t="s">
        <v>163</v>
      </c>
      <c r="G76" s="343" t="s">
        <v>51</v>
      </c>
      <c r="H76" s="343"/>
      <c r="I76" s="343" t="s">
        <v>52</v>
      </c>
      <c r="J76" s="348">
        <v>29469</v>
      </c>
      <c r="K76" s="348">
        <v>46054</v>
      </c>
      <c r="L76" s="343" t="s">
        <v>605</v>
      </c>
      <c r="M76" s="343"/>
      <c r="N76" s="349" t="str">
        <f>IF(OR(MASTER_Workers!$E76="Contractor-PF",MASTER_Workers!$E76="Company"),"Yes","No")</f>
        <v>Yes</v>
      </c>
      <c r="O76" s="349" t="str">
        <f>IF(Table2[[#This Row],[Unit]]= "Sakar-III", "YES", "NO")</f>
        <v>NO</v>
      </c>
      <c r="P76" s="350">
        <v>101073231283</v>
      </c>
      <c r="Q76" s="350">
        <v>101073231283</v>
      </c>
      <c r="R76" s="343"/>
      <c r="S76" s="367" t="str">
        <f>IF(Table2[[#This Row],[Type]]&lt;&gt;"Company", "Contractor", IF(Table2[[#This Row],[Bank_Name]]&lt;&gt;"HDFC Bank", "Cheque Payment", "HDFC NEFT"))</f>
        <v>HDFC NEFT</v>
      </c>
      <c r="T76" s="343" t="s">
        <v>1082</v>
      </c>
      <c r="U76" s="350">
        <v>50100332269705</v>
      </c>
      <c r="V76" s="352">
        <v>0</v>
      </c>
      <c r="W76" s="106">
        <v>401</v>
      </c>
      <c r="X76" s="106">
        <v>139</v>
      </c>
      <c r="Y76" s="106">
        <v>0</v>
      </c>
      <c r="Z76" s="107">
        <f t="shared" si="14"/>
        <v>540</v>
      </c>
      <c r="AA76" s="156">
        <f t="shared" si="15"/>
        <v>48</v>
      </c>
      <c r="AB76" s="106">
        <f>ROUND(IF(Table2[[#This Row],[Type]]="Company",Table2[[#This Row],[Basic_Rate_Day]]*8.33%,5),0)</f>
        <v>33</v>
      </c>
      <c r="AC76" s="107">
        <f t="shared" si="9"/>
        <v>621</v>
      </c>
      <c r="AD76" s="106">
        <v>501</v>
      </c>
      <c r="AE76" s="343" t="s">
        <v>965</v>
      </c>
      <c r="AF76" s="343" t="s">
        <v>957</v>
      </c>
      <c r="AG76" s="343" t="s">
        <v>966</v>
      </c>
      <c r="AH76" s="343"/>
      <c r="AI76" s="349" t="str">
        <f t="shared" si="12"/>
        <v>1</v>
      </c>
      <c r="AJ76" s="353">
        <f t="shared" si="13"/>
        <v>38</v>
      </c>
      <c r="AK76" s="349" t="str" cm="1">
        <f t="array" ref="AK76">_xlfn.IFS(Z76&lt;=501, "440-501", Z76&lt;=550, "502-550", Z76&lt;=600, "551-600", Z76&lt;=650, "601-650", Z76&lt;=700, "651-700", TRUE, "Above 700")</f>
        <v>502-550</v>
      </c>
      <c r="AL76" s="343"/>
      <c r="AM76" s="343"/>
      <c r="AN76" s="348">
        <v>42815</v>
      </c>
      <c r="AO76" s="343" t="s">
        <v>211</v>
      </c>
      <c r="AP76" s="349" t="str">
        <f t="shared" ca="1" si="10"/>
        <v>9Y 5M</v>
      </c>
      <c r="AQ76" s="355" t="str">
        <f>IF(_xlfn.DAYS(SETUP!$A$2,AN76)&lt;365,"Less Than 1 Yr", IF(_xlfn.DAYS(SETUP!$A$2,AN76)&lt;=730,"1 Year to 2 Yrs", IF(_xlfn.DAYS(SETUP!$A$2,AN76)&lt;=1095,"2 Yrs to 3 Yrs", IF(_xlfn.DAYS(SETUP!$A$2,AN76)&lt;=1825,"3 Yrs to 5 Yrs", IF(_xlfn.DAYS(SETUP!$A$2,AN76)&lt;=2555,"5 Yrs to 7 Yrs", "Above 7 Yrs")))))</f>
        <v>Above 7 Yrs</v>
      </c>
      <c r="AR76" s="356" t="str">
        <f>IF(J76="","",DATEDIF(J76,SETUP!$B$2,"Y")&amp;" Yrs")</f>
        <v>45 Yrs</v>
      </c>
      <c r="AS76" s="349" t="str">
        <f>IF(J76="","",
 IF(DATEDIF(J76,SETUP!$B$2,"Y")&lt;25,"Below 25",
 IF(DATEDIF(J76,SETUP!$B$2,"Y")&lt;30,"25-30",
 IF(DATEDIF(J76,SETUP!$B$2,"Y")&lt;35,"30-35",
 IF(DATEDIF(J76,SETUP!$B$2,"Y")&lt;40,"35-40",
 "Above 40")))))</f>
        <v>Above 40</v>
      </c>
      <c r="AT76" s="349" t="s">
        <v>1140</v>
      </c>
      <c r="AU76" s="349"/>
      <c r="AV76" s="343">
        <f t="shared" si="11"/>
        <v>20</v>
      </c>
      <c r="AW76" s="357"/>
      <c r="AX76" s="343">
        <v>401</v>
      </c>
      <c r="AY76" s="352">
        <v>139</v>
      </c>
      <c r="AZ76" s="343"/>
      <c r="BA76" s="343"/>
    </row>
    <row r="77" spans="1:53" ht="13.95" customHeight="1" x14ac:dyDescent="0.25">
      <c r="A77" s="343">
        <f>COUNTIF($D$2:D77,D77)</f>
        <v>76</v>
      </c>
      <c r="B77" s="344" t="s">
        <v>1416</v>
      </c>
      <c r="C77" s="345" t="s">
        <v>214</v>
      </c>
      <c r="D77" s="343" t="s">
        <v>41</v>
      </c>
      <c r="E77" s="346" t="s">
        <v>163</v>
      </c>
      <c r="F77" s="347" t="s">
        <v>163</v>
      </c>
      <c r="G77" s="343" t="s">
        <v>104</v>
      </c>
      <c r="H77" s="343"/>
      <c r="I77" s="343" t="s">
        <v>45</v>
      </c>
      <c r="J77" s="348">
        <v>31443</v>
      </c>
      <c r="K77" s="348">
        <v>46054</v>
      </c>
      <c r="L77" s="343" t="s">
        <v>605</v>
      </c>
      <c r="M77" s="343"/>
      <c r="N77" s="349" t="str">
        <f>IF(OR(MASTER_Workers!$E77="Contractor-PF",MASTER_Workers!$E77="Company"),"Yes","No")</f>
        <v>Yes</v>
      </c>
      <c r="O77" s="349" t="str">
        <f>IF(Table2[[#This Row],[Unit]]= "Sakar-III", "YES", "NO")</f>
        <v>NO</v>
      </c>
      <c r="P77" s="350">
        <v>101202768040</v>
      </c>
      <c r="Q77" s="350">
        <v>101202768040</v>
      </c>
      <c r="R77" s="343"/>
      <c r="S77" s="368" t="str">
        <f>IF(Table2[[#This Row],[Type]]&lt;&gt;"Company", "Contractor", IF(Table2[[#This Row],[Bank_Name]]&lt;&gt;"HDFC Bank", "Cheque Payment", "HDFC NEFT"))</f>
        <v>HDFC NEFT</v>
      </c>
      <c r="T77" s="343" t="s">
        <v>1082</v>
      </c>
      <c r="U77" s="350">
        <v>50100332272139</v>
      </c>
      <c r="V77" s="352">
        <v>0</v>
      </c>
      <c r="W77" s="106">
        <v>441</v>
      </c>
      <c r="X77" s="106">
        <v>269</v>
      </c>
      <c r="Y77" s="107">
        <v>20</v>
      </c>
      <c r="Z77" s="107">
        <f t="shared" si="14"/>
        <v>730</v>
      </c>
      <c r="AA77" s="156">
        <f t="shared" si="15"/>
        <v>53</v>
      </c>
      <c r="AB77" s="155">
        <f>ROUND(IF(Table2[[#This Row],[Type]]="Company",Table2[[#This Row],[Basic_Rate_Day]]*8.33%,5),0)</f>
        <v>37</v>
      </c>
      <c r="AC77" s="107">
        <f t="shared" si="9"/>
        <v>820</v>
      </c>
      <c r="AD77" s="106">
        <v>501</v>
      </c>
      <c r="AE77" s="343" t="s">
        <v>969</v>
      </c>
      <c r="AF77" s="343" t="s">
        <v>957</v>
      </c>
      <c r="AG77" s="343" t="s">
        <v>970</v>
      </c>
      <c r="AH77" s="343"/>
      <c r="AI77" s="349" t="str">
        <f t="shared" si="12"/>
        <v>1</v>
      </c>
      <c r="AJ77" s="369">
        <f t="shared" si="13"/>
        <v>228</v>
      </c>
      <c r="AK77" s="349" t="str" cm="1">
        <f t="array" ref="AK77">_xlfn.IFS(Z77&lt;=501, "440-501", Z77&lt;=550, "502-550", Z77&lt;=600, "551-600", Z77&lt;=650, "601-650", Z77&lt;=700, "651-700", TRUE, "Above 700")</f>
        <v>Above 700</v>
      </c>
      <c r="AL77" s="343"/>
      <c r="AM77" s="343"/>
      <c r="AN77" s="348">
        <v>43009</v>
      </c>
      <c r="AO77" s="343" t="s">
        <v>213</v>
      </c>
      <c r="AP77" s="349" t="str">
        <f t="shared" ca="1" si="10"/>
        <v>8Y 10M</v>
      </c>
      <c r="AQ77" s="355" t="str">
        <f>IF(_xlfn.DAYS(SETUP!$A$2,AN77)&lt;365,"Less Than 1 Yr", IF(_xlfn.DAYS(SETUP!$A$2,AN77)&lt;=730,"1 Year to 2 Yrs", IF(_xlfn.DAYS(SETUP!$A$2,AN77)&lt;=1095,"2 Yrs to 3 Yrs", IF(_xlfn.DAYS(SETUP!$A$2,AN77)&lt;=1825,"3 Yrs to 5 Yrs", IF(_xlfn.DAYS(SETUP!$A$2,AN77)&lt;=2555,"5 Yrs to 7 Yrs", "Above 7 Yrs")))))</f>
        <v>Above 7 Yrs</v>
      </c>
      <c r="AR77" s="356" t="str">
        <f>IF(J77="","",DATEDIF(J77,SETUP!$B$2,"Y")&amp;" Yrs")</f>
        <v>40 Yrs</v>
      </c>
      <c r="AS77" s="349" t="str">
        <f>IF(J77="","",
 IF(DATEDIF(J77,SETUP!$B$2,"Y")&lt;25,"Below 25",
 IF(DATEDIF(J77,SETUP!$B$2,"Y")&lt;30,"25-30",
 IF(DATEDIF(J77,SETUP!$B$2,"Y")&lt;35,"30-35",
 IF(DATEDIF(J77,SETUP!$B$2,"Y")&lt;40,"35-40",
 "Above 40")))))</f>
        <v>Above 40</v>
      </c>
      <c r="AT77" s="343" t="s">
        <v>1142</v>
      </c>
      <c r="AU77" s="343"/>
      <c r="AV77" s="349">
        <f t="shared" si="11"/>
        <v>20</v>
      </c>
      <c r="AW77" s="357"/>
      <c r="AX77" s="343">
        <v>441</v>
      </c>
      <c r="AY77" s="352">
        <v>269</v>
      </c>
      <c r="AZ77" s="343"/>
      <c r="BA77" s="343"/>
    </row>
    <row r="78" spans="1:53" ht="13.95" customHeight="1" x14ac:dyDescent="0.25">
      <c r="A78" s="359">
        <f>COUNTIF($D$2:D78,D78)</f>
        <v>77</v>
      </c>
      <c r="B78" s="515" t="s">
        <v>1061</v>
      </c>
      <c r="C78" s="358" t="s">
        <v>216</v>
      </c>
      <c r="D78" s="359" t="s">
        <v>41</v>
      </c>
      <c r="E78" s="360" t="s">
        <v>163</v>
      </c>
      <c r="F78" s="361" t="str">
        <f>Table2[[#This Row],[Type]]</f>
        <v>Company</v>
      </c>
      <c r="G78" s="343" t="s">
        <v>51</v>
      </c>
      <c r="H78" s="359"/>
      <c r="I78" s="359" t="s">
        <v>52</v>
      </c>
      <c r="J78" s="362">
        <v>30161</v>
      </c>
      <c r="K78" s="362">
        <v>46054</v>
      </c>
      <c r="L78" s="359" t="s">
        <v>605</v>
      </c>
      <c r="M78" s="359"/>
      <c r="N78" s="363" t="str">
        <f>IF(OR(MASTER_Workers!$E78="Contractor-PF",MASTER_Workers!$E78="Company"),"Yes","No")</f>
        <v>Yes</v>
      </c>
      <c r="O78" s="363" t="str">
        <f>IF(Table2[[#This Row],[Unit]]= "Sakar-III", "YES", "NO")</f>
        <v>NO</v>
      </c>
      <c r="P78" s="371">
        <v>101279130248</v>
      </c>
      <c r="Q78" s="371">
        <v>101279130248</v>
      </c>
      <c r="R78" s="359"/>
      <c r="S78" s="370" t="str">
        <f>IF(Table2[[#This Row],[Type]]&lt;&gt;"Company", "Contractor", IF(Table2[[#This Row],[Bank_Name]]&lt;&gt;"HDFC Bank", "Cheque Payment", "HDFC NEFT"))</f>
        <v>HDFC NEFT</v>
      </c>
      <c r="T78" s="359" t="s">
        <v>1082</v>
      </c>
      <c r="U78" s="371" t="s">
        <v>1934</v>
      </c>
      <c r="V78" s="516">
        <v>0</v>
      </c>
      <c r="W78" s="118">
        <v>385</v>
      </c>
      <c r="X78" s="118">
        <v>136</v>
      </c>
      <c r="Y78" s="118">
        <v>0</v>
      </c>
      <c r="Z78" s="117">
        <f t="shared" si="14"/>
        <v>521</v>
      </c>
      <c r="AA78" s="517">
        <f t="shared" si="15"/>
        <v>46</v>
      </c>
      <c r="AB78" s="118">
        <f>ROUND(IF(Table2[[#This Row],[Type]]="Company",Table2[[#This Row],[Basic_Rate_Day]]*8.33%,5),0)</f>
        <v>32</v>
      </c>
      <c r="AC78" s="117">
        <f t="shared" si="9"/>
        <v>599</v>
      </c>
      <c r="AD78" s="118">
        <v>501</v>
      </c>
      <c r="AE78" s="359" t="s">
        <v>960</v>
      </c>
      <c r="AF78" s="359" t="s">
        <v>580</v>
      </c>
      <c r="AG78" s="359" t="s">
        <v>613</v>
      </c>
      <c r="AH78" s="359"/>
      <c r="AI78" s="363" t="str">
        <f t="shared" si="12"/>
        <v>0</v>
      </c>
      <c r="AJ78" s="518">
        <f t="shared" si="13"/>
        <v>19</v>
      </c>
      <c r="AK78" s="363" t="str" cm="1">
        <f t="array" ref="AK78">_xlfn.IFS(Z78&lt;=501, "440-501", Z78&lt;=550, "502-550", Z78&lt;=600, "551-600", Z78&lt;=650, "601-650", Z78&lt;=700, "651-700", TRUE, "Above 700")</f>
        <v>502-550</v>
      </c>
      <c r="AL78" s="359">
        <v>6</v>
      </c>
      <c r="AM78" s="519">
        <v>46150</v>
      </c>
      <c r="AN78" s="362">
        <v>43191</v>
      </c>
      <c r="AO78" s="359" t="s">
        <v>215</v>
      </c>
      <c r="AP78" s="363" t="str">
        <f t="shared" ca="1" si="10"/>
        <v>8Y 4M</v>
      </c>
      <c r="AQ78" s="364" t="str">
        <f>IF(_xlfn.DAYS(SETUP!$A$2,AN78)&lt;365,"Less Than 1 Yr", IF(_xlfn.DAYS(SETUP!$A$2,AN78)&lt;=730,"1 Year to 2 Yrs", IF(_xlfn.DAYS(SETUP!$A$2,AN78)&lt;=1095,"2 Yrs to 3 Yrs", IF(_xlfn.DAYS(SETUP!$A$2,AN78)&lt;=1825,"3 Yrs to 5 Yrs", IF(_xlfn.DAYS(SETUP!$A$2,AN78)&lt;=2555,"5 Yrs to 7 Yrs", "Above 7 Yrs")))))</f>
        <v>Above 7 Yrs</v>
      </c>
      <c r="AR78" s="365" t="str">
        <f>IF(J78="","",DATEDIF(J78,SETUP!$B$2,"Y")&amp;" Yrs")</f>
        <v>43 Yrs</v>
      </c>
      <c r="AS78" s="363" t="str">
        <f>IF(J78="","",
 IF(DATEDIF(J78,SETUP!$B$2,"Y")&lt;25,"Below 25",
 IF(DATEDIF(J78,SETUP!$B$2,"Y")&lt;30,"25-30",
 IF(DATEDIF(J78,SETUP!$B$2,"Y")&lt;35,"30-35",
 IF(DATEDIF(J78,SETUP!$B$2,"Y")&lt;40,"35-40",
 "Above 40")))))</f>
        <v>Above 40</v>
      </c>
      <c r="AT78" s="363" t="s">
        <v>1140</v>
      </c>
      <c r="AU78" s="363"/>
      <c r="AV78" s="359">
        <f t="shared" si="11"/>
        <v>20</v>
      </c>
      <c r="AW78" s="366"/>
      <c r="AX78" s="359">
        <v>385</v>
      </c>
      <c r="AY78" s="516">
        <v>136</v>
      </c>
      <c r="AZ78" s="359"/>
      <c r="BA78" s="359"/>
    </row>
    <row r="79" spans="1:53" ht="13.95" customHeight="1" x14ac:dyDescent="0.25">
      <c r="A79" s="343">
        <f>COUNTIF($D$2:D79,D79)</f>
        <v>78</v>
      </c>
      <c r="B79" s="344" t="s">
        <v>1417</v>
      </c>
      <c r="C79" s="345" t="s">
        <v>218</v>
      </c>
      <c r="D79" s="343" t="s">
        <v>41</v>
      </c>
      <c r="E79" s="346" t="s">
        <v>163</v>
      </c>
      <c r="F79" s="347" t="s">
        <v>163</v>
      </c>
      <c r="G79" s="343" t="s">
        <v>44</v>
      </c>
      <c r="H79" s="343"/>
      <c r="I79" s="343" t="s">
        <v>45</v>
      </c>
      <c r="J79" s="348">
        <v>33714</v>
      </c>
      <c r="K79" s="348">
        <v>46054</v>
      </c>
      <c r="L79" s="343" t="s">
        <v>605</v>
      </c>
      <c r="M79" s="343"/>
      <c r="N79" s="349" t="str">
        <f>IF(OR(MASTER_Workers!$E79="Contractor-PF",MASTER_Workers!$E79="Company"),"Yes","No")</f>
        <v>Yes</v>
      </c>
      <c r="O79" s="349" t="str">
        <f>IF(Table2[[#This Row],[Unit]]= "Sakar-III", "YES", "NO")</f>
        <v>NO</v>
      </c>
      <c r="P79" s="350">
        <v>101333626115</v>
      </c>
      <c r="Q79" s="350">
        <v>101333626115</v>
      </c>
      <c r="R79" s="343"/>
      <c r="S79" s="368" t="str">
        <f>IF(Table2[[#This Row],[Type]]&lt;&gt;"Company", "Contractor", IF(Table2[[#This Row],[Bank_Name]]&lt;&gt;"HDFC Bank", "Cheque Payment", "HDFC NEFT"))</f>
        <v>HDFC NEFT</v>
      </c>
      <c r="T79" s="343" t="s">
        <v>1082</v>
      </c>
      <c r="U79" s="350">
        <v>50100332270554</v>
      </c>
      <c r="V79" s="352">
        <v>0</v>
      </c>
      <c r="W79" s="106">
        <v>393</v>
      </c>
      <c r="X79" s="106">
        <v>142</v>
      </c>
      <c r="Y79" s="106">
        <v>10</v>
      </c>
      <c r="Z79" s="107">
        <f t="shared" si="14"/>
        <v>545</v>
      </c>
      <c r="AA79" s="156">
        <f t="shared" si="15"/>
        <v>47</v>
      </c>
      <c r="AB79" s="155">
        <f>ROUND(IF(Table2[[#This Row],[Type]]="Company",Table2[[#This Row],[Basic_Rate_Day]]*8.33%,5),0)</f>
        <v>33</v>
      </c>
      <c r="AC79" s="107">
        <f t="shared" si="9"/>
        <v>625</v>
      </c>
      <c r="AD79" s="106">
        <v>501</v>
      </c>
      <c r="AE79" s="343" t="s">
        <v>956</v>
      </c>
      <c r="AF79" s="343" t="s">
        <v>957</v>
      </c>
      <c r="AG79" s="343" t="s">
        <v>974</v>
      </c>
      <c r="AH79" s="343"/>
      <c r="AI79" s="349" t="str">
        <f t="shared" si="12"/>
        <v>1</v>
      </c>
      <c r="AJ79" s="369">
        <f t="shared" si="13"/>
        <v>43</v>
      </c>
      <c r="AK79" s="349" t="str" cm="1">
        <f t="array" ref="AK79">_xlfn.IFS(Z79&lt;=501, "440-501", Z79&lt;=550, "502-550", Z79&lt;=600, "551-600", Z79&lt;=650, "601-650", Z79&lt;=700, "651-700", TRUE, "Above 700")</f>
        <v>502-550</v>
      </c>
      <c r="AL79" s="343"/>
      <c r="AM79" s="343"/>
      <c r="AN79" s="348">
        <v>43282</v>
      </c>
      <c r="AO79" s="343" t="s">
        <v>217</v>
      </c>
      <c r="AP79" s="349" t="str">
        <f t="shared" ca="1" si="10"/>
        <v>8Y 1M</v>
      </c>
      <c r="AQ79" s="355" t="str">
        <f>IF(_xlfn.DAYS(SETUP!$A$2,AN79)&lt;365,"Less Than 1 Yr", IF(_xlfn.DAYS(SETUP!$A$2,AN79)&lt;=730,"1 Year to 2 Yrs", IF(_xlfn.DAYS(SETUP!$A$2,AN79)&lt;=1095,"2 Yrs to 3 Yrs", IF(_xlfn.DAYS(SETUP!$A$2,AN79)&lt;=1825,"3 Yrs to 5 Yrs", IF(_xlfn.DAYS(SETUP!$A$2,AN79)&lt;=2555,"5 Yrs to 7 Yrs", "Above 7 Yrs")))))</f>
        <v>Above 7 Yrs</v>
      </c>
      <c r="AR79" s="356" t="str">
        <f>IF(J79="","",DATEDIF(J79,SETUP!$B$2,"Y")&amp;" Yrs")</f>
        <v>33 Yrs</v>
      </c>
      <c r="AS79" s="349" t="str">
        <f>IF(J79="","",
 IF(DATEDIF(J79,SETUP!$B$2,"Y")&lt;25,"Below 25",
 IF(DATEDIF(J79,SETUP!$B$2,"Y")&lt;30,"25-30",
 IF(DATEDIF(J79,SETUP!$B$2,"Y")&lt;35,"30-35",
 IF(DATEDIF(J79,SETUP!$B$2,"Y")&lt;40,"35-40",
 "Above 40")))))</f>
        <v>30-35</v>
      </c>
      <c r="AT79" s="343" t="s">
        <v>1141</v>
      </c>
      <c r="AU79" s="343"/>
      <c r="AV79" s="349">
        <f t="shared" si="11"/>
        <v>20</v>
      </c>
      <c r="AW79" s="357"/>
      <c r="AX79" s="343">
        <v>393</v>
      </c>
      <c r="AY79" s="352">
        <v>142</v>
      </c>
      <c r="AZ79" s="343"/>
      <c r="BA79" s="343"/>
    </row>
    <row r="80" spans="1:53" ht="13.95" customHeight="1" x14ac:dyDescent="0.25">
      <c r="A80" s="343">
        <f>COUNTIF($D$2:D80,D80)</f>
        <v>79</v>
      </c>
      <c r="B80" s="344" t="s">
        <v>1418</v>
      </c>
      <c r="C80" s="345" t="s">
        <v>220</v>
      </c>
      <c r="D80" s="343" t="s">
        <v>41</v>
      </c>
      <c r="E80" s="346" t="s">
        <v>163</v>
      </c>
      <c r="F80" s="347" t="s">
        <v>163</v>
      </c>
      <c r="G80" s="343" t="s">
        <v>203</v>
      </c>
      <c r="H80" s="343"/>
      <c r="I80" s="343" t="s">
        <v>45</v>
      </c>
      <c r="J80" s="348">
        <v>36573</v>
      </c>
      <c r="K80" s="348">
        <v>46054</v>
      </c>
      <c r="L80" s="343" t="s">
        <v>605</v>
      </c>
      <c r="M80" s="343"/>
      <c r="N80" s="349" t="str">
        <f>IF(OR(MASTER_Workers!$E80="Contractor-PF",MASTER_Workers!$E80="Company"),"Yes","No")</f>
        <v>Yes</v>
      </c>
      <c r="O80" s="349" t="str">
        <f>IF(Table2[[#This Row],[Unit]]= "Sakar-III", "YES", "NO")</f>
        <v>NO</v>
      </c>
      <c r="P80" s="350">
        <v>101347001317</v>
      </c>
      <c r="Q80" s="350">
        <v>101347001317</v>
      </c>
      <c r="R80" s="343"/>
      <c r="S80" s="368" t="str">
        <f>IF(Table2[[#This Row],[Type]]&lt;&gt;"Company", "Contractor", IF(Table2[[#This Row],[Bank_Name]]&lt;&gt;"HDFC Bank", "Cheque Payment", "HDFC NEFT"))</f>
        <v>HDFC NEFT</v>
      </c>
      <c r="T80" s="343" t="s">
        <v>1082</v>
      </c>
      <c r="U80" s="350">
        <v>50100332270515</v>
      </c>
      <c r="V80" s="352">
        <v>0</v>
      </c>
      <c r="W80" s="106">
        <v>409</v>
      </c>
      <c r="X80" s="106">
        <v>151</v>
      </c>
      <c r="Y80" s="106">
        <v>15</v>
      </c>
      <c r="Z80" s="107">
        <f t="shared" si="14"/>
        <v>575</v>
      </c>
      <c r="AA80" s="156">
        <f t="shared" si="15"/>
        <v>49</v>
      </c>
      <c r="AB80" s="155">
        <f>ROUND(IF(Table2[[#This Row],[Type]]="Company",Table2[[#This Row],[Basic_Rate_Day]]*8.33%,5),0)</f>
        <v>34</v>
      </c>
      <c r="AC80" s="107">
        <f t="shared" si="9"/>
        <v>658</v>
      </c>
      <c r="AD80" s="106">
        <v>501</v>
      </c>
      <c r="AE80" s="343" t="s">
        <v>956</v>
      </c>
      <c r="AF80" s="343" t="s">
        <v>957</v>
      </c>
      <c r="AG80" s="343" t="s">
        <v>959</v>
      </c>
      <c r="AH80" s="343"/>
      <c r="AI80" s="349" t="str">
        <f t="shared" si="12"/>
        <v>1</v>
      </c>
      <c r="AJ80" s="369">
        <f t="shared" si="13"/>
        <v>73</v>
      </c>
      <c r="AK80" s="349" t="str" cm="1">
        <f t="array" ref="AK80">_xlfn.IFS(Z80&lt;=501, "440-501", Z80&lt;=550, "502-550", Z80&lt;=600, "551-600", Z80&lt;=650, "601-650", Z80&lt;=700, "651-700", TRUE, "Above 700")</f>
        <v>551-600</v>
      </c>
      <c r="AL80" s="343"/>
      <c r="AM80" s="343"/>
      <c r="AN80" s="348">
        <v>43344</v>
      </c>
      <c r="AO80" s="343" t="s">
        <v>219</v>
      </c>
      <c r="AP80" s="349" t="str">
        <f t="shared" ca="1" si="10"/>
        <v>7Y 11M</v>
      </c>
      <c r="AQ80" s="355" t="str">
        <f>IF(_xlfn.DAYS(SETUP!$A$2,AN80)&lt;365,"Less Than 1 Yr", IF(_xlfn.DAYS(SETUP!$A$2,AN80)&lt;=730,"1 Year to 2 Yrs", IF(_xlfn.DAYS(SETUP!$A$2,AN80)&lt;=1095,"2 Yrs to 3 Yrs", IF(_xlfn.DAYS(SETUP!$A$2,AN80)&lt;=1825,"3 Yrs to 5 Yrs", IF(_xlfn.DAYS(SETUP!$A$2,AN80)&lt;=2555,"5 Yrs to 7 Yrs", "Above 7 Yrs")))))</f>
        <v>Above 7 Yrs</v>
      </c>
      <c r="AR80" s="356" t="str">
        <f>IF(J80="","",DATEDIF(J80,SETUP!$B$2,"Y")&amp;" Yrs")</f>
        <v>26 Yrs</v>
      </c>
      <c r="AS80" s="349" t="str">
        <f>IF(J80="","",
 IF(DATEDIF(J80,SETUP!$B$2,"Y")&lt;25,"Below 25",
 IF(DATEDIF(J80,SETUP!$B$2,"Y")&lt;30,"25-30",
 IF(DATEDIF(J80,SETUP!$B$2,"Y")&lt;35,"30-35",
 IF(DATEDIF(J80,SETUP!$B$2,"Y")&lt;40,"35-40",
 "Above 40")))))</f>
        <v>25-30</v>
      </c>
      <c r="AT80" s="343" t="s">
        <v>1141</v>
      </c>
      <c r="AU80" s="343"/>
      <c r="AV80" s="349">
        <f t="shared" si="11"/>
        <v>20</v>
      </c>
      <c r="AW80" s="357"/>
      <c r="AX80" s="343">
        <v>409</v>
      </c>
      <c r="AY80" s="352">
        <v>151</v>
      </c>
      <c r="AZ80" s="343"/>
      <c r="BA80" s="343"/>
    </row>
    <row r="81" spans="1:53" ht="13.95" customHeight="1" x14ac:dyDescent="0.25">
      <c r="A81" s="343">
        <f>COUNTIF($D$2:D81,D81)</f>
        <v>80</v>
      </c>
      <c r="B81" s="344" t="s">
        <v>1062</v>
      </c>
      <c r="C81" s="345" t="s">
        <v>222</v>
      </c>
      <c r="D81" s="343" t="s">
        <v>41</v>
      </c>
      <c r="E81" s="346" t="s">
        <v>163</v>
      </c>
      <c r="F81" s="347" t="str">
        <f>Table2[[#This Row],[Type]]</f>
        <v>Company</v>
      </c>
      <c r="G81" s="343" t="s">
        <v>51</v>
      </c>
      <c r="H81" s="343"/>
      <c r="I81" s="343" t="s">
        <v>52</v>
      </c>
      <c r="J81" s="348">
        <v>29007</v>
      </c>
      <c r="K81" s="348">
        <v>46054</v>
      </c>
      <c r="L81" s="343" t="s">
        <v>605</v>
      </c>
      <c r="M81" s="343"/>
      <c r="N81" s="349" t="str">
        <f>IF(OR(MASTER_Workers!$E81="Contractor-PF",MASTER_Workers!$E81="Company"),"Yes","No")</f>
        <v>Yes</v>
      </c>
      <c r="O81" s="349" t="str">
        <f>IF(Table2[[#This Row],[Unit]]= "Sakar-III", "YES", "NO")</f>
        <v>NO</v>
      </c>
      <c r="P81" s="350">
        <v>101451654229</v>
      </c>
      <c r="Q81" s="350">
        <v>101451654229</v>
      </c>
      <c r="R81" s="343"/>
      <c r="S81" s="368" t="str">
        <f>IF(Table2[[#This Row],[Type]]&lt;&gt;"Company", "Contractor", IF(Table2[[#This Row],[Bank_Name]]&lt;&gt;"HDFC Bank", "Cheque Payment", "HDFC NEFT"))</f>
        <v>HDFC NEFT</v>
      </c>
      <c r="T81" s="343" t="s">
        <v>1082</v>
      </c>
      <c r="U81" s="350" t="s">
        <v>1935</v>
      </c>
      <c r="V81" s="352">
        <v>0</v>
      </c>
      <c r="W81" s="106">
        <v>404</v>
      </c>
      <c r="X81" s="106">
        <v>116</v>
      </c>
      <c r="Y81" s="106">
        <v>10</v>
      </c>
      <c r="Z81" s="107">
        <f t="shared" si="14"/>
        <v>530</v>
      </c>
      <c r="AA81" s="156">
        <f t="shared" si="15"/>
        <v>48</v>
      </c>
      <c r="AB81" s="155">
        <f>ROUND(IF(Table2[[#This Row],[Type]]="Company",Table2[[#This Row],[Basic_Rate_Day]]*8.33%,5),0)</f>
        <v>34</v>
      </c>
      <c r="AC81" s="107">
        <f t="shared" si="9"/>
        <v>612</v>
      </c>
      <c r="AD81" s="106">
        <v>501</v>
      </c>
      <c r="AE81" s="343" t="s">
        <v>960</v>
      </c>
      <c r="AF81" s="343" t="s">
        <v>580</v>
      </c>
      <c r="AG81" s="343" t="s">
        <v>613</v>
      </c>
      <c r="AH81" s="343"/>
      <c r="AI81" s="349" t="str">
        <f t="shared" si="12"/>
        <v>1</v>
      </c>
      <c r="AJ81" s="369">
        <f t="shared" si="13"/>
        <v>28</v>
      </c>
      <c r="AK81" s="349" t="str" cm="1">
        <f t="array" ref="AK81">_xlfn.IFS(Z81&lt;=501, "440-501", Z81&lt;=550, "502-550", Z81&lt;=600, "551-600", Z81&lt;=650, "601-650", Z81&lt;=700, "651-700", TRUE, "Above 700")</f>
        <v>502-550</v>
      </c>
      <c r="AL81" s="343"/>
      <c r="AM81" s="343"/>
      <c r="AN81" s="348">
        <v>43586</v>
      </c>
      <c r="AO81" s="343" t="s">
        <v>221</v>
      </c>
      <c r="AP81" s="349" t="str">
        <f t="shared" ca="1" si="10"/>
        <v>7Y 3M</v>
      </c>
      <c r="AQ81" s="355" t="str">
        <f>IF(_xlfn.DAYS(SETUP!$A$2,AN81)&lt;365,"Less Than 1 Yr", IF(_xlfn.DAYS(SETUP!$A$2,AN81)&lt;=730,"1 Year to 2 Yrs", IF(_xlfn.DAYS(SETUP!$A$2,AN81)&lt;=1095,"2 Yrs to 3 Yrs", IF(_xlfn.DAYS(SETUP!$A$2,AN81)&lt;=1825,"3 Yrs to 5 Yrs", IF(_xlfn.DAYS(SETUP!$A$2,AN81)&lt;=2555,"5 Yrs to 7 Yrs", "Above 7 Yrs")))))</f>
        <v>Above 7 Yrs</v>
      </c>
      <c r="AR81" s="356" t="str">
        <f>IF(J81="","",DATEDIF(J81,SETUP!$B$2,"Y")&amp;" Yrs")</f>
        <v>46 Yrs</v>
      </c>
      <c r="AS81" s="349" t="str">
        <f>IF(J81="","",
 IF(DATEDIF(J81,SETUP!$B$2,"Y")&lt;25,"Below 25",
 IF(DATEDIF(J81,SETUP!$B$2,"Y")&lt;30,"25-30",
 IF(DATEDIF(J81,SETUP!$B$2,"Y")&lt;35,"30-35",
 IF(DATEDIF(J81,SETUP!$B$2,"Y")&lt;40,"35-40",
 "Above 40")))))</f>
        <v>Above 40</v>
      </c>
      <c r="AT81" s="343" t="s">
        <v>1140</v>
      </c>
      <c r="AU81" s="343"/>
      <c r="AV81" s="349">
        <f t="shared" si="11"/>
        <v>20</v>
      </c>
      <c r="AW81" s="357"/>
      <c r="AX81" s="343">
        <v>404</v>
      </c>
      <c r="AY81" s="352">
        <v>116</v>
      </c>
      <c r="AZ81" s="343"/>
      <c r="BA81" s="343"/>
    </row>
    <row r="82" spans="1:53" ht="13.95" customHeight="1" x14ac:dyDescent="0.25">
      <c r="A82" s="343">
        <f>COUNTIF($D$2:D82,D82)</f>
        <v>81</v>
      </c>
      <c r="B82" s="344" t="s">
        <v>1419</v>
      </c>
      <c r="C82" s="345" t="s">
        <v>224</v>
      </c>
      <c r="D82" s="343" t="s">
        <v>41</v>
      </c>
      <c r="E82" s="346" t="s">
        <v>163</v>
      </c>
      <c r="F82" s="347" t="s">
        <v>163</v>
      </c>
      <c r="G82" s="343" t="s">
        <v>104</v>
      </c>
      <c r="H82" s="343"/>
      <c r="I82" s="343" t="s">
        <v>45</v>
      </c>
      <c r="J82" s="348">
        <v>34790</v>
      </c>
      <c r="K82" s="348">
        <v>46054</v>
      </c>
      <c r="L82" s="343" t="s">
        <v>614</v>
      </c>
      <c r="M82" s="343"/>
      <c r="N82" s="349" t="str">
        <f>IF(OR(MASTER_Workers!$E82="Contractor-PF",MASTER_Workers!$E82="Company"),"Yes","No")</f>
        <v>Yes</v>
      </c>
      <c r="O82" s="349" t="str">
        <f>IF(Table2[[#This Row],[Unit]]= "Sakar-III", "YES", "NO")</f>
        <v>NO</v>
      </c>
      <c r="P82" s="350">
        <v>101465011533</v>
      </c>
      <c r="Q82" s="350">
        <v>101465011533</v>
      </c>
      <c r="R82" s="343"/>
      <c r="S82" s="368" t="str">
        <f>IF(Table2[[#This Row],[Type]]&lt;&gt;"Company", "Contractor", IF(Table2[[#This Row],[Bank_Name]]&lt;&gt;"HDFC Bank", "Cheque Payment", "HDFC NEFT"))</f>
        <v>HDFC NEFT</v>
      </c>
      <c r="T82" s="343" t="s">
        <v>1082</v>
      </c>
      <c r="U82" s="350">
        <v>50100332272100</v>
      </c>
      <c r="V82" s="352">
        <v>0</v>
      </c>
      <c r="W82" s="106">
        <v>441</v>
      </c>
      <c r="X82" s="106">
        <v>240</v>
      </c>
      <c r="Y82" s="106">
        <v>19</v>
      </c>
      <c r="Z82" s="107">
        <f t="shared" si="14"/>
        <v>700</v>
      </c>
      <c r="AA82" s="156">
        <f t="shared" si="15"/>
        <v>53</v>
      </c>
      <c r="AB82" s="155">
        <f>ROUND(IF(Table2[[#This Row],[Type]]="Company",Table2[[#This Row],[Basic_Rate_Day]]*8.33%,5),0)</f>
        <v>37</v>
      </c>
      <c r="AC82" s="107">
        <f t="shared" si="9"/>
        <v>790</v>
      </c>
      <c r="AD82" s="106">
        <v>501</v>
      </c>
      <c r="AE82" s="343" t="s">
        <v>956</v>
      </c>
      <c r="AF82" s="343" t="s">
        <v>957</v>
      </c>
      <c r="AG82" s="343" t="s">
        <v>968</v>
      </c>
      <c r="AH82" s="343"/>
      <c r="AI82" s="349" t="str">
        <f t="shared" si="12"/>
        <v>1</v>
      </c>
      <c r="AJ82" s="369">
        <f t="shared" si="13"/>
        <v>198</v>
      </c>
      <c r="AK82" s="349" t="str" cm="1">
        <f t="array" ref="AK82">_xlfn.IFS(Z82&lt;=501, "440-501", Z82&lt;=550, "502-550", Z82&lt;=600, "551-600", Z82&lt;=650, "601-650", Z82&lt;=700, "651-700", TRUE, "Above 700")</f>
        <v>651-700</v>
      </c>
      <c r="AL82" s="343"/>
      <c r="AM82" s="343"/>
      <c r="AN82" s="348">
        <v>43617</v>
      </c>
      <c r="AO82" s="343" t="s">
        <v>223</v>
      </c>
      <c r="AP82" s="349" t="str">
        <f t="shared" ca="1" si="10"/>
        <v>7Y 2M</v>
      </c>
      <c r="AQ82" s="355" t="str">
        <f>IF(_xlfn.DAYS(SETUP!$A$2,AN82)&lt;365,"Less Than 1 Yr", IF(_xlfn.DAYS(SETUP!$A$2,AN82)&lt;=730,"1 Year to 2 Yrs", IF(_xlfn.DAYS(SETUP!$A$2,AN82)&lt;=1095,"2 Yrs to 3 Yrs", IF(_xlfn.DAYS(SETUP!$A$2,AN82)&lt;=1825,"3 Yrs to 5 Yrs", IF(_xlfn.DAYS(SETUP!$A$2,AN82)&lt;=2555,"5 Yrs to 7 Yrs", "Above 7 Yrs")))))</f>
        <v>Above 7 Yrs</v>
      </c>
      <c r="AR82" s="356" t="str">
        <f>IF(J82="","",DATEDIF(J82,SETUP!$B$2,"Y")&amp;" Yrs")</f>
        <v>31 Yrs</v>
      </c>
      <c r="AS82" s="349" t="str">
        <f>IF(J82="","",
 IF(DATEDIF(J82,SETUP!$B$2,"Y")&lt;25,"Below 25",
 IF(DATEDIF(J82,SETUP!$B$2,"Y")&lt;30,"25-30",
 IF(DATEDIF(J82,SETUP!$B$2,"Y")&lt;35,"30-35",
 IF(DATEDIF(J82,SETUP!$B$2,"Y")&lt;40,"35-40",
 "Above 40")))))</f>
        <v>30-35</v>
      </c>
      <c r="AT82" s="343" t="s">
        <v>1142</v>
      </c>
      <c r="AU82" s="343"/>
      <c r="AV82" s="349">
        <f t="shared" si="11"/>
        <v>25</v>
      </c>
      <c r="AW82" s="357"/>
      <c r="AX82" s="343">
        <v>409</v>
      </c>
      <c r="AY82" s="352">
        <v>216</v>
      </c>
      <c r="AZ82" s="343"/>
      <c r="BA82" s="343"/>
    </row>
    <row r="83" spans="1:53" ht="13.95" customHeight="1" x14ac:dyDescent="0.25">
      <c r="A83" s="343">
        <f>COUNTIF($D$2:D83,D83)</f>
        <v>82</v>
      </c>
      <c r="B83" s="344" t="s">
        <v>1420</v>
      </c>
      <c r="C83" s="345" t="s">
        <v>226</v>
      </c>
      <c r="D83" s="343" t="s">
        <v>41</v>
      </c>
      <c r="E83" s="346" t="s">
        <v>163</v>
      </c>
      <c r="F83" s="347" t="s">
        <v>163</v>
      </c>
      <c r="G83" s="343" t="s">
        <v>104</v>
      </c>
      <c r="H83" s="343"/>
      <c r="I83" s="343" t="s">
        <v>45</v>
      </c>
      <c r="J83" s="348">
        <v>35863</v>
      </c>
      <c r="K83" s="348">
        <v>46054</v>
      </c>
      <c r="L83" s="343" t="s">
        <v>614</v>
      </c>
      <c r="M83" s="343"/>
      <c r="N83" s="349" t="str">
        <f>IF(OR(MASTER_Workers!$E83="Contractor-PF",MASTER_Workers!$E83="Company"),"Yes","No")</f>
        <v>Yes</v>
      </c>
      <c r="O83" s="349" t="str">
        <f>IF(Table2[[#This Row],[Unit]]= "Sakar-III", "YES", "NO")</f>
        <v>NO</v>
      </c>
      <c r="P83" s="350">
        <v>100699953622</v>
      </c>
      <c r="Q83" s="350">
        <v>100699953622</v>
      </c>
      <c r="R83" s="343"/>
      <c r="S83" s="368" t="str">
        <f>IF(Table2[[#This Row],[Type]]&lt;&gt;"Company", "Contractor", IF(Table2[[#This Row],[Bank_Name]]&lt;&gt;"HDFC Bank", "Cheque Payment", "HDFC NEFT"))</f>
        <v>HDFC NEFT</v>
      </c>
      <c r="T83" s="343" t="s">
        <v>1082</v>
      </c>
      <c r="U83" s="350">
        <v>50100332272092</v>
      </c>
      <c r="V83" s="352">
        <v>0</v>
      </c>
      <c r="W83" s="106">
        <v>407</v>
      </c>
      <c r="X83" s="106">
        <v>228</v>
      </c>
      <c r="Y83" s="106">
        <v>15</v>
      </c>
      <c r="Z83" s="107">
        <f t="shared" si="14"/>
        <v>650</v>
      </c>
      <c r="AA83" s="156">
        <f t="shared" si="15"/>
        <v>49</v>
      </c>
      <c r="AB83" s="155">
        <f>ROUND(IF(Table2[[#This Row],[Type]]="Company",Table2[[#This Row],[Basic_Rate_Day]]*8.33%,5),0)</f>
        <v>34</v>
      </c>
      <c r="AC83" s="107">
        <f t="shared" si="9"/>
        <v>733</v>
      </c>
      <c r="AD83" s="106">
        <v>501</v>
      </c>
      <c r="AE83" s="343" t="s">
        <v>956</v>
      </c>
      <c r="AF83" s="343" t="s">
        <v>957</v>
      </c>
      <c r="AG83" s="343" t="s">
        <v>968</v>
      </c>
      <c r="AH83" s="343"/>
      <c r="AI83" s="349" t="str">
        <f t="shared" si="12"/>
        <v>1</v>
      </c>
      <c r="AJ83" s="369">
        <f t="shared" si="13"/>
        <v>148</v>
      </c>
      <c r="AK83" s="349" t="str" cm="1">
        <f t="array" ref="AK83">_xlfn.IFS(Z83&lt;=501, "440-501", Z83&lt;=550, "502-550", Z83&lt;=600, "551-600", Z83&lt;=650, "601-650", Z83&lt;=700, "651-700", TRUE, "Above 700")</f>
        <v>601-650</v>
      </c>
      <c r="AL83" s="343"/>
      <c r="AM83" s="343"/>
      <c r="AN83" s="348">
        <v>43617</v>
      </c>
      <c r="AO83" s="343" t="s">
        <v>225</v>
      </c>
      <c r="AP83" s="349" t="str">
        <f t="shared" ca="1" si="10"/>
        <v>7Y 2M</v>
      </c>
      <c r="AQ83" s="355" t="str">
        <f>IF(_xlfn.DAYS(SETUP!$A$2,AN83)&lt;365,"Less Than 1 Yr", IF(_xlfn.DAYS(SETUP!$A$2,AN83)&lt;=730,"1 Year to 2 Yrs", IF(_xlfn.DAYS(SETUP!$A$2,AN83)&lt;=1095,"2 Yrs to 3 Yrs", IF(_xlfn.DAYS(SETUP!$A$2,AN83)&lt;=1825,"3 Yrs to 5 Yrs", IF(_xlfn.DAYS(SETUP!$A$2,AN83)&lt;=2555,"5 Yrs to 7 Yrs", "Above 7 Yrs")))))</f>
        <v>Above 7 Yrs</v>
      </c>
      <c r="AR83" s="356" t="str">
        <f>IF(J83="","",DATEDIF(J83,SETUP!$B$2,"Y")&amp;" Yrs")</f>
        <v>28 Yrs</v>
      </c>
      <c r="AS83" s="349" t="str">
        <f>IF(J83="","",
 IF(DATEDIF(J83,SETUP!$B$2,"Y")&lt;25,"Below 25",
 IF(DATEDIF(J83,SETUP!$B$2,"Y")&lt;30,"25-30",
 IF(DATEDIF(J83,SETUP!$B$2,"Y")&lt;35,"30-35",
 IF(DATEDIF(J83,SETUP!$B$2,"Y")&lt;40,"35-40",
 "Above 40")))))</f>
        <v>25-30</v>
      </c>
      <c r="AT83" s="343" t="s">
        <v>1142</v>
      </c>
      <c r="AU83" s="343"/>
      <c r="AV83" s="349">
        <f t="shared" si="11"/>
        <v>25</v>
      </c>
      <c r="AW83" s="357"/>
      <c r="AX83" s="343">
        <v>407</v>
      </c>
      <c r="AY83" s="352">
        <v>228</v>
      </c>
      <c r="AZ83" s="343"/>
      <c r="BA83" s="343"/>
    </row>
    <row r="84" spans="1:53" ht="13.95" customHeight="1" x14ac:dyDescent="0.25">
      <c r="A84" s="343">
        <f>COUNTIF($D$2:D84,D84)</f>
        <v>83</v>
      </c>
      <c r="B84" s="344" t="s">
        <v>1063</v>
      </c>
      <c r="C84" s="345" t="s">
        <v>228</v>
      </c>
      <c r="D84" s="343" t="s">
        <v>41</v>
      </c>
      <c r="E84" s="346" t="s">
        <v>163</v>
      </c>
      <c r="F84" s="347" t="str">
        <f>Table2[[#This Row],[Type]]</f>
        <v>Company</v>
      </c>
      <c r="G84" s="343" t="s">
        <v>87</v>
      </c>
      <c r="H84" s="343"/>
      <c r="I84" s="343" t="s">
        <v>52</v>
      </c>
      <c r="J84" s="348">
        <v>28099</v>
      </c>
      <c r="K84" s="348">
        <v>46054</v>
      </c>
      <c r="L84" s="343" t="s">
        <v>605</v>
      </c>
      <c r="M84" s="343"/>
      <c r="N84" s="349" t="str">
        <f>IF(OR(MASTER_Workers!$E84="Contractor-PF",MASTER_Workers!$E84="Company"),"Yes","No")</f>
        <v>Yes</v>
      </c>
      <c r="O84" s="349" t="str">
        <f>IF(Table2[[#This Row],[Unit]]= "Sakar-III", "YES", "NO")</f>
        <v>NO</v>
      </c>
      <c r="P84" s="350">
        <v>101514677306</v>
      </c>
      <c r="Q84" s="350">
        <v>101514677306</v>
      </c>
      <c r="R84" s="343"/>
      <c r="S84" s="367" t="str">
        <f>IF(Table2[[#This Row],[Type]]&lt;&gt;"Company", "Contractor", IF(Table2[[#This Row],[Bank_Name]]&lt;&gt;"HDFC Bank", "Cheque Payment", "HDFC NEFT"))</f>
        <v>HDFC NEFT</v>
      </c>
      <c r="T84" s="343" t="s">
        <v>1082</v>
      </c>
      <c r="U84" s="350" t="s">
        <v>1936</v>
      </c>
      <c r="V84" s="352">
        <v>0</v>
      </c>
      <c r="W84" s="106">
        <v>384</v>
      </c>
      <c r="X84" s="106">
        <v>152</v>
      </c>
      <c r="Y84" s="106">
        <v>0</v>
      </c>
      <c r="Z84" s="107">
        <f t="shared" si="14"/>
        <v>536</v>
      </c>
      <c r="AA84" s="156">
        <f t="shared" si="15"/>
        <v>46</v>
      </c>
      <c r="AB84" s="106">
        <f>ROUND(IF(Table2[[#This Row],[Type]]="Company",Table2[[#This Row],[Basic_Rate_Day]]*8.33%,5),0)</f>
        <v>32</v>
      </c>
      <c r="AC84" s="107">
        <f t="shared" si="9"/>
        <v>614</v>
      </c>
      <c r="AD84" s="106">
        <v>501</v>
      </c>
      <c r="AE84" s="343" t="s">
        <v>960</v>
      </c>
      <c r="AF84" s="343" t="s">
        <v>580</v>
      </c>
      <c r="AG84" s="343" t="s">
        <v>982</v>
      </c>
      <c r="AH84" s="343"/>
      <c r="AI84" s="349" t="str">
        <f t="shared" si="12"/>
        <v>1</v>
      </c>
      <c r="AJ84" s="353">
        <f t="shared" si="13"/>
        <v>34</v>
      </c>
      <c r="AK84" s="349" t="str" cm="1">
        <f t="array" ref="AK84">_xlfn.IFS(Z84&lt;=501, "440-501", Z84&lt;=550, "502-550", Z84&lt;=600, "551-600", Z84&lt;=650, "601-650", Z84&lt;=700, "651-700", TRUE, "Above 700")</f>
        <v>502-550</v>
      </c>
      <c r="AL84" s="343">
        <v>13</v>
      </c>
      <c r="AM84" s="343"/>
      <c r="AN84" s="348">
        <v>43739</v>
      </c>
      <c r="AO84" s="343" t="s">
        <v>227</v>
      </c>
      <c r="AP84" s="349" t="str">
        <f t="shared" ca="1" si="10"/>
        <v>6Y 10M</v>
      </c>
      <c r="AQ84" s="355" t="str">
        <f>IF(_xlfn.DAYS(SETUP!$A$2,AN84)&lt;365,"Less Than 1 Yr", IF(_xlfn.DAYS(SETUP!$A$2,AN84)&lt;=730,"1 Year to 2 Yrs", IF(_xlfn.DAYS(SETUP!$A$2,AN84)&lt;=1095,"2 Yrs to 3 Yrs", IF(_xlfn.DAYS(SETUP!$A$2,AN84)&lt;=1825,"3 Yrs to 5 Yrs", IF(_xlfn.DAYS(SETUP!$A$2,AN84)&lt;=2555,"5 Yrs to 7 Yrs", "Above 7 Yrs")))))</f>
        <v>5 Yrs to 7 Yrs</v>
      </c>
      <c r="AR84" s="356" t="str">
        <f>IF(J84="","",DATEDIF(J84,SETUP!$B$2,"Y")&amp;" Yrs")</f>
        <v>49 Yrs</v>
      </c>
      <c r="AS84" s="349" t="str">
        <f>IF(J84="","",
 IF(DATEDIF(J84,SETUP!$B$2,"Y")&lt;25,"Below 25",
 IF(DATEDIF(J84,SETUP!$B$2,"Y")&lt;30,"25-30",
 IF(DATEDIF(J84,SETUP!$B$2,"Y")&lt;35,"30-35",
 IF(DATEDIF(J84,SETUP!$B$2,"Y")&lt;40,"35-40",
 "Above 40")))))</f>
        <v>Above 40</v>
      </c>
      <c r="AT84" s="349" t="s">
        <v>1140</v>
      </c>
      <c r="AU84" s="349"/>
      <c r="AV84" s="343">
        <f t="shared" si="11"/>
        <v>20</v>
      </c>
      <c r="AW84" s="357"/>
      <c r="AX84" s="343">
        <v>384</v>
      </c>
      <c r="AY84" s="352">
        <v>152</v>
      </c>
      <c r="AZ84" s="343"/>
      <c r="BA84" s="343"/>
    </row>
    <row r="85" spans="1:53" ht="13.95" customHeight="1" x14ac:dyDescent="0.25">
      <c r="A85" s="343">
        <f>COUNTIF($D$2:D85,D85)</f>
        <v>84</v>
      </c>
      <c r="B85" s="344" t="s">
        <v>1064</v>
      </c>
      <c r="C85" s="345" t="s">
        <v>230</v>
      </c>
      <c r="D85" s="343" t="s">
        <v>41</v>
      </c>
      <c r="E85" s="346" t="s">
        <v>163</v>
      </c>
      <c r="F85" s="347" t="str">
        <f>Table2[[#This Row],[Type]]</f>
        <v>Company</v>
      </c>
      <c r="G85" s="343" t="s">
        <v>87</v>
      </c>
      <c r="H85" s="343"/>
      <c r="I85" s="343" t="s">
        <v>52</v>
      </c>
      <c r="J85" s="348">
        <v>29739</v>
      </c>
      <c r="K85" s="348">
        <v>46054</v>
      </c>
      <c r="L85" s="343" t="s">
        <v>605</v>
      </c>
      <c r="M85" s="343"/>
      <c r="N85" s="349" t="str">
        <f>IF(OR(MASTER_Workers!$E85="Contractor-PF",MASTER_Workers!$E85="Company"),"Yes","No")</f>
        <v>Yes</v>
      </c>
      <c r="O85" s="349" t="str">
        <f>IF(Table2[[#This Row],[Unit]]= "Sakar-III", "YES", "NO")</f>
        <v>NO</v>
      </c>
      <c r="P85" s="350">
        <v>101514677283</v>
      </c>
      <c r="Q85" s="350">
        <v>101514677283</v>
      </c>
      <c r="R85" s="343"/>
      <c r="S85" s="367" t="str">
        <f>IF(Table2[[#This Row],[Type]]&lt;&gt;"Company", "Contractor", IF(Table2[[#This Row],[Bank_Name]]&lt;&gt;"HDFC Bank", "Cheque Payment", "HDFC NEFT"))</f>
        <v>HDFC NEFT</v>
      </c>
      <c r="T85" s="343" t="s">
        <v>1082</v>
      </c>
      <c r="U85" s="350" t="s">
        <v>1937</v>
      </c>
      <c r="V85" s="352">
        <v>0</v>
      </c>
      <c r="W85" s="106">
        <v>384</v>
      </c>
      <c r="X85" s="106">
        <v>152</v>
      </c>
      <c r="Y85" s="106">
        <v>0</v>
      </c>
      <c r="Z85" s="107">
        <f t="shared" si="14"/>
        <v>536</v>
      </c>
      <c r="AA85" s="156">
        <f t="shared" si="15"/>
        <v>46</v>
      </c>
      <c r="AB85" s="106">
        <f>ROUND(IF(Table2[[#This Row],[Type]]="Company",Table2[[#This Row],[Basic_Rate_Day]]*8.33%,5),0)</f>
        <v>32</v>
      </c>
      <c r="AC85" s="107">
        <f t="shared" si="9"/>
        <v>614</v>
      </c>
      <c r="AD85" s="106">
        <v>501</v>
      </c>
      <c r="AE85" s="343" t="s">
        <v>960</v>
      </c>
      <c r="AF85" s="343" t="s">
        <v>580</v>
      </c>
      <c r="AG85" s="343" t="s">
        <v>613</v>
      </c>
      <c r="AH85" s="343"/>
      <c r="AI85" s="349" t="str">
        <f t="shared" si="12"/>
        <v>1</v>
      </c>
      <c r="AJ85" s="353">
        <f t="shared" si="13"/>
        <v>34</v>
      </c>
      <c r="AK85" s="349" t="str" cm="1">
        <f t="array" ref="AK85">_xlfn.IFS(Z85&lt;=501, "440-501", Z85&lt;=550, "502-550", Z85&lt;=600, "551-600", Z85&lt;=650, "601-650", Z85&lt;=700, "651-700", TRUE, "Above 700")</f>
        <v>502-550</v>
      </c>
      <c r="AL85" s="343">
        <v>13</v>
      </c>
      <c r="AM85" s="343"/>
      <c r="AN85" s="348">
        <v>43739</v>
      </c>
      <c r="AO85" s="343" t="s">
        <v>229</v>
      </c>
      <c r="AP85" s="349" t="str">
        <f t="shared" ca="1" si="10"/>
        <v>6Y 10M</v>
      </c>
      <c r="AQ85" s="355" t="str">
        <f>IF(_xlfn.DAYS(SETUP!$A$2,AN85)&lt;365,"Less Than 1 Yr", IF(_xlfn.DAYS(SETUP!$A$2,AN85)&lt;=730,"1 Year to 2 Yrs", IF(_xlfn.DAYS(SETUP!$A$2,AN85)&lt;=1095,"2 Yrs to 3 Yrs", IF(_xlfn.DAYS(SETUP!$A$2,AN85)&lt;=1825,"3 Yrs to 5 Yrs", IF(_xlfn.DAYS(SETUP!$A$2,AN85)&lt;=2555,"5 Yrs to 7 Yrs", "Above 7 Yrs")))))</f>
        <v>5 Yrs to 7 Yrs</v>
      </c>
      <c r="AR85" s="356" t="str">
        <f>IF(J85="","",DATEDIF(J85,SETUP!$B$2,"Y")&amp;" Yrs")</f>
        <v>44 Yrs</v>
      </c>
      <c r="AS85" s="349" t="str">
        <f>IF(J85="","",
 IF(DATEDIF(J85,SETUP!$B$2,"Y")&lt;25,"Below 25",
 IF(DATEDIF(J85,SETUP!$B$2,"Y")&lt;30,"25-30",
 IF(DATEDIF(J85,SETUP!$B$2,"Y")&lt;35,"30-35",
 IF(DATEDIF(J85,SETUP!$B$2,"Y")&lt;40,"35-40",
 "Above 40")))))</f>
        <v>Above 40</v>
      </c>
      <c r="AT85" s="349" t="s">
        <v>1140</v>
      </c>
      <c r="AU85" s="349"/>
      <c r="AV85" s="343">
        <f t="shared" si="11"/>
        <v>20</v>
      </c>
      <c r="AW85" s="357"/>
      <c r="AX85" s="343">
        <v>384</v>
      </c>
      <c r="AY85" s="352">
        <v>152</v>
      </c>
      <c r="AZ85" s="343"/>
      <c r="BA85" s="343"/>
    </row>
    <row r="86" spans="1:53" ht="13.95" customHeight="1" x14ac:dyDescent="0.25">
      <c r="A86" s="343">
        <f>COUNTIF($D$2:D86,D86)</f>
        <v>85</v>
      </c>
      <c r="B86" s="344" t="s">
        <v>1065</v>
      </c>
      <c r="C86" s="345" t="s">
        <v>232</v>
      </c>
      <c r="D86" s="343" t="s">
        <v>41</v>
      </c>
      <c r="E86" s="346" t="s">
        <v>163</v>
      </c>
      <c r="F86" s="347" t="str">
        <f>Table2[[#This Row],[Type]]</f>
        <v>Company</v>
      </c>
      <c r="G86" s="343" t="s">
        <v>87</v>
      </c>
      <c r="H86" s="343"/>
      <c r="I86" s="343" t="s">
        <v>52</v>
      </c>
      <c r="J86" s="348">
        <v>31414</v>
      </c>
      <c r="K86" s="348">
        <v>46054</v>
      </c>
      <c r="L86" s="343" t="s">
        <v>605</v>
      </c>
      <c r="M86" s="343"/>
      <c r="N86" s="349" t="str">
        <f>IF(OR(MASTER_Workers!$E86="Contractor-PF",MASTER_Workers!$E86="Company"),"Yes","No")</f>
        <v>Yes</v>
      </c>
      <c r="O86" s="349" t="str">
        <f>IF(Table2[[#This Row],[Unit]]= "Sakar-III", "YES", "NO")</f>
        <v>NO</v>
      </c>
      <c r="P86" s="350">
        <v>101519778210</v>
      </c>
      <c r="Q86" s="350">
        <v>101519778210</v>
      </c>
      <c r="R86" s="343"/>
      <c r="S86" s="367" t="str">
        <f>IF(Table2[[#This Row],[Type]]&lt;&gt;"Company", "Contractor", IF(Table2[[#This Row],[Bank_Name]]&lt;&gt;"HDFC Bank", "Cheque Payment", "HDFC NEFT"))</f>
        <v>HDFC NEFT</v>
      </c>
      <c r="T86" s="343" t="s">
        <v>1082</v>
      </c>
      <c r="U86" s="350" t="s">
        <v>1938</v>
      </c>
      <c r="V86" s="352">
        <v>0</v>
      </c>
      <c r="W86" s="106">
        <v>384</v>
      </c>
      <c r="X86" s="106">
        <v>106</v>
      </c>
      <c r="Y86" s="106">
        <v>0</v>
      </c>
      <c r="Z86" s="107">
        <f t="shared" si="14"/>
        <v>490</v>
      </c>
      <c r="AA86" s="156">
        <f t="shared" si="15"/>
        <v>46</v>
      </c>
      <c r="AB86" s="106">
        <f>ROUND(IF(Table2[[#This Row],[Type]]="Company",Table2[[#This Row],[Basic_Rate_Day]]*8.33%,5),0)</f>
        <v>32</v>
      </c>
      <c r="AC86" s="107">
        <f t="shared" si="9"/>
        <v>568</v>
      </c>
      <c r="AD86" s="106">
        <v>501</v>
      </c>
      <c r="AE86" s="343" t="s">
        <v>960</v>
      </c>
      <c r="AF86" s="343" t="s">
        <v>580</v>
      </c>
      <c r="AG86" s="343" t="s">
        <v>613</v>
      </c>
      <c r="AH86" s="343"/>
      <c r="AI86" s="349" t="str">
        <f t="shared" si="12"/>
        <v>1</v>
      </c>
      <c r="AJ86" s="353">
        <f t="shared" si="13"/>
        <v>-12</v>
      </c>
      <c r="AK86" s="349" t="str" cm="1">
        <f t="array" ref="AK86">_xlfn.IFS(Z86&lt;=501, "440-501", Z86&lt;=550, "502-550", Z86&lt;=600, "551-600", Z86&lt;=650, "601-650", Z86&lt;=700, "651-700", TRUE, "Above 700")</f>
        <v>440-501</v>
      </c>
      <c r="AL86" s="343">
        <v>12</v>
      </c>
      <c r="AM86" s="343"/>
      <c r="AN86" s="348">
        <v>43592</v>
      </c>
      <c r="AO86" s="343" t="s">
        <v>231</v>
      </c>
      <c r="AP86" s="349" t="str">
        <f t="shared" ca="1" si="10"/>
        <v>7Y 3M</v>
      </c>
      <c r="AQ86" s="355" t="str">
        <f>IF(_xlfn.DAYS(SETUP!$A$2,AN86)&lt;365,"Less Than 1 Yr", IF(_xlfn.DAYS(SETUP!$A$2,AN86)&lt;=730,"1 Year to 2 Yrs", IF(_xlfn.DAYS(SETUP!$A$2,AN86)&lt;=1095,"2 Yrs to 3 Yrs", IF(_xlfn.DAYS(SETUP!$A$2,AN86)&lt;=1825,"3 Yrs to 5 Yrs", IF(_xlfn.DAYS(SETUP!$A$2,AN86)&lt;=2555,"5 Yrs to 7 Yrs", "Above 7 Yrs")))))</f>
        <v>Above 7 Yrs</v>
      </c>
      <c r="AR86" s="356" t="str">
        <f>IF(J86="","",DATEDIF(J86,SETUP!$B$2,"Y")&amp;" Yrs")</f>
        <v>40 Yrs</v>
      </c>
      <c r="AS86" s="349" t="str">
        <f>IF(J86="","",
 IF(DATEDIF(J86,SETUP!$B$2,"Y")&lt;25,"Below 25",
 IF(DATEDIF(J86,SETUP!$B$2,"Y")&lt;30,"25-30",
 IF(DATEDIF(J86,SETUP!$B$2,"Y")&lt;35,"30-35",
 IF(DATEDIF(J86,SETUP!$B$2,"Y")&lt;40,"35-40",
 "Above 40")))))</f>
        <v>Above 40</v>
      </c>
      <c r="AT86" s="349" t="s">
        <v>1140</v>
      </c>
      <c r="AU86" s="349"/>
      <c r="AV86" s="343">
        <f t="shared" si="11"/>
        <v>20</v>
      </c>
      <c r="AW86" s="357"/>
      <c r="AX86" s="343">
        <v>384</v>
      </c>
      <c r="AY86" s="352">
        <v>106</v>
      </c>
      <c r="AZ86" s="343"/>
      <c r="BA86" s="343"/>
    </row>
    <row r="87" spans="1:53" ht="13.95" customHeight="1" x14ac:dyDescent="0.25">
      <c r="A87" s="343">
        <f>COUNTIF($D$2:D87,D87)</f>
        <v>86</v>
      </c>
      <c r="B87" s="344" t="s">
        <v>1421</v>
      </c>
      <c r="C87" s="345" t="s">
        <v>234</v>
      </c>
      <c r="D87" s="343" t="s">
        <v>41</v>
      </c>
      <c r="E87" s="346" t="s">
        <v>163</v>
      </c>
      <c r="F87" s="347" t="s">
        <v>163</v>
      </c>
      <c r="G87" s="343" t="s">
        <v>51</v>
      </c>
      <c r="H87" s="343"/>
      <c r="I87" s="343" t="s">
        <v>52</v>
      </c>
      <c r="J87" s="348">
        <v>28491</v>
      </c>
      <c r="K87" s="348">
        <v>46054</v>
      </c>
      <c r="L87" s="343" t="s">
        <v>605</v>
      </c>
      <c r="M87" s="343"/>
      <c r="N87" s="349" t="str">
        <f>IF(OR(MASTER_Workers!$E87="Contractor-PF",MASTER_Workers!$E87="Company"),"Yes","No")</f>
        <v>Yes</v>
      </c>
      <c r="O87" s="349" t="str">
        <f>IF(Table2[[#This Row],[Unit]]= "Sakar-III", "YES", "NO")</f>
        <v>NO</v>
      </c>
      <c r="P87" s="350">
        <v>101525654774</v>
      </c>
      <c r="Q87" s="350">
        <v>101525654774</v>
      </c>
      <c r="R87" s="343"/>
      <c r="S87" s="367" t="str">
        <f>IF(Table2[[#This Row],[Type]]&lt;&gt;"Company", "Contractor", IF(Table2[[#This Row],[Bank_Name]]&lt;&gt;"HDFC Bank", "Cheque Payment", "HDFC NEFT"))</f>
        <v>HDFC NEFT</v>
      </c>
      <c r="T87" s="343" t="s">
        <v>1082</v>
      </c>
      <c r="U87" s="350">
        <v>50100332269681</v>
      </c>
      <c r="V87" s="352">
        <v>0</v>
      </c>
      <c r="W87" s="106">
        <v>389</v>
      </c>
      <c r="X87" s="106">
        <v>146</v>
      </c>
      <c r="Y87" s="106">
        <v>0</v>
      </c>
      <c r="Z87" s="107">
        <f t="shared" si="14"/>
        <v>535</v>
      </c>
      <c r="AA87" s="156">
        <f t="shared" si="15"/>
        <v>47</v>
      </c>
      <c r="AB87" s="106">
        <f>ROUND(IF(Table2[[#This Row],[Type]]="Company",Table2[[#This Row],[Basic_Rate_Day]]*8.33%,5),0)</f>
        <v>32</v>
      </c>
      <c r="AC87" s="107">
        <f t="shared" si="9"/>
        <v>614</v>
      </c>
      <c r="AD87" s="106">
        <v>501</v>
      </c>
      <c r="AE87" s="343" t="s">
        <v>975</v>
      </c>
      <c r="AF87" s="343" t="s">
        <v>957</v>
      </c>
      <c r="AG87" s="343" t="s">
        <v>983</v>
      </c>
      <c r="AH87" s="343"/>
      <c r="AI87" s="349" t="str">
        <f t="shared" si="12"/>
        <v>1</v>
      </c>
      <c r="AJ87" s="353">
        <f t="shared" si="13"/>
        <v>33</v>
      </c>
      <c r="AK87" s="349" t="str" cm="1">
        <f t="array" ref="AK87">_xlfn.IFS(Z87&lt;=501, "440-501", Z87&lt;=550, "502-550", Z87&lt;=600, "551-600", Z87&lt;=650, "601-650", Z87&lt;=700, "651-700", TRUE, "Above 700")</f>
        <v>502-550</v>
      </c>
      <c r="AL87" s="343"/>
      <c r="AM87" s="343"/>
      <c r="AN87" s="348">
        <v>43592</v>
      </c>
      <c r="AO87" s="343" t="s">
        <v>233</v>
      </c>
      <c r="AP87" s="349" t="str">
        <f t="shared" ca="1" si="10"/>
        <v>7Y 3M</v>
      </c>
      <c r="AQ87" s="355" t="str">
        <f>IF(_xlfn.DAYS(SETUP!$A$2,AN87)&lt;365,"Less Than 1 Yr", IF(_xlfn.DAYS(SETUP!$A$2,AN87)&lt;=730,"1 Year to 2 Yrs", IF(_xlfn.DAYS(SETUP!$A$2,AN87)&lt;=1095,"2 Yrs to 3 Yrs", IF(_xlfn.DAYS(SETUP!$A$2,AN87)&lt;=1825,"3 Yrs to 5 Yrs", IF(_xlfn.DAYS(SETUP!$A$2,AN87)&lt;=2555,"5 Yrs to 7 Yrs", "Above 7 Yrs")))))</f>
        <v>Above 7 Yrs</v>
      </c>
      <c r="AR87" s="356" t="str">
        <f>IF(J87="","",DATEDIF(J87,SETUP!$B$2,"Y")&amp;" Yrs")</f>
        <v>48 Yrs</v>
      </c>
      <c r="AS87" s="349" t="str">
        <f>IF(J87="","",
 IF(DATEDIF(J87,SETUP!$B$2,"Y")&lt;25,"Below 25",
 IF(DATEDIF(J87,SETUP!$B$2,"Y")&lt;30,"25-30",
 IF(DATEDIF(J87,SETUP!$B$2,"Y")&lt;35,"30-35",
 IF(DATEDIF(J87,SETUP!$B$2,"Y")&lt;40,"35-40",
 "Above 40")))))</f>
        <v>Above 40</v>
      </c>
      <c r="AT87" s="349" t="s">
        <v>1140</v>
      </c>
      <c r="AU87" s="349"/>
      <c r="AV87" s="343">
        <f t="shared" si="11"/>
        <v>20</v>
      </c>
      <c r="AW87" s="357"/>
      <c r="AX87" s="343">
        <v>389</v>
      </c>
      <c r="AY87" s="352">
        <v>146</v>
      </c>
      <c r="AZ87" s="343"/>
      <c r="BA87" s="343"/>
    </row>
    <row r="88" spans="1:53" ht="13.95" customHeight="1" x14ac:dyDescent="0.25">
      <c r="A88" s="343">
        <f>COUNTIF($D$2:D88,D88)</f>
        <v>87</v>
      </c>
      <c r="B88" s="344" t="s">
        <v>1422</v>
      </c>
      <c r="C88" s="345" t="s">
        <v>236</v>
      </c>
      <c r="D88" s="343" t="s">
        <v>41</v>
      </c>
      <c r="E88" s="346" t="s">
        <v>163</v>
      </c>
      <c r="F88" s="347" t="s">
        <v>163</v>
      </c>
      <c r="G88" s="343" t="s">
        <v>63</v>
      </c>
      <c r="H88" s="343"/>
      <c r="I88" s="343" t="s">
        <v>52</v>
      </c>
      <c r="J88" s="348">
        <v>24990</v>
      </c>
      <c r="K88" s="348">
        <v>46054</v>
      </c>
      <c r="L88" s="343" t="s">
        <v>605</v>
      </c>
      <c r="M88" s="343"/>
      <c r="N88" s="349" t="str">
        <f>IF(OR(MASTER_Workers!$E88="Contractor-PF",MASTER_Workers!$E88="Company"),"Yes","No")</f>
        <v>Yes</v>
      </c>
      <c r="O88" s="349" t="str">
        <f>IF(Table2[[#This Row],[Unit]]= "Sakar-III", "YES", "NO")</f>
        <v>NO</v>
      </c>
      <c r="P88" s="350">
        <v>101663035872</v>
      </c>
      <c r="Q88" s="350">
        <v>101663035872</v>
      </c>
      <c r="R88" s="343"/>
      <c r="S88" s="367" t="str">
        <f>IF(Table2[[#This Row],[Type]]&lt;&gt;"Company", "Contractor", IF(Table2[[#This Row],[Bank_Name]]&lt;&gt;"HDFC Bank", "Cheque Payment", "HDFC NEFT"))</f>
        <v>HDFC NEFT</v>
      </c>
      <c r="T88" s="343" t="s">
        <v>1082</v>
      </c>
      <c r="U88" s="350">
        <v>50100411723792</v>
      </c>
      <c r="V88" s="352">
        <v>0</v>
      </c>
      <c r="W88" s="106">
        <v>386</v>
      </c>
      <c r="X88" s="106">
        <v>162</v>
      </c>
      <c r="Y88" s="106">
        <v>0</v>
      </c>
      <c r="Z88" s="107">
        <f t="shared" si="14"/>
        <v>548</v>
      </c>
      <c r="AA88" s="156">
        <f t="shared" si="15"/>
        <v>46</v>
      </c>
      <c r="AB88" s="106">
        <f>ROUND(IF(Table2[[#This Row],[Type]]="Company",Table2[[#This Row],[Basic_Rate_Day]]*8.33%,5),0)</f>
        <v>32</v>
      </c>
      <c r="AC88" s="107">
        <f t="shared" si="9"/>
        <v>626</v>
      </c>
      <c r="AD88" s="106">
        <v>501</v>
      </c>
      <c r="AE88" s="343" t="s">
        <v>960</v>
      </c>
      <c r="AF88" s="343" t="s">
        <v>580</v>
      </c>
      <c r="AG88" s="343" t="s">
        <v>613</v>
      </c>
      <c r="AH88" s="343"/>
      <c r="AI88" s="349" t="str">
        <f t="shared" si="12"/>
        <v>1</v>
      </c>
      <c r="AJ88" s="353">
        <f t="shared" si="13"/>
        <v>46</v>
      </c>
      <c r="AK88" s="349" t="str" cm="1">
        <f t="array" ref="AK88">_xlfn.IFS(Z88&lt;=501, "440-501", Z88&lt;=550, "502-550", Z88&lt;=600, "551-600", Z88&lt;=650, "601-650", Z88&lt;=700, "651-700", TRUE, "Above 700")</f>
        <v>502-550</v>
      </c>
      <c r="AL88" s="343"/>
      <c r="AM88" s="343"/>
      <c r="AN88" s="348">
        <v>44228</v>
      </c>
      <c r="AO88" s="343" t="s">
        <v>235</v>
      </c>
      <c r="AP88" s="349" t="str">
        <f t="shared" ca="1" si="10"/>
        <v>5Y 6M</v>
      </c>
      <c r="AQ88" s="355" t="str">
        <f>IF(_xlfn.DAYS(SETUP!$A$2,AN88)&lt;365,"Less Than 1 Yr", IF(_xlfn.DAYS(SETUP!$A$2,AN88)&lt;=730,"1 Year to 2 Yrs", IF(_xlfn.DAYS(SETUP!$A$2,AN88)&lt;=1095,"2 Yrs to 3 Yrs", IF(_xlfn.DAYS(SETUP!$A$2,AN88)&lt;=1825,"3 Yrs to 5 Yrs", IF(_xlfn.DAYS(SETUP!$A$2,AN88)&lt;=2555,"5 Yrs to 7 Yrs", "Above 7 Yrs")))))</f>
        <v>5 Yrs to 7 Yrs</v>
      </c>
      <c r="AR88" s="356" t="str">
        <f>IF(J88="","",DATEDIF(J88,SETUP!$B$2,"Y")&amp;" Yrs")</f>
        <v>57 Yrs</v>
      </c>
      <c r="AS88" s="349" t="str">
        <f>IF(J88="","",
 IF(DATEDIF(J88,SETUP!$B$2,"Y")&lt;25,"Below 25",
 IF(DATEDIF(J88,SETUP!$B$2,"Y")&lt;30,"25-30",
 IF(DATEDIF(J88,SETUP!$B$2,"Y")&lt;35,"30-35",
 IF(DATEDIF(J88,SETUP!$B$2,"Y")&lt;40,"35-40",
 "Above 40")))))</f>
        <v>Above 40</v>
      </c>
      <c r="AT88" s="349" t="s">
        <v>1141</v>
      </c>
      <c r="AU88" s="349"/>
      <c r="AV88" s="343">
        <f t="shared" si="11"/>
        <v>20</v>
      </c>
      <c r="AW88" s="357"/>
      <c r="AX88" s="343">
        <v>386</v>
      </c>
      <c r="AY88" s="352">
        <v>162</v>
      </c>
      <c r="AZ88" s="343"/>
      <c r="BA88" s="343"/>
    </row>
    <row r="89" spans="1:53" ht="13.95" customHeight="1" x14ac:dyDescent="0.25">
      <c r="A89" s="343">
        <f>COUNTIF($D$2:D89,D89)</f>
        <v>88</v>
      </c>
      <c r="B89" s="344" t="s">
        <v>1423</v>
      </c>
      <c r="C89" s="345" t="s">
        <v>238</v>
      </c>
      <c r="D89" s="343" t="s">
        <v>41</v>
      </c>
      <c r="E89" s="346" t="s">
        <v>163</v>
      </c>
      <c r="F89" s="347" t="s">
        <v>163</v>
      </c>
      <c r="G89" s="343" t="s">
        <v>87</v>
      </c>
      <c r="H89" s="343"/>
      <c r="I89" s="343" t="s">
        <v>52</v>
      </c>
      <c r="J89" s="348">
        <v>27363</v>
      </c>
      <c r="K89" s="348">
        <v>46054</v>
      </c>
      <c r="L89" s="343" t="s">
        <v>605</v>
      </c>
      <c r="M89" s="343"/>
      <c r="N89" s="349" t="str">
        <f>IF(OR(MASTER_Workers!$E89="Contractor-PF",MASTER_Workers!$E89="Company"),"Yes","No")</f>
        <v>Yes</v>
      </c>
      <c r="O89" s="349" t="str">
        <f>IF(Table2[[#This Row],[Unit]]= "Sakar-III", "YES", "NO")</f>
        <v>NO</v>
      </c>
      <c r="P89" s="350">
        <v>101663045475</v>
      </c>
      <c r="Q89" s="350">
        <v>101663045475</v>
      </c>
      <c r="R89" s="343"/>
      <c r="S89" s="367" t="str">
        <f>IF(Table2[[#This Row],[Type]]&lt;&gt;"Company", "Contractor", IF(Table2[[#This Row],[Bank_Name]]&lt;&gt;"HDFC Bank", "Cheque Payment", "HDFC NEFT"))</f>
        <v>HDFC NEFT</v>
      </c>
      <c r="T89" s="343" t="s">
        <v>1082</v>
      </c>
      <c r="U89" s="350">
        <v>50100411722125</v>
      </c>
      <c r="V89" s="352">
        <v>0</v>
      </c>
      <c r="W89" s="106">
        <v>386</v>
      </c>
      <c r="X89" s="106">
        <v>155</v>
      </c>
      <c r="Y89" s="106">
        <v>0</v>
      </c>
      <c r="Z89" s="107">
        <f t="shared" si="14"/>
        <v>541</v>
      </c>
      <c r="AA89" s="156">
        <f t="shared" si="15"/>
        <v>46</v>
      </c>
      <c r="AB89" s="106">
        <f>ROUND(IF(Table2[[#This Row],[Type]]="Company",Table2[[#This Row],[Basic_Rate_Day]]*8.33%,5),0)</f>
        <v>32</v>
      </c>
      <c r="AC89" s="107">
        <f t="shared" si="9"/>
        <v>619</v>
      </c>
      <c r="AD89" s="106">
        <v>501</v>
      </c>
      <c r="AE89" s="343" t="s">
        <v>960</v>
      </c>
      <c r="AF89" s="343" t="s">
        <v>580</v>
      </c>
      <c r="AG89" s="343" t="s">
        <v>613</v>
      </c>
      <c r="AH89" s="343"/>
      <c r="AI89" s="349" t="str">
        <f t="shared" si="12"/>
        <v>1</v>
      </c>
      <c r="AJ89" s="353">
        <f t="shared" si="13"/>
        <v>39</v>
      </c>
      <c r="AK89" s="349" t="str" cm="1">
        <f t="array" ref="AK89">_xlfn.IFS(Z89&lt;=501, "440-501", Z89&lt;=550, "502-550", Z89&lt;=600, "551-600", Z89&lt;=650, "601-650", Z89&lt;=700, "651-700", TRUE, "Above 700")</f>
        <v>502-550</v>
      </c>
      <c r="AL89" s="343"/>
      <c r="AM89" s="343"/>
      <c r="AN89" s="348">
        <v>44228</v>
      </c>
      <c r="AO89" s="343" t="s">
        <v>237</v>
      </c>
      <c r="AP89" s="349" t="str">
        <f t="shared" ca="1" si="10"/>
        <v>5Y 6M</v>
      </c>
      <c r="AQ89" s="355" t="str">
        <f>IF(_xlfn.DAYS(SETUP!$A$2,AN89)&lt;365,"Less Than 1 Yr", IF(_xlfn.DAYS(SETUP!$A$2,AN89)&lt;=730,"1 Year to 2 Yrs", IF(_xlfn.DAYS(SETUP!$A$2,AN89)&lt;=1095,"2 Yrs to 3 Yrs", IF(_xlfn.DAYS(SETUP!$A$2,AN89)&lt;=1825,"3 Yrs to 5 Yrs", IF(_xlfn.DAYS(SETUP!$A$2,AN89)&lt;=2555,"5 Yrs to 7 Yrs", "Above 7 Yrs")))))</f>
        <v>5 Yrs to 7 Yrs</v>
      </c>
      <c r="AR89" s="356" t="str">
        <f>IF(J89="","",DATEDIF(J89,SETUP!$B$2,"Y")&amp;" Yrs")</f>
        <v>51 Yrs</v>
      </c>
      <c r="AS89" s="349" t="str">
        <f>IF(J89="","",
 IF(DATEDIF(J89,SETUP!$B$2,"Y")&lt;25,"Below 25",
 IF(DATEDIF(J89,SETUP!$B$2,"Y")&lt;30,"25-30",
 IF(DATEDIF(J89,SETUP!$B$2,"Y")&lt;35,"30-35",
 IF(DATEDIF(J89,SETUP!$B$2,"Y")&lt;40,"35-40",
 "Above 40")))))</f>
        <v>Above 40</v>
      </c>
      <c r="AT89" s="349" t="s">
        <v>1140</v>
      </c>
      <c r="AU89" s="349"/>
      <c r="AV89" s="343">
        <f t="shared" si="11"/>
        <v>20</v>
      </c>
      <c r="AW89" s="357"/>
      <c r="AX89" s="343">
        <v>386</v>
      </c>
      <c r="AY89" s="352">
        <v>155</v>
      </c>
      <c r="AZ89" s="343"/>
      <c r="BA89" s="343"/>
    </row>
    <row r="90" spans="1:53" ht="13.95" customHeight="1" x14ac:dyDescent="0.25">
      <c r="A90" s="343">
        <f>COUNTIF($D$2:D90,D90)</f>
        <v>89</v>
      </c>
      <c r="B90" s="344" t="s">
        <v>1424</v>
      </c>
      <c r="C90" s="345" t="s">
        <v>240</v>
      </c>
      <c r="D90" s="343" t="s">
        <v>41</v>
      </c>
      <c r="E90" s="346" t="s">
        <v>163</v>
      </c>
      <c r="F90" s="347" t="s">
        <v>163</v>
      </c>
      <c r="G90" s="343" t="s">
        <v>87</v>
      </c>
      <c r="H90" s="343"/>
      <c r="I90" s="343" t="s">
        <v>52</v>
      </c>
      <c r="J90" s="348">
        <v>29952</v>
      </c>
      <c r="K90" s="348">
        <v>46054</v>
      </c>
      <c r="L90" s="343" t="s">
        <v>605</v>
      </c>
      <c r="M90" s="343"/>
      <c r="N90" s="349" t="str">
        <f>IF(OR(MASTER_Workers!$E90="Contractor-PF",MASTER_Workers!$E90="Company"),"Yes","No")</f>
        <v>Yes</v>
      </c>
      <c r="O90" s="349" t="str">
        <f>IF(Table2[[#This Row],[Unit]]= "Sakar-III", "YES", "NO")</f>
        <v>NO</v>
      </c>
      <c r="P90" s="350">
        <v>101663105947</v>
      </c>
      <c r="Q90" s="350">
        <v>101663105947</v>
      </c>
      <c r="R90" s="343"/>
      <c r="S90" s="367" t="str">
        <f>IF(Table2[[#This Row],[Type]]&lt;&gt;"Company", "Contractor", IF(Table2[[#This Row],[Bank_Name]]&lt;&gt;"HDFC Bank", "Cheque Payment", "HDFC NEFT"))</f>
        <v>HDFC NEFT</v>
      </c>
      <c r="T90" s="343" t="s">
        <v>1082</v>
      </c>
      <c r="U90" s="350">
        <v>50100398508577</v>
      </c>
      <c r="V90" s="352">
        <v>0</v>
      </c>
      <c r="W90" s="106">
        <v>386</v>
      </c>
      <c r="X90" s="106">
        <v>157</v>
      </c>
      <c r="Y90" s="106">
        <v>0</v>
      </c>
      <c r="Z90" s="107">
        <f t="shared" si="14"/>
        <v>543</v>
      </c>
      <c r="AA90" s="156">
        <f t="shared" si="15"/>
        <v>46</v>
      </c>
      <c r="AB90" s="106">
        <f>ROUND(IF(Table2[[#This Row],[Type]]="Company",Table2[[#This Row],[Basic_Rate_Day]]*8.33%,5),0)</f>
        <v>32</v>
      </c>
      <c r="AC90" s="107">
        <f t="shared" si="9"/>
        <v>621</v>
      </c>
      <c r="AD90" s="106">
        <v>501</v>
      </c>
      <c r="AE90" s="343" t="s">
        <v>960</v>
      </c>
      <c r="AF90" s="343" t="s">
        <v>580</v>
      </c>
      <c r="AG90" s="343" t="s">
        <v>984</v>
      </c>
      <c r="AH90" s="343"/>
      <c r="AI90" s="349" t="str">
        <f t="shared" si="12"/>
        <v>1</v>
      </c>
      <c r="AJ90" s="353">
        <f t="shared" si="13"/>
        <v>41</v>
      </c>
      <c r="AK90" s="349" t="str" cm="1">
        <f t="array" ref="AK90">_xlfn.IFS(Z90&lt;=501, "440-501", Z90&lt;=550, "502-550", Z90&lt;=600, "551-600", Z90&lt;=650, "601-650", Z90&lt;=700, "651-700", TRUE, "Above 700")</f>
        <v>502-550</v>
      </c>
      <c r="AL90" s="343"/>
      <c r="AM90" s="343"/>
      <c r="AN90" s="348">
        <v>44228</v>
      </c>
      <c r="AO90" s="343" t="s">
        <v>239</v>
      </c>
      <c r="AP90" s="349" t="str">
        <f t="shared" ca="1" si="10"/>
        <v>5Y 6M</v>
      </c>
      <c r="AQ90" s="355" t="str">
        <f>IF(_xlfn.DAYS(SETUP!$A$2,AN90)&lt;365,"Less Than 1 Yr", IF(_xlfn.DAYS(SETUP!$A$2,AN90)&lt;=730,"1 Year to 2 Yrs", IF(_xlfn.DAYS(SETUP!$A$2,AN90)&lt;=1095,"2 Yrs to 3 Yrs", IF(_xlfn.DAYS(SETUP!$A$2,AN90)&lt;=1825,"3 Yrs to 5 Yrs", IF(_xlfn.DAYS(SETUP!$A$2,AN90)&lt;=2555,"5 Yrs to 7 Yrs", "Above 7 Yrs")))))</f>
        <v>5 Yrs to 7 Yrs</v>
      </c>
      <c r="AR90" s="356" t="str">
        <f>IF(J90="","",DATEDIF(J90,SETUP!$B$2,"Y")&amp;" Yrs")</f>
        <v>44 Yrs</v>
      </c>
      <c r="AS90" s="349" t="str">
        <f>IF(J90="","",
 IF(DATEDIF(J90,SETUP!$B$2,"Y")&lt;25,"Below 25",
 IF(DATEDIF(J90,SETUP!$B$2,"Y")&lt;30,"25-30",
 IF(DATEDIF(J90,SETUP!$B$2,"Y")&lt;35,"30-35",
 IF(DATEDIF(J90,SETUP!$B$2,"Y")&lt;40,"35-40",
 "Above 40")))))</f>
        <v>Above 40</v>
      </c>
      <c r="AT90" s="349" t="s">
        <v>1140</v>
      </c>
      <c r="AU90" s="349"/>
      <c r="AV90" s="343">
        <f t="shared" si="11"/>
        <v>20</v>
      </c>
      <c r="AW90" s="357"/>
      <c r="AX90" s="343">
        <v>386</v>
      </c>
      <c r="AY90" s="352">
        <v>157</v>
      </c>
      <c r="AZ90" s="343"/>
      <c r="BA90" s="343"/>
    </row>
    <row r="91" spans="1:53" ht="13.95" customHeight="1" x14ac:dyDescent="0.25">
      <c r="A91" s="343">
        <f>COUNTIF($D$2:D91,D91)</f>
        <v>90</v>
      </c>
      <c r="B91" s="344" t="s">
        <v>1425</v>
      </c>
      <c r="C91" s="345" t="s">
        <v>242</v>
      </c>
      <c r="D91" s="343" t="s">
        <v>41</v>
      </c>
      <c r="E91" s="346" t="s">
        <v>163</v>
      </c>
      <c r="F91" s="347" t="s">
        <v>163</v>
      </c>
      <c r="G91" s="343" t="s">
        <v>87</v>
      </c>
      <c r="H91" s="343"/>
      <c r="I91" s="343" t="s">
        <v>52</v>
      </c>
      <c r="J91" s="348">
        <v>30651</v>
      </c>
      <c r="K91" s="348">
        <v>46054</v>
      </c>
      <c r="L91" s="343" t="s">
        <v>605</v>
      </c>
      <c r="M91" s="343"/>
      <c r="N91" s="349" t="str">
        <f>IF(OR(MASTER_Workers!$E91="Contractor-PF",MASTER_Workers!$E91="Company"),"Yes","No")</f>
        <v>Yes</v>
      </c>
      <c r="O91" s="349" t="str">
        <f>IF(Table2[[#This Row],[Unit]]= "Sakar-III", "YES", "NO")</f>
        <v>NO</v>
      </c>
      <c r="P91" s="350">
        <v>101663018936</v>
      </c>
      <c r="Q91" s="350">
        <v>101663018936</v>
      </c>
      <c r="R91" s="343"/>
      <c r="S91" s="367" t="str">
        <f>IF(Table2[[#This Row],[Type]]&lt;&gt;"Company", "Contractor", IF(Table2[[#This Row],[Bank_Name]]&lt;&gt;"HDFC Bank", "Cheque Payment", "HDFC NEFT"))</f>
        <v>HDFC NEFT</v>
      </c>
      <c r="T91" s="343" t="s">
        <v>1082</v>
      </c>
      <c r="U91" s="350">
        <v>50100411722151</v>
      </c>
      <c r="V91" s="352">
        <v>0</v>
      </c>
      <c r="W91" s="106">
        <v>386</v>
      </c>
      <c r="X91" s="106">
        <v>157</v>
      </c>
      <c r="Y91" s="106">
        <v>0</v>
      </c>
      <c r="Z91" s="107">
        <f t="shared" si="14"/>
        <v>543</v>
      </c>
      <c r="AA91" s="156">
        <f t="shared" si="15"/>
        <v>46</v>
      </c>
      <c r="AB91" s="106">
        <f>ROUND(IF(Table2[[#This Row],[Type]]="Company",Table2[[#This Row],[Basic_Rate_Day]]*8.33%,5),0)</f>
        <v>32</v>
      </c>
      <c r="AC91" s="107">
        <f t="shared" si="9"/>
        <v>621</v>
      </c>
      <c r="AD91" s="106">
        <v>501</v>
      </c>
      <c r="AE91" s="343" t="s">
        <v>960</v>
      </c>
      <c r="AF91" s="343" t="s">
        <v>580</v>
      </c>
      <c r="AG91" s="343" t="s">
        <v>984</v>
      </c>
      <c r="AH91" s="343"/>
      <c r="AI91" s="349" t="str">
        <f t="shared" si="12"/>
        <v>1</v>
      </c>
      <c r="AJ91" s="353">
        <f t="shared" si="13"/>
        <v>41</v>
      </c>
      <c r="AK91" s="349" t="str" cm="1">
        <f t="array" ref="AK91">_xlfn.IFS(Z91&lt;=501, "440-501", Z91&lt;=550, "502-550", Z91&lt;=600, "551-600", Z91&lt;=650, "601-650", Z91&lt;=700, "651-700", TRUE, "Above 700")</f>
        <v>502-550</v>
      </c>
      <c r="AL91" s="343">
        <v>13</v>
      </c>
      <c r="AM91" s="343"/>
      <c r="AN91" s="348">
        <v>44228</v>
      </c>
      <c r="AO91" s="343" t="s">
        <v>241</v>
      </c>
      <c r="AP91" s="349" t="str">
        <f t="shared" ca="1" si="10"/>
        <v>5Y 6M</v>
      </c>
      <c r="AQ91" s="355" t="str">
        <f>IF(_xlfn.DAYS(SETUP!$A$2,AN91)&lt;365,"Less Than 1 Yr", IF(_xlfn.DAYS(SETUP!$A$2,AN91)&lt;=730,"1 Year to 2 Yrs", IF(_xlfn.DAYS(SETUP!$A$2,AN91)&lt;=1095,"2 Yrs to 3 Yrs", IF(_xlfn.DAYS(SETUP!$A$2,AN91)&lt;=1825,"3 Yrs to 5 Yrs", IF(_xlfn.DAYS(SETUP!$A$2,AN91)&lt;=2555,"5 Yrs to 7 Yrs", "Above 7 Yrs")))))</f>
        <v>5 Yrs to 7 Yrs</v>
      </c>
      <c r="AR91" s="356" t="str">
        <f>IF(J91="","",DATEDIF(J91,SETUP!$B$2,"Y")&amp;" Yrs")</f>
        <v>42 Yrs</v>
      </c>
      <c r="AS91" s="349" t="str">
        <f>IF(J91="","",
 IF(DATEDIF(J91,SETUP!$B$2,"Y")&lt;25,"Below 25",
 IF(DATEDIF(J91,SETUP!$B$2,"Y")&lt;30,"25-30",
 IF(DATEDIF(J91,SETUP!$B$2,"Y")&lt;35,"30-35",
 IF(DATEDIF(J91,SETUP!$B$2,"Y")&lt;40,"35-40",
 "Above 40")))))</f>
        <v>Above 40</v>
      </c>
      <c r="AT91" s="349" t="s">
        <v>1140</v>
      </c>
      <c r="AU91" s="349"/>
      <c r="AV91" s="343">
        <f t="shared" si="11"/>
        <v>20</v>
      </c>
      <c r="AW91" s="357"/>
      <c r="AX91" s="343">
        <v>386</v>
      </c>
      <c r="AY91" s="352">
        <v>157</v>
      </c>
      <c r="AZ91" s="343"/>
      <c r="BA91" s="343"/>
    </row>
    <row r="92" spans="1:53" ht="13.95" customHeight="1" x14ac:dyDescent="0.25">
      <c r="A92" s="343">
        <f>COUNTIF($D$2:D92,D92)</f>
        <v>91</v>
      </c>
      <c r="B92" s="344" t="s">
        <v>1426</v>
      </c>
      <c r="C92" s="345" t="s">
        <v>244</v>
      </c>
      <c r="D92" s="343" t="s">
        <v>41</v>
      </c>
      <c r="E92" s="346" t="s">
        <v>163</v>
      </c>
      <c r="F92" s="347" t="s">
        <v>163</v>
      </c>
      <c r="G92" s="343" t="s">
        <v>87</v>
      </c>
      <c r="H92" s="343"/>
      <c r="I92" s="343" t="s">
        <v>52</v>
      </c>
      <c r="J92" s="348">
        <v>29373</v>
      </c>
      <c r="K92" s="348">
        <v>46054</v>
      </c>
      <c r="L92" s="343" t="s">
        <v>605</v>
      </c>
      <c r="M92" s="343"/>
      <c r="N92" s="349" t="str">
        <f>IF(OR(MASTER_Workers!$E92="Contractor-PF",MASTER_Workers!$E92="Company"),"Yes","No")</f>
        <v>Yes</v>
      </c>
      <c r="O92" s="349" t="str">
        <f>IF(Table2[[#This Row],[Unit]]= "Sakar-III", "YES", "NO")</f>
        <v>NO</v>
      </c>
      <c r="P92" s="350">
        <v>101663102949</v>
      </c>
      <c r="Q92" s="350">
        <v>101663102949</v>
      </c>
      <c r="R92" s="343"/>
      <c r="S92" s="367" t="str">
        <f>IF(Table2[[#This Row],[Type]]&lt;&gt;"Company", "Contractor", IF(Table2[[#This Row],[Bank_Name]]&lt;&gt;"HDFC Bank", "Cheque Payment", "HDFC NEFT"))</f>
        <v>HDFC NEFT</v>
      </c>
      <c r="T92" s="343" t="s">
        <v>1082</v>
      </c>
      <c r="U92" s="350">
        <v>50100411723081</v>
      </c>
      <c r="V92" s="352">
        <v>0</v>
      </c>
      <c r="W92" s="106">
        <v>386</v>
      </c>
      <c r="X92" s="106">
        <v>155</v>
      </c>
      <c r="Y92" s="106">
        <v>0</v>
      </c>
      <c r="Z92" s="107">
        <f t="shared" si="14"/>
        <v>541</v>
      </c>
      <c r="AA92" s="156">
        <f t="shared" si="15"/>
        <v>46</v>
      </c>
      <c r="AB92" s="106">
        <f>ROUND(IF(Table2[[#This Row],[Type]]="Company",Table2[[#This Row],[Basic_Rate_Day]]*8.33%,5),0)</f>
        <v>32</v>
      </c>
      <c r="AC92" s="107">
        <f t="shared" si="9"/>
        <v>619</v>
      </c>
      <c r="AD92" s="106">
        <v>501</v>
      </c>
      <c r="AE92" s="343" t="s">
        <v>960</v>
      </c>
      <c r="AF92" s="343" t="s">
        <v>580</v>
      </c>
      <c r="AG92" s="343" t="s">
        <v>982</v>
      </c>
      <c r="AH92" s="343"/>
      <c r="AI92" s="349" t="str">
        <f t="shared" si="12"/>
        <v>1</v>
      </c>
      <c r="AJ92" s="353">
        <f t="shared" si="13"/>
        <v>39</v>
      </c>
      <c r="AK92" s="349" t="str" cm="1">
        <f t="array" ref="AK92">_xlfn.IFS(Z92&lt;=501, "440-501", Z92&lt;=550, "502-550", Z92&lt;=600, "551-600", Z92&lt;=650, "601-650", Z92&lt;=700, "651-700", TRUE, "Above 700")</f>
        <v>502-550</v>
      </c>
      <c r="AL92" s="343">
        <v>11</v>
      </c>
      <c r="AM92" s="343"/>
      <c r="AN92" s="348">
        <v>44228</v>
      </c>
      <c r="AO92" s="343" t="s">
        <v>243</v>
      </c>
      <c r="AP92" s="349" t="str">
        <f t="shared" ca="1" si="10"/>
        <v>5Y 6M</v>
      </c>
      <c r="AQ92" s="355" t="str">
        <f>IF(_xlfn.DAYS(SETUP!$A$2,AN92)&lt;365,"Less Than 1 Yr", IF(_xlfn.DAYS(SETUP!$A$2,AN92)&lt;=730,"1 Year to 2 Yrs", IF(_xlfn.DAYS(SETUP!$A$2,AN92)&lt;=1095,"2 Yrs to 3 Yrs", IF(_xlfn.DAYS(SETUP!$A$2,AN92)&lt;=1825,"3 Yrs to 5 Yrs", IF(_xlfn.DAYS(SETUP!$A$2,AN92)&lt;=2555,"5 Yrs to 7 Yrs", "Above 7 Yrs")))))</f>
        <v>5 Yrs to 7 Yrs</v>
      </c>
      <c r="AR92" s="356" t="str">
        <f>IF(J92="","",DATEDIF(J92,SETUP!$B$2,"Y")&amp;" Yrs")</f>
        <v>45 Yrs</v>
      </c>
      <c r="AS92" s="349" t="str">
        <f>IF(J92="","",
 IF(DATEDIF(J92,SETUP!$B$2,"Y")&lt;25,"Below 25",
 IF(DATEDIF(J92,SETUP!$B$2,"Y")&lt;30,"25-30",
 IF(DATEDIF(J92,SETUP!$B$2,"Y")&lt;35,"30-35",
 IF(DATEDIF(J92,SETUP!$B$2,"Y")&lt;40,"35-40",
 "Above 40")))))</f>
        <v>Above 40</v>
      </c>
      <c r="AT92" s="349" t="s">
        <v>1140</v>
      </c>
      <c r="AU92" s="349"/>
      <c r="AV92" s="343">
        <f t="shared" si="11"/>
        <v>20</v>
      </c>
      <c r="AW92" s="357"/>
      <c r="AX92" s="343">
        <v>386</v>
      </c>
      <c r="AY92" s="352">
        <v>155</v>
      </c>
      <c r="AZ92" s="343"/>
      <c r="BA92" s="343"/>
    </row>
    <row r="93" spans="1:53" ht="13.95" customHeight="1" x14ac:dyDescent="0.25">
      <c r="A93" s="343">
        <f>COUNTIF($D$2:D93,D93)</f>
        <v>92</v>
      </c>
      <c r="B93" s="344" t="s">
        <v>1427</v>
      </c>
      <c r="C93" s="345" t="s">
        <v>246</v>
      </c>
      <c r="D93" s="343" t="s">
        <v>41</v>
      </c>
      <c r="E93" s="346" t="s">
        <v>163</v>
      </c>
      <c r="F93" s="347" t="s">
        <v>163</v>
      </c>
      <c r="G93" s="343" t="s">
        <v>247</v>
      </c>
      <c r="H93" s="343"/>
      <c r="I93" s="343" t="s">
        <v>45</v>
      </c>
      <c r="J93" s="348">
        <v>35796</v>
      </c>
      <c r="K93" s="348">
        <v>46054</v>
      </c>
      <c r="L93" s="343" t="s">
        <v>614</v>
      </c>
      <c r="M93" s="343"/>
      <c r="N93" s="349" t="str">
        <f>IF(OR(MASTER_Workers!$E93="Contractor-PF",MASTER_Workers!$E93="Company"),"Yes","No")</f>
        <v>Yes</v>
      </c>
      <c r="O93" s="349" t="str">
        <f>IF(Table2[[#This Row],[Unit]]= "Sakar-III", "YES", "NO")</f>
        <v>NO</v>
      </c>
      <c r="P93" s="350">
        <v>101663029974</v>
      </c>
      <c r="Q93" s="350">
        <v>101663029974</v>
      </c>
      <c r="R93" s="343"/>
      <c r="S93" s="368" t="str">
        <f>IF(Table2[[#This Row],[Type]]&lt;&gt;"Company", "Contractor", IF(Table2[[#This Row],[Bank_Name]]&lt;&gt;"HDFC Bank", "Cheque Payment", "HDFC NEFT"))</f>
        <v>HDFC NEFT</v>
      </c>
      <c r="T93" s="343" t="s">
        <v>1082</v>
      </c>
      <c r="U93" s="350">
        <v>50100411721951</v>
      </c>
      <c r="V93" s="352">
        <v>0</v>
      </c>
      <c r="W93" s="106">
        <v>411</v>
      </c>
      <c r="X93" s="106">
        <v>204</v>
      </c>
      <c r="Y93" s="106">
        <v>10</v>
      </c>
      <c r="Z93" s="107">
        <f t="shared" si="14"/>
        <v>625</v>
      </c>
      <c r="AA93" s="156">
        <f t="shared" si="15"/>
        <v>49</v>
      </c>
      <c r="AB93" s="155">
        <f>ROUND(IF(Table2[[#This Row],[Type]]="Company",Table2[[#This Row],[Basic_Rate_Day]]*8.33%,5),0)</f>
        <v>34</v>
      </c>
      <c r="AC93" s="107">
        <f t="shared" si="9"/>
        <v>708</v>
      </c>
      <c r="AD93" s="106">
        <v>501</v>
      </c>
      <c r="AE93" s="343" t="s">
        <v>965</v>
      </c>
      <c r="AF93" s="343" t="s">
        <v>957</v>
      </c>
      <c r="AG93" s="343" t="s">
        <v>966</v>
      </c>
      <c r="AH93" s="343"/>
      <c r="AI93" s="349" t="str">
        <f t="shared" si="12"/>
        <v>1</v>
      </c>
      <c r="AJ93" s="369">
        <f t="shared" si="13"/>
        <v>123</v>
      </c>
      <c r="AK93" s="349" t="str" cm="1">
        <f t="array" ref="AK93">_xlfn.IFS(Z93&lt;=501, "440-501", Z93&lt;=550, "502-550", Z93&lt;=600, "551-600", Z93&lt;=650, "601-650", Z93&lt;=700, "651-700", TRUE, "Above 700")</f>
        <v>601-650</v>
      </c>
      <c r="AL93" s="343"/>
      <c r="AM93" s="343"/>
      <c r="AN93" s="348">
        <v>44228</v>
      </c>
      <c r="AO93" s="343" t="s">
        <v>245</v>
      </c>
      <c r="AP93" s="349" t="str">
        <f t="shared" ca="1" si="10"/>
        <v>5Y 6M</v>
      </c>
      <c r="AQ93" s="355" t="str">
        <f>IF(_xlfn.DAYS(SETUP!$A$2,AN93)&lt;365,"Less Than 1 Yr", IF(_xlfn.DAYS(SETUP!$A$2,AN93)&lt;=730,"1 Year to 2 Yrs", IF(_xlfn.DAYS(SETUP!$A$2,AN93)&lt;=1095,"2 Yrs to 3 Yrs", IF(_xlfn.DAYS(SETUP!$A$2,AN93)&lt;=1825,"3 Yrs to 5 Yrs", IF(_xlfn.DAYS(SETUP!$A$2,AN93)&lt;=2555,"5 Yrs to 7 Yrs", "Above 7 Yrs")))))</f>
        <v>5 Yrs to 7 Yrs</v>
      </c>
      <c r="AR93" s="356" t="str">
        <f>IF(J93="","",DATEDIF(J93,SETUP!$B$2,"Y")&amp;" Yrs")</f>
        <v>28 Yrs</v>
      </c>
      <c r="AS93" s="349" t="str">
        <f>IF(J93="","",
 IF(DATEDIF(J93,SETUP!$B$2,"Y")&lt;25,"Below 25",
 IF(DATEDIF(J93,SETUP!$B$2,"Y")&lt;30,"25-30",
 IF(DATEDIF(J93,SETUP!$B$2,"Y")&lt;35,"30-35",
 IF(DATEDIF(J93,SETUP!$B$2,"Y")&lt;40,"35-40",
 "Above 40")))))</f>
        <v>25-30</v>
      </c>
      <c r="AT93" s="343" t="s">
        <v>1142</v>
      </c>
      <c r="AU93" s="343"/>
      <c r="AV93" s="349">
        <f t="shared" si="11"/>
        <v>25</v>
      </c>
      <c r="AW93" s="357"/>
      <c r="AX93" s="343">
        <v>411</v>
      </c>
      <c r="AY93" s="352">
        <v>204</v>
      </c>
      <c r="AZ93" s="343"/>
      <c r="BA93" s="343"/>
    </row>
    <row r="94" spans="1:53" ht="13.95" customHeight="1" x14ac:dyDescent="0.25">
      <c r="A94" s="343">
        <f>COUNTIF($D$2:D94,D94)</f>
        <v>93</v>
      </c>
      <c r="B94" s="344" t="s">
        <v>1428</v>
      </c>
      <c r="C94" s="345" t="s">
        <v>249</v>
      </c>
      <c r="D94" s="343" t="s">
        <v>41</v>
      </c>
      <c r="E94" s="346" t="s">
        <v>163</v>
      </c>
      <c r="F94" s="347" t="s">
        <v>163</v>
      </c>
      <c r="G94" s="343" t="s">
        <v>87</v>
      </c>
      <c r="H94" s="343"/>
      <c r="I94" s="343" t="s">
        <v>52</v>
      </c>
      <c r="J94" s="348">
        <v>28856</v>
      </c>
      <c r="K94" s="348">
        <v>46054</v>
      </c>
      <c r="L94" s="343" t="s">
        <v>605</v>
      </c>
      <c r="M94" s="343"/>
      <c r="N94" s="349" t="str">
        <f>IF(OR(MASTER_Workers!$E94="Contractor-PF",MASTER_Workers!$E94="Company"),"Yes","No")</f>
        <v>Yes</v>
      </c>
      <c r="O94" s="349" t="str">
        <f>IF(Table2[[#This Row],[Unit]]= "Sakar-III", "YES", "NO")</f>
        <v>NO</v>
      </c>
      <c r="P94" s="350">
        <v>101663377275</v>
      </c>
      <c r="Q94" s="350">
        <v>101663377275</v>
      </c>
      <c r="R94" s="343"/>
      <c r="S94" s="367" t="str">
        <f>IF(Table2[[#This Row],[Type]]&lt;&gt;"Company", "Contractor", IF(Table2[[#This Row],[Bank_Name]]&lt;&gt;"HDFC Bank", "Cheque Payment", "HDFC NEFT"))</f>
        <v>HDFC NEFT</v>
      </c>
      <c r="T94" s="343" t="s">
        <v>1082</v>
      </c>
      <c r="U94" s="350">
        <v>50100411723855</v>
      </c>
      <c r="V94" s="352">
        <v>0</v>
      </c>
      <c r="W94" s="106">
        <v>386</v>
      </c>
      <c r="X94" s="106">
        <v>149</v>
      </c>
      <c r="Y94" s="106">
        <v>0</v>
      </c>
      <c r="Z94" s="107">
        <f t="shared" si="14"/>
        <v>535</v>
      </c>
      <c r="AA94" s="156">
        <f t="shared" si="15"/>
        <v>46</v>
      </c>
      <c r="AB94" s="106">
        <f>ROUND(IF(Table2[[#This Row],[Type]]="Company",Table2[[#This Row],[Basic_Rate_Day]]*8.33%,5),0)</f>
        <v>32</v>
      </c>
      <c r="AC94" s="107">
        <f t="shared" si="9"/>
        <v>613</v>
      </c>
      <c r="AD94" s="106">
        <v>501</v>
      </c>
      <c r="AE94" s="343" t="s">
        <v>975</v>
      </c>
      <c r="AF94" s="343" t="s">
        <v>957</v>
      </c>
      <c r="AG94" s="343" t="s">
        <v>979</v>
      </c>
      <c r="AH94" s="343"/>
      <c r="AI94" s="349" t="str">
        <f t="shared" si="12"/>
        <v>1</v>
      </c>
      <c r="AJ94" s="353">
        <f t="shared" si="13"/>
        <v>33</v>
      </c>
      <c r="AK94" s="349" t="str" cm="1">
        <f t="array" ref="AK94">_xlfn.IFS(Z94&lt;=501, "440-501", Z94&lt;=550, "502-550", Z94&lt;=600, "551-600", Z94&lt;=650, "601-650", Z94&lt;=700, "651-700", TRUE, "Above 700")</f>
        <v>502-550</v>
      </c>
      <c r="AL94" s="343">
        <v>11</v>
      </c>
      <c r="AM94" s="343"/>
      <c r="AN94" s="348">
        <v>44228</v>
      </c>
      <c r="AO94" s="343" t="s">
        <v>248</v>
      </c>
      <c r="AP94" s="349" t="str">
        <f t="shared" ca="1" si="10"/>
        <v>5Y 6M</v>
      </c>
      <c r="AQ94" s="355" t="str">
        <f>IF(_xlfn.DAYS(SETUP!$A$2,AN94)&lt;365,"Less Than 1 Yr", IF(_xlfn.DAYS(SETUP!$A$2,AN94)&lt;=730,"1 Year to 2 Yrs", IF(_xlfn.DAYS(SETUP!$A$2,AN94)&lt;=1095,"2 Yrs to 3 Yrs", IF(_xlfn.DAYS(SETUP!$A$2,AN94)&lt;=1825,"3 Yrs to 5 Yrs", IF(_xlfn.DAYS(SETUP!$A$2,AN94)&lt;=2555,"5 Yrs to 7 Yrs", "Above 7 Yrs")))))</f>
        <v>5 Yrs to 7 Yrs</v>
      </c>
      <c r="AR94" s="356" t="str">
        <f>IF(J94="","",DATEDIF(J94,SETUP!$B$2,"Y")&amp;" Yrs")</f>
        <v>47 Yrs</v>
      </c>
      <c r="AS94" s="349" t="str">
        <f>IF(J94="","",
 IF(DATEDIF(J94,SETUP!$B$2,"Y")&lt;25,"Below 25",
 IF(DATEDIF(J94,SETUP!$B$2,"Y")&lt;30,"25-30",
 IF(DATEDIF(J94,SETUP!$B$2,"Y")&lt;35,"30-35",
 IF(DATEDIF(J94,SETUP!$B$2,"Y")&lt;40,"35-40",
 "Above 40")))))</f>
        <v>Above 40</v>
      </c>
      <c r="AT94" s="349" t="s">
        <v>1140</v>
      </c>
      <c r="AU94" s="349"/>
      <c r="AV94" s="343">
        <f t="shared" si="11"/>
        <v>20</v>
      </c>
      <c r="AW94" s="357"/>
      <c r="AX94" s="343">
        <v>386</v>
      </c>
      <c r="AY94" s="352">
        <v>149</v>
      </c>
      <c r="AZ94" s="343"/>
      <c r="BA94" s="343"/>
    </row>
    <row r="95" spans="1:53" ht="13.95" customHeight="1" x14ac:dyDescent="0.25">
      <c r="A95" s="343">
        <f>COUNTIF($D$2:D95,D95)</f>
        <v>94</v>
      </c>
      <c r="B95" s="344" t="s">
        <v>1429</v>
      </c>
      <c r="C95" s="345" t="s">
        <v>251</v>
      </c>
      <c r="D95" s="343" t="s">
        <v>41</v>
      </c>
      <c r="E95" s="346" t="s">
        <v>163</v>
      </c>
      <c r="F95" s="347" t="s">
        <v>163</v>
      </c>
      <c r="G95" s="343" t="s">
        <v>87</v>
      </c>
      <c r="H95" s="343"/>
      <c r="I95" s="343" t="s">
        <v>52</v>
      </c>
      <c r="J95" s="348">
        <v>28643</v>
      </c>
      <c r="K95" s="348">
        <v>46054</v>
      </c>
      <c r="L95" s="343" t="s">
        <v>605</v>
      </c>
      <c r="M95" s="343"/>
      <c r="N95" s="349" t="str">
        <f>IF(OR(MASTER_Workers!$E95="Contractor-PF",MASTER_Workers!$E95="Company"),"Yes","No")</f>
        <v>Yes</v>
      </c>
      <c r="O95" s="349" t="str">
        <f>IF(Table2[[#This Row],[Unit]]= "Sakar-III", "YES", "NO")</f>
        <v>NO</v>
      </c>
      <c r="P95" s="350">
        <v>101663369813</v>
      </c>
      <c r="Q95" s="350">
        <v>101663369813</v>
      </c>
      <c r="R95" s="343"/>
      <c r="S95" s="367" t="str">
        <f>IF(Table2[[#This Row],[Type]]&lt;&gt;"Company", "Contractor", IF(Table2[[#This Row],[Bank_Name]]&lt;&gt;"HDFC Bank", "Cheque Payment", "HDFC NEFT"))</f>
        <v>HDFC NEFT</v>
      </c>
      <c r="T95" s="343" t="s">
        <v>1082</v>
      </c>
      <c r="U95" s="350">
        <v>50100411722954</v>
      </c>
      <c r="V95" s="352">
        <v>0</v>
      </c>
      <c r="W95" s="106">
        <v>386</v>
      </c>
      <c r="X95" s="106">
        <v>155</v>
      </c>
      <c r="Y95" s="106">
        <v>0</v>
      </c>
      <c r="Z95" s="107">
        <f t="shared" si="14"/>
        <v>541</v>
      </c>
      <c r="AA95" s="156">
        <f t="shared" si="15"/>
        <v>46</v>
      </c>
      <c r="AB95" s="106">
        <f>ROUND(IF(Table2[[#This Row],[Type]]="Company",Table2[[#This Row],[Basic_Rate_Day]]*8.33%,5),0)</f>
        <v>32</v>
      </c>
      <c r="AC95" s="107">
        <f t="shared" si="9"/>
        <v>619</v>
      </c>
      <c r="AD95" s="106">
        <v>501</v>
      </c>
      <c r="AE95" s="343" t="s">
        <v>960</v>
      </c>
      <c r="AF95" s="343" t="s">
        <v>580</v>
      </c>
      <c r="AG95" s="343" t="s">
        <v>613</v>
      </c>
      <c r="AH95" s="343"/>
      <c r="AI95" s="349" t="str">
        <f t="shared" si="12"/>
        <v>1</v>
      </c>
      <c r="AJ95" s="353">
        <f t="shared" si="13"/>
        <v>39</v>
      </c>
      <c r="AK95" s="349" t="str" cm="1">
        <f t="array" ref="AK95">_xlfn.IFS(Z95&lt;=501, "440-501", Z95&lt;=550, "502-550", Z95&lt;=600, "551-600", Z95&lt;=650, "601-650", Z95&lt;=700, "651-700", TRUE, "Above 700")</f>
        <v>502-550</v>
      </c>
      <c r="AL95" s="343"/>
      <c r="AM95" s="343"/>
      <c r="AN95" s="348">
        <v>44228</v>
      </c>
      <c r="AO95" s="343" t="s">
        <v>250</v>
      </c>
      <c r="AP95" s="349" t="str">
        <f t="shared" ca="1" si="10"/>
        <v>5Y 6M</v>
      </c>
      <c r="AQ95" s="355" t="str">
        <f>IF(_xlfn.DAYS(SETUP!$A$2,AN95)&lt;365,"Less Than 1 Yr", IF(_xlfn.DAYS(SETUP!$A$2,AN95)&lt;=730,"1 Year to 2 Yrs", IF(_xlfn.DAYS(SETUP!$A$2,AN95)&lt;=1095,"2 Yrs to 3 Yrs", IF(_xlfn.DAYS(SETUP!$A$2,AN95)&lt;=1825,"3 Yrs to 5 Yrs", IF(_xlfn.DAYS(SETUP!$A$2,AN95)&lt;=2555,"5 Yrs to 7 Yrs", "Above 7 Yrs")))))</f>
        <v>5 Yrs to 7 Yrs</v>
      </c>
      <c r="AR95" s="356" t="str">
        <f>IF(J95="","",DATEDIF(J95,SETUP!$B$2,"Y")&amp;" Yrs")</f>
        <v>47 Yrs</v>
      </c>
      <c r="AS95" s="349" t="str">
        <f>IF(J95="","",
 IF(DATEDIF(J95,SETUP!$B$2,"Y")&lt;25,"Below 25",
 IF(DATEDIF(J95,SETUP!$B$2,"Y")&lt;30,"25-30",
 IF(DATEDIF(J95,SETUP!$B$2,"Y")&lt;35,"30-35",
 IF(DATEDIF(J95,SETUP!$B$2,"Y")&lt;40,"35-40",
 "Above 40")))))</f>
        <v>Above 40</v>
      </c>
      <c r="AT95" s="349" t="s">
        <v>1140</v>
      </c>
      <c r="AU95" s="349"/>
      <c r="AV95" s="343">
        <f t="shared" si="11"/>
        <v>20</v>
      </c>
      <c r="AW95" s="357"/>
      <c r="AX95" s="343">
        <v>386</v>
      </c>
      <c r="AY95" s="352">
        <v>155</v>
      </c>
      <c r="AZ95" s="343"/>
      <c r="BA95" s="343"/>
    </row>
    <row r="96" spans="1:53" ht="13.95" customHeight="1" x14ac:dyDescent="0.25">
      <c r="A96" s="343">
        <f>COUNTIF($D$2:D96,D96)</f>
        <v>95</v>
      </c>
      <c r="B96" s="344" t="s">
        <v>1430</v>
      </c>
      <c r="C96" s="345" t="s">
        <v>253</v>
      </c>
      <c r="D96" s="343" t="s">
        <v>41</v>
      </c>
      <c r="E96" s="346" t="s">
        <v>163</v>
      </c>
      <c r="F96" s="347" t="s">
        <v>163</v>
      </c>
      <c r="G96" s="343" t="s">
        <v>87</v>
      </c>
      <c r="H96" s="343"/>
      <c r="I96" s="343" t="s">
        <v>52</v>
      </c>
      <c r="J96" s="348">
        <v>32232</v>
      </c>
      <c r="K96" s="348">
        <v>46054</v>
      </c>
      <c r="L96" s="343" t="s">
        <v>605</v>
      </c>
      <c r="M96" s="343"/>
      <c r="N96" s="349" t="str">
        <f>IF(OR(MASTER_Workers!$E96="Contractor-PF",MASTER_Workers!$E96="Company"),"Yes","No")</f>
        <v>Yes</v>
      </c>
      <c r="O96" s="349" t="str">
        <f>IF(Table2[[#This Row],[Unit]]= "Sakar-III", "YES", "NO")</f>
        <v>NO</v>
      </c>
      <c r="P96" s="350">
        <v>101663369878</v>
      </c>
      <c r="Q96" s="350">
        <v>101663369878</v>
      </c>
      <c r="R96" s="343"/>
      <c r="S96" s="367" t="str">
        <f>IF(Table2[[#This Row],[Type]]&lt;&gt;"Company", "Contractor", IF(Table2[[#This Row],[Bank_Name]]&lt;&gt;"HDFC Bank", "Cheque Payment", "HDFC NEFT"))</f>
        <v>HDFC NEFT</v>
      </c>
      <c r="T96" s="343" t="s">
        <v>1082</v>
      </c>
      <c r="U96" s="350">
        <v>50100411722091</v>
      </c>
      <c r="V96" s="352">
        <v>0</v>
      </c>
      <c r="W96" s="106">
        <v>381</v>
      </c>
      <c r="X96" s="106">
        <v>145</v>
      </c>
      <c r="Y96" s="106">
        <v>0</v>
      </c>
      <c r="Z96" s="107">
        <f t="shared" si="14"/>
        <v>526</v>
      </c>
      <c r="AA96" s="156">
        <f t="shared" si="15"/>
        <v>46</v>
      </c>
      <c r="AB96" s="106">
        <f>ROUND(IF(Table2[[#This Row],[Type]]="Company",Table2[[#This Row],[Basic_Rate_Day]]*8.33%,5),0)</f>
        <v>32</v>
      </c>
      <c r="AC96" s="107">
        <f t="shared" si="9"/>
        <v>604</v>
      </c>
      <c r="AD96" s="106">
        <v>501</v>
      </c>
      <c r="AE96" s="343" t="s">
        <v>960</v>
      </c>
      <c r="AF96" s="343" t="s">
        <v>580</v>
      </c>
      <c r="AG96" s="343" t="s">
        <v>613</v>
      </c>
      <c r="AH96" s="343"/>
      <c r="AI96" s="349" t="str">
        <f t="shared" si="12"/>
        <v>1</v>
      </c>
      <c r="AJ96" s="353">
        <f t="shared" si="13"/>
        <v>24</v>
      </c>
      <c r="AK96" s="349" t="str" cm="1">
        <f t="array" ref="AK96">_xlfn.IFS(Z96&lt;=501, "440-501", Z96&lt;=550, "502-550", Z96&lt;=600, "551-600", Z96&lt;=650, "601-650", Z96&lt;=700, "651-700", TRUE, "Above 700")</f>
        <v>502-550</v>
      </c>
      <c r="AL96" s="343">
        <v>10</v>
      </c>
      <c r="AM96" s="343"/>
      <c r="AN96" s="348">
        <v>44228</v>
      </c>
      <c r="AO96" s="343" t="s">
        <v>252</v>
      </c>
      <c r="AP96" s="349" t="str">
        <f t="shared" ca="1" si="10"/>
        <v>5Y 6M</v>
      </c>
      <c r="AQ96" s="355" t="str">
        <f>IF(_xlfn.DAYS(SETUP!$A$2,AN96)&lt;365,"Less Than 1 Yr", IF(_xlfn.DAYS(SETUP!$A$2,AN96)&lt;=730,"1 Year to 2 Yrs", IF(_xlfn.DAYS(SETUP!$A$2,AN96)&lt;=1095,"2 Yrs to 3 Yrs", IF(_xlfn.DAYS(SETUP!$A$2,AN96)&lt;=1825,"3 Yrs to 5 Yrs", IF(_xlfn.DAYS(SETUP!$A$2,AN96)&lt;=2555,"5 Yrs to 7 Yrs", "Above 7 Yrs")))))</f>
        <v>5 Yrs to 7 Yrs</v>
      </c>
      <c r="AR96" s="356" t="str">
        <f>IF(J96="","",DATEDIF(J96,SETUP!$B$2,"Y")&amp;" Yrs")</f>
        <v>38 Yrs</v>
      </c>
      <c r="AS96" s="349" t="str">
        <f>IF(J96="","",
 IF(DATEDIF(J96,SETUP!$B$2,"Y")&lt;25,"Below 25",
 IF(DATEDIF(J96,SETUP!$B$2,"Y")&lt;30,"25-30",
 IF(DATEDIF(J96,SETUP!$B$2,"Y")&lt;35,"30-35",
 IF(DATEDIF(J96,SETUP!$B$2,"Y")&lt;40,"35-40",
 "Above 40")))))</f>
        <v>35-40</v>
      </c>
      <c r="AT96" s="349" t="s">
        <v>1140</v>
      </c>
      <c r="AU96" s="349"/>
      <c r="AV96" s="343">
        <f t="shared" si="11"/>
        <v>20</v>
      </c>
      <c r="AW96" s="357"/>
      <c r="AX96" s="343">
        <v>381</v>
      </c>
      <c r="AY96" s="352">
        <v>145</v>
      </c>
      <c r="AZ96" s="343"/>
      <c r="BA96" s="343"/>
    </row>
    <row r="97" spans="1:53" ht="13.95" customHeight="1" x14ac:dyDescent="0.25">
      <c r="A97" s="343">
        <f>COUNTIF($D$2:D97,D97)</f>
        <v>96</v>
      </c>
      <c r="B97" s="344" t="s">
        <v>1066</v>
      </c>
      <c r="C97" s="345" t="s">
        <v>255</v>
      </c>
      <c r="D97" s="343" t="s">
        <v>41</v>
      </c>
      <c r="E97" s="346" t="s">
        <v>163</v>
      </c>
      <c r="F97" s="347" t="str">
        <f>Table2[[#This Row],[Type]]</f>
        <v>Company</v>
      </c>
      <c r="G97" s="343" t="s">
        <v>51</v>
      </c>
      <c r="H97" s="343"/>
      <c r="I97" s="343" t="s">
        <v>45</v>
      </c>
      <c r="J97" s="348">
        <v>34982</v>
      </c>
      <c r="K97" s="348">
        <v>46054</v>
      </c>
      <c r="L97" s="343" t="s">
        <v>605</v>
      </c>
      <c r="M97" s="343"/>
      <c r="N97" s="349" t="str">
        <f>IF(OR(MASTER_Workers!$E97="Contractor-PF",MASTER_Workers!$E97="Company"),"Yes","No")</f>
        <v>Yes</v>
      </c>
      <c r="O97" s="349" t="str">
        <f>IF(Table2[[#This Row],[Unit]]= "Sakar-III", "YES", "NO")</f>
        <v>NO</v>
      </c>
      <c r="P97" s="350">
        <v>101663369845</v>
      </c>
      <c r="Q97" s="350">
        <v>101663369845</v>
      </c>
      <c r="R97" s="343"/>
      <c r="S97" s="367" t="str">
        <f>IF(Table2[[#This Row],[Type]]&lt;&gt;"Company", "Contractor", IF(Table2[[#This Row],[Bank_Name]]&lt;&gt;"HDFC Bank", "Cheque Payment", "HDFC NEFT"))</f>
        <v>HDFC NEFT</v>
      </c>
      <c r="T97" s="343" t="s">
        <v>1082</v>
      </c>
      <c r="U97" s="350" t="s">
        <v>1939</v>
      </c>
      <c r="V97" s="352">
        <v>0</v>
      </c>
      <c r="W97" s="106">
        <v>386</v>
      </c>
      <c r="X97" s="106">
        <v>149</v>
      </c>
      <c r="Y97" s="106">
        <v>0</v>
      </c>
      <c r="Z97" s="107">
        <f t="shared" si="14"/>
        <v>535</v>
      </c>
      <c r="AA97" s="156">
        <f t="shared" si="15"/>
        <v>46</v>
      </c>
      <c r="AB97" s="106">
        <f>ROUND(IF(Table2[[#This Row],[Type]]="Company",Table2[[#This Row],[Basic_Rate_Day]]*8.33%,5),0)</f>
        <v>32</v>
      </c>
      <c r="AC97" s="107">
        <f t="shared" si="9"/>
        <v>613</v>
      </c>
      <c r="AD97" s="106">
        <v>501</v>
      </c>
      <c r="AE97" s="343" t="s">
        <v>956</v>
      </c>
      <c r="AF97" s="343" t="s">
        <v>957</v>
      </c>
      <c r="AG97" s="343" t="s">
        <v>958</v>
      </c>
      <c r="AH97" s="343"/>
      <c r="AI97" s="349" t="str">
        <f t="shared" si="12"/>
        <v>1</v>
      </c>
      <c r="AJ97" s="353">
        <f t="shared" si="13"/>
        <v>33</v>
      </c>
      <c r="AK97" s="349" t="str" cm="1">
        <f t="array" ref="AK97">_xlfn.IFS(Z97&lt;=501, "440-501", Z97&lt;=550, "502-550", Z97&lt;=600, "551-600", Z97&lt;=650, "601-650", Z97&lt;=700, "651-700", TRUE, "Above 700")</f>
        <v>502-550</v>
      </c>
      <c r="AL97" s="343">
        <v>2</v>
      </c>
      <c r="AM97" s="343"/>
      <c r="AN97" s="348">
        <v>44228</v>
      </c>
      <c r="AO97" s="343" t="s">
        <v>254</v>
      </c>
      <c r="AP97" s="349" t="str">
        <f t="shared" ca="1" si="10"/>
        <v>5Y 6M</v>
      </c>
      <c r="AQ97" s="355" t="str">
        <f>IF(_xlfn.DAYS(SETUP!$A$2,AN97)&lt;365,"Less Than 1 Yr", IF(_xlfn.DAYS(SETUP!$A$2,AN97)&lt;=730,"1 Year to 2 Yrs", IF(_xlfn.DAYS(SETUP!$A$2,AN97)&lt;=1095,"2 Yrs to 3 Yrs", IF(_xlfn.DAYS(SETUP!$A$2,AN97)&lt;=1825,"3 Yrs to 5 Yrs", IF(_xlfn.DAYS(SETUP!$A$2,AN97)&lt;=2555,"5 Yrs to 7 Yrs", "Above 7 Yrs")))))</f>
        <v>5 Yrs to 7 Yrs</v>
      </c>
      <c r="AR97" s="356" t="str">
        <f>IF(J97="","",DATEDIF(J97,SETUP!$B$2,"Y")&amp;" Yrs")</f>
        <v>30 Yrs</v>
      </c>
      <c r="AS97" s="349" t="str">
        <f>IF(J97="","",
 IF(DATEDIF(J97,SETUP!$B$2,"Y")&lt;25,"Below 25",
 IF(DATEDIF(J97,SETUP!$B$2,"Y")&lt;30,"25-30",
 IF(DATEDIF(J97,SETUP!$B$2,"Y")&lt;35,"30-35",
 IF(DATEDIF(J97,SETUP!$B$2,"Y")&lt;40,"35-40",
 "Above 40")))))</f>
        <v>30-35</v>
      </c>
      <c r="AT97" s="349" t="s">
        <v>1140</v>
      </c>
      <c r="AU97" s="349"/>
      <c r="AV97" s="343">
        <f t="shared" si="11"/>
        <v>20</v>
      </c>
      <c r="AW97" s="357"/>
      <c r="AX97" s="343">
        <v>386</v>
      </c>
      <c r="AY97" s="352">
        <v>149</v>
      </c>
      <c r="AZ97" s="343"/>
      <c r="BA97" s="343"/>
    </row>
    <row r="98" spans="1:53" ht="13.95" customHeight="1" x14ac:dyDescent="0.25">
      <c r="A98" s="343">
        <f>COUNTIF($D$2:D98,D98)</f>
        <v>97</v>
      </c>
      <c r="B98" s="344" t="s">
        <v>1431</v>
      </c>
      <c r="C98" s="345" t="s">
        <v>257</v>
      </c>
      <c r="D98" s="343" t="s">
        <v>41</v>
      </c>
      <c r="E98" s="346" t="s">
        <v>163</v>
      </c>
      <c r="F98" s="347" t="s">
        <v>163</v>
      </c>
      <c r="G98" s="343" t="s">
        <v>87</v>
      </c>
      <c r="H98" s="343"/>
      <c r="I98" s="343" t="s">
        <v>52</v>
      </c>
      <c r="J98" s="348">
        <v>30154</v>
      </c>
      <c r="K98" s="348">
        <v>46054</v>
      </c>
      <c r="L98" s="343" t="s">
        <v>605</v>
      </c>
      <c r="M98" s="343"/>
      <c r="N98" s="349" t="str">
        <f>IF(OR(MASTER_Workers!$E98="Contractor-PF",MASTER_Workers!$E98="Company"),"Yes","No")</f>
        <v>Yes</v>
      </c>
      <c r="O98" s="349" t="str">
        <f>IF(Table2[[#This Row],[Unit]]= "Sakar-III", "YES", "NO")</f>
        <v>NO</v>
      </c>
      <c r="P98" s="350">
        <v>101223622828</v>
      </c>
      <c r="Q98" s="350">
        <v>101223622828</v>
      </c>
      <c r="R98" s="343"/>
      <c r="S98" s="367" t="str">
        <f>IF(Table2[[#This Row],[Type]]&lt;&gt;"Company", "Contractor", IF(Table2[[#This Row],[Bank_Name]]&lt;&gt;"HDFC Bank", "Cheque Payment", "HDFC NEFT"))</f>
        <v>HDFC NEFT</v>
      </c>
      <c r="T98" s="343" t="s">
        <v>1082</v>
      </c>
      <c r="U98" s="350">
        <v>50100411723894</v>
      </c>
      <c r="V98" s="352">
        <v>0</v>
      </c>
      <c r="W98" s="106">
        <v>391</v>
      </c>
      <c r="X98" s="106">
        <v>109</v>
      </c>
      <c r="Y98" s="106">
        <v>0</v>
      </c>
      <c r="Z98" s="107">
        <f t="shared" si="14"/>
        <v>500</v>
      </c>
      <c r="AA98" s="156">
        <f t="shared" si="15"/>
        <v>47</v>
      </c>
      <c r="AB98" s="106">
        <f>ROUND(IF(Table2[[#This Row],[Type]]="Company",Table2[[#This Row],[Basic_Rate_Day]]*8.33%,5),0)</f>
        <v>33</v>
      </c>
      <c r="AC98" s="107">
        <f t="shared" si="9"/>
        <v>580</v>
      </c>
      <c r="AD98" s="106">
        <v>501</v>
      </c>
      <c r="AE98" s="343" t="s">
        <v>975</v>
      </c>
      <c r="AF98" s="343" t="s">
        <v>957</v>
      </c>
      <c r="AG98" s="343" t="s">
        <v>966</v>
      </c>
      <c r="AH98" s="343"/>
      <c r="AI98" s="349" t="str">
        <f t="shared" si="12"/>
        <v>1</v>
      </c>
      <c r="AJ98" s="353">
        <f t="shared" si="13"/>
        <v>-2</v>
      </c>
      <c r="AK98" s="349" t="str" cm="1">
        <f t="array" ref="AK98">_xlfn.IFS(Z98&lt;=501, "440-501", Z98&lt;=550, "502-550", Z98&lt;=600, "551-600", Z98&lt;=650, "601-650", Z98&lt;=700, "651-700", TRUE, "Above 700")</f>
        <v>440-501</v>
      </c>
      <c r="AL98" s="343">
        <v>12</v>
      </c>
      <c r="AM98" s="343"/>
      <c r="AN98" s="348">
        <v>44228</v>
      </c>
      <c r="AO98" s="343" t="s">
        <v>256</v>
      </c>
      <c r="AP98" s="349" t="str">
        <f t="shared" ca="1" si="10"/>
        <v>5Y 6M</v>
      </c>
      <c r="AQ98" s="355" t="str">
        <f>IF(_xlfn.DAYS(SETUP!$A$2,AN98)&lt;365,"Less Than 1 Yr", IF(_xlfn.DAYS(SETUP!$A$2,AN98)&lt;=730,"1 Year to 2 Yrs", IF(_xlfn.DAYS(SETUP!$A$2,AN98)&lt;=1095,"2 Yrs to 3 Yrs", IF(_xlfn.DAYS(SETUP!$A$2,AN98)&lt;=1825,"3 Yrs to 5 Yrs", IF(_xlfn.DAYS(SETUP!$A$2,AN98)&lt;=2555,"5 Yrs to 7 Yrs", "Above 7 Yrs")))))</f>
        <v>5 Yrs to 7 Yrs</v>
      </c>
      <c r="AR98" s="356" t="str">
        <f>IF(J98="","",DATEDIF(J98,SETUP!$B$2,"Y")&amp;" Yrs")</f>
        <v>43 Yrs</v>
      </c>
      <c r="AS98" s="349" t="str">
        <f>IF(J98="","",
 IF(DATEDIF(J98,SETUP!$B$2,"Y")&lt;25,"Below 25",
 IF(DATEDIF(J98,SETUP!$B$2,"Y")&lt;30,"25-30",
 IF(DATEDIF(J98,SETUP!$B$2,"Y")&lt;35,"30-35",
 IF(DATEDIF(J98,SETUP!$B$2,"Y")&lt;40,"35-40",
 "Above 40")))))</f>
        <v>Above 40</v>
      </c>
      <c r="AT98" s="349" t="s">
        <v>1140</v>
      </c>
      <c r="AU98" s="349"/>
      <c r="AV98" s="343">
        <f t="shared" si="11"/>
        <v>20</v>
      </c>
      <c r="AW98" s="357"/>
      <c r="AX98" s="343">
        <v>391</v>
      </c>
      <c r="AY98" s="352">
        <v>109</v>
      </c>
      <c r="AZ98" s="343"/>
      <c r="BA98" s="343"/>
    </row>
    <row r="99" spans="1:53" ht="13.95" customHeight="1" x14ac:dyDescent="0.25">
      <c r="A99" s="343">
        <f>COUNTIF($D$2:D99,D99)</f>
        <v>98</v>
      </c>
      <c r="B99" s="344" t="s">
        <v>1432</v>
      </c>
      <c r="C99" s="345" t="s">
        <v>259</v>
      </c>
      <c r="D99" s="343" t="s">
        <v>41</v>
      </c>
      <c r="E99" s="346" t="s">
        <v>163</v>
      </c>
      <c r="F99" s="347" t="s">
        <v>163</v>
      </c>
      <c r="G99" s="343" t="s">
        <v>51</v>
      </c>
      <c r="H99" s="343"/>
      <c r="I99" s="343" t="s">
        <v>52</v>
      </c>
      <c r="J99" s="348">
        <v>31230</v>
      </c>
      <c r="K99" s="348">
        <v>46054</v>
      </c>
      <c r="L99" s="343" t="s">
        <v>605</v>
      </c>
      <c r="M99" s="343"/>
      <c r="N99" s="349" t="str">
        <f>IF(OR(MASTER_Workers!$E99="Contractor-PF",MASTER_Workers!$E99="Company"),"Yes","No")</f>
        <v>Yes</v>
      </c>
      <c r="O99" s="349" t="str">
        <f>IF(Table2[[#This Row],[Unit]]= "Sakar-III", "YES", "NO")</f>
        <v>NO</v>
      </c>
      <c r="P99" s="350">
        <v>101309824579</v>
      </c>
      <c r="Q99" s="350">
        <v>101309824579</v>
      </c>
      <c r="R99" s="343"/>
      <c r="S99" s="367" t="str">
        <f>IF(Table2[[#This Row],[Type]]&lt;&gt;"Company", "Contractor", IF(Table2[[#This Row],[Bank_Name]]&lt;&gt;"HDFC Bank", "Cheque Payment", "HDFC NEFT"))</f>
        <v>HDFC NEFT</v>
      </c>
      <c r="T99" s="343" t="s">
        <v>1082</v>
      </c>
      <c r="U99" s="350">
        <v>50100398511992</v>
      </c>
      <c r="V99" s="352">
        <v>0</v>
      </c>
      <c r="W99" s="106">
        <v>386</v>
      </c>
      <c r="X99" s="106">
        <v>113</v>
      </c>
      <c r="Y99" s="106">
        <v>0</v>
      </c>
      <c r="Z99" s="107">
        <f t="shared" si="14"/>
        <v>499</v>
      </c>
      <c r="AA99" s="156">
        <f t="shared" si="15"/>
        <v>46</v>
      </c>
      <c r="AB99" s="106">
        <f>ROUND(IF(Table2[[#This Row],[Type]]="Company",Table2[[#This Row],[Basic_Rate_Day]]*8.33%,5),0)</f>
        <v>32</v>
      </c>
      <c r="AC99" s="107">
        <f t="shared" si="9"/>
        <v>577</v>
      </c>
      <c r="AD99" s="106">
        <v>501</v>
      </c>
      <c r="AE99" s="343" t="s">
        <v>969</v>
      </c>
      <c r="AF99" s="343" t="s">
        <v>957</v>
      </c>
      <c r="AG99" s="343" t="s">
        <v>613</v>
      </c>
      <c r="AH99" s="343"/>
      <c r="AI99" s="349" t="str">
        <f t="shared" si="12"/>
        <v>1</v>
      </c>
      <c r="AJ99" s="353">
        <f t="shared" si="13"/>
        <v>-3</v>
      </c>
      <c r="AK99" s="349" t="str" cm="1">
        <f t="array" ref="AK99">_xlfn.IFS(Z99&lt;=501, "440-501", Z99&lt;=550, "502-550", Z99&lt;=600, "551-600", Z99&lt;=650, "601-650", Z99&lt;=700, "651-700", TRUE, "Above 700")</f>
        <v>440-501</v>
      </c>
      <c r="AL99" s="343"/>
      <c r="AM99" s="343"/>
      <c r="AN99" s="348">
        <v>44228</v>
      </c>
      <c r="AO99" s="343" t="s">
        <v>258</v>
      </c>
      <c r="AP99" s="349" t="str">
        <f t="shared" ca="1" si="10"/>
        <v>5Y 6M</v>
      </c>
      <c r="AQ99" s="355" t="str">
        <f>IF(_xlfn.DAYS(SETUP!$A$2,AN99)&lt;365,"Less Than 1 Yr", IF(_xlfn.DAYS(SETUP!$A$2,AN99)&lt;=730,"1 Year to 2 Yrs", IF(_xlfn.DAYS(SETUP!$A$2,AN99)&lt;=1095,"2 Yrs to 3 Yrs", IF(_xlfn.DAYS(SETUP!$A$2,AN99)&lt;=1825,"3 Yrs to 5 Yrs", IF(_xlfn.DAYS(SETUP!$A$2,AN99)&lt;=2555,"5 Yrs to 7 Yrs", "Above 7 Yrs")))))</f>
        <v>5 Yrs to 7 Yrs</v>
      </c>
      <c r="AR99" s="356" t="str">
        <f>IF(J99="","",DATEDIF(J99,SETUP!$B$2,"Y")&amp;" Yrs")</f>
        <v>40 Yrs</v>
      </c>
      <c r="AS99" s="349" t="str">
        <f>IF(J99="","",
 IF(DATEDIF(J99,SETUP!$B$2,"Y")&lt;25,"Below 25",
 IF(DATEDIF(J99,SETUP!$B$2,"Y")&lt;30,"25-30",
 IF(DATEDIF(J99,SETUP!$B$2,"Y")&lt;35,"30-35",
 IF(DATEDIF(J99,SETUP!$B$2,"Y")&lt;40,"35-40",
 "Above 40")))))</f>
        <v>Above 40</v>
      </c>
      <c r="AT99" s="349" t="s">
        <v>1140</v>
      </c>
      <c r="AU99" s="349"/>
      <c r="AV99" s="343">
        <f t="shared" si="11"/>
        <v>20</v>
      </c>
      <c r="AW99" s="357"/>
      <c r="AX99" s="343">
        <v>386</v>
      </c>
      <c r="AY99" s="352">
        <v>113</v>
      </c>
      <c r="AZ99" s="343"/>
      <c r="BA99" s="343"/>
    </row>
    <row r="100" spans="1:53" ht="13.95" customHeight="1" x14ac:dyDescent="0.25">
      <c r="A100" s="343">
        <f>COUNTIF($D$2:D100,D100)</f>
        <v>99</v>
      </c>
      <c r="B100" s="344" t="s">
        <v>1433</v>
      </c>
      <c r="C100" s="345" t="s">
        <v>261</v>
      </c>
      <c r="D100" s="343" t="s">
        <v>41</v>
      </c>
      <c r="E100" s="346" t="s">
        <v>163</v>
      </c>
      <c r="F100" s="347" t="s">
        <v>163</v>
      </c>
      <c r="G100" s="343" t="s">
        <v>262</v>
      </c>
      <c r="H100" s="343"/>
      <c r="I100" s="343" t="s">
        <v>45</v>
      </c>
      <c r="J100" s="348">
        <v>33201</v>
      </c>
      <c r="K100" s="348">
        <v>46054</v>
      </c>
      <c r="L100" s="343" t="s">
        <v>605</v>
      </c>
      <c r="M100" s="343"/>
      <c r="N100" s="349" t="str">
        <f>IF(OR(MASTER_Workers!$E100="Contractor-PF",MASTER_Workers!$E100="Company"),"Yes","No")</f>
        <v>Yes</v>
      </c>
      <c r="O100" s="349" t="str">
        <f>IF(Table2[[#This Row],[Unit]]= "Sakar-III", "YES", "NO")</f>
        <v>NO</v>
      </c>
      <c r="P100" s="350">
        <v>101663369821</v>
      </c>
      <c r="Q100" s="350">
        <v>101663369821</v>
      </c>
      <c r="R100" s="343"/>
      <c r="S100" s="367" t="str">
        <f>IF(Table2[[#This Row],[Type]]&lt;&gt;"Company", "Contractor", IF(Table2[[#This Row],[Bank_Name]]&lt;&gt;"HDFC Bank", "Cheque Payment", "HDFC NEFT"))</f>
        <v>HDFC NEFT</v>
      </c>
      <c r="T100" s="343" t="s">
        <v>1082</v>
      </c>
      <c r="U100" s="350">
        <v>50100411722180</v>
      </c>
      <c r="V100" s="352">
        <v>0</v>
      </c>
      <c r="W100" s="106">
        <v>386</v>
      </c>
      <c r="X100" s="106">
        <v>114</v>
      </c>
      <c r="Y100" s="106">
        <v>0</v>
      </c>
      <c r="Z100" s="107">
        <f t="shared" si="14"/>
        <v>500</v>
      </c>
      <c r="AA100" s="156">
        <f t="shared" si="15"/>
        <v>46</v>
      </c>
      <c r="AB100" s="106">
        <f>ROUND(IF(Table2[[#This Row],[Type]]="Company",Table2[[#This Row],[Basic_Rate_Day]]*8.33%,5),0)</f>
        <v>32</v>
      </c>
      <c r="AC100" s="107">
        <f t="shared" si="9"/>
        <v>578</v>
      </c>
      <c r="AD100" s="106">
        <v>501</v>
      </c>
      <c r="AE100" s="343" t="s">
        <v>956</v>
      </c>
      <c r="AF100" s="343" t="s">
        <v>957</v>
      </c>
      <c r="AG100" s="343" t="s">
        <v>966</v>
      </c>
      <c r="AH100" s="343"/>
      <c r="AI100" s="349" t="str">
        <f t="shared" si="12"/>
        <v>1</v>
      </c>
      <c r="AJ100" s="353">
        <f t="shared" si="13"/>
        <v>-2</v>
      </c>
      <c r="AK100" s="349" t="str" cm="1">
        <f t="array" ref="AK100">_xlfn.IFS(Z100&lt;=501, "440-501", Z100&lt;=550, "502-550", Z100&lt;=600, "551-600", Z100&lt;=650, "601-650", Z100&lt;=700, "651-700", TRUE, "Above 700")</f>
        <v>440-501</v>
      </c>
      <c r="AL100" s="343"/>
      <c r="AM100" s="343"/>
      <c r="AN100" s="348">
        <v>44228</v>
      </c>
      <c r="AO100" s="343" t="s">
        <v>260</v>
      </c>
      <c r="AP100" s="349" t="str">
        <f t="shared" ca="1" si="10"/>
        <v>5Y 6M</v>
      </c>
      <c r="AQ100" s="355" t="str">
        <f>IF(_xlfn.DAYS(SETUP!$A$2,AN100)&lt;365,"Less Than 1 Yr", IF(_xlfn.DAYS(SETUP!$A$2,AN100)&lt;=730,"1 Year to 2 Yrs", IF(_xlfn.DAYS(SETUP!$A$2,AN100)&lt;=1095,"2 Yrs to 3 Yrs", IF(_xlfn.DAYS(SETUP!$A$2,AN100)&lt;=1825,"3 Yrs to 5 Yrs", IF(_xlfn.DAYS(SETUP!$A$2,AN100)&lt;=2555,"5 Yrs to 7 Yrs", "Above 7 Yrs")))))</f>
        <v>5 Yrs to 7 Yrs</v>
      </c>
      <c r="AR100" s="356" t="str">
        <f>IF(J100="","",DATEDIF(J100,SETUP!$B$2,"Y")&amp;" Yrs")</f>
        <v>35 Yrs</v>
      </c>
      <c r="AS100" s="349" t="str">
        <f>IF(J100="","",
 IF(DATEDIF(J100,SETUP!$B$2,"Y")&lt;25,"Below 25",
 IF(DATEDIF(J100,SETUP!$B$2,"Y")&lt;30,"25-30",
 IF(DATEDIF(J100,SETUP!$B$2,"Y")&lt;35,"30-35",
 IF(DATEDIF(J100,SETUP!$B$2,"Y")&lt;40,"35-40",
 "Above 40")))))</f>
        <v>35-40</v>
      </c>
      <c r="AT100" s="349" t="s">
        <v>1141</v>
      </c>
      <c r="AU100" s="349"/>
      <c r="AV100" s="343">
        <f t="shared" si="11"/>
        <v>20</v>
      </c>
      <c r="AW100" s="357"/>
      <c r="AX100" s="343">
        <v>386</v>
      </c>
      <c r="AY100" s="352">
        <v>114</v>
      </c>
      <c r="AZ100" s="343"/>
      <c r="BA100" s="343"/>
    </row>
    <row r="101" spans="1:53" ht="13.95" customHeight="1" x14ac:dyDescent="0.25">
      <c r="A101" s="343">
        <f>COUNTIF($D$2:D101,D101)</f>
        <v>100</v>
      </c>
      <c r="B101" s="344" t="s">
        <v>1067</v>
      </c>
      <c r="C101" s="345" t="s">
        <v>264</v>
      </c>
      <c r="D101" s="343" t="s">
        <v>41</v>
      </c>
      <c r="E101" s="346" t="s">
        <v>163</v>
      </c>
      <c r="F101" s="347" t="str">
        <f>Table2[[#This Row],[Type]]</f>
        <v>Company</v>
      </c>
      <c r="G101" s="343" t="s">
        <v>44</v>
      </c>
      <c r="H101" s="343"/>
      <c r="I101" s="343" t="s">
        <v>45</v>
      </c>
      <c r="J101" s="348">
        <v>36577</v>
      </c>
      <c r="K101" s="348">
        <v>46054</v>
      </c>
      <c r="L101" s="343" t="s">
        <v>605</v>
      </c>
      <c r="M101" s="343"/>
      <c r="N101" s="349" t="str">
        <f>IF(OR(MASTER_Workers!$E101="Contractor-PF",MASTER_Workers!$E101="Company"),"Yes","No")</f>
        <v>Yes</v>
      </c>
      <c r="O101" s="349" t="str">
        <f>IF(Table2[[#This Row],[Unit]]= "Sakar-III", "YES", "NO")</f>
        <v>NO</v>
      </c>
      <c r="P101" s="350">
        <v>101668585178</v>
      </c>
      <c r="Q101" s="350">
        <v>101668585178</v>
      </c>
      <c r="R101" s="343"/>
      <c r="S101" s="367" t="str">
        <f>IF(Table2[[#This Row],[Type]]&lt;&gt;"Company", "Contractor", IF(Table2[[#This Row],[Bank_Name]]&lt;&gt;"HDFC Bank", "Cheque Payment", "HDFC NEFT"))</f>
        <v>HDFC NEFT</v>
      </c>
      <c r="T101" s="343" t="s">
        <v>1082</v>
      </c>
      <c r="U101" s="350" t="s">
        <v>1940</v>
      </c>
      <c r="V101" s="352">
        <v>0</v>
      </c>
      <c r="W101" s="106">
        <v>386</v>
      </c>
      <c r="X101" s="106">
        <v>104</v>
      </c>
      <c r="Y101" s="106">
        <v>0</v>
      </c>
      <c r="Z101" s="107">
        <f t="shared" si="14"/>
        <v>490</v>
      </c>
      <c r="AA101" s="156">
        <f t="shared" si="15"/>
        <v>46</v>
      </c>
      <c r="AB101" s="106">
        <f>ROUND(IF(Table2[[#This Row],[Type]]="Company",Table2[[#This Row],[Basic_Rate_Day]]*8.33%,5),0)</f>
        <v>32</v>
      </c>
      <c r="AC101" s="107">
        <f t="shared" si="9"/>
        <v>568</v>
      </c>
      <c r="AD101" s="106">
        <v>501</v>
      </c>
      <c r="AE101" s="343" t="s">
        <v>956</v>
      </c>
      <c r="AF101" s="343" t="s">
        <v>957</v>
      </c>
      <c r="AG101" s="343" t="s">
        <v>962</v>
      </c>
      <c r="AH101" s="343"/>
      <c r="AI101" s="349" t="str">
        <f t="shared" si="12"/>
        <v>1</v>
      </c>
      <c r="AJ101" s="353">
        <f t="shared" si="13"/>
        <v>-12</v>
      </c>
      <c r="AK101" s="349" t="str" cm="1">
        <f t="array" ref="AK101">_xlfn.IFS(Z101&lt;=501, "440-501", Z101&lt;=550, "502-550", Z101&lt;=600, "551-600", Z101&lt;=650, "601-650", Z101&lt;=700, "651-700", TRUE, "Above 700")</f>
        <v>440-501</v>
      </c>
      <c r="AL101" s="343"/>
      <c r="AM101" s="343"/>
      <c r="AN101" s="348">
        <v>44256</v>
      </c>
      <c r="AO101" s="343" t="s">
        <v>263</v>
      </c>
      <c r="AP101" s="349" t="str">
        <f t="shared" ca="1" si="10"/>
        <v>5Y 5M</v>
      </c>
      <c r="AQ101" s="355" t="str">
        <f>IF(_xlfn.DAYS(SETUP!$A$2,AN101)&lt;365,"Less Than 1 Yr", IF(_xlfn.DAYS(SETUP!$A$2,AN101)&lt;=730,"1 Year to 2 Yrs", IF(_xlfn.DAYS(SETUP!$A$2,AN101)&lt;=1095,"2 Yrs to 3 Yrs", IF(_xlfn.DAYS(SETUP!$A$2,AN101)&lt;=1825,"3 Yrs to 5 Yrs", IF(_xlfn.DAYS(SETUP!$A$2,AN101)&lt;=2555,"5 Yrs to 7 Yrs", "Above 7 Yrs")))))</f>
        <v>5 Yrs to 7 Yrs</v>
      </c>
      <c r="AR101" s="356" t="str">
        <f>IF(J101="","",DATEDIF(J101,SETUP!$B$2,"Y")&amp;" Yrs")</f>
        <v>26 Yrs</v>
      </c>
      <c r="AS101" s="349" t="str">
        <f>IF(J101="","",
 IF(DATEDIF(J101,SETUP!$B$2,"Y")&lt;25,"Below 25",
 IF(DATEDIF(J101,SETUP!$B$2,"Y")&lt;30,"25-30",
 IF(DATEDIF(J101,SETUP!$B$2,"Y")&lt;35,"30-35",
 IF(DATEDIF(J101,SETUP!$B$2,"Y")&lt;40,"35-40",
 "Above 40")))))</f>
        <v>25-30</v>
      </c>
      <c r="AT101" s="349" t="s">
        <v>1141</v>
      </c>
      <c r="AU101" s="349"/>
      <c r="AV101" s="343">
        <f t="shared" si="11"/>
        <v>20</v>
      </c>
      <c r="AW101" s="357"/>
      <c r="AX101" s="343">
        <v>386</v>
      </c>
      <c r="AY101" s="352">
        <v>104</v>
      </c>
      <c r="AZ101" s="343"/>
      <c r="BA101" s="343"/>
    </row>
    <row r="102" spans="1:53" ht="13.95" customHeight="1" x14ac:dyDescent="0.25">
      <c r="A102" s="343">
        <f>COUNTIF($D$2:D102,D102)</f>
        <v>101</v>
      </c>
      <c r="B102" s="344" t="s">
        <v>1434</v>
      </c>
      <c r="C102" s="345" t="s">
        <v>266</v>
      </c>
      <c r="D102" s="343" t="s">
        <v>41</v>
      </c>
      <c r="E102" s="346" t="s">
        <v>163</v>
      </c>
      <c r="F102" s="347" t="s">
        <v>163</v>
      </c>
      <c r="G102" s="343" t="s">
        <v>87</v>
      </c>
      <c r="H102" s="343"/>
      <c r="I102" s="343" t="s">
        <v>52</v>
      </c>
      <c r="J102" s="348">
        <v>35246</v>
      </c>
      <c r="K102" s="348">
        <v>46054</v>
      </c>
      <c r="L102" s="343" t="s">
        <v>605</v>
      </c>
      <c r="M102" s="343"/>
      <c r="N102" s="349" t="str">
        <f>IF(OR(MASTER_Workers!$E102="Contractor-PF",MASTER_Workers!$E102="Company"),"Yes","No")</f>
        <v>Yes</v>
      </c>
      <c r="O102" s="349" t="str">
        <f>IF(Table2[[#This Row],[Unit]]= "Sakar-III", "YES", "NO")</f>
        <v>NO</v>
      </c>
      <c r="P102" s="350">
        <v>101668626504</v>
      </c>
      <c r="Q102" s="350">
        <v>101668626504</v>
      </c>
      <c r="R102" s="343"/>
      <c r="S102" s="367" t="str">
        <f>IF(Table2[[#This Row],[Type]]&lt;&gt;"Company", "Contractor", IF(Table2[[#This Row],[Bank_Name]]&lt;&gt;"HDFC Bank", "Cheque Payment", "HDFC NEFT"))</f>
        <v>HDFC NEFT</v>
      </c>
      <c r="T102" s="343" t="s">
        <v>1082</v>
      </c>
      <c r="U102" s="350">
        <v>50100398508462</v>
      </c>
      <c r="V102" s="352">
        <v>0</v>
      </c>
      <c r="W102" s="106">
        <v>386</v>
      </c>
      <c r="X102" s="106">
        <v>99</v>
      </c>
      <c r="Y102" s="106">
        <v>0</v>
      </c>
      <c r="Z102" s="107">
        <f t="shared" si="14"/>
        <v>485</v>
      </c>
      <c r="AA102" s="156">
        <f t="shared" si="15"/>
        <v>46</v>
      </c>
      <c r="AB102" s="106">
        <f>ROUND(IF(Table2[[#This Row],[Type]]="Company",Table2[[#This Row],[Basic_Rate_Day]]*8.33%,5),0)</f>
        <v>32</v>
      </c>
      <c r="AC102" s="107">
        <f t="shared" si="9"/>
        <v>563</v>
      </c>
      <c r="AD102" s="106">
        <v>501</v>
      </c>
      <c r="AE102" s="343" t="s">
        <v>960</v>
      </c>
      <c r="AF102" s="343" t="s">
        <v>580</v>
      </c>
      <c r="AG102" s="343" t="s">
        <v>966</v>
      </c>
      <c r="AH102" s="343"/>
      <c r="AI102" s="349" t="str">
        <f t="shared" si="12"/>
        <v>1</v>
      </c>
      <c r="AJ102" s="353">
        <f t="shared" si="13"/>
        <v>-17</v>
      </c>
      <c r="AK102" s="349" t="str" cm="1">
        <f t="array" ref="AK102">_xlfn.IFS(Z102&lt;=501, "440-501", Z102&lt;=550, "502-550", Z102&lt;=600, "551-600", Z102&lt;=650, "601-650", Z102&lt;=700, "651-700", TRUE, "Above 700")</f>
        <v>440-501</v>
      </c>
      <c r="AL102" s="343">
        <v>13</v>
      </c>
      <c r="AM102" s="343"/>
      <c r="AN102" s="348">
        <v>44256</v>
      </c>
      <c r="AO102" s="343" t="s">
        <v>265</v>
      </c>
      <c r="AP102" s="349" t="str">
        <f t="shared" ca="1" si="10"/>
        <v>5Y 5M</v>
      </c>
      <c r="AQ102" s="355" t="str">
        <f>IF(_xlfn.DAYS(SETUP!$A$2,AN102)&lt;365,"Less Than 1 Yr", IF(_xlfn.DAYS(SETUP!$A$2,AN102)&lt;=730,"1 Year to 2 Yrs", IF(_xlfn.DAYS(SETUP!$A$2,AN102)&lt;=1095,"2 Yrs to 3 Yrs", IF(_xlfn.DAYS(SETUP!$A$2,AN102)&lt;=1825,"3 Yrs to 5 Yrs", IF(_xlfn.DAYS(SETUP!$A$2,AN102)&lt;=2555,"5 Yrs to 7 Yrs", "Above 7 Yrs")))))</f>
        <v>5 Yrs to 7 Yrs</v>
      </c>
      <c r="AR102" s="356" t="str">
        <f>IF(J102="","",DATEDIF(J102,SETUP!$B$2,"Y")&amp;" Yrs")</f>
        <v>29 Yrs</v>
      </c>
      <c r="AS102" s="349" t="str">
        <f>IF(J102="","",
 IF(DATEDIF(J102,SETUP!$B$2,"Y")&lt;25,"Below 25",
 IF(DATEDIF(J102,SETUP!$B$2,"Y")&lt;30,"25-30",
 IF(DATEDIF(J102,SETUP!$B$2,"Y")&lt;35,"30-35",
 IF(DATEDIF(J102,SETUP!$B$2,"Y")&lt;40,"35-40",
 "Above 40")))))</f>
        <v>25-30</v>
      </c>
      <c r="AT102" s="349" t="s">
        <v>1140</v>
      </c>
      <c r="AU102" s="349"/>
      <c r="AV102" s="343">
        <f t="shared" si="11"/>
        <v>20</v>
      </c>
      <c r="AW102" s="357"/>
      <c r="AX102" s="343">
        <v>386</v>
      </c>
      <c r="AY102" s="352">
        <v>99</v>
      </c>
      <c r="AZ102" s="343"/>
      <c r="BA102" s="343"/>
    </row>
    <row r="103" spans="1:53" ht="13.95" customHeight="1" x14ac:dyDescent="0.25">
      <c r="A103" s="343">
        <f>COUNTIF($D$2:D103,D103)</f>
        <v>102</v>
      </c>
      <c r="B103" s="344" t="s">
        <v>1435</v>
      </c>
      <c r="C103" s="345" t="s">
        <v>268</v>
      </c>
      <c r="D103" s="343" t="s">
        <v>41</v>
      </c>
      <c r="E103" s="346" t="s">
        <v>163</v>
      </c>
      <c r="F103" s="347" t="s">
        <v>163</v>
      </c>
      <c r="G103" s="343" t="s">
        <v>203</v>
      </c>
      <c r="H103" s="343"/>
      <c r="I103" s="343" t="s">
        <v>45</v>
      </c>
      <c r="J103" s="348">
        <v>36185</v>
      </c>
      <c r="K103" s="348">
        <v>46054</v>
      </c>
      <c r="L103" s="343" t="s">
        <v>605</v>
      </c>
      <c r="M103" s="343"/>
      <c r="N103" s="349" t="str">
        <f>IF(OR(MASTER_Workers!$E103="Contractor-PF",MASTER_Workers!$E103="Company"),"Yes","No")</f>
        <v>Yes</v>
      </c>
      <c r="O103" s="349" t="str">
        <f>IF(Table2[[#This Row],[Unit]]= "Sakar-III", "YES", "NO")</f>
        <v>NO</v>
      </c>
      <c r="P103" s="350">
        <v>101318661641</v>
      </c>
      <c r="Q103" s="350">
        <v>101318661641</v>
      </c>
      <c r="R103" s="343"/>
      <c r="S103" s="368" t="str">
        <f>IF(Table2[[#This Row],[Type]]&lt;&gt;"Company", "Contractor", IF(Table2[[#This Row],[Bank_Name]]&lt;&gt;"HDFC Bank", "Cheque Payment", "HDFC NEFT"))</f>
        <v>HDFC NEFT</v>
      </c>
      <c r="T103" s="343" t="s">
        <v>1082</v>
      </c>
      <c r="U103" s="350">
        <v>50100235496780</v>
      </c>
      <c r="V103" s="352">
        <v>0</v>
      </c>
      <c r="W103" s="106">
        <v>409</v>
      </c>
      <c r="X103" s="106">
        <v>166</v>
      </c>
      <c r="Y103" s="106">
        <v>15</v>
      </c>
      <c r="Z103" s="107">
        <f t="shared" si="14"/>
        <v>590</v>
      </c>
      <c r="AA103" s="156">
        <f t="shared" si="15"/>
        <v>49</v>
      </c>
      <c r="AB103" s="155">
        <f>ROUND(IF(Table2[[#This Row],[Type]]="Company",Table2[[#This Row],[Basic_Rate_Day]]*8.33%,5),0)</f>
        <v>34</v>
      </c>
      <c r="AC103" s="107">
        <f t="shared" si="9"/>
        <v>673</v>
      </c>
      <c r="AD103" s="106">
        <v>501</v>
      </c>
      <c r="AE103" s="343" t="s">
        <v>956</v>
      </c>
      <c r="AF103" s="343" t="s">
        <v>957</v>
      </c>
      <c r="AG103" s="343" t="s">
        <v>968</v>
      </c>
      <c r="AH103" s="343"/>
      <c r="AI103" s="349" t="str">
        <f t="shared" si="12"/>
        <v>1</v>
      </c>
      <c r="AJ103" s="369">
        <f t="shared" si="13"/>
        <v>88</v>
      </c>
      <c r="AK103" s="349" t="str" cm="1">
        <f t="array" ref="AK103">_xlfn.IFS(Z103&lt;=501, "440-501", Z103&lt;=550, "502-550", Z103&lt;=600, "551-600", Z103&lt;=650, "601-650", Z103&lt;=700, "651-700", TRUE, "Above 700")</f>
        <v>551-600</v>
      </c>
      <c r="AL103" s="343"/>
      <c r="AM103" s="343"/>
      <c r="AN103" s="348">
        <v>44256</v>
      </c>
      <c r="AO103" s="343" t="s">
        <v>267</v>
      </c>
      <c r="AP103" s="349" t="str">
        <f t="shared" ca="1" si="10"/>
        <v>5Y 5M</v>
      </c>
      <c r="AQ103" s="355" t="str">
        <f>IF(_xlfn.DAYS(SETUP!$A$2,AN103)&lt;365,"Less Than 1 Yr", IF(_xlfn.DAYS(SETUP!$A$2,AN103)&lt;=730,"1 Year to 2 Yrs", IF(_xlfn.DAYS(SETUP!$A$2,AN103)&lt;=1095,"2 Yrs to 3 Yrs", IF(_xlfn.DAYS(SETUP!$A$2,AN103)&lt;=1825,"3 Yrs to 5 Yrs", IF(_xlfn.DAYS(SETUP!$A$2,AN103)&lt;=2555,"5 Yrs to 7 Yrs", "Above 7 Yrs")))))</f>
        <v>5 Yrs to 7 Yrs</v>
      </c>
      <c r="AR103" s="356" t="str">
        <f>IF(J103="","",DATEDIF(J103,SETUP!$B$2,"Y")&amp;" Yrs")</f>
        <v>27 Yrs</v>
      </c>
      <c r="AS103" s="349" t="str">
        <f>IF(J103="","",
 IF(DATEDIF(J103,SETUP!$B$2,"Y")&lt;25,"Below 25",
 IF(DATEDIF(J103,SETUP!$B$2,"Y")&lt;30,"25-30",
 IF(DATEDIF(J103,SETUP!$B$2,"Y")&lt;35,"30-35",
 IF(DATEDIF(J103,SETUP!$B$2,"Y")&lt;40,"35-40",
 "Above 40")))))</f>
        <v>25-30</v>
      </c>
      <c r="AT103" s="343" t="s">
        <v>1141</v>
      </c>
      <c r="AU103" s="343"/>
      <c r="AV103" s="349">
        <f t="shared" si="11"/>
        <v>20</v>
      </c>
      <c r="AW103" s="357"/>
      <c r="AX103" s="343">
        <v>409</v>
      </c>
      <c r="AY103" s="352">
        <v>166</v>
      </c>
      <c r="AZ103" s="343"/>
      <c r="BA103" s="343"/>
    </row>
    <row r="104" spans="1:53" ht="13.95" customHeight="1" x14ac:dyDescent="0.25">
      <c r="A104" s="343">
        <f>COUNTIF($D$2:D104,D104)</f>
        <v>103</v>
      </c>
      <c r="B104" s="344" t="s">
        <v>1436</v>
      </c>
      <c r="C104" s="345" t="s">
        <v>270</v>
      </c>
      <c r="D104" s="343" t="s">
        <v>41</v>
      </c>
      <c r="E104" s="346" t="s">
        <v>163</v>
      </c>
      <c r="F104" s="347" t="s">
        <v>163</v>
      </c>
      <c r="G104" s="343" t="s">
        <v>87</v>
      </c>
      <c r="H104" s="343"/>
      <c r="I104" s="343" t="s">
        <v>52</v>
      </c>
      <c r="J104" s="348">
        <v>31657</v>
      </c>
      <c r="K104" s="348">
        <v>46054</v>
      </c>
      <c r="L104" s="343" t="s">
        <v>605</v>
      </c>
      <c r="M104" s="343"/>
      <c r="N104" s="349" t="str">
        <f>IF(OR(MASTER_Workers!$E104="Contractor-PF",MASTER_Workers!$E104="Company"),"Yes","No")</f>
        <v>Yes</v>
      </c>
      <c r="O104" s="349" t="str">
        <f>IF(Table2[[#This Row],[Unit]]= "Sakar-III", "YES", "NO")</f>
        <v>NO</v>
      </c>
      <c r="P104" s="350">
        <v>101669581095</v>
      </c>
      <c r="Q104" s="350">
        <v>101669581095</v>
      </c>
      <c r="R104" s="343"/>
      <c r="S104" s="367" t="str">
        <f>IF(Table2[[#This Row],[Type]]&lt;&gt;"Company", "Contractor", IF(Table2[[#This Row],[Bank_Name]]&lt;&gt;"HDFC Bank", "Cheque Payment", "HDFC NEFT"))</f>
        <v>HDFC NEFT</v>
      </c>
      <c r="T104" s="343" t="s">
        <v>1082</v>
      </c>
      <c r="U104" s="350">
        <v>50100398508452</v>
      </c>
      <c r="V104" s="352">
        <v>0</v>
      </c>
      <c r="W104" s="106">
        <v>386</v>
      </c>
      <c r="X104" s="106">
        <v>156</v>
      </c>
      <c r="Y104" s="106">
        <v>0</v>
      </c>
      <c r="Z104" s="107">
        <f t="shared" si="14"/>
        <v>542</v>
      </c>
      <c r="AA104" s="156">
        <f t="shared" si="15"/>
        <v>46</v>
      </c>
      <c r="AB104" s="106">
        <f>ROUND(IF(Table2[[#This Row],[Type]]="Company",Table2[[#This Row],[Basic_Rate_Day]]*8.33%,5),0)</f>
        <v>32</v>
      </c>
      <c r="AC104" s="107">
        <f t="shared" si="9"/>
        <v>620</v>
      </c>
      <c r="AD104" s="106">
        <v>501</v>
      </c>
      <c r="AE104" s="343" t="s">
        <v>960</v>
      </c>
      <c r="AF104" s="343" t="s">
        <v>580</v>
      </c>
      <c r="AG104" s="343" t="s">
        <v>985</v>
      </c>
      <c r="AH104" s="343"/>
      <c r="AI104" s="349" t="str">
        <f t="shared" si="12"/>
        <v>1</v>
      </c>
      <c r="AJ104" s="353">
        <f t="shared" si="13"/>
        <v>40</v>
      </c>
      <c r="AK104" s="349" t="str" cm="1">
        <f t="array" ref="AK104">_xlfn.IFS(Z104&lt;=501, "440-501", Z104&lt;=550, "502-550", Z104&lt;=600, "551-600", Z104&lt;=650, "601-650", Z104&lt;=700, "651-700", TRUE, "Above 700")</f>
        <v>502-550</v>
      </c>
      <c r="AL104" s="343">
        <v>10</v>
      </c>
      <c r="AM104" s="343"/>
      <c r="AN104" s="348">
        <v>44256</v>
      </c>
      <c r="AO104" s="343" t="s">
        <v>269</v>
      </c>
      <c r="AP104" s="349" t="str">
        <f t="shared" ca="1" si="10"/>
        <v>5Y 5M</v>
      </c>
      <c r="AQ104" s="355" t="str">
        <f>IF(_xlfn.DAYS(SETUP!$A$2,AN104)&lt;365,"Less Than 1 Yr", IF(_xlfn.DAYS(SETUP!$A$2,AN104)&lt;=730,"1 Year to 2 Yrs", IF(_xlfn.DAYS(SETUP!$A$2,AN104)&lt;=1095,"2 Yrs to 3 Yrs", IF(_xlfn.DAYS(SETUP!$A$2,AN104)&lt;=1825,"3 Yrs to 5 Yrs", IF(_xlfn.DAYS(SETUP!$A$2,AN104)&lt;=2555,"5 Yrs to 7 Yrs", "Above 7 Yrs")))))</f>
        <v>5 Yrs to 7 Yrs</v>
      </c>
      <c r="AR104" s="356" t="str">
        <f>IF(J104="","",DATEDIF(J104,SETUP!$B$2,"Y")&amp;" Yrs")</f>
        <v>39 Yrs</v>
      </c>
      <c r="AS104" s="349" t="str">
        <f>IF(J104="","",
 IF(DATEDIF(J104,SETUP!$B$2,"Y")&lt;25,"Below 25",
 IF(DATEDIF(J104,SETUP!$B$2,"Y")&lt;30,"25-30",
 IF(DATEDIF(J104,SETUP!$B$2,"Y")&lt;35,"30-35",
 IF(DATEDIF(J104,SETUP!$B$2,"Y")&lt;40,"35-40",
 "Above 40")))))</f>
        <v>35-40</v>
      </c>
      <c r="AT104" s="349" t="s">
        <v>1140</v>
      </c>
      <c r="AU104" s="349"/>
      <c r="AV104" s="343">
        <f t="shared" si="11"/>
        <v>20</v>
      </c>
      <c r="AW104" s="357"/>
      <c r="AX104" s="343">
        <v>386</v>
      </c>
      <c r="AY104" s="352">
        <v>156</v>
      </c>
      <c r="AZ104" s="343"/>
      <c r="BA104" s="343"/>
    </row>
    <row r="105" spans="1:53" ht="13.95" customHeight="1" x14ac:dyDescent="0.25">
      <c r="A105" s="343">
        <f>COUNTIF($D$2:D105,D105)</f>
        <v>104</v>
      </c>
      <c r="B105" s="344" t="s">
        <v>1068</v>
      </c>
      <c r="C105" s="345" t="s">
        <v>272</v>
      </c>
      <c r="D105" s="343" t="s">
        <v>41</v>
      </c>
      <c r="E105" s="346" t="s">
        <v>163</v>
      </c>
      <c r="F105" s="347" t="str">
        <f>Table2[[#This Row],[Type]]</f>
        <v>Company</v>
      </c>
      <c r="G105" s="343" t="s">
        <v>48</v>
      </c>
      <c r="H105" s="343"/>
      <c r="I105" s="343" t="s">
        <v>52</v>
      </c>
      <c r="J105" s="348">
        <v>35489</v>
      </c>
      <c r="K105" s="348">
        <v>46054</v>
      </c>
      <c r="L105" s="343" t="s">
        <v>605</v>
      </c>
      <c r="M105" s="343"/>
      <c r="N105" s="349" t="str">
        <f>IF(OR(MASTER_Workers!$E105="Contractor-PF",MASTER_Workers!$E105="Company"),"Yes","No")</f>
        <v>Yes</v>
      </c>
      <c r="O105" s="349" t="str">
        <f>IF(Table2[[#This Row],[Unit]]= "Sakar-III", "YES", "NO")</f>
        <v>NO</v>
      </c>
      <c r="P105" s="350">
        <v>101669586686</v>
      </c>
      <c r="Q105" s="350">
        <v>101669586686</v>
      </c>
      <c r="R105" s="343"/>
      <c r="S105" s="367" t="str">
        <f>IF(Table2[[#This Row],[Type]]&lt;&gt;"Company", "Contractor", IF(Table2[[#This Row],[Bank_Name]]&lt;&gt;"HDFC Bank", "Cheque Payment", "HDFC NEFT"))</f>
        <v>HDFC NEFT</v>
      </c>
      <c r="T105" s="343" t="s">
        <v>1082</v>
      </c>
      <c r="U105" s="350" t="s">
        <v>1941</v>
      </c>
      <c r="V105" s="352">
        <v>0</v>
      </c>
      <c r="W105" s="106">
        <v>389</v>
      </c>
      <c r="X105" s="106">
        <v>91</v>
      </c>
      <c r="Y105" s="106">
        <v>0</v>
      </c>
      <c r="Z105" s="107">
        <f t="shared" si="14"/>
        <v>480</v>
      </c>
      <c r="AA105" s="156">
        <f t="shared" si="15"/>
        <v>47</v>
      </c>
      <c r="AB105" s="106">
        <f>ROUND(IF(Table2[[#This Row],[Type]]="Company",Table2[[#This Row],[Basic_Rate_Day]]*8.33%,5),0)</f>
        <v>32</v>
      </c>
      <c r="AC105" s="107">
        <f t="shared" si="9"/>
        <v>559</v>
      </c>
      <c r="AD105" s="106">
        <v>501</v>
      </c>
      <c r="AE105" s="343" t="s">
        <v>963</v>
      </c>
      <c r="AF105" s="343" t="s">
        <v>580</v>
      </c>
      <c r="AG105" s="343" t="s">
        <v>986</v>
      </c>
      <c r="AH105" s="343"/>
      <c r="AI105" s="349" t="str">
        <f t="shared" si="12"/>
        <v>1</v>
      </c>
      <c r="AJ105" s="353">
        <f t="shared" si="13"/>
        <v>-22</v>
      </c>
      <c r="AK105" s="349" t="str" cm="1">
        <f t="array" ref="AK105">_xlfn.IFS(Z105&lt;=501, "440-501", Z105&lt;=550, "502-550", Z105&lt;=600, "551-600", Z105&lt;=650, "601-650", Z105&lt;=700, "651-700", TRUE, "Above 700")</f>
        <v>440-501</v>
      </c>
      <c r="AL105" s="343">
        <v>9</v>
      </c>
      <c r="AM105" s="343"/>
      <c r="AN105" s="348">
        <v>44256</v>
      </c>
      <c r="AO105" s="343" t="s">
        <v>271</v>
      </c>
      <c r="AP105" s="349" t="str">
        <f t="shared" ca="1" si="10"/>
        <v>5Y 5M</v>
      </c>
      <c r="AQ105" s="355" t="str">
        <f>IF(_xlfn.DAYS(SETUP!$A$2,AN105)&lt;365,"Less Than 1 Yr", IF(_xlfn.DAYS(SETUP!$A$2,AN105)&lt;=730,"1 Year to 2 Yrs", IF(_xlfn.DAYS(SETUP!$A$2,AN105)&lt;=1095,"2 Yrs to 3 Yrs", IF(_xlfn.DAYS(SETUP!$A$2,AN105)&lt;=1825,"3 Yrs to 5 Yrs", IF(_xlfn.DAYS(SETUP!$A$2,AN105)&lt;=2555,"5 Yrs to 7 Yrs", "Above 7 Yrs")))))</f>
        <v>5 Yrs to 7 Yrs</v>
      </c>
      <c r="AR105" s="356" t="str">
        <f>IF(J105="","",DATEDIF(J105,SETUP!$B$2,"Y")&amp;" Yrs")</f>
        <v>29 Yrs</v>
      </c>
      <c r="AS105" s="349" t="str">
        <f>IF(J105="","",
 IF(DATEDIF(J105,SETUP!$B$2,"Y")&lt;25,"Below 25",
 IF(DATEDIF(J105,SETUP!$B$2,"Y")&lt;30,"25-30",
 IF(DATEDIF(J105,SETUP!$B$2,"Y")&lt;35,"30-35",
 IF(DATEDIF(J105,SETUP!$B$2,"Y")&lt;40,"35-40",
 "Above 40")))))</f>
        <v>25-30</v>
      </c>
      <c r="AT105" s="349" t="s">
        <v>1140</v>
      </c>
      <c r="AU105" s="349"/>
      <c r="AV105" s="343">
        <f t="shared" si="11"/>
        <v>20</v>
      </c>
      <c r="AW105" s="357"/>
      <c r="AX105" s="343">
        <v>389</v>
      </c>
      <c r="AY105" s="352">
        <v>91</v>
      </c>
      <c r="AZ105" s="343"/>
      <c r="BA105" s="343"/>
    </row>
    <row r="106" spans="1:53" ht="13.95" customHeight="1" x14ac:dyDescent="0.25">
      <c r="A106" s="343">
        <f>COUNTIF($D$2:D106,D106)</f>
        <v>105</v>
      </c>
      <c r="B106" s="344" t="s">
        <v>1069</v>
      </c>
      <c r="C106" s="345" t="s">
        <v>274</v>
      </c>
      <c r="D106" s="343" t="s">
        <v>41</v>
      </c>
      <c r="E106" s="346" t="s">
        <v>163</v>
      </c>
      <c r="F106" s="347" t="str">
        <f>Table2[[#This Row],[Type]]</f>
        <v>Company</v>
      </c>
      <c r="G106" s="343" t="s">
        <v>51</v>
      </c>
      <c r="H106" s="343"/>
      <c r="I106" s="343" t="s">
        <v>52</v>
      </c>
      <c r="J106" s="348">
        <v>29738</v>
      </c>
      <c r="K106" s="348">
        <v>46054</v>
      </c>
      <c r="L106" s="343" t="s">
        <v>605</v>
      </c>
      <c r="M106" s="343"/>
      <c r="N106" s="349" t="str">
        <f>IF(OR(MASTER_Workers!$E106="Contractor-PF",MASTER_Workers!$E106="Company"),"Yes","No")</f>
        <v>Yes</v>
      </c>
      <c r="O106" s="349" t="str">
        <f>IF(Table2[[#This Row],[Unit]]= "Sakar-III", "YES", "NO")</f>
        <v>NO</v>
      </c>
      <c r="P106" s="350">
        <v>101092774163</v>
      </c>
      <c r="Q106" s="350">
        <v>101092774163</v>
      </c>
      <c r="R106" s="343"/>
      <c r="S106" s="367" t="str">
        <f>IF(Table2[[#This Row],[Type]]&lt;&gt;"Company", "Contractor", IF(Table2[[#This Row],[Bank_Name]]&lt;&gt;"HDFC Bank", "Cheque Payment", "HDFC NEFT"))</f>
        <v>HDFC NEFT</v>
      </c>
      <c r="T106" s="343" t="s">
        <v>1082</v>
      </c>
      <c r="U106" s="350" t="s">
        <v>1942</v>
      </c>
      <c r="V106" s="352">
        <v>0</v>
      </c>
      <c r="W106" s="106">
        <v>384</v>
      </c>
      <c r="X106" s="106">
        <v>101</v>
      </c>
      <c r="Y106" s="106">
        <v>0</v>
      </c>
      <c r="Z106" s="107">
        <f t="shared" si="14"/>
        <v>485</v>
      </c>
      <c r="AA106" s="156">
        <f t="shared" si="15"/>
        <v>46</v>
      </c>
      <c r="AB106" s="106">
        <f>ROUND(IF(Table2[[#This Row],[Type]]="Company",Table2[[#This Row],[Basic_Rate_Day]]*8.33%,5),0)</f>
        <v>32</v>
      </c>
      <c r="AC106" s="107">
        <f t="shared" si="9"/>
        <v>563</v>
      </c>
      <c r="AD106" s="106">
        <v>501</v>
      </c>
      <c r="AE106" s="343" t="s">
        <v>969</v>
      </c>
      <c r="AF106" s="343" t="s">
        <v>957</v>
      </c>
      <c r="AG106" s="343" t="s">
        <v>613</v>
      </c>
      <c r="AH106" s="343"/>
      <c r="AI106" s="349" t="str">
        <f t="shared" si="12"/>
        <v>1</v>
      </c>
      <c r="AJ106" s="353">
        <f t="shared" si="13"/>
        <v>-17</v>
      </c>
      <c r="AK106" s="349" t="str" cm="1">
        <f t="array" ref="AK106">_xlfn.IFS(Z106&lt;=501, "440-501", Z106&lt;=550, "502-550", Z106&lt;=600, "551-600", Z106&lt;=650, "601-650", Z106&lt;=700, "651-700", TRUE, "Above 700")</f>
        <v>440-501</v>
      </c>
      <c r="AL106" s="343"/>
      <c r="AM106" s="343"/>
      <c r="AN106" s="348">
        <v>44256</v>
      </c>
      <c r="AO106" s="343" t="s">
        <v>273</v>
      </c>
      <c r="AP106" s="349" t="str">
        <f t="shared" ca="1" si="10"/>
        <v>5Y 5M</v>
      </c>
      <c r="AQ106" s="355" t="str">
        <f>IF(_xlfn.DAYS(SETUP!$A$2,AN106)&lt;365,"Less Than 1 Yr", IF(_xlfn.DAYS(SETUP!$A$2,AN106)&lt;=730,"1 Year to 2 Yrs", IF(_xlfn.DAYS(SETUP!$A$2,AN106)&lt;=1095,"2 Yrs to 3 Yrs", IF(_xlfn.DAYS(SETUP!$A$2,AN106)&lt;=1825,"3 Yrs to 5 Yrs", IF(_xlfn.DAYS(SETUP!$A$2,AN106)&lt;=2555,"5 Yrs to 7 Yrs", "Above 7 Yrs")))))</f>
        <v>5 Yrs to 7 Yrs</v>
      </c>
      <c r="AR106" s="356" t="str">
        <f>IF(J106="","",DATEDIF(J106,SETUP!$B$2,"Y")&amp;" Yrs")</f>
        <v>44 Yrs</v>
      </c>
      <c r="AS106" s="349" t="str">
        <f>IF(J106="","",
 IF(DATEDIF(J106,SETUP!$B$2,"Y")&lt;25,"Below 25",
 IF(DATEDIF(J106,SETUP!$B$2,"Y")&lt;30,"25-30",
 IF(DATEDIF(J106,SETUP!$B$2,"Y")&lt;35,"30-35",
 IF(DATEDIF(J106,SETUP!$B$2,"Y")&lt;40,"35-40",
 "Above 40")))))</f>
        <v>Above 40</v>
      </c>
      <c r="AT106" s="349" t="s">
        <v>1140</v>
      </c>
      <c r="AU106" s="349"/>
      <c r="AV106" s="343">
        <f t="shared" si="11"/>
        <v>20</v>
      </c>
      <c r="AW106" s="357"/>
      <c r="AX106" s="343">
        <v>384</v>
      </c>
      <c r="AY106" s="352">
        <v>101</v>
      </c>
      <c r="AZ106" s="343"/>
      <c r="BA106" s="343"/>
    </row>
    <row r="107" spans="1:53" ht="13.95" customHeight="1" x14ac:dyDescent="0.25">
      <c r="A107" s="359">
        <f>COUNTIF($D$2:D107,D107)</f>
        <v>106</v>
      </c>
      <c r="B107" s="515" t="s">
        <v>1070</v>
      </c>
      <c r="C107" s="358" t="s">
        <v>276</v>
      </c>
      <c r="D107" s="359" t="s">
        <v>41</v>
      </c>
      <c r="E107" s="360" t="s">
        <v>163</v>
      </c>
      <c r="F107" s="361" t="str">
        <f>Table2[[#This Row],[Type]]</f>
        <v>Company</v>
      </c>
      <c r="G107" s="359" t="s">
        <v>44</v>
      </c>
      <c r="H107" s="359"/>
      <c r="I107" s="359" t="s">
        <v>52</v>
      </c>
      <c r="J107" s="362">
        <v>35891</v>
      </c>
      <c r="K107" s="362">
        <v>46054</v>
      </c>
      <c r="L107" s="359" t="s">
        <v>605</v>
      </c>
      <c r="M107" s="359"/>
      <c r="N107" s="363" t="str">
        <f>IF(OR(MASTER_Workers!$E107="Contractor-PF",MASTER_Workers!$E107="Company"),"Yes","No")</f>
        <v>Yes</v>
      </c>
      <c r="O107" s="363" t="str">
        <f>IF(Table2[[#This Row],[Unit]]= "Sakar-III", "YES", "NO")</f>
        <v>NO</v>
      </c>
      <c r="P107" s="371">
        <v>101669856571</v>
      </c>
      <c r="Q107" s="371">
        <v>101669856571</v>
      </c>
      <c r="R107" s="359"/>
      <c r="S107" s="370" t="str">
        <f>IF(Table2[[#This Row],[Type]]&lt;&gt;"Company", "Contractor", IF(Table2[[#This Row],[Bank_Name]]&lt;&gt;"HDFC Bank", "Cheque Payment", "HDFC NEFT"))</f>
        <v>HDFC NEFT</v>
      </c>
      <c r="T107" s="359" t="s">
        <v>1082</v>
      </c>
      <c r="U107" s="371">
        <v>50100395931963</v>
      </c>
      <c r="V107" s="516">
        <v>0</v>
      </c>
      <c r="W107" s="118">
        <v>391</v>
      </c>
      <c r="X107" s="118">
        <v>134</v>
      </c>
      <c r="Y107" s="118">
        <v>0</v>
      </c>
      <c r="Z107" s="117">
        <f t="shared" si="14"/>
        <v>525</v>
      </c>
      <c r="AA107" s="517">
        <f t="shared" si="15"/>
        <v>47</v>
      </c>
      <c r="AB107" s="118">
        <f>ROUND(IF(Table2[[#This Row],[Type]]="Company",Table2[[#This Row],[Basic_Rate_Day]]*8.33%,5),0)</f>
        <v>33</v>
      </c>
      <c r="AC107" s="117">
        <f t="shared" si="9"/>
        <v>605</v>
      </c>
      <c r="AD107" s="118">
        <v>501</v>
      </c>
      <c r="AE107" s="359" t="s">
        <v>956</v>
      </c>
      <c r="AF107" s="359" t="s">
        <v>957</v>
      </c>
      <c r="AG107" s="359" t="s">
        <v>974</v>
      </c>
      <c r="AH107" s="359"/>
      <c r="AI107" s="363" t="str">
        <f t="shared" si="12"/>
        <v>0</v>
      </c>
      <c r="AJ107" s="518">
        <f t="shared" si="13"/>
        <v>23</v>
      </c>
      <c r="AK107" s="363" t="str" cm="1">
        <f t="array" ref="AK107">_xlfn.IFS(Z107&lt;=501, "440-501", Z107&lt;=550, "502-550", Z107&lt;=600, "551-600", Z107&lt;=650, "601-650", Z107&lt;=700, "651-700", TRUE, "Above 700")</f>
        <v>502-550</v>
      </c>
      <c r="AL107" s="359"/>
      <c r="AM107" s="519">
        <v>46112</v>
      </c>
      <c r="AN107" s="362">
        <v>44256</v>
      </c>
      <c r="AO107" s="359" t="s">
        <v>275</v>
      </c>
      <c r="AP107" s="363" t="str">
        <f t="shared" ca="1" si="10"/>
        <v>5Y 5M</v>
      </c>
      <c r="AQ107" s="364" t="str">
        <f>IF(_xlfn.DAYS(SETUP!$A$2,AN107)&lt;365,"Less Than 1 Yr", IF(_xlfn.DAYS(SETUP!$A$2,AN107)&lt;=730,"1 Year to 2 Yrs", IF(_xlfn.DAYS(SETUP!$A$2,AN107)&lt;=1095,"2 Yrs to 3 Yrs", IF(_xlfn.DAYS(SETUP!$A$2,AN107)&lt;=1825,"3 Yrs to 5 Yrs", IF(_xlfn.DAYS(SETUP!$A$2,AN107)&lt;=2555,"5 Yrs to 7 Yrs", "Above 7 Yrs")))))</f>
        <v>5 Yrs to 7 Yrs</v>
      </c>
      <c r="AR107" s="365" t="str">
        <f>IF(J107="","",DATEDIF(J107,SETUP!$B$2,"Y")&amp;" Yrs")</f>
        <v>27 Yrs</v>
      </c>
      <c r="AS107" s="363" t="str">
        <f>IF(J107="","",
 IF(DATEDIF(J107,SETUP!$B$2,"Y")&lt;25,"Below 25",
 IF(DATEDIF(J107,SETUP!$B$2,"Y")&lt;30,"25-30",
 IF(DATEDIF(J107,SETUP!$B$2,"Y")&lt;35,"30-35",
 IF(DATEDIF(J107,SETUP!$B$2,"Y")&lt;40,"35-40",
 "Above 40")))))</f>
        <v>25-30</v>
      </c>
      <c r="AT107" s="363" t="s">
        <v>1141</v>
      </c>
      <c r="AU107" s="363"/>
      <c r="AV107" s="359">
        <f t="shared" si="11"/>
        <v>20</v>
      </c>
      <c r="AW107" s="366"/>
      <c r="AX107" s="359">
        <v>391</v>
      </c>
      <c r="AY107" s="516">
        <v>134</v>
      </c>
      <c r="AZ107" s="359"/>
      <c r="BA107" s="359"/>
    </row>
    <row r="108" spans="1:53" ht="13.95" customHeight="1" x14ac:dyDescent="0.25">
      <c r="A108" s="343">
        <f>COUNTIF($D$2:D108,D108)</f>
        <v>107</v>
      </c>
      <c r="B108" s="344" t="s">
        <v>1071</v>
      </c>
      <c r="C108" s="345" t="s">
        <v>278</v>
      </c>
      <c r="D108" s="343" t="s">
        <v>41</v>
      </c>
      <c r="E108" s="346" t="s">
        <v>163</v>
      </c>
      <c r="F108" s="347" t="str">
        <f>Table2[[#This Row],[Type]]</f>
        <v>Company</v>
      </c>
      <c r="G108" s="343" t="s">
        <v>87</v>
      </c>
      <c r="H108" s="343"/>
      <c r="I108" s="343" t="s">
        <v>52</v>
      </c>
      <c r="J108" s="348">
        <v>28277</v>
      </c>
      <c r="K108" s="348">
        <v>46054</v>
      </c>
      <c r="L108" s="343" t="s">
        <v>605</v>
      </c>
      <c r="M108" s="343"/>
      <c r="N108" s="349" t="str">
        <f>IF(OR(MASTER_Workers!$E108="Contractor-PF",MASTER_Workers!$E108="Company"),"Yes","No")</f>
        <v>Yes</v>
      </c>
      <c r="O108" s="349" t="str">
        <f>IF(Table2[[#This Row],[Unit]]= "Sakar-III", "YES", "NO")</f>
        <v>NO</v>
      </c>
      <c r="P108" s="350">
        <v>101669848245</v>
      </c>
      <c r="Q108" s="350">
        <v>101669848245</v>
      </c>
      <c r="R108" s="343"/>
      <c r="S108" s="367" t="str">
        <f>IF(Table2[[#This Row],[Type]]&lt;&gt;"Company", "Contractor", IF(Table2[[#This Row],[Bank_Name]]&lt;&gt;"HDFC Bank", "Cheque Payment", "HDFC NEFT"))</f>
        <v>HDFC NEFT</v>
      </c>
      <c r="T108" s="343" t="s">
        <v>1082</v>
      </c>
      <c r="U108" s="350" t="s">
        <v>1943</v>
      </c>
      <c r="V108" s="352">
        <v>0</v>
      </c>
      <c r="W108" s="106">
        <v>386</v>
      </c>
      <c r="X108" s="106">
        <v>138</v>
      </c>
      <c r="Y108" s="106">
        <v>0</v>
      </c>
      <c r="Z108" s="107">
        <f t="shared" si="14"/>
        <v>524</v>
      </c>
      <c r="AA108" s="156">
        <f t="shared" si="15"/>
        <v>46</v>
      </c>
      <c r="AB108" s="106">
        <f>ROUND(IF(Table2[[#This Row],[Type]]="Company",Table2[[#This Row],[Basic_Rate_Day]]*8.33%,5),0)</f>
        <v>32</v>
      </c>
      <c r="AC108" s="107">
        <f t="shared" si="9"/>
        <v>602</v>
      </c>
      <c r="AD108" s="106">
        <v>501</v>
      </c>
      <c r="AE108" s="343" t="s">
        <v>960</v>
      </c>
      <c r="AF108" s="343" t="s">
        <v>580</v>
      </c>
      <c r="AG108" s="343" t="s">
        <v>985</v>
      </c>
      <c r="AH108" s="343"/>
      <c r="AI108" s="349" t="str">
        <f t="shared" si="12"/>
        <v>1</v>
      </c>
      <c r="AJ108" s="353">
        <f t="shared" si="13"/>
        <v>22</v>
      </c>
      <c r="AK108" s="349" t="str" cm="1">
        <f t="array" ref="AK108">_xlfn.IFS(Z108&lt;=501, "440-501", Z108&lt;=550, "502-550", Z108&lt;=600, "551-600", Z108&lt;=650, "601-650", Z108&lt;=700, "651-700", TRUE, "Above 700")</f>
        <v>502-550</v>
      </c>
      <c r="AL108" s="343"/>
      <c r="AM108" s="343"/>
      <c r="AN108" s="348">
        <v>44256</v>
      </c>
      <c r="AO108" s="343" t="s">
        <v>277</v>
      </c>
      <c r="AP108" s="349" t="str">
        <f t="shared" ca="1" si="10"/>
        <v>5Y 5M</v>
      </c>
      <c r="AQ108" s="355" t="str">
        <f>IF(_xlfn.DAYS(SETUP!$A$2,AN108)&lt;365,"Less Than 1 Yr", IF(_xlfn.DAYS(SETUP!$A$2,AN108)&lt;=730,"1 Year to 2 Yrs", IF(_xlfn.DAYS(SETUP!$A$2,AN108)&lt;=1095,"2 Yrs to 3 Yrs", IF(_xlfn.DAYS(SETUP!$A$2,AN108)&lt;=1825,"3 Yrs to 5 Yrs", IF(_xlfn.DAYS(SETUP!$A$2,AN108)&lt;=2555,"5 Yrs to 7 Yrs", "Above 7 Yrs")))))</f>
        <v>5 Yrs to 7 Yrs</v>
      </c>
      <c r="AR108" s="356" t="str">
        <f>IF(J108="","",DATEDIF(J108,SETUP!$B$2,"Y")&amp;" Yrs")</f>
        <v>48 Yrs</v>
      </c>
      <c r="AS108" s="349" t="str">
        <f>IF(J108="","",
 IF(DATEDIF(J108,SETUP!$B$2,"Y")&lt;25,"Below 25",
 IF(DATEDIF(J108,SETUP!$B$2,"Y")&lt;30,"25-30",
 IF(DATEDIF(J108,SETUP!$B$2,"Y")&lt;35,"30-35",
 IF(DATEDIF(J108,SETUP!$B$2,"Y")&lt;40,"35-40",
 "Above 40")))))</f>
        <v>Above 40</v>
      </c>
      <c r="AT108" s="349" t="s">
        <v>1140</v>
      </c>
      <c r="AU108" s="349"/>
      <c r="AV108" s="343">
        <f t="shared" si="11"/>
        <v>20</v>
      </c>
      <c r="AW108" s="357"/>
      <c r="AX108" s="343">
        <v>386</v>
      </c>
      <c r="AY108" s="352">
        <v>138</v>
      </c>
      <c r="AZ108" s="343"/>
      <c r="BA108" s="343"/>
    </row>
    <row r="109" spans="1:53" ht="13.95" customHeight="1" x14ac:dyDescent="0.25">
      <c r="A109" s="343">
        <f>COUNTIF($D$2:D109,D109)</f>
        <v>108</v>
      </c>
      <c r="B109" s="344" t="s">
        <v>1072</v>
      </c>
      <c r="C109" s="345" t="s">
        <v>280</v>
      </c>
      <c r="D109" s="343" t="s">
        <v>41</v>
      </c>
      <c r="E109" s="346" t="s">
        <v>163</v>
      </c>
      <c r="F109" s="347" t="str">
        <f>Table2[[#This Row],[Type]]</f>
        <v>Company</v>
      </c>
      <c r="G109" s="343" t="s">
        <v>87</v>
      </c>
      <c r="H109" s="343"/>
      <c r="I109" s="343" t="s">
        <v>52</v>
      </c>
      <c r="J109" s="348">
        <v>26085</v>
      </c>
      <c r="K109" s="348">
        <v>46054</v>
      </c>
      <c r="L109" s="343" t="s">
        <v>605</v>
      </c>
      <c r="M109" s="343"/>
      <c r="N109" s="349" t="str">
        <f>IF(OR(MASTER_Workers!$E109="Contractor-PF",MASTER_Workers!$E109="Company"),"Yes","No")</f>
        <v>Yes</v>
      </c>
      <c r="O109" s="349" t="str">
        <f>IF(Table2[[#This Row],[Unit]]= "Sakar-III", "YES", "NO")</f>
        <v>NO</v>
      </c>
      <c r="P109" s="350">
        <v>101669871806</v>
      </c>
      <c r="Q109" s="350">
        <v>101669871806</v>
      </c>
      <c r="R109" s="343"/>
      <c r="S109" s="367" t="str">
        <f>IF(Table2[[#This Row],[Type]]&lt;&gt;"Company", "Contractor", IF(Table2[[#This Row],[Bank_Name]]&lt;&gt;"HDFC Bank", "Cheque Payment", "HDFC NEFT"))</f>
        <v>HDFC NEFT</v>
      </c>
      <c r="T109" s="343" t="s">
        <v>1082</v>
      </c>
      <c r="U109" s="350" t="s">
        <v>1944</v>
      </c>
      <c r="V109" s="352">
        <v>0</v>
      </c>
      <c r="W109" s="106">
        <v>386</v>
      </c>
      <c r="X109" s="106">
        <v>155</v>
      </c>
      <c r="Y109" s="106">
        <v>0</v>
      </c>
      <c r="Z109" s="107">
        <f t="shared" si="14"/>
        <v>541</v>
      </c>
      <c r="AA109" s="156">
        <f t="shared" si="15"/>
        <v>46</v>
      </c>
      <c r="AB109" s="106">
        <f>ROUND(IF(Table2[[#This Row],[Type]]="Company",Table2[[#This Row],[Basic_Rate_Day]]*8.33%,5),0)</f>
        <v>32</v>
      </c>
      <c r="AC109" s="107">
        <f t="shared" si="9"/>
        <v>619</v>
      </c>
      <c r="AD109" s="106">
        <v>501</v>
      </c>
      <c r="AE109" s="343" t="s">
        <v>960</v>
      </c>
      <c r="AF109" s="343" t="s">
        <v>580</v>
      </c>
      <c r="AG109" s="343" t="s">
        <v>613</v>
      </c>
      <c r="AH109" s="343"/>
      <c r="AI109" s="349" t="str">
        <f t="shared" si="12"/>
        <v>1</v>
      </c>
      <c r="AJ109" s="353">
        <f t="shared" si="13"/>
        <v>39</v>
      </c>
      <c r="AK109" s="349" t="str" cm="1">
        <f t="array" ref="AK109">_xlfn.IFS(Z109&lt;=501, "440-501", Z109&lt;=550, "502-550", Z109&lt;=600, "551-600", Z109&lt;=650, "601-650", Z109&lt;=700, "651-700", TRUE, "Above 700")</f>
        <v>502-550</v>
      </c>
      <c r="AL109" s="343"/>
      <c r="AM109" s="343"/>
      <c r="AN109" s="348">
        <v>44256</v>
      </c>
      <c r="AO109" s="343" t="s">
        <v>279</v>
      </c>
      <c r="AP109" s="349" t="str">
        <f t="shared" ca="1" si="10"/>
        <v>5Y 5M</v>
      </c>
      <c r="AQ109" s="355" t="str">
        <f>IF(_xlfn.DAYS(SETUP!$A$2,AN109)&lt;365,"Less Than 1 Yr", IF(_xlfn.DAYS(SETUP!$A$2,AN109)&lt;=730,"1 Year to 2 Yrs", IF(_xlfn.DAYS(SETUP!$A$2,AN109)&lt;=1095,"2 Yrs to 3 Yrs", IF(_xlfn.DAYS(SETUP!$A$2,AN109)&lt;=1825,"3 Yrs to 5 Yrs", IF(_xlfn.DAYS(SETUP!$A$2,AN109)&lt;=2555,"5 Yrs to 7 Yrs", "Above 7 Yrs")))))</f>
        <v>5 Yrs to 7 Yrs</v>
      </c>
      <c r="AR109" s="356" t="str">
        <f>IF(J109="","",DATEDIF(J109,SETUP!$B$2,"Y")&amp;" Yrs")</f>
        <v>54 Yrs</v>
      </c>
      <c r="AS109" s="349" t="str">
        <f>IF(J109="","",
 IF(DATEDIF(J109,SETUP!$B$2,"Y")&lt;25,"Below 25",
 IF(DATEDIF(J109,SETUP!$B$2,"Y")&lt;30,"25-30",
 IF(DATEDIF(J109,SETUP!$B$2,"Y")&lt;35,"30-35",
 IF(DATEDIF(J109,SETUP!$B$2,"Y")&lt;40,"35-40",
 "Above 40")))))</f>
        <v>Above 40</v>
      </c>
      <c r="AT109" s="349" t="s">
        <v>1140</v>
      </c>
      <c r="AU109" s="349"/>
      <c r="AV109" s="343">
        <f t="shared" si="11"/>
        <v>20</v>
      </c>
      <c r="AW109" s="357"/>
      <c r="AX109" s="343">
        <v>386</v>
      </c>
      <c r="AY109" s="352">
        <v>155</v>
      </c>
      <c r="AZ109" s="343"/>
      <c r="BA109" s="343"/>
    </row>
    <row r="110" spans="1:53" ht="13.95" customHeight="1" x14ac:dyDescent="0.25">
      <c r="A110" s="343">
        <f>COUNTIF($D$2:D110,D110)</f>
        <v>109</v>
      </c>
      <c r="B110" s="344" t="s">
        <v>1073</v>
      </c>
      <c r="C110" s="345" t="s">
        <v>282</v>
      </c>
      <c r="D110" s="343" t="s">
        <v>41</v>
      </c>
      <c r="E110" s="346" t="s">
        <v>163</v>
      </c>
      <c r="F110" s="347" t="str">
        <f>Table2[[#This Row],[Type]]</f>
        <v>Company</v>
      </c>
      <c r="G110" s="343" t="s">
        <v>51</v>
      </c>
      <c r="H110" s="343"/>
      <c r="I110" s="343" t="s">
        <v>45</v>
      </c>
      <c r="J110" s="348">
        <v>36678</v>
      </c>
      <c r="K110" s="348">
        <v>46054</v>
      </c>
      <c r="L110" s="343" t="s">
        <v>605</v>
      </c>
      <c r="M110" s="343"/>
      <c r="N110" s="349" t="str">
        <f>IF(OR(MASTER_Workers!$E110="Contractor-PF",MASTER_Workers!$E110="Company"),"Yes","No")</f>
        <v>Yes</v>
      </c>
      <c r="O110" s="349" t="str">
        <f>IF(Table2[[#This Row],[Unit]]= "Sakar-III", "YES", "NO")</f>
        <v>NO</v>
      </c>
      <c r="P110" s="350">
        <v>101670982604</v>
      </c>
      <c r="Q110" s="350">
        <v>101670982604</v>
      </c>
      <c r="R110" s="343"/>
      <c r="S110" s="367" t="str">
        <f>IF(Table2[[#This Row],[Type]]&lt;&gt;"Company", "Contractor", IF(Table2[[#This Row],[Bank_Name]]&lt;&gt;"HDFC Bank", "Cheque Payment", "HDFC NEFT"))</f>
        <v>HDFC NEFT</v>
      </c>
      <c r="T110" s="343" t="s">
        <v>1082</v>
      </c>
      <c r="U110" s="350" t="s">
        <v>1945</v>
      </c>
      <c r="V110" s="352">
        <v>0</v>
      </c>
      <c r="W110" s="106">
        <v>384</v>
      </c>
      <c r="X110" s="106">
        <v>96</v>
      </c>
      <c r="Y110" s="106">
        <v>0</v>
      </c>
      <c r="Z110" s="107">
        <f t="shared" si="14"/>
        <v>480</v>
      </c>
      <c r="AA110" s="156">
        <f t="shared" si="15"/>
        <v>46</v>
      </c>
      <c r="AB110" s="106">
        <f>ROUND(IF(Table2[[#This Row],[Type]]="Company",Table2[[#This Row],[Basic_Rate_Day]]*8.33%,5),0)</f>
        <v>32</v>
      </c>
      <c r="AC110" s="107">
        <f t="shared" si="9"/>
        <v>558</v>
      </c>
      <c r="AD110" s="106">
        <v>501</v>
      </c>
      <c r="AE110" s="343" t="s">
        <v>956</v>
      </c>
      <c r="AF110" s="343" t="s">
        <v>957</v>
      </c>
      <c r="AG110" s="343" t="s">
        <v>959</v>
      </c>
      <c r="AH110" s="343"/>
      <c r="AI110" s="349" t="str">
        <f t="shared" si="12"/>
        <v>1</v>
      </c>
      <c r="AJ110" s="353">
        <f t="shared" si="13"/>
        <v>-22</v>
      </c>
      <c r="AK110" s="349" t="str" cm="1">
        <f t="array" ref="AK110">_xlfn.IFS(Z110&lt;=501, "440-501", Z110&lt;=550, "502-550", Z110&lt;=600, "551-600", Z110&lt;=650, "601-650", Z110&lt;=700, "651-700", TRUE, "Above 700")</f>
        <v>440-501</v>
      </c>
      <c r="AL110" s="343">
        <v>1</v>
      </c>
      <c r="AM110" s="343"/>
      <c r="AN110" s="348">
        <v>44256</v>
      </c>
      <c r="AO110" s="343" t="s">
        <v>281</v>
      </c>
      <c r="AP110" s="349" t="str">
        <f t="shared" ca="1" si="10"/>
        <v>5Y 5M</v>
      </c>
      <c r="AQ110" s="355" t="str">
        <f>IF(_xlfn.DAYS(SETUP!$A$2,AN110)&lt;365,"Less Than 1 Yr", IF(_xlfn.DAYS(SETUP!$A$2,AN110)&lt;=730,"1 Year to 2 Yrs", IF(_xlfn.DAYS(SETUP!$A$2,AN110)&lt;=1095,"2 Yrs to 3 Yrs", IF(_xlfn.DAYS(SETUP!$A$2,AN110)&lt;=1825,"3 Yrs to 5 Yrs", IF(_xlfn.DAYS(SETUP!$A$2,AN110)&lt;=2555,"5 Yrs to 7 Yrs", "Above 7 Yrs")))))</f>
        <v>5 Yrs to 7 Yrs</v>
      </c>
      <c r="AR110" s="356" t="str">
        <f>IF(J110="","",DATEDIF(J110,SETUP!$B$2,"Y")&amp;" Yrs")</f>
        <v>25 Yrs</v>
      </c>
      <c r="AS110" s="349" t="str">
        <f>IF(J110="","",
 IF(DATEDIF(J110,SETUP!$B$2,"Y")&lt;25,"Below 25",
 IF(DATEDIF(J110,SETUP!$B$2,"Y")&lt;30,"25-30",
 IF(DATEDIF(J110,SETUP!$B$2,"Y")&lt;35,"30-35",
 IF(DATEDIF(J110,SETUP!$B$2,"Y")&lt;40,"35-40",
 "Above 40")))))</f>
        <v>25-30</v>
      </c>
      <c r="AT110" s="349" t="s">
        <v>1140</v>
      </c>
      <c r="AU110" s="349"/>
      <c r="AV110" s="343">
        <f t="shared" si="11"/>
        <v>20</v>
      </c>
      <c r="AW110" s="357"/>
      <c r="AX110" s="343">
        <v>384</v>
      </c>
      <c r="AY110" s="352">
        <v>96</v>
      </c>
      <c r="AZ110" s="343"/>
      <c r="BA110" s="343"/>
    </row>
    <row r="111" spans="1:53" ht="13.95" customHeight="1" x14ac:dyDescent="0.25">
      <c r="A111" s="343">
        <f>COUNTIF($D$2:D111,D111)</f>
        <v>110</v>
      </c>
      <c r="B111" s="344" t="s">
        <v>1437</v>
      </c>
      <c r="C111" s="345" t="s">
        <v>284</v>
      </c>
      <c r="D111" s="343" t="s">
        <v>41</v>
      </c>
      <c r="E111" s="346" t="s">
        <v>163</v>
      </c>
      <c r="F111" s="347" t="s">
        <v>163</v>
      </c>
      <c r="G111" s="343" t="s">
        <v>48</v>
      </c>
      <c r="H111" s="343"/>
      <c r="I111" s="343" t="s">
        <v>45</v>
      </c>
      <c r="J111" s="348">
        <v>28277</v>
      </c>
      <c r="K111" s="348">
        <v>46054</v>
      </c>
      <c r="L111" s="343" t="s">
        <v>605</v>
      </c>
      <c r="M111" s="343"/>
      <c r="N111" s="349" t="str">
        <f>IF(OR(MASTER_Workers!$E111="Contractor-PF",MASTER_Workers!$E111="Company"),"Yes","No")</f>
        <v>Yes</v>
      </c>
      <c r="O111" s="349" t="str">
        <f>IF(Table2[[#This Row],[Unit]]= "Sakar-III", "YES", "NO")</f>
        <v>NO</v>
      </c>
      <c r="P111" s="350">
        <v>101670987150</v>
      </c>
      <c r="Q111" s="350">
        <v>101670987150</v>
      </c>
      <c r="R111" s="343"/>
      <c r="S111" s="367" t="str">
        <f>IF(Table2[[#This Row],[Type]]&lt;&gt;"Company", "Contractor", IF(Table2[[#This Row],[Bank_Name]]&lt;&gt;"HDFC Bank", "Cheque Payment", "HDFC NEFT"))</f>
        <v>HDFC NEFT</v>
      </c>
      <c r="T111" s="343" t="s">
        <v>1082</v>
      </c>
      <c r="U111" s="350">
        <v>50100420732167</v>
      </c>
      <c r="V111" s="352">
        <v>0</v>
      </c>
      <c r="W111" s="106">
        <v>391</v>
      </c>
      <c r="X111" s="106">
        <v>104</v>
      </c>
      <c r="Y111" s="106">
        <v>0</v>
      </c>
      <c r="Z111" s="107">
        <f t="shared" si="14"/>
        <v>495</v>
      </c>
      <c r="AA111" s="156">
        <f t="shared" si="15"/>
        <v>47</v>
      </c>
      <c r="AB111" s="106">
        <f>ROUND(IF(Table2[[#This Row],[Type]]="Company",Table2[[#This Row],[Basic_Rate_Day]]*8.33%,5),0)</f>
        <v>33</v>
      </c>
      <c r="AC111" s="107">
        <f t="shared" si="9"/>
        <v>575</v>
      </c>
      <c r="AD111" s="106">
        <v>501</v>
      </c>
      <c r="AE111" s="343" t="s">
        <v>956</v>
      </c>
      <c r="AF111" s="343" t="s">
        <v>957</v>
      </c>
      <c r="AG111" s="343" t="s">
        <v>959</v>
      </c>
      <c r="AH111" s="343"/>
      <c r="AI111" s="349" t="str">
        <f t="shared" si="12"/>
        <v>1</v>
      </c>
      <c r="AJ111" s="353">
        <f t="shared" si="13"/>
        <v>-7</v>
      </c>
      <c r="AK111" s="349" t="str" cm="1">
        <f t="array" ref="AK111">_xlfn.IFS(Z111&lt;=501, "440-501", Z111&lt;=550, "502-550", Z111&lt;=600, "551-600", Z111&lt;=650, "601-650", Z111&lt;=700, "651-700", TRUE, "Above 700")</f>
        <v>440-501</v>
      </c>
      <c r="AL111" s="343"/>
      <c r="AM111" s="343"/>
      <c r="AN111" s="348">
        <v>44256</v>
      </c>
      <c r="AO111" s="343" t="s">
        <v>283</v>
      </c>
      <c r="AP111" s="349" t="str">
        <f t="shared" ca="1" si="10"/>
        <v>5Y 5M</v>
      </c>
      <c r="AQ111" s="355" t="str">
        <f>IF(_xlfn.DAYS(SETUP!$A$2,AN111)&lt;365,"Less Than 1 Yr", IF(_xlfn.DAYS(SETUP!$A$2,AN111)&lt;=730,"1 Year to 2 Yrs", IF(_xlfn.DAYS(SETUP!$A$2,AN111)&lt;=1095,"2 Yrs to 3 Yrs", IF(_xlfn.DAYS(SETUP!$A$2,AN111)&lt;=1825,"3 Yrs to 5 Yrs", IF(_xlfn.DAYS(SETUP!$A$2,AN111)&lt;=2555,"5 Yrs to 7 Yrs", "Above 7 Yrs")))))</f>
        <v>5 Yrs to 7 Yrs</v>
      </c>
      <c r="AR111" s="356" t="str">
        <f>IF(J111="","",DATEDIF(J111,SETUP!$B$2,"Y")&amp;" Yrs")</f>
        <v>48 Yrs</v>
      </c>
      <c r="AS111" s="349" t="str">
        <f>IF(J111="","",
 IF(DATEDIF(J111,SETUP!$B$2,"Y")&lt;25,"Below 25",
 IF(DATEDIF(J111,SETUP!$B$2,"Y")&lt;30,"25-30",
 IF(DATEDIF(J111,SETUP!$B$2,"Y")&lt;35,"30-35",
 IF(DATEDIF(J111,SETUP!$B$2,"Y")&lt;40,"35-40",
 "Above 40")))))</f>
        <v>Above 40</v>
      </c>
      <c r="AT111" s="349" t="s">
        <v>1140</v>
      </c>
      <c r="AU111" s="349"/>
      <c r="AV111" s="343">
        <f t="shared" si="11"/>
        <v>20</v>
      </c>
      <c r="AW111" s="357"/>
      <c r="AX111" s="343">
        <v>391</v>
      </c>
      <c r="AY111" s="352">
        <v>104</v>
      </c>
      <c r="AZ111" s="343"/>
      <c r="BA111" s="343"/>
    </row>
    <row r="112" spans="1:53" ht="13.95" customHeight="1" x14ac:dyDescent="0.25">
      <c r="A112" s="343">
        <f>COUNTIF($D$2:D112,D112)</f>
        <v>111</v>
      </c>
      <c r="B112" s="344" t="s">
        <v>1438</v>
      </c>
      <c r="C112" s="345" t="s">
        <v>286</v>
      </c>
      <c r="D112" s="343" t="s">
        <v>41</v>
      </c>
      <c r="E112" s="346" t="s">
        <v>163</v>
      </c>
      <c r="F112" s="347" t="s">
        <v>163</v>
      </c>
      <c r="G112" s="343" t="s">
        <v>51</v>
      </c>
      <c r="H112" s="343"/>
      <c r="I112" s="343" t="s">
        <v>52</v>
      </c>
      <c r="J112" s="348">
        <v>28126</v>
      </c>
      <c r="K112" s="348">
        <v>46054</v>
      </c>
      <c r="L112" s="343" t="s">
        <v>605</v>
      </c>
      <c r="M112" s="343"/>
      <c r="N112" s="349" t="str">
        <f>IF(OR(MASTER_Workers!$E112="Contractor-PF",MASTER_Workers!$E112="Company"),"Yes","No")</f>
        <v>Yes</v>
      </c>
      <c r="O112" s="349" t="str">
        <f>IF(Table2[[#This Row],[Unit]]= "Sakar-III", "YES", "NO")</f>
        <v>NO</v>
      </c>
      <c r="P112" s="350">
        <v>101671561888</v>
      </c>
      <c r="Q112" s="350">
        <v>101671561888</v>
      </c>
      <c r="R112" s="343"/>
      <c r="S112" s="367" t="str">
        <f>IF(Table2[[#This Row],[Type]]&lt;&gt;"Company", "Contractor", IF(Table2[[#This Row],[Bank_Name]]&lt;&gt;"HDFC Bank", "Cheque Payment", "HDFC NEFT"))</f>
        <v>HDFC NEFT</v>
      </c>
      <c r="T112" s="343" t="s">
        <v>1082</v>
      </c>
      <c r="U112" s="350">
        <v>50100416433322</v>
      </c>
      <c r="V112" s="352">
        <v>0</v>
      </c>
      <c r="W112" s="106">
        <v>386</v>
      </c>
      <c r="X112" s="106">
        <v>157</v>
      </c>
      <c r="Y112" s="106">
        <v>0</v>
      </c>
      <c r="Z112" s="107">
        <f t="shared" si="14"/>
        <v>543</v>
      </c>
      <c r="AA112" s="156">
        <f t="shared" si="15"/>
        <v>46</v>
      </c>
      <c r="AB112" s="106">
        <f>ROUND(IF(Table2[[#This Row],[Type]]="Company",Table2[[#This Row],[Basic_Rate_Day]]*8.33%,5),0)</f>
        <v>32</v>
      </c>
      <c r="AC112" s="107">
        <f t="shared" si="9"/>
        <v>621</v>
      </c>
      <c r="AD112" s="106">
        <v>501</v>
      </c>
      <c r="AE112" s="343" t="s">
        <v>960</v>
      </c>
      <c r="AF112" s="343" t="s">
        <v>580</v>
      </c>
      <c r="AG112" s="343" t="s">
        <v>980</v>
      </c>
      <c r="AH112" s="343"/>
      <c r="AI112" s="349" t="str">
        <f t="shared" si="12"/>
        <v>1</v>
      </c>
      <c r="AJ112" s="353">
        <f t="shared" si="13"/>
        <v>41</v>
      </c>
      <c r="AK112" s="349" t="str" cm="1">
        <f t="array" ref="AK112">_xlfn.IFS(Z112&lt;=501, "440-501", Z112&lt;=550, "502-550", Z112&lt;=600, "551-600", Z112&lt;=650, "601-650", Z112&lt;=700, "651-700", TRUE, "Above 700")</f>
        <v>502-550</v>
      </c>
      <c r="AL112" s="343"/>
      <c r="AM112" s="343"/>
      <c r="AN112" s="348">
        <v>44256</v>
      </c>
      <c r="AO112" s="343" t="s">
        <v>285</v>
      </c>
      <c r="AP112" s="349" t="str">
        <f t="shared" ca="1" si="10"/>
        <v>5Y 5M</v>
      </c>
      <c r="AQ112" s="355" t="str">
        <f>IF(_xlfn.DAYS(SETUP!$A$2,AN112)&lt;365,"Less Than 1 Yr", IF(_xlfn.DAYS(SETUP!$A$2,AN112)&lt;=730,"1 Year to 2 Yrs", IF(_xlfn.DAYS(SETUP!$A$2,AN112)&lt;=1095,"2 Yrs to 3 Yrs", IF(_xlfn.DAYS(SETUP!$A$2,AN112)&lt;=1825,"3 Yrs to 5 Yrs", IF(_xlfn.DAYS(SETUP!$A$2,AN112)&lt;=2555,"5 Yrs to 7 Yrs", "Above 7 Yrs")))))</f>
        <v>5 Yrs to 7 Yrs</v>
      </c>
      <c r="AR112" s="356" t="str">
        <f>IF(J112="","",DATEDIF(J112,SETUP!$B$2,"Y")&amp;" Yrs")</f>
        <v>49 Yrs</v>
      </c>
      <c r="AS112" s="349" t="str">
        <f>IF(J112="","",
 IF(DATEDIF(J112,SETUP!$B$2,"Y")&lt;25,"Below 25",
 IF(DATEDIF(J112,SETUP!$B$2,"Y")&lt;30,"25-30",
 IF(DATEDIF(J112,SETUP!$B$2,"Y")&lt;35,"30-35",
 IF(DATEDIF(J112,SETUP!$B$2,"Y")&lt;40,"35-40",
 "Above 40")))))</f>
        <v>Above 40</v>
      </c>
      <c r="AT112" s="349" t="s">
        <v>1140</v>
      </c>
      <c r="AU112" s="349"/>
      <c r="AV112" s="343">
        <f t="shared" si="11"/>
        <v>20</v>
      </c>
      <c r="AW112" s="357"/>
      <c r="AX112" s="343">
        <v>386</v>
      </c>
      <c r="AY112" s="352">
        <v>157</v>
      </c>
      <c r="AZ112" s="343"/>
      <c r="BA112" s="343"/>
    </row>
    <row r="113" spans="1:53" ht="13.95" customHeight="1" x14ac:dyDescent="0.25">
      <c r="A113" s="343">
        <f>COUNTIF($D$2:D113,D113)</f>
        <v>112</v>
      </c>
      <c r="B113" s="344" t="s">
        <v>1439</v>
      </c>
      <c r="C113" s="345" t="s">
        <v>288</v>
      </c>
      <c r="D113" s="343" t="s">
        <v>41</v>
      </c>
      <c r="E113" s="346" t="s">
        <v>163</v>
      </c>
      <c r="F113" s="347" t="s">
        <v>163</v>
      </c>
      <c r="G113" s="343" t="s">
        <v>51</v>
      </c>
      <c r="H113" s="343"/>
      <c r="I113" s="343" t="s">
        <v>45</v>
      </c>
      <c r="J113" s="348">
        <v>36681</v>
      </c>
      <c r="K113" s="348">
        <v>46054</v>
      </c>
      <c r="L113" s="343" t="s">
        <v>605</v>
      </c>
      <c r="M113" s="343"/>
      <c r="N113" s="349" t="str">
        <f>IF(OR(MASTER_Workers!$E113="Contractor-PF",MASTER_Workers!$E113="Company"),"Yes","No")</f>
        <v>Yes</v>
      </c>
      <c r="O113" s="349" t="str">
        <f>IF(Table2[[#This Row],[Unit]]= "Sakar-III", "YES", "NO")</f>
        <v>NO</v>
      </c>
      <c r="P113" s="350">
        <v>101671791459</v>
      </c>
      <c r="Q113" s="350">
        <v>101671791459</v>
      </c>
      <c r="R113" s="343"/>
      <c r="S113" s="367" t="str">
        <f>IF(Table2[[#This Row],[Type]]&lt;&gt;"Company", "Contractor", IF(Table2[[#This Row],[Bank_Name]]&lt;&gt;"HDFC Bank", "Cheque Payment", "HDFC NEFT"))</f>
        <v>HDFC NEFT</v>
      </c>
      <c r="T113" s="343" t="s">
        <v>1082</v>
      </c>
      <c r="U113" s="350">
        <v>50100398508580</v>
      </c>
      <c r="V113" s="352">
        <v>0</v>
      </c>
      <c r="W113" s="106">
        <v>384</v>
      </c>
      <c r="X113" s="106">
        <v>110</v>
      </c>
      <c r="Y113" s="106">
        <v>0</v>
      </c>
      <c r="Z113" s="107">
        <f t="shared" si="14"/>
        <v>494</v>
      </c>
      <c r="AA113" s="156">
        <f t="shared" si="15"/>
        <v>46</v>
      </c>
      <c r="AB113" s="106">
        <f>ROUND(IF(Table2[[#This Row],[Type]]="Company",Table2[[#This Row],[Basic_Rate_Day]]*8.33%,5),0)</f>
        <v>32</v>
      </c>
      <c r="AC113" s="107">
        <f t="shared" si="9"/>
        <v>572</v>
      </c>
      <c r="AD113" s="106">
        <v>501</v>
      </c>
      <c r="AE113" s="343" t="s">
        <v>956</v>
      </c>
      <c r="AF113" s="343" t="s">
        <v>957</v>
      </c>
      <c r="AG113" s="343" t="s">
        <v>966</v>
      </c>
      <c r="AH113" s="343"/>
      <c r="AI113" s="349" t="str">
        <f t="shared" si="12"/>
        <v>1</v>
      </c>
      <c r="AJ113" s="353">
        <f t="shared" si="13"/>
        <v>-8</v>
      </c>
      <c r="AK113" s="349" t="str" cm="1">
        <f t="array" ref="AK113">_xlfn.IFS(Z113&lt;=501, "440-501", Z113&lt;=550, "502-550", Z113&lt;=600, "551-600", Z113&lt;=650, "601-650", Z113&lt;=700, "651-700", TRUE, "Above 700")</f>
        <v>440-501</v>
      </c>
      <c r="AL113" s="343">
        <v>2</v>
      </c>
      <c r="AM113" s="343"/>
      <c r="AN113" s="348">
        <v>44256</v>
      </c>
      <c r="AO113" s="343" t="s">
        <v>287</v>
      </c>
      <c r="AP113" s="349" t="str">
        <f t="shared" ca="1" si="10"/>
        <v>5Y 5M</v>
      </c>
      <c r="AQ113" s="355" t="str">
        <f>IF(_xlfn.DAYS(SETUP!$A$2,AN113)&lt;365,"Less Than 1 Yr", IF(_xlfn.DAYS(SETUP!$A$2,AN113)&lt;=730,"1 Year to 2 Yrs", IF(_xlfn.DAYS(SETUP!$A$2,AN113)&lt;=1095,"2 Yrs to 3 Yrs", IF(_xlfn.DAYS(SETUP!$A$2,AN113)&lt;=1825,"3 Yrs to 5 Yrs", IF(_xlfn.DAYS(SETUP!$A$2,AN113)&lt;=2555,"5 Yrs to 7 Yrs", "Above 7 Yrs")))))</f>
        <v>5 Yrs to 7 Yrs</v>
      </c>
      <c r="AR113" s="356" t="str">
        <f>IF(J113="","",DATEDIF(J113,SETUP!$B$2,"Y")&amp;" Yrs")</f>
        <v>25 Yrs</v>
      </c>
      <c r="AS113" s="349" t="str">
        <f>IF(J113="","",
 IF(DATEDIF(J113,SETUP!$B$2,"Y")&lt;25,"Below 25",
 IF(DATEDIF(J113,SETUP!$B$2,"Y")&lt;30,"25-30",
 IF(DATEDIF(J113,SETUP!$B$2,"Y")&lt;35,"30-35",
 IF(DATEDIF(J113,SETUP!$B$2,"Y")&lt;40,"35-40",
 "Above 40")))))</f>
        <v>25-30</v>
      </c>
      <c r="AT113" s="349" t="s">
        <v>1140</v>
      </c>
      <c r="AU113" s="349"/>
      <c r="AV113" s="343">
        <f t="shared" si="11"/>
        <v>20</v>
      </c>
      <c r="AW113" s="357"/>
      <c r="AX113" s="343">
        <v>384</v>
      </c>
      <c r="AY113" s="352">
        <v>110</v>
      </c>
      <c r="AZ113" s="343"/>
      <c r="BA113" s="343"/>
    </row>
    <row r="114" spans="1:53" ht="13.95" customHeight="1" x14ac:dyDescent="0.25">
      <c r="A114" s="343">
        <f>COUNTIF($D$2:D114,D114)</f>
        <v>113</v>
      </c>
      <c r="B114" s="344" t="s">
        <v>1074</v>
      </c>
      <c r="C114" s="345" t="s">
        <v>290</v>
      </c>
      <c r="D114" s="343" t="s">
        <v>41</v>
      </c>
      <c r="E114" s="346" t="s">
        <v>163</v>
      </c>
      <c r="F114" s="347" t="str">
        <f>Table2[[#This Row],[Type]]</f>
        <v>Company</v>
      </c>
      <c r="G114" s="343" t="s">
        <v>87</v>
      </c>
      <c r="H114" s="343"/>
      <c r="I114" s="343" t="s">
        <v>52</v>
      </c>
      <c r="J114" s="348">
        <v>30652</v>
      </c>
      <c r="K114" s="348">
        <v>46054</v>
      </c>
      <c r="L114" s="343" t="s">
        <v>605</v>
      </c>
      <c r="M114" s="343"/>
      <c r="N114" s="349" t="str">
        <f>IF(OR(MASTER_Workers!$E114="Contractor-PF",MASTER_Workers!$E114="Company"),"Yes","No")</f>
        <v>Yes</v>
      </c>
      <c r="O114" s="349" t="str">
        <f>IF(Table2[[#This Row],[Unit]]= "Sakar-III", "YES", "NO")</f>
        <v>NO</v>
      </c>
      <c r="P114" s="350">
        <v>101678475107</v>
      </c>
      <c r="Q114" s="350">
        <v>101678475107</v>
      </c>
      <c r="R114" s="343"/>
      <c r="S114" s="367" t="str">
        <f>IF(Table2[[#This Row],[Type]]&lt;&gt;"Company", "Contractor", IF(Table2[[#This Row],[Bank_Name]]&lt;&gt;"HDFC Bank", "Cheque Payment", "HDFC NEFT"))</f>
        <v>HDFC NEFT</v>
      </c>
      <c r="T114" s="343" t="s">
        <v>1082</v>
      </c>
      <c r="U114" s="350" t="s">
        <v>1946</v>
      </c>
      <c r="V114" s="352">
        <v>0</v>
      </c>
      <c r="W114" s="106">
        <v>386</v>
      </c>
      <c r="X114" s="106">
        <v>142</v>
      </c>
      <c r="Y114" s="106">
        <v>0</v>
      </c>
      <c r="Z114" s="107">
        <f t="shared" si="14"/>
        <v>528</v>
      </c>
      <c r="AA114" s="156">
        <f t="shared" si="15"/>
        <v>46</v>
      </c>
      <c r="AB114" s="106">
        <f>ROUND(IF(Table2[[#This Row],[Type]]="Company",Table2[[#This Row],[Basic_Rate_Day]]*8.33%,5),0)</f>
        <v>32</v>
      </c>
      <c r="AC114" s="107">
        <f t="shared" si="9"/>
        <v>606</v>
      </c>
      <c r="AD114" s="106">
        <v>501</v>
      </c>
      <c r="AE114" s="343" t="s">
        <v>960</v>
      </c>
      <c r="AF114" s="343" t="s">
        <v>580</v>
      </c>
      <c r="AG114" s="343" t="s">
        <v>613</v>
      </c>
      <c r="AH114" s="343"/>
      <c r="AI114" s="349" t="str">
        <f t="shared" si="12"/>
        <v>1</v>
      </c>
      <c r="AJ114" s="353">
        <f t="shared" si="13"/>
        <v>26</v>
      </c>
      <c r="AK114" s="349" t="str" cm="1">
        <f t="array" ref="AK114">_xlfn.IFS(Z114&lt;=501, "440-501", Z114&lt;=550, "502-550", Z114&lt;=600, "551-600", Z114&lt;=650, "601-650", Z114&lt;=700, "651-700", TRUE, "Above 700")</f>
        <v>502-550</v>
      </c>
      <c r="AL114" s="343">
        <v>11</v>
      </c>
      <c r="AM114" s="343"/>
      <c r="AN114" s="348">
        <v>44287</v>
      </c>
      <c r="AO114" s="343" t="s">
        <v>289</v>
      </c>
      <c r="AP114" s="349" t="str">
        <f t="shared" ca="1" si="10"/>
        <v>5Y 4M</v>
      </c>
      <c r="AQ114" s="355" t="str">
        <f>IF(_xlfn.DAYS(SETUP!$A$2,AN114)&lt;365,"Less Than 1 Yr", IF(_xlfn.DAYS(SETUP!$A$2,AN114)&lt;=730,"1 Year to 2 Yrs", IF(_xlfn.DAYS(SETUP!$A$2,AN114)&lt;=1095,"2 Yrs to 3 Yrs", IF(_xlfn.DAYS(SETUP!$A$2,AN114)&lt;=1825,"3 Yrs to 5 Yrs", IF(_xlfn.DAYS(SETUP!$A$2,AN114)&lt;=2555,"5 Yrs to 7 Yrs", "Above 7 Yrs")))))</f>
        <v>5 Yrs to 7 Yrs</v>
      </c>
      <c r="AR114" s="356" t="str">
        <f>IF(J114="","",DATEDIF(J114,SETUP!$B$2,"Y")&amp;" Yrs")</f>
        <v>42 Yrs</v>
      </c>
      <c r="AS114" s="349" t="str">
        <f>IF(J114="","",
 IF(DATEDIF(J114,SETUP!$B$2,"Y")&lt;25,"Below 25",
 IF(DATEDIF(J114,SETUP!$B$2,"Y")&lt;30,"25-30",
 IF(DATEDIF(J114,SETUP!$B$2,"Y")&lt;35,"30-35",
 IF(DATEDIF(J114,SETUP!$B$2,"Y")&lt;40,"35-40",
 "Above 40")))))</f>
        <v>Above 40</v>
      </c>
      <c r="AT114" s="349" t="s">
        <v>1140</v>
      </c>
      <c r="AU114" s="349"/>
      <c r="AV114" s="343">
        <f t="shared" si="11"/>
        <v>20</v>
      </c>
      <c r="AW114" s="357"/>
      <c r="AX114" s="343">
        <v>386</v>
      </c>
      <c r="AY114" s="352">
        <v>142</v>
      </c>
      <c r="AZ114" s="343"/>
      <c r="BA114" s="343"/>
    </row>
    <row r="115" spans="1:53" ht="13.95" customHeight="1" x14ac:dyDescent="0.25">
      <c r="A115" s="343">
        <f>COUNTIF($D$2:D115,D115)</f>
        <v>114</v>
      </c>
      <c r="B115" s="344" t="s">
        <v>1440</v>
      </c>
      <c r="C115" s="345" t="s">
        <v>292</v>
      </c>
      <c r="D115" s="343" t="s">
        <v>41</v>
      </c>
      <c r="E115" s="346" t="s">
        <v>163</v>
      </c>
      <c r="F115" s="347" t="s">
        <v>163</v>
      </c>
      <c r="G115" s="343" t="s">
        <v>87</v>
      </c>
      <c r="H115" s="343"/>
      <c r="I115" s="343" t="s">
        <v>52</v>
      </c>
      <c r="J115" s="348">
        <v>27649</v>
      </c>
      <c r="K115" s="348">
        <v>46054</v>
      </c>
      <c r="L115" s="343" t="s">
        <v>605</v>
      </c>
      <c r="M115" s="343"/>
      <c r="N115" s="349" t="str">
        <f>IF(OR(MASTER_Workers!$E115="Contractor-PF",MASTER_Workers!$E115="Company"),"Yes","No")</f>
        <v>Yes</v>
      </c>
      <c r="O115" s="349" t="str">
        <f>IF(Table2[[#This Row],[Unit]]= "Sakar-III", "YES", "NO")</f>
        <v>NO</v>
      </c>
      <c r="P115" s="350">
        <v>100732646441</v>
      </c>
      <c r="Q115" s="350">
        <v>100732646441</v>
      </c>
      <c r="R115" s="343"/>
      <c r="S115" s="367" t="str">
        <f>IF(Table2[[#This Row],[Type]]&lt;&gt;"Company", "Contractor", IF(Table2[[#This Row],[Bank_Name]]&lt;&gt;"HDFC Bank", "Cheque Payment", "HDFC NEFT"))</f>
        <v>HDFC NEFT</v>
      </c>
      <c r="T115" s="343" t="s">
        <v>1082</v>
      </c>
      <c r="U115" s="350">
        <v>50100420732332</v>
      </c>
      <c r="V115" s="352">
        <v>0</v>
      </c>
      <c r="W115" s="106">
        <v>389</v>
      </c>
      <c r="X115" s="106">
        <v>126</v>
      </c>
      <c r="Y115" s="106">
        <v>0</v>
      </c>
      <c r="Z115" s="107">
        <f t="shared" si="14"/>
        <v>515</v>
      </c>
      <c r="AA115" s="156">
        <f t="shared" si="15"/>
        <v>47</v>
      </c>
      <c r="AB115" s="106">
        <f>ROUND(IF(Table2[[#This Row],[Type]]="Company",Table2[[#This Row],[Basic_Rate_Day]]*8.33%,5),0)</f>
        <v>32</v>
      </c>
      <c r="AC115" s="107">
        <f t="shared" si="9"/>
        <v>594</v>
      </c>
      <c r="AD115" s="106">
        <v>501</v>
      </c>
      <c r="AE115" s="343" t="s">
        <v>965</v>
      </c>
      <c r="AF115" s="343" t="s">
        <v>957</v>
      </c>
      <c r="AG115" s="343" t="s">
        <v>966</v>
      </c>
      <c r="AH115" s="343"/>
      <c r="AI115" s="349" t="str">
        <f t="shared" si="12"/>
        <v>1</v>
      </c>
      <c r="AJ115" s="353">
        <f t="shared" si="13"/>
        <v>13</v>
      </c>
      <c r="AK115" s="349" t="str" cm="1">
        <f t="array" ref="AK115">_xlfn.IFS(Z115&lt;=501, "440-501", Z115&lt;=550, "502-550", Z115&lt;=600, "551-600", Z115&lt;=650, "601-650", Z115&lt;=700, "651-700", TRUE, "Above 700")</f>
        <v>502-550</v>
      </c>
      <c r="AL115" s="343"/>
      <c r="AM115" s="343"/>
      <c r="AN115" s="348">
        <v>44287</v>
      </c>
      <c r="AO115" s="343" t="s">
        <v>291</v>
      </c>
      <c r="AP115" s="349" t="str">
        <f t="shared" ca="1" si="10"/>
        <v>5Y 4M</v>
      </c>
      <c r="AQ115" s="355" t="str">
        <f>IF(_xlfn.DAYS(SETUP!$A$2,AN115)&lt;365,"Less Than 1 Yr", IF(_xlfn.DAYS(SETUP!$A$2,AN115)&lt;=730,"1 Year to 2 Yrs", IF(_xlfn.DAYS(SETUP!$A$2,AN115)&lt;=1095,"2 Yrs to 3 Yrs", IF(_xlfn.DAYS(SETUP!$A$2,AN115)&lt;=1825,"3 Yrs to 5 Yrs", IF(_xlfn.DAYS(SETUP!$A$2,AN115)&lt;=2555,"5 Yrs to 7 Yrs", "Above 7 Yrs")))))</f>
        <v>5 Yrs to 7 Yrs</v>
      </c>
      <c r="AR115" s="356" t="str">
        <f>IF(J115="","",DATEDIF(J115,SETUP!$B$2,"Y")&amp;" Yrs")</f>
        <v>50 Yrs</v>
      </c>
      <c r="AS115" s="349" t="str">
        <f>IF(J115="","",
 IF(DATEDIF(J115,SETUP!$B$2,"Y")&lt;25,"Below 25",
 IF(DATEDIF(J115,SETUP!$B$2,"Y")&lt;30,"25-30",
 IF(DATEDIF(J115,SETUP!$B$2,"Y")&lt;35,"30-35",
 IF(DATEDIF(J115,SETUP!$B$2,"Y")&lt;40,"35-40",
 "Above 40")))))</f>
        <v>Above 40</v>
      </c>
      <c r="AT115" s="349" t="s">
        <v>1140</v>
      </c>
      <c r="AU115" s="349"/>
      <c r="AV115" s="343">
        <f t="shared" si="11"/>
        <v>20</v>
      </c>
      <c r="AW115" s="357"/>
      <c r="AX115" s="343">
        <v>389</v>
      </c>
      <c r="AY115" s="352">
        <v>126</v>
      </c>
      <c r="AZ115" s="343"/>
      <c r="BA115" s="343"/>
    </row>
    <row r="116" spans="1:53" ht="13.95" customHeight="1" x14ac:dyDescent="0.25">
      <c r="A116" s="343">
        <f>COUNTIF($D$2:D116,D116)</f>
        <v>115</v>
      </c>
      <c r="B116" s="344" t="s">
        <v>1441</v>
      </c>
      <c r="C116" s="345" t="s">
        <v>294</v>
      </c>
      <c r="D116" s="343" t="s">
        <v>41</v>
      </c>
      <c r="E116" s="346" t="s">
        <v>163</v>
      </c>
      <c r="F116" s="347" t="s">
        <v>163</v>
      </c>
      <c r="G116" s="343" t="s">
        <v>51</v>
      </c>
      <c r="H116" s="343"/>
      <c r="I116" s="343" t="s">
        <v>52</v>
      </c>
      <c r="J116" s="348">
        <v>36743</v>
      </c>
      <c r="K116" s="348">
        <v>46054</v>
      </c>
      <c r="L116" s="343" t="s">
        <v>605</v>
      </c>
      <c r="M116" s="343"/>
      <c r="N116" s="349" t="str">
        <f>IF(OR(MASTER_Workers!$E116="Contractor-PF",MASTER_Workers!$E116="Company"),"Yes","No")</f>
        <v>Yes</v>
      </c>
      <c r="O116" s="349" t="str">
        <f>IF(Table2[[#This Row],[Unit]]= "Sakar-III", "YES", "NO")</f>
        <v>NO</v>
      </c>
      <c r="P116" s="350">
        <v>101680214583</v>
      </c>
      <c r="Q116" s="350">
        <v>101680214583</v>
      </c>
      <c r="R116" s="343"/>
      <c r="S116" s="367" t="str">
        <f>IF(Table2[[#This Row],[Type]]&lt;&gt;"Company", "Contractor", IF(Table2[[#This Row],[Bank_Name]]&lt;&gt;"HDFC Bank", "Cheque Payment", "HDFC NEFT"))</f>
        <v>HDFC NEFT</v>
      </c>
      <c r="T116" s="343" t="s">
        <v>1082</v>
      </c>
      <c r="U116" s="350">
        <v>50100420732217</v>
      </c>
      <c r="V116" s="352">
        <v>0</v>
      </c>
      <c r="W116" s="106">
        <v>391</v>
      </c>
      <c r="X116" s="106">
        <v>119</v>
      </c>
      <c r="Y116" s="106">
        <v>0</v>
      </c>
      <c r="Z116" s="107">
        <f t="shared" si="14"/>
        <v>510</v>
      </c>
      <c r="AA116" s="156">
        <f t="shared" si="15"/>
        <v>47</v>
      </c>
      <c r="AB116" s="106">
        <f>ROUND(IF(Table2[[#This Row],[Type]]="Company",Table2[[#This Row],[Basic_Rate_Day]]*8.33%,5),0)</f>
        <v>33</v>
      </c>
      <c r="AC116" s="107">
        <f t="shared" si="9"/>
        <v>590</v>
      </c>
      <c r="AD116" s="106">
        <v>501</v>
      </c>
      <c r="AE116" s="343" t="s">
        <v>963</v>
      </c>
      <c r="AF116" s="343" t="s">
        <v>580</v>
      </c>
      <c r="AG116" s="343" t="s">
        <v>977</v>
      </c>
      <c r="AH116" s="343"/>
      <c r="AI116" s="349" t="str">
        <f t="shared" si="12"/>
        <v>1</v>
      </c>
      <c r="AJ116" s="353">
        <f t="shared" si="13"/>
        <v>8</v>
      </c>
      <c r="AK116" s="349" t="str" cm="1">
        <f t="array" ref="AK116">_xlfn.IFS(Z116&lt;=501, "440-501", Z116&lt;=550, "502-550", Z116&lt;=600, "551-600", Z116&lt;=650, "601-650", Z116&lt;=700, "651-700", TRUE, "Above 700")</f>
        <v>502-550</v>
      </c>
      <c r="AL116" s="343">
        <v>3</v>
      </c>
      <c r="AM116" s="343"/>
      <c r="AN116" s="348">
        <v>44287</v>
      </c>
      <c r="AO116" s="343" t="s">
        <v>293</v>
      </c>
      <c r="AP116" s="349" t="str">
        <f t="shared" ca="1" si="10"/>
        <v>5Y 4M</v>
      </c>
      <c r="AQ116" s="355" t="str">
        <f>IF(_xlfn.DAYS(SETUP!$A$2,AN116)&lt;365,"Less Than 1 Yr", IF(_xlfn.DAYS(SETUP!$A$2,AN116)&lt;=730,"1 Year to 2 Yrs", IF(_xlfn.DAYS(SETUP!$A$2,AN116)&lt;=1095,"2 Yrs to 3 Yrs", IF(_xlfn.DAYS(SETUP!$A$2,AN116)&lt;=1825,"3 Yrs to 5 Yrs", IF(_xlfn.DAYS(SETUP!$A$2,AN116)&lt;=2555,"5 Yrs to 7 Yrs", "Above 7 Yrs")))))</f>
        <v>5 Yrs to 7 Yrs</v>
      </c>
      <c r="AR116" s="356" t="str">
        <f>IF(J116="","",DATEDIF(J116,SETUP!$B$2,"Y")&amp;" Yrs")</f>
        <v>25 Yrs</v>
      </c>
      <c r="AS116" s="349" t="str">
        <f>IF(J116="","",
 IF(DATEDIF(J116,SETUP!$B$2,"Y")&lt;25,"Below 25",
 IF(DATEDIF(J116,SETUP!$B$2,"Y")&lt;30,"25-30",
 IF(DATEDIF(J116,SETUP!$B$2,"Y")&lt;35,"30-35",
 IF(DATEDIF(J116,SETUP!$B$2,"Y")&lt;40,"35-40",
 "Above 40")))))</f>
        <v>25-30</v>
      </c>
      <c r="AT116" s="349" t="s">
        <v>1140</v>
      </c>
      <c r="AU116" s="349"/>
      <c r="AV116" s="343">
        <f t="shared" si="11"/>
        <v>20</v>
      </c>
      <c r="AW116" s="357"/>
      <c r="AX116" s="343">
        <v>391</v>
      </c>
      <c r="AY116" s="352">
        <v>119</v>
      </c>
      <c r="AZ116" s="343"/>
      <c r="BA116" s="343"/>
    </row>
    <row r="117" spans="1:53" ht="13.95" customHeight="1" x14ac:dyDescent="0.25">
      <c r="A117" s="343">
        <f>COUNTIF($D$2:D117,D117)</f>
        <v>116</v>
      </c>
      <c r="B117" s="344" t="s">
        <v>1442</v>
      </c>
      <c r="C117" s="345" t="s">
        <v>296</v>
      </c>
      <c r="D117" s="343" t="s">
        <v>41</v>
      </c>
      <c r="E117" s="346" t="s">
        <v>163</v>
      </c>
      <c r="F117" s="347" t="s">
        <v>163</v>
      </c>
      <c r="G117" s="343" t="s">
        <v>51</v>
      </c>
      <c r="H117" s="343"/>
      <c r="I117" s="343" t="s">
        <v>52</v>
      </c>
      <c r="J117" s="348">
        <v>32143</v>
      </c>
      <c r="K117" s="348">
        <v>46054</v>
      </c>
      <c r="L117" s="343" t="s">
        <v>605</v>
      </c>
      <c r="M117" s="343"/>
      <c r="N117" s="349" t="str">
        <f>IF(OR(MASTER_Workers!$E117="Contractor-PF",MASTER_Workers!$E117="Company"),"Yes","No")</f>
        <v>Yes</v>
      </c>
      <c r="O117" s="349" t="str">
        <f>IF(Table2[[#This Row],[Unit]]= "Sakar-III", "YES", "NO")</f>
        <v>NO</v>
      </c>
      <c r="P117" s="350">
        <v>101649923973</v>
      </c>
      <c r="Q117" s="350">
        <v>101649923973</v>
      </c>
      <c r="R117" s="343"/>
      <c r="S117" s="367" t="str">
        <f>IF(Table2[[#This Row],[Type]]&lt;&gt;"Company", "Contractor", IF(Table2[[#This Row],[Bank_Name]]&lt;&gt;"HDFC Bank", "Cheque Payment", "HDFC NEFT"))</f>
        <v>HDFC NEFT</v>
      </c>
      <c r="T117" s="343" t="s">
        <v>1082</v>
      </c>
      <c r="U117" s="350">
        <v>50100498185601</v>
      </c>
      <c r="V117" s="352">
        <v>0</v>
      </c>
      <c r="W117" s="106">
        <v>384</v>
      </c>
      <c r="X117" s="106">
        <v>117</v>
      </c>
      <c r="Y117" s="106">
        <v>0</v>
      </c>
      <c r="Z117" s="107">
        <f t="shared" si="14"/>
        <v>501</v>
      </c>
      <c r="AA117" s="156">
        <f t="shared" si="15"/>
        <v>46</v>
      </c>
      <c r="AB117" s="106">
        <f>ROUND(IF(Table2[[#This Row],[Type]]="Company",Table2[[#This Row],[Basic_Rate_Day]]*8.33%,5),0)</f>
        <v>32</v>
      </c>
      <c r="AC117" s="107">
        <f t="shared" si="9"/>
        <v>579</v>
      </c>
      <c r="AD117" s="106">
        <v>501</v>
      </c>
      <c r="AE117" s="343" t="s">
        <v>965</v>
      </c>
      <c r="AF117" s="343" t="s">
        <v>957</v>
      </c>
      <c r="AG117" s="343" t="s">
        <v>966</v>
      </c>
      <c r="AH117" s="343"/>
      <c r="AI117" s="349" t="str">
        <f t="shared" si="12"/>
        <v>1</v>
      </c>
      <c r="AJ117" s="353">
        <f t="shared" si="13"/>
        <v>-1</v>
      </c>
      <c r="AK117" s="349" t="str" cm="1">
        <f t="array" ref="AK117">_xlfn.IFS(Z117&lt;=501, "440-501", Z117&lt;=550, "502-550", Z117&lt;=600, "551-600", Z117&lt;=650, "601-650", Z117&lt;=700, "651-700", TRUE, "Above 700")</f>
        <v>440-501</v>
      </c>
      <c r="AL117" s="343"/>
      <c r="AM117" s="343"/>
      <c r="AN117" s="348">
        <v>44306</v>
      </c>
      <c r="AO117" s="343" t="s">
        <v>295</v>
      </c>
      <c r="AP117" s="349" t="str">
        <f t="shared" ca="1" si="10"/>
        <v>5Y 4M</v>
      </c>
      <c r="AQ117" s="355" t="str">
        <f>IF(_xlfn.DAYS(SETUP!$A$2,AN117)&lt;365,"Less Than 1 Yr", IF(_xlfn.DAYS(SETUP!$A$2,AN117)&lt;=730,"1 Year to 2 Yrs", IF(_xlfn.DAYS(SETUP!$A$2,AN117)&lt;=1095,"2 Yrs to 3 Yrs", IF(_xlfn.DAYS(SETUP!$A$2,AN117)&lt;=1825,"3 Yrs to 5 Yrs", IF(_xlfn.DAYS(SETUP!$A$2,AN117)&lt;=2555,"5 Yrs to 7 Yrs", "Above 7 Yrs")))))</f>
        <v>5 Yrs to 7 Yrs</v>
      </c>
      <c r="AR117" s="356" t="str">
        <f>IF(J117="","",DATEDIF(J117,SETUP!$B$2,"Y")&amp;" Yrs")</f>
        <v>38 Yrs</v>
      </c>
      <c r="AS117" s="349" t="str">
        <f>IF(J117="","",
 IF(DATEDIF(J117,SETUP!$B$2,"Y")&lt;25,"Below 25",
 IF(DATEDIF(J117,SETUP!$B$2,"Y")&lt;30,"25-30",
 IF(DATEDIF(J117,SETUP!$B$2,"Y")&lt;35,"30-35",
 IF(DATEDIF(J117,SETUP!$B$2,"Y")&lt;40,"35-40",
 "Above 40")))))</f>
        <v>35-40</v>
      </c>
      <c r="AT117" s="349" t="s">
        <v>1140</v>
      </c>
      <c r="AU117" s="349"/>
      <c r="AV117" s="343">
        <f t="shared" si="11"/>
        <v>20</v>
      </c>
      <c r="AW117" s="357"/>
      <c r="AX117" s="343">
        <v>384</v>
      </c>
      <c r="AY117" s="352">
        <v>117</v>
      </c>
      <c r="AZ117" s="343"/>
      <c r="BA117" s="343"/>
    </row>
    <row r="118" spans="1:53" ht="13.95" customHeight="1" x14ac:dyDescent="0.25">
      <c r="A118" s="343">
        <f>COUNTIF($D$2:D118,D118)</f>
        <v>117</v>
      </c>
      <c r="B118" s="344" t="s">
        <v>1443</v>
      </c>
      <c r="C118" s="345" t="s">
        <v>298</v>
      </c>
      <c r="D118" s="343" t="s">
        <v>41</v>
      </c>
      <c r="E118" s="346" t="s">
        <v>163</v>
      </c>
      <c r="F118" s="347" t="s">
        <v>163</v>
      </c>
      <c r="G118" s="343" t="s">
        <v>299</v>
      </c>
      <c r="H118" s="343"/>
      <c r="I118" s="343" t="s">
        <v>45</v>
      </c>
      <c r="J118" s="348">
        <v>34729</v>
      </c>
      <c r="K118" s="348">
        <v>46054</v>
      </c>
      <c r="L118" s="343" t="s">
        <v>605</v>
      </c>
      <c r="M118" s="343"/>
      <c r="N118" s="349" t="str">
        <f>IF(OR(MASTER_Workers!$E118="Contractor-PF",MASTER_Workers!$E118="Company"),"Yes","No")</f>
        <v>Yes</v>
      </c>
      <c r="O118" s="349" t="str">
        <f>IF(Table2[[#This Row],[Unit]]= "Sakar-III", "YES", "NO")</f>
        <v>NO</v>
      </c>
      <c r="P118" s="350">
        <v>101779423495</v>
      </c>
      <c r="Q118" s="350">
        <v>101779423495</v>
      </c>
      <c r="R118" s="343"/>
      <c r="S118" s="368" t="str">
        <f>IF(Table2[[#This Row],[Type]]&lt;&gt;"Company", "Contractor", IF(Table2[[#This Row],[Bank_Name]]&lt;&gt;"HDFC Bank", "Cheque Payment", "HDFC NEFT"))</f>
        <v>HDFC NEFT</v>
      </c>
      <c r="T118" s="343" t="s">
        <v>1082</v>
      </c>
      <c r="U118" s="350">
        <v>50100451237903</v>
      </c>
      <c r="V118" s="352">
        <v>0</v>
      </c>
      <c r="W118" s="106">
        <v>389</v>
      </c>
      <c r="X118" s="106">
        <v>166</v>
      </c>
      <c r="Y118" s="106">
        <v>10</v>
      </c>
      <c r="Z118" s="107">
        <f t="shared" si="14"/>
        <v>565</v>
      </c>
      <c r="AA118" s="156">
        <f t="shared" si="15"/>
        <v>47</v>
      </c>
      <c r="AB118" s="155">
        <f>ROUND(IF(Table2[[#This Row],[Type]]="Company",Table2[[#This Row],[Basic_Rate_Day]]*8.33%,5),0)</f>
        <v>32</v>
      </c>
      <c r="AC118" s="107">
        <f t="shared" ref="AC118:AC180" si="16">+Z118+AA118+AB118</f>
        <v>644</v>
      </c>
      <c r="AD118" s="106">
        <v>501</v>
      </c>
      <c r="AE118" s="343" t="s">
        <v>956</v>
      </c>
      <c r="AF118" s="343" t="s">
        <v>957</v>
      </c>
      <c r="AG118" s="343" t="s">
        <v>966</v>
      </c>
      <c r="AH118" s="343"/>
      <c r="AI118" s="349" t="str">
        <f t="shared" si="12"/>
        <v>1</v>
      </c>
      <c r="AJ118" s="369">
        <f t="shared" si="13"/>
        <v>63</v>
      </c>
      <c r="AK118" s="349" t="str" cm="1">
        <f t="array" ref="AK118">_xlfn.IFS(Z118&lt;=501, "440-501", Z118&lt;=550, "502-550", Z118&lt;=600, "551-600", Z118&lt;=650, "601-650", Z118&lt;=700, "651-700", TRUE, "Above 700")</f>
        <v>551-600</v>
      </c>
      <c r="AL118" s="343"/>
      <c r="AM118" s="343"/>
      <c r="AN118" s="348">
        <v>44435</v>
      </c>
      <c r="AO118" s="343" t="s">
        <v>297</v>
      </c>
      <c r="AP118" s="349" t="str">
        <f t="shared" ca="1" si="10"/>
        <v>4Y 11M</v>
      </c>
      <c r="AQ118" s="355" t="str">
        <f>IF(_xlfn.DAYS(SETUP!$A$2,AN118)&lt;365,"Less Than 1 Yr", IF(_xlfn.DAYS(SETUP!$A$2,AN118)&lt;=730,"1 Year to 2 Yrs", IF(_xlfn.DAYS(SETUP!$A$2,AN118)&lt;=1095,"2 Yrs to 3 Yrs", IF(_xlfn.DAYS(SETUP!$A$2,AN118)&lt;=1825,"3 Yrs to 5 Yrs", IF(_xlfn.DAYS(SETUP!$A$2,AN118)&lt;=2555,"5 Yrs to 7 Yrs", "Above 7 Yrs")))))</f>
        <v>3 Yrs to 5 Yrs</v>
      </c>
      <c r="AR118" s="356" t="str">
        <f>IF(J118="","",DATEDIF(J118,SETUP!$B$2,"Y")&amp;" Yrs")</f>
        <v>31 Yrs</v>
      </c>
      <c r="AS118" s="349" t="str">
        <f>IF(J118="","",
 IF(DATEDIF(J118,SETUP!$B$2,"Y")&lt;25,"Below 25",
 IF(DATEDIF(J118,SETUP!$B$2,"Y")&lt;30,"25-30",
 IF(DATEDIF(J118,SETUP!$B$2,"Y")&lt;35,"30-35",
 IF(DATEDIF(J118,SETUP!$B$2,"Y")&lt;40,"35-40",
 "Above 40")))))</f>
        <v>30-35</v>
      </c>
      <c r="AT118" s="343" t="s">
        <v>1142</v>
      </c>
      <c r="AU118" s="343"/>
      <c r="AV118" s="349">
        <f t="shared" si="11"/>
        <v>20</v>
      </c>
      <c r="AW118" s="357"/>
      <c r="AX118" s="343">
        <v>389</v>
      </c>
      <c r="AY118" s="352">
        <v>166</v>
      </c>
      <c r="AZ118" s="343"/>
      <c r="BA118" s="343"/>
    </row>
    <row r="119" spans="1:53" ht="13.95" customHeight="1" x14ac:dyDescent="0.25">
      <c r="A119" s="343">
        <f>COUNTIF($D$2:D119,D119)</f>
        <v>118</v>
      </c>
      <c r="B119" s="344" t="s">
        <v>1444</v>
      </c>
      <c r="C119" s="345" t="s">
        <v>301</v>
      </c>
      <c r="D119" s="343" t="s">
        <v>41</v>
      </c>
      <c r="E119" s="346" t="s">
        <v>163</v>
      </c>
      <c r="F119" s="347" t="s">
        <v>163</v>
      </c>
      <c r="G119" s="343" t="s">
        <v>87</v>
      </c>
      <c r="H119" s="343"/>
      <c r="I119" s="343" t="s">
        <v>52</v>
      </c>
      <c r="J119" s="348">
        <v>32709</v>
      </c>
      <c r="K119" s="348">
        <v>46054</v>
      </c>
      <c r="L119" s="343" t="s">
        <v>605</v>
      </c>
      <c r="M119" s="343"/>
      <c r="N119" s="349" t="str">
        <f>IF(OR(MASTER_Workers!$E119="Contractor-PF",MASTER_Workers!$E119="Company"),"Yes","No")</f>
        <v>Yes</v>
      </c>
      <c r="O119" s="349" t="str">
        <f>IF(Table2[[#This Row],[Unit]]= "Sakar-III", "YES", "NO")</f>
        <v>NO</v>
      </c>
      <c r="P119" s="350">
        <v>101383997968</v>
      </c>
      <c r="Q119" s="350">
        <v>101383997968</v>
      </c>
      <c r="R119" s="343"/>
      <c r="S119" s="367" t="str">
        <f>IF(Table2[[#This Row],[Type]]&lt;&gt;"Company", "Contractor", IF(Table2[[#This Row],[Bank_Name]]&lt;&gt;"HDFC Bank", "Cheque Payment", "HDFC NEFT"))</f>
        <v>HDFC NEFT</v>
      </c>
      <c r="T119" s="343" t="s">
        <v>1082</v>
      </c>
      <c r="U119" s="350">
        <v>50100471509013</v>
      </c>
      <c r="V119" s="352">
        <v>0</v>
      </c>
      <c r="W119" s="106">
        <v>394</v>
      </c>
      <c r="X119" s="106">
        <v>106</v>
      </c>
      <c r="Y119" s="106">
        <v>0</v>
      </c>
      <c r="Z119" s="107">
        <f t="shared" si="14"/>
        <v>500</v>
      </c>
      <c r="AA119" s="156">
        <f t="shared" si="15"/>
        <v>47</v>
      </c>
      <c r="AB119" s="106">
        <f>ROUND(IF(Table2[[#This Row],[Type]]="Company",Table2[[#This Row],[Basic_Rate_Day]]*8.33%,5),0)</f>
        <v>33</v>
      </c>
      <c r="AC119" s="107">
        <f t="shared" si="16"/>
        <v>580</v>
      </c>
      <c r="AD119" s="106">
        <v>501</v>
      </c>
      <c r="AE119" s="343" t="s">
        <v>965</v>
      </c>
      <c r="AF119" s="343" t="s">
        <v>957</v>
      </c>
      <c r="AG119" s="343" t="s">
        <v>974</v>
      </c>
      <c r="AH119" s="343"/>
      <c r="AI119" s="349" t="str">
        <f t="shared" si="12"/>
        <v>1</v>
      </c>
      <c r="AJ119" s="353">
        <f t="shared" si="13"/>
        <v>-2</v>
      </c>
      <c r="AK119" s="349" t="str" cm="1">
        <f t="array" ref="AK119">_xlfn.IFS(Z119&lt;=501, "440-501", Z119&lt;=550, "502-550", Z119&lt;=600, "551-600", Z119&lt;=650, "601-650", Z119&lt;=700, "651-700", TRUE, "Above 700")</f>
        <v>440-501</v>
      </c>
      <c r="AL119" s="343">
        <v>12</v>
      </c>
      <c r="AM119" s="343"/>
      <c r="AN119" s="348">
        <v>44501</v>
      </c>
      <c r="AO119" s="343" t="s">
        <v>300</v>
      </c>
      <c r="AP119" s="349" t="str">
        <f t="shared" ca="1" si="10"/>
        <v>4Y 9M</v>
      </c>
      <c r="AQ119" s="355" t="str">
        <f>IF(_xlfn.DAYS(SETUP!$A$2,AN119)&lt;365,"Less Than 1 Yr", IF(_xlfn.DAYS(SETUP!$A$2,AN119)&lt;=730,"1 Year to 2 Yrs", IF(_xlfn.DAYS(SETUP!$A$2,AN119)&lt;=1095,"2 Yrs to 3 Yrs", IF(_xlfn.DAYS(SETUP!$A$2,AN119)&lt;=1825,"3 Yrs to 5 Yrs", IF(_xlfn.DAYS(SETUP!$A$2,AN119)&lt;=2555,"5 Yrs to 7 Yrs", "Above 7 Yrs")))))</f>
        <v>3 Yrs to 5 Yrs</v>
      </c>
      <c r="AR119" s="356" t="str">
        <f>IF(J119="","",DATEDIF(J119,SETUP!$B$2,"Y")&amp;" Yrs")</f>
        <v>36 Yrs</v>
      </c>
      <c r="AS119" s="349" t="str">
        <f>IF(J119="","",
 IF(DATEDIF(J119,SETUP!$B$2,"Y")&lt;25,"Below 25",
 IF(DATEDIF(J119,SETUP!$B$2,"Y")&lt;30,"25-30",
 IF(DATEDIF(J119,SETUP!$B$2,"Y")&lt;35,"30-35",
 IF(DATEDIF(J119,SETUP!$B$2,"Y")&lt;40,"35-40",
 "Above 40")))))</f>
        <v>35-40</v>
      </c>
      <c r="AT119" s="349" t="s">
        <v>1140</v>
      </c>
      <c r="AU119" s="349"/>
      <c r="AV119" s="343">
        <f t="shared" si="11"/>
        <v>20</v>
      </c>
      <c r="AW119" s="357"/>
      <c r="AX119" s="343">
        <v>394</v>
      </c>
      <c r="AY119" s="352">
        <v>106</v>
      </c>
      <c r="AZ119" s="343"/>
      <c r="BA119" s="343"/>
    </row>
    <row r="120" spans="1:53" ht="13.95" customHeight="1" x14ac:dyDescent="0.25">
      <c r="A120" s="343">
        <f>COUNTIF($D$2:D120,D120)</f>
        <v>119</v>
      </c>
      <c r="B120" s="344" t="s">
        <v>1445</v>
      </c>
      <c r="C120" s="345" t="s">
        <v>303</v>
      </c>
      <c r="D120" s="343" t="s">
        <v>41</v>
      </c>
      <c r="E120" s="346" t="s">
        <v>163</v>
      </c>
      <c r="F120" s="347" t="s">
        <v>163</v>
      </c>
      <c r="G120" s="343" t="s">
        <v>48</v>
      </c>
      <c r="H120" s="343"/>
      <c r="I120" s="343" t="s">
        <v>52</v>
      </c>
      <c r="J120" s="348">
        <v>29123</v>
      </c>
      <c r="K120" s="348">
        <v>46054</v>
      </c>
      <c r="L120" s="343" t="s">
        <v>605</v>
      </c>
      <c r="M120" s="343"/>
      <c r="N120" s="349" t="str">
        <f>IF(OR(MASTER_Workers!$E120="Contractor-PF",MASTER_Workers!$E120="Company"),"Yes","No")</f>
        <v>Yes</v>
      </c>
      <c r="O120" s="349" t="str">
        <f>IF(Table2[[#This Row],[Unit]]= "Sakar-III", "YES", "NO")</f>
        <v>NO</v>
      </c>
      <c r="P120" s="350">
        <v>100024112845</v>
      </c>
      <c r="Q120" s="350">
        <v>100024112845</v>
      </c>
      <c r="R120" s="343"/>
      <c r="S120" s="367" t="str">
        <f>IF(Table2[[#This Row],[Type]]&lt;&gt;"Company", "Contractor", IF(Table2[[#This Row],[Bank_Name]]&lt;&gt;"HDFC Bank", "Cheque Payment", "HDFC NEFT"))</f>
        <v>HDFC NEFT</v>
      </c>
      <c r="T120" s="343" t="s">
        <v>1082</v>
      </c>
      <c r="U120" s="350">
        <v>50100471509039</v>
      </c>
      <c r="V120" s="352">
        <v>0</v>
      </c>
      <c r="W120" s="106">
        <v>384</v>
      </c>
      <c r="X120" s="106">
        <v>101</v>
      </c>
      <c r="Y120" s="106">
        <v>0</v>
      </c>
      <c r="Z120" s="107">
        <f t="shared" si="14"/>
        <v>485</v>
      </c>
      <c r="AA120" s="156">
        <f t="shared" si="15"/>
        <v>46</v>
      </c>
      <c r="AB120" s="106">
        <f>ROUND(IF(Table2[[#This Row],[Type]]="Company",Table2[[#This Row],[Basic_Rate_Day]]*8.33%,5),0)</f>
        <v>32</v>
      </c>
      <c r="AC120" s="107">
        <f t="shared" si="16"/>
        <v>563</v>
      </c>
      <c r="AD120" s="106">
        <v>501</v>
      </c>
      <c r="AE120" s="343" t="s">
        <v>960</v>
      </c>
      <c r="AF120" s="343" t="s">
        <v>580</v>
      </c>
      <c r="AG120" s="343" t="s">
        <v>977</v>
      </c>
      <c r="AH120" s="343"/>
      <c r="AI120" s="349" t="str">
        <f t="shared" si="12"/>
        <v>1</v>
      </c>
      <c r="AJ120" s="353">
        <f t="shared" si="13"/>
        <v>-17</v>
      </c>
      <c r="AK120" s="349" t="str" cm="1">
        <f t="array" ref="AK120">_xlfn.IFS(Z120&lt;=501, "440-501", Z120&lt;=550, "502-550", Z120&lt;=600, "551-600", Z120&lt;=650, "601-650", Z120&lt;=700, "651-700", TRUE, "Above 700")</f>
        <v>440-501</v>
      </c>
      <c r="AL120" s="343"/>
      <c r="AM120" s="343"/>
      <c r="AN120" s="348">
        <v>44501</v>
      </c>
      <c r="AO120" s="343" t="s">
        <v>302</v>
      </c>
      <c r="AP120" s="349" t="str">
        <f t="shared" ca="1" si="10"/>
        <v>4Y 9M</v>
      </c>
      <c r="AQ120" s="355" t="str">
        <f>IF(_xlfn.DAYS(SETUP!$A$2,AN120)&lt;365,"Less Than 1 Yr", IF(_xlfn.DAYS(SETUP!$A$2,AN120)&lt;=730,"1 Year to 2 Yrs", IF(_xlfn.DAYS(SETUP!$A$2,AN120)&lt;=1095,"2 Yrs to 3 Yrs", IF(_xlfn.DAYS(SETUP!$A$2,AN120)&lt;=1825,"3 Yrs to 5 Yrs", IF(_xlfn.DAYS(SETUP!$A$2,AN120)&lt;=2555,"5 Yrs to 7 Yrs", "Above 7 Yrs")))))</f>
        <v>3 Yrs to 5 Yrs</v>
      </c>
      <c r="AR120" s="356" t="str">
        <f>IF(J120="","",DATEDIF(J120,SETUP!$B$2,"Y")&amp;" Yrs")</f>
        <v>46 Yrs</v>
      </c>
      <c r="AS120" s="349" t="str">
        <f>IF(J120="","",
 IF(DATEDIF(J120,SETUP!$B$2,"Y")&lt;25,"Below 25",
 IF(DATEDIF(J120,SETUP!$B$2,"Y")&lt;30,"25-30",
 IF(DATEDIF(J120,SETUP!$B$2,"Y")&lt;35,"30-35",
 IF(DATEDIF(J120,SETUP!$B$2,"Y")&lt;40,"35-40",
 "Above 40")))))</f>
        <v>Above 40</v>
      </c>
      <c r="AT120" s="349" t="s">
        <v>1140</v>
      </c>
      <c r="AU120" s="349"/>
      <c r="AV120" s="343">
        <f t="shared" si="11"/>
        <v>20</v>
      </c>
      <c r="AW120" s="357"/>
      <c r="AX120" s="343">
        <v>384</v>
      </c>
      <c r="AY120" s="352">
        <v>101</v>
      </c>
      <c r="AZ120" s="343"/>
      <c r="BA120" s="343"/>
    </row>
    <row r="121" spans="1:53" ht="13.95" customHeight="1" x14ac:dyDescent="0.25">
      <c r="A121" s="343">
        <f>COUNTIF($D$2:D121,D121)</f>
        <v>120</v>
      </c>
      <c r="B121" s="344" t="s">
        <v>1446</v>
      </c>
      <c r="C121" s="345" t="s">
        <v>305</v>
      </c>
      <c r="D121" s="343" t="s">
        <v>41</v>
      </c>
      <c r="E121" s="346" t="s">
        <v>163</v>
      </c>
      <c r="F121" s="347" t="s">
        <v>163</v>
      </c>
      <c r="G121" s="343" t="s">
        <v>104</v>
      </c>
      <c r="H121" s="343"/>
      <c r="I121" s="343" t="s">
        <v>45</v>
      </c>
      <c r="J121" s="348">
        <v>35582</v>
      </c>
      <c r="K121" s="348">
        <v>46054</v>
      </c>
      <c r="L121" s="343" t="s">
        <v>614</v>
      </c>
      <c r="M121" s="343"/>
      <c r="N121" s="349" t="str">
        <f>IF(OR(MASTER_Workers!$E121="Contractor-PF",MASTER_Workers!$E121="Company"),"Yes","No")</f>
        <v>Yes</v>
      </c>
      <c r="O121" s="349" t="str">
        <f>IF(Table2[[#This Row],[Unit]]= "Sakar-III", "YES", "NO")</f>
        <v>NO</v>
      </c>
      <c r="P121" s="350">
        <v>101422695285</v>
      </c>
      <c r="Q121" s="350">
        <v>101422695285</v>
      </c>
      <c r="R121" s="343"/>
      <c r="S121" s="368" t="str">
        <f>IF(Table2[[#This Row],[Type]]&lt;&gt;"Company", "Contractor", IF(Table2[[#This Row],[Bank_Name]]&lt;&gt;"HDFC Bank", "Cheque Payment", "HDFC NEFT"))</f>
        <v>Cheque Payment</v>
      </c>
      <c r="T121" s="343" t="s">
        <v>1083</v>
      </c>
      <c r="U121" s="507">
        <v>0</v>
      </c>
      <c r="V121" s="352">
        <v>0</v>
      </c>
      <c r="W121" s="106">
        <v>396</v>
      </c>
      <c r="X121" s="106">
        <v>204</v>
      </c>
      <c r="Y121" s="106">
        <v>15</v>
      </c>
      <c r="Z121" s="107">
        <f t="shared" si="14"/>
        <v>615</v>
      </c>
      <c r="AA121" s="156">
        <f t="shared" si="15"/>
        <v>48</v>
      </c>
      <c r="AB121" s="155">
        <f>ROUND(IF(Table2[[#This Row],[Type]]="Company",Table2[[#This Row],[Basic_Rate_Day]]*8.33%,5),0)</f>
        <v>33</v>
      </c>
      <c r="AC121" s="107">
        <f t="shared" si="16"/>
        <v>696</v>
      </c>
      <c r="AD121" s="106">
        <v>501</v>
      </c>
      <c r="AE121" s="343" t="s">
        <v>956</v>
      </c>
      <c r="AF121" s="343" t="s">
        <v>957</v>
      </c>
      <c r="AG121" s="343" t="s">
        <v>958</v>
      </c>
      <c r="AH121" s="343"/>
      <c r="AI121" s="349" t="str">
        <f t="shared" si="12"/>
        <v>1</v>
      </c>
      <c r="AJ121" s="369">
        <f t="shared" si="13"/>
        <v>113</v>
      </c>
      <c r="AK121" s="349" t="str" cm="1">
        <f t="array" ref="AK121">_xlfn.IFS(Z121&lt;=501, "440-501", Z121&lt;=550, "502-550", Z121&lt;=600, "551-600", Z121&lt;=650, "601-650", Z121&lt;=700, "651-700", TRUE, "Above 700")</f>
        <v>601-650</v>
      </c>
      <c r="AL121" s="343"/>
      <c r="AM121" s="343"/>
      <c r="AN121" s="348">
        <v>44501</v>
      </c>
      <c r="AO121" s="343" t="s">
        <v>304</v>
      </c>
      <c r="AP121" s="349" t="str">
        <f t="shared" ca="1" si="10"/>
        <v>4Y 9M</v>
      </c>
      <c r="AQ121" s="355" t="str">
        <f>IF(_xlfn.DAYS(SETUP!$A$2,AN121)&lt;365,"Less Than 1 Yr", IF(_xlfn.DAYS(SETUP!$A$2,AN121)&lt;=730,"1 Year to 2 Yrs", IF(_xlfn.DAYS(SETUP!$A$2,AN121)&lt;=1095,"2 Yrs to 3 Yrs", IF(_xlfn.DAYS(SETUP!$A$2,AN121)&lt;=1825,"3 Yrs to 5 Yrs", IF(_xlfn.DAYS(SETUP!$A$2,AN121)&lt;=2555,"5 Yrs to 7 Yrs", "Above 7 Yrs")))))</f>
        <v>3 Yrs to 5 Yrs</v>
      </c>
      <c r="AR121" s="356" t="str">
        <f>IF(J121="","",DATEDIF(J121,SETUP!$B$2,"Y")&amp;" Yrs")</f>
        <v>28 Yrs</v>
      </c>
      <c r="AS121" s="349" t="str">
        <f>IF(J121="","",
 IF(DATEDIF(J121,SETUP!$B$2,"Y")&lt;25,"Below 25",
 IF(DATEDIF(J121,SETUP!$B$2,"Y")&lt;30,"25-30",
 IF(DATEDIF(J121,SETUP!$B$2,"Y")&lt;35,"30-35",
 IF(DATEDIF(J121,SETUP!$B$2,"Y")&lt;40,"35-40",
 "Above 40")))))</f>
        <v>25-30</v>
      </c>
      <c r="AT121" s="343" t="s">
        <v>1142</v>
      </c>
      <c r="AU121" s="343"/>
      <c r="AV121" s="349">
        <f t="shared" si="11"/>
        <v>25</v>
      </c>
      <c r="AW121" s="357"/>
      <c r="AX121" s="343">
        <v>396</v>
      </c>
      <c r="AY121" s="352">
        <v>204</v>
      </c>
      <c r="AZ121" s="343"/>
      <c r="BA121" s="343"/>
    </row>
    <row r="122" spans="1:53" ht="13.95" customHeight="1" x14ac:dyDescent="0.25">
      <c r="A122" s="343">
        <f>COUNTIF($D$2:D122,D122)</f>
        <v>121</v>
      </c>
      <c r="B122" s="344" t="s">
        <v>1447</v>
      </c>
      <c r="C122" s="345" t="s">
        <v>307</v>
      </c>
      <c r="D122" s="343" t="s">
        <v>41</v>
      </c>
      <c r="E122" s="346" t="s">
        <v>163</v>
      </c>
      <c r="F122" s="347" t="s">
        <v>163</v>
      </c>
      <c r="G122" s="343" t="s">
        <v>299</v>
      </c>
      <c r="H122" s="343"/>
      <c r="I122" s="343" t="s">
        <v>45</v>
      </c>
      <c r="J122" s="348">
        <v>35441</v>
      </c>
      <c r="K122" s="348">
        <v>46054</v>
      </c>
      <c r="L122" s="343" t="s">
        <v>605</v>
      </c>
      <c r="M122" s="343"/>
      <c r="N122" s="349" t="str">
        <f>IF(OR(MASTER_Workers!$E122="Contractor-PF",MASTER_Workers!$E122="Company"),"Yes","No")</f>
        <v>Yes</v>
      </c>
      <c r="O122" s="349" t="str">
        <f>IF(Table2[[#This Row],[Unit]]= "Sakar-III", "YES", "NO")</f>
        <v>NO</v>
      </c>
      <c r="P122" s="350">
        <v>101633292358</v>
      </c>
      <c r="Q122" s="350">
        <v>101633292358</v>
      </c>
      <c r="R122" s="343"/>
      <c r="S122" s="368" t="str">
        <f>IF(Table2[[#This Row],[Type]]&lt;&gt;"Company", "Contractor", IF(Table2[[#This Row],[Bank_Name]]&lt;&gt;"HDFC Bank", "Cheque Payment", "HDFC NEFT"))</f>
        <v>HDFC NEFT</v>
      </c>
      <c r="T122" s="343" t="s">
        <v>1082</v>
      </c>
      <c r="U122" s="350">
        <v>50100594053796</v>
      </c>
      <c r="V122" s="352">
        <v>0</v>
      </c>
      <c r="W122" s="106">
        <v>371</v>
      </c>
      <c r="X122" s="106">
        <v>149</v>
      </c>
      <c r="Y122" s="106">
        <v>5</v>
      </c>
      <c r="Z122" s="107">
        <f t="shared" si="14"/>
        <v>525</v>
      </c>
      <c r="AA122" s="156">
        <f t="shared" si="15"/>
        <v>45</v>
      </c>
      <c r="AB122" s="155">
        <f>ROUND(IF(Table2[[#This Row],[Type]]="Company",Table2[[#This Row],[Basic_Rate_Day]]*8.33%,5),0)</f>
        <v>31</v>
      </c>
      <c r="AC122" s="107">
        <f t="shared" si="16"/>
        <v>601</v>
      </c>
      <c r="AD122" s="106">
        <v>501</v>
      </c>
      <c r="AE122" s="343" t="s">
        <v>956</v>
      </c>
      <c r="AF122" s="343" t="s">
        <v>957</v>
      </c>
      <c r="AG122" s="343" t="s">
        <v>966</v>
      </c>
      <c r="AH122" s="343"/>
      <c r="AI122" s="349" t="str">
        <f t="shared" si="12"/>
        <v>1</v>
      </c>
      <c r="AJ122" s="369">
        <f t="shared" si="13"/>
        <v>23</v>
      </c>
      <c r="AK122" s="349" t="str" cm="1">
        <f t="array" ref="AK122">_xlfn.IFS(Z122&lt;=501, "440-501", Z122&lt;=550, "502-550", Z122&lt;=600, "551-600", Z122&lt;=650, "601-650", Z122&lt;=700, "651-700", TRUE, "Above 700")</f>
        <v>502-550</v>
      </c>
      <c r="AL122" s="343"/>
      <c r="AM122" s="343"/>
      <c r="AN122" s="348">
        <v>44896</v>
      </c>
      <c r="AO122" s="343" t="s">
        <v>306</v>
      </c>
      <c r="AP122" s="349" t="str">
        <f t="shared" ca="1" si="10"/>
        <v>3Y 8M</v>
      </c>
      <c r="AQ122" s="355" t="str">
        <f>IF(_xlfn.DAYS(SETUP!$A$2,AN122)&lt;365,"Less Than 1 Yr", IF(_xlfn.DAYS(SETUP!$A$2,AN122)&lt;=730,"1 Year to 2 Yrs", IF(_xlfn.DAYS(SETUP!$A$2,AN122)&lt;=1095,"2 Yrs to 3 Yrs", IF(_xlfn.DAYS(SETUP!$A$2,AN122)&lt;=1825,"3 Yrs to 5 Yrs", IF(_xlfn.DAYS(SETUP!$A$2,AN122)&lt;=2555,"5 Yrs to 7 Yrs", "Above 7 Yrs")))))</f>
        <v>3 Yrs to 5 Yrs</v>
      </c>
      <c r="AR122" s="356" t="str">
        <f>IF(J122="","",DATEDIF(J122,SETUP!$B$2,"Y")&amp;" Yrs")</f>
        <v>29 Yrs</v>
      </c>
      <c r="AS122" s="349" t="str">
        <f>IF(J122="","",
 IF(DATEDIF(J122,SETUP!$B$2,"Y")&lt;25,"Below 25",
 IF(DATEDIF(J122,SETUP!$B$2,"Y")&lt;30,"25-30",
 IF(DATEDIF(J122,SETUP!$B$2,"Y")&lt;35,"30-35",
 IF(DATEDIF(J122,SETUP!$B$2,"Y")&lt;40,"35-40",
 "Above 40")))))</f>
        <v>25-30</v>
      </c>
      <c r="AT122" s="343" t="s">
        <v>1142</v>
      </c>
      <c r="AU122" s="343"/>
      <c r="AV122" s="349">
        <f t="shared" si="11"/>
        <v>20</v>
      </c>
      <c r="AW122" s="357"/>
      <c r="AX122" s="343">
        <v>371</v>
      </c>
      <c r="AY122" s="352">
        <v>149</v>
      </c>
      <c r="AZ122" s="343"/>
      <c r="BA122" s="343"/>
    </row>
    <row r="123" spans="1:53" ht="13.95" customHeight="1" x14ac:dyDescent="0.25">
      <c r="A123" s="343">
        <f>COUNTIF($D$2:D123,D123)</f>
        <v>122</v>
      </c>
      <c r="B123" s="344" t="s">
        <v>1075</v>
      </c>
      <c r="C123" s="345" t="s">
        <v>309</v>
      </c>
      <c r="D123" s="343" t="s">
        <v>41</v>
      </c>
      <c r="E123" s="346" t="s">
        <v>163</v>
      </c>
      <c r="F123" s="347" t="str">
        <f>Table2[[#This Row],[Type]]</f>
        <v>Company</v>
      </c>
      <c r="G123" s="343" t="s">
        <v>48</v>
      </c>
      <c r="H123" s="343"/>
      <c r="I123" s="343" t="s">
        <v>52</v>
      </c>
      <c r="J123" s="348">
        <v>29738</v>
      </c>
      <c r="K123" s="348">
        <v>46054</v>
      </c>
      <c r="L123" s="343" t="s">
        <v>605</v>
      </c>
      <c r="M123" s="343"/>
      <c r="N123" s="349" t="str">
        <f>IF(OR(MASTER_Workers!$E123="Contractor-PF",MASTER_Workers!$E123="Company"),"Yes","No")</f>
        <v>Yes</v>
      </c>
      <c r="O123" s="349" t="str">
        <f>IF(Table2[[#This Row],[Unit]]= "Sakar-III", "YES", "NO")</f>
        <v>NO</v>
      </c>
      <c r="P123" s="350">
        <v>100332372606</v>
      </c>
      <c r="Q123" s="350">
        <v>100332372606</v>
      </c>
      <c r="R123" s="343"/>
      <c r="S123" s="367" t="str">
        <f>IF(Table2[[#This Row],[Type]]&lt;&gt;"Company", "Contractor", IF(Table2[[#This Row],[Bank_Name]]&lt;&gt;"HDFC Bank", "Cheque Payment", "HDFC NEFT"))</f>
        <v>HDFC NEFT</v>
      </c>
      <c r="T123" s="343" t="s">
        <v>1082</v>
      </c>
      <c r="U123" s="350" t="s">
        <v>1947</v>
      </c>
      <c r="V123" s="352">
        <v>0</v>
      </c>
      <c r="W123" s="106">
        <v>374</v>
      </c>
      <c r="X123" s="106">
        <v>81</v>
      </c>
      <c r="Y123" s="106">
        <v>0</v>
      </c>
      <c r="Z123" s="107">
        <f t="shared" si="14"/>
        <v>455</v>
      </c>
      <c r="AA123" s="156">
        <f t="shared" si="15"/>
        <v>45</v>
      </c>
      <c r="AB123" s="106">
        <f>ROUND(IF(Table2[[#This Row],[Type]]="Company",Table2[[#This Row],[Basic_Rate_Day]]*8.33%,5),0)</f>
        <v>31</v>
      </c>
      <c r="AC123" s="107">
        <f t="shared" si="16"/>
        <v>531</v>
      </c>
      <c r="AD123" s="106">
        <v>501</v>
      </c>
      <c r="AE123" s="343" t="s">
        <v>960</v>
      </c>
      <c r="AF123" s="343" t="s">
        <v>580</v>
      </c>
      <c r="AG123" s="343" t="s">
        <v>970</v>
      </c>
      <c r="AH123" s="343"/>
      <c r="AI123" s="349" t="str">
        <f t="shared" si="12"/>
        <v>1</v>
      </c>
      <c r="AJ123" s="353">
        <f t="shared" si="13"/>
        <v>-47</v>
      </c>
      <c r="AK123" s="349" t="str" cm="1">
        <f t="array" ref="AK123">_xlfn.IFS(Z123&lt;=501, "440-501", Z123&lt;=550, "502-550", Z123&lt;=600, "551-600", Z123&lt;=650, "601-650", Z123&lt;=700, "651-700", TRUE, "Above 700")</f>
        <v>440-501</v>
      </c>
      <c r="AL123" s="343">
        <v>7</v>
      </c>
      <c r="AM123" s="343"/>
      <c r="AN123" s="348">
        <v>45200</v>
      </c>
      <c r="AO123" s="343" t="s">
        <v>308</v>
      </c>
      <c r="AP123" s="349" t="str">
        <f t="shared" ca="1" si="10"/>
        <v>2Y 10M</v>
      </c>
      <c r="AQ123" s="355" t="str">
        <f>IF(_xlfn.DAYS(SETUP!$A$2,AN123)&lt;365,"Less Than 1 Yr", IF(_xlfn.DAYS(SETUP!$A$2,AN123)&lt;=730,"1 Year to 2 Yrs", IF(_xlfn.DAYS(SETUP!$A$2,AN123)&lt;=1095,"2 Yrs to 3 Yrs", IF(_xlfn.DAYS(SETUP!$A$2,AN123)&lt;=1825,"3 Yrs to 5 Yrs", IF(_xlfn.DAYS(SETUP!$A$2,AN123)&lt;=2555,"5 Yrs to 7 Yrs", "Above 7 Yrs")))))</f>
        <v>2 Yrs to 3 Yrs</v>
      </c>
      <c r="AR123" s="356" t="str">
        <f>IF(J123="","",DATEDIF(J123,SETUP!$B$2,"Y")&amp;" Yrs")</f>
        <v>44 Yrs</v>
      </c>
      <c r="AS123" s="349" t="str">
        <f>IF(J123="","",
 IF(DATEDIF(J123,SETUP!$B$2,"Y")&lt;25,"Below 25",
 IF(DATEDIF(J123,SETUP!$B$2,"Y")&lt;30,"25-30",
 IF(DATEDIF(J123,SETUP!$B$2,"Y")&lt;35,"30-35",
 IF(DATEDIF(J123,SETUP!$B$2,"Y")&lt;40,"35-40",
 "Above 40")))))</f>
        <v>Above 40</v>
      </c>
      <c r="AT123" s="349" t="s">
        <v>1140</v>
      </c>
      <c r="AU123" s="349"/>
      <c r="AV123" s="343">
        <f t="shared" si="11"/>
        <v>20</v>
      </c>
      <c r="AW123" s="357"/>
      <c r="AX123" s="343">
        <v>374</v>
      </c>
      <c r="AY123" s="352">
        <v>81</v>
      </c>
      <c r="AZ123" s="343"/>
      <c r="BA123" s="343"/>
    </row>
    <row r="124" spans="1:53" ht="13.95" customHeight="1" x14ac:dyDescent="0.25">
      <c r="A124" s="343">
        <f>COUNTIF($D$2:D124,D124)</f>
        <v>123</v>
      </c>
      <c r="B124" s="344" t="s">
        <v>1076</v>
      </c>
      <c r="C124" s="345" t="s">
        <v>311</v>
      </c>
      <c r="D124" s="343" t="s">
        <v>41</v>
      </c>
      <c r="E124" s="346" t="s">
        <v>163</v>
      </c>
      <c r="F124" s="347" t="str">
        <f>Table2[[#This Row],[Type]]</f>
        <v>Company</v>
      </c>
      <c r="G124" s="343" t="s">
        <v>87</v>
      </c>
      <c r="H124" s="343"/>
      <c r="I124" s="343" t="s">
        <v>52</v>
      </c>
      <c r="J124" s="348">
        <v>30228</v>
      </c>
      <c r="K124" s="348">
        <v>46054</v>
      </c>
      <c r="L124" s="343" t="s">
        <v>605</v>
      </c>
      <c r="M124" s="343"/>
      <c r="N124" s="349" t="str">
        <f>IF(OR(MASTER_Workers!$E124="Contractor-PF",MASTER_Workers!$E124="Company"),"Yes","No")</f>
        <v>Yes</v>
      </c>
      <c r="O124" s="349" t="str">
        <f>IF(Table2[[#This Row],[Unit]]= "Sakar-III", "YES", "NO")</f>
        <v>NO</v>
      </c>
      <c r="P124" s="350">
        <v>102006483510</v>
      </c>
      <c r="Q124" s="350">
        <v>102006483510</v>
      </c>
      <c r="R124" s="343"/>
      <c r="S124" s="367" t="str">
        <f>IF(Table2[[#This Row],[Type]]&lt;&gt;"Company", "Contractor", IF(Table2[[#This Row],[Bank_Name]]&lt;&gt;"HDFC Bank", "Cheque Payment", "HDFC NEFT"))</f>
        <v>HDFC NEFT</v>
      </c>
      <c r="T124" s="343" t="s">
        <v>1082</v>
      </c>
      <c r="U124" s="350" t="s">
        <v>1948</v>
      </c>
      <c r="V124" s="352">
        <v>0</v>
      </c>
      <c r="W124" s="106">
        <v>371</v>
      </c>
      <c r="X124" s="106">
        <v>79</v>
      </c>
      <c r="Y124" s="106">
        <v>0</v>
      </c>
      <c r="Z124" s="107">
        <f t="shared" si="14"/>
        <v>450</v>
      </c>
      <c r="AA124" s="156">
        <f t="shared" si="15"/>
        <v>45</v>
      </c>
      <c r="AB124" s="106">
        <f>ROUND(IF(Table2[[#This Row],[Type]]="Company",Table2[[#This Row],[Basic_Rate_Day]]*8.33%,5),0)</f>
        <v>31</v>
      </c>
      <c r="AC124" s="107">
        <f t="shared" si="16"/>
        <v>526</v>
      </c>
      <c r="AD124" s="106">
        <v>501</v>
      </c>
      <c r="AE124" s="343" t="s">
        <v>960</v>
      </c>
      <c r="AF124" s="343" t="s">
        <v>580</v>
      </c>
      <c r="AG124" s="343" t="s">
        <v>613</v>
      </c>
      <c r="AH124" s="343"/>
      <c r="AI124" s="349" t="str">
        <f t="shared" si="12"/>
        <v>1</v>
      </c>
      <c r="AJ124" s="353">
        <f t="shared" si="13"/>
        <v>-52</v>
      </c>
      <c r="AK124" s="349" t="str" cm="1">
        <f t="array" ref="AK124">_xlfn.IFS(Z124&lt;=501, "440-501", Z124&lt;=550, "502-550", Z124&lt;=600, "551-600", Z124&lt;=650, "601-650", Z124&lt;=700, "651-700", TRUE, "Above 700")</f>
        <v>440-501</v>
      </c>
      <c r="AL124" s="343">
        <v>11</v>
      </c>
      <c r="AM124" s="343"/>
      <c r="AN124" s="348">
        <v>45200</v>
      </c>
      <c r="AO124" s="343" t="s">
        <v>310</v>
      </c>
      <c r="AP124" s="349" t="str">
        <f t="shared" ca="1" si="10"/>
        <v>2Y 10M</v>
      </c>
      <c r="AQ124" s="355" t="str">
        <f>IF(_xlfn.DAYS(SETUP!$A$2,AN124)&lt;365,"Less Than 1 Yr", IF(_xlfn.DAYS(SETUP!$A$2,AN124)&lt;=730,"1 Year to 2 Yrs", IF(_xlfn.DAYS(SETUP!$A$2,AN124)&lt;=1095,"2 Yrs to 3 Yrs", IF(_xlfn.DAYS(SETUP!$A$2,AN124)&lt;=1825,"3 Yrs to 5 Yrs", IF(_xlfn.DAYS(SETUP!$A$2,AN124)&lt;=2555,"5 Yrs to 7 Yrs", "Above 7 Yrs")))))</f>
        <v>2 Yrs to 3 Yrs</v>
      </c>
      <c r="AR124" s="356" t="str">
        <f>IF(J124="","",DATEDIF(J124,SETUP!$B$2,"Y")&amp;" Yrs")</f>
        <v>43 Yrs</v>
      </c>
      <c r="AS124" s="349" t="str">
        <f>IF(J124="","",
 IF(DATEDIF(J124,SETUP!$B$2,"Y")&lt;25,"Below 25",
 IF(DATEDIF(J124,SETUP!$B$2,"Y")&lt;30,"25-30",
 IF(DATEDIF(J124,SETUP!$B$2,"Y")&lt;35,"30-35",
 IF(DATEDIF(J124,SETUP!$B$2,"Y")&lt;40,"35-40",
 "Above 40")))))</f>
        <v>Above 40</v>
      </c>
      <c r="AT124" s="349" t="s">
        <v>1140</v>
      </c>
      <c r="AU124" s="349"/>
      <c r="AV124" s="343">
        <f t="shared" si="11"/>
        <v>20</v>
      </c>
      <c r="AW124" s="357"/>
      <c r="AX124" s="343">
        <v>371</v>
      </c>
      <c r="AY124" s="352">
        <v>79</v>
      </c>
      <c r="AZ124" s="343"/>
      <c r="BA124" s="343"/>
    </row>
    <row r="125" spans="1:53" ht="13.95" customHeight="1" x14ac:dyDescent="0.25">
      <c r="A125" s="343">
        <f>COUNTIF($D$2:D125,D125)</f>
        <v>124</v>
      </c>
      <c r="B125" s="344" t="s">
        <v>1077</v>
      </c>
      <c r="C125" s="345" t="s">
        <v>313</v>
      </c>
      <c r="D125" s="343" t="s">
        <v>41</v>
      </c>
      <c r="E125" s="346" t="s">
        <v>163</v>
      </c>
      <c r="F125" s="347" t="str">
        <f>Table2[[#This Row],[Type]]</f>
        <v>Company</v>
      </c>
      <c r="G125" s="343" t="s">
        <v>203</v>
      </c>
      <c r="H125" s="343"/>
      <c r="I125" s="343" t="s">
        <v>52</v>
      </c>
      <c r="J125" s="348">
        <v>27472</v>
      </c>
      <c r="K125" s="348">
        <v>46054</v>
      </c>
      <c r="L125" s="343" t="s">
        <v>605</v>
      </c>
      <c r="M125" s="343"/>
      <c r="N125" s="349" t="str">
        <f>IF(OR(MASTER_Workers!$E125="Contractor-PF",MASTER_Workers!$E125="Company"),"Yes","No")</f>
        <v>Yes</v>
      </c>
      <c r="O125" s="349" t="str">
        <f>IF(Table2[[#This Row],[Unit]]= "Sakar-III", "YES", "NO")</f>
        <v>NO</v>
      </c>
      <c r="P125" s="350">
        <v>100396088135</v>
      </c>
      <c r="Q125" s="350">
        <v>100396088135</v>
      </c>
      <c r="R125" s="343"/>
      <c r="S125" s="368" t="str">
        <f>IF(Table2[[#This Row],[Type]]&lt;&gt;"Company", "Contractor", IF(Table2[[#This Row],[Bank_Name]]&lt;&gt;"HDFC Bank", "Cheque Payment", "HDFC NEFT"))</f>
        <v>HDFC NEFT</v>
      </c>
      <c r="T125" s="343" t="s">
        <v>1082</v>
      </c>
      <c r="U125" s="350" t="s">
        <v>1949</v>
      </c>
      <c r="V125" s="352">
        <v>0</v>
      </c>
      <c r="W125" s="106">
        <v>384</v>
      </c>
      <c r="X125" s="106">
        <v>101</v>
      </c>
      <c r="Y125" s="106">
        <v>10</v>
      </c>
      <c r="Z125" s="107">
        <f t="shared" si="14"/>
        <v>495</v>
      </c>
      <c r="AA125" s="156">
        <f t="shared" si="15"/>
        <v>46</v>
      </c>
      <c r="AB125" s="155">
        <f>ROUND(IF(Table2[[#This Row],[Type]]="Company",Table2[[#This Row],[Basic_Rate_Day]]*8.33%,5),0)</f>
        <v>32</v>
      </c>
      <c r="AC125" s="107">
        <f t="shared" si="16"/>
        <v>573</v>
      </c>
      <c r="AD125" s="106">
        <v>501</v>
      </c>
      <c r="AE125" s="343" t="s">
        <v>960</v>
      </c>
      <c r="AF125" s="343" t="s">
        <v>580</v>
      </c>
      <c r="AG125" s="343" t="s">
        <v>613</v>
      </c>
      <c r="AH125" s="343"/>
      <c r="AI125" s="349" t="str">
        <f t="shared" si="12"/>
        <v>1</v>
      </c>
      <c r="AJ125" s="369">
        <f t="shared" si="13"/>
        <v>-7</v>
      </c>
      <c r="AK125" s="349" t="str" cm="1">
        <f t="array" ref="AK125">_xlfn.IFS(Z125&lt;=501, "440-501", Z125&lt;=550, "502-550", Z125&lt;=600, "551-600", Z125&lt;=650, "601-650", Z125&lt;=700, "651-700", TRUE, "Above 700")</f>
        <v>440-501</v>
      </c>
      <c r="AL125" s="343"/>
      <c r="AM125" s="343"/>
      <c r="AN125" s="348">
        <v>45200</v>
      </c>
      <c r="AO125" s="343" t="s">
        <v>312</v>
      </c>
      <c r="AP125" s="349" t="str">
        <f t="shared" ca="1" si="10"/>
        <v>2Y 10M</v>
      </c>
      <c r="AQ125" s="355" t="str">
        <f>IF(_xlfn.DAYS(SETUP!$A$2,AN125)&lt;365,"Less Than 1 Yr", IF(_xlfn.DAYS(SETUP!$A$2,AN125)&lt;=730,"1 Year to 2 Yrs", IF(_xlfn.DAYS(SETUP!$A$2,AN125)&lt;=1095,"2 Yrs to 3 Yrs", IF(_xlfn.DAYS(SETUP!$A$2,AN125)&lt;=1825,"3 Yrs to 5 Yrs", IF(_xlfn.DAYS(SETUP!$A$2,AN125)&lt;=2555,"5 Yrs to 7 Yrs", "Above 7 Yrs")))))</f>
        <v>2 Yrs to 3 Yrs</v>
      </c>
      <c r="AR125" s="356" t="str">
        <f>IF(J125="","",DATEDIF(J125,SETUP!$B$2,"Y")&amp;" Yrs")</f>
        <v>51 Yrs</v>
      </c>
      <c r="AS125" s="349" t="str">
        <f>IF(J125="","",
 IF(DATEDIF(J125,SETUP!$B$2,"Y")&lt;25,"Below 25",
 IF(DATEDIF(J125,SETUP!$B$2,"Y")&lt;30,"25-30",
 IF(DATEDIF(J125,SETUP!$B$2,"Y")&lt;35,"30-35",
 IF(DATEDIF(J125,SETUP!$B$2,"Y")&lt;40,"35-40",
 "Above 40")))))</f>
        <v>Above 40</v>
      </c>
      <c r="AT125" s="343" t="s">
        <v>1141</v>
      </c>
      <c r="AU125" s="343"/>
      <c r="AV125" s="349">
        <f t="shared" si="11"/>
        <v>20</v>
      </c>
      <c r="AW125" s="357"/>
      <c r="AX125" s="343">
        <v>384</v>
      </c>
      <c r="AY125" s="352">
        <v>101</v>
      </c>
      <c r="AZ125" s="343"/>
      <c r="BA125" s="343"/>
    </row>
    <row r="126" spans="1:53" ht="13.95" customHeight="1" x14ac:dyDescent="0.25">
      <c r="A126" s="343">
        <f>COUNTIF($D$2:D126,D126)</f>
        <v>125</v>
      </c>
      <c r="B126" s="344" t="s">
        <v>1448</v>
      </c>
      <c r="C126" s="345" t="s">
        <v>315</v>
      </c>
      <c r="D126" s="343" t="s">
        <v>41</v>
      </c>
      <c r="E126" s="346" t="s">
        <v>163</v>
      </c>
      <c r="F126" s="347" t="s">
        <v>163</v>
      </c>
      <c r="G126" s="343" t="s">
        <v>104</v>
      </c>
      <c r="H126" s="343"/>
      <c r="I126" s="343" t="s">
        <v>45</v>
      </c>
      <c r="J126" s="348">
        <v>32237</v>
      </c>
      <c r="K126" s="348">
        <v>46054</v>
      </c>
      <c r="L126" s="343" t="s">
        <v>614</v>
      </c>
      <c r="M126" s="343"/>
      <c r="N126" s="349" t="str">
        <f>IF(OR(MASTER_Workers!$E126="Contractor-PF",MASTER_Workers!$E126="Company"),"Yes","No")</f>
        <v>Yes</v>
      </c>
      <c r="O126" s="349" t="str">
        <f>IF(Table2[[#This Row],[Unit]]= "Sakar-III", "YES", "NO")</f>
        <v>NO</v>
      </c>
      <c r="P126" s="350">
        <v>101692507898</v>
      </c>
      <c r="Q126" s="350">
        <v>101692507898</v>
      </c>
      <c r="R126" s="343"/>
      <c r="S126" s="368" t="str">
        <f>IF(Table2[[#This Row],[Type]]&lt;&gt;"Company", "Contractor", IF(Table2[[#This Row],[Bank_Name]]&lt;&gt;"HDFC Bank", "Cheque Payment", "HDFC NEFT"))</f>
        <v>HDFC NEFT</v>
      </c>
      <c r="T126" s="343" t="s">
        <v>1082</v>
      </c>
      <c r="U126" s="350">
        <v>50100693954238</v>
      </c>
      <c r="V126" s="352">
        <v>0</v>
      </c>
      <c r="W126" s="106">
        <v>460</v>
      </c>
      <c r="X126" s="106">
        <v>150</v>
      </c>
      <c r="Y126" s="106">
        <v>15</v>
      </c>
      <c r="Z126" s="107">
        <f t="shared" si="14"/>
        <v>625</v>
      </c>
      <c r="AA126" s="156">
        <f t="shared" si="15"/>
        <v>55</v>
      </c>
      <c r="AB126" s="155">
        <f>ROUND(IF(Table2[[#This Row],[Type]]="Company",Table2[[#This Row],[Basic_Rate_Day]]*8.33%,5),0)</f>
        <v>38</v>
      </c>
      <c r="AC126" s="107">
        <f t="shared" si="16"/>
        <v>718</v>
      </c>
      <c r="AD126" s="106">
        <v>501</v>
      </c>
      <c r="AE126" s="343" t="s">
        <v>956</v>
      </c>
      <c r="AF126" s="343" t="s">
        <v>957</v>
      </c>
      <c r="AG126" s="343" t="s">
        <v>974</v>
      </c>
      <c r="AH126" s="343"/>
      <c r="AI126" s="349" t="str">
        <f t="shared" si="12"/>
        <v>1</v>
      </c>
      <c r="AJ126" s="369">
        <f t="shared" si="13"/>
        <v>123</v>
      </c>
      <c r="AK126" s="349" t="str" cm="1">
        <f t="array" ref="AK126">_xlfn.IFS(Z126&lt;=501, "440-501", Z126&lt;=550, "502-550", Z126&lt;=600, "551-600", Z126&lt;=650, "601-650", Z126&lt;=700, "651-700", TRUE, "Above 700")</f>
        <v>601-650</v>
      </c>
      <c r="AL126" s="343"/>
      <c r="AM126" s="343"/>
      <c r="AN126" s="348">
        <v>45261</v>
      </c>
      <c r="AO126" s="343" t="s">
        <v>314</v>
      </c>
      <c r="AP126" s="349" t="str">
        <f t="shared" ca="1" si="10"/>
        <v>2Y 8M</v>
      </c>
      <c r="AQ126" s="355" t="str">
        <f>IF(_xlfn.DAYS(SETUP!$A$2,AN126)&lt;365,"Less Than 1 Yr", IF(_xlfn.DAYS(SETUP!$A$2,AN126)&lt;=730,"1 Year to 2 Yrs", IF(_xlfn.DAYS(SETUP!$A$2,AN126)&lt;=1095,"2 Yrs to 3 Yrs", IF(_xlfn.DAYS(SETUP!$A$2,AN126)&lt;=1825,"3 Yrs to 5 Yrs", IF(_xlfn.DAYS(SETUP!$A$2,AN126)&lt;=2555,"5 Yrs to 7 Yrs", "Above 7 Yrs")))))</f>
        <v>2 Yrs to 3 Yrs</v>
      </c>
      <c r="AR126" s="356" t="str">
        <f>IF(J126="","",DATEDIF(J126,SETUP!$B$2,"Y")&amp;" Yrs")</f>
        <v>37 Yrs</v>
      </c>
      <c r="AS126" s="349" t="str">
        <f>IF(J126="","",
 IF(DATEDIF(J126,SETUP!$B$2,"Y")&lt;25,"Below 25",
 IF(DATEDIF(J126,SETUP!$B$2,"Y")&lt;30,"25-30",
 IF(DATEDIF(J126,SETUP!$B$2,"Y")&lt;35,"30-35",
 IF(DATEDIF(J126,SETUP!$B$2,"Y")&lt;40,"35-40",
 "Above 40")))))</f>
        <v>35-40</v>
      </c>
      <c r="AT126" s="343" t="s">
        <v>1142</v>
      </c>
      <c r="AU126" s="343"/>
      <c r="AV126" s="349">
        <f t="shared" si="11"/>
        <v>25</v>
      </c>
      <c r="AW126" s="357"/>
      <c r="AX126" s="343">
        <v>460</v>
      </c>
      <c r="AY126" s="352">
        <v>150</v>
      </c>
      <c r="AZ126" s="343"/>
      <c r="BA126" s="343"/>
    </row>
    <row r="127" spans="1:53" ht="13.95" customHeight="1" x14ac:dyDescent="0.25">
      <c r="A127" s="343">
        <f>COUNTIF($D$2:D127,D127)</f>
        <v>126</v>
      </c>
      <c r="B127" s="344" t="s">
        <v>1449</v>
      </c>
      <c r="C127" s="345" t="s">
        <v>317</v>
      </c>
      <c r="D127" s="343" t="s">
        <v>41</v>
      </c>
      <c r="E127" s="346" t="s">
        <v>163</v>
      </c>
      <c r="F127" s="347" t="s">
        <v>163</v>
      </c>
      <c r="G127" s="343" t="s">
        <v>51</v>
      </c>
      <c r="H127" s="343"/>
      <c r="I127" s="343" t="s">
        <v>52</v>
      </c>
      <c r="J127" s="348">
        <v>34240</v>
      </c>
      <c r="K127" s="348">
        <v>46054</v>
      </c>
      <c r="L127" s="343" t="s">
        <v>605</v>
      </c>
      <c r="M127" s="343"/>
      <c r="N127" s="349" t="str">
        <f>IF(OR(MASTER_Workers!$E127="Contractor-PF",MASTER_Workers!$E127="Company"),"Yes","No")</f>
        <v>Yes</v>
      </c>
      <c r="O127" s="349" t="str">
        <f>IF(Table2[[#This Row],[Unit]]= "Sakar-III", "YES", "NO")</f>
        <v>NO</v>
      </c>
      <c r="P127" s="350">
        <v>101693230875</v>
      </c>
      <c r="Q127" s="350">
        <v>101699123835</v>
      </c>
      <c r="R127" s="343"/>
      <c r="S127" s="367" t="str">
        <f>IF(Table2[[#This Row],[Type]]&lt;&gt;"Company", "Contractor", IF(Table2[[#This Row],[Bank_Name]]&lt;&gt;"HDFC Bank", "Cheque Payment", "HDFC NEFT"))</f>
        <v>HDFC NEFT</v>
      </c>
      <c r="T127" s="343" t="s">
        <v>1082</v>
      </c>
      <c r="U127" s="350">
        <v>50100693954251</v>
      </c>
      <c r="V127" s="352">
        <v>0</v>
      </c>
      <c r="W127" s="106">
        <v>357</v>
      </c>
      <c r="X127" s="106">
        <v>128</v>
      </c>
      <c r="Y127" s="106">
        <v>0</v>
      </c>
      <c r="Z127" s="107">
        <f t="shared" si="14"/>
        <v>485</v>
      </c>
      <c r="AA127" s="156">
        <f t="shared" si="15"/>
        <v>43</v>
      </c>
      <c r="AB127" s="106">
        <f>ROUND(IF(Table2[[#This Row],[Type]]="Company",Table2[[#This Row],[Basic_Rate_Day]]*8.33%,5),0)</f>
        <v>30</v>
      </c>
      <c r="AC127" s="107">
        <f t="shared" si="16"/>
        <v>558</v>
      </c>
      <c r="AD127" s="106">
        <v>501</v>
      </c>
      <c r="AE127" s="343" t="s">
        <v>975</v>
      </c>
      <c r="AF127" s="343" t="s">
        <v>957</v>
      </c>
      <c r="AG127" s="343" t="s">
        <v>987</v>
      </c>
      <c r="AH127" s="343"/>
      <c r="AI127" s="349" t="str">
        <f t="shared" si="12"/>
        <v>1</v>
      </c>
      <c r="AJ127" s="353">
        <f t="shared" si="13"/>
        <v>-17</v>
      </c>
      <c r="AK127" s="349" t="str" cm="1">
        <f t="array" ref="AK127">_xlfn.IFS(Z127&lt;=501, "440-501", Z127&lt;=550, "502-550", Z127&lt;=600, "551-600", Z127&lt;=650, "601-650", Z127&lt;=700, "651-700", TRUE, "Above 700")</f>
        <v>440-501</v>
      </c>
      <c r="AL127" s="343">
        <v>5</v>
      </c>
      <c r="AM127" s="343"/>
      <c r="AN127" s="348">
        <v>45292</v>
      </c>
      <c r="AO127" s="343" t="s">
        <v>316</v>
      </c>
      <c r="AP127" s="349" t="str">
        <f t="shared" ref="AP127:AP185" ca="1" si="17">IF(AN127="","",DATEDIF(AN127,TODAY(),"Y")&amp;"Y "&amp;DATEDIF(AN127,TODAY(),"YM")&amp;"M")</f>
        <v>2Y 7M</v>
      </c>
      <c r="AQ127" s="355" t="str">
        <f>IF(_xlfn.DAYS(SETUP!$A$2,AN127)&lt;365,"Less Than 1 Yr", IF(_xlfn.DAYS(SETUP!$A$2,AN127)&lt;=730,"1 Year to 2 Yrs", IF(_xlfn.DAYS(SETUP!$A$2,AN127)&lt;=1095,"2 Yrs to 3 Yrs", IF(_xlfn.DAYS(SETUP!$A$2,AN127)&lt;=1825,"3 Yrs to 5 Yrs", IF(_xlfn.DAYS(SETUP!$A$2,AN127)&lt;=2555,"5 Yrs to 7 Yrs", "Above 7 Yrs")))))</f>
        <v>2 Yrs to 3 Yrs</v>
      </c>
      <c r="AR127" s="356" t="str">
        <f>IF(J127="","",DATEDIF(J127,SETUP!$B$2,"Y")&amp;" Yrs")</f>
        <v>32 Yrs</v>
      </c>
      <c r="AS127" s="349" t="str">
        <f>IF(J127="","",
 IF(DATEDIF(J127,SETUP!$B$2,"Y")&lt;25,"Below 25",
 IF(DATEDIF(J127,SETUP!$B$2,"Y")&lt;30,"25-30",
 IF(DATEDIF(J127,SETUP!$B$2,"Y")&lt;35,"30-35",
 IF(DATEDIF(J127,SETUP!$B$2,"Y")&lt;40,"35-40",
 "Above 40")))))</f>
        <v>30-35</v>
      </c>
      <c r="AT127" s="349" t="s">
        <v>1140</v>
      </c>
      <c r="AU127" s="349"/>
      <c r="AV127" s="343">
        <f t="shared" ref="AV127:AV189" si="18">IF(G127="Extrusion",40,IF(L127="12 Hours",30,IF(L127="11 Hours",25,IF(L127="8 Hours",20,0))))</f>
        <v>20</v>
      </c>
      <c r="AW127" s="357"/>
      <c r="AX127" s="343">
        <v>357</v>
      </c>
      <c r="AY127" s="352">
        <v>128</v>
      </c>
      <c r="AZ127" s="343"/>
      <c r="BA127" s="343"/>
    </row>
    <row r="128" spans="1:53" ht="13.95" customHeight="1" x14ac:dyDescent="0.25">
      <c r="A128" s="343">
        <f>COUNTIF($D$2:D128,D128)</f>
        <v>127</v>
      </c>
      <c r="B128" s="344" t="s">
        <v>1450</v>
      </c>
      <c r="C128" s="345" t="s">
        <v>319</v>
      </c>
      <c r="D128" s="343" t="s">
        <v>41</v>
      </c>
      <c r="E128" s="346" t="s">
        <v>163</v>
      </c>
      <c r="F128" s="347" t="s">
        <v>163</v>
      </c>
      <c r="G128" s="343" t="s">
        <v>299</v>
      </c>
      <c r="H128" s="343"/>
      <c r="I128" s="343" t="s">
        <v>45</v>
      </c>
      <c r="J128" s="348">
        <v>37574</v>
      </c>
      <c r="K128" s="348">
        <v>46054</v>
      </c>
      <c r="L128" s="343" t="s">
        <v>605</v>
      </c>
      <c r="M128" s="343"/>
      <c r="N128" s="349" t="str">
        <f>IF(OR(MASTER_Workers!$E128="Contractor-PF",MASTER_Workers!$E128="Company"),"Yes","No")</f>
        <v>Yes</v>
      </c>
      <c r="O128" s="349" t="str">
        <f>IF(Table2[[#This Row],[Unit]]= "Sakar-III", "YES", "NO")</f>
        <v>NO</v>
      </c>
      <c r="P128" s="350">
        <v>101699123835</v>
      </c>
      <c r="Q128" s="350">
        <v>101693230875</v>
      </c>
      <c r="R128" s="343"/>
      <c r="S128" s="368" t="str">
        <f>IF(Table2[[#This Row],[Type]]&lt;&gt;"Company", "Contractor", IF(Table2[[#This Row],[Bank_Name]]&lt;&gt;"HDFC Bank", "Cheque Payment", "HDFC NEFT"))</f>
        <v>HDFC NEFT</v>
      </c>
      <c r="T128" s="343" t="s">
        <v>1082</v>
      </c>
      <c r="U128" s="350">
        <v>50100693954241</v>
      </c>
      <c r="V128" s="352">
        <v>0</v>
      </c>
      <c r="W128" s="106">
        <v>374</v>
      </c>
      <c r="X128" s="106">
        <v>96</v>
      </c>
      <c r="Y128" s="106">
        <v>20</v>
      </c>
      <c r="Z128" s="107">
        <f t="shared" si="14"/>
        <v>490</v>
      </c>
      <c r="AA128" s="156">
        <f t="shared" si="15"/>
        <v>45</v>
      </c>
      <c r="AB128" s="155">
        <f>ROUND(IF(Table2[[#This Row],[Type]]="Company",Table2[[#This Row],[Basic_Rate_Day]]*8.33%,5),0)</f>
        <v>31</v>
      </c>
      <c r="AC128" s="107">
        <f t="shared" si="16"/>
        <v>566</v>
      </c>
      <c r="AD128" s="106">
        <v>501</v>
      </c>
      <c r="AE128" s="343" t="s">
        <v>956</v>
      </c>
      <c r="AF128" s="343" t="s">
        <v>957</v>
      </c>
      <c r="AG128" s="343" t="s">
        <v>974</v>
      </c>
      <c r="AH128" s="343"/>
      <c r="AI128" s="349" t="str">
        <f t="shared" ref="AI128:AI190" si="19">IF(AM128="","1","0")</f>
        <v>1</v>
      </c>
      <c r="AJ128" s="369">
        <f t="shared" ref="AJ128:AJ190" si="20">Z128-502</f>
        <v>-12</v>
      </c>
      <c r="AK128" s="349" t="str" cm="1">
        <f t="array" ref="AK128">_xlfn.IFS(Z128&lt;=501, "440-501", Z128&lt;=550, "502-550", Z128&lt;=600, "551-600", Z128&lt;=650, "601-650", Z128&lt;=700, "651-700", TRUE, "Above 700")</f>
        <v>440-501</v>
      </c>
      <c r="AL128" s="343"/>
      <c r="AM128" s="343"/>
      <c r="AN128" s="348">
        <v>45292</v>
      </c>
      <c r="AO128" s="343" t="s">
        <v>318</v>
      </c>
      <c r="AP128" s="349" t="str">
        <f t="shared" ca="1" si="17"/>
        <v>2Y 7M</v>
      </c>
      <c r="AQ128" s="355" t="str">
        <f>IF(_xlfn.DAYS(SETUP!$A$2,AN128)&lt;365,"Less Than 1 Yr", IF(_xlfn.DAYS(SETUP!$A$2,AN128)&lt;=730,"1 Year to 2 Yrs", IF(_xlfn.DAYS(SETUP!$A$2,AN128)&lt;=1095,"2 Yrs to 3 Yrs", IF(_xlfn.DAYS(SETUP!$A$2,AN128)&lt;=1825,"3 Yrs to 5 Yrs", IF(_xlfn.DAYS(SETUP!$A$2,AN128)&lt;=2555,"5 Yrs to 7 Yrs", "Above 7 Yrs")))))</f>
        <v>2 Yrs to 3 Yrs</v>
      </c>
      <c r="AR128" s="356" t="str">
        <f>IF(J128="","",DATEDIF(J128,SETUP!$B$2,"Y")&amp;" Yrs")</f>
        <v>23 Yrs</v>
      </c>
      <c r="AS128" s="349" t="str">
        <f>IF(J128="","",
 IF(DATEDIF(J128,SETUP!$B$2,"Y")&lt;25,"Below 25",
 IF(DATEDIF(J128,SETUP!$B$2,"Y")&lt;30,"25-30",
 IF(DATEDIF(J128,SETUP!$B$2,"Y")&lt;35,"30-35",
 IF(DATEDIF(J128,SETUP!$B$2,"Y")&lt;40,"35-40",
 "Above 40")))))</f>
        <v>Below 25</v>
      </c>
      <c r="AT128" s="343" t="s">
        <v>1142</v>
      </c>
      <c r="AU128" s="343"/>
      <c r="AV128" s="349">
        <f t="shared" si="18"/>
        <v>20</v>
      </c>
      <c r="AW128" s="357"/>
      <c r="AX128" s="343">
        <v>374</v>
      </c>
      <c r="AY128" s="352">
        <v>96</v>
      </c>
      <c r="AZ128" s="343"/>
      <c r="BA128" s="343"/>
    </row>
    <row r="129" spans="1:53" ht="13.95" customHeight="1" x14ac:dyDescent="0.25">
      <c r="A129" s="343">
        <f>COUNTIF($D$2:D129,D129)</f>
        <v>1</v>
      </c>
      <c r="B129" s="344" t="s">
        <v>320</v>
      </c>
      <c r="C129" s="345" t="s">
        <v>322</v>
      </c>
      <c r="D129" s="343" t="s">
        <v>166</v>
      </c>
      <c r="E129" s="346" t="s">
        <v>163</v>
      </c>
      <c r="F129" s="347" t="s">
        <v>163</v>
      </c>
      <c r="G129" s="343" t="s">
        <v>87</v>
      </c>
      <c r="H129" s="343"/>
      <c r="I129" s="343" t="s">
        <v>52</v>
      </c>
      <c r="J129" s="348">
        <v>25364</v>
      </c>
      <c r="K129" s="348">
        <v>46054</v>
      </c>
      <c r="L129" s="343" t="s">
        <v>605</v>
      </c>
      <c r="M129" s="343"/>
      <c r="N129" s="349" t="str">
        <f>IF(OR(MASTER_Workers!$E129="Contractor-PF",MASTER_Workers!$E129="Company"),"Yes","No")</f>
        <v>Yes</v>
      </c>
      <c r="O129" s="349" t="str">
        <f>IF(Table2[[#This Row],[Unit]]= "Sakar-III", "YES", "NO")</f>
        <v>NO</v>
      </c>
      <c r="P129" s="350">
        <v>100312342872</v>
      </c>
      <c r="Q129" s="507">
        <v>0</v>
      </c>
      <c r="R129" s="343"/>
      <c r="S129" s="367" t="str">
        <f>IF(Table2[[#This Row],[Type]]&lt;&gt;"Company", "Contractor", IF(Table2[[#This Row],[Bank_Name]]&lt;&gt;"HDFC Bank", "Cheque Payment", "HDFC NEFT"))</f>
        <v>HDFC NEFT</v>
      </c>
      <c r="T129" s="343" t="s">
        <v>1082</v>
      </c>
      <c r="U129" s="350">
        <v>50100332272178</v>
      </c>
      <c r="V129" s="352">
        <v>0</v>
      </c>
      <c r="W129" s="106">
        <v>400</v>
      </c>
      <c r="X129" s="106">
        <v>197</v>
      </c>
      <c r="Y129" s="106">
        <v>0</v>
      </c>
      <c r="Z129" s="107">
        <f t="shared" ref="Z129:Z191" si="21">+W129+X129+Y129</f>
        <v>597</v>
      </c>
      <c r="AA129" s="156">
        <f t="shared" ref="AA129:AA191" si="22">ROUND(W129*12%,0)</f>
        <v>48</v>
      </c>
      <c r="AB129" s="106">
        <f>ROUND(IF(Table2[[#This Row],[Type]]="Company",Table2[[#This Row],[Basic_Rate_Day]]*8.33%,5),0)</f>
        <v>33</v>
      </c>
      <c r="AC129" s="107">
        <f t="shared" si="16"/>
        <v>678</v>
      </c>
      <c r="AD129" s="106">
        <v>501</v>
      </c>
      <c r="AE129" s="343" t="s">
        <v>960</v>
      </c>
      <c r="AF129" s="343" t="s">
        <v>580</v>
      </c>
      <c r="AG129" s="343" t="s">
        <v>613</v>
      </c>
      <c r="AH129" s="343"/>
      <c r="AI129" s="349" t="str">
        <f t="shared" si="19"/>
        <v>1</v>
      </c>
      <c r="AJ129" s="353">
        <f t="shared" si="20"/>
        <v>95</v>
      </c>
      <c r="AK129" s="349" t="str" cm="1">
        <f t="array" ref="AK129">_xlfn.IFS(Z129&lt;=501, "440-501", Z129&lt;=550, "502-550", Z129&lt;=600, "551-600", Z129&lt;=650, "601-650", Z129&lt;=700, "651-700", TRUE, "Above 700")</f>
        <v>551-600</v>
      </c>
      <c r="AL129" s="343"/>
      <c r="AM129" s="343"/>
      <c r="AN129" s="348">
        <v>41091</v>
      </c>
      <c r="AO129" s="343" t="s">
        <v>320</v>
      </c>
      <c r="AP129" s="349" t="str">
        <f t="shared" ca="1" si="17"/>
        <v>14Y 1M</v>
      </c>
      <c r="AQ129" s="355" t="str">
        <f>IF(_xlfn.DAYS(SETUP!$A$2,AN129)&lt;365,"Less Than 1 Yr", IF(_xlfn.DAYS(SETUP!$A$2,AN129)&lt;=730,"1 Year to 2 Yrs", IF(_xlfn.DAYS(SETUP!$A$2,AN129)&lt;=1095,"2 Yrs to 3 Yrs", IF(_xlfn.DAYS(SETUP!$A$2,AN129)&lt;=1825,"3 Yrs to 5 Yrs", IF(_xlfn.DAYS(SETUP!$A$2,AN129)&lt;=2555,"5 Yrs to 7 Yrs", "Above 7 Yrs")))))</f>
        <v>Above 7 Yrs</v>
      </c>
      <c r="AR129" s="356" t="str">
        <f>IF(J129="","",DATEDIF(J129,SETUP!$B$2,"Y")&amp;" Yrs")</f>
        <v>56 Yrs</v>
      </c>
      <c r="AS129" s="349" t="str">
        <f>IF(J129="","",
 IF(DATEDIF(J129,SETUP!$B$2,"Y")&lt;25,"Below 25",
 IF(DATEDIF(J129,SETUP!$B$2,"Y")&lt;30,"25-30",
 IF(DATEDIF(J129,SETUP!$B$2,"Y")&lt;35,"30-35",
 IF(DATEDIF(J129,SETUP!$B$2,"Y")&lt;40,"35-40",
 "Above 40")))))</f>
        <v>Above 40</v>
      </c>
      <c r="AT129" s="349" t="s">
        <v>1140</v>
      </c>
      <c r="AU129" s="349"/>
      <c r="AV129" s="343">
        <f t="shared" si="18"/>
        <v>20</v>
      </c>
      <c r="AW129" s="357"/>
      <c r="AX129" s="343">
        <v>400</v>
      </c>
      <c r="AY129" s="352">
        <v>197</v>
      </c>
      <c r="AZ129" s="343"/>
      <c r="BA129" s="343"/>
    </row>
    <row r="130" spans="1:53" ht="13.95" customHeight="1" x14ac:dyDescent="0.25">
      <c r="A130" s="343">
        <f>COUNTIF($D$2:D130,D130)</f>
        <v>2</v>
      </c>
      <c r="B130" s="344" t="s">
        <v>323</v>
      </c>
      <c r="C130" s="345" t="s">
        <v>2073</v>
      </c>
      <c r="D130" s="343" t="s">
        <v>166</v>
      </c>
      <c r="E130" s="346" t="s">
        <v>163</v>
      </c>
      <c r="F130" s="347" t="s">
        <v>163</v>
      </c>
      <c r="G130" s="343" t="s">
        <v>48</v>
      </c>
      <c r="H130" s="343"/>
      <c r="I130" s="343" t="s">
        <v>52</v>
      </c>
      <c r="J130" s="348">
        <v>26299</v>
      </c>
      <c r="K130" s="348">
        <v>46054</v>
      </c>
      <c r="L130" s="343" t="s">
        <v>605</v>
      </c>
      <c r="M130" s="343"/>
      <c r="N130" s="349" t="str">
        <f>IF(OR(MASTER_Workers!$E130="Contractor-PF",MASTER_Workers!$E130="Company"),"Yes","No")</f>
        <v>Yes</v>
      </c>
      <c r="O130" s="349" t="str">
        <f>IF(Table2[[#This Row],[Unit]]= "Sakar-III", "YES", "NO")</f>
        <v>NO</v>
      </c>
      <c r="P130" s="350" t="s">
        <v>326</v>
      </c>
      <c r="Q130" s="507">
        <v>0</v>
      </c>
      <c r="R130" s="343"/>
      <c r="S130" s="367" t="str">
        <f>IF(Table2[[#This Row],[Type]]&lt;&gt;"Company", "Contractor", IF(Table2[[#This Row],[Bank_Name]]&lt;&gt;"HDFC Bank", "Cheque Payment", "HDFC NEFT"))</f>
        <v>HDFC NEFT</v>
      </c>
      <c r="T130" s="343" t="s">
        <v>1082</v>
      </c>
      <c r="U130" s="350">
        <v>50100332271060</v>
      </c>
      <c r="V130" s="352">
        <v>0</v>
      </c>
      <c r="W130" s="106">
        <v>405</v>
      </c>
      <c r="X130" s="106">
        <v>178</v>
      </c>
      <c r="Y130" s="106">
        <v>0</v>
      </c>
      <c r="Z130" s="107">
        <f t="shared" si="21"/>
        <v>583</v>
      </c>
      <c r="AA130" s="156">
        <f t="shared" si="22"/>
        <v>49</v>
      </c>
      <c r="AB130" s="106">
        <f>ROUND(IF(Table2[[#This Row],[Type]]="Company",Table2[[#This Row],[Basic_Rate_Day]]*8.33%,5),0)</f>
        <v>34</v>
      </c>
      <c r="AC130" s="107">
        <f t="shared" si="16"/>
        <v>666</v>
      </c>
      <c r="AD130" s="106">
        <v>501</v>
      </c>
      <c r="AE130" s="343" t="s">
        <v>960</v>
      </c>
      <c r="AF130" s="343" t="s">
        <v>580</v>
      </c>
      <c r="AG130" s="343" t="s">
        <v>613</v>
      </c>
      <c r="AH130" s="343"/>
      <c r="AI130" s="349" t="str">
        <f t="shared" si="19"/>
        <v>1</v>
      </c>
      <c r="AJ130" s="353">
        <f t="shared" si="20"/>
        <v>81</v>
      </c>
      <c r="AK130" s="349" t="str" cm="1">
        <f t="array" ref="AK130">_xlfn.IFS(Z130&lt;=501, "440-501", Z130&lt;=550, "502-550", Z130&lt;=600, "551-600", Z130&lt;=650, "601-650", Z130&lt;=700, "651-700", TRUE, "Above 700")</f>
        <v>551-600</v>
      </c>
      <c r="AL130" s="343"/>
      <c r="AM130" s="343"/>
      <c r="AN130" s="348">
        <v>41091</v>
      </c>
      <c r="AO130" s="343" t="s">
        <v>323</v>
      </c>
      <c r="AP130" s="349" t="str">
        <f t="shared" ca="1" si="17"/>
        <v>14Y 1M</v>
      </c>
      <c r="AQ130" s="355" t="str">
        <f>IF(_xlfn.DAYS(SETUP!$A$2,AN130)&lt;365,"Less Than 1 Yr", IF(_xlfn.DAYS(SETUP!$A$2,AN130)&lt;=730,"1 Year to 2 Yrs", IF(_xlfn.DAYS(SETUP!$A$2,AN130)&lt;=1095,"2 Yrs to 3 Yrs", IF(_xlfn.DAYS(SETUP!$A$2,AN130)&lt;=1825,"3 Yrs to 5 Yrs", IF(_xlfn.DAYS(SETUP!$A$2,AN130)&lt;=2555,"5 Yrs to 7 Yrs", "Above 7 Yrs")))))</f>
        <v>Above 7 Yrs</v>
      </c>
      <c r="AR130" s="356" t="str">
        <f>IF(J130="","",DATEDIF(J130,SETUP!$B$2,"Y")&amp;" Yrs")</f>
        <v>54 Yrs</v>
      </c>
      <c r="AS130" s="349" t="str">
        <f>IF(J130="","",
 IF(DATEDIF(J130,SETUP!$B$2,"Y")&lt;25,"Below 25",
 IF(DATEDIF(J130,SETUP!$B$2,"Y")&lt;30,"25-30",
 IF(DATEDIF(J130,SETUP!$B$2,"Y")&lt;35,"30-35",
 IF(DATEDIF(J130,SETUP!$B$2,"Y")&lt;40,"35-40",
 "Above 40")))))</f>
        <v>Above 40</v>
      </c>
      <c r="AT130" s="349" t="s">
        <v>1140</v>
      </c>
      <c r="AU130" s="349"/>
      <c r="AV130" s="343">
        <f t="shared" si="18"/>
        <v>20</v>
      </c>
      <c r="AW130" s="357"/>
      <c r="AX130" s="343">
        <v>405</v>
      </c>
      <c r="AY130" s="352">
        <v>178</v>
      </c>
      <c r="AZ130" s="343"/>
      <c r="BA130" s="343"/>
    </row>
    <row r="131" spans="1:53" ht="13.95" customHeight="1" x14ac:dyDescent="0.25">
      <c r="A131" s="343">
        <f>COUNTIF($D$2:D131,D131)</f>
        <v>3</v>
      </c>
      <c r="B131" s="344" t="s">
        <v>327</v>
      </c>
      <c r="C131" s="345" t="s">
        <v>329</v>
      </c>
      <c r="D131" s="343" t="s">
        <v>166</v>
      </c>
      <c r="E131" s="346" t="s">
        <v>163</v>
      </c>
      <c r="F131" s="347" t="s">
        <v>163</v>
      </c>
      <c r="G131" s="343" t="s">
        <v>48</v>
      </c>
      <c r="H131" s="343"/>
      <c r="I131" s="343" t="s">
        <v>52</v>
      </c>
      <c r="J131" s="348">
        <v>24990</v>
      </c>
      <c r="K131" s="348">
        <v>46054</v>
      </c>
      <c r="L131" s="343" t="s">
        <v>605</v>
      </c>
      <c r="M131" s="343"/>
      <c r="N131" s="349" t="str">
        <f>IF(OR(MASTER_Workers!$E131="Contractor-PF",MASTER_Workers!$E131="Company"),"Yes","No")</f>
        <v>Yes</v>
      </c>
      <c r="O131" s="349" t="str">
        <f>IF(Table2[[#This Row],[Unit]]= "Sakar-III", "YES", "NO")</f>
        <v>NO</v>
      </c>
      <c r="P131" s="350">
        <v>100170931981</v>
      </c>
      <c r="Q131" s="507">
        <v>0</v>
      </c>
      <c r="R131" s="343"/>
      <c r="S131" s="367" t="str">
        <f>IF(Table2[[#This Row],[Type]]&lt;&gt;"Company", "Contractor", IF(Table2[[#This Row],[Bank_Name]]&lt;&gt;"HDFC Bank", "Cheque Payment", "HDFC NEFT"))</f>
        <v>HDFC NEFT</v>
      </c>
      <c r="T131" s="343" t="s">
        <v>1082</v>
      </c>
      <c r="U131" s="350">
        <v>50100332932764</v>
      </c>
      <c r="V131" s="352">
        <v>0</v>
      </c>
      <c r="W131" s="106">
        <v>400</v>
      </c>
      <c r="X131" s="106">
        <v>182</v>
      </c>
      <c r="Y131" s="106">
        <v>0</v>
      </c>
      <c r="Z131" s="107">
        <f t="shared" si="21"/>
        <v>582</v>
      </c>
      <c r="AA131" s="156">
        <f t="shared" si="22"/>
        <v>48</v>
      </c>
      <c r="AB131" s="106">
        <f>ROUND(IF(Table2[[#This Row],[Type]]="Company",Table2[[#This Row],[Basic_Rate_Day]]*8.33%,5),0)</f>
        <v>33</v>
      </c>
      <c r="AC131" s="107">
        <f t="shared" si="16"/>
        <v>663</v>
      </c>
      <c r="AD131" s="106">
        <v>501</v>
      </c>
      <c r="AE131" s="343" t="s">
        <v>960</v>
      </c>
      <c r="AF131" s="343" t="s">
        <v>580</v>
      </c>
      <c r="AG131" s="343" t="s">
        <v>961</v>
      </c>
      <c r="AH131" s="343"/>
      <c r="AI131" s="349" t="str">
        <f t="shared" si="19"/>
        <v>1</v>
      </c>
      <c r="AJ131" s="353">
        <f t="shared" si="20"/>
        <v>80</v>
      </c>
      <c r="AK131" s="349" t="str" cm="1">
        <f t="array" ref="AK131">_xlfn.IFS(Z131&lt;=501, "440-501", Z131&lt;=550, "502-550", Z131&lt;=600, "551-600", Z131&lt;=650, "601-650", Z131&lt;=700, "651-700", TRUE, "Above 700")</f>
        <v>551-600</v>
      </c>
      <c r="AL131" s="343"/>
      <c r="AM131" s="343"/>
      <c r="AN131" s="348">
        <v>41091</v>
      </c>
      <c r="AO131" s="343" t="s">
        <v>327</v>
      </c>
      <c r="AP131" s="349" t="str">
        <f t="shared" ca="1" si="17"/>
        <v>14Y 1M</v>
      </c>
      <c r="AQ131" s="355" t="str">
        <f>IF(_xlfn.DAYS(SETUP!$A$2,AN131)&lt;365,"Less Than 1 Yr", IF(_xlfn.DAYS(SETUP!$A$2,AN131)&lt;=730,"1 Year to 2 Yrs", IF(_xlfn.DAYS(SETUP!$A$2,AN131)&lt;=1095,"2 Yrs to 3 Yrs", IF(_xlfn.DAYS(SETUP!$A$2,AN131)&lt;=1825,"3 Yrs to 5 Yrs", IF(_xlfn.DAYS(SETUP!$A$2,AN131)&lt;=2555,"5 Yrs to 7 Yrs", "Above 7 Yrs")))))</f>
        <v>Above 7 Yrs</v>
      </c>
      <c r="AR131" s="356" t="str">
        <f>IF(J131="","",DATEDIF(J131,SETUP!$B$2,"Y")&amp;" Yrs")</f>
        <v>57 Yrs</v>
      </c>
      <c r="AS131" s="349" t="str">
        <f>IF(J131="","",
 IF(DATEDIF(J131,SETUP!$B$2,"Y")&lt;25,"Below 25",
 IF(DATEDIF(J131,SETUP!$B$2,"Y")&lt;30,"25-30",
 IF(DATEDIF(J131,SETUP!$B$2,"Y")&lt;35,"30-35",
 IF(DATEDIF(J131,SETUP!$B$2,"Y")&lt;40,"35-40",
 "Above 40")))))</f>
        <v>Above 40</v>
      </c>
      <c r="AT131" s="349" t="s">
        <v>1140</v>
      </c>
      <c r="AU131" s="349"/>
      <c r="AV131" s="343">
        <f t="shared" si="18"/>
        <v>20</v>
      </c>
      <c r="AW131" s="357"/>
      <c r="AX131" s="343">
        <v>400</v>
      </c>
      <c r="AY131" s="352">
        <v>182</v>
      </c>
      <c r="AZ131" s="343"/>
      <c r="BA131" s="343"/>
    </row>
    <row r="132" spans="1:53" ht="13.95" customHeight="1" x14ac:dyDescent="0.25">
      <c r="A132" s="343">
        <f>COUNTIF($D$2:D132,D132)</f>
        <v>4</v>
      </c>
      <c r="B132" s="344" t="s">
        <v>330</v>
      </c>
      <c r="C132" s="345" t="s">
        <v>332</v>
      </c>
      <c r="D132" s="343" t="s">
        <v>166</v>
      </c>
      <c r="E132" s="346" t="s">
        <v>163</v>
      </c>
      <c r="F132" s="347" t="s">
        <v>163</v>
      </c>
      <c r="G132" s="681" t="s">
        <v>87</v>
      </c>
      <c r="H132" s="343"/>
      <c r="I132" s="343" t="s">
        <v>52</v>
      </c>
      <c r="J132" s="348">
        <v>25036</v>
      </c>
      <c r="K132" s="348">
        <v>46054</v>
      </c>
      <c r="L132" s="343" t="s">
        <v>605</v>
      </c>
      <c r="M132" s="343"/>
      <c r="N132" s="349" t="str">
        <f>IF(OR(MASTER_Workers!$E132="Contractor-PF",MASTER_Workers!$E132="Company"),"Yes","No")</f>
        <v>Yes</v>
      </c>
      <c r="O132" s="349" t="str">
        <f>IF(Table2[[#This Row],[Unit]]= "Sakar-III", "YES", "NO")</f>
        <v>NO</v>
      </c>
      <c r="P132" s="350">
        <v>100091106641</v>
      </c>
      <c r="Q132" s="507">
        <v>0</v>
      </c>
      <c r="R132" s="343"/>
      <c r="S132" s="367" t="str">
        <f>IF(Table2[[#This Row],[Type]]&lt;&gt;"Company", "Contractor", IF(Table2[[#This Row],[Bank_Name]]&lt;&gt;"HDFC Bank", "Cheque Payment", "HDFC NEFT"))</f>
        <v>HDFC NEFT</v>
      </c>
      <c r="T132" s="343" t="s">
        <v>1082</v>
      </c>
      <c r="U132" s="350">
        <v>50100338861622</v>
      </c>
      <c r="V132" s="352">
        <v>0</v>
      </c>
      <c r="W132" s="106">
        <v>400</v>
      </c>
      <c r="X132" s="106">
        <v>178</v>
      </c>
      <c r="Y132" s="106">
        <v>0</v>
      </c>
      <c r="Z132" s="107">
        <f t="shared" si="21"/>
        <v>578</v>
      </c>
      <c r="AA132" s="156">
        <f t="shared" si="22"/>
        <v>48</v>
      </c>
      <c r="AB132" s="106">
        <f>ROUND(IF(Table2[[#This Row],[Type]]="Company",Table2[[#This Row],[Basic_Rate_Day]]*8.33%,5),0)</f>
        <v>33</v>
      </c>
      <c r="AC132" s="107">
        <f t="shared" si="16"/>
        <v>659</v>
      </c>
      <c r="AD132" s="106">
        <v>501</v>
      </c>
      <c r="AE132" s="343" t="s">
        <v>960</v>
      </c>
      <c r="AF132" s="343" t="s">
        <v>580</v>
      </c>
      <c r="AG132" s="343" t="s">
        <v>613</v>
      </c>
      <c r="AH132" s="343"/>
      <c r="AI132" s="349" t="str">
        <f t="shared" si="19"/>
        <v>1</v>
      </c>
      <c r="AJ132" s="353">
        <f t="shared" si="20"/>
        <v>76</v>
      </c>
      <c r="AK132" s="349" t="str" cm="1">
        <f t="array" ref="AK132">_xlfn.IFS(Z132&lt;=501, "440-501", Z132&lt;=550, "502-550", Z132&lt;=600, "551-600", Z132&lt;=650, "601-650", Z132&lt;=700, "651-700", TRUE, "Above 700")</f>
        <v>551-600</v>
      </c>
      <c r="AL132" s="343"/>
      <c r="AM132" s="343"/>
      <c r="AN132" s="348">
        <v>41091</v>
      </c>
      <c r="AO132" s="343" t="s">
        <v>330</v>
      </c>
      <c r="AP132" s="349" t="str">
        <f t="shared" ca="1" si="17"/>
        <v>14Y 1M</v>
      </c>
      <c r="AQ132" s="355" t="str">
        <f>IF(_xlfn.DAYS(SETUP!$A$2,AN132)&lt;365,"Less Than 1 Yr", IF(_xlfn.DAYS(SETUP!$A$2,AN132)&lt;=730,"1 Year to 2 Yrs", IF(_xlfn.DAYS(SETUP!$A$2,AN132)&lt;=1095,"2 Yrs to 3 Yrs", IF(_xlfn.DAYS(SETUP!$A$2,AN132)&lt;=1825,"3 Yrs to 5 Yrs", IF(_xlfn.DAYS(SETUP!$A$2,AN132)&lt;=2555,"5 Yrs to 7 Yrs", "Above 7 Yrs")))))</f>
        <v>Above 7 Yrs</v>
      </c>
      <c r="AR132" s="356" t="str">
        <f>IF(J132="","",DATEDIF(J132,SETUP!$B$2,"Y")&amp;" Yrs")</f>
        <v>57 Yrs</v>
      </c>
      <c r="AS132" s="349" t="str">
        <f>IF(J132="","",
 IF(DATEDIF(J132,SETUP!$B$2,"Y")&lt;25,"Below 25",
 IF(DATEDIF(J132,SETUP!$B$2,"Y")&lt;30,"25-30",
 IF(DATEDIF(J132,SETUP!$B$2,"Y")&lt;35,"30-35",
 IF(DATEDIF(J132,SETUP!$B$2,"Y")&lt;40,"35-40",
 "Above 40")))))</f>
        <v>Above 40</v>
      </c>
      <c r="AT132" s="349" t="s">
        <v>1140</v>
      </c>
      <c r="AU132" s="349"/>
      <c r="AV132" s="343">
        <f t="shared" si="18"/>
        <v>20</v>
      </c>
      <c r="AW132" s="357"/>
      <c r="AX132" s="343">
        <v>400</v>
      </c>
      <c r="AY132" s="352">
        <v>178</v>
      </c>
      <c r="AZ132" s="343"/>
      <c r="BA132" s="343"/>
    </row>
    <row r="133" spans="1:53" ht="13.95" customHeight="1" x14ac:dyDescent="0.25">
      <c r="A133" s="343">
        <f>COUNTIF($D$2:D133,D133)</f>
        <v>5</v>
      </c>
      <c r="B133" s="344" t="s">
        <v>333</v>
      </c>
      <c r="C133" s="345" t="s">
        <v>335</v>
      </c>
      <c r="D133" s="343" t="s">
        <v>166</v>
      </c>
      <c r="E133" s="346" t="s">
        <v>163</v>
      </c>
      <c r="F133" s="347" t="s">
        <v>163</v>
      </c>
      <c r="G133" s="681" t="s">
        <v>44</v>
      </c>
      <c r="H133" s="343"/>
      <c r="I133" s="343" t="s">
        <v>45</v>
      </c>
      <c r="J133" s="348">
        <v>25840</v>
      </c>
      <c r="K133" s="348">
        <v>46054</v>
      </c>
      <c r="L133" s="343" t="s">
        <v>605</v>
      </c>
      <c r="M133" s="343"/>
      <c r="N133" s="349" t="str">
        <f>IF(OR(MASTER_Workers!$E133="Contractor-PF",MASTER_Workers!$E133="Company"),"Yes","No")</f>
        <v>Yes</v>
      </c>
      <c r="O133" s="349" t="str">
        <f>IF(Table2[[#This Row],[Unit]]= "Sakar-III", "YES", "NO")</f>
        <v>NO</v>
      </c>
      <c r="P133" s="350">
        <v>100004954545</v>
      </c>
      <c r="Q133" s="507">
        <v>0</v>
      </c>
      <c r="R133" s="343"/>
      <c r="S133" s="368" t="str">
        <f>IF(Table2[[#This Row],[Type]]&lt;&gt;"Company", "Contractor", IF(Table2[[#This Row],[Bank_Name]]&lt;&gt;"HDFC Bank", "Cheque Payment", "HDFC NEFT"))</f>
        <v>HDFC NEFT</v>
      </c>
      <c r="T133" s="343" t="s">
        <v>1082</v>
      </c>
      <c r="U133" s="350">
        <v>50100330450196</v>
      </c>
      <c r="V133" s="352">
        <v>0</v>
      </c>
      <c r="W133" s="106">
        <v>441</v>
      </c>
      <c r="X133" s="106">
        <v>298</v>
      </c>
      <c r="Y133" s="106">
        <v>10</v>
      </c>
      <c r="Z133" s="107">
        <f t="shared" si="21"/>
        <v>749</v>
      </c>
      <c r="AA133" s="156">
        <f t="shared" si="22"/>
        <v>53</v>
      </c>
      <c r="AB133" s="155">
        <f>ROUND(IF(Table2[[#This Row],[Type]]="Company",Table2[[#This Row],[Basic_Rate_Day]]*8.33%,5),0)</f>
        <v>37</v>
      </c>
      <c r="AC133" s="107">
        <f t="shared" si="16"/>
        <v>839</v>
      </c>
      <c r="AD133" s="106">
        <v>501</v>
      </c>
      <c r="AE133" s="343" t="s">
        <v>956</v>
      </c>
      <c r="AF133" s="343" t="s">
        <v>957</v>
      </c>
      <c r="AG133" s="343" t="s">
        <v>988</v>
      </c>
      <c r="AH133" s="343"/>
      <c r="AI133" s="349" t="str">
        <f t="shared" si="19"/>
        <v>1</v>
      </c>
      <c r="AJ133" s="369">
        <f t="shared" si="20"/>
        <v>247</v>
      </c>
      <c r="AK133" s="349" t="str" cm="1">
        <f t="array" ref="AK133">_xlfn.IFS(Z133&lt;=501, "440-501", Z133&lt;=550, "502-550", Z133&lt;=600, "551-600", Z133&lt;=650, "601-650", Z133&lt;=700, "651-700", TRUE, "Above 700")</f>
        <v>Above 700</v>
      </c>
      <c r="AL133" s="343"/>
      <c r="AM133" s="343"/>
      <c r="AN133" s="348">
        <v>41640</v>
      </c>
      <c r="AO133" s="343" t="s">
        <v>333</v>
      </c>
      <c r="AP133" s="349" t="str">
        <f t="shared" ca="1" si="17"/>
        <v>12Y 7M</v>
      </c>
      <c r="AQ133" s="355" t="str">
        <f>IF(_xlfn.DAYS(SETUP!$A$2,AN133)&lt;365,"Less Than 1 Yr", IF(_xlfn.DAYS(SETUP!$A$2,AN133)&lt;=730,"1 Year to 2 Yrs", IF(_xlfn.DAYS(SETUP!$A$2,AN133)&lt;=1095,"2 Yrs to 3 Yrs", IF(_xlfn.DAYS(SETUP!$A$2,AN133)&lt;=1825,"3 Yrs to 5 Yrs", IF(_xlfn.DAYS(SETUP!$A$2,AN133)&lt;=2555,"5 Yrs to 7 Yrs", "Above 7 Yrs")))))</f>
        <v>Above 7 Yrs</v>
      </c>
      <c r="AR133" s="356" t="str">
        <f>IF(J133="","",DATEDIF(J133,SETUP!$B$2,"Y")&amp;" Yrs")</f>
        <v>55 Yrs</v>
      </c>
      <c r="AS133" s="349" t="str">
        <f>IF(J133="","",
 IF(DATEDIF(J133,SETUP!$B$2,"Y")&lt;25,"Below 25",
 IF(DATEDIF(J133,SETUP!$B$2,"Y")&lt;30,"25-30",
 IF(DATEDIF(J133,SETUP!$B$2,"Y")&lt;35,"30-35",
 IF(DATEDIF(J133,SETUP!$B$2,"Y")&lt;40,"35-40",
 "Above 40")))))</f>
        <v>Above 40</v>
      </c>
      <c r="AT133" s="343" t="s">
        <v>1141</v>
      </c>
      <c r="AU133" s="343"/>
      <c r="AV133" s="349">
        <f t="shared" si="18"/>
        <v>20</v>
      </c>
      <c r="AW133" s="357"/>
      <c r="AX133" s="343">
        <v>441</v>
      </c>
      <c r="AY133" s="352">
        <v>298</v>
      </c>
      <c r="AZ133" s="343"/>
      <c r="BA133" s="343"/>
    </row>
    <row r="134" spans="1:53" ht="13.95" customHeight="1" x14ac:dyDescent="0.25">
      <c r="A134" s="343">
        <f>COUNTIF($D$2:D134,D134)</f>
        <v>6</v>
      </c>
      <c r="B134" s="344" t="s">
        <v>336</v>
      </c>
      <c r="C134" s="345" t="s">
        <v>338</v>
      </c>
      <c r="D134" s="343" t="s">
        <v>166</v>
      </c>
      <c r="E134" s="346" t="s">
        <v>163</v>
      </c>
      <c r="F134" s="347" t="s">
        <v>163</v>
      </c>
      <c r="G134" s="681" t="s">
        <v>87</v>
      </c>
      <c r="H134" s="343"/>
      <c r="I134" s="343" t="s">
        <v>52</v>
      </c>
      <c r="J134" s="348">
        <v>24728</v>
      </c>
      <c r="K134" s="348">
        <v>46054</v>
      </c>
      <c r="L134" s="343" t="s">
        <v>605</v>
      </c>
      <c r="M134" s="343"/>
      <c r="N134" s="349" t="str">
        <f>IF(OR(MASTER_Workers!$E134="Contractor-PF",MASTER_Workers!$E134="Company"),"Yes","No")</f>
        <v>Yes</v>
      </c>
      <c r="O134" s="349" t="str">
        <f>IF(Table2[[#This Row],[Unit]]= "Sakar-III", "YES", "NO")</f>
        <v>NO</v>
      </c>
      <c r="P134" s="350">
        <v>100509381130</v>
      </c>
      <c r="Q134" s="507">
        <v>0</v>
      </c>
      <c r="R134" s="343"/>
      <c r="S134" s="367" t="str">
        <f>IF(Table2[[#This Row],[Type]]&lt;&gt;"Company", "Contractor", IF(Table2[[#This Row],[Bank_Name]]&lt;&gt;"HDFC Bank", "Cheque Payment", "HDFC NEFT"))</f>
        <v>HDFC NEFT</v>
      </c>
      <c r="T134" s="343" t="s">
        <v>1082</v>
      </c>
      <c r="U134" s="350">
        <v>50100332271011</v>
      </c>
      <c r="V134" s="352">
        <v>0</v>
      </c>
      <c r="W134" s="106">
        <v>415</v>
      </c>
      <c r="X134" s="106">
        <v>154</v>
      </c>
      <c r="Y134" s="106">
        <v>0</v>
      </c>
      <c r="Z134" s="107">
        <f t="shared" si="21"/>
        <v>569</v>
      </c>
      <c r="AA134" s="156">
        <f t="shared" si="22"/>
        <v>50</v>
      </c>
      <c r="AB134" s="106">
        <f>ROUND(IF(Table2[[#This Row],[Type]]="Company",Table2[[#This Row],[Basic_Rate_Day]]*8.33%,5),0)</f>
        <v>35</v>
      </c>
      <c r="AC134" s="107">
        <f t="shared" si="16"/>
        <v>654</v>
      </c>
      <c r="AD134" s="106">
        <v>501</v>
      </c>
      <c r="AE134" s="343" t="s">
        <v>960</v>
      </c>
      <c r="AF134" s="343" t="s">
        <v>580</v>
      </c>
      <c r="AG134" s="343" t="s">
        <v>613</v>
      </c>
      <c r="AH134" s="343"/>
      <c r="AI134" s="349" t="str">
        <f t="shared" si="19"/>
        <v>1</v>
      </c>
      <c r="AJ134" s="353">
        <f t="shared" si="20"/>
        <v>67</v>
      </c>
      <c r="AK134" s="349" t="str" cm="1">
        <f t="array" ref="AK134">_xlfn.IFS(Z134&lt;=501, "440-501", Z134&lt;=550, "502-550", Z134&lt;=600, "551-600", Z134&lt;=650, "601-650", Z134&lt;=700, "651-700", TRUE, "Above 700")</f>
        <v>551-600</v>
      </c>
      <c r="AL134" s="343"/>
      <c r="AM134" s="348"/>
      <c r="AN134" s="348">
        <v>42005</v>
      </c>
      <c r="AO134" s="343" t="s">
        <v>336</v>
      </c>
      <c r="AP134" s="349" t="str">
        <f t="shared" ca="1" si="17"/>
        <v>11Y 7M</v>
      </c>
      <c r="AQ134" s="355" t="str">
        <f>IF(_xlfn.DAYS(SETUP!$A$2,AN134)&lt;365,"Less Than 1 Yr", IF(_xlfn.DAYS(SETUP!$A$2,AN134)&lt;=730,"1 Year to 2 Yrs", IF(_xlfn.DAYS(SETUP!$A$2,AN134)&lt;=1095,"2 Yrs to 3 Yrs", IF(_xlfn.DAYS(SETUP!$A$2,AN134)&lt;=1825,"3 Yrs to 5 Yrs", IF(_xlfn.DAYS(SETUP!$A$2,AN134)&lt;=2555,"5 Yrs to 7 Yrs", "Above 7 Yrs")))))</f>
        <v>Above 7 Yrs</v>
      </c>
      <c r="AR134" s="356" t="str">
        <f>IF(J134="","",DATEDIF(J134,SETUP!$B$2,"Y")&amp;" Yrs")</f>
        <v>58 Yrs</v>
      </c>
      <c r="AS134" s="349" t="str">
        <f>IF(J134="","",
 IF(DATEDIF(J134,SETUP!$B$2,"Y")&lt;25,"Below 25",
 IF(DATEDIF(J134,SETUP!$B$2,"Y")&lt;30,"25-30",
 IF(DATEDIF(J134,SETUP!$B$2,"Y")&lt;35,"30-35",
 IF(DATEDIF(J134,SETUP!$B$2,"Y")&lt;40,"35-40",
 "Above 40")))))</f>
        <v>Above 40</v>
      </c>
      <c r="AT134" s="349" t="s">
        <v>1140</v>
      </c>
      <c r="AU134" s="349"/>
      <c r="AV134" s="343">
        <f t="shared" si="18"/>
        <v>20</v>
      </c>
      <c r="AW134" s="357"/>
      <c r="AX134" s="343">
        <v>415</v>
      </c>
      <c r="AY134" s="352">
        <v>154</v>
      </c>
      <c r="AZ134" s="343"/>
      <c r="BA134" s="343"/>
    </row>
    <row r="135" spans="1:53" ht="13.95" customHeight="1" x14ac:dyDescent="0.25">
      <c r="A135" s="343">
        <f>COUNTIF($D$2:D135,D135)</f>
        <v>7</v>
      </c>
      <c r="B135" s="344" t="s">
        <v>339</v>
      </c>
      <c r="C135" s="345" t="s">
        <v>341</v>
      </c>
      <c r="D135" s="343" t="s">
        <v>166</v>
      </c>
      <c r="E135" s="346" t="s">
        <v>163</v>
      </c>
      <c r="F135" s="347" t="s">
        <v>163</v>
      </c>
      <c r="G135" s="681" t="s">
        <v>203</v>
      </c>
      <c r="H135" s="343"/>
      <c r="I135" s="343" t="s">
        <v>45</v>
      </c>
      <c r="J135" s="348">
        <v>35372</v>
      </c>
      <c r="K135" s="348">
        <v>46054</v>
      </c>
      <c r="L135" s="343" t="s">
        <v>605</v>
      </c>
      <c r="M135" s="343"/>
      <c r="N135" s="349" t="str">
        <f>IF(OR(MASTER_Workers!$E135="Contractor-PF",MASTER_Workers!$E135="Company"),"Yes","No")</f>
        <v>Yes</v>
      </c>
      <c r="O135" s="349" t="str">
        <f>IF(Table2[[#This Row],[Unit]]= "Sakar-III", "YES", "NO")</f>
        <v>NO</v>
      </c>
      <c r="P135" s="350" t="s">
        <v>342</v>
      </c>
      <c r="Q135" s="507">
        <v>0</v>
      </c>
      <c r="R135" s="343"/>
      <c r="S135" s="368" t="str">
        <f>IF(Table2[[#This Row],[Type]]&lt;&gt;"Company", "Contractor", IF(Table2[[#This Row],[Bank_Name]]&lt;&gt;"HDFC Bank", "Cheque Payment", "HDFC NEFT"))</f>
        <v>HDFC NEFT</v>
      </c>
      <c r="T135" s="343" t="s">
        <v>1082</v>
      </c>
      <c r="U135" s="350">
        <v>50100332933142</v>
      </c>
      <c r="V135" s="352">
        <v>0</v>
      </c>
      <c r="W135" s="106">
        <v>429</v>
      </c>
      <c r="X135" s="106">
        <v>222</v>
      </c>
      <c r="Y135" s="106">
        <v>10</v>
      </c>
      <c r="Z135" s="107">
        <f t="shared" si="21"/>
        <v>661</v>
      </c>
      <c r="AA135" s="156">
        <f t="shared" si="22"/>
        <v>51</v>
      </c>
      <c r="AB135" s="155">
        <f>ROUND(IF(Table2[[#This Row],[Type]]="Company",Table2[[#This Row],[Basic_Rate_Day]]*8.33%,5),0)</f>
        <v>36</v>
      </c>
      <c r="AC135" s="107">
        <f t="shared" si="16"/>
        <v>748</v>
      </c>
      <c r="AD135" s="106">
        <v>501</v>
      </c>
      <c r="AE135" s="343" t="s">
        <v>963</v>
      </c>
      <c r="AF135" s="343" t="s">
        <v>580</v>
      </c>
      <c r="AG135" s="343" t="s">
        <v>968</v>
      </c>
      <c r="AH135" s="343"/>
      <c r="AI135" s="349" t="str">
        <f t="shared" si="19"/>
        <v>1</v>
      </c>
      <c r="AJ135" s="369">
        <f t="shared" si="20"/>
        <v>159</v>
      </c>
      <c r="AK135" s="349" t="str" cm="1">
        <f t="array" ref="AK135">_xlfn.IFS(Z135&lt;=501, "440-501", Z135&lt;=550, "502-550", Z135&lt;=600, "551-600", Z135&lt;=650, "601-650", Z135&lt;=700, "651-700", TRUE, "Above 700")</f>
        <v>651-700</v>
      </c>
      <c r="AL135" s="343"/>
      <c r="AM135" s="348"/>
      <c r="AN135" s="348">
        <v>41852</v>
      </c>
      <c r="AO135" s="343" t="s">
        <v>339</v>
      </c>
      <c r="AP135" s="349" t="str">
        <f t="shared" ca="1" si="17"/>
        <v>12Y 0M</v>
      </c>
      <c r="AQ135" s="355" t="str">
        <f>IF(_xlfn.DAYS(SETUP!$A$2,AN135)&lt;365,"Less Than 1 Yr", IF(_xlfn.DAYS(SETUP!$A$2,AN135)&lt;=730,"1 Year to 2 Yrs", IF(_xlfn.DAYS(SETUP!$A$2,AN135)&lt;=1095,"2 Yrs to 3 Yrs", IF(_xlfn.DAYS(SETUP!$A$2,AN135)&lt;=1825,"3 Yrs to 5 Yrs", IF(_xlfn.DAYS(SETUP!$A$2,AN135)&lt;=2555,"5 Yrs to 7 Yrs", "Above 7 Yrs")))))</f>
        <v>Above 7 Yrs</v>
      </c>
      <c r="AR135" s="356" t="str">
        <f>IF(J135="","",DATEDIF(J135,SETUP!$B$2,"Y")&amp;" Yrs")</f>
        <v>29 Yrs</v>
      </c>
      <c r="AS135" s="349" t="str">
        <f>IF(J135="","",
 IF(DATEDIF(J135,SETUP!$B$2,"Y")&lt;25,"Below 25",
 IF(DATEDIF(J135,SETUP!$B$2,"Y")&lt;30,"25-30",
 IF(DATEDIF(J135,SETUP!$B$2,"Y")&lt;35,"30-35",
 IF(DATEDIF(J135,SETUP!$B$2,"Y")&lt;40,"35-40",
 "Above 40")))))</f>
        <v>25-30</v>
      </c>
      <c r="AT135" s="343" t="s">
        <v>1141</v>
      </c>
      <c r="AU135" s="343"/>
      <c r="AV135" s="349">
        <f t="shared" si="18"/>
        <v>20</v>
      </c>
      <c r="AW135" s="357"/>
      <c r="AX135" s="343">
        <v>429</v>
      </c>
      <c r="AY135" s="352">
        <v>222</v>
      </c>
      <c r="AZ135" s="343"/>
      <c r="BA135" s="343"/>
    </row>
    <row r="136" spans="1:53" ht="13.95" customHeight="1" x14ac:dyDescent="0.25">
      <c r="A136" s="343">
        <f>COUNTIF($D$2:D136,D136)</f>
        <v>8</v>
      </c>
      <c r="B136" s="344" t="s">
        <v>345</v>
      </c>
      <c r="C136" s="345" t="s">
        <v>347</v>
      </c>
      <c r="D136" s="343" t="s">
        <v>166</v>
      </c>
      <c r="E136" s="346" t="s">
        <v>163</v>
      </c>
      <c r="F136" s="347" t="s">
        <v>163</v>
      </c>
      <c r="G136" s="681" t="s">
        <v>44</v>
      </c>
      <c r="H136" s="343"/>
      <c r="I136" s="343" t="s">
        <v>45</v>
      </c>
      <c r="J136" s="348">
        <v>33390</v>
      </c>
      <c r="K136" s="348">
        <v>46054</v>
      </c>
      <c r="L136" s="343" t="s">
        <v>605</v>
      </c>
      <c r="M136" s="343"/>
      <c r="N136" s="349" t="str">
        <f>IF(OR(MASTER_Workers!$E136="Contractor-PF",MASTER_Workers!$E136="Company"),"Yes","No")</f>
        <v>Yes</v>
      </c>
      <c r="O136" s="349" t="str">
        <f>IF(Table2[[#This Row],[Unit]]= "Sakar-III", "YES", "NO")</f>
        <v>NO</v>
      </c>
      <c r="P136" s="350" t="s">
        <v>348</v>
      </c>
      <c r="Q136" s="507">
        <v>0</v>
      </c>
      <c r="R136" s="343"/>
      <c r="S136" s="367" t="str">
        <f>IF(Table2[[#This Row],[Type]]&lt;&gt;"Company", "Contractor", IF(Table2[[#This Row],[Bank_Name]]&lt;&gt;"HDFC Bank", "Cheque Payment", "HDFC NEFT"))</f>
        <v>HDFC NEFT</v>
      </c>
      <c r="T136" s="343" t="s">
        <v>1082</v>
      </c>
      <c r="U136" s="350">
        <v>50100341147478</v>
      </c>
      <c r="V136" s="352">
        <v>0</v>
      </c>
      <c r="W136" s="106">
        <v>400</v>
      </c>
      <c r="X136" s="106">
        <v>167</v>
      </c>
      <c r="Y136" s="106">
        <v>0</v>
      </c>
      <c r="Z136" s="107">
        <f t="shared" si="21"/>
        <v>567</v>
      </c>
      <c r="AA136" s="156">
        <f t="shared" si="22"/>
        <v>48</v>
      </c>
      <c r="AB136" s="106">
        <f>ROUND(IF(Table2[[#This Row],[Type]]="Company",Table2[[#This Row],[Basic_Rate_Day]]*8.33%,5),0)</f>
        <v>33</v>
      </c>
      <c r="AC136" s="107">
        <f t="shared" si="16"/>
        <v>648</v>
      </c>
      <c r="AD136" s="106">
        <v>501</v>
      </c>
      <c r="AE136" s="343" t="s">
        <v>956</v>
      </c>
      <c r="AF136" s="343" t="s">
        <v>957</v>
      </c>
      <c r="AG136" s="343" t="s">
        <v>968</v>
      </c>
      <c r="AH136" s="343"/>
      <c r="AI136" s="349" t="str">
        <f t="shared" si="19"/>
        <v>1</v>
      </c>
      <c r="AJ136" s="353">
        <f t="shared" si="20"/>
        <v>65</v>
      </c>
      <c r="AK136" s="349" t="str" cm="1">
        <f t="array" ref="AK136">_xlfn.IFS(Z136&lt;=501, "440-501", Z136&lt;=550, "502-550", Z136&lt;=600, "551-600", Z136&lt;=650, "601-650", Z136&lt;=700, "651-700", TRUE, "Above 700")</f>
        <v>551-600</v>
      </c>
      <c r="AL136" s="343"/>
      <c r="AM136" s="348"/>
      <c r="AN136" s="348">
        <v>42005</v>
      </c>
      <c r="AO136" s="343" t="s">
        <v>345</v>
      </c>
      <c r="AP136" s="349" t="str">
        <f t="shared" ca="1" si="17"/>
        <v>11Y 7M</v>
      </c>
      <c r="AQ136" s="355" t="str">
        <f>IF(_xlfn.DAYS(SETUP!$A$2,AN136)&lt;365,"Less Than 1 Yr", IF(_xlfn.DAYS(SETUP!$A$2,AN136)&lt;=730,"1 Year to 2 Yrs", IF(_xlfn.DAYS(SETUP!$A$2,AN136)&lt;=1095,"2 Yrs to 3 Yrs", IF(_xlfn.DAYS(SETUP!$A$2,AN136)&lt;=1825,"3 Yrs to 5 Yrs", IF(_xlfn.DAYS(SETUP!$A$2,AN136)&lt;=2555,"5 Yrs to 7 Yrs", "Above 7 Yrs")))))</f>
        <v>Above 7 Yrs</v>
      </c>
      <c r="AR136" s="356" t="str">
        <f>IF(J136="","",DATEDIF(J136,SETUP!$B$2,"Y")&amp;" Yrs")</f>
        <v>34 Yrs</v>
      </c>
      <c r="AS136" s="349" t="str">
        <f>IF(J136="","",
 IF(DATEDIF(J136,SETUP!$B$2,"Y")&lt;25,"Below 25",
 IF(DATEDIF(J136,SETUP!$B$2,"Y")&lt;30,"25-30",
 IF(DATEDIF(J136,SETUP!$B$2,"Y")&lt;35,"30-35",
 IF(DATEDIF(J136,SETUP!$B$2,"Y")&lt;40,"35-40",
 "Above 40")))))</f>
        <v>30-35</v>
      </c>
      <c r="AT136" s="349" t="s">
        <v>1141</v>
      </c>
      <c r="AU136" s="349"/>
      <c r="AV136" s="343">
        <f t="shared" si="18"/>
        <v>20</v>
      </c>
      <c r="AW136" s="357"/>
      <c r="AX136" s="343">
        <v>400</v>
      </c>
      <c r="AY136" s="352">
        <v>167</v>
      </c>
      <c r="AZ136" s="343"/>
      <c r="BA136" s="343"/>
    </row>
    <row r="137" spans="1:53" ht="13.95" customHeight="1" x14ac:dyDescent="0.25">
      <c r="A137" s="343">
        <f>COUNTIF($D$2:D137,D137)</f>
        <v>9</v>
      </c>
      <c r="B137" s="344" t="s">
        <v>349</v>
      </c>
      <c r="C137" s="345" t="s">
        <v>351</v>
      </c>
      <c r="D137" s="343" t="s">
        <v>166</v>
      </c>
      <c r="E137" s="346" t="s">
        <v>163</v>
      </c>
      <c r="F137" s="347" t="s">
        <v>163</v>
      </c>
      <c r="G137" s="681" t="s">
        <v>247</v>
      </c>
      <c r="H137" s="343"/>
      <c r="I137" s="343" t="s">
        <v>45</v>
      </c>
      <c r="J137" s="348">
        <v>36193</v>
      </c>
      <c r="K137" s="348">
        <v>46054</v>
      </c>
      <c r="L137" s="343" t="s">
        <v>614</v>
      </c>
      <c r="M137" s="343"/>
      <c r="N137" s="349" t="str">
        <f>IF(OR(MASTER_Workers!$E137="Contractor-PF",MASTER_Workers!$E137="Company"),"Yes","No")</f>
        <v>Yes</v>
      </c>
      <c r="O137" s="349" t="str">
        <f>IF(Table2[[#This Row],[Unit]]= "Sakar-III", "YES", "NO")</f>
        <v>NO</v>
      </c>
      <c r="P137" s="350">
        <v>100721408360</v>
      </c>
      <c r="Q137" s="507">
        <v>0</v>
      </c>
      <c r="R137" s="343"/>
      <c r="S137" s="368" t="str">
        <f>IF(Table2[[#This Row],[Type]]&lt;&gt;"Company", "Contractor", IF(Table2[[#This Row],[Bank_Name]]&lt;&gt;"HDFC Bank", "Cheque Payment", "HDFC NEFT"))</f>
        <v>HDFC NEFT</v>
      </c>
      <c r="T137" s="343" t="s">
        <v>1082</v>
      </c>
      <c r="U137" s="350">
        <v>50100332272076</v>
      </c>
      <c r="V137" s="352">
        <v>0</v>
      </c>
      <c r="W137" s="106">
        <v>445</v>
      </c>
      <c r="X137" s="106">
        <v>305</v>
      </c>
      <c r="Y137" s="106">
        <v>20</v>
      </c>
      <c r="Z137" s="107">
        <f t="shared" si="21"/>
        <v>770</v>
      </c>
      <c r="AA137" s="156">
        <f t="shared" si="22"/>
        <v>53</v>
      </c>
      <c r="AB137" s="155">
        <f>ROUND(IF(Table2[[#This Row],[Type]]="Company",Table2[[#This Row],[Basic_Rate_Day]]*8.33%,5),0)</f>
        <v>37</v>
      </c>
      <c r="AC137" s="107">
        <f t="shared" si="16"/>
        <v>860</v>
      </c>
      <c r="AD137" s="106">
        <v>501</v>
      </c>
      <c r="AE137" s="343" t="s">
        <v>989</v>
      </c>
      <c r="AF137" s="343" t="s">
        <v>957</v>
      </c>
      <c r="AG137" s="343" t="s">
        <v>958</v>
      </c>
      <c r="AH137" s="343"/>
      <c r="AI137" s="349" t="str">
        <f t="shared" si="19"/>
        <v>1</v>
      </c>
      <c r="AJ137" s="369">
        <f t="shared" si="20"/>
        <v>268</v>
      </c>
      <c r="AK137" s="349" t="str" cm="1">
        <f t="array" ref="AK137">_xlfn.IFS(Z137&lt;=501, "440-501", Z137&lt;=550, "502-550", Z137&lt;=600, "551-600", Z137&lt;=650, "601-650", Z137&lt;=700, "651-700", TRUE, "Above 700")</f>
        <v>Above 700</v>
      </c>
      <c r="AL137" s="343"/>
      <c r="AM137" s="348"/>
      <c r="AN137" s="348">
        <v>42495</v>
      </c>
      <c r="AO137" s="343" t="s">
        <v>349</v>
      </c>
      <c r="AP137" s="349" t="str">
        <f t="shared" ca="1" si="17"/>
        <v>10Y 3M</v>
      </c>
      <c r="AQ137" s="355" t="str">
        <f>IF(_xlfn.DAYS(SETUP!$A$2,AN137)&lt;365,"Less Than 1 Yr", IF(_xlfn.DAYS(SETUP!$A$2,AN137)&lt;=730,"1 Year to 2 Yrs", IF(_xlfn.DAYS(SETUP!$A$2,AN137)&lt;=1095,"2 Yrs to 3 Yrs", IF(_xlfn.DAYS(SETUP!$A$2,AN137)&lt;=1825,"3 Yrs to 5 Yrs", IF(_xlfn.DAYS(SETUP!$A$2,AN137)&lt;=2555,"5 Yrs to 7 Yrs", "Above 7 Yrs")))))</f>
        <v>Above 7 Yrs</v>
      </c>
      <c r="AR137" s="356" t="str">
        <f>IF(J137="","",DATEDIF(J137,SETUP!$B$2,"Y")&amp;" Yrs")</f>
        <v>27 Yrs</v>
      </c>
      <c r="AS137" s="349" t="str">
        <f>IF(J137="","",
 IF(DATEDIF(J137,SETUP!$B$2,"Y")&lt;25,"Below 25",
 IF(DATEDIF(J137,SETUP!$B$2,"Y")&lt;30,"25-30",
 IF(DATEDIF(J137,SETUP!$B$2,"Y")&lt;35,"30-35",
 IF(DATEDIF(J137,SETUP!$B$2,"Y")&lt;40,"35-40",
 "Above 40")))))</f>
        <v>25-30</v>
      </c>
      <c r="AT137" s="343" t="s">
        <v>1142</v>
      </c>
      <c r="AU137" s="343"/>
      <c r="AV137" s="349">
        <f t="shared" si="18"/>
        <v>25</v>
      </c>
      <c r="AW137" s="357"/>
      <c r="AX137" s="343">
        <v>445</v>
      </c>
      <c r="AY137" s="352">
        <v>305</v>
      </c>
      <c r="AZ137" s="343"/>
      <c r="BA137" s="343"/>
    </row>
    <row r="138" spans="1:53" ht="13.95" customHeight="1" x14ac:dyDescent="0.25">
      <c r="A138" s="343">
        <f>COUNTIF($D$2:D138,D138)</f>
        <v>10</v>
      </c>
      <c r="B138" s="344" t="s">
        <v>352</v>
      </c>
      <c r="C138" s="345" t="s">
        <v>354</v>
      </c>
      <c r="D138" s="343" t="s">
        <v>166</v>
      </c>
      <c r="E138" s="346" t="s">
        <v>163</v>
      </c>
      <c r="F138" s="347" t="s">
        <v>163</v>
      </c>
      <c r="G138" s="681" t="s">
        <v>48</v>
      </c>
      <c r="H138" s="343"/>
      <c r="I138" s="343" t="s">
        <v>52</v>
      </c>
      <c r="J138" s="348">
        <v>29952</v>
      </c>
      <c r="K138" s="348">
        <v>46054</v>
      </c>
      <c r="L138" s="343" t="s">
        <v>605</v>
      </c>
      <c r="M138" s="343"/>
      <c r="N138" s="349" t="str">
        <f>IF(OR(MASTER_Workers!$E138="Contractor-PF",MASTER_Workers!$E138="Company"),"Yes","No")</f>
        <v>Yes</v>
      </c>
      <c r="O138" s="349" t="str">
        <f>IF(Table2[[#This Row],[Unit]]= "Sakar-III", "YES", "NO")</f>
        <v>NO</v>
      </c>
      <c r="P138" s="350">
        <v>100922682086</v>
      </c>
      <c r="Q138" s="507">
        <v>0</v>
      </c>
      <c r="R138" s="343"/>
      <c r="S138" s="367" t="str">
        <f>IF(Table2[[#This Row],[Type]]&lt;&gt;"Company", "Contractor", IF(Table2[[#This Row],[Bank_Name]]&lt;&gt;"HDFC Bank", "Cheque Payment", "HDFC NEFT"))</f>
        <v>HDFC NEFT</v>
      </c>
      <c r="T138" s="343" t="s">
        <v>1082</v>
      </c>
      <c r="U138" s="350">
        <v>50100341147630</v>
      </c>
      <c r="V138" s="352">
        <v>0</v>
      </c>
      <c r="W138" s="106">
        <v>396</v>
      </c>
      <c r="X138" s="106">
        <v>145</v>
      </c>
      <c r="Y138" s="106">
        <v>0</v>
      </c>
      <c r="Z138" s="107">
        <f t="shared" si="21"/>
        <v>541</v>
      </c>
      <c r="AA138" s="156">
        <f t="shared" si="22"/>
        <v>48</v>
      </c>
      <c r="AB138" s="106">
        <f>ROUND(IF(Table2[[#This Row],[Type]]="Company",Table2[[#This Row],[Basic_Rate_Day]]*8.33%,5),0)</f>
        <v>33</v>
      </c>
      <c r="AC138" s="107">
        <f t="shared" si="16"/>
        <v>622</v>
      </c>
      <c r="AD138" s="106">
        <v>501</v>
      </c>
      <c r="AE138" s="343" t="s">
        <v>975</v>
      </c>
      <c r="AF138" s="343" t="s">
        <v>957</v>
      </c>
      <c r="AG138" s="343" t="s">
        <v>987</v>
      </c>
      <c r="AH138" s="343"/>
      <c r="AI138" s="349" t="str">
        <f t="shared" si="19"/>
        <v>1</v>
      </c>
      <c r="AJ138" s="353">
        <f t="shared" si="20"/>
        <v>39</v>
      </c>
      <c r="AK138" s="349" t="str" cm="1">
        <f t="array" ref="AK138">_xlfn.IFS(Z138&lt;=501, "440-501", Z138&lt;=550, "502-550", Z138&lt;=600, "551-600", Z138&lt;=650, "601-650", Z138&lt;=700, "651-700", TRUE, "Above 700")</f>
        <v>502-550</v>
      </c>
      <c r="AL138" s="343"/>
      <c r="AM138" s="343"/>
      <c r="AN138" s="348">
        <v>42626</v>
      </c>
      <c r="AO138" s="343" t="s">
        <v>352</v>
      </c>
      <c r="AP138" s="349" t="str">
        <f t="shared" ca="1" si="17"/>
        <v>9Y 11M</v>
      </c>
      <c r="AQ138" s="355" t="str">
        <f>IF(_xlfn.DAYS(SETUP!$A$2,AN138)&lt;365,"Less Than 1 Yr", IF(_xlfn.DAYS(SETUP!$A$2,AN138)&lt;=730,"1 Year to 2 Yrs", IF(_xlfn.DAYS(SETUP!$A$2,AN138)&lt;=1095,"2 Yrs to 3 Yrs", IF(_xlfn.DAYS(SETUP!$A$2,AN138)&lt;=1825,"3 Yrs to 5 Yrs", IF(_xlfn.DAYS(SETUP!$A$2,AN138)&lt;=2555,"5 Yrs to 7 Yrs", "Above 7 Yrs")))))</f>
        <v>Above 7 Yrs</v>
      </c>
      <c r="AR138" s="356" t="str">
        <f>IF(J138="","",DATEDIF(J138,SETUP!$B$2,"Y")&amp;" Yrs")</f>
        <v>44 Yrs</v>
      </c>
      <c r="AS138" s="349" t="str">
        <f>IF(J138="","",
 IF(DATEDIF(J138,SETUP!$B$2,"Y")&lt;25,"Below 25",
 IF(DATEDIF(J138,SETUP!$B$2,"Y")&lt;30,"25-30",
 IF(DATEDIF(J138,SETUP!$B$2,"Y")&lt;35,"30-35",
 IF(DATEDIF(J138,SETUP!$B$2,"Y")&lt;40,"35-40",
 "Above 40")))))</f>
        <v>Above 40</v>
      </c>
      <c r="AT138" s="349" t="s">
        <v>1140</v>
      </c>
      <c r="AU138" s="349"/>
      <c r="AV138" s="343">
        <f t="shared" si="18"/>
        <v>20</v>
      </c>
      <c r="AW138" s="357"/>
      <c r="AX138" s="343">
        <v>396</v>
      </c>
      <c r="AY138" s="352">
        <v>145</v>
      </c>
      <c r="AZ138" s="343"/>
      <c r="BA138" s="343"/>
    </row>
    <row r="139" spans="1:53" ht="13.95" customHeight="1" x14ac:dyDescent="0.25">
      <c r="A139" s="343">
        <f>COUNTIF($D$2:D139,D139)</f>
        <v>11</v>
      </c>
      <c r="B139" s="344" t="s">
        <v>355</v>
      </c>
      <c r="C139" s="345" t="s">
        <v>357</v>
      </c>
      <c r="D139" s="343" t="s">
        <v>166</v>
      </c>
      <c r="E139" s="346" t="s">
        <v>163</v>
      </c>
      <c r="F139" s="347" t="s">
        <v>163</v>
      </c>
      <c r="G139" s="681" t="s">
        <v>48</v>
      </c>
      <c r="H139" s="343"/>
      <c r="I139" s="343" t="s">
        <v>52</v>
      </c>
      <c r="J139" s="348">
        <v>29551</v>
      </c>
      <c r="K139" s="348">
        <v>46054</v>
      </c>
      <c r="L139" s="343" t="s">
        <v>605</v>
      </c>
      <c r="M139" s="343"/>
      <c r="N139" s="349" t="str">
        <f>IF(OR(MASTER_Workers!$E139="Contractor-PF",MASTER_Workers!$E139="Company"),"Yes","No")</f>
        <v>Yes</v>
      </c>
      <c r="O139" s="349" t="str">
        <f>IF(Table2[[#This Row],[Unit]]= "Sakar-III", "YES", "NO")</f>
        <v>NO</v>
      </c>
      <c r="P139" s="350">
        <v>101057151476</v>
      </c>
      <c r="Q139" s="507">
        <v>0</v>
      </c>
      <c r="R139" s="343"/>
      <c r="S139" s="367" t="str">
        <f>IF(Table2[[#This Row],[Type]]&lt;&gt;"Company", "Contractor", IF(Table2[[#This Row],[Bank_Name]]&lt;&gt;"HDFC Bank", "Cheque Payment", "HDFC NEFT"))</f>
        <v>HDFC NEFT</v>
      </c>
      <c r="T139" s="343" t="s">
        <v>1082</v>
      </c>
      <c r="U139" s="350">
        <v>50100332932702</v>
      </c>
      <c r="V139" s="352">
        <v>0</v>
      </c>
      <c r="W139" s="106">
        <v>396</v>
      </c>
      <c r="X139" s="106">
        <v>154</v>
      </c>
      <c r="Y139" s="106">
        <v>0</v>
      </c>
      <c r="Z139" s="107">
        <f t="shared" si="21"/>
        <v>550</v>
      </c>
      <c r="AA139" s="156">
        <f t="shared" si="22"/>
        <v>48</v>
      </c>
      <c r="AB139" s="106">
        <f>ROUND(IF(Table2[[#This Row],[Type]]="Company",Table2[[#This Row],[Basic_Rate_Day]]*8.33%,5),0)</f>
        <v>33</v>
      </c>
      <c r="AC139" s="107">
        <f t="shared" si="16"/>
        <v>631</v>
      </c>
      <c r="AD139" s="106">
        <v>501</v>
      </c>
      <c r="AE139" s="343" t="s">
        <v>975</v>
      </c>
      <c r="AF139" s="343" t="s">
        <v>957</v>
      </c>
      <c r="AG139" s="343" t="s">
        <v>987</v>
      </c>
      <c r="AH139" s="343"/>
      <c r="AI139" s="349" t="str">
        <f t="shared" si="19"/>
        <v>1</v>
      </c>
      <c r="AJ139" s="353">
        <f t="shared" si="20"/>
        <v>48</v>
      </c>
      <c r="AK139" s="349" t="str" cm="1">
        <f t="array" ref="AK139">_xlfn.IFS(Z139&lt;=501, "440-501", Z139&lt;=550, "502-550", Z139&lt;=600, "551-600", Z139&lt;=650, "601-650", Z139&lt;=700, "651-700", TRUE, "Above 700")</f>
        <v>502-550</v>
      </c>
      <c r="AL139" s="343"/>
      <c r="AM139" s="343"/>
      <c r="AN139" s="348">
        <v>42705</v>
      </c>
      <c r="AO139" s="343" t="s">
        <v>355</v>
      </c>
      <c r="AP139" s="349" t="str">
        <f t="shared" ca="1" si="17"/>
        <v>9Y 8M</v>
      </c>
      <c r="AQ139" s="355" t="str">
        <f>IF(_xlfn.DAYS(SETUP!$A$2,AN139)&lt;365,"Less Than 1 Yr", IF(_xlfn.DAYS(SETUP!$A$2,AN139)&lt;=730,"1 Year to 2 Yrs", IF(_xlfn.DAYS(SETUP!$A$2,AN139)&lt;=1095,"2 Yrs to 3 Yrs", IF(_xlfn.DAYS(SETUP!$A$2,AN139)&lt;=1825,"3 Yrs to 5 Yrs", IF(_xlfn.DAYS(SETUP!$A$2,AN139)&lt;=2555,"5 Yrs to 7 Yrs", "Above 7 Yrs")))))</f>
        <v>Above 7 Yrs</v>
      </c>
      <c r="AR139" s="356" t="str">
        <f>IF(J139="","",DATEDIF(J139,SETUP!$B$2,"Y")&amp;" Yrs")</f>
        <v>45 Yrs</v>
      </c>
      <c r="AS139" s="349" t="str">
        <f>IF(J139="","",
 IF(DATEDIF(J139,SETUP!$B$2,"Y")&lt;25,"Below 25",
 IF(DATEDIF(J139,SETUP!$B$2,"Y")&lt;30,"25-30",
 IF(DATEDIF(J139,SETUP!$B$2,"Y")&lt;35,"30-35",
 IF(DATEDIF(J139,SETUP!$B$2,"Y")&lt;40,"35-40",
 "Above 40")))))</f>
        <v>Above 40</v>
      </c>
      <c r="AT139" s="349" t="s">
        <v>1140</v>
      </c>
      <c r="AU139" s="349"/>
      <c r="AV139" s="343">
        <f t="shared" si="18"/>
        <v>20</v>
      </c>
      <c r="AW139" s="357"/>
      <c r="AX139" s="343">
        <v>396</v>
      </c>
      <c r="AY139" s="352">
        <v>154</v>
      </c>
      <c r="AZ139" s="343"/>
      <c r="BA139" s="343"/>
    </row>
    <row r="140" spans="1:53" ht="13.95" customHeight="1" x14ac:dyDescent="0.25">
      <c r="A140" s="343">
        <f>COUNTIF($D$2:D140,D140)</f>
        <v>12</v>
      </c>
      <c r="B140" s="344" t="s">
        <v>358</v>
      </c>
      <c r="C140" s="345" t="s">
        <v>360</v>
      </c>
      <c r="D140" s="343" t="s">
        <v>166</v>
      </c>
      <c r="E140" s="346" t="s">
        <v>163</v>
      </c>
      <c r="F140" s="347" t="s">
        <v>163</v>
      </c>
      <c r="G140" s="681" t="s">
        <v>48</v>
      </c>
      <c r="H140" s="343"/>
      <c r="I140" s="343" t="s">
        <v>52</v>
      </c>
      <c r="J140" s="348">
        <v>30770</v>
      </c>
      <c r="K140" s="348">
        <v>46054</v>
      </c>
      <c r="L140" s="343" t="s">
        <v>605</v>
      </c>
      <c r="M140" s="343"/>
      <c r="N140" s="349" t="str">
        <f>IF(OR(MASTER_Workers!$E140="Contractor-PF",MASTER_Workers!$E140="Company"),"Yes","No")</f>
        <v>Yes</v>
      </c>
      <c r="O140" s="349" t="str">
        <f>IF(Table2[[#This Row],[Unit]]= "Sakar-III", "YES", "NO")</f>
        <v>NO</v>
      </c>
      <c r="P140" s="350">
        <v>101057151385</v>
      </c>
      <c r="Q140" s="507">
        <v>0</v>
      </c>
      <c r="R140" s="343"/>
      <c r="S140" s="367" t="str">
        <f>IF(Table2[[#This Row],[Type]]&lt;&gt;"Company", "Contractor", IF(Table2[[#This Row],[Bank_Name]]&lt;&gt;"HDFC Bank", "Cheque Payment", "HDFC NEFT"))</f>
        <v>HDFC NEFT</v>
      </c>
      <c r="T140" s="343" t="s">
        <v>1082</v>
      </c>
      <c r="U140" s="350">
        <v>50100332271152</v>
      </c>
      <c r="V140" s="352">
        <v>0</v>
      </c>
      <c r="W140" s="106">
        <v>396</v>
      </c>
      <c r="X140" s="106">
        <v>154</v>
      </c>
      <c r="Y140" s="106">
        <v>0</v>
      </c>
      <c r="Z140" s="107">
        <f t="shared" si="21"/>
        <v>550</v>
      </c>
      <c r="AA140" s="156">
        <f t="shared" si="22"/>
        <v>48</v>
      </c>
      <c r="AB140" s="106">
        <f>ROUND(IF(Table2[[#This Row],[Type]]="Company",Table2[[#This Row],[Basic_Rate_Day]]*8.33%,5),0)</f>
        <v>33</v>
      </c>
      <c r="AC140" s="107">
        <f t="shared" si="16"/>
        <v>631</v>
      </c>
      <c r="AD140" s="106">
        <v>501</v>
      </c>
      <c r="AE140" s="343" t="s">
        <v>975</v>
      </c>
      <c r="AF140" s="343" t="s">
        <v>957</v>
      </c>
      <c r="AG140" s="343" t="s">
        <v>987</v>
      </c>
      <c r="AH140" s="343"/>
      <c r="AI140" s="349" t="str">
        <f t="shared" si="19"/>
        <v>1</v>
      </c>
      <c r="AJ140" s="353">
        <f t="shared" si="20"/>
        <v>48</v>
      </c>
      <c r="AK140" s="349" t="str" cm="1">
        <f t="array" ref="AK140">_xlfn.IFS(Z140&lt;=501, "440-501", Z140&lt;=550, "502-550", Z140&lt;=600, "551-600", Z140&lt;=650, "601-650", Z140&lt;=700, "651-700", TRUE, "Above 700")</f>
        <v>502-550</v>
      </c>
      <c r="AL140" s="343"/>
      <c r="AM140" s="343"/>
      <c r="AN140" s="348">
        <v>42705</v>
      </c>
      <c r="AO140" s="343" t="s">
        <v>358</v>
      </c>
      <c r="AP140" s="349" t="str">
        <f t="shared" ca="1" si="17"/>
        <v>9Y 8M</v>
      </c>
      <c r="AQ140" s="355" t="str">
        <f>IF(_xlfn.DAYS(SETUP!$A$2,AN140)&lt;365,"Less Than 1 Yr", IF(_xlfn.DAYS(SETUP!$A$2,AN140)&lt;=730,"1 Year to 2 Yrs", IF(_xlfn.DAYS(SETUP!$A$2,AN140)&lt;=1095,"2 Yrs to 3 Yrs", IF(_xlfn.DAYS(SETUP!$A$2,AN140)&lt;=1825,"3 Yrs to 5 Yrs", IF(_xlfn.DAYS(SETUP!$A$2,AN140)&lt;=2555,"5 Yrs to 7 Yrs", "Above 7 Yrs")))))</f>
        <v>Above 7 Yrs</v>
      </c>
      <c r="AR140" s="356" t="str">
        <f>IF(J140="","",DATEDIF(J140,SETUP!$B$2,"Y")&amp;" Yrs")</f>
        <v>42 Yrs</v>
      </c>
      <c r="AS140" s="349" t="str">
        <f>IF(J140="","",
 IF(DATEDIF(J140,SETUP!$B$2,"Y")&lt;25,"Below 25",
 IF(DATEDIF(J140,SETUP!$B$2,"Y")&lt;30,"25-30",
 IF(DATEDIF(J140,SETUP!$B$2,"Y")&lt;35,"30-35",
 IF(DATEDIF(J140,SETUP!$B$2,"Y")&lt;40,"35-40",
 "Above 40")))))</f>
        <v>Above 40</v>
      </c>
      <c r="AT140" s="349" t="s">
        <v>1140</v>
      </c>
      <c r="AU140" s="349"/>
      <c r="AV140" s="343">
        <f t="shared" si="18"/>
        <v>20</v>
      </c>
      <c r="AW140" s="357"/>
      <c r="AX140" s="343">
        <v>396</v>
      </c>
      <c r="AY140" s="352">
        <v>154</v>
      </c>
      <c r="AZ140" s="343"/>
      <c r="BA140" s="343"/>
    </row>
    <row r="141" spans="1:53" ht="13.95" customHeight="1" x14ac:dyDescent="0.25">
      <c r="A141" s="343">
        <f>COUNTIF($D$2:D141,D141)</f>
        <v>13</v>
      </c>
      <c r="B141" s="344" t="s">
        <v>361</v>
      </c>
      <c r="C141" s="345" t="s">
        <v>363</v>
      </c>
      <c r="D141" s="343" t="s">
        <v>166</v>
      </c>
      <c r="E141" s="346" t="s">
        <v>163</v>
      </c>
      <c r="F141" s="347" t="s">
        <v>163</v>
      </c>
      <c r="G141" s="681" t="s">
        <v>51</v>
      </c>
      <c r="H141" s="343"/>
      <c r="I141" s="343" t="s">
        <v>45</v>
      </c>
      <c r="J141" s="348">
        <v>32982</v>
      </c>
      <c r="K141" s="348">
        <v>46054</v>
      </c>
      <c r="L141" s="343" t="s">
        <v>605</v>
      </c>
      <c r="M141" s="343"/>
      <c r="N141" s="349" t="str">
        <f>IF(OR(MASTER_Workers!$E141="Contractor-PF",MASTER_Workers!$E141="Company"),"Yes","No")</f>
        <v>Yes</v>
      </c>
      <c r="O141" s="349" t="str">
        <f>IF(Table2[[#This Row],[Unit]]= "Sakar-III", "YES", "NO")</f>
        <v>NO</v>
      </c>
      <c r="P141" s="350">
        <v>101169238305</v>
      </c>
      <c r="Q141" s="507">
        <v>0</v>
      </c>
      <c r="R141" s="343"/>
      <c r="S141" s="367" t="str">
        <f>IF(Table2[[#This Row],[Type]]&lt;&gt;"Company", "Contractor", IF(Table2[[#This Row],[Bank_Name]]&lt;&gt;"HDFC Bank", "Cheque Payment", "HDFC NEFT"))</f>
        <v>HDFC NEFT</v>
      </c>
      <c r="T141" s="343" t="s">
        <v>1082</v>
      </c>
      <c r="U141" s="350">
        <v>50100332271583</v>
      </c>
      <c r="V141" s="352">
        <v>0</v>
      </c>
      <c r="W141" s="106">
        <v>414</v>
      </c>
      <c r="X141" s="106">
        <v>151</v>
      </c>
      <c r="Y141" s="106">
        <v>0</v>
      </c>
      <c r="Z141" s="107">
        <f t="shared" si="21"/>
        <v>565</v>
      </c>
      <c r="AA141" s="156">
        <f t="shared" si="22"/>
        <v>50</v>
      </c>
      <c r="AB141" s="106">
        <f>ROUND(IF(Table2[[#This Row],[Type]]="Company",Table2[[#This Row],[Basic_Rate_Day]]*8.33%,5),0)</f>
        <v>34</v>
      </c>
      <c r="AC141" s="107">
        <f t="shared" si="16"/>
        <v>649</v>
      </c>
      <c r="AD141" s="106">
        <v>501</v>
      </c>
      <c r="AE141" s="343" t="s">
        <v>956</v>
      </c>
      <c r="AF141" s="343" t="s">
        <v>957</v>
      </c>
      <c r="AG141" s="343" t="s">
        <v>966</v>
      </c>
      <c r="AH141" s="343"/>
      <c r="AI141" s="349" t="str">
        <f t="shared" si="19"/>
        <v>1</v>
      </c>
      <c r="AJ141" s="353">
        <f t="shared" si="20"/>
        <v>63</v>
      </c>
      <c r="AK141" s="349" t="str" cm="1">
        <f t="array" ref="AK141">_xlfn.IFS(Z141&lt;=501, "440-501", Z141&lt;=550, "502-550", Z141&lt;=600, "551-600", Z141&lt;=650, "601-650", Z141&lt;=700, "651-700", TRUE, "Above 700")</f>
        <v>551-600</v>
      </c>
      <c r="AL141" s="343"/>
      <c r="AM141" s="343"/>
      <c r="AN141" s="348">
        <v>42948</v>
      </c>
      <c r="AO141" s="343" t="s">
        <v>361</v>
      </c>
      <c r="AP141" s="349" t="str">
        <f t="shared" ca="1" si="17"/>
        <v>9Y 0M</v>
      </c>
      <c r="AQ141" s="355" t="str">
        <f>IF(_xlfn.DAYS(SETUP!$A$2,AN141)&lt;365,"Less Than 1 Yr", IF(_xlfn.DAYS(SETUP!$A$2,AN141)&lt;=730,"1 Year to 2 Yrs", IF(_xlfn.DAYS(SETUP!$A$2,AN141)&lt;=1095,"2 Yrs to 3 Yrs", IF(_xlfn.DAYS(SETUP!$A$2,AN141)&lt;=1825,"3 Yrs to 5 Yrs", IF(_xlfn.DAYS(SETUP!$A$2,AN141)&lt;=2555,"5 Yrs to 7 Yrs", "Above 7 Yrs")))))</f>
        <v>Above 7 Yrs</v>
      </c>
      <c r="AR141" s="356" t="str">
        <f>IF(J141="","",DATEDIF(J141,SETUP!$B$2,"Y")&amp;" Yrs")</f>
        <v>35 Yrs</v>
      </c>
      <c r="AS141" s="349" t="str">
        <f>IF(J141="","",
 IF(DATEDIF(J141,SETUP!$B$2,"Y")&lt;25,"Below 25",
 IF(DATEDIF(J141,SETUP!$B$2,"Y")&lt;30,"25-30",
 IF(DATEDIF(J141,SETUP!$B$2,"Y")&lt;35,"30-35",
 IF(DATEDIF(J141,SETUP!$B$2,"Y")&lt;40,"35-40",
 "Above 40")))))</f>
        <v>35-40</v>
      </c>
      <c r="AT141" s="349" t="s">
        <v>1140</v>
      </c>
      <c r="AU141" s="349"/>
      <c r="AV141" s="343">
        <f t="shared" si="18"/>
        <v>20</v>
      </c>
      <c r="AW141" s="357"/>
      <c r="AX141" s="343">
        <v>414</v>
      </c>
      <c r="AY141" s="352">
        <v>151</v>
      </c>
      <c r="AZ141" s="343"/>
      <c r="BA141" s="343"/>
    </row>
    <row r="142" spans="1:53" ht="13.95" customHeight="1" x14ac:dyDescent="0.25">
      <c r="A142" s="343">
        <f>COUNTIF($D$2:D142,D142)</f>
        <v>14</v>
      </c>
      <c r="B142" s="344" t="s">
        <v>364</v>
      </c>
      <c r="C142" s="345" t="s">
        <v>366</v>
      </c>
      <c r="D142" s="343" t="s">
        <v>166</v>
      </c>
      <c r="E142" s="346" t="s">
        <v>163</v>
      </c>
      <c r="F142" s="347" t="s">
        <v>163</v>
      </c>
      <c r="G142" s="681" t="s">
        <v>44</v>
      </c>
      <c r="H142" s="343"/>
      <c r="I142" s="343" t="s">
        <v>45</v>
      </c>
      <c r="J142" s="348">
        <v>32129</v>
      </c>
      <c r="K142" s="348">
        <v>46054</v>
      </c>
      <c r="L142" s="343" t="s">
        <v>605</v>
      </c>
      <c r="M142" s="343"/>
      <c r="N142" s="349" t="str">
        <f>IF(OR(MASTER_Workers!$E142="Contractor-PF",MASTER_Workers!$E142="Company"),"Yes","No")</f>
        <v>Yes</v>
      </c>
      <c r="O142" s="349" t="str">
        <f>IF(Table2[[#This Row],[Unit]]= "Sakar-III", "YES", "NO")</f>
        <v>NO</v>
      </c>
      <c r="P142" s="350">
        <v>101250174241</v>
      </c>
      <c r="Q142" s="507">
        <v>0</v>
      </c>
      <c r="R142" s="343"/>
      <c r="S142" s="368" t="str">
        <f>IF(Table2[[#This Row],[Type]]&lt;&gt;"Company", "Contractor", IF(Table2[[#This Row],[Bank_Name]]&lt;&gt;"HDFC Bank", "Cheque Payment", "HDFC NEFT"))</f>
        <v>HDFC NEFT</v>
      </c>
      <c r="T142" s="343" t="s">
        <v>1082</v>
      </c>
      <c r="U142" s="350">
        <v>50100332272001</v>
      </c>
      <c r="V142" s="352">
        <v>0</v>
      </c>
      <c r="W142" s="106">
        <v>406</v>
      </c>
      <c r="X142" s="106">
        <v>184</v>
      </c>
      <c r="Y142" s="106">
        <v>5</v>
      </c>
      <c r="Z142" s="107">
        <f t="shared" si="21"/>
        <v>595</v>
      </c>
      <c r="AA142" s="156">
        <f t="shared" si="22"/>
        <v>49</v>
      </c>
      <c r="AB142" s="155">
        <f>ROUND(IF(Table2[[#This Row],[Type]]="Company",Table2[[#This Row],[Basic_Rate_Day]]*8.33%,5),0)</f>
        <v>34</v>
      </c>
      <c r="AC142" s="107">
        <f t="shared" si="16"/>
        <v>678</v>
      </c>
      <c r="AD142" s="106">
        <v>501</v>
      </c>
      <c r="AE142" s="343" t="s">
        <v>956</v>
      </c>
      <c r="AF142" s="343" t="s">
        <v>957</v>
      </c>
      <c r="AG142" s="343" t="s">
        <v>959</v>
      </c>
      <c r="AH142" s="343"/>
      <c r="AI142" s="349" t="str">
        <f t="shared" si="19"/>
        <v>1</v>
      </c>
      <c r="AJ142" s="369">
        <f t="shared" si="20"/>
        <v>93</v>
      </c>
      <c r="AK142" s="349" t="str" cm="1">
        <f t="array" ref="AK142">_xlfn.IFS(Z142&lt;=501, "440-501", Z142&lt;=550, "502-550", Z142&lt;=600, "551-600", Z142&lt;=650, "601-650", Z142&lt;=700, "651-700", TRUE, "Above 700")</f>
        <v>551-600</v>
      </c>
      <c r="AL142" s="343"/>
      <c r="AM142" s="343"/>
      <c r="AN142" s="348">
        <v>43101</v>
      </c>
      <c r="AO142" s="343" t="s">
        <v>364</v>
      </c>
      <c r="AP142" s="349" t="str">
        <f t="shared" ca="1" si="17"/>
        <v>8Y 7M</v>
      </c>
      <c r="AQ142" s="355" t="str">
        <f>IF(_xlfn.DAYS(SETUP!$A$2,AN142)&lt;365,"Less Than 1 Yr", IF(_xlfn.DAYS(SETUP!$A$2,AN142)&lt;=730,"1 Year to 2 Yrs", IF(_xlfn.DAYS(SETUP!$A$2,AN142)&lt;=1095,"2 Yrs to 3 Yrs", IF(_xlfn.DAYS(SETUP!$A$2,AN142)&lt;=1825,"3 Yrs to 5 Yrs", IF(_xlfn.DAYS(SETUP!$A$2,AN142)&lt;=2555,"5 Yrs to 7 Yrs", "Above 7 Yrs")))))</f>
        <v>Above 7 Yrs</v>
      </c>
      <c r="AR142" s="356" t="str">
        <f>IF(J142="","",DATEDIF(J142,SETUP!$B$2,"Y")&amp;" Yrs")</f>
        <v>38 Yrs</v>
      </c>
      <c r="AS142" s="349" t="str">
        <f>IF(J142="","",
 IF(DATEDIF(J142,SETUP!$B$2,"Y")&lt;25,"Below 25",
 IF(DATEDIF(J142,SETUP!$B$2,"Y")&lt;30,"25-30",
 IF(DATEDIF(J142,SETUP!$B$2,"Y")&lt;35,"30-35",
 IF(DATEDIF(J142,SETUP!$B$2,"Y")&lt;40,"35-40",
 "Above 40")))))</f>
        <v>35-40</v>
      </c>
      <c r="AT142" s="343" t="s">
        <v>1141</v>
      </c>
      <c r="AU142" s="343"/>
      <c r="AV142" s="349">
        <f t="shared" si="18"/>
        <v>20</v>
      </c>
      <c r="AW142" s="357"/>
      <c r="AX142" s="343">
        <v>406</v>
      </c>
      <c r="AY142" s="352">
        <v>184</v>
      </c>
      <c r="AZ142" s="343"/>
      <c r="BA142" s="343"/>
    </row>
    <row r="143" spans="1:53" ht="13.95" customHeight="1" x14ac:dyDescent="0.25">
      <c r="A143" s="343">
        <f>COUNTIF($D$2:D143,D143)</f>
        <v>15</v>
      </c>
      <c r="B143" s="344" t="s">
        <v>367</v>
      </c>
      <c r="C143" s="345" t="s">
        <v>369</v>
      </c>
      <c r="D143" s="343" t="s">
        <v>166</v>
      </c>
      <c r="E143" s="346" t="s">
        <v>163</v>
      </c>
      <c r="F143" s="347" t="s">
        <v>163</v>
      </c>
      <c r="G143" s="681" t="s">
        <v>44</v>
      </c>
      <c r="H143" s="343"/>
      <c r="I143" s="343" t="s">
        <v>45</v>
      </c>
      <c r="J143" s="348">
        <v>33029</v>
      </c>
      <c r="K143" s="348">
        <v>46054</v>
      </c>
      <c r="L143" s="343" t="s">
        <v>605</v>
      </c>
      <c r="M143" s="343"/>
      <c r="N143" s="349" t="str">
        <f>IF(OR(MASTER_Workers!$E143="Contractor-PF",MASTER_Workers!$E143="Company"),"Yes","No")</f>
        <v>Yes</v>
      </c>
      <c r="O143" s="349" t="str">
        <f>IF(Table2[[#This Row],[Unit]]= "Sakar-III", "YES", "NO")</f>
        <v>NO</v>
      </c>
      <c r="P143" s="350">
        <v>100026769987</v>
      </c>
      <c r="Q143" s="507">
        <v>0</v>
      </c>
      <c r="R143" s="343"/>
      <c r="S143" s="368" t="str">
        <f>IF(Table2[[#This Row],[Type]]&lt;&gt;"Company", "Contractor", IF(Table2[[#This Row],[Bank_Name]]&lt;&gt;"HDFC Bank", "Cheque Payment", "HDFC NEFT"))</f>
        <v>HDFC NEFT</v>
      </c>
      <c r="T143" s="343" t="s">
        <v>1082</v>
      </c>
      <c r="U143" s="350">
        <v>50100332933092</v>
      </c>
      <c r="V143" s="352">
        <v>0</v>
      </c>
      <c r="W143" s="106">
        <v>403</v>
      </c>
      <c r="X143" s="106">
        <v>187</v>
      </c>
      <c r="Y143" s="106">
        <v>15</v>
      </c>
      <c r="Z143" s="107">
        <f t="shared" si="21"/>
        <v>605</v>
      </c>
      <c r="AA143" s="156">
        <f t="shared" si="22"/>
        <v>48</v>
      </c>
      <c r="AB143" s="155">
        <f>ROUND(IF(Table2[[#This Row],[Type]]="Company",Table2[[#This Row],[Basic_Rate_Day]]*8.33%,5),0)</f>
        <v>34</v>
      </c>
      <c r="AC143" s="107">
        <f t="shared" si="16"/>
        <v>687</v>
      </c>
      <c r="AD143" s="106">
        <v>501</v>
      </c>
      <c r="AE143" s="343" t="s">
        <v>956</v>
      </c>
      <c r="AF143" s="343" t="s">
        <v>957</v>
      </c>
      <c r="AG143" s="343" t="s">
        <v>974</v>
      </c>
      <c r="AH143" s="343"/>
      <c r="AI143" s="349" t="str">
        <f t="shared" si="19"/>
        <v>1</v>
      </c>
      <c r="AJ143" s="369">
        <f t="shared" si="20"/>
        <v>103</v>
      </c>
      <c r="AK143" s="349" t="str" cm="1">
        <f t="array" ref="AK143">_xlfn.IFS(Z143&lt;=501, "440-501", Z143&lt;=550, "502-550", Z143&lt;=600, "551-600", Z143&lt;=650, "601-650", Z143&lt;=700, "651-700", TRUE, "Above 700")</f>
        <v>601-650</v>
      </c>
      <c r="AL143" s="343"/>
      <c r="AM143" s="343"/>
      <c r="AN143" s="348">
        <v>43132</v>
      </c>
      <c r="AO143" s="343" t="s">
        <v>367</v>
      </c>
      <c r="AP143" s="349" t="str">
        <f t="shared" ca="1" si="17"/>
        <v>8Y 6M</v>
      </c>
      <c r="AQ143" s="355" t="str">
        <f>IF(_xlfn.DAYS(SETUP!$A$2,AN143)&lt;365,"Less Than 1 Yr", IF(_xlfn.DAYS(SETUP!$A$2,AN143)&lt;=730,"1 Year to 2 Yrs", IF(_xlfn.DAYS(SETUP!$A$2,AN143)&lt;=1095,"2 Yrs to 3 Yrs", IF(_xlfn.DAYS(SETUP!$A$2,AN143)&lt;=1825,"3 Yrs to 5 Yrs", IF(_xlfn.DAYS(SETUP!$A$2,AN143)&lt;=2555,"5 Yrs to 7 Yrs", "Above 7 Yrs")))))</f>
        <v>Above 7 Yrs</v>
      </c>
      <c r="AR143" s="356" t="str">
        <f>IF(J143="","",DATEDIF(J143,SETUP!$B$2,"Y")&amp;" Yrs")</f>
        <v>35 Yrs</v>
      </c>
      <c r="AS143" s="349" t="str">
        <f>IF(J143="","",
 IF(DATEDIF(J143,SETUP!$B$2,"Y")&lt;25,"Below 25",
 IF(DATEDIF(J143,SETUP!$B$2,"Y")&lt;30,"25-30",
 IF(DATEDIF(J143,SETUP!$B$2,"Y")&lt;35,"30-35",
 IF(DATEDIF(J143,SETUP!$B$2,"Y")&lt;40,"35-40",
 "Above 40")))))</f>
        <v>35-40</v>
      </c>
      <c r="AT143" s="343" t="s">
        <v>1141</v>
      </c>
      <c r="AU143" s="343"/>
      <c r="AV143" s="349">
        <f t="shared" si="18"/>
        <v>20</v>
      </c>
      <c r="AW143" s="357"/>
      <c r="AX143" s="343">
        <v>403</v>
      </c>
      <c r="AY143" s="352">
        <v>187</v>
      </c>
      <c r="AZ143" s="343"/>
      <c r="BA143" s="343"/>
    </row>
    <row r="144" spans="1:53" ht="13.95" customHeight="1" x14ac:dyDescent="0.25">
      <c r="A144" s="343">
        <f>COUNTIF($D$2:D144,D144)</f>
        <v>16</v>
      </c>
      <c r="B144" s="344" t="s">
        <v>370</v>
      </c>
      <c r="C144" s="345" t="s">
        <v>372</v>
      </c>
      <c r="D144" s="343" t="s">
        <v>166</v>
      </c>
      <c r="E144" s="346" t="s">
        <v>163</v>
      </c>
      <c r="F144" s="347" t="s">
        <v>163</v>
      </c>
      <c r="G144" s="681" t="s">
        <v>299</v>
      </c>
      <c r="H144" s="343"/>
      <c r="I144" s="343" t="s">
        <v>45</v>
      </c>
      <c r="J144" s="348">
        <v>35104</v>
      </c>
      <c r="K144" s="348">
        <v>46054</v>
      </c>
      <c r="L144" s="343" t="s">
        <v>605</v>
      </c>
      <c r="M144" s="343"/>
      <c r="N144" s="349" t="str">
        <f>IF(OR(MASTER_Workers!$E144="Contractor-PF",MASTER_Workers!$E144="Company"),"Yes","No")</f>
        <v>Yes</v>
      </c>
      <c r="O144" s="349" t="str">
        <f>IF(Table2[[#This Row],[Unit]]= "Sakar-III", "YES", "NO")</f>
        <v>NO</v>
      </c>
      <c r="P144" s="350">
        <v>101261305859</v>
      </c>
      <c r="Q144" s="507">
        <v>0</v>
      </c>
      <c r="R144" s="343"/>
      <c r="S144" s="368" t="str">
        <f>IF(Table2[[#This Row],[Type]]&lt;&gt;"Company", "Contractor", IF(Table2[[#This Row],[Bank_Name]]&lt;&gt;"HDFC Bank", "Cheque Payment", "HDFC NEFT"))</f>
        <v>HDFC NEFT</v>
      </c>
      <c r="T144" s="343" t="s">
        <v>1082</v>
      </c>
      <c r="U144" s="350">
        <v>50100332271047</v>
      </c>
      <c r="V144" s="352">
        <v>0</v>
      </c>
      <c r="W144" s="106">
        <v>406</v>
      </c>
      <c r="X144" s="106">
        <v>194</v>
      </c>
      <c r="Y144" s="106">
        <v>10</v>
      </c>
      <c r="Z144" s="107">
        <f t="shared" si="21"/>
        <v>610</v>
      </c>
      <c r="AA144" s="156">
        <f t="shared" si="22"/>
        <v>49</v>
      </c>
      <c r="AB144" s="155">
        <f>ROUND(IF(Table2[[#This Row],[Type]]="Company",Table2[[#This Row],[Basic_Rate_Day]]*8.33%,5),0)</f>
        <v>34</v>
      </c>
      <c r="AC144" s="107">
        <f t="shared" si="16"/>
        <v>693</v>
      </c>
      <c r="AD144" s="106">
        <v>501</v>
      </c>
      <c r="AE144" s="343" t="s">
        <v>963</v>
      </c>
      <c r="AF144" s="343" t="s">
        <v>580</v>
      </c>
      <c r="AG144" s="343" t="s">
        <v>968</v>
      </c>
      <c r="AH144" s="343"/>
      <c r="AI144" s="349" t="str">
        <f t="shared" si="19"/>
        <v>1</v>
      </c>
      <c r="AJ144" s="369">
        <f t="shared" si="20"/>
        <v>108</v>
      </c>
      <c r="AK144" s="349" t="str" cm="1">
        <f t="array" ref="AK144">_xlfn.IFS(Z144&lt;=501, "440-501", Z144&lt;=550, "502-550", Z144&lt;=600, "551-600", Z144&lt;=650, "601-650", Z144&lt;=700, "651-700", TRUE, "Above 700")</f>
        <v>601-650</v>
      </c>
      <c r="AL144" s="343"/>
      <c r="AM144" s="343"/>
      <c r="AN144" s="348">
        <v>43132</v>
      </c>
      <c r="AO144" s="343" t="s">
        <v>370</v>
      </c>
      <c r="AP144" s="349" t="str">
        <f t="shared" ca="1" si="17"/>
        <v>8Y 6M</v>
      </c>
      <c r="AQ144" s="355" t="str">
        <f>IF(_xlfn.DAYS(SETUP!$A$2,AN144)&lt;365,"Less Than 1 Yr", IF(_xlfn.DAYS(SETUP!$A$2,AN144)&lt;=730,"1 Year to 2 Yrs", IF(_xlfn.DAYS(SETUP!$A$2,AN144)&lt;=1095,"2 Yrs to 3 Yrs", IF(_xlfn.DAYS(SETUP!$A$2,AN144)&lt;=1825,"3 Yrs to 5 Yrs", IF(_xlfn.DAYS(SETUP!$A$2,AN144)&lt;=2555,"5 Yrs to 7 Yrs", "Above 7 Yrs")))))</f>
        <v>Above 7 Yrs</v>
      </c>
      <c r="AR144" s="356" t="str">
        <f>IF(J144="","",DATEDIF(J144,SETUP!$B$2,"Y")&amp;" Yrs")</f>
        <v>30 Yrs</v>
      </c>
      <c r="AS144" s="349" t="str">
        <f>IF(J144="","",
 IF(DATEDIF(J144,SETUP!$B$2,"Y")&lt;25,"Below 25",
 IF(DATEDIF(J144,SETUP!$B$2,"Y")&lt;30,"25-30",
 IF(DATEDIF(J144,SETUP!$B$2,"Y")&lt;35,"30-35",
 IF(DATEDIF(J144,SETUP!$B$2,"Y")&lt;40,"35-40",
 "Above 40")))))</f>
        <v>30-35</v>
      </c>
      <c r="AT144" s="343" t="s">
        <v>1142</v>
      </c>
      <c r="AU144" s="343"/>
      <c r="AV144" s="349">
        <f t="shared" si="18"/>
        <v>20</v>
      </c>
      <c r="AW144" s="357"/>
      <c r="AX144" s="343">
        <v>406</v>
      </c>
      <c r="AY144" s="352">
        <v>194</v>
      </c>
      <c r="AZ144" s="343"/>
      <c r="BA144" s="343"/>
    </row>
    <row r="145" spans="1:53" ht="13.95" customHeight="1" x14ac:dyDescent="0.25">
      <c r="A145" s="343">
        <f>COUNTIF($D$2:D145,D145)</f>
        <v>17</v>
      </c>
      <c r="B145" s="344" t="s">
        <v>373</v>
      </c>
      <c r="C145" s="345" t="s">
        <v>375</v>
      </c>
      <c r="D145" s="343" t="s">
        <v>166</v>
      </c>
      <c r="E145" s="346" t="s">
        <v>163</v>
      </c>
      <c r="F145" s="347" t="s">
        <v>163</v>
      </c>
      <c r="G145" s="681" t="s">
        <v>203</v>
      </c>
      <c r="H145" s="343"/>
      <c r="I145" s="343" t="s">
        <v>45</v>
      </c>
      <c r="J145" s="348">
        <v>36031</v>
      </c>
      <c r="K145" s="348">
        <v>46054</v>
      </c>
      <c r="L145" s="343" t="s">
        <v>605</v>
      </c>
      <c r="M145" s="343"/>
      <c r="N145" s="349" t="str">
        <f>IF(OR(MASTER_Workers!$E145="Contractor-PF",MASTER_Workers!$E145="Company"),"Yes","No")</f>
        <v>Yes</v>
      </c>
      <c r="O145" s="349" t="str">
        <f>IF(Table2[[#This Row],[Unit]]= "Sakar-III", "YES", "NO")</f>
        <v>NO</v>
      </c>
      <c r="P145" s="350">
        <v>101267846427</v>
      </c>
      <c r="Q145" s="507">
        <v>0</v>
      </c>
      <c r="R145" s="343"/>
      <c r="S145" s="367" t="str">
        <f>IF(Table2[[#This Row],[Type]]&lt;&gt;"Company", "Contractor", IF(Table2[[#This Row],[Bank_Name]]&lt;&gt;"HDFC Bank", "Cheque Payment", "HDFC NEFT"))</f>
        <v>HDFC NEFT</v>
      </c>
      <c r="T145" s="343" t="s">
        <v>1082</v>
      </c>
      <c r="U145" s="350">
        <v>50100332269582</v>
      </c>
      <c r="V145" s="352">
        <v>0</v>
      </c>
      <c r="W145" s="106">
        <v>411</v>
      </c>
      <c r="X145" s="106">
        <v>149</v>
      </c>
      <c r="Y145" s="106">
        <v>0</v>
      </c>
      <c r="Z145" s="107">
        <f t="shared" si="21"/>
        <v>560</v>
      </c>
      <c r="AA145" s="156">
        <f t="shared" si="22"/>
        <v>49</v>
      </c>
      <c r="AB145" s="106">
        <f>ROUND(IF(Table2[[#This Row],[Type]]="Company",Table2[[#This Row],[Basic_Rate_Day]]*8.33%,5),0)</f>
        <v>34</v>
      </c>
      <c r="AC145" s="107">
        <f t="shared" si="16"/>
        <v>643</v>
      </c>
      <c r="AD145" s="106">
        <v>501</v>
      </c>
      <c r="AE145" s="343" t="s">
        <v>963</v>
      </c>
      <c r="AF145" s="343" t="s">
        <v>580</v>
      </c>
      <c r="AG145" s="343" t="s">
        <v>968</v>
      </c>
      <c r="AH145" s="343"/>
      <c r="AI145" s="349" t="str">
        <f t="shared" si="19"/>
        <v>1</v>
      </c>
      <c r="AJ145" s="353">
        <f t="shared" si="20"/>
        <v>58</v>
      </c>
      <c r="AK145" s="349" t="str" cm="1">
        <f t="array" ref="AK145">_xlfn.IFS(Z145&lt;=501, "440-501", Z145&lt;=550, "502-550", Z145&lt;=600, "551-600", Z145&lt;=650, "601-650", Z145&lt;=700, "651-700", TRUE, "Above 700")</f>
        <v>551-600</v>
      </c>
      <c r="AL145" s="343"/>
      <c r="AM145" s="343"/>
      <c r="AN145" s="348">
        <v>43160</v>
      </c>
      <c r="AO145" s="343" t="s">
        <v>373</v>
      </c>
      <c r="AP145" s="349" t="str">
        <f t="shared" ca="1" si="17"/>
        <v>8Y 5M</v>
      </c>
      <c r="AQ145" s="355" t="str">
        <f>IF(_xlfn.DAYS(SETUP!$A$2,AN145)&lt;365,"Less Than 1 Yr", IF(_xlfn.DAYS(SETUP!$A$2,AN145)&lt;=730,"1 Year to 2 Yrs", IF(_xlfn.DAYS(SETUP!$A$2,AN145)&lt;=1095,"2 Yrs to 3 Yrs", IF(_xlfn.DAYS(SETUP!$A$2,AN145)&lt;=1825,"3 Yrs to 5 Yrs", IF(_xlfn.DAYS(SETUP!$A$2,AN145)&lt;=2555,"5 Yrs to 7 Yrs", "Above 7 Yrs")))))</f>
        <v>Above 7 Yrs</v>
      </c>
      <c r="AR145" s="356" t="str">
        <f>IF(J145="","",DATEDIF(J145,SETUP!$B$2,"Y")&amp;" Yrs")</f>
        <v>27 Yrs</v>
      </c>
      <c r="AS145" s="349" t="str">
        <f>IF(J145="","",
 IF(DATEDIF(J145,SETUP!$B$2,"Y")&lt;25,"Below 25",
 IF(DATEDIF(J145,SETUP!$B$2,"Y")&lt;30,"25-30",
 IF(DATEDIF(J145,SETUP!$B$2,"Y")&lt;35,"30-35",
 IF(DATEDIF(J145,SETUP!$B$2,"Y")&lt;40,"35-40",
 "Above 40")))))</f>
        <v>25-30</v>
      </c>
      <c r="AT145" s="349" t="s">
        <v>1141</v>
      </c>
      <c r="AU145" s="349"/>
      <c r="AV145" s="343">
        <f t="shared" si="18"/>
        <v>20</v>
      </c>
      <c r="AW145" s="357"/>
      <c r="AX145" s="343">
        <v>411</v>
      </c>
      <c r="AY145" s="352">
        <v>149</v>
      </c>
      <c r="AZ145" s="343"/>
      <c r="BA145" s="343"/>
    </row>
    <row r="146" spans="1:53" ht="13.95" customHeight="1" x14ac:dyDescent="0.25">
      <c r="A146" s="343">
        <f>COUNTIF($D$2:D146,D146)</f>
        <v>18</v>
      </c>
      <c r="B146" s="344" t="s">
        <v>376</v>
      </c>
      <c r="C146" s="345" t="s">
        <v>378</v>
      </c>
      <c r="D146" s="343" t="s">
        <v>166</v>
      </c>
      <c r="E146" s="346" t="s">
        <v>163</v>
      </c>
      <c r="F146" s="347" t="s">
        <v>163</v>
      </c>
      <c r="G146" s="681" t="s">
        <v>299</v>
      </c>
      <c r="H146" s="343"/>
      <c r="I146" s="343" t="s">
        <v>45</v>
      </c>
      <c r="J146" s="348">
        <v>34475</v>
      </c>
      <c r="K146" s="348">
        <v>46054</v>
      </c>
      <c r="L146" s="343" t="s">
        <v>605</v>
      </c>
      <c r="M146" s="343"/>
      <c r="N146" s="349" t="str">
        <f>IF(OR(MASTER_Workers!$E146="Contractor-PF",MASTER_Workers!$E146="Company"),"Yes","No")</f>
        <v>Yes</v>
      </c>
      <c r="O146" s="349" t="str">
        <f>IF(Table2[[#This Row],[Unit]]= "Sakar-III", "YES", "NO")</f>
        <v>NO</v>
      </c>
      <c r="P146" s="350">
        <v>101240548384</v>
      </c>
      <c r="Q146" s="507">
        <v>0</v>
      </c>
      <c r="R146" s="343"/>
      <c r="S146" s="368" t="str">
        <f>IF(Table2[[#This Row],[Type]]&lt;&gt;"Company", "Contractor", IF(Table2[[#This Row],[Bank_Name]]&lt;&gt;"HDFC Bank", "Cheque Payment", "HDFC NEFT"))</f>
        <v>HDFC NEFT</v>
      </c>
      <c r="T146" s="343" t="s">
        <v>1082</v>
      </c>
      <c r="U146" s="350">
        <v>50100332270962</v>
      </c>
      <c r="V146" s="352">
        <v>0</v>
      </c>
      <c r="W146" s="106">
        <v>418</v>
      </c>
      <c r="X146" s="106">
        <v>248</v>
      </c>
      <c r="Y146" s="106">
        <v>15</v>
      </c>
      <c r="Z146" s="107">
        <f t="shared" si="21"/>
        <v>681</v>
      </c>
      <c r="AA146" s="156">
        <f t="shared" si="22"/>
        <v>50</v>
      </c>
      <c r="AB146" s="155">
        <f>ROUND(IF(Table2[[#This Row],[Type]]="Company",Table2[[#This Row],[Basic_Rate_Day]]*8.33%,5),0)</f>
        <v>35</v>
      </c>
      <c r="AC146" s="107">
        <f t="shared" si="16"/>
        <v>766</v>
      </c>
      <c r="AD146" s="106">
        <v>501</v>
      </c>
      <c r="AE146" s="343" t="s">
        <v>956</v>
      </c>
      <c r="AF146" s="343" t="s">
        <v>957</v>
      </c>
      <c r="AG146" s="343" t="s">
        <v>958</v>
      </c>
      <c r="AH146" s="343"/>
      <c r="AI146" s="349" t="str">
        <f t="shared" si="19"/>
        <v>1</v>
      </c>
      <c r="AJ146" s="369">
        <f t="shared" si="20"/>
        <v>179</v>
      </c>
      <c r="AK146" s="349" t="str" cm="1">
        <f t="array" ref="AK146">_xlfn.IFS(Z146&lt;=501, "440-501", Z146&lt;=550, "502-550", Z146&lt;=600, "551-600", Z146&lt;=650, "601-650", Z146&lt;=700, "651-700", TRUE, "Above 700")</f>
        <v>651-700</v>
      </c>
      <c r="AL146" s="343"/>
      <c r="AM146" s="343"/>
      <c r="AN146" s="348">
        <v>43650</v>
      </c>
      <c r="AO146" s="343" t="s">
        <v>376</v>
      </c>
      <c r="AP146" s="349" t="str">
        <f t="shared" ca="1" si="17"/>
        <v>7Y 1M</v>
      </c>
      <c r="AQ146" s="355" t="str">
        <f>IF(_xlfn.DAYS(SETUP!$A$2,AN146)&lt;365,"Less Than 1 Yr", IF(_xlfn.DAYS(SETUP!$A$2,AN146)&lt;=730,"1 Year to 2 Yrs", IF(_xlfn.DAYS(SETUP!$A$2,AN146)&lt;=1095,"2 Yrs to 3 Yrs", IF(_xlfn.DAYS(SETUP!$A$2,AN146)&lt;=1825,"3 Yrs to 5 Yrs", IF(_xlfn.DAYS(SETUP!$A$2,AN146)&lt;=2555,"5 Yrs to 7 Yrs", "Above 7 Yrs")))))</f>
        <v>Above 7 Yrs</v>
      </c>
      <c r="AR146" s="356" t="str">
        <f>IF(J146="","",DATEDIF(J146,SETUP!$B$2,"Y")&amp;" Yrs")</f>
        <v>31 Yrs</v>
      </c>
      <c r="AS146" s="349" t="str">
        <f>IF(J146="","",
 IF(DATEDIF(J146,SETUP!$B$2,"Y")&lt;25,"Below 25",
 IF(DATEDIF(J146,SETUP!$B$2,"Y")&lt;30,"25-30",
 IF(DATEDIF(J146,SETUP!$B$2,"Y")&lt;35,"30-35",
 IF(DATEDIF(J146,SETUP!$B$2,"Y")&lt;40,"35-40",
 "Above 40")))))</f>
        <v>30-35</v>
      </c>
      <c r="AT146" s="343" t="s">
        <v>1142</v>
      </c>
      <c r="AU146" s="343"/>
      <c r="AV146" s="349">
        <f t="shared" si="18"/>
        <v>20</v>
      </c>
      <c r="AW146" s="357"/>
      <c r="AX146" s="343">
        <v>418</v>
      </c>
      <c r="AY146" s="352">
        <v>248</v>
      </c>
      <c r="AZ146" s="343"/>
      <c r="BA146" s="343"/>
    </row>
    <row r="147" spans="1:53" ht="13.95" customHeight="1" x14ac:dyDescent="0.25">
      <c r="A147" s="343">
        <f>COUNTIF($D$2:D147,D147)</f>
        <v>19</v>
      </c>
      <c r="B147" s="344" t="s">
        <v>379</v>
      </c>
      <c r="C147" s="345" t="s">
        <v>381</v>
      </c>
      <c r="D147" s="343" t="s">
        <v>166</v>
      </c>
      <c r="E147" s="346" t="s">
        <v>163</v>
      </c>
      <c r="F147" s="347" t="s">
        <v>163</v>
      </c>
      <c r="G147" s="681" t="s">
        <v>87</v>
      </c>
      <c r="H147" s="343"/>
      <c r="I147" s="343" t="s">
        <v>52</v>
      </c>
      <c r="J147" s="348">
        <v>23743</v>
      </c>
      <c r="K147" s="348">
        <v>46054</v>
      </c>
      <c r="L147" s="343" t="s">
        <v>605</v>
      </c>
      <c r="M147" s="343"/>
      <c r="N147" s="349" t="str">
        <f>IF(OR(MASTER_Workers!$E147="Contractor-PF",MASTER_Workers!$E147="Company"),"Yes","No")</f>
        <v>Yes</v>
      </c>
      <c r="O147" s="349" t="str">
        <f>IF(Table2[[#This Row],[Unit]]= "Sakar-III", "YES", "NO")</f>
        <v>NO</v>
      </c>
      <c r="P147" s="350">
        <v>101514677296</v>
      </c>
      <c r="Q147" s="507">
        <v>0</v>
      </c>
      <c r="R147" s="343"/>
      <c r="S147" s="367" t="str">
        <f>IF(Table2[[#This Row],[Type]]&lt;&gt;"Company", "Contractor", IF(Table2[[#This Row],[Bank_Name]]&lt;&gt;"HDFC Bank", "Cheque Payment", "HDFC NEFT"))</f>
        <v>HDFC NEFT</v>
      </c>
      <c r="T147" s="343" t="s">
        <v>1082</v>
      </c>
      <c r="U147" s="350">
        <v>50100332932691</v>
      </c>
      <c r="V147" s="352">
        <v>0</v>
      </c>
      <c r="W147" s="106">
        <v>384</v>
      </c>
      <c r="X147" s="106">
        <v>159</v>
      </c>
      <c r="Y147" s="106">
        <v>0</v>
      </c>
      <c r="Z147" s="107">
        <f t="shared" si="21"/>
        <v>543</v>
      </c>
      <c r="AA147" s="156">
        <f t="shared" si="22"/>
        <v>46</v>
      </c>
      <c r="AB147" s="106">
        <f>ROUND(IF(Table2[[#This Row],[Type]]="Company",Table2[[#This Row],[Basic_Rate_Day]]*8.33%,5),0)</f>
        <v>32</v>
      </c>
      <c r="AC147" s="107">
        <f t="shared" si="16"/>
        <v>621</v>
      </c>
      <c r="AD147" s="106">
        <v>501</v>
      </c>
      <c r="AE147" s="343" t="s">
        <v>960</v>
      </c>
      <c r="AF147" s="343" t="s">
        <v>580</v>
      </c>
      <c r="AG147" s="343" t="s">
        <v>985</v>
      </c>
      <c r="AH147" s="343"/>
      <c r="AI147" s="349" t="str">
        <f t="shared" si="19"/>
        <v>1</v>
      </c>
      <c r="AJ147" s="353">
        <f t="shared" si="20"/>
        <v>41</v>
      </c>
      <c r="AK147" s="349" t="str" cm="1">
        <f t="array" ref="AK147">_xlfn.IFS(Z147&lt;=501, "440-501", Z147&lt;=550, "502-550", Z147&lt;=600, "551-600", Z147&lt;=650, "601-650", Z147&lt;=700, "651-700", TRUE, "Above 700")</f>
        <v>502-550</v>
      </c>
      <c r="AL147" s="343"/>
      <c r="AM147" s="343"/>
      <c r="AN147" s="348">
        <v>43739</v>
      </c>
      <c r="AO147" s="343" t="s">
        <v>379</v>
      </c>
      <c r="AP147" s="349" t="str">
        <f t="shared" ca="1" si="17"/>
        <v>6Y 10M</v>
      </c>
      <c r="AQ147" s="355" t="str">
        <f>IF(_xlfn.DAYS(SETUP!$A$2,AN147)&lt;365,"Less Than 1 Yr", IF(_xlfn.DAYS(SETUP!$A$2,AN147)&lt;=730,"1 Year to 2 Yrs", IF(_xlfn.DAYS(SETUP!$A$2,AN147)&lt;=1095,"2 Yrs to 3 Yrs", IF(_xlfn.DAYS(SETUP!$A$2,AN147)&lt;=1825,"3 Yrs to 5 Yrs", IF(_xlfn.DAYS(SETUP!$A$2,AN147)&lt;=2555,"5 Yrs to 7 Yrs", "Above 7 Yrs")))))</f>
        <v>5 Yrs to 7 Yrs</v>
      </c>
      <c r="AR147" s="356" t="str">
        <f>IF(J147="","",DATEDIF(J147,SETUP!$B$2,"Y")&amp;" Yrs")</f>
        <v>61 Yrs</v>
      </c>
      <c r="AS147" s="349" t="str">
        <f>IF(J147="","",
 IF(DATEDIF(J147,SETUP!$B$2,"Y")&lt;25,"Below 25",
 IF(DATEDIF(J147,SETUP!$B$2,"Y")&lt;30,"25-30",
 IF(DATEDIF(J147,SETUP!$B$2,"Y")&lt;35,"30-35",
 IF(DATEDIF(J147,SETUP!$B$2,"Y")&lt;40,"35-40",
 "Above 40")))))</f>
        <v>Above 40</v>
      </c>
      <c r="AT147" s="349" t="s">
        <v>1140</v>
      </c>
      <c r="AU147" s="349"/>
      <c r="AV147" s="343">
        <f t="shared" si="18"/>
        <v>20</v>
      </c>
      <c r="AW147" s="357"/>
      <c r="AX147" s="343">
        <v>384</v>
      </c>
      <c r="AY147" s="352">
        <v>159</v>
      </c>
      <c r="AZ147" s="343"/>
      <c r="BA147" s="343"/>
    </row>
    <row r="148" spans="1:53" ht="13.95" customHeight="1" x14ac:dyDescent="0.25">
      <c r="A148" s="343">
        <f>COUNTIF($D$2:D148,D148)</f>
        <v>20</v>
      </c>
      <c r="B148" s="344" t="s">
        <v>382</v>
      </c>
      <c r="C148" s="345" t="s">
        <v>384</v>
      </c>
      <c r="D148" s="343" t="s">
        <v>166</v>
      </c>
      <c r="E148" s="346" t="s">
        <v>163</v>
      </c>
      <c r="F148" s="347" t="s">
        <v>163</v>
      </c>
      <c r="G148" s="681" t="s">
        <v>87</v>
      </c>
      <c r="H148" s="343"/>
      <c r="I148" s="343" t="s">
        <v>52</v>
      </c>
      <c r="J148" s="348">
        <v>29221</v>
      </c>
      <c r="K148" s="348">
        <v>46054</v>
      </c>
      <c r="L148" s="343" t="s">
        <v>605</v>
      </c>
      <c r="M148" s="343"/>
      <c r="N148" s="349" t="str">
        <f>IF(OR(MASTER_Workers!$E148="Contractor-PF",MASTER_Workers!$E148="Company"),"Yes","No")</f>
        <v>Yes</v>
      </c>
      <c r="O148" s="349" t="str">
        <f>IF(Table2[[#This Row],[Unit]]= "Sakar-III", "YES", "NO")</f>
        <v>NO</v>
      </c>
      <c r="P148" s="350">
        <v>101529043718</v>
      </c>
      <c r="Q148" s="507">
        <v>0</v>
      </c>
      <c r="R148" s="343"/>
      <c r="S148" s="367" t="str">
        <f>IF(Table2[[#This Row],[Type]]&lt;&gt;"Company", "Contractor", IF(Table2[[#This Row],[Bank_Name]]&lt;&gt;"HDFC Bank", "Cheque Payment", "HDFC NEFT"))</f>
        <v>HDFC NEFT</v>
      </c>
      <c r="T148" s="343" t="s">
        <v>1082</v>
      </c>
      <c r="U148" s="350">
        <v>50100338861852</v>
      </c>
      <c r="V148" s="352">
        <v>0</v>
      </c>
      <c r="W148" s="106">
        <v>384</v>
      </c>
      <c r="X148" s="106">
        <v>139</v>
      </c>
      <c r="Y148" s="106">
        <v>0</v>
      </c>
      <c r="Z148" s="107">
        <f t="shared" si="21"/>
        <v>523</v>
      </c>
      <c r="AA148" s="156">
        <f t="shared" si="22"/>
        <v>46</v>
      </c>
      <c r="AB148" s="106">
        <f>ROUND(IF(Table2[[#This Row],[Type]]="Company",Table2[[#This Row],[Basic_Rate_Day]]*8.33%,5),0)</f>
        <v>32</v>
      </c>
      <c r="AC148" s="107">
        <f t="shared" si="16"/>
        <v>601</v>
      </c>
      <c r="AD148" s="106">
        <v>501</v>
      </c>
      <c r="AE148" s="343" t="s">
        <v>960</v>
      </c>
      <c r="AF148" s="343" t="s">
        <v>580</v>
      </c>
      <c r="AG148" s="343" t="s">
        <v>985</v>
      </c>
      <c r="AH148" s="343"/>
      <c r="AI148" s="349" t="str">
        <f t="shared" si="19"/>
        <v>1</v>
      </c>
      <c r="AJ148" s="353">
        <f t="shared" si="20"/>
        <v>21</v>
      </c>
      <c r="AK148" s="349" t="str" cm="1">
        <f t="array" ref="AK148">_xlfn.IFS(Z148&lt;=501, "440-501", Z148&lt;=550, "502-550", Z148&lt;=600, "551-600", Z148&lt;=650, "601-650", Z148&lt;=700, "651-700", TRUE, "Above 700")</f>
        <v>502-550</v>
      </c>
      <c r="AL148" s="343"/>
      <c r="AM148" s="343"/>
      <c r="AN148" s="348">
        <v>43739</v>
      </c>
      <c r="AO148" s="343" t="s">
        <v>382</v>
      </c>
      <c r="AP148" s="349" t="str">
        <f t="shared" ca="1" si="17"/>
        <v>6Y 10M</v>
      </c>
      <c r="AQ148" s="355" t="str">
        <f>IF(_xlfn.DAYS(SETUP!$A$2,AN148)&lt;365,"Less Than 1 Yr", IF(_xlfn.DAYS(SETUP!$A$2,AN148)&lt;=730,"1 Year to 2 Yrs", IF(_xlfn.DAYS(SETUP!$A$2,AN148)&lt;=1095,"2 Yrs to 3 Yrs", IF(_xlfn.DAYS(SETUP!$A$2,AN148)&lt;=1825,"3 Yrs to 5 Yrs", IF(_xlfn.DAYS(SETUP!$A$2,AN148)&lt;=2555,"5 Yrs to 7 Yrs", "Above 7 Yrs")))))</f>
        <v>5 Yrs to 7 Yrs</v>
      </c>
      <c r="AR148" s="356" t="str">
        <f>IF(J148="","",DATEDIF(J148,SETUP!$B$2,"Y")&amp;" Yrs")</f>
        <v>46 Yrs</v>
      </c>
      <c r="AS148" s="349" t="str">
        <f>IF(J148="","",
 IF(DATEDIF(J148,SETUP!$B$2,"Y")&lt;25,"Below 25",
 IF(DATEDIF(J148,SETUP!$B$2,"Y")&lt;30,"25-30",
 IF(DATEDIF(J148,SETUP!$B$2,"Y")&lt;35,"30-35",
 IF(DATEDIF(J148,SETUP!$B$2,"Y")&lt;40,"35-40",
 "Above 40")))))</f>
        <v>Above 40</v>
      </c>
      <c r="AT148" s="349" t="s">
        <v>1140</v>
      </c>
      <c r="AU148" s="349"/>
      <c r="AV148" s="343">
        <f t="shared" si="18"/>
        <v>20</v>
      </c>
      <c r="AW148" s="357"/>
      <c r="AX148" s="343">
        <v>384</v>
      </c>
      <c r="AY148" s="352">
        <v>139</v>
      </c>
      <c r="AZ148" s="343"/>
      <c r="BA148" s="343"/>
    </row>
    <row r="149" spans="1:53" ht="13.95" customHeight="1" x14ac:dyDescent="0.25">
      <c r="A149" s="343">
        <f>COUNTIF($D$2:D149,D149)</f>
        <v>21</v>
      </c>
      <c r="B149" s="344" t="s">
        <v>385</v>
      </c>
      <c r="C149" s="345" t="s">
        <v>387</v>
      </c>
      <c r="D149" s="343" t="s">
        <v>166</v>
      </c>
      <c r="E149" s="346" t="s">
        <v>163</v>
      </c>
      <c r="F149" s="347" t="s">
        <v>163</v>
      </c>
      <c r="G149" s="681" t="s">
        <v>87</v>
      </c>
      <c r="H149" s="343"/>
      <c r="I149" s="343" t="s">
        <v>52</v>
      </c>
      <c r="J149" s="348">
        <v>24149</v>
      </c>
      <c r="K149" s="348">
        <v>46054</v>
      </c>
      <c r="L149" s="343" t="s">
        <v>605</v>
      </c>
      <c r="M149" s="343"/>
      <c r="N149" s="349" t="str">
        <f>IF(OR(MASTER_Workers!$E149="Contractor-PF",MASTER_Workers!$E149="Company"),"Yes","No")</f>
        <v>Yes</v>
      </c>
      <c r="O149" s="349" t="str">
        <f>IF(Table2[[#This Row],[Unit]]= "Sakar-III", "YES", "NO")</f>
        <v>NO</v>
      </c>
      <c r="P149" s="350">
        <v>101514677072</v>
      </c>
      <c r="Q149" s="507">
        <v>0</v>
      </c>
      <c r="R149" s="343"/>
      <c r="S149" s="367" t="str">
        <f>IF(Table2[[#This Row],[Type]]&lt;&gt;"Company", "Contractor", IF(Table2[[#This Row],[Bank_Name]]&lt;&gt;"HDFC Bank", "Cheque Payment", "HDFC NEFT"))</f>
        <v>HDFC NEFT</v>
      </c>
      <c r="T149" s="343" t="s">
        <v>1082</v>
      </c>
      <c r="U149" s="350">
        <v>50100341147617</v>
      </c>
      <c r="V149" s="352">
        <v>0</v>
      </c>
      <c r="W149" s="106">
        <v>384</v>
      </c>
      <c r="X149" s="106">
        <v>152</v>
      </c>
      <c r="Y149" s="106">
        <v>0</v>
      </c>
      <c r="Z149" s="107">
        <f t="shared" si="21"/>
        <v>536</v>
      </c>
      <c r="AA149" s="156">
        <f t="shared" si="22"/>
        <v>46</v>
      </c>
      <c r="AB149" s="106">
        <f>ROUND(IF(Table2[[#This Row],[Type]]="Company",Table2[[#This Row],[Basic_Rate_Day]]*8.33%,5),0)</f>
        <v>32</v>
      </c>
      <c r="AC149" s="107">
        <f t="shared" si="16"/>
        <v>614</v>
      </c>
      <c r="AD149" s="106">
        <v>501</v>
      </c>
      <c r="AE149" s="343" t="s">
        <v>960</v>
      </c>
      <c r="AF149" s="343" t="s">
        <v>580</v>
      </c>
      <c r="AG149" s="343" t="s">
        <v>985</v>
      </c>
      <c r="AH149" s="343"/>
      <c r="AI149" s="349" t="str">
        <f t="shared" si="19"/>
        <v>1</v>
      </c>
      <c r="AJ149" s="353">
        <f t="shared" si="20"/>
        <v>34</v>
      </c>
      <c r="AK149" s="349" t="str" cm="1">
        <f t="array" ref="AK149">_xlfn.IFS(Z149&lt;=501, "440-501", Z149&lt;=550, "502-550", Z149&lt;=600, "551-600", Z149&lt;=650, "601-650", Z149&lt;=700, "651-700", TRUE, "Above 700")</f>
        <v>502-550</v>
      </c>
      <c r="AL149" s="343"/>
      <c r="AM149" s="343"/>
      <c r="AN149" s="348">
        <v>43739</v>
      </c>
      <c r="AO149" s="343" t="s">
        <v>385</v>
      </c>
      <c r="AP149" s="349" t="str">
        <f t="shared" ca="1" si="17"/>
        <v>6Y 10M</v>
      </c>
      <c r="AQ149" s="355" t="str">
        <f>IF(_xlfn.DAYS(SETUP!$A$2,AN149)&lt;365,"Less Than 1 Yr", IF(_xlfn.DAYS(SETUP!$A$2,AN149)&lt;=730,"1 Year to 2 Yrs", IF(_xlfn.DAYS(SETUP!$A$2,AN149)&lt;=1095,"2 Yrs to 3 Yrs", IF(_xlfn.DAYS(SETUP!$A$2,AN149)&lt;=1825,"3 Yrs to 5 Yrs", IF(_xlfn.DAYS(SETUP!$A$2,AN149)&lt;=2555,"5 Yrs to 7 Yrs", "Above 7 Yrs")))))</f>
        <v>5 Yrs to 7 Yrs</v>
      </c>
      <c r="AR149" s="356" t="str">
        <f>IF(J149="","",DATEDIF(J149,SETUP!$B$2,"Y")&amp;" Yrs")</f>
        <v>60 Yrs</v>
      </c>
      <c r="AS149" s="349" t="str">
        <f>IF(J149="","",
 IF(DATEDIF(J149,SETUP!$B$2,"Y")&lt;25,"Below 25",
 IF(DATEDIF(J149,SETUP!$B$2,"Y")&lt;30,"25-30",
 IF(DATEDIF(J149,SETUP!$B$2,"Y")&lt;35,"30-35",
 IF(DATEDIF(J149,SETUP!$B$2,"Y")&lt;40,"35-40",
 "Above 40")))))</f>
        <v>Above 40</v>
      </c>
      <c r="AT149" s="349" t="s">
        <v>1140</v>
      </c>
      <c r="AU149" s="349"/>
      <c r="AV149" s="343">
        <f t="shared" si="18"/>
        <v>20</v>
      </c>
      <c r="AW149" s="357"/>
      <c r="AX149" s="343">
        <v>384</v>
      </c>
      <c r="AY149" s="352">
        <v>152</v>
      </c>
      <c r="AZ149" s="343"/>
      <c r="BA149" s="343"/>
    </row>
    <row r="150" spans="1:53" ht="13.95" customHeight="1" x14ac:dyDescent="0.25">
      <c r="A150" s="343">
        <f>COUNTIF($D$2:D150,D150)</f>
        <v>22</v>
      </c>
      <c r="B150" s="344" t="s">
        <v>388</v>
      </c>
      <c r="C150" s="345" t="s">
        <v>390</v>
      </c>
      <c r="D150" s="343" t="s">
        <v>166</v>
      </c>
      <c r="E150" s="346" t="s">
        <v>163</v>
      </c>
      <c r="F150" s="347" t="s">
        <v>163</v>
      </c>
      <c r="G150" s="681" t="s">
        <v>87</v>
      </c>
      <c r="H150" s="343"/>
      <c r="I150" s="343" t="s">
        <v>52</v>
      </c>
      <c r="J150" s="348">
        <v>25724</v>
      </c>
      <c r="K150" s="348">
        <v>46054</v>
      </c>
      <c r="L150" s="343" t="s">
        <v>605</v>
      </c>
      <c r="M150" s="343"/>
      <c r="N150" s="349" t="str">
        <f>IF(OR(MASTER_Workers!$E150="Contractor-PF",MASTER_Workers!$E150="Company"),"Yes","No")</f>
        <v>Yes</v>
      </c>
      <c r="O150" s="349" t="str">
        <f>IF(Table2[[#This Row],[Unit]]= "Sakar-III", "YES", "NO")</f>
        <v>NO</v>
      </c>
      <c r="P150" s="350">
        <v>101514677064</v>
      </c>
      <c r="Q150" s="507">
        <v>0</v>
      </c>
      <c r="R150" s="343"/>
      <c r="S150" s="367" t="str">
        <f>IF(Table2[[#This Row],[Type]]&lt;&gt;"Company", "Contractor", IF(Table2[[#This Row],[Bank_Name]]&lt;&gt;"HDFC Bank", "Cheque Payment", "HDFC NEFT"))</f>
        <v>HDFC NEFT</v>
      </c>
      <c r="T150" s="343" t="s">
        <v>1082</v>
      </c>
      <c r="U150" s="350">
        <v>50100332932688</v>
      </c>
      <c r="V150" s="352">
        <v>0</v>
      </c>
      <c r="W150" s="106">
        <v>384</v>
      </c>
      <c r="X150" s="106">
        <v>159</v>
      </c>
      <c r="Y150" s="106">
        <v>0</v>
      </c>
      <c r="Z150" s="107">
        <f t="shared" si="21"/>
        <v>543</v>
      </c>
      <c r="AA150" s="156">
        <f t="shared" si="22"/>
        <v>46</v>
      </c>
      <c r="AB150" s="106">
        <f>ROUND(IF(Table2[[#This Row],[Type]]="Company",Table2[[#This Row],[Basic_Rate_Day]]*8.33%,5),0)</f>
        <v>32</v>
      </c>
      <c r="AC150" s="107">
        <f t="shared" si="16"/>
        <v>621</v>
      </c>
      <c r="AD150" s="106">
        <v>501</v>
      </c>
      <c r="AE150" s="343" t="s">
        <v>960</v>
      </c>
      <c r="AF150" s="343" t="s">
        <v>580</v>
      </c>
      <c r="AG150" s="343" t="s">
        <v>613</v>
      </c>
      <c r="AH150" s="343"/>
      <c r="AI150" s="349" t="str">
        <f t="shared" si="19"/>
        <v>1</v>
      </c>
      <c r="AJ150" s="353">
        <f t="shared" si="20"/>
        <v>41</v>
      </c>
      <c r="AK150" s="349" t="str" cm="1">
        <f t="array" ref="AK150">_xlfn.IFS(Z150&lt;=501, "440-501", Z150&lt;=550, "502-550", Z150&lt;=600, "551-600", Z150&lt;=650, "601-650", Z150&lt;=700, "651-700", TRUE, "Above 700")</f>
        <v>502-550</v>
      </c>
      <c r="AL150" s="343"/>
      <c r="AM150" s="343"/>
      <c r="AN150" s="348">
        <v>43587</v>
      </c>
      <c r="AO150" s="343" t="s">
        <v>388</v>
      </c>
      <c r="AP150" s="349" t="str">
        <f t="shared" ca="1" si="17"/>
        <v>7Y 3M</v>
      </c>
      <c r="AQ150" s="355" t="str">
        <f>IF(_xlfn.DAYS(SETUP!$A$2,AN150)&lt;365,"Less Than 1 Yr", IF(_xlfn.DAYS(SETUP!$A$2,AN150)&lt;=730,"1 Year to 2 Yrs", IF(_xlfn.DAYS(SETUP!$A$2,AN150)&lt;=1095,"2 Yrs to 3 Yrs", IF(_xlfn.DAYS(SETUP!$A$2,AN150)&lt;=1825,"3 Yrs to 5 Yrs", IF(_xlfn.DAYS(SETUP!$A$2,AN150)&lt;=2555,"5 Yrs to 7 Yrs", "Above 7 Yrs")))))</f>
        <v>Above 7 Yrs</v>
      </c>
      <c r="AR150" s="356" t="str">
        <f>IF(J150="","",DATEDIF(J150,SETUP!$B$2,"Y")&amp;" Yrs")</f>
        <v>55 Yrs</v>
      </c>
      <c r="AS150" s="349" t="str">
        <f>IF(J150="","",
 IF(DATEDIF(J150,SETUP!$B$2,"Y")&lt;25,"Below 25",
 IF(DATEDIF(J150,SETUP!$B$2,"Y")&lt;30,"25-30",
 IF(DATEDIF(J150,SETUP!$B$2,"Y")&lt;35,"30-35",
 IF(DATEDIF(J150,SETUP!$B$2,"Y")&lt;40,"35-40",
 "Above 40")))))</f>
        <v>Above 40</v>
      </c>
      <c r="AT150" s="349" t="s">
        <v>1140</v>
      </c>
      <c r="AU150" s="349"/>
      <c r="AV150" s="343">
        <f t="shared" si="18"/>
        <v>20</v>
      </c>
      <c r="AW150" s="357"/>
      <c r="AX150" s="343">
        <v>384</v>
      </c>
      <c r="AY150" s="352">
        <v>159</v>
      </c>
      <c r="AZ150" s="343"/>
      <c r="BA150" s="343"/>
    </row>
    <row r="151" spans="1:53" ht="13.95" customHeight="1" x14ac:dyDescent="0.25">
      <c r="A151" s="343">
        <f>COUNTIF($D$2:D151,D151)</f>
        <v>23</v>
      </c>
      <c r="B151" s="344" t="s">
        <v>391</v>
      </c>
      <c r="C151" s="345" t="s">
        <v>393</v>
      </c>
      <c r="D151" s="343" t="s">
        <v>166</v>
      </c>
      <c r="E151" s="346" t="s">
        <v>163</v>
      </c>
      <c r="F151" s="347" t="s">
        <v>163</v>
      </c>
      <c r="G151" s="681" t="s">
        <v>63</v>
      </c>
      <c r="H151" s="343"/>
      <c r="I151" s="343" t="s">
        <v>52</v>
      </c>
      <c r="J151" s="348">
        <v>23894</v>
      </c>
      <c r="K151" s="348">
        <v>46054</v>
      </c>
      <c r="L151" s="343" t="s">
        <v>605</v>
      </c>
      <c r="M151" s="343"/>
      <c r="N151" s="349" t="str">
        <f>IF(OR(MASTER_Workers!$E151="Contractor-PF",MASTER_Workers!$E151="Company"),"Yes","No")</f>
        <v>Yes</v>
      </c>
      <c r="O151" s="349" t="str">
        <f>IF(Table2[[#This Row],[Unit]]= "Sakar-III", "YES", "NO")</f>
        <v>NO</v>
      </c>
      <c r="P151" s="350">
        <v>101518711201</v>
      </c>
      <c r="Q151" s="507">
        <v>0</v>
      </c>
      <c r="R151" s="343"/>
      <c r="S151" s="367" t="str">
        <f>IF(Table2[[#This Row],[Type]]&lt;&gt;"Company", "Contractor", IF(Table2[[#This Row],[Bank_Name]]&lt;&gt;"HDFC Bank", "Cheque Payment", "HDFC NEFT"))</f>
        <v>HDFC NEFT</v>
      </c>
      <c r="T151" s="343" t="s">
        <v>1082</v>
      </c>
      <c r="U151" s="350">
        <v>50100341146771</v>
      </c>
      <c r="V151" s="352">
        <v>0</v>
      </c>
      <c r="W151" s="106">
        <v>384</v>
      </c>
      <c r="X151" s="106">
        <v>159</v>
      </c>
      <c r="Y151" s="106">
        <v>0</v>
      </c>
      <c r="Z151" s="107">
        <f t="shared" si="21"/>
        <v>543</v>
      </c>
      <c r="AA151" s="156">
        <f t="shared" si="22"/>
        <v>46</v>
      </c>
      <c r="AB151" s="106">
        <f>ROUND(IF(Table2[[#This Row],[Type]]="Company",Table2[[#This Row],[Basic_Rate_Day]]*8.33%,5),0)</f>
        <v>32</v>
      </c>
      <c r="AC151" s="107">
        <f t="shared" si="16"/>
        <v>621</v>
      </c>
      <c r="AD151" s="106">
        <v>501</v>
      </c>
      <c r="AE151" s="343" t="s">
        <v>960</v>
      </c>
      <c r="AF151" s="343" t="s">
        <v>580</v>
      </c>
      <c r="AG151" s="343" t="s">
        <v>613</v>
      </c>
      <c r="AH151" s="343"/>
      <c r="AI151" s="349" t="str">
        <f t="shared" si="19"/>
        <v>1</v>
      </c>
      <c r="AJ151" s="353">
        <f t="shared" si="20"/>
        <v>41</v>
      </c>
      <c r="AK151" s="349" t="str" cm="1">
        <f t="array" ref="AK151">_xlfn.IFS(Z151&lt;=501, "440-501", Z151&lt;=550, "502-550", Z151&lt;=600, "551-600", Z151&lt;=650, "601-650", Z151&lt;=700, "651-700", TRUE, "Above 700")</f>
        <v>502-550</v>
      </c>
      <c r="AL151" s="343"/>
      <c r="AM151" s="343"/>
      <c r="AN151" s="348">
        <v>43739</v>
      </c>
      <c r="AO151" s="343" t="s">
        <v>391</v>
      </c>
      <c r="AP151" s="349" t="str">
        <f t="shared" ca="1" si="17"/>
        <v>6Y 10M</v>
      </c>
      <c r="AQ151" s="355" t="str">
        <f>IF(_xlfn.DAYS(SETUP!$A$2,AN151)&lt;365,"Less Than 1 Yr", IF(_xlfn.DAYS(SETUP!$A$2,AN151)&lt;=730,"1 Year to 2 Yrs", IF(_xlfn.DAYS(SETUP!$A$2,AN151)&lt;=1095,"2 Yrs to 3 Yrs", IF(_xlfn.DAYS(SETUP!$A$2,AN151)&lt;=1825,"3 Yrs to 5 Yrs", IF(_xlfn.DAYS(SETUP!$A$2,AN151)&lt;=2555,"5 Yrs to 7 Yrs", "Above 7 Yrs")))))</f>
        <v>5 Yrs to 7 Yrs</v>
      </c>
      <c r="AR151" s="356" t="str">
        <f>IF(J151="","",DATEDIF(J151,SETUP!$B$2,"Y")&amp;" Yrs")</f>
        <v>60 Yrs</v>
      </c>
      <c r="AS151" s="349" t="str">
        <f>IF(J151="","",
 IF(DATEDIF(J151,SETUP!$B$2,"Y")&lt;25,"Below 25",
 IF(DATEDIF(J151,SETUP!$B$2,"Y")&lt;30,"25-30",
 IF(DATEDIF(J151,SETUP!$B$2,"Y")&lt;35,"30-35",
 IF(DATEDIF(J151,SETUP!$B$2,"Y")&lt;40,"35-40",
 "Above 40")))))</f>
        <v>Above 40</v>
      </c>
      <c r="AT151" s="349" t="s">
        <v>1141</v>
      </c>
      <c r="AU151" s="349"/>
      <c r="AV151" s="343">
        <f t="shared" si="18"/>
        <v>20</v>
      </c>
      <c r="AW151" s="357"/>
      <c r="AX151" s="343">
        <v>384</v>
      </c>
      <c r="AY151" s="352">
        <v>159</v>
      </c>
      <c r="AZ151" s="343"/>
      <c r="BA151" s="343"/>
    </row>
    <row r="152" spans="1:53" ht="13.95" customHeight="1" x14ac:dyDescent="0.25">
      <c r="A152" s="343">
        <f>COUNTIF($D$2:D152,D152)</f>
        <v>24</v>
      </c>
      <c r="B152" s="344" t="s">
        <v>394</v>
      </c>
      <c r="C152" s="345" t="s">
        <v>396</v>
      </c>
      <c r="D152" s="343" t="s">
        <v>166</v>
      </c>
      <c r="E152" s="346" t="s">
        <v>163</v>
      </c>
      <c r="F152" s="347" t="s">
        <v>163</v>
      </c>
      <c r="G152" s="681" t="s">
        <v>203</v>
      </c>
      <c r="H152" s="343"/>
      <c r="I152" s="343" t="s">
        <v>45</v>
      </c>
      <c r="J152" s="348">
        <v>35383</v>
      </c>
      <c r="K152" s="348">
        <v>46054</v>
      </c>
      <c r="L152" s="343" t="s">
        <v>605</v>
      </c>
      <c r="M152" s="343"/>
      <c r="N152" s="349" t="str">
        <f>IF(OR(MASTER_Workers!$E152="Contractor-PF",MASTER_Workers!$E152="Company"),"Yes","No")</f>
        <v>Yes</v>
      </c>
      <c r="O152" s="349" t="str">
        <f>IF(Table2[[#This Row],[Unit]]= "Sakar-III", "YES", "NO")</f>
        <v>NO</v>
      </c>
      <c r="P152" s="350">
        <v>101525654761</v>
      </c>
      <c r="Q152" s="507">
        <v>0</v>
      </c>
      <c r="R152" s="343"/>
      <c r="S152" s="368" t="str">
        <f>IF(Table2[[#This Row],[Type]]&lt;&gt;"Company", "Contractor", IF(Table2[[#This Row],[Bank_Name]]&lt;&gt;"HDFC Bank", "Cheque Payment", "HDFC NEFT"))</f>
        <v>HDFC NEFT</v>
      </c>
      <c r="T152" s="343" t="s">
        <v>1082</v>
      </c>
      <c r="U152" s="350">
        <v>50100332270975</v>
      </c>
      <c r="V152" s="352">
        <v>0</v>
      </c>
      <c r="W152" s="106">
        <v>414</v>
      </c>
      <c r="X152" s="106">
        <v>206</v>
      </c>
      <c r="Y152" s="106">
        <v>15</v>
      </c>
      <c r="Z152" s="107">
        <f t="shared" si="21"/>
        <v>635</v>
      </c>
      <c r="AA152" s="156">
        <f t="shared" si="22"/>
        <v>50</v>
      </c>
      <c r="AB152" s="155">
        <f>ROUND(IF(Table2[[#This Row],[Type]]="Company",Table2[[#This Row],[Basic_Rate_Day]]*8.33%,5),0)</f>
        <v>34</v>
      </c>
      <c r="AC152" s="107">
        <f t="shared" si="16"/>
        <v>719</v>
      </c>
      <c r="AD152" s="106">
        <v>501</v>
      </c>
      <c r="AE152" s="343" t="s">
        <v>956</v>
      </c>
      <c r="AF152" s="343" t="s">
        <v>957</v>
      </c>
      <c r="AG152" s="343" t="s">
        <v>966</v>
      </c>
      <c r="AH152" s="343"/>
      <c r="AI152" s="349" t="str">
        <f t="shared" si="19"/>
        <v>1</v>
      </c>
      <c r="AJ152" s="369">
        <f t="shared" si="20"/>
        <v>133</v>
      </c>
      <c r="AK152" s="349" t="str" cm="1">
        <f t="array" ref="AK152">_xlfn.IFS(Z152&lt;=501, "440-501", Z152&lt;=550, "502-550", Z152&lt;=600, "551-600", Z152&lt;=650, "601-650", Z152&lt;=700, "651-700", TRUE, "Above 700")</f>
        <v>601-650</v>
      </c>
      <c r="AL152" s="343"/>
      <c r="AM152" s="343"/>
      <c r="AN152" s="348">
        <v>43587</v>
      </c>
      <c r="AO152" s="343" t="s">
        <v>394</v>
      </c>
      <c r="AP152" s="349" t="str">
        <f t="shared" ca="1" si="17"/>
        <v>7Y 3M</v>
      </c>
      <c r="AQ152" s="355" t="str">
        <f>IF(_xlfn.DAYS(SETUP!$A$2,AN152)&lt;365,"Less Than 1 Yr", IF(_xlfn.DAYS(SETUP!$A$2,AN152)&lt;=730,"1 Year to 2 Yrs", IF(_xlfn.DAYS(SETUP!$A$2,AN152)&lt;=1095,"2 Yrs to 3 Yrs", IF(_xlfn.DAYS(SETUP!$A$2,AN152)&lt;=1825,"3 Yrs to 5 Yrs", IF(_xlfn.DAYS(SETUP!$A$2,AN152)&lt;=2555,"5 Yrs to 7 Yrs", "Above 7 Yrs")))))</f>
        <v>Above 7 Yrs</v>
      </c>
      <c r="AR152" s="356" t="str">
        <f>IF(J152="","",DATEDIF(J152,SETUP!$B$2,"Y")&amp;" Yrs")</f>
        <v>29 Yrs</v>
      </c>
      <c r="AS152" s="349" t="str">
        <f>IF(J152="","",
 IF(DATEDIF(J152,SETUP!$B$2,"Y")&lt;25,"Below 25",
 IF(DATEDIF(J152,SETUP!$B$2,"Y")&lt;30,"25-30",
 IF(DATEDIF(J152,SETUP!$B$2,"Y")&lt;35,"30-35",
 IF(DATEDIF(J152,SETUP!$B$2,"Y")&lt;40,"35-40",
 "Above 40")))))</f>
        <v>25-30</v>
      </c>
      <c r="AT152" s="343" t="s">
        <v>1141</v>
      </c>
      <c r="AU152" s="343"/>
      <c r="AV152" s="349">
        <f t="shared" si="18"/>
        <v>20</v>
      </c>
      <c r="AW152" s="357"/>
      <c r="AX152" s="343">
        <v>414</v>
      </c>
      <c r="AY152" s="352">
        <v>206</v>
      </c>
      <c r="AZ152" s="343"/>
      <c r="BA152" s="343"/>
    </row>
    <row r="153" spans="1:53" ht="13.95" customHeight="1" x14ac:dyDescent="0.25">
      <c r="A153" s="343">
        <f>COUNTIF($D$2:D153,D153)</f>
        <v>25</v>
      </c>
      <c r="B153" s="344" t="s">
        <v>397</v>
      </c>
      <c r="C153" s="345" t="s">
        <v>399</v>
      </c>
      <c r="D153" s="343" t="s">
        <v>166</v>
      </c>
      <c r="E153" s="346" t="s">
        <v>163</v>
      </c>
      <c r="F153" s="347" t="s">
        <v>163</v>
      </c>
      <c r="G153" s="681" t="s">
        <v>299</v>
      </c>
      <c r="H153" s="343"/>
      <c r="I153" s="343" t="s">
        <v>45</v>
      </c>
      <c r="J153" s="348">
        <v>36526</v>
      </c>
      <c r="K153" s="348">
        <v>46054</v>
      </c>
      <c r="L153" s="343" t="s">
        <v>605</v>
      </c>
      <c r="M153" s="343"/>
      <c r="N153" s="349" t="str">
        <f>IF(OR(MASTER_Workers!$E153="Contractor-PF",MASTER_Workers!$E153="Company"),"Yes","No")</f>
        <v>Yes</v>
      </c>
      <c r="O153" s="349" t="str">
        <f>IF(Table2[[#This Row],[Unit]]= "Sakar-III", "YES", "NO")</f>
        <v>NO</v>
      </c>
      <c r="P153" s="350">
        <v>101525654757</v>
      </c>
      <c r="Q153" s="507">
        <v>0</v>
      </c>
      <c r="R153" s="343"/>
      <c r="S153" s="368" t="str">
        <f>IF(Table2[[#This Row],[Type]]&lt;&gt;"Company", "Contractor", IF(Table2[[#This Row],[Bank_Name]]&lt;&gt;"HDFC Bank", "Cheque Payment", "HDFC NEFT"))</f>
        <v>HDFC NEFT</v>
      </c>
      <c r="T153" s="343" t="s">
        <v>1082</v>
      </c>
      <c r="U153" s="350">
        <v>50100332271314</v>
      </c>
      <c r="V153" s="352">
        <v>0</v>
      </c>
      <c r="W153" s="106">
        <v>391</v>
      </c>
      <c r="X153" s="106">
        <v>174</v>
      </c>
      <c r="Y153" s="106">
        <v>5</v>
      </c>
      <c r="Z153" s="107">
        <f t="shared" si="21"/>
        <v>570</v>
      </c>
      <c r="AA153" s="156">
        <f t="shared" si="22"/>
        <v>47</v>
      </c>
      <c r="AB153" s="155">
        <f>ROUND(IF(Table2[[#This Row],[Type]]="Company",Table2[[#This Row],[Basic_Rate_Day]]*8.33%,5),0)</f>
        <v>33</v>
      </c>
      <c r="AC153" s="107">
        <f t="shared" si="16"/>
        <v>650</v>
      </c>
      <c r="AD153" s="106">
        <v>501</v>
      </c>
      <c r="AE153" s="343" t="s">
        <v>956</v>
      </c>
      <c r="AF153" s="343" t="s">
        <v>957</v>
      </c>
      <c r="AG153" s="343" t="s">
        <v>613</v>
      </c>
      <c r="AH153" s="343"/>
      <c r="AI153" s="349" t="str">
        <f t="shared" si="19"/>
        <v>1</v>
      </c>
      <c r="AJ153" s="369">
        <f t="shared" si="20"/>
        <v>68</v>
      </c>
      <c r="AK153" s="349" t="str" cm="1">
        <f t="array" ref="AK153">_xlfn.IFS(Z153&lt;=501, "440-501", Z153&lt;=550, "502-550", Z153&lt;=600, "551-600", Z153&lt;=650, "601-650", Z153&lt;=700, "651-700", TRUE, "Above 700")</f>
        <v>551-600</v>
      </c>
      <c r="AL153" s="343"/>
      <c r="AM153" s="343"/>
      <c r="AN153" s="348">
        <v>43594</v>
      </c>
      <c r="AO153" s="343" t="s">
        <v>397</v>
      </c>
      <c r="AP153" s="349" t="str">
        <f t="shared" ca="1" si="17"/>
        <v>7Y 3M</v>
      </c>
      <c r="AQ153" s="355" t="str">
        <f>IF(_xlfn.DAYS(SETUP!$A$2,AN153)&lt;365,"Less Than 1 Yr", IF(_xlfn.DAYS(SETUP!$A$2,AN153)&lt;=730,"1 Year to 2 Yrs", IF(_xlfn.DAYS(SETUP!$A$2,AN153)&lt;=1095,"2 Yrs to 3 Yrs", IF(_xlfn.DAYS(SETUP!$A$2,AN153)&lt;=1825,"3 Yrs to 5 Yrs", IF(_xlfn.DAYS(SETUP!$A$2,AN153)&lt;=2555,"5 Yrs to 7 Yrs", "Above 7 Yrs")))))</f>
        <v>Above 7 Yrs</v>
      </c>
      <c r="AR153" s="356" t="str">
        <f>IF(J153="","",DATEDIF(J153,SETUP!$B$2,"Y")&amp;" Yrs")</f>
        <v>26 Yrs</v>
      </c>
      <c r="AS153" s="349" t="str">
        <f>IF(J153="","",
 IF(DATEDIF(J153,SETUP!$B$2,"Y")&lt;25,"Below 25",
 IF(DATEDIF(J153,SETUP!$B$2,"Y")&lt;30,"25-30",
 IF(DATEDIF(J153,SETUP!$B$2,"Y")&lt;35,"30-35",
 IF(DATEDIF(J153,SETUP!$B$2,"Y")&lt;40,"35-40",
 "Above 40")))))</f>
        <v>25-30</v>
      </c>
      <c r="AT153" s="343" t="s">
        <v>1142</v>
      </c>
      <c r="AU153" s="343"/>
      <c r="AV153" s="349">
        <f t="shared" si="18"/>
        <v>20</v>
      </c>
      <c r="AW153" s="357"/>
      <c r="AX153" s="343">
        <v>391</v>
      </c>
      <c r="AY153" s="352">
        <v>174</v>
      </c>
      <c r="AZ153" s="343"/>
      <c r="BA153" s="343"/>
    </row>
    <row r="154" spans="1:53" ht="13.95" customHeight="1" x14ac:dyDescent="0.25">
      <c r="A154" s="343">
        <f>COUNTIF($D$2:D154,D154)</f>
        <v>26</v>
      </c>
      <c r="B154" s="344" t="s">
        <v>400</v>
      </c>
      <c r="C154" s="345" t="s">
        <v>402</v>
      </c>
      <c r="D154" s="343" t="s">
        <v>166</v>
      </c>
      <c r="E154" s="346" t="s">
        <v>163</v>
      </c>
      <c r="F154" s="347" t="s">
        <v>163</v>
      </c>
      <c r="G154" s="681" t="s">
        <v>403</v>
      </c>
      <c r="H154" s="343"/>
      <c r="I154" s="343" t="s">
        <v>52</v>
      </c>
      <c r="J154" s="348">
        <v>30318</v>
      </c>
      <c r="K154" s="348">
        <v>46054</v>
      </c>
      <c r="L154" s="343" t="s">
        <v>605</v>
      </c>
      <c r="M154" s="343"/>
      <c r="N154" s="349" t="str">
        <f>IF(OR(MASTER_Workers!$E154="Contractor-PF",MASTER_Workers!$E154="Company"),"Yes","No")</f>
        <v>Yes</v>
      </c>
      <c r="O154" s="349" t="str">
        <f>IF(Table2[[#This Row],[Unit]]= "Sakar-III", "YES", "NO")</f>
        <v>NO</v>
      </c>
      <c r="P154" s="350">
        <v>101539549007</v>
      </c>
      <c r="Q154" s="507">
        <v>0</v>
      </c>
      <c r="R154" s="343"/>
      <c r="S154" s="368" t="str">
        <f>IF(Table2[[#This Row],[Type]]&lt;&gt;"Company", "Contractor", IF(Table2[[#This Row],[Bank_Name]]&lt;&gt;"HDFC Bank", "Cheque Payment", "HDFC NEFT"))</f>
        <v>HDFC NEFT</v>
      </c>
      <c r="T154" s="343" t="s">
        <v>1082</v>
      </c>
      <c r="U154" s="350">
        <v>50100300801127</v>
      </c>
      <c r="V154" s="352">
        <v>0</v>
      </c>
      <c r="W154" s="106">
        <v>475</v>
      </c>
      <c r="X154" s="106">
        <v>291</v>
      </c>
      <c r="Y154" s="106">
        <v>25</v>
      </c>
      <c r="Z154" s="107">
        <f t="shared" si="21"/>
        <v>791</v>
      </c>
      <c r="AA154" s="156">
        <f t="shared" si="22"/>
        <v>57</v>
      </c>
      <c r="AB154" s="155">
        <f>ROUND(IF(Table2[[#This Row],[Type]]="Company",Table2[[#This Row],[Basic_Rate_Day]]*8.33%,5),0)</f>
        <v>40</v>
      </c>
      <c r="AC154" s="107">
        <f t="shared" si="16"/>
        <v>888</v>
      </c>
      <c r="AD154" s="106">
        <v>501</v>
      </c>
      <c r="AE154" s="343" t="s">
        <v>956</v>
      </c>
      <c r="AF154" s="343" t="s">
        <v>957</v>
      </c>
      <c r="AG154" s="343" t="s">
        <v>958</v>
      </c>
      <c r="AH154" s="343"/>
      <c r="AI154" s="349" t="str">
        <f t="shared" si="19"/>
        <v>1</v>
      </c>
      <c r="AJ154" s="369">
        <f t="shared" si="20"/>
        <v>289</v>
      </c>
      <c r="AK154" s="349" t="str" cm="1">
        <f t="array" ref="AK154">_xlfn.IFS(Z154&lt;=501, "440-501", Z154&lt;=550, "502-550", Z154&lt;=600, "551-600", Z154&lt;=650, "601-650", Z154&lt;=700, "651-700", TRUE, "Above 700")</f>
        <v>Above 700</v>
      </c>
      <c r="AL154" s="343"/>
      <c r="AM154" s="343"/>
      <c r="AN154" s="348">
        <v>43800</v>
      </c>
      <c r="AO154" s="343" t="s">
        <v>400</v>
      </c>
      <c r="AP154" s="349" t="str">
        <f t="shared" ca="1" si="17"/>
        <v>6Y 8M</v>
      </c>
      <c r="AQ154" s="355" t="str">
        <f>IF(_xlfn.DAYS(SETUP!$A$2,AN154)&lt;365,"Less Than 1 Yr", IF(_xlfn.DAYS(SETUP!$A$2,AN154)&lt;=730,"1 Year to 2 Yrs", IF(_xlfn.DAYS(SETUP!$A$2,AN154)&lt;=1095,"2 Yrs to 3 Yrs", IF(_xlfn.DAYS(SETUP!$A$2,AN154)&lt;=1825,"3 Yrs to 5 Yrs", IF(_xlfn.DAYS(SETUP!$A$2,AN154)&lt;=2555,"5 Yrs to 7 Yrs", "Above 7 Yrs")))))</f>
        <v>5 Yrs to 7 Yrs</v>
      </c>
      <c r="AR154" s="356" t="str">
        <f>IF(J154="","",DATEDIF(J154,SETUP!$B$2,"Y")&amp;" Yrs")</f>
        <v>43 Yrs</v>
      </c>
      <c r="AS154" s="349" t="str">
        <f>IF(J154="","",
 IF(DATEDIF(J154,SETUP!$B$2,"Y")&lt;25,"Below 25",
 IF(DATEDIF(J154,SETUP!$B$2,"Y")&lt;30,"25-30",
 IF(DATEDIF(J154,SETUP!$B$2,"Y")&lt;35,"30-35",
 IF(DATEDIF(J154,SETUP!$B$2,"Y")&lt;40,"35-40",
 "Above 40")))))</f>
        <v>Above 40</v>
      </c>
      <c r="AT154" s="343" t="s">
        <v>1142</v>
      </c>
      <c r="AU154" s="343"/>
      <c r="AV154" s="349">
        <f t="shared" si="18"/>
        <v>20</v>
      </c>
      <c r="AW154" s="357"/>
      <c r="AX154" s="343">
        <v>475</v>
      </c>
      <c r="AY154" s="352">
        <v>291</v>
      </c>
      <c r="AZ154" s="343"/>
      <c r="BA154" s="343"/>
    </row>
    <row r="155" spans="1:53" ht="13.95" customHeight="1" x14ac:dyDescent="0.25">
      <c r="A155" s="343">
        <f>COUNTIF($D$2:D155,D155)</f>
        <v>27</v>
      </c>
      <c r="B155" s="344" t="s">
        <v>404</v>
      </c>
      <c r="C155" s="345" t="s">
        <v>406</v>
      </c>
      <c r="D155" s="343" t="s">
        <v>166</v>
      </c>
      <c r="E155" s="346" t="s">
        <v>163</v>
      </c>
      <c r="F155" s="347" t="s">
        <v>163</v>
      </c>
      <c r="G155" s="681" t="s">
        <v>403</v>
      </c>
      <c r="H155" s="343"/>
      <c r="I155" s="343" t="s">
        <v>45</v>
      </c>
      <c r="J155" s="348">
        <v>37257</v>
      </c>
      <c r="K155" s="348">
        <v>46054</v>
      </c>
      <c r="L155" s="343" t="s">
        <v>605</v>
      </c>
      <c r="M155" s="343"/>
      <c r="N155" s="349" t="str">
        <f>IF(OR(MASTER_Workers!$E155="Contractor-PF",MASTER_Workers!$E155="Company"),"Yes","No")</f>
        <v>Yes</v>
      </c>
      <c r="O155" s="349" t="str">
        <f>IF(Table2[[#This Row],[Unit]]= "Sakar-III", "YES", "NO")</f>
        <v>NO</v>
      </c>
      <c r="P155" s="350">
        <v>101756164294</v>
      </c>
      <c r="Q155" s="507">
        <v>0</v>
      </c>
      <c r="R155" s="343"/>
      <c r="S155" s="367" t="str">
        <f>IF(Table2[[#This Row],[Type]]&lt;&gt;"Company", "Contractor", IF(Table2[[#This Row],[Bank_Name]]&lt;&gt;"HDFC Bank", "Cheque Payment", "HDFC NEFT"))</f>
        <v>HDFC NEFT</v>
      </c>
      <c r="T155" s="343" t="s">
        <v>1082</v>
      </c>
      <c r="U155" s="350">
        <v>50100459486626</v>
      </c>
      <c r="V155" s="352">
        <v>0</v>
      </c>
      <c r="W155" s="106">
        <v>382</v>
      </c>
      <c r="X155" s="106">
        <v>243</v>
      </c>
      <c r="Y155" s="106">
        <v>0</v>
      </c>
      <c r="Z155" s="107">
        <f t="shared" si="21"/>
        <v>625</v>
      </c>
      <c r="AA155" s="156">
        <f t="shared" si="22"/>
        <v>46</v>
      </c>
      <c r="AB155" s="106">
        <f>ROUND(IF(Table2[[#This Row],[Type]]="Company",Table2[[#This Row],[Basic_Rate_Day]]*8.33%,5),0)</f>
        <v>32</v>
      </c>
      <c r="AC155" s="107">
        <f t="shared" si="16"/>
        <v>703</v>
      </c>
      <c r="AD155" s="106">
        <v>501</v>
      </c>
      <c r="AE155" s="343" t="s">
        <v>975</v>
      </c>
      <c r="AF155" s="343" t="s">
        <v>957</v>
      </c>
      <c r="AG155" s="343" t="s">
        <v>958</v>
      </c>
      <c r="AH155" s="343"/>
      <c r="AI155" s="349" t="str">
        <f t="shared" si="19"/>
        <v>1</v>
      </c>
      <c r="AJ155" s="353">
        <f t="shared" si="20"/>
        <v>123</v>
      </c>
      <c r="AK155" s="349" t="str" cm="1">
        <f t="array" ref="AK155">_xlfn.IFS(Z155&lt;=501, "440-501", Z155&lt;=550, "502-550", Z155&lt;=600, "551-600", Z155&lt;=650, "601-650", Z155&lt;=700, "651-700", TRUE, "Above 700")</f>
        <v>601-650</v>
      </c>
      <c r="AL155" s="343"/>
      <c r="AM155" s="343"/>
      <c r="AN155" s="348">
        <v>44531</v>
      </c>
      <c r="AO155" s="343" t="s">
        <v>404</v>
      </c>
      <c r="AP155" s="349" t="str">
        <f t="shared" ca="1" si="17"/>
        <v>4Y 8M</v>
      </c>
      <c r="AQ155" s="355" t="str">
        <f>IF(_xlfn.DAYS(SETUP!$A$2,AN155)&lt;365,"Less Than 1 Yr", IF(_xlfn.DAYS(SETUP!$A$2,AN155)&lt;=730,"1 Year to 2 Yrs", IF(_xlfn.DAYS(SETUP!$A$2,AN155)&lt;=1095,"2 Yrs to 3 Yrs", IF(_xlfn.DAYS(SETUP!$A$2,AN155)&lt;=1825,"3 Yrs to 5 Yrs", IF(_xlfn.DAYS(SETUP!$A$2,AN155)&lt;=2555,"5 Yrs to 7 Yrs", "Above 7 Yrs")))))</f>
        <v>3 Yrs to 5 Yrs</v>
      </c>
      <c r="AR155" s="356" t="str">
        <f>IF(J155="","",DATEDIF(J155,SETUP!$B$2,"Y")&amp;" Yrs")</f>
        <v>24 Yrs</v>
      </c>
      <c r="AS155" s="349" t="str">
        <f>IF(J155="","",
 IF(DATEDIF(J155,SETUP!$B$2,"Y")&lt;25,"Below 25",
 IF(DATEDIF(J155,SETUP!$B$2,"Y")&lt;30,"25-30",
 IF(DATEDIF(J155,SETUP!$B$2,"Y")&lt;35,"30-35",
 IF(DATEDIF(J155,SETUP!$B$2,"Y")&lt;40,"35-40",
 "Above 40")))))</f>
        <v>Below 25</v>
      </c>
      <c r="AT155" s="349" t="s">
        <v>1142</v>
      </c>
      <c r="AU155" s="349"/>
      <c r="AV155" s="343">
        <f t="shared" si="18"/>
        <v>20</v>
      </c>
      <c r="AW155" s="357"/>
      <c r="AX155" s="343">
        <v>382</v>
      </c>
      <c r="AY155" s="352">
        <v>243</v>
      </c>
      <c r="AZ155" s="343"/>
      <c r="BA155" s="343"/>
    </row>
    <row r="156" spans="1:53" ht="13.95" customHeight="1" x14ac:dyDescent="0.25">
      <c r="A156" s="343">
        <f>COUNTIF($D$2:D156,D156)</f>
        <v>28</v>
      </c>
      <c r="B156" s="344" t="s">
        <v>407</v>
      </c>
      <c r="C156" s="345" t="s">
        <v>409</v>
      </c>
      <c r="D156" s="343" t="s">
        <v>166</v>
      </c>
      <c r="E156" s="346" t="s">
        <v>163</v>
      </c>
      <c r="F156" s="347" t="s">
        <v>163</v>
      </c>
      <c r="G156" s="681" t="s">
        <v>87</v>
      </c>
      <c r="H156" s="343"/>
      <c r="I156" s="343" t="s">
        <v>52</v>
      </c>
      <c r="J156" s="348">
        <v>25355</v>
      </c>
      <c r="K156" s="348">
        <v>46054</v>
      </c>
      <c r="L156" s="343" t="s">
        <v>605</v>
      </c>
      <c r="M156" s="343"/>
      <c r="N156" s="349" t="str">
        <f>IF(OR(MASTER_Workers!$E156="Contractor-PF",MASTER_Workers!$E156="Company"),"Yes","No")</f>
        <v>Yes</v>
      </c>
      <c r="O156" s="349" t="str">
        <f>IF(Table2[[#This Row],[Unit]]= "Sakar-III", "YES", "NO")</f>
        <v>NO</v>
      </c>
      <c r="P156" s="350">
        <v>101663110035</v>
      </c>
      <c r="Q156" s="507">
        <v>0</v>
      </c>
      <c r="R156" s="343"/>
      <c r="S156" s="367" t="str">
        <f>IF(Table2[[#This Row],[Type]]&lt;&gt;"Company", "Contractor", IF(Table2[[#This Row],[Bank_Name]]&lt;&gt;"HDFC Bank", "Cheque Payment", "HDFC NEFT"))</f>
        <v>HDFC NEFT</v>
      </c>
      <c r="T156" s="343" t="s">
        <v>1082</v>
      </c>
      <c r="U156" s="350">
        <v>50100411723115</v>
      </c>
      <c r="V156" s="352">
        <v>0</v>
      </c>
      <c r="W156" s="106">
        <v>386</v>
      </c>
      <c r="X156" s="106">
        <v>160</v>
      </c>
      <c r="Y156" s="106">
        <v>0</v>
      </c>
      <c r="Z156" s="107">
        <f t="shared" si="21"/>
        <v>546</v>
      </c>
      <c r="AA156" s="156">
        <f t="shared" si="22"/>
        <v>46</v>
      </c>
      <c r="AB156" s="106">
        <f>ROUND(IF(Table2[[#This Row],[Type]]="Company",Table2[[#This Row],[Basic_Rate_Day]]*8.33%,5),0)</f>
        <v>32</v>
      </c>
      <c r="AC156" s="107">
        <f t="shared" si="16"/>
        <v>624</v>
      </c>
      <c r="AD156" s="106">
        <v>501</v>
      </c>
      <c r="AE156" s="343" t="s">
        <v>960</v>
      </c>
      <c r="AF156" s="343" t="s">
        <v>580</v>
      </c>
      <c r="AG156" s="343" t="s">
        <v>980</v>
      </c>
      <c r="AH156" s="343"/>
      <c r="AI156" s="349" t="str">
        <f t="shared" si="19"/>
        <v>1</v>
      </c>
      <c r="AJ156" s="353">
        <f t="shared" si="20"/>
        <v>44</v>
      </c>
      <c r="AK156" s="349" t="str" cm="1">
        <f t="array" ref="AK156">_xlfn.IFS(Z156&lt;=501, "440-501", Z156&lt;=550, "502-550", Z156&lt;=600, "551-600", Z156&lt;=650, "601-650", Z156&lt;=700, "651-700", TRUE, "Above 700")</f>
        <v>502-550</v>
      </c>
      <c r="AL156" s="343"/>
      <c r="AM156" s="343"/>
      <c r="AN156" s="348">
        <v>44228</v>
      </c>
      <c r="AO156" s="343" t="s">
        <v>407</v>
      </c>
      <c r="AP156" s="349" t="str">
        <f t="shared" ca="1" si="17"/>
        <v>5Y 6M</v>
      </c>
      <c r="AQ156" s="355" t="str">
        <f>IF(_xlfn.DAYS(SETUP!$A$2,AN156)&lt;365,"Less Than 1 Yr", IF(_xlfn.DAYS(SETUP!$A$2,AN156)&lt;=730,"1 Year to 2 Yrs", IF(_xlfn.DAYS(SETUP!$A$2,AN156)&lt;=1095,"2 Yrs to 3 Yrs", IF(_xlfn.DAYS(SETUP!$A$2,AN156)&lt;=1825,"3 Yrs to 5 Yrs", IF(_xlfn.DAYS(SETUP!$A$2,AN156)&lt;=2555,"5 Yrs to 7 Yrs", "Above 7 Yrs")))))</f>
        <v>5 Yrs to 7 Yrs</v>
      </c>
      <c r="AR156" s="356" t="str">
        <f>IF(J156="","",DATEDIF(J156,SETUP!$B$2,"Y")&amp;" Yrs")</f>
        <v>56 Yrs</v>
      </c>
      <c r="AS156" s="349" t="str">
        <f>IF(J156="","",
 IF(DATEDIF(J156,SETUP!$B$2,"Y")&lt;25,"Below 25",
 IF(DATEDIF(J156,SETUP!$B$2,"Y")&lt;30,"25-30",
 IF(DATEDIF(J156,SETUP!$B$2,"Y")&lt;35,"30-35",
 IF(DATEDIF(J156,SETUP!$B$2,"Y")&lt;40,"35-40",
 "Above 40")))))</f>
        <v>Above 40</v>
      </c>
      <c r="AT156" s="349" t="s">
        <v>1140</v>
      </c>
      <c r="AU156" s="349"/>
      <c r="AV156" s="343">
        <f t="shared" si="18"/>
        <v>20</v>
      </c>
      <c r="AW156" s="357"/>
      <c r="AX156" s="343">
        <v>386</v>
      </c>
      <c r="AY156" s="352">
        <v>160</v>
      </c>
      <c r="AZ156" s="343"/>
      <c r="BA156" s="343"/>
    </row>
    <row r="157" spans="1:53" ht="13.95" customHeight="1" x14ac:dyDescent="0.25">
      <c r="A157" s="343">
        <f>COUNTIF($D$2:D157,D157)</f>
        <v>29</v>
      </c>
      <c r="B157" s="344" t="s">
        <v>410</v>
      </c>
      <c r="C157" s="345" t="s">
        <v>412</v>
      </c>
      <c r="D157" s="343" t="s">
        <v>166</v>
      </c>
      <c r="E157" s="346" t="s">
        <v>163</v>
      </c>
      <c r="F157" s="347" t="s">
        <v>163</v>
      </c>
      <c r="G157" s="681" t="s">
        <v>87</v>
      </c>
      <c r="H157" s="343"/>
      <c r="I157" s="343" t="s">
        <v>52</v>
      </c>
      <c r="J157" s="348">
        <v>27515</v>
      </c>
      <c r="K157" s="348">
        <v>46054</v>
      </c>
      <c r="L157" s="343" t="s">
        <v>605</v>
      </c>
      <c r="M157" s="343"/>
      <c r="N157" s="349" t="str">
        <f>IF(OR(MASTER_Workers!$E157="Contractor-PF",MASTER_Workers!$E157="Company"),"Yes","No")</f>
        <v>Yes</v>
      </c>
      <c r="O157" s="349" t="str">
        <f>IF(Table2[[#This Row],[Unit]]= "Sakar-III", "YES", "NO")</f>
        <v>NO</v>
      </c>
      <c r="P157" s="350">
        <v>101663091055</v>
      </c>
      <c r="Q157" s="507">
        <v>0</v>
      </c>
      <c r="R157" s="343"/>
      <c r="S157" s="367" t="str">
        <f>IF(Table2[[#This Row],[Type]]&lt;&gt;"Company", "Contractor", IF(Table2[[#This Row],[Bank_Name]]&lt;&gt;"HDFC Bank", "Cheque Payment", "HDFC NEFT"))</f>
        <v>HDFC NEFT</v>
      </c>
      <c r="T157" s="343" t="s">
        <v>1082</v>
      </c>
      <c r="U157" s="350">
        <v>50100398508475</v>
      </c>
      <c r="V157" s="352">
        <v>0</v>
      </c>
      <c r="W157" s="106">
        <v>386</v>
      </c>
      <c r="X157" s="106">
        <v>155</v>
      </c>
      <c r="Y157" s="106">
        <v>0</v>
      </c>
      <c r="Z157" s="107">
        <f t="shared" si="21"/>
        <v>541</v>
      </c>
      <c r="AA157" s="156">
        <f t="shared" si="22"/>
        <v>46</v>
      </c>
      <c r="AB157" s="106">
        <f>ROUND(IF(Table2[[#This Row],[Type]]="Company",Table2[[#This Row],[Basic_Rate_Day]]*8.33%,5),0)</f>
        <v>32</v>
      </c>
      <c r="AC157" s="107">
        <f t="shared" si="16"/>
        <v>619</v>
      </c>
      <c r="AD157" s="106">
        <v>501</v>
      </c>
      <c r="AE157" s="343" t="s">
        <v>960</v>
      </c>
      <c r="AF157" s="343" t="s">
        <v>580</v>
      </c>
      <c r="AG157" s="343" t="s">
        <v>613</v>
      </c>
      <c r="AH157" s="343"/>
      <c r="AI157" s="349" t="str">
        <f t="shared" si="19"/>
        <v>1</v>
      </c>
      <c r="AJ157" s="353">
        <f t="shared" si="20"/>
        <v>39</v>
      </c>
      <c r="AK157" s="349" t="str" cm="1">
        <f t="array" ref="AK157">_xlfn.IFS(Z157&lt;=501, "440-501", Z157&lt;=550, "502-550", Z157&lt;=600, "551-600", Z157&lt;=650, "601-650", Z157&lt;=700, "651-700", TRUE, "Above 700")</f>
        <v>502-550</v>
      </c>
      <c r="AL157" s="343"/>
      <c r="AM157" s="343"/>
      <c r="AN157" s="348">
        <v>44228</v>
      </c>
      <c r="AO157" s="343" t="s">
        <v>410</v>
      </c>
      <c r="AP157" s="349" t="str">
        <f t="shared" ca="1" si="17"/>
        <v>5Y 6M</v>
      </c>
      <c r="AQ157" s="355" t="str">
        <f>IF(_xlfn.DAYS(SETUP!$A$2,AN157)&lt;365,"Less Than 1 Yr", IF(_xlfn.DAYS(SETUP!$A$2,AN157)&lt;=730,"1 Year to 2 Yrs", IF(_xlfn.DAYS(SETUP!$A$2,AN157)&lt;=1095,"2 Yrs to 3 Yrs", IF(_xlfn.DAYS(SETUP!$A$2,AN157)&lt;=1825,"3 Yrs to 5 Yrs", IF(_xlfn.DAYS(SETUP!$A$2,AN157)&lt;=2555,"5 Yrs to 7 Yrs", "Above 7 Yrs")))))</f>
        <v>5 Yrs to 7 Yrs</v>
      </c>
      <c r="AR157" s="356" t="str">
        <f>IF(J157="","",DATEDIF(J157,SETUP!$B$2,"Y")&amp;" Yrs")</f>
        <v>50 Yrs</v>
      </c>
      <c r="AS157" s="349" t="str">
        <f>IF(J157="","",
 IF(DATEDIF(J157,SETUP!$B$2,"Y")&lt;25,"Below 25",
 IF(DATEDIF(J157,SETUP!$B$2,"Y")&lt;30,"25-30",
 IF(DATEDIF(J157,SETUP!$B$2,"Y")&lt;35,"30-35",
 IF(DATEDIF(J157,SETUP!$B$2,"Y")&lt;40,"35-40",
 "Above 40")))))</f>
        <v>Above 40</v>
      </c>
      <c r="AT157" s="349" t="s">
        <v>1140</v>
      </c>
      <c r="AU157" s="349"/>
      <c r="AV157" s="343">
        <f t="shared" si="18"/>
        <v>20</v>
      </c>
      <c r="AW157" s="357"/>
      <c r="AX157" s="343">
        <v>386</v>
      </c>
      <c r="AY157" s="352">
        <v>155</v>
      </c>
      <c r="AZ157" s="343"/>
      <c r="BA157" s="343"/>
    </row>
    <row r="158" spans="1:53" ht="13.95" customHeight="1" x14ac:dyDescent="0.25">
      <c r="A158" s="343">
        <f>COUNTIF($D$2:D158,D158)</f>
        <v>30</v>
      </c>
      <c r="B158" s="344" t="s">
        <v>413</v>
      </c>
      <c r="C158" s="345" t="s">
        <v>415</v>
      </c>
      <c r="D158" s="343" t="s">
        <v>166</v>
      </c>
      <c r="E158" s="346" t="s">
        <v>163</v>
      </c>
      <c r="F158" s="347" t="s">
        <v>163</v>
      </c>
      <c r="G158" s="681" t="s">
        <v>51</v>
      </c>
      <c r="H158" s="343"/>
      <c r="I158" s="343" t="s">
        <v>52</v>
      </c>
      <c r="J158" s="348">
        <v>34850</v>
      </c>
      <c r="K158" s="348">
        <v>46054</v>
      </c>
      <c r="L158" s="343" t="s">
        <v>605</v>
      </c>
      <c r="M158" s="343"/>
      <c r="N158" s="349" t="str">
        <f>IF(OR(MASTER_Workers!$E158="Contractor-PF",MASTER_Workers!$E158="Company"),"Yes","No")</f>
        <v>Yes</v>
      </c>
      <c r="O158" s="349" t="str">
        <f>IF(Table2[[#This Row],[Unit]]= "Sakar-III", "YES", "NO")</f>
        <v>NO</v>
      </c>
      <c r="P158" s="350">
        <v>101663369897</v>
      </c>
      <c r="Q158" s="507">
        <v>0</v>
      </c>
      <c r="R158" s="343"/>
      <c r="S158" s="367" t="str">
        <f>IF(Table2[[#This Row],[Type]]&lt;&gt;"Company", "Contractor", IF(Table2[[#This Row],[Bank_Name]]&lt;&gt;"HDFC Bank", "Cheque Payment", "HDFC NEFT"))</f>
        <v>HDFC NEFT</v>
      </c>
      <c r="T158" s="343" t="s">
        <v>1082</v>
      </c>
      <c r="U158" s="350">
        <v>50100395932022</v>
      </c>
      <c r="V158" s="352">
        <v>0</v>
      </c>
      <c r="W158" s="106">
        <v>386</v>
      </c>
      <c r="X158" s="106">
        <v>124</v>
      </c>
      <c r="Y158" s="106">
        <v>0</v>
      </c>
      <c r="Z158" s="107">
        <f t="shared" si="21"/>
        <v>510</v>
      </c>
      <c r="AA158" s="156">
        <f t="shared" si="22"/>
        <v>46</v>
      </c>
      <c r="AB158" s="106">
        <f>ROUND(IF(Table2[[#This Row],[Type]]="Company",Table2[[#This Row],[Basic_Rate_Day]]*8.33%,5),0)</f>
        <v>32</v>
      </c>
      <c r="AC158" s="107">
        <f t="shared" si="16"/>
        <v>588</v>
      </c>
      <c r="AD158" s="106">
        <v>501</v>
      </c>
      <c r="AE158" s="343" t="s">
        <v>963</v>
      </c>
      <c r="AF158" s="343" t="s">
        <v>580</v>
      </c>
      <c r="AG158" s="343" t="s">
        <v>979</v>
      </c>
      <c r="AH158" s="343"/>
      <c r="AI158" s="349" t="str">
        <f t="shared" si="19"/>
        <v>1</v>
      </c>
      <c r="AJ158" s="353">
        <f t="shared" si="20"/>
        <v>8</v>
      </c>
      <c r="AK158" s="349" t="str" cm="1">
        <f t="array" ref="AK158">_xlfn.IFS(Z158&lt;=501, "440-501", Z158&lt;=550, "502-550", Z158&lt;=600, "551-600", Z158&lt;=650, "601-650", Z158&lt;=700, "651-700", TRUE, "Above 700")</f>
        <v>502-550</v>
      </c>
      <c r="AL158" s="343"/>
      <c r="AM158" s="343"/>
      <c r="AN158" s="348">
        <v>44228</v>
      </c>
      <c r="AO158" s="343" t="s">
        <v>413</v>
      </c>
      <c r="AP158" s="349" t="str">
        <f t="shared" ca="1" si="17"/>
        <v>5Y 6M</v>
      </c>
      <c r="AQ158" s="355" t="str">
        <f>IF(_xlfn.DAYS(SETUP!$A$2,AN158)&lt;365,"Less Than 1 Yr", IF(_xlfn.DAYS(SETUP!$A$2,AN158)&lt;=730,"1 Year to 2 Yrs", IF(_xlfn.DAYS(SETUP!$A$2,AN158)&lt;=1095,"2 Yrs to 3 Yrs", IF(_xlfn.DAYS(SETUP!$A$2,AN158)&lt;=1825,"3 Yrs to 5 Yrs", IF(_xlfn.DAYS(SETUP!$A$2,AN158)&lt;=2555,"5 Yrs to 7 Yrs", "Above 7 Yrs")))))</f>
        <v>5 Yrs to 7 Yrs</v>
      </c>
      <c r="AR158" s="356" t="str">
        <f>IF(J158="","",DATEDIF(J158,SETUP!$B$2,"Y")&amp;" Yrs")</f>
        <v>30 Yrs</v>
      </c>
      <c r="AS158" s="349" t="str">
        <f>IF(J158="","",
 IF(DATEDIF(J158,SETUP!$B$2,"Y")&lt;25,"Below 25",
 IF(DATEDIF(J158,SETUP!$B$2,"Y")&lt;30,"25-30",
 IF(DATEDIF(J158,SETUP!$B$2,"Y")&lt;35,"30-35",
 IF(DATEDIF(J158,SETUP!$B$2,"Y")&lt;40,"35-40",
 "Above 40")))))</f>
        <v>30-35</v>
      </c>
      <c r="AT158" s="349" t="s">
        <v>1140</v>
      </c>
      <c r="AU158" s="349"/>
      <c r="AV158" s="343">
        <f t="shared" si="18"/>
        <v>20</v>
      </c>
      <c r="AW158" s="357"/>
      <c r="AX158" s="343">
        <v>386</v>
      </c>
      <c r="AY158" s="352">
        <v>124</v>
      </c>
      <c r="AZ158" s="343"/>
      <c r="BA158" s="343"/>
    </row>
    <row r="159" spans="1:53" ht="13.95" customHeight="1" x14ac:dyDescent="0.25">
      <c r="A159" s="343">
        <f>COUNTIF($D$2:D159,D159)</f>
        <v>31</v>
      </c>
      <c r="B159" s="344" t="s">
        <v>416</v>
      </c>
      <c r="C159" s="345" t="s">
        <v>418</v>
      </c>
      <c r="D159" s="343" t="s">
        <v>166</v>
      </c>
      <c r="E159" s="346" t="s">
        <v>163</v>
      </c>
      <c r="F159" s="347" t="s">
        <v>163</v>
      </c>
      <c r="G159" s="681" t="s">
        <v>299</v>
      </c>
      <c r="H159" s="343"/>
      <c r="I159" s="343" t="s">
        <v>45</v>
      </c>
      <c r="J159" s="348">
        <v>36355</v>
      </c>
      <c r="K159" s="348">
        <v>46054</v>
      </c>
      <c r="L159" s="343" t="s">
        <v>605</v>
      </c>
      <c r="M159" s="343"/>
      <c r="N159" s="349" t="str">
        <f>IF(OR(MASTER_Workers!$E159="Contractor-PF",MASTER_Workers!$E159="Company"),"Yes","No")</f>
        <v>Yes</v>
      </c>
      <c r="O159" s="349" t="str">
        <f>IF(Table2[[#This Row],[Unit]]= "Sakar-III", "YES", "NO")</f>
        <v>NO</v>
      </c>
      <c r="P159" s="350">
        <v>101663369907</v>
      </c>
      <c r="Q159" s="507">
        <v>0</v>
      </c>
      <c r="R159" s="343"/>
      <c r="S159" s="368" t="str">
        <f>IF(Table2[[#This Row],[Type]]&lt;&gt;"Company", "Contractor", IF(Table2[[#This Row],[Bank_Name]]&lt;&gt;"HDFC Bank", "Cheque Payment", "HDFC NEFT"))</f>
        <v>HDFC NEFT</v>
      </c>
      <c r="T159" s="343" t="s">
        <v>1082</v>
      </c>
      <c r="U159" s="350">
        <v>50100411723766</v>
      </c>
      <c r="V159" s="352">
        <v>0</v>
      </c>
      <c r="W159" s="106">
        <v>385</v>
      </c>
      <c r="X159" s="106">
        <v>130</v>
      </c>
      <c r="Y159" s="106">
        <v>5</v>
      </c>
      <c r="Z159" s="107">
        <f t="shared" si="21"/>
        <v>520</v>
      </c>
      <c r="AA159" s="156">
        <f t="shared" si="22"/>
        <v>46</v>
      </c>
      <c r="AB159" s="155">
        <f>ROUND(IF(Table2[[#This Row],[Type]]="Company",Table2[[#This Row],[Basic_Rate_Day]]*8.33%,5),0)</f>
        <v>32</v>
      </c>
      <c r="AC159" s="107">
        <f t="shared" si="16"/>
        <v>598</v>
      </c>
      <c r="AD159" s="106">
        <v>501</v>
      </c>
      <c r="AE159" s="343" t="s">
        <v>956</v>
      </c>
      <c r="AF159" s="343" t="s">
        <v>957</v>
      </c>
      <c r="AG159" s="343" t="s">
        <v>966</v>
      </c>
      <c r="AH159" s="343"/>
      <c r="AI159" s="349" t="str">
        <f t="shared" si="19"/>
        <v>1</v>
      </c>
      <c r="AJ159" s="369">
        <f t="shared" si="20"/>
        <v>18</v>
      </c>
      <c r="AK159" s="349" t="str" cm="1">
        <f t="array" ref="AK159">_xlfn.IFS(Z159&lt;=501, "440-501", Z159&lt;=550, "502-550", Z159&lt;=600, "551-600", Z159&lt;=650, "601-650", Z159&lt;=700, "651-700", TRUE, "Above 700")</f>
        <v>502-550</v>
      </c>
      <c r="AL159" s="343"/>
      <c r="AM159" s="343"/>
      <c r="AN159" s="348">
        <v>44228</v>
      </c>
      <c r="AO159" s="343" t="s">
        <v>416</v>
      </c>
      <c r="AP159" s="349" t="str">
        <f t="shared" ca="1" si="17"/>
        <v>5Y 6M</v>
      </c>
      <c r="AQ159" s="355" t="str">
        <f>IF(_xlfn.DAYS(SETUP!$A$2,AN159)&lt;365,"Less Than 1 Yr", IF(_xlfn.DAYS(SETUP!$A$2,AN159)&lt;=730,"1 Year to 2 Yrs", IF(_xlfn.DAYS(SETUP!$A$2,AN159)&lt;=1095,"2 Yrs to 3 Yrs", IF(_xlfn.DAYS(SETUP!$A$2,AN159)&lt;=1825,"3 Yrs to 5 Yrs", IF(_xlfn.DAYS(SETUP!$A$2,AN159)&lt;=2555,"5 Yrs to 7 Yrs", "Above 7 Yrs")))))</f>
        <v>5 Yrs to 7 Yrs</v>
      </c>
      <c r="AR159" s="356" t="str">
        <f>IF(J159="","",DATEDIF(J159,SETUP!$B$2,"Y")&amp;" Yrs")</f>
        <v>26 Yrs</v>
      </c>
      <c r="AS159" s="349" t="str">
        <f>IF(J159="","",
 IF(DATEDIF(J159,SETUP!$B$2,"Y")&lt;25,"Below 25",
 IF(DATEDIF(J159,SETUP!$B$2,"Y")&lt;30,"25-30",
 IF(DATEDIF(J159,SETUP!$B$2,"Y")&lt;35,"30-35",
 IF(DATEDIF(J159,SETUP!$B$2,"Y")&lt;40,"35-40",
 "Above 40")))))</f>
        <v>25-30</v>
      </c>
      <c r="AT159" s="343" t="s">
        <v>1142</v>
      </c>
      <c r="AU159" s="343"/>
      <c r="AV159" s="349">
        <f t="shared" si="18"/>
        <v>20</v>
      </c>
      <c r="AW159" s="357"/>
      <c r="AX159" s="343">
        <v>385</v>
      </c>
      <c r="AY159" s="352">
        <v>130</v>
      </c>
      <c r="AZ159" s="343"/>
      <c r="BA159" s="343"/>
    </row>
    <row r="160" spans="1:53" ht="13.95" customHeight="1" x14ac:dyDescent="0.25">
      <c r="A160" s="343">
        <f>COUNTIF($D$2:D160,D160)</f>
        <v>32</v>
      </c>
      <c r="B160" s="344" t="s">
        <v>419</v>
      </c>
      <c r="C160" s="345" t="s">
        <v>421</v>
      </c>
      <c r="D160" s="343" t="s">
        <v>166</v>
      </c>
      <c r="E160" s="346" t="s">
        <v>163</v>
      </c>
      <c r="F160" s="347" t="s">
        <v>163</v>
      </c>
      <c r="G160" s="681" t="s">
        <v>48</v>
      </c>
      <c r="H160" s="343"/>
      <c r="I160" s="343" t="s">
        <v>52</v>
      </c>
      <c r="J160" s="348">
        <v>28474</v>
      </c>
      <c r="K160" s="348">
        <v>46054</v>
      </c>
      <c r="L160" s="343" t="s">
        <v>605</v>
      </c>
      <c r="M160" s="343"/>
      <c r="N160" s="349" t="str">
        <f>IF(OR(MASTER_Workers!$E160="Contractor-PF",MASTER_Workers!$E160="Company"),"Yes","No")</f>
        <v>Yes</v>
      </c>
      <c r="O160" s="349" t="str">
        <f>IF(Table2[[#This Row],[Unit]]= "Sakar-III", "YES", "NO")</f>
        <v>NO</v>
      </c>
      <c r="P160" s="350">
        <v>101663369809</v>
      </c>
      <c r="Q160" s="507">
        <v>0</v>
      </c>
      <c r="R160" s="343"/>
      <c r="S160" s="367" t="str">
        <f>IF(Table2[[#This Row],[Type]]&lt;&gt;"Company", "Contractor", IF(Table2[[#This Row],[Bank_Name]]&lt;&gt;"HDFC Bank", "Cheque Payment", "HDFC NEFT"))</f>
        <v>HDFC NEFT</v>
      </c>
      <c r="T160" s="343" t="s">
        <v>1082</v>
      </c>
      <c r="U160" s="350">
        <v>50100411723052</v>
      </c>
      <c r="V160" s="352">
        <v>0</v>
      </c>
      <c r="W160" s="106">
        <v>386</v>
      </c>
      <c r="X160" s="106">
        <v>114</v>
      </c>
      <c r="Y160" s="106">
        <v>0</v>
      </c>
      <c r="Z160" s="107">
        <f t="shared" si="21"/>
        <v>500</v>
      </c>
      <c r="AA160" s="156">
        <f t="shared" si="22"/>
        <v>46</v>
      </c>
      <c r="AB160" s="106">
        <f>ROUND(IF(Table2[[#This Row],[Type]]="Company",Table2[[#This Row],[Basic_Rate_Day]]*8.33%,5),0)</f>
        <v>32</v>
      </c>
      <c r="AC160" s="107">
        <f t="shared" si="16"/>
        <v>578</v>
      </c>
      <c r="AD160" s="106">
        <v>501</v>
      </c>
      <c r="AE160" s="343" t="s">
        <v>975</v>
      </c>
      <c r="AF160" s="343" t="s">
        <v>957</v>
      </c>
      <c r="AG160" s="343" t="s">
        <v>987</v>
      </c>
      <c r="AH160" s="343"/>
      <c r="AI160" s="349" t="str">
        <f t="shared" si="19"/>
        <v>1</v>
      </c>
      <c r="AJ160" s="353">
        <f t="shared" si="20"/>
        <v>-2</v>
      </c>
      <c r="AK160" s="349" t="str" cm="1">
        <f t="array" ref="AK160">_xlfn.IFS(Z160&lt;=501, "440-501", Z160&lt;=550, "502-550", Z160&lt;=600, "551-600", Z160&lt;=650, "601-650", Z160&lt;=700, "651-700", TRUE, "Above 700")</f>
        <v>440-501</v>
      </c>
      <c r="AL160" s="343"/>
      <c r="AM160" s="343"/>
      <c r="AN160" s="348">
        <v>44228</v>
      </c>
      <c r="AO160" s="343" t="s">
        <v>419</v>
      </c>
      <c r="AP160" s="349" t="str">
        <f t="shared" ca="1" si="17"/>
        <v>5Y 6M</v>
      </c>
      <c r="AQ160" s="355" t="str">
        <f>IF(_xlfn.DAYS(SETUP!$A$2,AN160)&lt;365,"Less Than 1 Yr", IF(_xlfn.DAYS(SETUP!$A$2,AN160)&lt;=730,"1 Year to 2 Yrs", IF(_xlfn.DAYS(SETUP!$A$2,AN160)&lt;=1095,"2 Yrs to 3 Yrs", IF(_xlfn.DAYS(SETUP!$A$2,AN160)&lt;=1825,"3 Yrs to 5 Yrs", IF(_xlfn.DAYS(SETUP!$A$2,AN160)&lt;=2555,"5 Yrs to 7 Yrs", "Above 7 Yrs")))))</f>
        <v>5 Yrs to 7 Yrs</v>
      </c>
      <c r="AR160" s="356" t="str">
        <f>IF(J160="","",DATEDIF(J160,SETUP!$B$2,"Y")&amp;" Yrs")</f>
        <v>48 Yrs</v>
      </c>
      <c r="AS160" s="349" t="str">
        <f>IF(J160="","",
 IF(DATEDIF(J160,SETUP!$B$2,"Y")&lt;25,"Below 25",
 IF(DATEDIF(J160,SETUP!$B$2,"Y")&lt;30,"25-30",
 IF(DATEDIF(J160,SETUP!$B$2,"Y")&lt;35,"30-35",
 IF(DATEDIF(J160,SETUP!$B$2,"Y")&lt;40,"35-40",
 "Above 40")))))</f>
        <v>Above 40</v>
      </c>
      <c r="AT160" s="349" t="s">
        <v>1140</v>
      </c>
      <c r="AU160" s="349"/>
      <c r="AV160" s="343">
        <f t="shared" si="18"/>
        <v>20</v>
      </c>
      <c r="AW160" s="357"/>
      <c r="AX160" s="343">
        <v>386</v>
      </c>
      <c r="AY160" s="352">
        <v>114</v>
      </c>
      <c r="AZ160" s="343"/>
      <c r="BA160" s="343"/>
    </row>
    <row r="161" spans="1:53" ht="13.95" customHeight="1" x14ac:dyDescent="0.25">
      <c r="A161" s="343">
        <f>COUNTIF($D$2:D161,D161)</f>
        <v>33</v>
      </c>
      <c r="B161" s="344" t="s">
        <v>422</v>
      </c>
      <c r="C161" s="345" t="s">
        <v>423</v>
      </c>
      <c r="D161" s="343" t="s">
        <v>166</v>
      </c>
      <c r="E161" s="346" t="s">
        <v>163</v>
      </c>
      <c r="F161" s="347" t="s">
        <v>163</v>
      </c>
      <c r="G161" s="681" t="s">
        <v>51</v>
      </c>
      <c r="H161" s="343"/>
      <c r="I161" s="343" t="s">
        <v>52</v>
      </c>
      <c r="J161" s="348">
        <v>27760</v>
      </c>
      <c r="K161" s="348">
        <v>46054</v>
      </c>
      <c r="L161" s="343" t="s">
        <v>605</v>
      </c>
      <c r="M161" s="343"/>
      <c r="N161" s="349" t="str">
        <f>IF(OR(MASTER_Workers!$E161="Contractor-PF",MASTER_Workers!$E161="Company"),"Yes","No")</f>
        <v>Yes</v>
      </c>
      <c r="O161" s="349" t="str">
        <f>IF(Table2[[#This Row],[Unit]]= "Sakar-III", "YES", "NO")</f>
        <v>NO</v>
      </c>
      <c r="P161" s="350">
        <v>101663369832</v>
      </c>
      <c r="Q161" s="507">
        <v>0</v>
      </c>
      <c r="R161" s="343"/>
      <c r="S161" s="367" t="str">
        <f>IF(Table2[[#This Row],[Type]]&lt;&gt;"Company", "Contractor", IF(Table2[[#This Row],[Bank_Name]]&lt;&gt;"HDFC Bank", "Cheque Payment", "HDFC NEFT"))</f>
        <v>HDFC NEFT</v>
      </c>
      <c r="T161" s="343" t="s">
        <v>1082</v>
      </c>
      <c r="U161" s="350">
        <v>50100411723829</v>
      </c>
      <c r="V161" s="352">
        <v>0</v>
      </c>
      <c r="W161" s="106">
        <v>386</v>
      </c>
      <c r="X161" s="106">
        <v>149</v>
      </c>
      <c r="Y161" s="106">
        <v>0</v>
      </c>
      <c r="Z161" s="107">
        <f t="shared" si="21"/>
        <v>535</v>
      </c>
      <c r="AA161" s="156">
        <f t="shared" si="22"/>
        <v>46</v>
      </c>
      <c r="AB161" s="106">
        <f>ROUND(IF(Table2[[#This Row],[Type]]="Company",Table2[[#This Row],[Basic_Rate_Day]]*8.33%,5),0)</f>
        <v>32</v>
      </c>
      <c r="AC161" s="107">
        <f t="shared" si="16"/>
        <v>613</v>
      </c>
      <c r="AD161" s="106">
        <v>501</v>
      </c>
      <c r="AE161" s="343" t="s">
        <v>975</v>
      </c>
      <c r="AF161" s="343" t="s">
        <v>957</v>
      </c>
      <c r="AG161" s="343" t="s">
        <v>983</v>
      </c>
      <c r="AH161" s="343"/>
      <c r="AI161" s="349" t="str">
        <f t="shared" si="19"/>
        <v>1</v>
      </c>
      <c r="AJ161" s="353">
        <f t="shared" si="20"/>
        <v>33</v>
      </c>
      <c r="AK161" s="349" t="str" cm="1">
        <f t="array" ref="AK161">_xlfn.IFS(Z161&lt;=501, "440-501", Z161&lt;=550, "502-550", Z161&lt;=600, "551-600", Z161&lt;=650, "601-650", Z161&lt;=700, "651-700", TRUE, "Above 700")</f>
        <v>502-550</v>
      </c>
      <c r="AL161" s="343"/>
      <c r="AM161" s="343"/>
      <c r="AN161" s="348">
        <v>44228</v>
      </c>
      <c r="AO161" s="343" t="s">
        <v>422</v>
      </c>
      <c r="AP161" s="349" t="str">
        <f t="shared" ca="1" si="17"/>
        <v>5Y 6M</v>
      </c>
      <c r="AQ161" s="355" t="str">
        <f>IF(_xlfn.DAYS(SETUP!$A$2,AN161)&lt;365,"Less Than 1 Yr", IF(_xlfn.DAYS(SETUP!$A$2,AN161)&lt;=730,"1 Year to 2 Yrs", IF(_xlfn.DAYS(SETUP!$A$2,AN161)&lt;=1095,"2 Yrs to 3 Yrs", IF(_xlfn.DAYS(SETUP!$A$2,AN161)&lt;=1825,"3 Yrs to 5 Yrs", IF(_xlfn.DAYS(SETUP!$A$2,AN161)&lt;=2555,"5 Yrs to 7 Yrs", "Above 7 Yrs")))))</f>
        <v>5 Yrs to 7 Yrs</v>
      </c>
      <c r="AR161" s="356" t="str">
        <f>IF(J161="","",DATEDIF(J161,SETUP!$B$2,"Y")&amp;" Yrs")</f>
        <v>50 Yrs</v>
      </c>
      <c r="AS161" s="349" t="str">
        <f>IF(J161="","",
 IF(DATEDIF(J161,SETUP!$B$2,"Y")&lt;25,"Below 25",
 IF(DATEDIF(J161,SETUP!$B$2,"Y")&lt;30,"25-30",
 IF(DATEDIF(J161,SETUP!$B$2,"Y")&lt;35,"30-35",
 IF(DATEDIF(J161,SETUP!$B$2,"Y")&lt;40,"35-40",
 "Above 40")))))</f>
        <v>Above 40</v>
      </c>
      <c r="AT161" s="349" t="s">
        <v>1140</v>
      </c>
      <c r="AU161" s="349"/>
      <c r="AV161" s="343">
        <f t="shared" si="18"/>
        <v>20</v>
      </c>
      <c r="AW161" s="357"/>
      <c r="AX161" s="343">
        <v>386</v>
      </c>
      <c r="AY161" s="352">
        <v>149</v>
      </c>
      <c r="AZ161" s="343"/>
      <c r="BA161" s="343"/>
    </row>
    <row r="162" spans="1:53" ht="13.95" customHeight="1" x14ac:dyDescent="0.25">
      <c r="A162" s="343">
        <f>COUNTIF($D$2:D162,D162)</f>
        <v>34</v>
      </c>
      <c r="B162" s="344" t="s">
        <v>424</v>
      </c>
      <c r="C162" s="345" t="s">
        <v>426</v>
      </c>
      <c r="D162" s="343" t="s">
        <v>166</v>
      </c>
      <c r="E162" s="346" t="s">
        <v>163</v>
      </c>
      <c r="F162" s="347" t="s">
        <v>163</v>
      </c>
      <c r="G162" s="681" t="s">
        <v>51</v>
      </c>
      <c r="H162" s="343"/>
      <c r="I162" s="343" t="s">
        <v>52</v>
      </c>
      <c r="J162" s="348">
        <v>27760</v>
      </c>
      <c r="K162" s="348">
        <v>46054</v>
      </c>
      <c r="L162" s="343" t="s">
        <v>605</v>
      </c>
      <c r="M162" s="343"/>
      <c r="N162" s="349" t="str">
        <f>IF(OR(MASTER_Workers!$E162="Contractor-PF",MASTER_Workers!$E162="Company"),"Yes","No")</f>
        <v>Yes</v>
      </c>
      <c r="O162" s="349" t="str">
        <f>IF(Table2[[#This Row],[Unit]]= "Sakar-III", "YES", "NO")</f>
        <v>NO</v>
      </c>
      <c r="P162" s="350">
        <v>101663369850</v>
      </c>
      <c r="Q162" s="507">
        <v>0</v>
      </c>
      <c r="R162" s="343"/>
      <c r="S162" s="367" t="str">
        <f>IF(Table2[[#This Row],[Type]]&lt;&gt;"Company", "Contractor", IF(Table2[[#This Row],[Bank_Name]]&lt;&gt;"HDFC Bank", "Cheque Payment", "HDFC NEFT"))</f>
        <v>HDFC NEFT</v>
      </c>
      <c r="T162" s="343" t="s">
        <v>1082</v>
      </c>
      <c r="U162" s="350">
        <v>50100411723230</v>
      </c>
      <c r="V162" s="352">
        <v>0</v>
      </c>
      <c r="W162" s="106">
        <v>386</v>
      </c>
      <c r="X162" s="106">
        <v>149</v>
      </c>
      <c r="Y162" s="106">
        <v>0</v>
      </c>
      <c r="Z162" s="107">
        <f t="shared" si="21"/>
        <v>535</v>
      </c>
      <c r="AA162" s="156">
        <f t="shared" si="22"/>
        <v>46</v>
      </c>
      <c r="AB162" s="106">
        <f>ROUND(IF(Table2[[#This Row],[Type]]="Company",Table2[[#This Row],[Basic_Rate_Day]]*8.33%,5),0)</f>
        <v>32</v>
      </c>
      <c r="AC162" s="107">
        <f t="shared" si="16"/>
        <v>613</v>
      </c>
      <c r="AD162" s="106">
        <v>501</v>
      </c>
      <c r="AE162" s="343" t="s">
        <v>975</v>
      </c>
      <c r="AF162" s="343" t="s">
        <v>957</v>
      </c>
      <c r="AG162" s="343" t="s">
        <v>983</v>
      </c>
      <c r="AH162" s="343"/>
      <c r="AI162" s="349" t="str">
        <f t="shared" si="19"/>
        <v>1</v>
      </c>
      <c r="AJ162" s="353">
        <f t="shared" si="20"/>
        <v>33</v>
      </c>
      <c r="AK162" s="349" t="str" cm="1">
        <f t="array" ref="AK162">_xlfn.IFS(Z162&lt;=501, "440-501", Z162&lt;=550, "502-550", Z162&lt;=600, "551-600", Z162&lt;=650, "601-650", Z162&lt;=700, "651-700", TRUE, "Above 700")</f>
        <v>502-550</v>
      </c>
      <c r="AL162" s="343"/>
      <c r="AM162" s="343"/>
      <c r="AN162" s="348">
        <v>44228</v>
      </c>
      <c r="AO162" s="343" t="s">
        <v>424</v>
      </c>
      <c r="AP162" s="349" t="str">
        <f t="shared" ca="1" si="17"/>
        <v>5Y 6M</v>
      </c>
      <c r="AQ162" s="355" t="str">
        <f>IF(_xlfn.DAYS(SETUP!$A$2,AN162)&lt;365,"Less Than 1 Yr", IF(_xlfn.DAYS(SETUP!$A$2,AN162)&lt;=730,"1 Year to 2 Yrs", IF(_xlfn.DAYS(SETUP!$A$2,AN162)&lt;=1095,"2 Yrs to 3 Yrs", IF(_xlfn.DAYS(SETUP!$A$2,AN162)&lt;=1825,"3 Yrs to 5 Yrs", IF(_xlfn.DAYS(SETUP!$A$2,AN162)&lt;=2555,"5 Yrs to 7 Yrs", "Above 7 Yrs")))))</f>
        <v>5 Yrs to 7 Yrs</v>
      </c>
      <c r="AR162" s="356" t="str">
        <f>IF(J162="","",DATEDIF(J162,SETUP!$B$2,"Y")&amp;" Yrs")</f>
        <v>50 Yrs</v>
      </c>
      <c r="AS162" s="349" t="str">
        <f>IF(J162="","",
 IF(DATEDIF(J162,SETUP!$B$2,"Y")&lt;25,"Below 25",
 IF(DATEDIF(J162,SETUP!$B$2,"Y")&lt;30,"25-30",
 IF(DATEDIF(J162,SETUP!$B$2,"Y")&lt;35,"30-35",
 IF(DATEDIF(J162,SETUP!$B$2,"Y")&lt;40,"35-40",
 "Above 40")))))</f>
        <v>Above 40</v>
      </c>
      <c r="AT162" s="349" t="s">
        <v>1140</v>
      </c>
      <c r="AU162" s="349"/>
      <c r="AV162" s="343">
        <f t="shared" si="18"/>
        <v>20</v>
      </c>
      <c r="AW162" s="357"/>
      <c r="AX162" s="343">
        <v>386</v>
      </c>
      <c r="AY162" s="352">
        <v>149</v>
      </c>
      <c r="AZ162" s="343"/>
      <c r="BA162" s="343"/>
    </row>
    <row r="163" spans="1:53" ht="13.95" customHeight="1" x14ac:dyDescent="0.25">
      <c r="A163" s="343">
        <f>COUNTIF($D$2:D163,D163)</f>
        <v>35</v>
      </c>
      <c r="B163" s="344" t="s">
        <v>427</v>
      </c>
      <c r="C163" s="345" t="s">
        <v>429</v>
      </c>
      <c r="D163" s="343" t="s">
        <v>166</v>
      </c>
      <c r="E163" s="346" t="s">
        <v>163</v>
      </c>
      <c r="F163" s="347" t="s">
        <v>163</v>
      </c>
      <c r="G163" s="681" t="s">
        <v>262</v>
      </c>
      <c r="H163" s="343"/>
      <c r="I163" s="343" t="s">
        <v>45</v>
      </c>
      <c r="J163" s="348">
        <v>36114</v>
      </c>
      <c r="K163" s="348">
        <v>46054</v>
      </c>
      <c r="L163" s="343" t="s">
        <v>605</v>
      </c>
      <c r="M163" s="343"/>
      <c r="N163" s="349" t="str">
        <f>IF(OR(MASTER_Workers!$E163="Contractor-PF",MASTER_Workers!$E163="Company"),"Yes","No")</f>
        <v>Yes</v>
      </c>
      <c r="O163" s="349" t="str">
        <f>IF(Table2[[#This Row],[Unit]]= "Sakar-III", "YES", "NO")</f>
        <v>NO</v>
      </c>
      <c r="P163" s="350">
        <v>101509305739</v>
      </c>
      <c r="Q163" s="507">
        <v>0</v>
      </c>
      <c r="R163" s="343"/>
      <c r="S163" s="367" t="str">
        <f>IF(Table2[[#This Row],[Type]]&lt;&gt;"Company", "Contractor", IF(Table2[[#This Row],[Bank_Name]]&lt;&gt;"HDFC Bank", "Cheque Payment", "HDFC NEFT"))</f>
        <v>HDFC NEFT</v>
      </c>
      <c r="T163" s="343" t="s">
        <v>1082</v>
      </c>
      <c r="U163" s="350">
        <v>50100398511775</v>
      </c>
      <c r="V163" s="352">
        <v>0</v>
      </c>
      <c r="W163" s="106">
        <v>386</v>
      </c>
      <c r="X163" s="106">
        <v>124</v>
      </c>
      <c r="Y163" s="106">
        <v>0</v>
      </c>
      <c r="Z163" s="107">
        <f t="shared" si="21"/>
        <v>510</v>
      </c>
      <c r="AA163" s="156">
        <f t="shared" si="22"/>
        <v>46</v>
      </c>
      <c r="AB163" s="106">
        <f>ROUND(IF(Table2[[#This Row],[Type]]="Company",Table2[[#This Row],[Basic_Rate_Day]]*8.33%,5),0)</f>
        <v>32</v>
      </c>
      <c r="AC163" s="107">
        <f t="shared" si="16"/>
        <v>588</v>
      </c>
      <c r="AD163" s="106">
        <v>501</v>
      </c>
      <c r="AE163" s="343" t="s">
        <v>956</v>
      </c>
      <c r="AF163" s="343" t="s">
        <v>957</v>
      </c>
      <c r="AG163" s="343" t="s">
        <v>968</v>
      </c>
      <c r="AH163" s="343"/>
      <c r="AI163" s="349" t="str">
        <f t="shared" si="19"/>
        <v>1</v>
      </c>
      <c r="AJ163" s="353">
        <f t="shared" si="20"/>
        <v>8</v>
      </c>
      <c r="AK163" s="349" t="str" cm="1">
        <f t="array" ref="AK163">_xlfn.IFS(Z163&lt;=501, "440-501", Z163&lt;=550, "502-550", Z163&lt;=600, "551-600", Z163&lt;=650, "601-650", Z163&lt;=700, "651-700", TRUE, "Above 700")</f>
        <v>502-550</v>
      </c>
      <c r="AL163" s="343"/>
      <c r="AM163" s="343"/>
      <c r="AN163" s="348">
        <v>44256</v>
      </c>
      <c r="AO163" s="343" t="s">
        <v>427</v>
      </c>
      <c r="AP163" s="349" t="str">
        <f t="shared" ca="1" si="17"/>
        <v>5Y 5M</v>
      </c>
      <c r="AQ163" s="355" t="str">
        <f>IF(_xlfn.DAYS(SETUP!$A$2,AN163)&lt;365,"Less Than 1 Yr", IF(_xlfn.DAYS(SETUP!$A$2,AN163)&lt;=730,"1 Year to 2 Yrs", IF(_xlfn.DAYS(SETUP!$A$2,AN163)&lt;=1095,"2 Yrs to 3 Yrs", IF(_xlfn.DAYS(SETUP!$A$2,AN163)&lt;=1825,"3 Yrs to 5 Yrs", IF(_xlfn.DAYS(SETUP!$A$2,AN163)&lt;=2555,"5 Yrs to 7 Yrs", "Above 7 Yrs")))))</f>
        <v>5 Yrs to 7 Yrs</v>
      </c>
      <c r="AR163" s="356" t="str">
        <f>IF(J163="","",DATEDIF(J163,SETUP!$B$2,"Y")&amp;" Yrs")</f>
        <v>27 Yrs</v>
      </c>
      <c r="AS163" s="349" t="str">
        <f>IF(J163="","",
 IF(DATEDIF(J163,SETUP!$B$2,"Y")&lt;25,"Below 25",
 IF(DATEDIF(J163,SETUP!$B$2,"Y")&lt;30,"25-30",
 IF(DATEDIF(J163,SETUP!$B$2,"Y")&lt;35,"30-35",
 IF(DATEDIF(J163,SETUP!$B$2,"Y")&lt;40,"35-40",
 "Above 40")))))</f>
        <v>25-30</v>
      </c>
      <c r="AT163" s="349" t="s">
        <v>1141</v>
      </c>
      <c r="AU163" s="349"/>
      <c r="AV163" s="343">
        <f t="shared" si="18"/>
        <v>20</v>
      </c>
      <c r="AW163" s="357"/>
      <c r="AX163" s="343">
        <v>386</v>
      </c>
      <c r="AY163" s="352">
        <v>124</v>
      </c>
      <c r="AZ163" s="343"/>
      <c r="BA163" s="343"/>
    </row>
    <row r="164" spans="1:53" ht="13.95" customHeight="1" x14ac:dyDescent="0.25">
      <c r="A164" s="343">
        <f>COUNTIF($D$2:D164,D164)</f>
        <v>36</v>
      </c>
      <c r="B164" s="344" t="s">
        <v>430</v>
      </c>
      <c r="C164" s="345" t="s">
        <v>432</v>
      </c>
      <c r="D164" s="343" t="s">
        <v>166</v>
      </c>
      <c r="E164" s="346" t="s">
        <v>163</v>
      </c>
      <c r="F164" s="347" t="s">
        <v>163</v>
      </c>
      <c r="G164" s="681" t="s">
        <v>51</v>
      </c>
      <c r="H164" s="343"/>
      <c r="I164" s="343" t="s">
        <v>52</v>
      </c>
      <c r="J164" s="348">
        <v>27547</v>
      </c>
      <c r="K164" s="348">
        <v>46054</v>
      </c>
      <c r="L164" s="343" t="s">
        <v>605</v>
      </c>
      <c r="M164" s="343"/>
      <c r="N164" s="349" t="str">
        <f>IF(OR(MASTER_Workers!$E164="Contractor-PF",MASTER_Workers!$E164="Company"),"Yes","No")</f>
        <v>Yes</v>
      </c>
      <c r="O164" s="349" t="str">
        <f>IF(Table2[[#This Row],[Unit]]= "Sakar-III", "YES", "NO")</f>
        <v>NO</v>
      </c>
      <c r="P164" s="350">
        <v>101235388414</v>
      </c>
      <c r="Q164" s="507">
        <v>0</v>
      </c>
      <c r="R164" s="343"/>
      <c r="S164" s="367" t="str">
        <f>IF(Table2[[#This Row],[Type]]&lt;&gt;"Company", "Contractor", IF(Table2[[#This Row],[Bank_Name]]&lt;&gt;"HDFC Bank", "Cheque Payment", "HDFC NEFT"))</f>
        <v>HDFC NEFT</v>
      </c>
      <c r="T164" s="343" t="s">
        <v>1082</v>
      </c>
      <c r="U164" s="350">
        <v>50100416433210</v>
      </c>
      <c r="V164" s="352">
        <v>0</v>
      </c>
      <c r="W164" s="106">
        <v>384</v>
      </c>
      <c r="X164" s="106">
        <v>91</v>
      </c>
      <c r="Y164" s="106">
        <v>0</v>
      </c>
      <c r="Z164" s="107">
        <f t="shared" si="21"/>
        <v>475</v>
      </c>
      <c r="AA164" s="156">
        <f t="shared" si="22"/>
        <v>46</v>
      </c>
      <c r="AB164" s="106">
        <f>ROUND(IF(Table2[[#This Row],[Type]]="Company",Table2[[#This Row],[Basic_Rate_Day]]*8.33%,5),0)</f>
        <v>32</v>
      </c>
      <c r="AC164" s="107">
        <f t="shared" si="16"/>
        <v>553</v>
      </c>
      <c r="AD164" s="106">
        <v>501</v>
      </c>
      <c r="AE164" s="343" t="s">
        <v>960</v>
      </c>
      <c r="AF164" s="343" t="s">
        <v>580</v>
      </c>
      <c r="AG164" s="343" t="s">
        <v>985</v>
      </c>
      <c r="AH164" s="343"/>
      <c r="AI164" s="349" t="str">
        <f t="shared" si="19"/>
        <v>1</v>
      </c>
      <c r="AJ164" s="353">
        <f t="shared" si="20"/>
        <v>-27</v>
      </c>
      <c r="AK164" s="349" t="str" cm="1">
        <f t="array" ref="AK164">_xlfn.IFS(Z164&lt;=501, "440-501", Z164&lt;=550, "502-550", Z164&lt;=600, "551-600", Z164&lt;=650, "601-650", Z164&lt;=700, "651-700", TRUE, "Above 700")</f>
        <v>440-501</v>
      </c>
      <c r="AL164" s="343"/>
      <c r="AM164" s="343"/>
      <c r="AN164" s="348">
        <v>44256</v>
      </c>
      <c r="AO164" s="343" t="s">
        <v>430</v>
      </c>
      <c r="AP164" s="349" t="str">
        <f t="shared" ca="1" si="17"/>
        <v>5Y 5M</v>
      </c>
      <c r="AQ164" s="355" t="str">
        <f>IF(_xlfn.DAYS(SETUP!$A$2,AN164)&lt;365,"Less Than 1 Yr", IF(_xlfn.DAYS(SETUP!$A$2,AN164)&lt;=730,"1 Year to 2 Yrs", IF(_xlfn.DAYS(SETUP!$A$2,AN164)&lt;=1095,"2 Yrs to 3 Yrs", IF(_xlfn.DAYS(SETUP!$A$2,AN164)&lt;=1825,"3 Yrs to 5 Yrs", IF(_xlfn.DAYS(SETUP!$A$2,AN164)&lt;=2555,"5 Yrs to 7 Yrs", "Above 7 Yrs")))))</f>
        <v>5 Yrs to 7 Yrs</v>
      </c>
      <c r="AR164" s="356" t="str">
        <f>IF(J164="","",DATEDIF(J164,SETUP!$B$2,"Y")&amp;" Yrs")</f>
        <v>50 Yrs</v>
      </c>
      <c r="AS164" s="349" t="str">
        <f>IF(J164="","",
 IF(DATEDIF(J164,SETUP!$B$2,"Y")&lt;25,"Below 25",
 IF(DATEDIF(J164,SETUP!$B$2,"Y")&lt;30,"25-30",
 IF(DATEDIF(J164,SETUP!$B$2,"Y")&lt;35,"30-35",
 IF(DATEDIF(J164,SETUP!$B$2,"Y")&lt;40,"35-40",
 "Above 40")))))</f>
        <v>Above 40</v>
      </c>
      <c r="AT164" s="349" t="s">
        <v>1140</v>
      </c>
      <c r="AU164" s="349"/>
      <c r="AV164" s="343">
        <f t="shared" si="18"/>
        <v>20</v>
      </c>
      <c r="AW164" s="357"/>
      <c r="AX164" s="343">
        <v>384</v>
      </c>
      <c r="AY164" s="352">
        <v>91</v>
      </c>
      <c r="AZ164" s="343"/>
      <c r="BA164" s="343"/>
    </row>
    <row r="165" spans="1:53" ht="13.95" customHeight="1" x14ac:dyDescent="0.25">
      <c r="A165" s="343">
        <f>COUNTIF($D$2:D165,D165)</f>
        <v>37</v>
      </c>
      <c r="B165" s="344" t="s">
        <v>433</v>
      </c>
      <c r="C165" s="345" t="s">
        <v>435</v>
      </c>
      <c r="D165" s="343" t="s">
        <v>166</v>
      </c>
      <c r="E165" s="346" t="s">
        <v>163</v>
      </c>
      <c r="F165" s="347" t="s">
        <v>163</v>
      </c>
      <c r="G165" s="681" t="s">
        <v>87</v>
      </c>
      <c r="H165" s="343"/>
      <c r="I165" s="343" t="s">
        <v>52</v>
      </c>
      <c r="J165" s="348">
        <v>38503</v>
      </c>
      <c r="K165" s="348">
        <v>46054</v>
      </c>
      <c r="L165" s="343" t="s">
        <v>605</v>
      </c>
      <c r="M165" s="343"/>
      <c r="N165" s="349" t="str">
        <f>IF(OR(MASTER_Workers!$E165="Contractor-PF",MASTER_Workers!$E165="Company"),"Yes","No")</f>
        <v>Yes</v>
      </c>
      <c r="O165" s="349" t="str">
        <f>IF(Table2[[#This Row],[Unit]]= "Sakar-III", "YES", "NO")</f>
        <v>NO</v>
      </c>
      <c r="P165" s="350">
        <v>101669583870</v>
      </c>
      <c r="Q165" s="507">
        <v>0</v>
      </c>
      <c r="R165" s="343"/>
      <c r="S165" s="367" t="str">
        <f>IF(Table2[[#This Row],[Type]]&lt;&gt;"Company", "Contractor", IF(Table2[[#This Row],[Bank_Name]]&lt;&gt;"HDFC Bank", "Cheque Payment", "HDFC NEFT"))</f>
        <v>HDFC NEFT</v>
      </c>
      <c r="T165" s="343" t="s">
        <v>1082</v>
      </c>
      <c r="U165" s="350">
        <v>50100398508502</v>
      </c>
      <c r="V165" s="352">
        <v>0</v>
      </c>
      <c r="W165" s="106">
        <v>384</v>
      </c>
      <c r="X165" s="106">
        <v>157</v>
      </c>
      <c r="Y165" s="106">
        <v>0</v>
      </c>
      <c r="Z165" s="107">
        <f t="shared" si="21"/>
        <v>541</v>
      </c>
      <c r="AA165" s="156">
        <f t="shared" si="22"/>
        <v>46</v>
      </c>
      <c r="AB165" s="106">
        <f>ROUND(IF(Table2[[#This Row],[Type]]="Company",Table2[[#This Row],[Basic_Rate_Day]]*8.33%,5),0)</f>
        <v>32</v>
      </c>
      <c r="AC165" s="107">
        <f t="shared" si="16"/>
        <v>619</v>
      </c>
      <c r="AD165" s="106">
        <v>501</v>
      </c>
      <c r="AE165" s="343" t="s">
        <v>960</v>
      </c>
      <c r="AF165" s="343" t="s">
        <v>580</v>
      </c>
      <c r="AG165" s="343" t="s">
        <v>985</v>
      </c>
      <c r="AH165" s="343"/>
      <c r="AI165" s="349" t="str">
        <f t="shared" si="19"/>
        <v>1</v>
      </c>
      <c r="AJ165" s="353">
        <f t="shared" si="20"/>
        <v>39</v>
      </c>
      <c r="AK165" s="349" t="str" cm="1">
        <f t="array" ref="AK165">_xlfn.IFS(Z165&lt;=501, "440-501", Z165&lt;=550, "502-550", Z165&lt;=600, "551-600", Z165&lt;=650, "601-650", Z165&lt;=700, "651-700", TRUE, "Above 700")</f>
        <v>502-550</v>
      </c>
      <c r="AL165" s="343"/>
      <c r="AM165" s="343"/>
      <c r="AN165" s="348">
        <v>44256</v>
      </c>
      <c r="AO165" s="343" t="s">
        <v>433</v>
      </c>
      <c r="AP165" s="349" t="str">
        <f t="shared" ca="1" si="17"/>
        <v>5Y 5M</v>
      </c>
      <c r="AQ165" s="355" t="str">
        <f>IF(_xlfn.DAYS(SETUP!$A$2,AN165)&lt;365,"Less Than 1 Yr", IF(_xlfn.DAYS(SETUP!$A$2,AN165)&lt;=730,"1 Year to 2 Yrs", IF(_xlfn.DAYS(SETUP!$A$2,AN165)&lt;=1095,"2 Yrs to 3 Yrs", IF(_xlfn.DAYS(SETUP!$A$2,AN165)&lt;=1825,"3 Yrs to 5 Yrs", IF(_xlfn.DAYS(SETUP!$A$2,AN165)&lt;=2555,"5 Yrs to 7 Yrs", "Above 7 Yrs")))))</f>
        <v>5 Yrs to 7 Yrs</v>
      </c>
      <c r="AR165" s="356" t="str">
        <f>IF(J165="","",DATEDIF(J165,SETUP!$B$2,"Y")&amp;" Yrs")</f>
        <v>20 Yrs</v>
      </c>
      <c r="AS165" s="349" t="str">
        <f>IF(J165="","",
 IF(DATEDIF(J165,SETUP!$B$2,"Y")&lt;25,"Below 25",
 IF(DATEDIF(J165,SETUP!$B$2,"Y")&lt;30,"25-30",
 IF(DATEDIF(J165,SETUP!$B$2,"Y")&lt;35,"30-35",
 IF(DATEDIF(J165,SETUP!$B$2,"Y")&lt;40,"35-40",
 "Above 40")))))</f>
        <v>Below 25</v>
      </c>
      <c r="AT165" s="349" t="s">
        <v>1140</v>
      </c>
      <c r="AU165" s="349"/>
      <c r="AV165" s="343">
        <f t="shared" si="18"/>
        <v>20</v>
      </c>
      <c r="AW165" s="357"/>
      <c r="AX165" s="343">
        <v>384</v>
      </c>
      <c r="AY165" s="352">
        <v>157</v>
      </c>
      <c r="AZ165" s="343"/>
      <c r="BA165" s="343"/>
    </row>
    <row r="166" spans="1:53" ht="13.95" customHeight="1" x14ac:dyDescent="0.25">
      <c r="A166" s="343">
        <f>COUNTIF($D$2:D166,D166)</f>
        <v>38</v>
      </c>
      <c r="B166" s="344" t="s">
        <v>436</v>
      </c>
      <c r="C166" s="345" t="s">
        <v>438</v>
      </c>
      <c r="D166" s="343" t="s">
        <v>166</v>
      </c>
      <c r="E166" s="346" t="s">
        <v>163</v>
      </c>
      <c r="F166" s="347" t="s">
        <v>163</v>
      </c>
      <c r="G166" s="681" t="s">
        <v>51</v>
      </c>
      <c r="H166" s="343"/>
      <c r="I166" s="343" t="s">
        <v>52</v>
      </c>
      <c r="J166" s="348">
        <v>32876</v>
      </c>
      <c r="K166" s="348">
        <v>46054</v>
      </c>
      <c r="L166" s="343" t="s">
        <v>605</v>
      </c>
      <c r="M166" s="343"/>
      <c r="N166" s="349" t="str">
        <f>IF(OR(MASTER_Workers!$E166="Contractor-PF",MASTER_Workers!$E166="Company"),"Yes","No")</f>
        <v>Yes</v>
      </c>
      <c r="O166" s="349" t="str">
        <f>IF(Table2[[#This Row],[Unit]]= "Sakar-III", "YES", "NO")</f>
        <v>NO</v>
      </c>
      <c r="P166" s="350">
        <v>101669600220</v>
      </c>
      <c r="Q166" s="507">
        <v>0</v>
      </c>
      <c r="R166" s="343"/>
      <c r="S166" s="367" t="str">
        <f>IF(Table2[[#This Row],[Type]]&lt;&gt;"Company", "Contractor", IF(Table2[[#This Row],[Bank_Name]]&lt;&gt;"HDFC Bank", "Cheque Payment", "HDFC NEFT"))</f>
        <v>HDFC NEFT</v>
      </c>
      <c r="T166" s="343" t="s">
        <v>1082</v>
      </c>
      <c r="U166" s="350">
        <v>50100395932009</v>
      </c>
      <c r="V166" s="352">
        <v>0</v>
      </c>
      <c r="W166" s="106">
        <v>386</v>
      </c>
      <c r="X166" s="106">
        <v>119</v>
      </c>
      <c r="Y166" s="106">
        <v>0</v>
      </c>
      <c r="Z166" s="107">
        <f t="shared" si="21"/>
        <v>505</v>
      </c>
      <c r="AA166" s="156">
        <f t="shared" si="22"/>
        <v>46</v>
      </c>
      <c r="AB166" s="106">
        <f>ROUND(IF(Table2[[#This Row],[Type]]="Company",Table2[[#This Row],[Basic_Rate_Day]]*8.33%,5),0)</f>
        <v>32</v>
      </c>
      <c r="AC166" s="107">
        <f t="shared" si="16"/>
        <v>583</v>
      </c>
      <c r="AD166" s="106">
        <v>501</v>
      </c>
      <c r="AE166" s="343" t="s">
        <v>956</v>
      </c>
      <c r="AF166" s="343" t="s">
        <v>957</v>
      </c>
      <c r="AG166" s="343" t="s">
        <v>958</v>
      </c>
      <c r="AH166" s="343"/>
      <c r="AI166" s="349" t="str">
        <f t="shared" si="19"/>
        <v>1</v>
      </c>
      <c r="AJ166" s="353">
        <f t="shared" si="20"/>
        <v>3</v>
      </c>
      <c r="AK166" s="349" t="str" cm="1">
        <f t="array" ref="AK166">_xlfn.IFS(Z166&lt;=501, "440-501", Z166&lt;=550, "502-550", Z166&lt;=600, "551-600", Z166&lt;=650, "601-650", Z166&lt;=700, "651-700", TRUE, "Above 700")</f>
        <v>502-550</v>
      </c>
      <c r="AL166" s="343"/>
      <c r="AM166" s="343"/>
      <c r="AN166" s="348">
        <v>44256</v>
      </c>
      <c r="AO166" s="343" t="s">
        <v>436</v>
      </c>
      <c r="AP166" s="349" t="str">
        <f t="shared" ca="1" si="17"/>
        <v>5Y 5M</v>
      </c>
      <c r="AQ166" s="355" t="str">
        <f>IF(_xlfn.DAYS(SETUP!$A$2,AN166)&lt;365,"Less Than 1 Yr", IF(_xlfn.DAYS(SETUP!$A$2,AN166)&lt;=730,"1 Year to 2 Yrs", IF(_xlfn.DAYS(SETUP!$A$2,AN166)&lt;=1095,"2 Yrs to 3 Yrs", IF(_xlfn.DAYS(SETUP!$A$2,AN166)&lt;=1825,"3 Yrs to 5 Yrs", IF(_xlfn.DAYS(SETUP!$A$2,AN166)&lt;=2555,"5 Yrs to 7 Yrs", "Above 7 Yrs")))))</f>
        <v>5 Yrs to 7 Yrs</v>
      </c>
      <c r="AR166" s="356" t="str">
        <f>IF(J166="","",DATEDIF(J166,SETUP!$B$2,"Y")&amp;" Yrs")</f>
        <v>36 Yrs</v>
      </c>
      <c r="AS166" s="349" t="str">
        <f>IF(J166="","",
 IF(DATEDIF(J166,SETUP!$B$2,"Y")&lt;25,"Below 25",
 IF(DATEDIF(J166,SETUP!$B$2,"Y")&lt;30,"25-30",
 IF(DATEDIF(J166,SETUP!$B$2,"Y")&lt;35,"30-35",
 IF(DATEDIF(J166,SETUP!$B$2,"Y")&lt;40,"35-40",
 "Above 40")))))</f>
        <v>35-40</v>
      </c>
      <c r="AT166" s="349" t="s">
        <v>1140</v>
      </c>
      <c r="AU166" s="349"/>
      <c r="AV166" s="343">
        <f t="shared" si="18"/>
        <v>20</v>
      </c>
      <c r="AW166" s="357"/>
      <c r="AX166" s="343">
        <v>386</v>
      </c>
      <c r="AY166" s="352">
        <v>119</v>
      </c>
      <c r="AZ166" s="343"/>
      <c r="BA166" s="343"/>
    </row>
    <row r="167" spans="1:53" ht="13.95" customHeight="1" x14ac:dyDescent="0.25">
      <c r="A167" s="343">
        <f>COUNTIF($D$2:D167,D167)</f>
        <v>39</v>
      </c>
      <c r="B167" s="344" t="s">
        <v>439</v>
      </c>
      <c r="C167" s="345" t="s">
        <v>441</v>
      </c>
      <c r="D167" s="343" t="s">
        <v>166</v>
      </c>
      <c r="E167" s="346" t="s">
        <v>163</v>
      </c>
      <c r="F167" s="347" t="s">
        <v>163</v>
      </c>
      <c r="G167" s="681" t="s">
        <v>87</v>
      </c>
      <c r="H167" s="343"/>
      <c r="I167" s="343" t="s">
        <v>52</v>
      </c>
      <c r="J167" s="348">
        <v>26279</v>
      </c>
      <c r="K167" s="348">
        <v>46054</v>
      </c>
      <c r="L167" s="343" t="s">
        <v>605</v>
      </c>
      <c r="M167" s="343"/>
      <c r="N167" s="349" t="str">
        <f>IF(OR(MASTER_Workers!$E167="Contractor-PF",MASTER_Workers!$E167="Company"),"Yes","No")</f>
        <v>Yes</v>
      </c>
      <c r="O167" s="349" t="str">
        <f>IF(Table2[[#This Row],[Unit]]= "Sakar-III", "YES", "NO")</f>
        <v>NO</v>
      </c>
      <c r="P167" s="350">
        <v>101669856585</v>
      </c>
      <c r="Q167" s="507">
        <v>0</v>
      </c>
      <c r="R167" s="343"/>
      <c r="S167" s="367" t="str">
        <f>IF(Table2[[#This Row],[Type]]&lt;&gt;"Company", "Contractor", IF(Table2[[#This Row],[Bank_Name]]&lt;&gt;"HDFC Bank", "Cheque Payment", "HDFC NEFT"))</f>
        <v>HDFC NEFT</v>
      </c>
      <c r="T167" s="343" t="s">
        <v>1082</v>
      </c>
      <c r="U167" s="350">
        <v>50100398508512</v>
      </c>
      <c r="V167" s="352">
        <v>0</v>
      </c>
      <c r="W167" s="106">
        <v>386</v>
      </c>
      <c r="X167" s="106">
        <v>144</v>
      </c>
      <c r="Y167" s="106">
        <v>0</v>
      </c>
      <c r="Z167" s="107">
        <f t="shared" si="21"/>
        <v>530</v>
      </c>
      <c r="AA167" s="156">
        <f t="shared" si="22"/>
        <v>46</v>
      </c>
      <c r="AB167" s="106">
        <f>ROUND(IF(Table2[[#This Row],[Type]]="Company",Table2[[#This Row],[Basic_Rate_Day]]*8.33%,5),0)</f>
        <v>32</v>
      </c>
      <c r="AC167" s="107">
        <f t="shared" si="16"/>
        <v>608</v>
      </c>
      <c r="AD167" s="106">
        <v>501</v>
      </c>
      <c r="AE167" s="343" t="s">
        <v>960</v>
      </c>
      <c r="AF167" s="343" t="s">
        <v>580</v>
      </c>
      <c r="AG167" s="343" t="s">
        <v>985</v>
      </c>
      <c r="AH167" s="343"/>
      <c r="AI167" s="349" t="str">
        <f t="shared" si="19"/>
        <v>1</v>
      </c>
      <c r="AJ167" s="353">
        <f t="shared" si="20"/>
        <v>28</v>
      </c>
      <c r="AK167" s="349" t="str" cm="1">
        <f t="array" ref="AK167">_xlfn.IFS(Z167&lt;=501, "440-501", Z167&lt;=550, "502-550", Z167&lt;=600, "551-600", Z167&lt;=650, "601-650", Z167&lt;=700, "651-700", TRUE, "Above 700")</f>
        <v>502-550</v>
      </c>
      <c r="AL167" s="343"/>
      <c r="AM167" s="343"/>
      <c r="AN167" s="348">
        <v>44256</v>
      </c>
      <c r="AO167" s="343" t="s">
        <v>439</v>
      </c>
      <c r="AP167" s="349" t="str">
        <f t="shared" ca="1" si="17"/>
        <v>5Y 5M</v>
      </c>
      <c r="AQ167" s="355" t="str">
        <f>IF(_xlfn.DAYS(SETUP!$A$2,AN167)&lt;365,"Less Than 1 Yr", IF(_xlfn.DAYS(SETUP!$A$2,AN167)&lt;=730,"1 Year to 2 Yrs", IF(_xlfn.DAYS(SETUP!$A$2,AN167)&lt;=1095,"2 Yrs to 3 Yrs", IF(_xlfn.DAYS(SETUP!$A$2,AN167)&lt;=1825,"3 Yrs to 5 Yrs", IF(_xlfn.DAYS(SETUP!$A$2,AN167)&lt;=2555,"5 Yrs to 7 Yrs", "Above 7 Yrs")))))</f>
        <v>5 Yrs to 7 Yrs</v>
      </c>
      <c r="AR167" s="356" t="str">
        <f>IF(J167="","",DATEDIF(J167,SETUP!$B$2,"Y")&amp;" Yrs")</f>
        <v>54 Yrs</v>
      </c>
      <c r="AS167" s="349" t="str">
        <f>IF(J167="","",
 IF(DATEDIF(J167,SETUP!$B$2,"Y")&lt;25,"Below 25",
 IF(DATEDIF(J167,SETUP!$B$2,"Y")&lt;30,"25-30",
 IF(DATEDIF(J167,SETUP!$B$2,"Y")&lt;35,"30-35",
 IF(DATEDIF(J167,SETUP!$B$2,"Y")&lt;40,"35-40",
 "Above 40")))))</f>
        <v>Above 40</v>
      </c>
      <c r="AT167" s="349" t="s">
        <v>1140</v>
      </c>
      <c r="AU167" s="349"/>
      <c r="AV167" s="343">
        <f t="shared" si="18"/>
        <v>20</v>
      </c>
      <c r="AW167" s="357"/>
      <c r="AX167" s="343">
        <v>386</v>
      </c>
      <c r="AY167" s="352">
        <v>144</v>
      </c>
      <c r="AZ167" s="343"/>
      <c r="BA167" s="343"/>
    </row>
    <row r="168" spans="1:53" ht="13.95" customHeight="1" x14ac:dyDescent="0.25">
      <c r="A168" s="343">
        <f>COUNTIF($D$2:D168,D168)</f>
        <v>40</v>
      </c>
      <c r="B168" s="344" t="s">
        <v>442</v>
      </c>
      <c r="C168" s="345" t="s">
        <v>444</v>
      </c>
      <c r="D168" s="343" t="s">
        <v>166</v>
      </c>
      <c r="E168" s="346" t="s">
        <v>163</v>
      </c>
      <c r="F168" s="347" t="s">
        <v>163</v>
      </c>
      <c r="G168" s="681" t="s">
        <v>87</v>
      </c>
      <c r="H168" s="343"/>
      <c r="I168" s="343" t="s">
        <v>52</v>
      </c>
      <c r="J168" s="348">
        <v>25355</v>
      </c>
      <c r="K168" s="348">
        <v>46054</v>
      </c>
      <c r="L168" s="343" t="s">
        <v>605</v>
      </c>
      <c r="M168" s="343"/>
      <c r="N168" s="349" t="str">
        <f>IF(OR(MASTER_Workers!$E168="Contractor-PF",MASTER_Workers!$E168="Company"),"Yes","No")</f>
        <v>Yes</v>
      </c>
      <c r="O168" s="349" t="str">
        <f>IF(Table2[[#This Row],[Unit]]= "Sakar-III", "YES", "NO")</f>
        <v>NO</v>
      </c>
      <c r="P168" s="350">
        <v>101669867205</v>
      </c>
      <c r="Q168" s="507">
        <v>0</v>
      </c>
      <c r="R168" s="343"/>
      <c r="S168" s="367" t="str">
        <f>IF(Table2[[#This Row],[Type]]&lt;&gt;"Company", "Contractor", IF(Table2[[#This Row],[Bank_Name]]&lt;&gt;"HDFC Bank", "Cheque Payment", "HDFC NEFT"))</f>
        <v>HDFC NEFT</v>
      </c>
      <c r="T168" s="343" t="s">
        <v>1082</v>
      </c>
      <c r="U168" s="350">
        <v>50100398508551</v>
      </c>
      <c r="V168" s="352">
        <v>0</v>
      </c>
      <c r="W168" s="106">
        <v>386</v>
      </c>
      <c r="X168" s="106">
        <v>155</v>
      </c>
      <c r="Y168" s="106">
        <v>0</v>
      </c>
      <c r="Z168" s="107">
        <f t="shared" si="21"/>
        <v>541</v>
      </c>
      <c r="AA168" s="156">
        <f t="shared" si="22"/>
        <v>46</v>
      </c>
      <c r="AB168" s="106">
        <f>ROUND(IF(Table2[[#This Row],[Type]]="Company",Table2[[#This Row],[Basic_Rate_Day]]*8.33%,5),0)</f>
        <v>32</v>
      </c>
      <c r="AC168" s="107">
        <f t="shared" si="16"/>
        <v>619</v>
      </c>
      <c r="AD168" s="106">
        <v>501</v>
      </c>
      <c r="AE168" s="343" t="s">
        <v>960</v>
      </c>
      <c r="AF168" s="343" t="s">
        <v>580</v>
      </c>
      <c r="AG168" s="343" t="s">
        <v>984</v>
      </c>
      <c r="AH168" s="343"/>
      <c r="AI168" s="349" t="str">
        <f t="shared" si="19"/>
        <v>1</v>
      </c>
      <c r="AJ168" s="353">
        <f t="shared" si="20"/>
        <v>39</v>
      </c>
      <c r="AK168" s="349" t="str" cm="1">
        <f t="array" ref="AK168">_xlfn.IFS(Z168&lt;=501, "440-501", Z168&lt;=550, "502-550", Z168&lt;=600, "551-600", Z168&lt;=650, "601-650", Z168&lt;=700, "651-700", TRUE, "Above 700")</f>
        <v>502-550</v>
      </c>
      <c r="AL168" s="343"/>
      <c r="AM168" s="343"/>
      <c r="AN168" s="348">
        <v>44256</v>
      </c>
      <c r="AO168" s="343" t="s">
        <v>442</v>
      </c>
      <c r="AP168" s="349" t="str">
        <f t="shared" ca="1" si="17"/>
        <v>5Y 5M</v>
      </c>
      <c r="AQ168" s="355" t="str">
        <f>IF(_xlfn.DAYS(SETUP!$A$2,AN168)&lt;365,"Less Than 1 Yr", IF(_xlfn.DAYS(SETUP!$A$2,AN168)&lt;=730,"1 Year to 2 Yrs", IF(_xlfn.DAYS(SETUP!$A$2,AN168)&lt;=1095,"2 Yrs to 3 Yrs", IF(_xlfn.DAYS(SETUP!$A$2,AN168)&lt;=1825,"3 Yrs to 5 Yrs", IF(_xlfn.DAYS(SETUP!$A$2,AN168)&lt;=2555,"5 Yrs to 7 Yrs", "Above 7 Yrs")))))</f>
        <v>5 Yrs to 7 Yrs</v>
      </c>
      <c r="AR168" s="356" t="str">
        <f>IF(J168="","",DATEDIF(J168,SETUP!$B$2,"Y")&amp;" Yrs")</f>
        <v>56 Yrs</v>
      </c>
      <c r="AS168" s="349" t="str">
        <f>IF(J168="","",
 IF(DATEDIF(J168,SETUP!$B$2,"Y")&lt;25,"Below 25",
 IF(DATEDIF(J168,SETUP!$B$2,"Y")&lt;30,"25-30",
 IF(DATEDIF(J168,SETUP!$B$2,"Y")&lt;35,"30-35",
 IF(DATEDIF(J168,SETUP!$B$2,"Y")&lt;40,"35-40",
 "Above 40")))))</f>
        <v>Above 40</v>
      </c>
      <c r="AT168" s="349" t="s">
        <v>1140</v>
      </c>
      <c r="AU168" s="349"/>
      <c r="AV168" s="343">
        <f t="shared" si="18"/>
        <v>20</v>
      </c>
      <c r="AW168" s="357"/>
      <c r="AX168" s="343">
        <v>386</v>
      </c>
      <c r="AY168" s="352">
        <v>155</v>
      </c>
      <c r="AZ168" s="343"/>
      <c r="BA168" s="343"/>
    </row>
    <row r="169" spans="1:53" ht="13.95" customHeight="1" x14ac:dyDescent="0.25">
      <c r="A169" s="343">
        <f>COUNTIF($D$2:D169,D169)</f>
        <v>41</v>
      </c>
      <c r="B169" s="344" t="s">
        <v>445</v>
      </c>
      <c r="C169" s="345" t="s">
        <v>447</v>
      </c>
      <c r="D169" s="343" t="s">
        <v>166</v>
      </c>
      <c r="E169" s="346" t="s">
        <v>163</v>
      </c>
      <c r="F169" s="347" t="s">
        <v>163</v>
      </c>
      <c r="G169" s="681" t="s">
        <v>48</v>
      </c>
      <c r="H169" s="343"/>
      <c r="I169" s="343" t="s">
        <v>52</v>
      </c>
      <c r="J169" s="348">
        <v>26451</v>
      </c>
      <c r="K169" s="348">
        <v>46054</v>
      </c>
      <c r="L169" s="343" t="s">
        <v>605</v>
      </c>
      <c r="M169" s="343"/>
      <c r="N169" s="349" t="str">
        <f>IF(OR(MASTER_Workers!$E169="Contractor-PF",MASTER_Workers!$E169="Company"),"Yes","No")</f>
        <v>Yes</v>
      </c>
      <c r="O169" s="349" t="str">
        <f>IF(Table2[[#This Row],[Unit]]= "Sakar-III", "YES", "NO")</f>
        <v>NO</v>
      </c>
      <c r="P169" s="350">
        <v>101669861588</v>
      </c>
      <c r="Q169" s="507">
        <v>0</v>
      </c>
      <c r="R169" s="343"/>
      <c r="S169" s="367" t="str">
        <f>IF(Table2[[#This Row],[Type]]&lt;&gt;"Company", "Contractor", IF(Table2[[#This Row],[Bank_Name]]&lt;&gt;"HDFC Bank", "Cheque Payment", "HDFC NEFT"))</f>
        <v>HDFC NEFT</v>
      </c>
      <c r="T169" s="343" t="s">
        <v>1082</v>
      </c>
      <c r="U169" s="350">
        <v>50100398508564</v>
      </c>
      <c r="V169" s="352">
        <v>0</v>
      </c>
      <c r="W169" s="106">
        <v>386</v>
      </c>
      <c r="X169" s="106">
        <v>144</v>
      </c>
      <c r="Y169" s="106">
        <v>0</v>
      </c>
      <c r="Z169" s="107">
        <f t="shared" si="21"/>
        <v>530</v>
      </c>
      <c r="AA169" s="156">
        <f t="shared" si="22"/>
        <v>46</v>
      </c>
      <c r="AB169" s="106">
        <f>ROUND(IF(Table2[[#This Row],[Type]]="Company",Table2[[#This Row],[Basic_Rate_Day]]*8.33%,5),0)</f>
        <v>32</v>
      </c>
      <c r="AC169" s="107">
        <f t="shared" si="16"/>
        <v>608</v>
      </c>
      <c r="AD169" s="106">
        <v>501</v>
      </c>
      <c r="AE169" s="343" t="s">
        <v>960</v>
      </c>
      <c r="AF169" s="343" t="s">
        <v>580</v>
      </c>
      <c r="AG169" s="343" t="s">
        <v>985</v>
      </c>
      <c r="AH169" s="343"/>
      <c r="AI169" s="349" t="str">
        <f t="shared" si="19"/>
        <v>1</v>
      </c>
      <c r="AJ169" s="353">
        <f t="shared" si="20"/>
        <v>28</v>
      </c>
      <c r="AK169" s="349" t="str" cm="1">
        <f t="array" ref="AK169">_xlfn.IFS(Z169&lt;=501, "440-501", Z169&lt;=550, "502-550", Z169&lt;=600, "551-600", Z169&lt;=650, "601-650", Z169&lt;=700, "651-700", TRUE, "Above 700")</f>
        <v>502-550</v>
      </c>
      <c r="AL169" s="343"/>
      <c r="AM169" s="343"/>
      <c r="AN169" s="348">
        <v>44256</v>
      </c>
      <c r="AO169" s="343" t="s">
        <v>445</v>
      </c>
      <c r="AP169" s="349" t="str">
        <f t="shared" ca="1" si="17"/>
        <v>5Y 5M</v>
      </c>
      <c r="AQ169" s="355" t="str">
        <f>IF(_xlfn.DAYS(SETUP!$A$2,AN169)&lt;365,"Less Than 1 Yr", IF(_xlfn.DAYS(SETUP!$A$2,AN169)&lt;=730,"1 Year to 2 Yrs", IF(_xlfn.DAYS(SETUP!$A$2,AN169)&lt;=1095,"2 Yrs to 3 Yrs", IF(_xlfn.DAYS(SETUP!$A$2,AN169)&lt;=1825,"3 Yrs to 5 Yrs", IF(_xlfn.DAYS(SETUP!$A$2,AN169)&lt;=2555,"5 Yrs to 7 Yrs", "Above 7 Yrs")))))</f>
        <v>5 Yrs to 7 Yrs</v>
      </c>
      <c r="AR169" s="356" t="str">
        <f>IF(J169="","",DATEDIF(J169,SETUP!$B$2,"Y")&amp;" Yrs")</f>
        <v>53 Yrs</v>
      </c>
      <c r="AS169" s="349" t="str">
        <f>IF(J169="","",
 IF(DATEDIF(J169,SETUP!$B$2,"Y")&lt;25,"Below 25",
 IF(DATEDIF(J169,SETUP!$B$2,"Y")&lt;30,"25-30",
 IF(DATEDIF(J169,SETUP!$B$2,"Y")&lt;35,"30-35",
 IF(DATEDIF(J169,SETUP!$B$2,"Y")&lt;40,"35-40",
 "Above 40")))))</f>
        <v>Above 40</v>
      </c>
      <c r="AT169" s="349" t="s">
        <v>1140</v>
      </c>
      <c r="AU169" s="349"/>
      <c r="AV169" s="343">
        <f t="shared" si="18"/>
        <v>20</v>
      </c>
      <c r="AW169" s="357"/>
      <c r="AX169" s="343">
        <v>386</v>
      </c>
      <c r="AY169" s="352">
        <v>144</v>
      </c>
      <c r="AZ169" s="343"/>
      <c r="BA169" s="343"/>
    </row>
    <row r="170" spans="1:53" ht="13.95" customHeight="1" x14ac:dyDescent="0.25">
      <c r="A170" s="343">
        <f>COUNTIF($D$2:D170,D170)</f>
        <v>42</v>
      </c>
      <c r="B170" s="344" t="s">
        <v>448</v>
      </c>
      <c r="C170" s="345" t="s">
        <v>450</v>
      </c>
      <c r="D170" s="343" t="s">
        <v>166</v>
      </c>
      <c r="E170" s="346" t="s">
        <v>163</v>
      </c>
      <c r="F170" s="347" t="s">
        <v>163</v>
      </c>
      <c r="G170" s="681" t="s">
        <v>262</v>
      </c>
      <c r="H170" s="343"/>
      <c r="I170" s="343" t="s">
        <v>45</v>
      </c>
      <c r="J170" s="348">
        <v>33430</v>
      </c>
      <c r="K170" s="348">
        <v>46054</v>
      </c>
      <c r="L170" s="343" t="s">
        <v>605</v>
      </c>
      <c r="M170" s="343"/>
      <c r="N170" s="349" t="str">
        <f>IF(OR(MASTER_Workers!$E170="Contractor-PF",MASTER_Workers!$E170="Company"),"Yes","No")</f>
        <v>Yes</v>
      </c>
      <c r="O170" s="349" t="str">
        <f>IF(Table2[[#This Row],[Unit]]= "Sakar-III", "YES", "NO")</f>
        <v>NO</v>
      </c>
      <c r="P170" s="350">
        <v>101670993850</v>
      </c>
      <c r="Q170" s="507">
        <v>0</v>
      </c>
      <c r="R170" s="343"/>
      <c r="S170" s="367" t="str">
        <f>IF(Table2[[#This Row],[Type]]&lt;&gt;"Company", "Contractor", IF(Table2[[#This Row],[Bank_Name]]&lt;&gt;"HDFC Bank", "Cheque Payment", "HDFC NEFT"))</f>
        <v>HDFC NEFT</v>
      </c>
      <c r="T170" s="343" t="s">
        <v>1082</v>
      </c>
      <c r="U170" s="350">
        <v>50100398511752</v>
      </c>
      <c r="V170" s="352">
        <v>0</v>
      </c>
      <c r="W170" s="106">
        <v>386</v>
      </c>
      <c r="X170" s="106">
        <v>114</v>
      </c>
      <c r="Y170" s="106">
        <v>0</v>
      </c>
      <c r="Z170" s="107">
        <f t="shared" si="21"/>
        <v>500</v>
      </c>
      <c r="AA170" s="156">
        <f t="shared" si="22"/>
        <v>46</v>
      </c>
      <c r="AB170" s="106">
        <f>ROUND(IF(Table2[[#This Row],[Type]]="Company",Table2[[#This Row],[Basic_Rate_Day]]*8.33%,5),0)</f>
        <v>32</v>
      </c>
      <c r="AC170" s="107">
        <f t="shared" si="16"/>
        <v>578</v>
      </c>
      <c r="AD170" s="106">
        <v>501</v>
      </c>
      <c r="AE170" s="343" t="s">
        <v>956</v>
      </c>
      <c r="AF170" s="343" t="s">
        <v>957</v>
      </c>
      <c r="AG170" s="343" t="s">
        <v>968</v>
      </c>
      <c r="AH170" s="343"/>
      <c r="AI170" s="349" t="str">
        <f t="shared" si="19"/>
        <v>1</v>
      </c>
      <c r="AJ170" s="353">
        <f t="shared" si="20"/>
        <v>-2</v>
      </c>
      <c r="AK170" s="349" t="str" cm="1">
        <f t="array" ref="AK170">_xlfn.IFS(Z170&lt;=501, "440-501", Z170&lt;=550, "502-550", Z170&lt;=600, "551-600", Z170&lt;=650, "601-650", Z170&lt;=700, "651-700", TRUE, "Above 700")</f>
        <v>440-501</v>
      </c>
      <c r="AL170" s="343"/>
      <c r="AM170" s="343"/>
      <c r="AN170" s="348">
        <v>44256</v>
      </c>
      <c r="AO170" s="343" t="s">
        <v>448</v>
      </c>
      <c r="AP170" s="349" t="str">
        <f t="shared" ca="1" si="17"/>
        <v>5Y 5M</v>
      </c>
      <c r="AQ170" s="355" t="str">
        <f>IF(_xlfn.DAYS(SETUP!$A$2,AN170)&lt;365,"Less Than 1 Yr", IF(_xlfn.DAYS(SETUP!$A$2,AN170)&lt;=730,"1 Year to 2 Yrs", IF(_xlfn.DAYS(SETUP!$A$2,AN170)&lt;=1095,"2 Yrs to 3 Yrs", IF(_xlfn.DAYS(SETUP!$A$2,AN170)&lt;=1825,"3 Yrs to 5 Yrs", IF(_xlfn.DAYS(SETUP!$A$2,AN170)&lt;=2555,"5 Yrs to 7 Yrs", "Above 7 Yrs")))))</f>
        <v>5 Yrs to 7 Yrs</v>
      </c>
      <c r="AR170" s="356" t="str">
        <f>IF(J170="","",DATEDIF(J170,SETUP!$B$2,"Y")&amp;" Yrs")</f>
        <v>34 Yrs</v>
      </c>
      <c r="AS170" s="349" t="str">
        <f>IF(J170="","",
 IF(DATEDIF(J170,SETUP!$B$2,"Y")&lt;25,"Below 25",
 IF(DATEDIF(J170,SETUP!$B$2,"Y")&lt;30,"25-30",
 IF(DATEDIF(J170,SETUP!$B$2,"Y")&lt;35,"30-35",
 IF(DATEDIF(J170,SETUP!$B$2,"Y")&lt;40,"35-40",
 "Above 40")))))</f>
        <v>30-35</v>
      </c>
      <c r="AT170" s="349" t="s">
        <v>1141</v>
      </c>
      <c r="AU170" s="349"/>
      <c r="AV170" s="343">
        <f t="shared" si="18"/>
        <v>20</v>
      </c>
      <c r="AW170" s="357"/>
      <c r="AX170" s="343">
        <v>386</v>
      </c>
      <c r="AY170" s="352">
        <v>114</v>
      </c>
      <c r="AZ170" s="343"/>
      <c r="BA170" s="343"/>
    </row>
    <row r="171" spans="1:53" ht="13.95" customHeight="1" x14ac:dyDescent="0.25">
      <c r="A171" s="343">
        <f>COUNTIF($D$2:D171,D171)</f>
        <v>43</v>
      </c>
      <c r="B171" s="344" t="s">
        <v>451</v>
      </c>
      <c r="C171" s="345" t="s">
        <v>453</v>
      </c>
      <c r="D171" s="343" t="s">
        <v>166</v>
      </c>
      <c r="E171" s="346" t="s">
        <v>163</v>
      </c>
      <c r="F171" s="347" t="s">
        <v>163</v>
      </c>
      <c r="G171" s="681" t="s">
        <v>48</v>
      </c>
      <c r="H171" s="343"/>
      <c r="I171" s="343" t="s">
        <v>52</v>
      </c>
      <c r="J171" s="348">
        <v>29221</v>
      </c>
      <c r="K171" s="348">
        <v>46054</v>
      </c>
      <c r="L171" s="343" t="s">
        <v>605</v>
      </c>
      <c r="M171" s="343"/>
      <c r="N171" s="349" t="str">
        <f>IF(OR(MASTER_Workers!$E171="Contractor-PF",MASTER_Workers!$E171="Company"),"Yes","No")</f>
        <v>Yes</v>
      </c>
      <c r="O171" s="349" t="str">
        <f>IF(Table2[[#This Row],[Unit]]= "Sakar-III", "YES", "NO")</f>
        <v>NO</v>
      </c>
      <c r="P171" s="350">
        <v>101287661886</v>
      </c>
      <c r="Q171" s="507">
        <v>0</v>
      </c>
      <c r="R171" s="343"/>
      <c r="S171" s="367" t="str">
        <f>IF(Table2[[#This Row],[Type]]&lt;&gt;"Company", "Contractor", IF(Table2[[#This Row],[Bank_Name]]&lt;&gt;"HDFC Bank", "Cheque Payment", "HDFC NEFT"))</f>
        <v>HDFC NEFT</v>
      </c>
      <c r="T171" s="343" t="s">
        <v>1082</v>
      </c>
      <c r="U171" s="350">
        <v>50100442378422</v>
      </c>
      <c r="V171" s="352">
        <v>0</v>
      </c>
      <c r="W171" s="106">
        <v>384</v>
      </c>
      <c r="X171" s="106">
        <v>106</v>
      </c>
      <c r="Y171" s="106">
        <v>0</v>
      </c>
      <c r="Z171" s="107">
        <f t="shared" si="21"/>
        <v>490</v>
      </c>
      <c r="AA171" s="156">
        <f t="shared" si="22"/>
        <v>46</v>
      </c>
      <c r="AB171" s="106">
        <f>ROUND(IF(Table2[[#This Row],[Type]]="Company",Table2[[#This Row],[Basic_Rate_Day]]*8.33%,5),0)</f>
        <v>32</v>
      </c>
      <c r="AC171" s="107">
        <f t="shared" si="16"/>
        <v>568</v>
      </c>
      <c r="AD171" s="106">
        <v>501</v>
      </c>
      <c r="AE171" s="343" t="s">
        <v>963</v>
      </c>
      <c r="AF171" s="343" t="s">
        <v>580</v>
      </c>
      <c r="AG171" s="343" t="s">
        <v>990</v>
      </c>
      <c r="AH171" s="343"/>
      <c r="AI171" s="349" t="str">
        <f t="shared" si="19"/>
        <v>1</v>
      </c>
      <c r="AJ171" s="353">
        <f t="shared" si="20"/>
        <v>-12</v>
      </c>
      <c r="AK171" s="349" t="str" cm="1">
        <f t="array" ref="AK171">_xlfn.IFS(Z171&lt;=501, "440-501", Z171&lt;=550, "502-550", Z171&lt;=600, "551-600", Z171&lt;=650, "601-650", Z171&lt;=700, "651-700", TRUE, "Above 700")</f>
        <v>440-501</v>
      </c>
      <c r="AL171" s="343"/>
      <c r="AM171" s="343"/>
      <c r="AN171" s="348">
        <v>44287</v>
      </c>
      <c r="AO171" s="343" t="s">
        <v>451</v>
      </c>
      <c r="AP171" s="349" t="str">
        <f t="shared" ca="1" si="17"/>
        <v>5Y 4M</v>
      </c>
      <c r="AQ171" s="355" t="str">
        <f>IF(_xlfn.DAYS(SETUP!$A$2,AN171)&lt;365,"Less Than 1 Yr", IF(_xlfn.DAYS(SETUP!$A$2,AN171)&lt;=730,"1 Year to 2 Yrs", IF(_xlfn.DAYS(SETUP!$A$2,AN171)&lt;=1095,"2 Yrs to 3 Yrs", IF(_xlfn.DAYS(SETUP!$A$2,AN171)&lt;=1825,"3 Yrs to 5 Yrs", IF(_xlfn.DAYS(SETUP!$A$2,AN171)&lt;=2555,"5 Yrs to 7 Yrs", "Above 7 Yrs")))))</f>
        <v>5 Yrs to 7 Yrs</v>
      </c>
      <c r="AR171" s="356" t="str">
        <f>IF(J171="","",DATEDIF(J171,SETUP!$B$2,"Y")&amp;" Yrs")</f>
        <v>46 Yrs</v>
      </c>
      <c r="AS171" s="349" t="str">
        <f>IF(J171="","",
 IF(DATEDIF(J171,SETUP!$B$2,"Y")&lt;25,"Below 25",
 IF(DATEDIF(J171,SETUP!$B$2,"Y")&lt;30,"25-30",
 IF(DATEDIF(J171,SETUP!$B$2,"Y")&lt;35,"30-35",
 IF(DATEDIF(J171,SETUP!$B$2,"Y")&lt;40,"35-40",
 "Above 40")))))</f>
        <v>Above 40</v>
      </c>
      <c r="AT171" s="349" t="s">
        <v>1140</v>
      </c>
      <c r="AU171" s="349"/>
      <c r="AV171" s="343">
        <f t="shared" si="18"/>
        <v>20</v>
      </c>
      <c r="AW171" s="357"/>
      <c r="AX171" s="343">
        <v>384</v>
      </c>
      <c r="AY171" s="352">
        <v>106</v>
      </c>
      <c r="AZ171" s="343"/>
      <c r="BA171" s="343"/>
    </row>
    <row r="172" spans="1:53" ht="13.95" customHeight="1" x14ac:dyDescent="0.25">
      <c r="A172" s="343">
        <f>COUNTIF($D$2:D172,D172)</f>
        <v>44</v>
      </c>
      <c r="B172" s="344" t="s">
        <v>454</v>
      </c>
      <c r="C172" s="345" t="s">
        <v>456</v>
      </c>
      <c r="D172" s="343" t="s">
        <v>166</v>
      </c>
      <c r="E172" s="346" t="s">
        <v>163</v>
      </c>
      <c r="F172" s="347" t="s">
        <v>163</v>
      </c>
      <c r="G172" s="681" t="s">
        <v>51</v>
      </c>
      <c r="H172" s="343"/>
      <c r="I172" s="343" t="s">
        <v>52</v>
      </c>
      <c r="J172" s="348">
        <v>36996</v>
      </c>
      <c r="K172" s="348">
        <v>46054</v>
      </c>
      <c r="L172" s="343" t="s">
        <v>605</v>
      </c>
      <c r="M172" s="343"/>
      <c r="N172" s="349" t="str">
        <f>IF(OR(MASTER_Workers!$E172="Contractor-PF",MASTER_Workers!$E172="Company"),"Yes","No")</f>
        <v>Yes</v>
      </c>
      <c r="O172" s="349" t="str">
        <f>IF(Table2[[#This Row],[Unit]]= "Sakar-III", "YES", "NO")</f>
        <v>NO</v>
      </c>
      <c r="P172" s="350">
        <v>101680680948</v>
      </c>
      <c r="Q172" s="507">
        <v>0</v>
      </c>
      <c r="R172" s="343"/>
      <c r="S172" s="367" t="str">
        <f>IF(Table2[[#This Row],[Type]]&lt;&gt;"Company", "Contractor", IF(Table2[[#This Row],[Bank_Name]]&lt;&gt;"HDFC Bank", "Cheque Payment", "HDFC NEFT"))</f>
        <v>HDFC NEFT</v>
      </c>
      <c r="T172" s="343" t="s">
        <v>1082</v>
      </c>
      <c r="U172" s="350">
        <v>50100442378395</v>
      </c>
      <c r="V172" s="352">
        <v>0</v>
      </c>
      <c r="W172" s="106">
        <v>384</v>
      </c>
      <c r="X172" s="106">
        <v>91</v>
      </c>
      <c r="Y172" s="106">
        <v>0</v>
      </c>
      <c r="Z172" s="107">
        <f t="shared" si="21"/>
        <v>475</v>
      </c>
      <c r="AA172" s="156">
        <f t="shared" si="22"/>
        <v>46</v>
      </c>
      <c r="AB172" s="106">
        <f>ROUND(IF(Table2[[#This Row],[Type]]="Company",Table2[[#This Row],[Basic_Rate_Day]]*8.33%,5),0)</f>
        <v>32</v>
      </c>
      <c r="AC172" s="107">
        <f t="shared" si="16"/>
        <v>553</v>
      </c>
      <c r="AD172" s="106">
        <v>501</v>
      </c>
      <c r="AE172" s="343" t="s">
        <v>956</v>
      </c>
      <c r="AF172" s="343" t="s">
        <v>957</v>
      </c>
      <c r="AG172" s="343" t="s">
        <v>968</v>
      </c>
      <c r="AH172" s="343"/>
      <c r="AI172" s="349" t="str">
        <f t="shared" si="19"/>
        <v>1</v>
      </c>
      <c r="AJ172" s="353">
        <f t="shared" si="20"/>
        <v>-27</v>
      </c>
      <c r="AK172" s="349" t="str" cm="1">
        <f t="array" ref="AK172">_xlfn.IFS(Z172&lt;=501, "440-501", Z172&lt;=550, "502-550", Z172&lt;=600, "551-600", Z172&lt;=650, "601-650", Z172&lt;=700, "651-700", TRUE, "Above 700")</f>
        <v>440-501</v>
      </c>
      <c r="AL172" s="343"/>
      <c r="AM172" s="343"/>
      <c r="AN172" s="348">
        <v>44287</v>
      </c>
      <c r="AO172" s="343" t="s">
        <v>454</v>
      </c>
      <c r="AP172" s="349" t="str">
        <f t="shared" ca="1" si="17"/>
        <v>5Y 4M</v>
      </c>
      <c r="AQ172" s="355" t="str">
        <f>IF(_xlfn.DAYS(SETUP!$A$2,AN172)&lt;365,"Less Than 1 Yr", IF(_xlfn.DAYS(SETUP!$A$2,AN172)&lt;=730,"1 Year to 2 Yrs", IF(_xlfn.DAYS(SETUP!$A$2,AN172)&lt;=1095,"2 Yrs to 3 Yrs", IF(_xlfn.DAYS(SETUP!$A$2,AN172)&lt;=1825,"3 Yrs to 5 Yrs", IF(_xlfn.DAYS(SETUP!$A$2,AN172)&lt;=2555,"5 Yrs to 7 Yrs", "Above 7 Yrs")))))</f>
        <v>5 Yrs to 7 Yrs</v>
      </c>
      <c r="AR172" s="356" t="str">
        <f>IF(J172="","",DATEDIF(J172,SETUP!$B$2,"Y")&amp;" Yrs")</f>
        <v>24 Yrs</v>
      </c>
      <c r="AS172" s="349" t="str">
        <f>IF(J172="","",
 IF(DATEDIF(J172,SETUP!$B$2,"Y")&lt;25,"Below 25",
 IF(DATEDIF(J172,SETUP!$B$2,"Y")&lt;30,"25-30",
 IF(DATEDIF(J172,SETUP!$B$2,"Y")&lt;35,"30-35",
 IF(DATEDIF(J172,SETUP!$B$2,"Y")&lt;40,"35-40",
 "Above 40")))))</f>
        <v>Below 25</v>
      </c>
      <c r="AT172" s="349" t="s">
        <v>1140</v>
      </c>
      <c r="AU172" s="349"/>
      <c r="AV172" s="343">
        <f t="shared" si="18"/>
        <v>20</v>
      </c>
      <c r="AW172" s="357"/>
      <c r="AX172" s="343">
        <v>384</v>
      </c>
      <c r="AY172" s="352">
        <v>91</v>
      </c>
      <c r="AZ172" s="343"/>
      <c r="BA172" s="343"/>
    </row>
    <row r="173" spans="1:53" ht="13.95" customHeight="1" x14ac:dyDescent="0.25">
      <c r="A173" s="343">
        <f>COUNTIF($D$2:D173,D173)</f>
        <v>45</v>
      </c>
      <c r="B173" s="344" t="s">
        <v>457</v>
      </c>
      <c r="C173" s="345" t="s">
        <v>459</v>
      </c>
      <c r="D173" s="343" t="s">
        <v>166</v>
      </c>
      <c r="E173" s="346" t="s">
        <v>163</v>
      </c>
      <c r="F173" s="347" t="s">
        <v>163</v>
      </c>
      <c r="G173" s="681" t="s">
        <v>203</v>
      </c>
      <c r="H173" s="343"/>
      <c r="I173" s="343" t="s">
        <v>45</v>
      </c>
      <c r="J173" s="348">
        <v>36938</v>
      </c>
      <c r="K173" s="348">
        <v>46054</v>
      </c>
      <c r="L173" s="343" t="s">
        <v>605</v>
      </c>
      <c r="M173" s="343"/>
      <c r="N173" s="349" t="str">
        <f>IF(OR(MASTER_Workers!$E173="Contractor-PF",MASTER_Workers!$E173="Company"),"Yes","No")</f>
        <v>Yes</v>
      </c>
      <c r="O173" s="349" t="str">
        <f>IF(Table2[[#This Row],[Unit]]= "Sakar-III", "YES", "NO")</f>
        <v>NO</v>
      </c>
      <c r="P173" s="350">
        <v>101196918138</v>
      </c>
      <c r="Q173" s="507">
        <v>0</v>
      </c>
      <c r="R173" s="343"/>
      <c r="S173" s="368" t="str">
        <f>IF(Table2[[#This Row],[Type]]&lt;&gt;"Company", "Contractor", IF(Table2[[#This Row],[Bank_Name]]&lt;&gt;"HDFC Bank", "Cheque Payment", "HDFC NEFT"))</f>
        <v>HDFC NEFT</v>
      </c>
      <c r="T173" s="343" t="s">
        <v>1082</v>
      </c>
      <c r="U173" s="350">
        <v>50100420732295</v>
      </c>
      <c r="V173" s="352">
        <v>0</v>
      </c>
      <c r="W173" s="106">
        <v>384</v>
      </c>
      <c r="X173" s="106">
        <v>115</v>
      </c>
      <c r="Y173" s="106">
        <v>15</v>
      </c>
      <c r="Z173" s="107">
        <f t="shared" si="21"/>
        <v>514</v>
      </c>
      <c r="AA173" s="156">
        <f t="shared" si="22"/>
        <v>46</v>
      </c>
      <c r="AB173" s="155">
        <f>ROUND(IF(Table2[[#This Row],[Type]]="Company",Table2[[#This Row],[Basic_Rate_Day]]*8.33%,5),0)</f>
        <v>32</v>
      </c>
      <c r="AC173" s="107">
        <f t="shared" si="16"/>
        <v>592</v>
      </c>
      <c r="AD173" s="106">
        <v>501</v>
      </c>
      <c r="AE173" s="343" t="s">
        <v>956</v>
      </c>
      <c r="AF173" s="343" t="s">
        <v>957</v>
      </c>
      <c r="AG173" s="343" t="s">
        <v>968</v>
      </c>
      <c r="AH173" s="343"/>
      <c r="AI173" s="349" t="str">
        <f t="shared" si="19"/>
        <v>1</v>
      </c>
      <c r="AJ173" s="369">
        <f t="shared" si="20"/>
        <v>12</v>
      </c>
      <c r="AK173" s="349" t="str" cm="1">
        <f t="array" ref="AK173">_xlfn.IFS(Z173&lt;=501, "440-501", Z173&lt;=550, "502-550", Z173&lt;=600, "551-600", Z173&lt;=650, "601-650", Z173&lt;=700, "651-700", TRUE, "Above 700")</f>
        <v>502-550</v>
      </c>
      <c r="AL173" s="343"/>
      <c r="AM173" s="343"/>
      <c r="AN173" s="348">
        <v>44287</v>
      </c>
      <c r="AO173" s="343" t="s">
        <v>457</v>
      </c>
      <c r="AP173" s="349" t="str">
        <f t="shared" ca="1" si="17"/>
        <v>5Y 4M</v>
      </c>
      <c r="AQ173" s="355" t="str">
        <f>IF(_xlfn.DAYS(SETUP!$A$2,AN173)&lt;365,"Less Than 1 Yr", IF(_xlfn.DAYS(SETUP!$A$2,AN173)&lt;=730,"1 Year to 2 Yrs", IF(_xlfn.DAYS(SETUP!$A$2,AN173)&lt;=1095,"2 Yrs to 3 Yrs", IF(_xlfn.DAYS(SETUP!$A$2,AN173)&lt;=1825,"3 Yrs to 5 Yrs", IF(_xlfn.DAYS(SETUP!$A$2,AN173)&lt;=2555,"5 Yrs to 7 Yrs", "Above 7 Yrs")))))</f>
        <v>5 Yrs to 7 Yrs</v>
      </c>
      <c r="AR173" s="356" t="str">
        <f>IF(J173="","",DATEDIF(J173,SETUP!$B$2,"Y")&amp;" Yrs")</f>
        <v>25 Yrs</v>
      </c>
      <c r="AS173" s="349" t="str">
        <f>IF(J173="","",
 IF(DATEDIF(J173,SETUP!$B$2,"Y")&lt;25,"Below 25",
 IF(DATEDIF(J173,SETUP!$B$2,"Y")&lt;30,"25-30",
 IF(DATEDIF(J173,SETUP!$B$2,"Y")&lt;35,"30-35",
 IF(DATEDIF(J173,SETUP!$B$2,"Y")&lt;40,"35-40",
 "Above 40")))))</f>
        <v>25-30</v>
      </c>
      <c r="AT173" s="343" t="s">
        <v>1141</v>
      </c>
      <c r="AU173" s="343"/>
      <c r="AV173" s="349">
        <f t="shared" si="18"/>
        <v>20</v>
      </c>
      <c r="AW173" s="357"/>
      <c r="AX173" s="343">
        <v>384</v>
      </c>
      <c r="AY173" s="352">
        <v>115</v>
      </c>
      <c r="AZ173" s="343"/>
      <c r="BA173" s="343"/>
    </row>
    <row r="174" spans="1:53" ht="13.95" customHeight="1" x14ac:dyDescent="0.25">
      <c r="A174" s="343">
        <f>COUNTIF($D$2:D174,D174)</f>
        <v>46</v>
      </c>
      <c r="B174" s="344" t="s">
        <v>460</v>
      </c>
      <c r="C174" s="345" t="s">
        <v>462</v>
      </c>
      <c r="D174" s="343" t="s">
        <v>166</v>
      </c>
      <c r="E174" s="346" t="s">
        <v>163</v>
      </c>
      <c r="F174" s="347" t="s">
        <v>163</v>
      </c>
      <c r="G174" s="681" t="s">
        <v>51</v>
      </c>
      <c r="H174" s="343"/>
      <c r="I174" s="343" t="s">
        <v>52</v>
      </c>
      <c r="J174" s="348">
        <v>37292</v>
      </c>
      <c r="K174" s="348">
        <v>46054</v>
      </c>
      <c r="L174" s="343" t="s">
        <v>605</v>
      </c>
      <c r="M174" s="343"/>
      <c r="N174" s="349" t="str">
        <f>IF(OR(MASTER_Workers!$E174="Contractor-PF",MASTER_Workers!$E174="Company"),"Yes","No")</f>
        <v>Yes</v>
      </c>
      <c r="O174" s="349" t="str">
        <f>IF(Table2[[#This Row],[Unit]]= "Sakar-III", "YES", "NO")</f>
        <v>NO</v>
      </c>
      <c r="P174" s="350">
        <v>101687799690</v>
      </c>
      <c r="Q174" s="507">
        <v>0</v>
      </c>
      <c r="R174" s="343"/>
      <c r="S174" s="367" t="str">
        <f>IF(Table2[[#This Row],[Type]]&lt;&gt;"Company", "Contractor", IF(Table2[[#This Row],[Bank_Name]]&lt;&gt;"HDFC Bank", "Cheque Payment", "HDFC NEFT"))</f>
        <v>HDFC NEFT</v>
      </c>
      <c r="T174" s="343" t="s">
        <v>1082</v>
      </c>
      <c r="U174" s="350">
        <v>50100442378372</v>
      </c>
      <c r="V174" s="352">
        <v>0</v>
      </c>
      <c r="W174" s="106">
        <v>389</v>
      </c>
      <c r="X174" s="106">
        <v>91</v>
      </c>
      <c r="Y174" s="106">
        <v>0</v>
      </c>
      <c r="Z174" s="107">
        <f t="shared" si="21"/>
        <v>480</v>
      </c>
      <c r="AA174" s="156">
        <f t="shared" si="22"/>
        <v>47</v>
      </c>
      <c r="AB174" s="106">
        <f>ROUND(IF(Table2[[#This Row],[Type]]="Company",Table2[[#This Row],[Basic_Rate_Day]]*8.33%,5),0)</f>
        <v>32</v>
      </c>
      <c r="AC174" s="107">
        <f t="shared" si="16"/>
        <v>559</v>
      </c>
      <c r="AD174" s="106">
        <v>501</v>
      </c>
      <c r="AE174" s="343" t="s">
        <v>963</v>
      </c>
      <c r="AF174" s="343" t="s">
        <v>580</v>
      </c>
      <c r="AG174" s="343" t="s">
        <v>964</v>
      </c>
      <c r="AH174" s="343"/>
      <c r="AI174" s="349" t="str">
        <f t="shared" si="19"/>
        <v>1</v>
      </c>
      <c r="AJ174" s="353">
        <f t="shared" si="20"/>
        <v>-22</v>
      </c>
      <c r="AK174" s="349" t="str" cm="1">
        <f t="array" ref="AK174">_xlfn.IFS(Z174&lt;=501, "440-501", Z174&lt;=550, "502-550", Z174&lt;=600, "551-600", Z174&lt;=650, "601-650", Z174&lt;=700, "651-700", TRUE, "Above 700")</f>
        <v>440-501</v>
      </c>
      <c r="AL174" s="343"/>
      <c r="AM174" s="343"/>
      <c r="AN174" s="348">
        <v>44287</v>
      </c>
      <c r="AO174" s="343" t="s">
        <v>460</v>
      </c>
      <c r="AP174" s="349" t="str">
        <f t="shared" ca="1" si="17"/>
        <v>5Y 4M</v>
      </c>
      <c r="AQ174" s="355" t="str">
        <f>IF(_xlfn.DAYS(SETUP!$A$2,AN174)&lt;365,"Less Than 1 Yr", IF(_xlfn.DAYS(SETUP!$A$2,AN174)&lt;=730,"1 Year to 2 Yrs", IF(_xlfn.DAYS(SETUP!$A$2,AN174)&lt;=1095,"2 Yrs to 3 Yrs", IF(_xlfn.DAYS(SETUP!$A$2,AN174)&lt;=1825,"3 Yrs to 5 Yrs", IF(_xlfn.DAYS(SETUP!$A$2,AN174)&lt;=2555,"5 Yrs to 7 Yrs", "Above 7 Yrs")))))</f>
        <v>5 Yrs to 7 Yrs</v>
      </c>
      <c r="AR174" s="356" t="str">
        <f>IF(J174="","",DATEDIF(J174,SETUP!$B$2,"Y")&amp;" Yrs")</f>
        <v>24 Yrs</v>
      </c>
      <c r="AS174" s="349" t="str">
        <f>IF(J174="","",
 IF(DATEDIF(J174,SETUP!$B$2,"Y")&lt;25,"Below 25",
 IF(DATEDIF(J174,SETUP!$B$2,"Y")&lt;30,"25-30",
 IF(DATEDIF(J174,SETUP!$B$2,"Y")&lt;35,"30-35",
 IF(DATEDIF(J174,SETUP!$B$2,"Y")&lt;40,"35-40",
 "Above 40")))))</f>
        <v>Below 25</v>
      </c>
      <c r="AT174" s="349" t="s">
        <v>1140</v>
      </c>
      <c r="AU174" s="349"/>
      <c r="AV174" s="343">
        <f t="shared" si="18"/>
        <v>20</v>
      </c>
      <c r="AW174" s="357"/>
      <c r="AX174" s="343">
        <v>389</v>
      </c>
      <c r="AY174" s="352">
        <v>91</v>
      </c>
      <c r="AZ174" s="343"/>
      <c r="BA174" s="343"/>
    </row>
    <row r="175" spans="1:53" ht="13.95" customHeight="1" x14ac:dyDescent="0.25">
      <c r="A175" s="343">
        <f>COUNTIF($D$2:D175,D175)</f>
        <v>47</v>
      </c>
      <c r="B175" s="344" t="s">
        <v>463</v>
      </c>
      <c r="C175" s="345" t="s">
        <v>465</v>
      </c>
      <c r="D175" s="343" t="s">
        <v>166</v>
      </c>
      <c r="E175" s="346" t="s">
        <v>163</v>
      </c>
      <c r="F175" s="347" t="s">
        <v>163</v>
      </c>
      <c r="G175" s="681" t="s">
        <v>299</v>
      </c>
      <c r="H175" s="343"/>
      <c r="I175" s="343" t="s">
        <v>45</v>
      </c>
      <c r="J175" s="348">
        <v>33849</v>
      </c>
      <c r="K175" s="348">
        <v>46054</v>
      </c>
      <c r="L175" s="343" t="s">
        <v>605</v>
      </c>
      <c r="M175" s="343"/>
      <c r="N175" s="349" t="str">
        <f>IF(OR(MASTER_Workers!$E175="Contractor-PF",MASTER_Workers!$E175="Company"),"Yes","No")</f>
        <v>Yes</v>
      </c>
      <c r="O175" s="349" t="str">
        <f>IF(Table2[[#This Row],[Unit]]= "Sakar-III", "YES", "NO")</f>
        <v>NO</v>
      </c>
      <c r="P175" s="350">
        <v>100176100587</v>
      </c>
      <c r="Q175" s="507">
        <v>0</v>
      </c>
      <c r="R175" s="343"/>
      <c r="S175" s="368" t="str">
        <f>IF(Table2[[#This Row],[Type]]&lt;&gt;"Company", "Contractor", IF(Table2[[#This Row],[Bank_Name]]&lt;&gt;"HDFC Bank", "Cheque Payment", "HDFC NEFT"))</f>
        <v>HDFC NEFT</v>
      </c>
      <c r="T175" s="343" t="s">
        <v>1082</v>
      </c>
      <c r="U175" s="350">
        <v>50100042734034</v>
      </c>
      <c r="V175" s="352">
        <v>0</v>
      </c>
      <c r="W175" s="106">
        <v>389</v>
      </c>
      <c r="X175" s="106">
        <v>206</v>
      </c>
      <c r="Y175" s="106">
        <v>10</v>
      </c>
      <c r="Z175" s="107">
        <f t="shared" si="21"/>
        <v>605</v>
      </c>
      <c r="AA175" s="156">
        <f t="shared" si="22"/>
        <v>47</v>
      </c>
      <c r="AB175" s="155">
        <f>ROUND(IF(Table2[[#This Row],[Type]]="Company",Table2[[#This Row],[Basic_Rate_Day]]*8.33%,5),0)</f>
        <v>32</v>
      </c>
      <c r="AC175" s="107">
        <f t="shared" si="16"/>
        <v>684</v>
      </c>
      <c r="AD175" s="106">
        <v>501</v>
      </c>
      <c r="AE175" s="343" t="s">
        <v>956</v>
      </c>
      <c r="AF175" s="343" t="s">
        <v>957</v>
      </c>
      <c r="AG175" s="343" t="s">
        <v>966</v>
      </c>
      <c r="AH175" s="343"/>
      <c r="AI175" s="349" t="str">
        <f t="shared" si="19"/>
        <v>1</v>
      </c>
      <c r="AJ175" s="369">
        <f t="shared" si="20"/>
        <v>103</v>
      </c>
      <c r="AK175" s="349" t="str" cm="1">
        <f t="array" ref="AK175">_xlfn.IFS(Z175&lt;=501, "440-501", Z175&lt;=550, "502-550", Z175&lt;=600, "551-600", Z175&lt;=650, "601-650", Z175&lt;=700, "651-700", TRUE, "Above 700")</f>
        <v>601-650</v>
      </c>
      <c r="AL175" s="343"/>
      <c r="AM175" s="343"/>
      <c r="AN175" s="348">
        <v>44436</v>
      </c>
      <c r="AO175" s="343" t="s">
        <v>463</v>
      </c>
      <c r="AP175" s="349" t="str">
        <f t="shared" ca="1" si="17"/>
        <v>4Y 11M</v>
      </c>
      <c r="AQ175" s="355" t="str">
        <f>IF(_xlfn.DAYS(SETUP!$A$2,AN175)&lt;365,"Less Than 1 Yr", IF(_xlfn.DAYS(SETUP!$A$2,AN175)&lt;=730,"1 Year to 2 Yrs", IF(_xlfn.DAYS(SETUP!$A$2,AN175)&lt;=1095,"2 Yrs to 3 Yrs", IF(_xlfn.DAYS(SETUP!$A$2,AN175)&lt;=1825,"3 Yrs to 5 Yrs", IF(_xlfn.DAYS(SETUP!$A$2,AN175)&lt;=2555,"5 Yrs to 7 Yrs", "Above 7 Yrs")))))</f>
        <v>3 Yrs to 5 Yrs</v>
      </c>
      <c r="AR175" s="356" t="str">
        <f>IF(J175="","",DATEDIF(J175,SETUP!$B$2,"Y")&amp;" Yrs")</f>
        <v>33 Yrs</v>
      </c>
      <c r="AS175" s="349" t="str">
        <f>IF(J175="","",
 IF(DATEDIF(J175,SETUP!$B$2,"Y")&lt;25,"Below 25",
 IF(DATEDIF(J175,SETUP!$B$2,"Y")&lt;30,"25-30",
 IF(DATEDIF(J175,SETUP!$B$2,"Y")&lt;35,"30-35",
 IF(DATEDIF(J175,SETUP!$B$2,"Y")&lt;40,"35-40",
 "Above 40")))))</f>
        <v>30-35</v>
      </c>
      <c r="AT175" s="343" t="s">
        <v>1142</v>
      </c>
      <c r="AU175" s="343"/>
      <c r="AV175" s="349">
        <f t="shared" si="18"/>
        <v>20</v>
      </c>
      <c r="AW175" s="357"/>
      <c r="AX175" s="343">
        <v>389</v>
      </c>
      <c r="AY175" s="352">
        <v>206</v>
      </c>
      <c r="AZ175" s="343"/>
      <c r="BA175" s="343"/>
    </row>
    <row r="176" spans="1:53" ht="13.95" customHeight="1" x14ac:dyDescent="0.25">
      <c r="A176" s="343">
        <f>COUNTIF($D$2:D176,D176)</f>
        <v>48</v>
      </c>
      <c r="B176" s="344" t="s">
        <v>466</v>
      </c>
      <c r="C176" s="345" t="s">
        <v>468</v>
      </c>
      <c r="D176" s="343" t="s">
        <v>166</v>
      </c>
      <c r="E176" s="346" t="s">
        <v>163</v>
      </c>
      <c r="F176" s="347" t="s">
        <v>163</v>
      </c>
      <c r="G176" s="681" t="s">
        <v>48</v>
      </c>
      <c r="H176" s="343"/>
      <c r="I176" s="343" t="s">
        <v>52</v>
      </c>
      <c r="J176" s="348">
        <v>31585</v>
      </c>
      <c r="K176" s="348">
        <v>46054</v>
      </c>
      <c r="L176" s="343" t="s">
        <v>605</v>
      </c>
      <c r="M176" s="343"/>
      <c r="N176" s="349" t="str">
        <f>IF(OR(MASTER_Workers!$E176="Contractor-PF",MASTER_Workers!$E176="Company"),"Yes","No")</f>
        <v>Yes</v>
      </c>
      <c r="O176" s="349" t="str">
        <f>IF(Table2[[#This Row],[Unit]]= "Sakar-III", "YES", "NO")</f>
        <v>NO</v>
      </c>
      <c r="P176" s="350">
        <v>101750909289</v>
      </c>
      <c r="Q176" s="507">
        <v>0</v>
      </c>
      <c r="R176" s="343"/>
      <c r="S176" s="367" t="str">
        <f>IF(Table2[[#This Row],[Type]]&lt;&gt;"Company", "Contractor", IF(Table2[[#This Row],[Bank_Name]]&lt;&gt;"HDFC Bank", "Cheque Payment", "HDFC NEFT"))</f>
        <v>HDFC NEFT</v>
      </c>
      <c r="T176" s="343" t="s">
        <v>1082</v>
      </c>
      <c r="U176" s="350">
        <v>50100487359223</v>
      </c>
      <c r="V176" s="352">
        <v>0</v>
      </c>
      <c r="W176" s="106">
        <v>374</v>
      </c>
      <c r="X176" s="106">
        <v>81</v>
      </c>
      <c r="Y176" s="106">
        <v>0</v>
      </c>
      <c r="Z176" s="107">
        <f t="shared" si="21"/>
        <v>455</v>
      </c>
      <c r="AA176" s="156">
        <f t="shared" si="22"/>
        <v>45</v>
      </c>
      <c r="AB176" s="106">
        <f>ROUND(IF(Table2[[#This Row],[Type]]="Company",Table2[[#This Row],[Basic_Rate_Day]]*8.33%,5),0)</f>
        <v>31</v>
      </c>
      <c r="AC176" s="107">
        <f t="shared" si="16"/>
        <v>531</v>
      </c>
      <c r="AD176" s="106">
        <v>501</v>
      </c>
      <c r="AE176" s="343" t="s">
        <v>963</v>
      </c>
      <c r="AF176" s="343" t="s">
        <v>580</v>
      </c>
      <c r="AG176" s="343" t="s">
        <v>990</v>
      </c>
      <c r="AH176" s="343"/>
      <c r="AI176" s="349" t="str">
        <f t="shared" si="19"/>
        <v>1</v>
      </c>
      <c r="AJ176" s="353">
        <f t="shared" si="20"/>
        <v>-47</v>
      </c>
      <c r="AK176" s="349" t="str" cm="1">
        <f t="array" ref="AK176">_xlfn.IFS(Z176&lt;=501, "440-501", Z176&lt;=550, "502-550", Z176&lt;=600, "551-600", Z176&lt;=650, "601-650", Z176&lt;=700, "651-700", TRUE, "Above 700")</f>
        <v>440-501</v>
      </c>
      <c r="AL176" s="343"/>
      <c r="AM176" s="343"/>
      <c r="AN176" s="348">
        <v>44501</v>
      </c>
      <c r="AO176" s="343" t="s">
        <v>466</v>
      </c>
      <c r="AP176" s="349" t="str">
        <f t="shared" ca="1" si="17"/>
        <v>4Y 9M</v>
      </c>
      <c r="AQ176" s="355" t="str">
        <f>IF(_xlfn.DAYS(SETUP!$A$2,AN176)&lt;365,"Less Than 1 Yr", IF(_xlfn.DAYS(SETUP!$A$2,AN176)&lt;=730,"1 Year to 2 Yrs", IF(_xlfn.DAYS(SETUP!$A$2,AN176)&lt;=1095,"2 Yrs to 3 Yrs", IF(_xlfn.DAYS(SETUP!$A$2,AN176)&lt;=1825,"3 Yrs to 5 Yrs", IF(_xlfn.DAYS(SETUP!$A$2,AN176)&lt;=2555,"5 Yrs to 7 Yrs", "Above 7 Yrs")))))</f>
        <v>3 Yrs to 5 Yrs</v>
      </c>
      <c r="AR176" s="356" t="str">
        <f>IF(J176="","",DATEDIF(J176,SETUP!$B$2,"Y")&amp;" Yrs")</f>
        <v>39 Yrs</v>
      </c>
      <c r="AS176" s="349" t="str">
        <f>IF(J176="","",
 IF(DATEDIF(J176,SETUP!$B$2,"Y")&lt;25,"Below 25",
 IF(DATEDIF(J176,SETUP!$B$2,"Y")&lt;30,"25-30",
 IF(DATEDIF(J176,SETUP!$B$2,"Y")&lt;35,"30-35",
 IF(DATEDIF(J176,SETUP!$B$2,"Y")&lt;40,"35-40",
 "Above 40")))))</f>
        <v>35-40</v>
      </c>
      <c r="AT176" s="349" t="s">
        <v>1140</v>
      </c>
      <c r="AU176" s="349"/>
      <c r="AV176" s="343">
        <f t="shared" si="18"/>
        <v>20</v>
      </c>
      <c r="AW176" s="357"/>
      <c r="AX176" s="343">
        <v>374</v>
      </c>
      <c r="AY176" s="352">
        <v>81</v>
      </c>
      <c r="AZ176" s="343"/>
      <c r="BA176" s="343"/>
    </row>
    <row r="177" spans="1:53" ht="13.95" customHeight="1" x14ac:dyDescent="0.25">
      <c r="A177" s="343">
        <f>COUNTIF($D$2:D177,D177)</f>
        <v>49</v>
      </c>
      <c r="B177" s="344" t="s">
        <v>469</v>
      </c>
      <c r="C177" s="345" t="s">
        <v>471</v>
      </c>
      <c r="D177" s="343" t="s">
        <v>166</v>
      </c>
      <c r="E177" s="346" t="s">
        <v>163</v>
      </c>
      <c r="F177" s="347" t="s">
        <v>163</v>
      </c>
      <c r="G177" s="681" t="s">
        <v>48</v>
      </c>
      <c r="H177" s="343"/>
      <c r="I177" s="343" t="s">
        <v>52</v>
      </c>
      <c r="J177" s="348">
        <v>27030</v>
      </c>
      <c r="K177" s="348">
        <v>46054</v>
      </c>
      <c r="L177" s="343" t="s">
        <v>605</v>
      </c>
      <c r="M177" s="343"/>
      <c r="N177" s="349" t="str">
        <f>IF(OR(MASTER_Workers!$E177="Contractor-PF",MASTER_Workers!$E177="Company"),"Yes","No")</f>
        <v>Yes</v>
      </c>
      <c r="O177" s="349" t="str">
        <f>IF(Table2[[#This Row],[Unit]]= "Sakar-III", "YES", "NO")</f>
        <v>NO</v>
      </c>
      <c r="P177" s="350">
        <v>101287661893</v>
      </c>
      <c r="Q177" s="507">
        <v>0</v>
      </c>
      <c r="R177" s="343"/>
      <c r="S177" s="367" t="str">
        <f>IF(Table2[[#This Row],[Type]]&lt;&gt;"Company", "Contractor", IF(Table2[[#This Row],[Bank_Name]]&lt;&gt;"HDFC Bank", "Cheque Payment", "HDFC NEFT"))</f>
        <v>Cheque Payment</v>
      </c>
      <c r="T177" s="343"/>
      <c r="U177" s="507">
        <v>0</v>
      </c>
      <c r="V177" s="352">
        <v>0</v>
      </c>
      <c r="W177" s="106">
        <v>389</v>
      </c>
      <c r="X177" s="106">
        <v>101</v>
      </c>
      <c r="Y177" s="106">
        <v>0</v>
      </c>
      <c r="Z177" s="107">
        <f t="shared" si="21"/>
        <v>490</v>
      </c>
      <c r="AA177" s="156">
        <f t="shared" si="22"/>
        <v>47</v>
      </c>
      <c r="AB177" s="106">
        <f>ROUND(IF(Table2[[#This Row],[Type]]="Company",Table2[[#This Row],[Basic_Rate_Day]]*8.33%,5),0)</f>
        <v>32</v>
      </c>
      <c r="AC177" s="107">
        <f t="shared" si="16"/>
        <v>569</v>
      </c>
      <c r="AD177" s="106">
        <v>501</v>
      </c>
      <c r="AE177" s="343" t="s">
        <v>963</v>
      </c>
      <c r="AF177" s="343" t="s">
        <v>580</v>
      </c>
      <c r="AG177" s="343" t="s">
        <v>990</v>
      </c>
      <c r="AH177" s="343"/>
      <c r="AI177" s="349" t="str">
        <f t="shared" si="19"/>
        <v>1</v>
      </c>
      <c r="AJ177" s="353">
        <f t="shared" si="20"/>
        <v>-12</v>
      </c>
      <c r="AK177" s="349" t="str" cm="1">
        <f t="array" ref="AK177">_xlfn.IFS(Z177&lt;=501, "440-501", Z177&lt;=550, "502-550", Z177&lt;=600, "551-600", Z177&lt;=650, "601-650", Z177&lt;=700, "651-700", TRUE, "Above 700")</f>
        <v>440-501</v>
      </c>
      <c r="AL177" s="343"/>
      <c r="AM177" s="343"/>
      <c r="AN177" s="348">
        <v>44501</v>
      </c>
      <c r="AO177" s="343" t="s">
        <v>469</v>
      </c>
      <c r="AP177" s="349" t="str">
        <f t="shared" ca="1" si="17"/>
        <v>4Y 9M</v>
      </c>
      <c r="AQ177" s="355" t="str">
        <f>IF(_xlfn.DAYS(SETUP!$A$2,AN177)&lt;365,"Less Than 1 Yr", IF(_xlfn.DAYS(SETUP!$A$2,AN177)&lt;=730,"1 Year to 2 Yrs", IF(_xlfn.DAYS(SETUP!$A$2,AN177)&lt;=1095,"2 Yrs to 3 Yrs", IF(_xlfn.DAYS(SETUP!$A$2,AN177)&lt;=1825,"3 Yrs to 5 Yrs", IF(_xlfn.DAYS(SETUP!$A$2,AN177)&lt;=2555,"5 Yrs to 7 Yrs", "Above 7 Yrs")))))</f>
        <v>3 Yrs to 5 Yrs</v>
      </c>
      <c r="AR177" s="356" t="str">
        <f>IF(J177="","",DATEDIF(J177,SETUP!$B$2,"Y")&amp;" Yrs")</f>
        <v>52 Yrs</v>
      </c>
      <c r="AS177" s="349" t="str">
        <f>IF(J177="","",
 IF(DATEDIF(J177,SETUP!$B$2,"Y")&lt;25,"Below 25",
 IF(DATEDIF(J177,SETUP!$B$2,"Y")&lt;30,"25-30",
 IF(DATEDIF(J177,SETUP!$B$2,"Y")&lt;35,"30-35",
 IF(DATEDIF(J177,SETUP!$B$2,"Y")&lt;40,"35-40",
 "Above 40")))))</f>
        <v>Above 40</v>
      </c>
      <c r="AT177" s="349" t="s">
        <v>1140</v>
      </c>
      <c r="AU177" s="349"/>
      <c r="AV177" s="343">
        <f t="shared" si="18"/>
        <v>20</v>
      </c>
      <c r="AW177" s="357"/>
      <c r="AX177" s="343">
        <v>389</v>
      </c>
      <c r="AY177" s="352">
        <v>101</v>
      </c>
      <c r="AZ177" s="343"/>
      <c r="BA177" s="343"/>
    </row>
    <row r="178" spans="1:53" ht="13.95" customHeight="1" x14ac:dyDescent="0.25">
      <c r="A178" s="343">
        <f>COUNTIF($D$2:D178,D178)</f>
        <v>50</v>
      </c>
      <c r="B178" s="344" t="s">
        <v>472</v>
      </c>
      <c r="C178" s="345" t="s">
        <v>474</v>
      </c>
      <c r="D178" s="343" t="s">
        <v>166</v>
      </c>
      <c r="E178" s="346" t="s">
        <v>163</v>
      </c>
      <c r="F178" s="347" t="s">
        <v>163</v>
      </c>
      <c r="G178" s="681" t="s">
        <v>48</v>
      </c>
      <c r="H178" s="343"/>
      <c r="I178" s="343" t="s">
        <v>52</v>
      </c>
      <c r="J178" s="348">
        <v>32790</v>
      </c>
      <c r="K178" s="348">
        <v>46054</v>
      </c>
      <c r="L178" s="343" t="s">
        <v>605</v>
      </c>
      <c r="M178" s="343"/>
      <c r="N178" s="349" t="str">
        <f>IF(OR(MASTER_Workers!$E178="Contractor-PF",MASTER_Workers!$E178="Company"),"Yes","No")</f>
        <v>Yes</v>
      </c>
      <c r="O178" s="349" t="str">
        <f>IF(Table2[[#This Row],[Unit]]= "Sakar-III", "YES", "NO")</f>
        <v>NO</v>
      </c>
      <c r="P178" s="350">
        <v>101752978167</v>
      </c>
      <c r="Q178" s="507">
        <v>0</v>
      </c>
      <c r="R178" s="343"/>
      <c r="S178" s="367" t="str">
        <f>IF(Table2[[#This Row],[Type]]&lt;&gt;"Company", "Contractor", IF(Table2[[#This Row],[Bank_Name]]&lt;&gt;"HDFC Bank", "Cheque Payment", "HDFC NEFT"))</f>
        <v>HDFC NEFT</v>
      </c>
      <c r="T178" s="343" t="s">
        <v>1082</v>
      </c>
      <c r="U178" s="350">
        <v>50100471509000</v>
      </c>
      <c r="V178" s="352">
        <v>0</v>
      </c>
      <c r="W178" s="106">
        <v>379</v>
      </c>
      <c r="X178" s="106">
        <v>81</v>
      </c>
      <c r="Y178" s="106">
        <v>0</v>
      </c>
      <c r="Z178" s="107">
        <f t="shared" si="21"/>
        <v>460</v>
      </c>
      <c r="AA178" s="156">
        <f t="shared" si="22"/>
        <v>45</v>
      </c>
      <c r="AB178" s="106">
        <f>ROUND(IF(Table2[[#This Row],[Type]]="Company",Table2[[#This Row],[Basic_Rate_Day]]*8.33%,5),0)</f>
        <v>32</v>
      </c>
      <c r="AC178" s="107">
        <f t="shared" si="16"/>
        <v>537</v>
      </c>
      <c r="AD178" s="106">
        <v>501</v>
      </c>
      <c r="AE178" s="343" t="e">
        <v>#N/A</v>
      </c>
      <c r="AF178" s="343" t="e">
        <v>#N/A</v>
      </c>
      <c r="AG178" s="343" t="e">
        <v>#N/A</v>
      </c>
      <c r="AH178" s="343"/>
      <c r="AI178" s="349" t="str">
        <f t="shared" si="19"/>
        <v>1</v>
      </c>
      <c r="AJ178" s="353">
        <f t="shared" si="20"/>
        <v>-42</v>
      </c>
      <c r="AK178" s="349" t="str" cm="1">
        <f t="array" ref="AK178">_xlfn.IFS(Z178&lt;=501, "440-501", Z178&lt;=550, "502-550", Z178&lt;=600, "551-600", Z178&lt;=650, "601-650", Z178&lt;=700, "651-700", TRUE, "Above 700")</f>
        <v>440-501</v>
      </c>
      <c r="AL178" s="343"/>
      <c r="AM178" s="343"/>
      <c r="AN178" s="348">
        <f>K178</f>
        <v>46054</v>
      </c>
      <c r="AO178" s="343" t="s">
        <v>472</v>
      </c>
      <c r="AP178" s="349" t="str">
        <f t="shared" ca="1" si="17"/>
        <v>0Y 6M</v>
      </c>
      <c r="AQ178" s="355" t="str">
        <f>IF(_xlfn.DAYS(SETUP!$A$2,AN178)&lt;365,"Less Than 1 Yr", IF(_xlfn.DAYS(SETUP!$A$2,AN178)&lt;=730,"1 Year to 2 Yrs", IF(_xlfn.DAYS(SETUP!$A$2,AN178)&lt;=1095,"2 Yrs to 3 Yrs", IF(_xlfn.DAYS(SETUP!$A$2,AN178)&lt;=1825,"3 Yrs to 5 Yrs", IF(_xlfn.DAYS(SETUP!$A$2,AN178)&lt;=2555,"5 Yrs to 7 Yrs", "Above 7 Yrs")))))</f>
        <v>Less Than 1 Yr</v>
      </c>
      <c r="AR178" s="356" t="str">
        <f>IF(J178="","",DATEDIF(J178,SETUP!$B$2,"Y")&amp;" Yrs")</f>
        <v>36 Yrs</v>
      </c>
      <c r="AS178" s="349" t="str">
        <f>IF(J178="","",
 IF(DATEDIF(J178,SETUP!$B$2,"Y")&lt;25,"Below 25",
 IF(DATEDIF(J178,SETUP!$B$2,"Y")&lt;30,"25-30",
 IF(DATEDIF(J178,SETUP!$B$2,"Y")&lt;35,"30-35",
 IF(DATEDIF(J178,SETUP!$B$2,"Y")&lt;40,"35-40",
 "Above 40")))))</f>
        <v>35-40</v>
      </c>
      <c r="AT178" s="349" t="s">
        <v>1140</v>
      </c>
      <c r="AU178" s="349"/>
      <c r="AV178" s="343">
        <f t="shared" si="18"/>
        <v>20</v>
      </c>
      <c r="AW178" s="357"/>
      <c r="AX178" s="343">
        <v>379</v>
      </c>
      <c r="AY178" s="352">
        <v>81</v>
      </c>
      <c r="AZ178" s="343"/>
      <c r="BA178" s="343"/>
    </row>
    <row r="179" spans="1:53" ht="13.95" customHeight="1" x14ac:dyDescent="0.25">
      <c r="A179" s="343">
        <f>COUNTIF($D$2:D179,D179)</f>
        <v>51</v>
      </c>
      <c r="B179" s="344" t="s">
        <v>475</v>
      </c>
      <c r="C179" s="345" t="s">
        <v>477</v>
      </c>
      <c r="D179" s="343" t="s">
        <v>166</v>
      </c>
      <c r="E179" s="346" t="s">
        <v>163</v>
      </c>
      <c r="F179" s="347" t="s">
        <v>163</v>
      </c>
      <c r="G179" s="681" t="s">
        <v>48</v>
      </c>
      <c r="H179" s="343"/>
      <c r="I179" s="343" t="s">
        <v>52</v>
      </c>
      <c r="J179" s="348">
        <v>30031</v>
      </c>
      <c r="K179" s="348">
        <v>46054</v>
      </c>
      <c r="L179" s="343" t="s">
        <v>605</v>
      </c>
      <c r="M179" s="343"/>
      <c r="N179" s="349" t="str">
        <f>IF(OR(MASTER_Workers!$E179="Contractor-PF",MASTER_Workers!$E179="Company"),"Yes","No")</f>
        <v>Yes</v>
      </c>
      <c r="O179" s="349" t="str">
        <f>IF(Table2[[#This Row],[Unit]]= "Sakar-III", "YES", "NO")</f>
        <v>NO</v>
      </c>
      <c r="P179" s="350">
        <v>101752975371</v>
      </c>
      <c r="Q179" s="507">
        <v>0</v>
      </c>
      <c r="R179" s="343"/>
      <c r="S179" s="367" t="str">
        <f>IF(Table2[[#This Row],[Type]]&lt;&gt;"Company", "Contractor", IF(Table2[[#This Row],[Bank_Name]]&lt;&gt;"HDFC Bank", "Cheque Payment", "HDFC NEFT"))</f>
        <v>HDFC NEFT</v>
      </c>
      <c r="T179" s="343" t="s">
        <v>1082</v>
      </c>
      <c r="U179" s="350">
        <v>50100471509065</v>
      </c>
      <c r="V179" s="352">
        <v>0</v>
      </c>
      <c r="W179" s="106">
        <v>384</v>
      </c>
      <c r="X179" s="106">
        <v>96</v>
      </c>
      <c r="Y179" s="106">
        <v>0</v>
      </c>
      <c r="Z179" s="107">
        <f t="shared" si="21"/>
        <v>480</v>
      </c>
      <c r="AA179" s="156">
        <f t="shared" si="22"/>
        <v>46</v>
      </c>
      <c r="AB179" s="106">
        <f>ROUND(IF(Table2[[#This Row],[Type]]="Company",Table2[[#This Row],[Basic_Rate_Day]]*8.33%,5),0)</f>
        <v>32</v>
      </c>
      <c r="AC179" s="107">
        <f t="shared" si="16"/>
        <v>558</v>
      </c>
      <c r="AD179" s="106">
        <v>501</v>
      </c>
      <c r="AE179" s="343" t="s">
        <v>960</v>
      </c>
      <c r="AF179" s="343" t="s">
        <v>580</v>
      </c>
      <c r="AG179" s="343" t="s">
        <v>971</v>
      </c>
      <c r="AH179" s="343"/>
      <c r="AI179" s="349" t="str">
        <f t="shared" si="19"/>
        <v>1</v>
      </c>
      <c r="AJ179" s="353">
        <f t="shared" si="20"/>
        <v>-22</v>
      </c>
      <c r="AK179" s="349" t="str" cm="1">
        <f t="array" ref="AK179">_xlfn.IFS(Z179&lt;=501, "440-501", Z179&lt;=550, "502-550", Z179&lt;=600, "551-600", Z179&lt;=650, "601-650", Z179&lt;=700, "651-700", TRUE, "Above 700")</f>
        <v>440-501</v>
      </c>
      <c r="AL179" s="343"/>
      <c r="AM179" s="343"/>
      <c r="AN179" s="348">
        <v>44501</v>
      </c>
      <c r="AO179" s="343" t="s">
        <v>475</v>
      </c>
      <c r="AP179" s="349" t="str">
        <f t="shared" ca="1" si="17"/>
        <v>4Y 9M</v>
      </c>
      <c r="AQ179" s="355" t="str">
        <f>IF(_xlfn.DAYS(SETUP!$A$2,AN179)&lt;365,"Less Than 1 Yr", IF(_xlfn.DAYS(SETUP!$A$2,AN179)&lt;=730,"1 Year to 2 Yrs", IF(_xlfn.DAYS(SETUP!$A$2,AN179)&lt;=1095,"2 Yrs to 3 Yrs", IF(_xlfn.DAYS(SETUP!$A$2,AN179)&lt;=1825,"3 Yrs to 5 Yrs", IF(_xlfn.DAYS(SETUP!$A$2,AN179)&lt;=2555,"5 Yrs to 7 Yrs", "Above 7 Yrs")))))</f>
        <v>3 Yrs to 5 Yrs</v>
      </c>
      <c r="AR179" s="356" t="str">
        <f>IF(J179="","",DATEDIF(J179,SETUP!$B$2,"Y")&amp;" Yrs")</f>
        <v>44 Yrs</v>
      </c>
      <c r="AS179" s="349" t="str">
        <f>IF(J179="","",
 IF(DATEDIF(J179,SETUP!$B$2,"Y")&lt;25,"Below 25",
 IF(DATEDIF(J179,SETUP!$B$2,"Y")&lt;30,"25-30",
 IF(DATEDIF(J179,SETUP!$B$2,"Y")&lt;35,"30-35",
 IF(DATEDIF(J179,SETUP!$B$2,"Y")&lt;40,"35-40",
 "Above 40")))))</f>
        <v>Above 40</v>
      </c>
      <c r="AT179" s="349" t="s">
        <v>1140</v>
      </c>
      <c r="AU179" s="349"/>
      <c r="AV179" s="343">
        <f t="shared" si="18"/>
        <v>20</v>
      </c>
      <c r="AW179" s="357"/>
      <c r="AX179" s="343">
        <v>384</v>
      </c>
      <c r="AY179" s="352">
        <v>96</v>
      </c>
      <c r="AZ179" s="343"/>
      <c r="BA179" s="343"/>
    </row>
    <row r="180" spans="1:53" ht="13.95" customHeight="1" x14ac:dyDescent="0.25">
      <c r="A180" s="343">
        <f>COUNTIF($D$2:D180,D180)</f>
        <v>52</v>
      </c>
      <c r="B180" s="344" t="s">
        <v>478</v>
      </c>
      <c r="C180" s="345" t="s">
        <v>480</v>
      </c>
      <c r="D180" s="343" t="s">
        <v>166</v>
      </c>
      <c r="E180" s="346" t="s">
        <v>163</v>
      </c>
      <c r="F180" s="347" t="s">
        <v>163</v>
      </c>
      <c r="G180" s="681" t="s">
        <v>299</v>
      </c>
      <c r="H180" s="343"/>
      <c r="I180" s="343" t="s">
        <v>45</v>
      </c>
      <c r="J180" s="348">
        <v>36075</v>
      </c>
      <c r="K180" s="348">
        <v>46054</v>
      </c>
      <c r="L180" s="343" t="s">
        <v>605</v>
      </c>
      <c r="M180" s="343"/>
      <c r="N180" s="349" t="str">
        <f>IF(OR(MASTER_Workers!$E180="Contractor-PF",MASTER_Workers!$E180="Company"),"Yes","No")</f>
        <v>Yes</v>
      </c>
      <c r="O180" s="349" t="str">
        <f>IF(Table2[[#This Row],[Unit]]= "Sakar-III", "YES", "NO")</f>
        <v>NO</v>
      </c>
      <c r="P180" s="350" t="s">
        <v>481</v>
      </c>
      <c r="Q180" s="507">
        <v>0</v>
      </c>
      <c r="R180" s="343"/>
      <c r="S180" s="368" t="str">
        <f>IF(Table2[[#This Row],[Type]]&lt;&gt;"Company", "Contractor", IF(Table2[[#This Row],[Bank_Name]]&lt;&gt;"HDFC Bank", "Cheque Payment", "HDFC NEFT"))</f>
        <v>HDFC NEFT</v>
      </c>
      <c r="T180" s="343" t="s">
        <v>1082</v>
      </c>
      <c r="U180" s="350">
        <v>50100461547140</v>
      </c>
      <c r="V180" s="352">
        <v>0</v>
      </c>
      <c r="W180" s="106">
        <v>382</v>
      </c>
      <c r="X180" s="106">
        <v>263</v>
      </c>
      <c r="Y180" s="106">
        <v>10</v>
      </c>
      <c r="Z180" s="107">
        <f t="shared" si="21"/>
        <v>655</v>
      </c>
      <c r="AA180" s="156">
        <f t="shared" si="22"/>
        <v>46</v>
      </c>
      <c r="AB180" s="155">
        <f>ROUND(IF(Table2[[#This Row],[Type]]="Company",Table2[[#This Row],[Basic_Rate_Day]]*8.33%,5),0)</f>
        <v>32</v>
      </c>
      <c r="AC180" s="107">
        <f t="shared" si="16"/>
        <v>733</v>
      </c>
      <c r="AD180" s="106">
        <v>501</v>
      </c>
      <c r="AE180" s="343" t="s">
        <v>969</v>
      </c>
      <c r="AF180" s="343" t="s">
        <v>957</v>
      </c>
      <c r="AG180" s="343" t="s">
        <v>991</v>
      </c>
      <c r="AH180" s="343"/>
      <c r="AI180" s="349" t="str">
        <f t="shared" si="19"/>
        <v>1</v>
      </c>
      <c r="AJ180" s="369">
        <f t="shared" si="20"/>
        <v>153</v>
      </c>
      <c r="AK180" s="349" t="str" cm="1">
        <f t="array" ref="AK180">_xlfn.IFS(Z180&lt;=501, "440-501", Z180&lt;=550, "502-550", Z180&lt;=600, "551-600", Z180&lt;=650, "601-650", Z180&lt;=700, "651-700", TRUE, "Above 700")</f>
        <v>651-700</v>
      </c>
      <c r="AL180" s="343"/>
      <c r="AM180" s="343"/>
      <c r="AN180" s="348">
        <v>44644</v>
      </c>
      <c r="AO180" s="343" t="s">
        <v>478</v>
      </c>
      <c r="AP180" s="349" t="str">
        <f t="shared" ca="1" si="17"/>
        <v>4Y 4M</v>
      </c>
      <c r="AQ180" s="355" t="str">
        <f>IF(_xlfn.DAYS(SETUP!$A$2,AN180)&lt;365,"Less Than 1 Yr", IF(_xlfn.DAYS(SETUP!$A$2,AN180)&lt;=730,"1 Year to 2 Yrs", IF(_xlfn.DAYS(SETUP!$A$2,AN180)&lt;=1095,"2 Yrs to 3 Yrs", IF(_xlfn.DAYS(SETUP!$A$2,AN180)&lt;=1825,"3 Yrs to 5 Yrs", IF(_xlfn.DAYS(SETUP!$A$2,AN180)&lt;=2555,"5 Yrs to 7 Yrs", "Above 7 Yrs")))))</f>
        <v>3 Yrs to 5 Yrs</v>
      </c>
      <c r="AR180" s="356" t="str">
        <f>IF(J180="","",DATEDIF(J180,SETUP!$B$2,"Y")&amp;" Yrs")</f>
        <v>27 Yrs</v>
      </c>
      <c r="AS180" s="349" t="str">
        <f>IF(J180="","",
 IF(DATEDIF(J180,SETUP!$B$2,"Y")&lt;25,"Below 25",
 IF(DATEDIF(J180,SETUP!$B$2,"Y")&lt;30,"25-30",
 IF(DATEDIF(J180,SETUP!$B$2,"Y")&lt;35,"30-35",
 IF(DATEDIF(J180,SETUP!$B$2,"Y")&lt;40,"35-40",
 "Above 40")))))</f>
        <v>25-30</v>
      </c>
      <c r="AT180" s="343" t="s">
        <v>1142</v>
      </c>
      <c r="AU180" s="343"/>
      <c r="AV180" s="349">
        <f t="shared" si="18"/>
        <v>20</v>
      </c>
      <c r="AW180" s="357"/>
      <c r="AX180" s="343">
        <v>382</v>
      </c>
      <c r="AY180" s="352">
        <v>263</v>
      </c>
      <c r="AZ180" s="343"/>
      <c r="BA180" s="343"/>
    </row>
    <row r="181" spans="1:53" ht="13.95" customHeight="1" x14ac:dyDescent="0.25">
      <c r="A181" s="343">
        <f>COUNTIF($D$2:D181,D181)</f>
        <v>53</v>
      </c>
      <c r="B181" s="344" t="s">
        <v>482</v>
      </c>
      <c r="C181" s="345" t="s">
        <v>484</v>
      </c>
      <c r="D181" s="343" t="s">
        <v>166</v>
      </c>
      <c r="E181" s="346" t="s">
        <v>163</v>
      </c>
      <c r="F181" s="347" t="s">
        <v>163</v>
      </c>
      <c r="G181" s="681" t="s">
        <v>104</v>
      </c>
      <c r="H181" s="343"/>
      <c r="I181" s="343" t="s">
        <v>45</v>
      </c>
      <c r="J181" s="348">
        <v>37310</v>
      </c>
      <c r="K181" s="348">
        <v>46054</v>
      </c>
      <c r="L181" s="343" t="s">
        <v>614</v>
      </c>
      <c r="M181" s="343"/>
      <c r="N181" s="349" t="str">
        <f>IF(OR(MASTER_Workers!$E181="Contractor-PF",MASTER_Workers!$E181="Company"),"Yes","No")</f>
        <v>Yes</v>
      </c>
      <c r="O181" s="349" t="str">
        <f>IF(Table2[[#This Row],[Unit]]= "Sakar-III", "YES", "NO")</f>
        <v>NO</v>
      </c>
      <c r="P181" s="350">
        <v>101692509029</v>
      </c>
      <c r="Q181" s="507">
        <v>0</v>
      </c>
      <c r="R181" s="343"/>
      <c r="S181" s="368" t="str">
        <f>IF(Table2[[#This Row],[Type]]&lt;&gt;"Company", "Contractor", IF(Table2[[#This Row],[Bank_Name]]&lt;&gt;"HDFC Bank", "Cheque Payment", "HDFC NEFT"))</f>
        <v>HDFC NEFT</v>
      </c>
      <c r="T181" s="343" t="s">
        <v>1082</v>
      </c>
      <c r="U181" s="350" t="s">
        <v>1084</v>
      </c>
      <c r="V181" s="352">
        <v>0</v>
      </c>
      <c r="W181" s="106">
        <v>470</v>
      </c>
      <c r="X181" s="106">
        <v>155</v>
      </c>
      <c r="Y181" s="106">
        <v>15</v>
      </c>
      <c r="Z181" s="107">
        <f t="shared" si="21"/>
        <v>640</v>
      </c>
      <c r="AA181" s="156">
        <f t="shared" si="22"/>
        <v>56</v>
      </c>
      <c r="AB181" s="155">
        <f>ROUND(IF(Table2[[#This Row],[Type]]="Company",Table2[[#This Row],[Basic_Rate_Day]]*8.33%,5),0)</f>
        <v>39</v>
      </c>
      <c r="AC181" s="107">
        <f t="shared" ref="AC181:AC185" si="23">+Z181+AA181+AB181</f>
        <v>735</v>
      </c>
      <c r="AD181" s="106">
        <v>501</v>
      </c>
      <c r="AE181" s="343" t="s">
        <v>956</v>
      </c>
      <c r="AF181" s="343" t="s">
        <v>957</v>
      </c>
      <c r="AG181" s="343" t="s">
        <v>966</v>
      </c>
      <c r="AH181" s="343"/>
      <c r="AI181" s="349" t="str">
        <f t="shared" si="19"/>
        <v>1</v>
      </c>
      <c r="AJ181" s="369">
        <f t="shared" si="20"/>
        <v>138</v>
      </c>
      <c r="AK181" s="349" t="str" cm="1">
        <f t="array" ref="AK181">_xlfn.IFS(Z181&lt;=501, "440-501", Z181&lt;=550, "502-550", Z181&lt;=600, "551-600", Z181&lt;=650, "601-650", Z181&lt;=700, "651-700", TRUE, "Above 700")</f>
        <v>601-650</v>
      </c>
      <c r="AL181" s="343"/>
      <c r="AM181" s="343"/>
      <c r="AN181" s="348">
        <v>45261</v>
      </c>
      <c r="AO181" s="343" t="s">
        <v>482</v>
      </c>
      <c r="AP181" s="349" t="str">
        <f t="shared" ca="1" si="17"/>
        <v>2Y 8M</v>
      </c>
      <c r="AQ181" s="355" t="str">
        <f>IF(_xlfn.DAYS(SETUP!$A$2,AN181)&lt;365,"Less Than 1 Yr", IF(_xlfn.DAYS(SETUP!$A$2,AN181)&lt;=730,"1 Year to 2 Yrs", IF(_xlfn.DAYS(SETUP!$A$2,AN181)&lt;=1095,"2 Yrs to 3 Yrs", IF(_xlfn.DAYS(SETUP!$A$2,AN181)&lt;=1825,"3 Yrs to 5 Yrs", IF(_xlfn.DAYS(SETUP!$A$2,AN181)&lt;=2555,"5 Yrs to 7 Yrs", "Above 7 Yrs")))))</f>
        <v>2 Yrs to 3 Yrs</v>
      </c>
      <c r="AR181" s="356" t="str">
        <f>IF(J181="","",DATEDIF(J181,SETUP!$B$2,"Y")&amp;" Yrs")</f>
        <v>24 Yrs</v>
      </c>
      <c r="AS181" s="349" t="str">
        <f>IF(J181="","",
 IF(DATEDIF(J181,SETUP!$B$2,"Y")&lt;25,"Below 25",
 IF(DATEDIF(J181,SETUP!$B$2,"Y")&lt;30,"25-30",
 IF(DATEDIF(J181,SETUP!$B$2,"Y")&lt;35,"30-35",
 IF(DATEDIF(J181,SETUP!$B$2,"Y")&lt;40,"35-40",
 "Above 40")))))</f>
        <v>Below 25</v>
      </c>
      <c r="AT181" s="343" t="s">
        <v>1142</v>
      </c>
      <c r="AU181" s="343"/>
      <c r="AV181" s="349">
        <f t="shared" si="18"/>
        <v>25</v>
      </c>
      <c r="AW181" s="357"/>
      <c r="AX181" s="343">
        <v>470</v>
      </c>
      <c r="AY181" s="352">
        <v>155</v>
      </c>
      <c r="AZ181" s="343"/>
      <c r="BA181" s="343"/>
    </row>
    <row r="182" spans="1:53" ht="13.95" customHeight="1" x14ac:dyDescent="0.25">
      <c r="A182" s="343">
        <f>COUNTIF($D$2:D182,D182)</f>
        <v>54</v>
      </c>
      <c r="B182" s="344" t="s">
        <v>485</v>
      </c>
      <c r="C182" s="345" t="s">
        <v>487</v>
      </c>
      <c r="D182" s="343" t="s">
        <v>166</v>
      </c>
      <c r="E182" s="346" t="s">
        <v>163</v>
      </c>
      <c r="F182" s="347" t="s">
        <v>163</v>
      </c>
      <c r="G182" s="681" t="s">
        <v>48</v>
      </c>
      <c r="H182" s="343"/>
      <c r="I182" s="343" t="s">
        <v>52</v>
      </c>
      <c r="J182" s="348">
        <v>28856</v>
      </c>
      <c r="K182" s="348">
        <v>46054</v>
      </c>
      <c r="L182" s="343" t="s">
        <v>605</v>
      </c>
      <c r="M182" s="343"/>
      <c r="N182" s="349" t="str">
        <f>IF(OR(MASTER_Workers!$E182="Contractor-PF",MASTER_Workers!$E182="Company"),"Yes","No")</f>
        <v>Yes</v>
      </c>
      <c r="O182" s="349" t="str">
        <f>IF(Table2[[#This Row],[Unit]]= "Sakar-III", "YES", "NO")</f>
        <v>NO</v>
      </c>
      <c r="P182" s="350">
        <v>101693230643</v>
      </c>
      <c r="Q182" s="507">
        <v>0</v>
      </c>
      <c r="R182" s="343"/>
      <c r="S182" s="367" t="str">
        <f>IF(Table2[[#This Row],[Type]]&lt;&gt;"Company", "Contractor", IF(Table2[[#This Row],[Bank_Name]]&lt;&gt;"HDFC Bank", "Cheque Payment", "HDFC NEFT"))</f>
        <v>HDFC NEFT</v>
      </c>
      <c r="T182" s="343" t="s">
        <v>1082</v>
      </c>
      <c r="U182" s="350">
        <v>50100693954264</v>
      </c>
      <c r="V182" s="352">
        <v>0</v>
      </c>
      <c r="W182" s="106">
        <v>357</v>
      </c>
      <c r="X182" s="106">
        <v>128</v>
      </c>
      <c r="Y182" s="106">
        <v>0</v>
      </c>
      <c r="Z182" s="107">
        <f t="shared" si="21"/>
        <v>485</v>
      </c>
      <c r="AA182" s="156">
        <f t="shared" si="22"/>
        <v>43</v>
      </c>
      <c r="AB182" s="106">
        <f>ROUND(IF(Table2[[#This Row],[Type]]="Company",Table2[[#This Row],[Basic_Rate_Day]]*8.33%,5),0)</f>
        <v>30</v>
      </c>
      <c r="AC182" s="107">
        <f t="shared" si="23"/>
        <v>558</v>
      </c>
      <c r="AD182" s="106">
        <v>501</v>
      </c>
      <c r="AE182" s="343" t="s">
        <v>965</v>
      </c>
      <c r="AF182" s="343" t="s">
        <v>957</v>
      </c>
      <c r="AG182" s="343" t="s">
        <v>992</v>
      </c>
      <c r="AH182" s="343"/>
      <c r="AI182" s="349" t="str">
        <f t="shared" si="19"/>
        <v>1</v>
      </c>
      <c r="AJ182" s="353">
        <f t="shared" si="20"/>
        <v>-17</v>
      </c>
      <c r="AK182" s="349" t="str" cm="1">
        <f t="array" ref="AK182">_xlfn.IFS(Z182&lt;=501, "440-501", Z182&lt;=550, "502-550", Z182&lt;=600, "551-600", Z182&lt;=650, "601-650", Z182&lt;=700, "651-700", TRUE, "Above 700")</f>
        <v>440-501</v>
      </c>
      <c r="AL182" s="343"/>
      <c r="AM182" s="343"/>
      <c r="AN182" s="348">
        <v>45292</v>
      </c>
      <c r="AO182" s="343" t="s">
        <v>485</v>
      </c>
      <c r="AP182" s="349" t="str">
        <f t="shared" ca="1" si="17"/>
        <v>2Y 7M</v>
      </c>
      <c r="AQ182" s="355" t="str">
        <f>IF(_xlfn.DAYS(SETUP!$A$2,AN182)&lt;365,"Less Than 1 Yr", IF(_xlfn.DAYS(SETUP!$A$2,AN182)&lt;=730,"1 Year to 2 Yrs", IF(_xlfn.DAYS(SETUP!$A$2,AN182)&lt;=1095,"2 Yrs to 3 Yrs", IF(_xlfn.DAYS(SETUP!$A$2,AN182)&lt;=1825,"3 Yrs to 5 Yrs", IF(_xlfn.DAYS(SETUP!$A$2,AN182)&lt;=2555,"5 Yrs to 7 Yrs", "Above 7 Yrs")))))</f>
        <v>2 Yrs to 3 Yrs</v>
      </c>
      <c r="AR182" s="356" t="str">
        <f>IF(J182="","",DATEDIF(J182,SETUP!$B$2,"Y")&amp;" Yrs")</f>
        <v>47 Yrs</v>
      </c>
      <c r="AS182" s="349" t="str">
        <f>IF(J182="","",
 IF(DATEDIF(J182,SETUP!$B$2,"Y")&lt;25,"Below 25",
 IF(DATEDIF(J182,SETUP!$B$2,"Y")&lt;30,"25-30",
 IF(DATEDIF(J182,SETUP!$B$2,"Y")&lt;35,"30-35",
 IF(DATEDIF(J182,SETUP!$B$2,"Y")&lt;40,"35-40",
 "Above 40")))))</f>
        <v>Above 40</v>
      </c>
      <c r="AT182" s="349" t="s">
        <v>1140</v>
      </c>
      <c r="AU182" s="349"/>
      <c r="AV182" s="343">
        <f t="shared" si="18"/>
        <v>20</v>
      </c>
      <c r="AW182" s="357"/>
      <c r="AX182" s="343">
        <v>357</v>
      </c>
      <c r="AY182" s="352">
        <v>128</v>
      </c>
      <c r="AZ182" s="343"/>
      <c r="BA182" s="343"/>
    </row>
    <row r="183" spans="1:53" ht="13.95" customHeight="1" x14ac:dyDescent="0.25">
      <c r="A183" s="343">
        <f>COUNTIF($D$2:D183,D183)</f>
        <v>55</v>
      </c>
      <c r="B183" s="344" t="s">
        <v>488</v>
      </c>
      <c r="C183" s="345" t="s">
        <v>490</v>
      </c>
      <c r="D183" s="343" t="s">
        <v>166</v>
      </c>
      <c r="E183" s="346" t="s">
        <v>163</v>
      </c>
      <c r="F183" s="347" t="s">
        <v>163</v>
      </c>
      <c r="G183" s="681" t="s">
        <v>51</v>
      </c>
      <c r="H183" s="343"/>
      <c r="I183" s="343" t="s">
        <v>45</v>
      </c>
      <c r="J183" s="348">
        <v>35043</v>
      </c>
      <c r="K183" s="348">
        <v>46054</v>
      </c>
      <c r="L183" s="343" t="s">
        <v>605</v>
      </c>
      <c r="M183" s="343"/>
      <c r="N183" s="349" t="str">
        <f>IF(OR(MASTER_Workers!$E183="Contractor-PF",MASTER_Workers!$E183="Company"),"Yes","No")</f>
        <v>Yes</v>
      </c>
      <c r="O183" s="349" t="str">
        <f>IF(Table2[[#This Row],[Unit]]= "Sakar-III", "YES", "NO")</f>
        <v>NO</v>
      </c>
      <c r="P183" s="350">
        <v>101692509055</v>
      </c>
      <c r="Q183" s="507">
        <v>0</v>
      </c>
      <c r="R183" s="343"/>
      <c r="S183" s="368" t="str">
        <f>IF(Table2[[#This Row],[Type]]&lt;&gt;"Company", "Contractor", IF(Table2[[#This Row],[Bank_Name]]&lt;&gt;"HDFC Bank", "Cheque Payment", "HDFC NEFT"))</f>
        <v>HDFC NEFT</v>
      </c>
      <c r="T183" s="343" t="s">
        <v>1082</v>
      </c>
      <c r="U183" s="350">
        <v>50100782690452</v>
      </c>
      <c r="V183" s="352">
        <v>0</v>
      </c>
      <c r="W183" s="106">
        <v>361</v>
      </c>
      <c r="X183" s="106">
        <v>139</v>
      </c>
      <c r="Y183" s="106">
        <v>15</v>
      </c>
      <c r="Z183" s="107">
        <f t="shared" si="21"/>
        <v>515</v>
      </c>
      <c r="AA183" s="156">
        <f t="shared" si="22"/>
        <v>43</v>
      </c>
      <c r="AB183" s="155">
        <f>ROUND(IF(Table2[[#This Row],[Type]]="Company",Table2[[#This Row],[Basic_Rate_Day]]*8.33%,5),0)</f>
        <v>30</v>
      </c>
      <c r="AC183" s="107">
        <f t="shared" si="23"/>
        <v>588</v>
      </c>
      <c r="AD183" s="106">
        <v>501</v>
      </c>
      <c r="AE183" s="343" t="s">
        <v>956</v>
      </c>
      <c r="AF183" s="343" t="s">
        <v>957</v>
      </c>
      <c r="AG183" s="343" t="s">
        <v>958</v>
      </c>
      <c r="AH183" s="343"/>
      <c r="AI183" s="349" t="str">
        <f t="shared" si="19"/>
        <v>1</v>
      </c>
      <c r="AJ183" s="369">
        <f t="shared" si="20"/>
        <v>13</v>
      </c>
      <c r="AK183" s="349" t="str" cm="1">
        <f t="array" ref="AK183">_xlfn.IFS(Z183&lt;=501, "440-501", Z183&lt;=550, "502-550", Z183&lt;=600, "551-600", Z183&lt;=650, "601-650", Z183&lt;=700, "651-700", TRUE, "Above 700")</f>
        <v>502-550</v>
      </c>
      <c r="AL183" s="343"/>
      <c r="AM183" s="343"/>
      <c r="AN183" s="348">
        <v>45627</v>
      </c>
      <c r="AO183" s="343" t="s">
        <v>488</v>
      </c>
      <c r="AP183" s="349" t="str">
        <f t="shared" ca="1" si="17"/>
        <v>1Y 8M</v>
      </c>
      <c r="AQ183" s="355" t="str">
        <f>IF(_xlfn.DAYS(SETUP!$A$2,AN183)&lt;365,"Less Than 1 Yr", IF(_xlfn.DAYS(SETUP!$A$2,AN183)&lt;=730,"1 Year to 2 Yrs", IF(_xlfn.DAYS(SETUP!$A$2,AN183)&lt;=1095,"2 Yrs to 3 Yrs", IF(_xlfn.DAYS(SETUP!$A$2,AN183)&lt;=1825,"3 Yrs to 5 Yrs", IF(_xlfn.DAYS(SETUP!$A$2,AN183)&lt;=2555,"5 Yrs to 7 Yrs", "Above 7 Yrs")))))</f>
        <v>1 Year to 2 Yrs</v>
      </c>
      <c r="AR183" s="356" t="str">
        <f>IF(J183="","",DATEDIF(J183,SETUP!$B$2,"Y")&amp;" Yrs")</f>
        <v>30 Yrs</v>
      </c>
      <c r="AS183" s="349" t="str">
        <f>IF(J183="","",
 IF(DATEDIF(J183,SETUP!$B$2,"Y")&lt;25,"Below 25",
 IF(DATEDIF(J183,SETUP!$B$2,"Y")&lt;30,"25-30",
 IF(DATEDIF(J183,SETUP!$B$2,"Y")&lt;35,"30-35",
 IF(DATEDIF(J183,SETUP!$B$2,"Y")&lt;40,"35-40",
 "Above 40")))))</f>
        <v>30-35</v>
      </c>
      <c r="AT183" s="343" t="s">
        <v>1140</v>
      </c>
      <c r="AU183" s="343"/>
      <c r="AV183" s="349">
        <f t="shared" si="18"/>
        <v>20</v>
      </c>
      <c r="AW183" s="357"/>
      <c r="AX183" s="343">
        <v>361</v>
      </c>
      <c r="AY183" s="352">
        <v>139</v>
      </c>
      <c r="AZ183" s="343"/>
      <c r="BA183" s="343"/>
    </row>
    <row r="184" spans="1:53" ht="13.95" customHeight="1" x14ac:dyDescent="0.25">
      <c r="A184" s="343">
        <f>COUNTIF($D$2:D184,D184)</f>
        <v>56</v>
      </c>
      <c r="B184" s="344" t="s">
        <v>491</v>
      </c>
      <c r="C184" s="345" t="s">
        <v>493</v>
      </c>
      <c r="D184" s="343" t="s">
        <v>166</v>
      </c>
      <c r="E184" s="346" t="s">
        <v>163</v>
      </c>
      <c r="F184" s="347" t="s">
        <v>163</v>
      </c>
      <c r="G184" s="681" t="s">
        <v>44</v>
      </c>
      <c r="H184" s="343"/>
      <c r="I184" s="343" t="s">
        <v>45</v>
      </c>
      <c r="J184" s="348">
        <v>37358</v>
      </c>
      <c r="K184" s="348">
        <v>46054</v>
      </c>
      <c r="L184" s="343" t="s">
        <v>605</v>
      </c>
      <c r="M184" s="343"/>
      <c r="N184" s="349" t="str">
        <f>IF(OR(MASTER_Workers!$E184="Contractor-PF",MASTER_Workers!$E184="Company"),"Yes","No")</f>
        <v>Yes</v>
      </c>
      <c r="O184" s="349" t="str">
        <f>IF(Table2[[#This Row],[Unit]]= "Sakar-III", "YES", "NO")</f>
        <v>NO</v>
      </c>
      <c r="P184" s="350">
        <v>101653499303</v>
      </c>
      <c r="Q184" s="507">
        <v>0</v>
      </c>
      <c r="R184" s="343"/>
      <c r="S184" s="368" t="str">
        <f>IF(Table2[[#This Row],[Type]]&lt;&gt;"Company", "Contractor", IF(Table2[[#This Row],[Bank_Name]]&lt;&gt;"HDFC Bank", "Cheque Payment", "HDFC NEFT"))</f>
        <v>HDFC NEFT</v>
      </c>
      <c r="T184" s="343" t="s">
        <v>1082</v>
      </c>
      <c r="U184" s="350">
        <v>50100782690478</v>
      </c>
      <c r="V184" s="352">
        <v>0</v>
      </c>
      <c r="W184" s="106">
        <v>351</v>
      </c>
      <c r="X184" s="106">
        <v>124</v>
      </c>
      <c r="Y184" s="106">
        <v>10</v>
      </c>
      <c r="Z184" s="107">
        <f t="shared" si="21"/>
        <v>485</v>
      </c>
      <c r="AA184" s="156">
        <f t="shared" si="22"/>
        <v>42</v>
      </c>
      <c r="AB184" s="155">
        <f>ROUND(IF(Table2[[#This Row],[Type]]="Company",Table2[[#This Row],[Basic_Rate_Day]]*8.33%,5),0)</f>
        <v>29</v>
      </c>
      <c r="AC184" s="107">
        <f t="shared" si="23"/>
        <v>556</v>
      </c>
      <c r="AD184" s="106">
        <v>501</v>
      </c>
      <c r="AE184" s="343" t="s">
        <v>956</v>
      </c>
      <c r="AF184" s="343" t="s">
        <v>957</v>
      </c>
      <c r="AG184" s="343" t="s">
        <v>959</v>
      </c>
      <c r="AH184" s="343"/>
      <c r="AI184" s="349" t="str">
        <f t="shared" si="19"/>
        <v>1</v>
      </c>
      <c r="AJ184" s="369">
        <f t="shared" si="20"/>
        <v>-17</v>
      </c>
      <c r="AK184" s="349" t="str" cm="1">
        <f t="array" ref="AK184">_xlfn.IFS(Z184&lt;=501, "440-501", Z184&lt;=550, "502-550", Z184&lt;=600, "551-600", Z184&lt;=650, "601-650", Z184&lt;=700, "651-700", TRUE, "Above 700")</f>
        <v>440-501</v>
      </c>
      <c r="AL184" s="343"/>
      <c r="AM184" s="343"/>
      <c r="AN184" s="348">
        <v>45627</v>
      </c>
      <c r="AO184" s="343" t="s">
        <v>491</v>
      </c>
      <c r="AP184" s="349" t="str">
        <f t="shared" ca="1" si="17"/>
        <v>1Y 8M</v>
      </c>
      <c r="AQ184" s="355" t="str">
        <f>IF(_xlfn.DAYS(SETUP!$A$2,AN184)&lt;365,"Less Than 1 Yr", IF(_xlfn.DAYS(SETUP!$A$2,AN184)&lt;=730,"1 Year to 2 Yrs", IF(_xlfn.DAYS(SETUP!$A$2,AN184)&lt;=1095,"2 Yrs to 3 Yrs", IF(_xlfn.DAYS(SETUP!$A$2,AN184)&lt;=1825,"3 Yrs to 5 Yrs", IF(_xlfn.DAYS(SETUP!$A$2,AN184)&lt;=2555,"5 Yrs to 7 Yrs", "Above 7 Yrs")))))</f>
        <v>1 Year to 2 Yrs</v>
      </c>
      <c r="AR184" s="356" t="str">
        <f>IF(J184="","",DATEDIF(J184,SETUP!$B$2,"Y")&amp;" Yrs")</f>
        <v>23 Yrs</v>
      </c>
      <c r="AS184" s="349" t="str">
        <f>IF(J184="","",
 IF(DATEDIF(J184,SETUP!$B$2,"Y")&lt;25,"Below 25",
 IF(DATEDIF(J184,SETUP!$B$2,"Y")&lt;30,"25-30",
 IF(DATEDIF(J184,SETUP!$B$2,"Y")&lt;35,"30-35",
 IF(DATEDIF(J184,SETUP!$B$2,"Y")&lt;40,"35-40",
 "Above 40")))))</f>
        <v>Below 25</v>
      </c>
      <c r="AT184" s="343" t="s">
        <v>1141</v>
      </c>
      <c r="AU184" s="343"/>
      <c r="AV184" s="349">
        <f t="shared" si="18"/>
        <v>20</v>
      </c>
      <c r="AW184" s="357"/>
      <c r="AX184" s="343">
        <v>351</v>
      </c>
      <c r="AY184" s="352">
        <v>124</v>
      </c>
      <c r="AZ184" s="343"/>
      <c r="BA184" s="343"/>
    </row>
    <row r="185" spans="1:53" ht="13.95" customHeight="1" x14ac:dyDescent="0.25">
      <c r="A185" s="343">
        <f>COUNTIF($D$2:D185,D185)</f>
        <v>57</v>
      </c>
      <c r="B185" s="344" t="s">
        <v>494</v>
      </c>
      <c r="C185" s="345" t="s">
        <v>496</v>
      </c>
      <c r="D185" s="343" t="s">
        <v>166</v>
      </c>
      <c r="E185" s="346" t="s">
        <v>163</v>
      </c>
      <c r="F185" s="347" t="s">
        <v>163</v>
      </c>
      <c r="G185" s="681" t="s">
        <v>118</v>
      </c>
      <c r="H185" s="343"/>
      <c r="I185" s="343" t="s">
        <v>52</v>
      </c>
      <c r="J185" s="348">
        <v>28856</v>
      </c>
      <c r="K185" s="348">
        <v>46054</v>
      </c>
      <c r="L185" s="343" t="s">
        <v>605</v>
      </c>
      <c r="M185" s="343"/>
      <c r="N185" s="349" t="str">
        <f>IF(OR(MASTER_Workers!$E185="Contractor-PF",MASTER_Workers!$E185="Company"),"Yes","No")</f>
        <v>Yes</v>
      </c>
      <c r="O185" s="349" t="str">
        <f>IF(Table2[[#This Row],[Unit]]= "Sakar-III", "YES", "NO")</f>
        <v>NO</v>
      </c>
      <c r="P185" s="350">
        <v>101693230627</v>
      </c>
      <c r="Q185" s="507">
        <v>0</v>
      </c>
      <c r="R185" s="343"/>
      <c r="S185" s="367" t="str">
        <f>IF(Table2[[#This Row],[Type]]&lt;&gt;"Company", "Contractor", IF(Table2[[#This Row],[Bank_Name]]&lt;&gt;"HDFC Bank", "Cheque Payment", "HDFC NEFT"))</f>
        <v>HDFC NEFT</v>
      </c>
      <c r="T185" s="343" t="s">
        <v>1082</v>
      </c>
      <c r="U185" s="350">
        <v>50100789211326</v>
      </c>
      <c r="V185" s="352">
        <v>0</v>
      </c>
      <c r="W185" s="106">
        <v>352</v>
      </c>
      <c r="X185" s="106">
        <v>128</v>
      </c>
      <c r="Y185" s="106">
        <v>0</v>
      </c>
      <c r="Z185" s="107">
        <f t="shared" si="21"/>
        <v>480</v>
      </c>
      <c r="AA185" s="156">
        <f t="shared" si="22"/>
        <v>42</v>
      </c>
      <c r="AB185" s="106">
        <f>ROUND(IF(Table2[[#This Row],[Type]]="Company",Table2[[#This Row],[Basic_Rate_Day]]*8.33%,5),0)</f>
        <v>29</v>
      </c>
      <c r="AC185" s="107">
        <f t="shared" si="23"/>
        <v>551</v>
      </c>
      <c r="AD185" s="106">
        <v>501</v>
      </c>
      <c r="AE185" s="343" t="s">
        <v>960</v>
      </c>
      <c r="AF185" s="343" t="s">
        <v>580</v>
      </c>
      <c r="AG185" s="343" t="s">
        <v>977</v>
      </c>
      <c r="AH185" s="343"/>
      <c r="AI185" s="349" t="str">
        <f t="shared" si="19"/>
        <v>1</v>
      </c>
      <c r="AJ185" s="353">
        <f t="shared" si="20"/>
        <v>-22</v>
      </c>
      <c r="AK185" s="349" t="str" cm="1">
        <f t="array" ref="AK185">_xlfn.IFS(Z185&lt;=501, "440-501", Z185&lt;=550, "502-550", Z185&lt;=600, "551-600", Z185&lt;=650, "601-650", Z185&lt;=700, "651-700", TRUE, "Above 700")</f>
        <v>440-501</v>
      </c>
      <c r="AL185" s="343"/>
      <c r="AM185" s="343"/>
      <c r="AN185" s="348">
        <v>45627</v>
      </c>
      <c r="AO185" s="343" t="s">
        <v>494</v>
      </c>
      <c r="AP185" s="349" t="str">
        <f t="shared" ca="1" si="17"/>
        <v>1Y 8M</v>
      </c>
      <c r="AQ185" s="355" t="str">
        <f>IF(_xlfn.DAYS(SETUP!$A$2,AN185)&lt;365,"Less Than 1 Yr", IF(_xlfn.DAYS(SETUP!$A$2,AN185)&lt;=730,"1 Year to 2 Yrs", IF(_xlfn.DAYS(SETUP!$A$2,AN185)&lt;=1095,"2 Yrs to 3 Yrs", IF(_xlfn.DAYS(SETUP!$A$2,AN185)&lt;=1825,"3 Yrs to 5 Yrs", IF(_xlfn.DAYS(SETUP!$A$2,AN185)&lt;=2555,"5 Yrs to 7 Yrs", "Above 7 Yrs")))))</f>
        <v>1 Year to 2 Yrs</v>
      </c>
      <c r="AR185" s="356" t="str">
        <f>IF(J185="","",DATEDIF(J185,SETUP!$B$2,"Y")&amp;" Yrs")</f>
        <v>47 Yrs</v>
      </c>
      <c r="AS185" s="349" t="str">
        <f>IF(J185="","",
 IF(DATEDIF(J185,SETUP!$B$2,"Y")&lt;25,"Below 25",
 IF(DATEDIF(J185,SETUP!$B$2,"Y")&lt;30,"25-30",
 IF(DATEDIF(J185,SETUP!$B$2,"Y")&lt;35,"30-35",
 IF(DATEDIF(J185,SETUP!$B$2,"Y")&lt;40,"35-40",
 "Above 40")))))</f>
        <v>Above 40</v>
      </c>
      <c r="AT185" s="349" t="s">
        <v>1142</v>
      </c>
      <c r="AU185" s="349"/>
      <c r="AV185" s="343">
        <f t="shared" si="18"/>
        <v>20</v>
      </c>
      <c r="AW185" s="357"/>
      <c r="AX185" s="343">
        <v>352</v>
      </c>
      <c r="AY185" s="352">
        <v>128</v>
      </c>
      <c r="AZ185" s="343"/>
      <c r="BA185" s="343"/>
    </row>
    <row r="186" spans="1:53" ht="13.95" customHeight="1" x14ac:dyDescent="0.25">
      <c r="A186" s="343">
        <f>COUNTIF($D$2:D186,D186)</f>
        <v>58</v>
      </c>
      <c r="B186" s="372" t="s">
        <v>1995</v>
      </c>
      <c r="C186" s="373" t="s">
        <v>1859</v>
      </c>
      <c r="D186" s="343" t="s">
        <v>166</v>
      </c>
      <c r="E186" s="346" t="s">
        <v>163</v>
      </c>
      <c r="F186" s="347" t="s">
        <v>163</v>
      </c>
      <c r="G186" s="681" t="s">
        <v>262</v>
      </c>
      <c r="H186" s="343"/>
      <c r="I186" s="348" t="s">
        <v>45</v>
      </c>
      <c r="J186" s="348">
        <v>36683</v>
      </c>
      <c r="K186" s="348">
        <v>46143</v>
      </c>
      <c r="L186" s="343" t="s">
        <v>605</v>
      </c>
      <c r="M186" s="343"/>
      <c r="N186" s="349" t="str">
        <f>IF(OR(MASTER_Workers!$E186="Contractor-PF",MASTER_Workers!$E186="Company"),"Yes","No")</f>
        <v>Yes</v>
      </c>
      <c r="O186" s="349" t="str">
        <f>IF(Table2[[#This Row],[Unit]]= "Sakar-III", "YES", "NO")</f>
        <v>NO</v>
      </c>
      <c r="P186" s="350">
        <v>101692508793</v>
      </c>
      <c r="Q186" s="507">
        <v>0</v>
      </c>
      <c r="R186" s="343"/>
      <c r="S186" s="367" t="str">
        <f>IF(Table2[[#This Row],[Type]]&lt;&gt;"Company", "Contractor", IF(Table2[[#This Row],[Bank_Name]]&lt;&gt;"HDFC Bank", "Cheque Payment", "HDFC NEFT"))</f>
        <v>HDFC NEFT</v>
      </c>
      <c r="T186" s="343" t="s">
        <v>1082</v>
      </c>
      <c r="U186" s="350">
        <v>50100876592653</v>
      </c>
      <c r="V186" s="352">
        <v>0</v>
      </c>
      <c r="W186" s="106">
        <v>361</v>
      </c>
      <c r="X186" s="106">
        <v>129</v>
      </c>
      <c r="Y186" s="106">
        <v>0</v>
      </c>
      <c r="Z186" s="107">
        <f t="shared" si="21"/>
        <v>490</v>
      </c>
      <c r="AA186" s="156">
        <f t="shared" si="22"/>
        <v>43</v>
      </c>
      <c r="AB186" s="106">
        <f>ROUND(IF(Table2[[#This Row],[Type]]="Company",Table2[[#This Row],[Basic_Rate_Day]]*8.33%,5),0)</f>
        <v>30</v>
      </c>
      <c r="AC186" s="107">
        <f t="shared" ref="AC186:AC244" si="24">+Z186+AA186+AB186</f>
        <v>563</v>
      </c>
      <c r="AD186" s="106">
        <v>501</v>
      </c>
      <c r="AE186" s="343" t="e">
        <v>#N/A</v>
      </c>
      <c r="AF186" s="343" t="e">
        <v>#N/A</v>
      </c>
      <c r="AG186" s="343" t="e">
        <v>#N/A</v>
      </c>
      <c r="AH186" s="343"/>
      <c r="AI186" s="349" t="str">
        <f t="shared" si="19"/>
        <v>1</v>
      </c>
      <c r="AJ186" s="353">
        <f t="shared" si="20"/>
        <v>-12</v>
      </c>
      <c r="AK186" s="349" t="str" cm="1">
        <f t="array" ref="AK186">_xlfn.IFS(Z186&lt;=501, "440-501", Z186&lt;=550, "502-550", Z186&lt;=600, "551-600", Z186&lt;=650, "601-650", Z186&lt;=700, "651-700", TRUE, "Above 700")</f>
        <v>440-501</v>
      </c>
      <c r="AL186" s="343"/>
      <c r="AM186" s="354"/>
      <c r="AN186" s="348">
        <f>Table2[[#This Row],[DOJ]]</f>
        <v>46143</v>
      </c>
      <c r="AO186" s="374" t="s">
        <v>511</v>
      </c>
      <c r="AP186" s="349" t="str">
        <f t="shared" ref="AP186:AP225" ca="1" si="25">IF(AN186="","",DATEDIF(AN186,TODAY(),"Y")&amp;"Y "&amp;DATEDIF(AN186,TODAY(),"YM")&amp;"M")</f>
        <v>0Y 3M</v>
      </c>
      <c r="AQ186" s="355" t="str">
        <f>IF(_xlfn.DAYS(SETUP!$A$2,AN186)&lt;365,"Less Than 1 Yr", IF(_xlfn.DAYS(SETUP!$A$2,AN186)&lt;=730,"1 Year to 2 Yrs", IF(_xlfn.DAYS(SETUP!$A$2,AN186)&lt;=1095,"2 Yrs to 3 Yrs", IF(_xlfn.DAYS(SETUP!$A$2,AN186)&lt;=1825,"3 Yrs to 5 Yrs", IF(_xlfn.DAYS(SETUP!$A$2,AN186)&lt;=2555,"5 Yrs to 7 Yrs", "Above 7 Yrs")))))</f>
        <v>Less Than 1 Yr</v>
      </c>
      <c r="AR186" s="356" t="str">
        <f>IF(J186="","",DATEDIF(J186,SETUP!$B$2,"Y")&amp;" Yrs")</f>
        <v>25 Yrs</v>
      </c>
      <c r="AS186" s="349" t="str">
        <f>IF(J186="","",
 IF(DATEDIF(J186,SETUP!$B$2,"Y")&lt;25,"Below 25",
 IF(DATEDIF(J186,SETUP!$B$2,"Y")&lt;30,"25-30",
 IF(DATEDIF(J186,SETUP!$B$2,"Y")&lt;35,"30-35",
 IF(DATEDIF(J186,SETUP!$B$2,"Y")&lt;40,"35-40",
 "Above 40")))))</f>
        <v>25-30</v>
      </c>
      <c r="AT186" s="349" t="s">
        <v>1141</v>
      </c>
      <c r="AU186" s="349"/>
      <c r="AV186" s="343">
        <f t="shared" si="18"/>
        <v>20</v>
      </c>
      <c r="AW186" s="357"/>
      <c r="AX186" s="343">
        <v>361</v>
      </c>
      <c r="AY186" s="352">
        <v>129</v>
      </c>
      <c r="AZ186" s="343"/>
      <c r="BA186" s="343"/>
    </row>
    <row r="187" spans="1:53" ht="13.95" customHeight="1" x14ac:dyDescent="0.25">
      <c r="A187" s="343">
        <f>COUNTIF($D$2:D187,D187)</f>
        <v>59</v>
      </c>
      <c r="B187" s="344" t="s">
        <v>1337</v>
      </c>
      <c r="C187" s="345" t="s">
        <v>513</v>
      </c>
      <c r="D187" s="343" t="s">
        <v>166</v>
      </c>
      <c r="E187" s="346" t="s">
        <v>42</v>
      </c>
      <c r="F187" s="343" t="s">
        <v>43</v>
      </c>
      <c r="G187" s="681" t="s">
        <v>262</v>
      </c>
      <c r="H187" s="343"/>
      <c r="I187" s="348" t="s">
        <v>45</v>
      </c>
      <c r="J187" s="348">
        <v>37307</v>
      </c>
      <c r="K187" s="348">
        <v>46054</v>
      </c>
      <c r="L187" s="343" t="s">
        <v>605</v>
      </c>
      <c r="M187" s="343"/>
      <c r="N187" s="349" t="str">
        <f>IF(OR(MASTER_Workers!$E187="Contractor-PF",MASTER_Workers!$E187="Company"),"Yes","No")</f>
        <v>Yes</v>
      </c>
      <c r="O187" s="349" t="str">
        <f>IF(Table2[[#This Row],[Unit]]= "Sakar-III", "YES", "NO")</f>
        <v>NO</v>
      </c>
      <c r="P187" s="350">
        <v>101692508985</v>
      </c>
      <c r="Q187" s="507">
        <v>0</v>
      </c>
      <c r="R187" s="343"/>
      <c r="S187" s="367" t="str">
        <f>IF(Table2[[#This Row],[Type]]&lt;&gt;"Company", "Contractor", IF(Table2[[#This Row],[Bank_Name]]&lt;&gt;"HDFC Bank", "Cheque Payment", "HDFC NEFT"))</f>
        <v>Contractor</v>
      </c>
      <c r="T187" s="507">
        <v>0</v>
      </c>
      <c r="U187" s="507">
        <v>0</v>
      </c>
      <c r="V187" s="352">
        <v>0</v>
      </c>
      <c r="W187" s="106">
        <v>346</v>
      </c>
      <c r="X187" s="106">
        <v>119</v>
      </c>
      <c r="Y187" s="106">
        <v>0</v>
      </c>
      <c r="Z187" s="107">
        <f t="shared" si="21"/>
        <v>465</v>
      </c>
      <c r="AA187" s="156">
        <f t="shared" si="22"/>
        <v>42</v>
      </c>
      <c r="AB187" s="106">
        <f>ROUND(IF(Table2[[#This Row],[Type]]="Company",Table2[[#This Row],[Basic_Rate_Day]]*8.33%,5),0)</f>
        <v>5</v>
      </c>
      <c r="AC187" s="107">
        <f t="shared" si="24"/>
        <v>512</v>
      </c>
      <c r="AD187" s="106">
        <v>501</v>
      </c>
      <c r="AE187" s="343" t="e">
        <v>#N/A</v>
      </c>
      <c r="AF187" s="343" t="e">
        <v>#N/A</v>
      </c>
      <c r="AG187" s="343" t="e">
        <v>#N/A</v>
      </c>
      <c r="AH187" s="343"/>
      <c r="AI187" s="349" t="str">
        <f t="shared" si="19"/>
        <v>1</v>
      </c>
      <c r="AJ187" s="353">
        <f t="shared" si="20"/>
        <v>-37</v>
      </c>
      <c r="AK187" s="349" t="str" cm="1">
        <f t="array" ref="AK187">_xlfn.IFS(Z187&lt;=501, "440-501", Z187&lt;=550, "502-550", Z187&lt;=600, "551-600", Z187&lt;=650, "601-650", Z187&lt;=700, "651-700", TRUE, "Above 700")</f>
        <v>440-501</v>
      </c>
      <c r="AL187" s="343"/>
      <c r="AM187" s="343"/>
      <c r="AN187" s="348">
        <f>Table2[[#This Row],[DOJ]]</f>
        <v>46054</v>
      </c>
      <c r="AO187" s="374" t="s">
        <v>512</v>
      </c>
      <c r="AP187" s="349" t="str">
        <f t="shared" ca="1" si="25"/>
        <v>0Y 6M</v>
      </c>
      <c r="AQ187" s="355" t="str">
        <f>IF(_xlfn.DAYS(SETUP!$A$2,AN187)&lt;365,"Less Than 1 Yr", IF(_xlfn.DAYS(SETUP!$A$2,AN187)&lt;=730,"1 Year to 2 Yrs", IF(_xlfn.DAYS(SETUP!$A$2,AN187)&lt;=1095,"2 Yrs to 3 Yrs", IF(_xlfn.DAYS(SETUP!$A$2,AN187)&lt;=1825,"3 Yrs to 5 Yrs", IF(_xlfn.DAYS(SETUP!$A$2,AN187)&lt;=2555,"5 Yrs to 7 Yrs", "Above 7 Yrs")))))</f>
        <v>Less Than 1 Yr</v>
      </c>
      <c r="AR187" s="356" t="str">
        <f>IF(J187="","",DATEDIF(J187,SETUP!$B$2,"Y")&amp;" Yrs")</f>
        <v>24 Yrs</v>
      </c>
      <c r="AS187" s="349" t="str">
        <f>IF(J187="","",
 IF(DATEDIF(J187,SETUP!$B$2,"Y")&lt;25,"Below 25",
 IF(DATEDIF(J187,SETUP!$B$2,"Y")&lt;30,"25-30",
 IF(DATEDIF(J187,SETUP!$B$2,"Y")&lt;35,"30-35",
 IF(DATEDIF(J187,SETUP!$B$2,"Y")&lt;40,"35-40",
 "Above 40")))))</f>
        <v>Below 25</v>
      </c>
      <c r="AT187" s="349" t="s">
        <v>1141</v>
      </c>
      <c r="AU187" s="349"/>
      <c r="AV187" s="343">
        <f t="shared" si="18"/>
        <v>20</v>
      </c>
      <c r="AW187" s="357"/>
      <c r="AX187" s="343">
        <v>346</v>
      </c>
      <c r="AY187" s="352">
        <v>119</v>
      </c>
      <c r="AZ187" s="343"/>
      <c r="BA187" s="343"/>
    </row>
    <row r="188" spans="1:53" ht="13.95" customHeight="1" x14ac:dyDescent="0.25">
      <c r="A188" s="359">
        <f>COUNTIF($D$2:D188,D188)</f>
        <v>60</v>
      </c>
      <c r="B188" s="515" t="s">
        <v>1338</v>
      </c>
      <c r="C188" s="358" t="s">
        <v>515</v>
      </c>
      <c r="D188" s="359" t="s">
        <v>166</v>
      </c>
      <c r="E188" s="360" t="s">
        <v>42</v>
      </c>
      <c r="F188" s="359" t="s">
        <v>43</v>
      </c>
      <c r="G188" s="682" t="s">
        <v>51</v>
      </c>
      <c r="H188" s="343"/>
      <c r="I188" s="348" t="s">
        <v>45</v>
      </c>
      <c r="J188" s="348">
        <v>36411</v>
      </c>
      <c r="K188" s="348">
        <v>46054</v>
      </c>
      <c r="L188" s="343" t="s">
        <v>605</v>
      </c>
      <c r="M188" s="343"/>
      <c r="N188" s="349" t="str">
        <f>IF(OR(MASTER_Workers!$E188="Contractor-PF",MASTER_Workers!$E188="Company"),"Yes","No")</f>
        <v>Yes</v>
      </c>
      <c r="O188" s="349" t="str">
        <f>IF(Table2[[#This Row],[Unit]]= "Sakar-III", "YES", "NO")</f>
        <v>NO</v>
      </c>
      <c r="P188" s="350">
        <v>101692508803</v>
      </c>
      <c r="Q188" s="507">
        <v>0</v>
      </c>
      <c r="R188" s="359"/>
      <c r="S188" s="370" t="str">
        <f>IF(Table2[[#This Row],[Type]]&lt;&gt;"Company", "Contractor", IF(Table2[[#This Row],[Bank_Name]]&lt;&gt;"HDFC Bank", "Cheque Payment", "HDFC NEFT"))</f>
        <v>Contractor</v>
      </c>
      <c r="T188" s="520">
        <v>0</v>
      </c>
      <c r="U188" s="507">
        <v>0</v>
      </c>
      <c r="V188" s="352">
        <v>0</v>
      </c>
      <c r="W188" s="106">
        <v>346</v>
      </c>
      <c r="X188" s="106">
        <v>119</v>
      </c>
      <c r="Y188" s="106">
        <v>0</v>
      </c>
      <c r="Z188" s="107">
        <f t="shared" si="21"/>
        <v>465</v>
      </c>
      <c r="AA188" s="156">
        <f t="shared" si="22"/>
        <v>42</v>
      </c>
      <c r="AB188" s="106">
        <f>ROUND(IF(Table2[[#This Row],[Type]]="Company",Table2[[#This Row],[Basic_Rate_Day]]*8.33%,5),0)</f>
        <v>5</v>
      </c>
      <c r="AC188" s="107">
        <f t="shared" si="24"/>
        <v>512</v>
      </c>
      <c r="AD188" s="106">
        <v>501</v>
      </c>
      <c r="AE188" s="343" t="e">
        <v>#N/A</v>
      </c>
      <c r="AF188" s="343" t="e">
        <v>#N/A</v>
      </c>
      <c r="AG188" s="343" t="e">
        <v>#N/A</v>
      </c>
      <c r="AH188" s="343"/>
      <c r="AI188" s="349" t="str">
        <f t="shared" si="19"/>
        <v>0</v>
      </c>
      <c r="AJ188" s="353">
        <f t="shared" si="20"/>
        <v>-37</v>
      </c>
      <c r="AK188" s="349" t="str" cm="1">
        <f t="array" ref="AK188">_xlfn.IFS(Z188&lt;=501, "440-501", Z188&lt;=550, "502-550", Z188&lt;=600, "551-600", Z188&lt;=650, "601-650", Z188&lt;=700, "651-700", TRUE, "Above 700")</f>
        <v>440-501</v>
      </c>
      <c r="AL188" s="343"/>
      <c r="AM188" s="519">
        <v>46173</v>
      </c>
      <c r="AN188" s="362">
        <f>Table2[[#This Row],[DOJ]]</f>
        <v>46054</v>
      </c>
      <c r="AO188" s="379" t="s">
        <v>514</v>
      </c>
      <c r="AP188" s="363" t="str">
        <f t="shared" ca="1" si="25"/>
        <v>0Y 6M</v>
      </c>
      <c r="AQ188" s="364" t="str">
        <f>IF(_xlfn.DAYS(SETUP!$A$2,AN188)&lt;365,"Less Than 1 Yr", IF(_xlfn.DAYS(SETUP!$A$2,AN188)&lt;=730,"1 Year to 2 Yrs", IF(_xlfn.DAYS(SETUP!$A$2,AN188)&lt;=1095,"2 Yrs to 3 Yrs", IF(_xlfn.DAYS(SETUP!$A$2,AN188)&lt;=1825,"3 Yrs to 5 Yrs", IF(_xlfn.DAYS(SETUP!$A$2,AN188)&lt;=2555,"5 Yrs to 7 Yrs", "Above 7 Yrs")))))</f>
        <v>Less Than 1 Yr</v>
      </c>
      <c r="AR188" s="365" t="str">
        <f>IF(J188="","",DATEDIF(J188,SETUP!$B$2,"Y")&amp;" Yrs")</f>
        <v>26 Yrs</v>
      </c>
      <c r="AS188" s="363" t="str">
        <f>IF(J188="","",
 IF(DATEDIF(J188,SETUP!$B$2,"Y")&lt;25,"Below 25",
 IF(DATEDIF(J188,SETUP!$B$2,"Y")&lt;30,"25-30",
 IF(DATEDIF(J188,SETUP!$B$2,"Y")&lt;35,"30-35",
 IF(DATEDIF(J188,SETUP!$B$2,"Y")&lt;40,"35-40",
 "Above 40")))))</f>
        <v>25-30</v>
      </c>
      <c r="AT188" s="363" t="s">
        <v>1140</v>
      </c>
      <c r="AU188" s="363"/>
      <c r="AV188" s="359">
        <f t="shared" si="18"/>
        <v>20</v>
      </c>
      <c r="AW188" s="366"/>
      <c r="AX188" s="359">
        <v>346</v>
      </c>
      <c r="AY188" s="516">
        <v>119</v>
      </c>
      <c r="AZ188" s="359"/>
      <c r="BA188" s="359"/>
    </row>
    <row r="189" spans="1:53" ht="13.95" customHeight="1" x14ac:dyDescent="0.25">
      <c r="A189" s="343">
        <f>COUNTIF($D$2:D189,D189)</f>
        <v>61</v>
      </c>
      <c r="B189" s="344" t="s">
        <v>1339</v>
      </c>
      <c r="C189" s="345" t="s">
        <v>517</v>
      </c>
      <c r="D189" s="343" t="s">
        <v>166</v>
      </c>
      <c r="E189" s="346" t="s">
        <v>42</v>
      </c>
      <c r="F189" s="343" t="s">
        <v>43</v>
      </c>
      <c r="G189" s="681" t="s">
        <v>51</v>
      </c>
      <c r="H189" s="343"/>
      <c r="I189" s="348" t="s">
        <v>52</v>
      </c>
      <c r="J189" s="348">
        <v>27912</v>
      </c>
      <c r="K189" s="348">
        <v>46054</v>
      </c>
      <c r="L189" s="343" t="s">
        <v>605</v>
      </c>
      <c r="M189" s="343"/>
      <c r="N189" s="349" t="str">
        <f>IF(OR(MASTER_Workers!$E189="Contractor-PF",MASTER_Workers!$E189="Company"),"Yes","No")</f>
        <v>Yes</v>
      </c>
      <c r="O189" s="349" t="str">
        <f>IF(Table2[[#This Row],[Unit]]= "Sakar-III", "YES", "NO")</f>
        <v>NO</v>
      </c>
      <c r="P189" s="350">
        <v>101692509038</v>
      </c>
      <c r="Q189" s="507">
        <v>0</v>
      </c>
      <c r="R189" s="343"/>
      <c r="S189" s="367" t="str">
        <f>IF(Table2[[#This Row],[Type]]&lt;&gt;"Company", "Contractor", IF(Table2[[#This Row],[Bank_Name]]&lt;&gt;"HDFC Bank", "Cheque Payment", "HDFC NEFT"))</f>
        <v>Contractor</v>
      </c>
      <c r="T189" s="507">
        <v>0</v>
      </c>
      <c r="U189" s="507">
        <v>0</v>
      </c>
      <c r="V189" s="352">
        <v>0</v>
      </c>
      <c r="W189" s="106">
        <v>346</v>
      </c>
      <c r="X189" s="106">
        <v>119</v>
      </c>
      <c r="Y189" s="106">
        <v>0</v>
      </c>
      <c r="Z189" s="107">
        <f t="shared" si="21"/>
        <v>465</v>
      </c>
      <c r="AA189" s="156">
        <f t="shared" si="22"/>
        <v>42</v>
      </c>
      <c r="AB189" s="106">
        <f>ROUND(IF(Table2[[#This Row],[Type]]="Company",Table2[[#This Row],[Basic_Rate_Day]]*8.33%,5),0)</f>
        <v>5</v>
      </c>
      <c r="AC189" s="107">
        <f t="shared" si="24"/>
        <v>512</v>
      </c>
      <c r="AD189" s="106">
        <v>501</v>
      </c>
      <c r="AE189" s="343" t="e">
        <v>#N/A</v>
      </c>
      <c r="AF189" s="343" t="e">
        <v>#N/A</v>
      </c>
      <c r="AG189" s="343" t="e">
        <v>#N/A</v>
      </c>
      <c r="AH189" s="343"/>
      <c r="AI189" s="349" t="str">
        <f t="shared" si="19"/>
        <v>1</v>
      </c>
      <c r="AJ189" s="353">
        <f t="shared" si="20"/>
        <v>-37</v>
      </c>
      <c r="AK189" s="349" t="str" cm="1">
        <f t="array" ref="AK189">_xlfn.IFS(Z189&lt;=501, "440-501", Z189&lt;=550, "502-550", Z189&lt;=600, "551-600", Z189&lt;=650, "601-650", Z189&lt;=700, "651-700", TRUE, "Above 700")</f>
        <v>440-501</v>
      </c>
      <c r="AL189" s="343"/>
      <c r="AM189" s="343"/>
      <c r="AN189" s="348">
        <f>Table2[[#This Row],[DOJ]]</f>
        <v>46054</v>
      </c>
      <c r="AO189" s="374" t="s">
        <v>516</v>
      </c>
      <c r="AP189" s="349" t="str">
        <f t="shared" ca="1" si="25"/>
        <v>0Y 6M</v>
      </c>
      <c r="AQ189" s="355" t="str">
        <f>IF(_xlfn.DAYS(SETUP!$A$2,AN189)&lt;365,"Less Than 1 Yr", IF(_xlfn.DAYS(SETUP!$A$2,AN189)&lt;=730,"1 Year to 2 Yrs", IF(_xlfn.DAYS(SETUP!$A$2,AN189)&lt;=1095,"2 Yrs to 3 Yrs", IF(_xlfn.DAYS(SETUP!$A$2,AN189)&lt;=1825,"3 Yrs to 5 Yrs", IF(_xlfn.DAYS(SETUP!$A$2,AN189)&lt;=2555,"5 Yrs to 7 Yrs", "Above 7 Yrs")))))</f>
        <v>Less Than 1 Yr</v>
      </c>
      <c r="AR189" s="356" t="str">
        <f>IF(J189="","",DATEDIF(J189,SETUP!$B$2,"Y")&amp;" Yrs")</f>
        <v>49 Yrs</v>
      </c>
      <c r="AS189" s="349" t="str">
        <f>IF(J189="","",
 IF(DATEDIF(J189,SETUP!$B$2,"Y")&lt;25,"Below 25",
 IF(DATEDIF(J189,SETUP!$B$2,"Y")&lt;30,"25-30",
 IF(DATEDIF(J189,SETUP!$B$2,"Y")&lt;35,"30-35",
 IF(DATEDIF(J189,SETUP!$B$2,"Y")&lt;40,"35-40",
 "Above 40")))))</f>
        <v>Above 40</v>
      </c>
      <c r="AT189" s="349" t="s">
        <v>1140</v>
      </c>
      <c r="AU189" s="349"/>
      <c r="AV189" s="343">
        <f t="shared" si="18"/>
        <v>20</v>
      </c>
      <c r="AW189" s="357"/>
      <c r="AX189" s="343">
        <v>346</v>
      </c>
      <c r="AY189" s="352">
        <v>119</v>
      </c>
      <c r="AZ189" s="343"/>
      <c r="BA189" s="343"/>
    </row>
    <row r="190" spans="1:53" ht="13.95" customHeight="1" x14ac:dyDescent="0.25">
      <c r="A190" s="343">
        <f>COUNTIF($D$2:D190,D190)</f>
        <v>62</v>
      </c>
      <c r="B190" s="344" t="s">
        <v>1340</v>
      </c>
      <c r="C190" s="345" t="s">
        <v>519</v>
      </c>
      <c r="D190" s="343" t="s">
        <v>166</v>
      </c>
      <c r="E190" s="346" t="s">
        <v>42</v>
      </c>
      <c r="F190" s="343" t="s">
        <v>43</v>
      </c>
      <c r="G190" s="681" t="s">
        <v>51</v>
      </c>
      <c r="H190" s="343"/>
      <c r="I190" s="348" t="s">
        <v>52</v>
      </c>
      <c r="J190" s="348">
        <v>33399</v>
      </c>
      <c r="K190" s="348">
        <v>46054</v>
      </c>
      <c r="L190" s="343" t="s">
        <v>605</v>
      </c>
      <c r="M190" s="343"/>
      <c r="N190" s="349" t="str">
        <f>IF(OR(MASTER_Workers!$E190="Contractor-PF",MASTER_Workers!$E190="Company"),"Yes","No")</f>
        <v>Yes</v>
      </c>
      <c r="O190" s="349" t="str">
        <f>IF(Table2[[#This Row],[Unit]]= "Sakar-III", "YES", "NO")</f>
        <v>NO</v>
      </c>
      <c r="P190" s="350">
        <v>101692508916</v>
      </c>
      <c r="Q190" s="507">
        <v>0</v>
      </c>
      <c r="R190" s="343"/>
      <c r="S190" s="367" t="str">
        <f>IF(Table2[[#This Row],[Type]]&lt;&gt;"Company", "Contractor", IF(Table2[[#This Row],[Bank_Name]]&lt;&gt;"HDFC Bank", "Cheque Payment", "HDFC NEFT"))</f>
        <v>Contractor</v>
      </c>
      <c r="T190" s="507">
        <v>0</v>
      </c>
      <c r="U190" s="507">
        <v>0</v>
      </c>
      <c r="V190" s="352">
        <v>0</v>
      </c>
      <c r="W190" s="106">
        <v>346</v>
      </c>
      <c r="X190" s="106">
        <v>114</v>
      </c>
      <c r="Y190" s="106">
        <v>0</v>
      </c>
      <c r="Z190" s="107">
        <f t="shared" si="21"/>
        <v>460</v>
      </c>
      <c r="AA190" s="156">
        <f t="shared" si="22"/>
        <v>42</v>
      </c>
      <c r="AB190" s="106">
        <f>ROUND(IF(Table2[[#This Row],[Type]]="Company",Table2[[#This Row],[Basic_Rate_Day]]*8.33%,5),0)</f>
        <v>5</v>
      </c>
      <c r="AC190" s="107">
        <f t="shared" si="24"/>
        <v>507</v>
      </c>
      <c r="AD190" s="106">
        <v>501</v>
      </c>
      <c r="AE190" s="343" t="e">
        <v>#N/A</v>
      </c>
      <c r="AF190" s="343" t="e">
        <v>#N/A</v>
      </c>
      <c r="AG190" s="343" t="e">
        <v>#N/A</v>
      </c>
      <c r="AH190" s="343"/>
      <c r="AI190" s="349" t="str">
        <f t="shared" si="19"/>
        <v>1</v>
      </c>
      <c r="AJ190" s="353">
        <f t="shared" si="20"/>
        <v>-42</v>
      </c>
      <c r="AK190" s="349" t="str" cm="1">
        <f t="array" ref="AK190">_xlfn.IFS(Z190&lt;=501, "440-501", Z190&lt;=550, "502-550", Z190&lt;=600, "551-600", Z190&lt;=650, "601-650", Z190&lt;=700, "651-700", TRUE, "Above 700")</f>
        <v>440-501</v>
      </c>
      <c r="AL190" s="343"/>
      <c r="AM190" s="343"/>
      <c r="AN190" s="348">
        <f>Table2[[#This Row],[DOJ]]</f>
        <v>46054</v>
      </c>
      <c r="AO190" s="374" t="s">
        <v>518</v>
      </c>
      <c r="AP190" s="349" t="str">
        <f t="shared" ca="1" si="25"/>
        <v>0Y 6M</v>
      </c>
      <c r="AQ190" s="355" t="str">
        <f>IF(_xlfn.DAYS(SETUP!$A$2,AN190)&lt;365,"Less Than 1 Yr", IF(_xlfn.DAYS(SETUP!$A$2,AN190)&lt;=730,"1 Year to 2 Yrs", IF(_xlfn.DAYS(SETUP!$A$2,AN190)&lt;=1095,"2 Yrs to 3 Yrs", IF(_xlfn.DAYS(SETUP!$A$2,AN190)&lt;=1825,"3 Yrs to 5 Yrs", IF(_xlfn.DAYS(SETUP!$A$2,AN190)&lt;=2555,"5 Yrs to 7 Yrs", "Above 7 Yrs")))))</f>
        <v>Less Than 1 Yr</v>
      </c>
      <c r="AR190" s="356" t="str">
        <f>IF(J190="","",DATEDIF(J190,SETUP!$B$2,"Y")&amp;" Yrs")</f>
        <v>34 Yrs</v>
      </c>
      <c r="AS190" s="349" t="str">
        <f>IF(J190="","",
 IF(DATEDIF(J190,SETUP!$B$2,"Y")&lt;25,"Below 25",
 IF(DATEDIF(J190,SETUP!$B$2,"Y")&lt;30,"25-30",
 IF(DATEDIF(J190,SETUP!$B$2,"Y")&lt;35,"30-35",
 IF(DATEDIF(J190,SETUP!$B$2,"Y")&lt;40,"35-40",
 "Above 40")))))</f>
        <v>30-35</v>
      </c>
      <c r="AT190" s="349" t="s">
        <v>1140</v>
      </c>
      <c r="AU190" s="349"/>
      <c r="AV190" s="343">
        <f t="shared" ref="AV190:AV251" si="26">IF(G190="Extrusion",40,IF(L190="12 Hours",30,IF(L190="11 Hours",25,IF(L190="8 Hours",20,0))))</f>
        <v>20</v>
      </c>
      <c r="AW190" s="357"/>
      <c r="AX190" s="343">
        <v>346</v>
      </c>
      <c r="AY190" s="352">
        <v>114</v>
      </c>
      <c r="AZ190" s="343"/>
      <c r="BA190" s="343"/>
    </row>
    <row r="191" spans="1:53" ht="13.95" customHeight="1" x14ac:dyDescent="0.25">
      <c r="A191" s="343">
        <f>COUNTIF($D$2:D191,D191)</f>
        <v>63</v>
      </c>
      <c r="B191" s="344" t="s">
        <v>1341</v>
      </c>
      <c r="C191" s="345" t="s">
        <v>521</v>
      </c>
      <c r="D191" s="343" t="s">
        <v>166</v>
      </c>
      <c r="E191" s="346" t="s">
        <v>42</v>
      </c>
      <c r="F191" s="343" t="s">
        <v>43</v>
      </c>
      <c r="G191" s="681" t="s">
        <v>48</v>
      </c>
      <c r="H191" s="343"/>
      <c r="I191" s="348" t="s">
        <v>52</v>
      </c>
      <c r="J191" s="348">
        <v>36985</v>
      </c>
      <c r="K191" s="348">
        <v>46054</v>
      </c>
      <c r="L191" s="343" t="s">
        <v>605</v>
      </c>
      <c r="M191" s="343"/>
      <c r="N191" s="349" t="str">
        <f>IF(OR(MASTER_Workers!$E191="Contractor-PF",MASTER_Workers!$E191="Company"),"Yes","No")</f>
        <v>Yes</v>
      </c>
      <c r="O191" s="349" t="str">
        <f>IF(Table2[[#This Row],[Unit]]= "Sakar-III", "YES", "NO")</f>
        <v>NO</v>
      </c>
      <c r="P191" s="350">
        <v>101692508900</v>
      </c>
      <c r="Q191" s="507">
        <v>0</v>
      </c>
      <c r="R191" s="343"/>
      <c r="S191" s="367" t="str">
        <f>IF(Table2[[#This Row],[Type]]&lt;&gt;"Company", "Contractor", IF(Table2[[#This Row],[Bank_Name]]&lt;&gt;"HDFC Bank", "Cheque Payment", "HDFC NEFT"))</f>
        <v>Contractor</v>
      </c>
      <c r="T191" s="507">
        <v>0</v>
      </c>
      <c r="U191" s="507">
        <v>0</v>
      </c>
      <c r="V191" s="352">
        <v>0</v>
      </c>
      <c r="W191" s="106">
        <v>346</v>
      </c>
      <c r="X191" s="106">
        <v>114</v>
      </c>
      <c r="Y191" s="106">
        <v>0</v>
      </c>
      <c r="Z191" s="107">
        <f t="shared" si="21"/>
        <v>460</v>
      </c>
      <c r="AA191" s="156">
        <f t="shared" si="22"/>
        <v>42</v>
      </c>
      <c r="AB191" s="106">
        <f>ROUND(IF(Table2[[#This Row],[Type]]="Company",Table2[[#This Row],[Basic_Rate_Day]]*8.33%,5),0)</f>
        <v>5</v>
      </c>
      <c r="AC191" s="107">
        <f t="shared" si="24"/>
        <v>507</v>
      </c>
      <c r="AD191" s="106">
        <v>501</v>
      </c>
      <c r="AE191" s="343" t="e">
        <v>#N/A</v>
      </c>
      <c r="AF191" s="343" t="e">
        <v>#N/A</v>
      </c>
      <c r="AG191" s="343" t="e">
        <v>#N/A</v>
      </c>
      <c r="AH191" s="343"/>
      <c r="AI191" s="349" t="str">
        <f t="shared" ref="AI191:AI252" si="27">IF(AM191="","1","0")</f>
        <v>1</v>
      </c>
      <c r="AJ191" s="353">
        <f t="shared" ref="AJ191:AJ252" si="28">Z191-502</f>
        <v>-42</v>
      </c>
      <c r="AK191" s="349" t="str" cm="1">
        <f t="array" ref="AK191">_xlfn.IFS(Z191&lt;=501, "440-501", Z191&lt;=550, "502-550", Z191&lt;=600, "551-600", Z191&lt;=650, "601-650", Z191&lt;=700, "651-700", TRUE, "Above 700")</f>
        <v>440-501</v>
      </c>
      <c r="AL191" s="343"/>
      <c r="AM191" s="343"/>
      <c r="AN191" s="348">
        <f>Table2[[#This Row],[DOJ]]</f>
        <v>46054</v>
      </c>
      <c r="AO191" s="374" t="s">
        <v>520</v>
      </c>
      <c r="AP191" s="349" t="str">
        <f t="shared" ca="1" si="25"/>
        <v>0Y 6M</v>
      </c>
      <c r="AQ191" s="355" t="str">
        <f>IF(_xlfn.DAYS(SETUP!$A$2,AN191)&lt;365,"Less Than 1 Yr", IF(_xlfn.DAYS(SETUP!$A$2,AN191)&lt;=730,"1 Year to 2 Yrs", IF(_xlfn.DAYS(SETUP!$A$2,AN191)&lt;=1095,"2 Yrs to 3 Yrs", IF(_xlfn.DAYS(SETUP!$A$2,AN191)&lt;=1825,"3 Yrs to 5 Yrs", IF(_xlfn.DAYS(SETUP!$A$2,AN191)&lt;=2555,"5 Yrs to 7 Yrs", "Above 7 Yrs")))))</f>
        <v>Less Than 1 Yr</v>
      </c>
      <c r="AR191" s="356" t="str">
        <f>IF(J191="","",DATEDIF(J191,SETUP!$B$2,"Y")&amp;" Yrs")</f>
        <v>24 Yrs</v>
      </c>
      <c r="AS191" s="349" t="str">
        <f>IF(J191="","",
 IF(DATEDIF(J191,SETUP!$B$2,"Y")&lt;25,"Below 25",
 IF(DATEDIF(J191,SETUP!$B$2,"Y")&lt;30,"25-30",
 IF(DATEDIF(J191,SETUP!$B$2,"Y")&lt;35,"30-35",
 IF(DATEDIF(J191,SETUP!$B$2,"Y")&lt;40,"35-40",
 "Above 40")))))</f>
        <v>Below 25</v>
      </c>
      <c r="AT191" s="349" t="s">
        <v>1140</v>
      </c>
      <c r="AU191" s="349"/>
      <c r="AV191" s="343">
        <f t="shared" si="26"/>
        <v>20</v>
      </c>
      <c r="AW191" s="357"/>
      <c r="AX191" s="343">
        <v>346</v>
      </c>
      <c r="AY191" s="352">
        <v>114</v>
      </c>
      <c r="AZ191" s="343"/>
      <c r="BA191" s="343"/>
    </row>
    <row r="192" spans="1:53" ht="13.95" customHeight="1" x14ac:dyDescent="0.25">
      <c r="A192" s="359">
        <f>COUNTIF($D$2:D192,D192)</f>
        <v>64</v>
      </c>
      <c r="B192" s="515" t="s">
        <v>1342</v>
      </c>
      <c r="C192" s="358" t="s">
        <v>523</v>
      </c>
      <c r="D192" s="359" t="s">
        <v>166</v>
      </c>
      <c r="E192" s="360" t="s">
        <v>42</v>
      </c>
      <c r="F192" s="359" t="s">
        <v>43</v>
      </c>
      <c r="G192" s="682" t="s">
        <v>118</v>
      </c>
      <c r="H192" s="343"/>
      <c r="I192" s="348" t="s">
        <v>52</v>
      </c>
      <c r="J192" s="348">
        <v>24108</v>
      </c>
      <c r="K192" s="348">
        <v>46054</v>
      </c>
      <c r="L192" s="343" t="s">
        <v>605</v>
      </c>
      <c r="M192" s="343"/>
      <c r="N192" s="349" t="str">
        <f>IF(OR(MASTER_Workers!$E192="Contractor-PF",MASTER_Workers!$E192="Company"),"Yes","No")</f>
        <v>Yes</v>
      </c>
      <c r="O192" s="349" t="str">
        <f>IF(Table2[[#This Row],[Unit]]= "Sakar-III", "YES", "NO")</f>
        <v>NO</v>
      </c>
      <c r="P192" s="350">
        <v>101697712677</v>
      </c>
      <c r="Q192" s="507">
        <v>0</v>
      </c>
      <c r="R192" s="359"/>
      <c r="S192" s="370" t="str">
        <f>IF(Table2[[#This Row],[Type]]&lt;&gt;"Company", "Contractor", IF(Table2[[#This Row],[Bank_Name]]&lt;&gt;"HDFC Bank", "Cheque Payment", "HDFC NEFT"))</f>
        <v>Contractor</v>
      </c>
      <c r="T192" s="520">
        <v>0</v>
      </c>
      <c r="U192" s="507">
        <v>0</v>
      </c>
      <c r="V192" s="352">
        <v>0</v>
      </c>
      <c r="W192" s="106">
        <v>361</v>
      </c>
      <c r="X192" s="106">
        <v>134</v>
      </c>
      <c r="Y192" s="106">
        <v>0</v>
      </c>
      <c r="Z192" s="107">
        <f t="shared" ref="Z192:Z253" si="29">+W192+X192+Y192</f>
        <v>495</v>
      </c>
      <c r="AA192" s="156">
        <f t="shared" ref="AA192:AA253" si="30">ROUND(W192*12%,0)</f>
        <v>43</v>
      </c>
      <c r="AB192" s="106">
        <f>ROUND(IF(Table2[[#This Row],[Type]]="Company",Table2[[#This Row],[Basic_Rate_Day]]*8.33%,5),0)</f>
        <v>5</v>
      </c>
      <c r="AC192" s="107">
        <f t="shared" si="24"/>
        <v>543</v>
      </c>
      <c r="AD192" s="106">
        <v>501</v>
      </c>
      <c r="AE192" s="343" t="e">
        <v>#N/A</v>
      </c>
      <c r="AF192" s="343" t="e">
        <v>#N/A</v>
      </c>
      <c r="AG192" s="343" t="e">
        <v>#N/A</v>
      </c>
      <c r="AH192" s="343"/>
      <c r="AI192" s="349" t="str">
        <f t="shared" si="27"/>
        <v>0</v>
      </c>
      <c r="AJ192" s="353">
        <f t="shared" si="28"/>
        <v>-7</v>
      </c>
      <c r="AK192" s="349" t="str" cm="1">
        <f t="array" ref="AK192">_xlfn.IFS(Z192&lt;=501, "440-501", Z192&lt;=550, "502-550", Z192&lt;=600, "551-600", Z192&lt;=650, "601-650", Z192&lt;=700, "651-700", TRUE, "Above 700")</f>
        <v>440-501</v>
      </c>
      <c r="AL192" s="343"/>
      <c r="AM192" s="519">
        <v>46173</v>
      </c>
      <c r="AN192" s="362">
        <f>Table2[[#This Row],[DOJ]]</f>
        <v>46054</v>
      </c>
      <c r="AO192" s="379" t="s">
        <v>522</v>
      </c>
      <c r="AP192" s="363" t="str">
        <f t="shared" ca="1" si="25"/>
        <v>0Y 6M</v>
      </c>
      <c r="AQ192" s="364" t="str">
        <f>IF(_xlfn.DAYS(SETUP!$A$2,AN192)&lt;365,"Less Than 1 Yr", IF(_xlfn.DAYS(SETUP!$A$2,AN192)&lt;=730,"1 Year to 2 Yrs", IF(_xlfn.DAYS(SETUP!$A$2,AN192)&lt;=1095,"2 Yrs to 3 Yrs", IF(_xlfn.DAYS(SETUP!$A$2,AN192)&lt;=1825,"3 Yrs to 5 Yrs", IF(_xlfn.DAYS(SETUP!$A$2,AN192)&lt;=2555,"5 Yrs to 7 Yrs", "Above 7 Yrs")))))</f>
        <v>Less Than 1 Yr</v>
      </c>
      <c r="AR192" s="365" t="str">
        <f>IF(J192="","",DATEDIF(J192,SETUP!$B$2,"Y")&amp;" Yrs")</f>
        <v>60 Yrs</v>
      </c>
      <c r="AS192" s="363" t="str">
        <f>IF(J192="","",
 IF(DATEDIF(J192,SETUP!$B$2,"Y")&lt;25,"Below 25",
 IF(DATEDIF(J192,SETUP!$B$2,"Y")&lt;30,"25-30",
 IF(DATEDIF(J192,SETUP!$B$2,"Y")&lt;35,"30-35",
 IF(DATEDIF(J192,SETUP!$B$2,"Y")&lt;40,"35-40",
 "Above 40")))))</f>
        <v>Above 40</v>
      </c>
      <c r="AT192" s="363" t="s">
        <v>1142</v>
      </c>
      <c r="AU192" s="363"/>
      <c r="AV192" s="359">
        <f t="shared" si="26"/>
        <v>20</v>
      </c>
      <c r="AW192" s="366"/>
      <c r="AX192" s="359">
        <v>361</v>
      </c>
      <c r="AY192" s="516">
        <v>134</v>
      </c>
      <c r="AZ192" s="359"/>
      <c r="BA192" s="359"/>
    </row>
    <row r="193" spans="1:53" ht="13.95" customHeight="1" x14ac:dyDescent="0.25">
      <c r="A193" s="343">
        <f>COUNTIF($D$2:D193,D193)</f>
        <v>65</v>
      </c>
      <c r="B193" s="344" t="s">
        <v>1343</v>
      </c>
      <c r="C193" s="345" t="s">
        <v>525</v>
      </c>
      <c r="D193" s="343" t="s">
        <v>166</v>
      </c>
      <c r="E193" s="346" t="s">
        <v>42</v>
      </c>
      <c r="F193" s="343" t="s">
        <v>43</v>
      </c>
      <c r="G193" s="681" t="s">
        <v>247</v>
      </c>
      <c r="H193" s="343"/>
      <c r="I193" s="348" t="s">
        <v>45</v>
      </c>
      <c r="J193" s="348">
        <v>36547</v>
      </c>
      <c r="K193" s="348">
        <v>46054</v>
      </c>
      <c r="L193" s="343" t="s">
        <v>605</v>
      </c>
      <c r="M193" s="343"/>
      <c r="N193" s="349" t="str">
        <f>IF(OR(MASTER_Workers!$E193="Contractor-PF",MASTER_Workers!$E193="Company"),"Yes","No")</f>
        <v>Yes</v>
      </c>
      <c r="O193" s="349" t="str">
        <f>IF(Table2[[#This Row],[Unit]]= "Sakar-III", "YES", "NO")</f>
        <v>NO</v>
      </c>
      <c r="P193" s="350">
        <v>101697711932</v>
      </c>
      <c r="Q193" s="507">
        <v>0</v>
      </c>
      <c r="R193" s="343"/>
      <c r="S193" s="368" t="str">
        <f>IF(Table2[[#This Row],[Type]]&lt;&gt;"Company", "Contractor", IF(Table2[[#This Row],[Bank_Name]]&lt;&gt;"HDFC Bank", "Cheque Payment", "HDFC NEFT"))</f>
        <v>Contractor</v>
      </c>
      <c r="T193" s="507">
        <v>0</v>
      </c>
      <c r="U193" s="507">
        <v>0</v>
      </c>
      <c r="V193" s="352">
        <v>0</v>
      </c>
      <c r="W193" s="106">
        <v>390</v>
      </c>
      <c r="X193" s="106">
        <v>185</v>
      </c>
      <c r="Y193" s="106">
        <v>10</v>
      </c>
      <c r="Z193" s="107">
        <f t="shared" si="29"/>
        <v>585</v>
      </c>
      <c r="AA193" s="156">
        <f t="shared" si="30"/>
        <v>47</v>
      </c>
      <c r="AB193" s="155">
        <f>ROUND(IF(Table2[[#This Row],[Type]]="Company",Table2[[#This Row],[Basic_Rate_Day]]*8.33%,5),0)</f>
        <v>5</v>
      </c>
      <c r="AC193" s="107">
        <f t="shared" si="24"/>
        <v>637</v>
      </c>
      <c r="AD193" s="106">
        <v>501</v>
      </c>
      <c r="AE193" s="343" t="e">
        <v>#N/A</v>
      </c>
      <c r="AF193" s="343" t="e">
        <v>#N/A</v>
      </c>
      <c r="AG193" s="343" t="e">
        <v>#N/A</v>
      </c>
      <c r="AH193" s="343"/>
      <c r="AI193" s="349" t="str">
        <f t="shared" si="27"/>
        <v>1</v>
      </c>
      <c r="AJ193" s="353">
        <f t="shared" si="28"/>
        <v>83</v>
      </c>
      <c r="AK193" s="349" t="str" cm="1">
        <f t="array" ref="AK193">_xlfn.IFS(Z193&lt;=501, "440-501", Z193&lt;=550, "502-550", Z193&lt;=600, "551-600", Z193&lt;=650, "601-650", Z193&lt;=700, "651-700", TRUE, "Above 700")</f>
        <v>551-600</v>
      </c>
      <c r="AL193" s="343"/>
      <c r="AM193" s="343"/>
      <c r="AN193" s="348">
        <f>Table2[[#This Row],[DOJ]]</f>
        <v>46054</v>
      </c>
      <c r="AO193" s="374" t="s">
        <v>524</v>
      </c>
      <c r="AP193" s="349" t="str">
        <f t="shared" ca="1" si="25"/>
        <v>0Y 6M</v>
      </c>
      <c r="AQ193" s="355" t="str">
        <f>IF(_xlfn.DAYS(SETUP!$A$2,AN193)&lt;365,"Less Than 1 Yr", IF(_xlfn.DAYS(SETUP!$A$2,AN193)&lt;=730,"1 Year to 2 Yrs", IF(_xlfn.DAYS(SETUP!$A$2,AN193)&lt;=1095,"2 Yrs to 3 Yrs", IF(_xlfn.DAYS(SETUP!$A$2,AN193)&lt;=1825,"3 Yrs to 5 Yrs", IF(_xlfn.DAYS(SETUP!$A$2,AN193)&lt;=2555,"5 Yrs to 7 Yrs", "Above 7 Yrs")))))</f>
        <v>Less Than 1 Yr</v>
      </c>
      <c r="AR193" s="356" t="str">
        <f>IF(J193="","",DATEDIF(J193,SETUP!$B$2,"Y")&amp;" Yrs")</f>
        <v>26 Yrs</v>
      </c>
      <c r="AS193" s="349" t="str">
        <f>IF(J193="","",
 IF(DATEDIF(J193,SETUP!$B$2,"Y")&lt;25,"Below 25",
 IF(DATEDIF(J193,SETUP!$B$2,"Y")&lt;30,"25-30",
 IF(DATEDIF(J193,SETUP!$B$2,"Y")&lt;35,"30-35",
 IF(DATEDIF(J193,SETUP!$B$2,"Y")&lt;40,"35-40",
 "Above 40")))))</f>
        <v>25-30</v>
      </c>
      <c r="AT193" s="349" t="s">
        <v>1142</v>
      </c>
      <c r="AU193" s="349"/>
      <c r="AV193" s="349">
        <f t="shared" si="26"/>
        <v>20</v>
      </c>
      <c r="AW193" s="357"/>
      <c r="AX193" s="343">
        <v>390</v>
      </c>
      <c r="AY193" s="352">
        <v>185</v>
      </c>
      <c r="AZ193" s="343"/>
      <c r="BA193" s="343"/>
    </row>
    <row r="194" spans="1:53" ht="13.95" customHeight="1" x14ac:dyDescent="0.25">
      <c r="A194" s="343">
        <f>COUNTIF($D$2:D194,D194)</f>
        <v>66</v>
      </c>
      <c r="B194" s="344" t="s">
        <v>1344</v>
      </c>
      <c r="C194" s="345" t="s">
        <v>527</v>
      </c>
      <c r="D194" s="343" t="s">
        <v>166</v>
      </c>
      <c r="E194" s="346" t="s">
        <v>42</v>
      </c>
      <c r="F194" s="343" t="s">
        <v>43</v>
      </c>
      <c r="G194" s="681" t="s">
        <v>247</v>
      </c>
      <c r="H194" s="343"/>
      <c r="I194" s="348" t="s">
        <v>45</v>
      </c>
      <c r="J194" s="348">
        <v>37485</v>
      </c>
      <c r="K194" s="348">
        <v>46054</v>
      </c>
      <c r="L194" s="343" t="s">
        <v>605</v>
      </c>
      <c r="M194" s="343"/>
      <c r="N194" s="349" t="str">
        <f>IF(OR(MASTER_Workers!$E194="Contractor-PF",MASTER_Workers!$E194="Company"),"Yes","No")</f>
        <v>Yes</v>
      </c>
      <c r="O194" s="349" t="str">
        <f>IF(Table2[[#This Row],[Unit]]= "Sakar-III", "YES", "NO")</f>
        <v>NO</v>
      </c>
      <c r="P194" s="350">
        <v>101697712244</v>
      </c>
      <c r="Q194" s="507">
        <v>0</v>
      </c>
      <c r="R194" s="343"/>
      <c r="S194" s="368" t="str">
        <f>IF(Table2[[#This Row],[Type]]&lt;&gt;"Company", "Contractor", IF(Table2[[#This Row],[Bank_Name]]&lt;&gt;"HDFC Bank", "Cheque Payment", "HDFC NEFT"))</f>
        <v>Contractor</v>
      </c>
      <c r="T194" s="507">
        <v>0</v>
      </c>
      <c r="U194" s="507">
        <v>0</v>
      </c>
      <c r="V194" s="352">
        <v>0</v>
      </c>
      <c r="W194" s="106">
        <v>400</v>
      </c>
      <c r="X194" s="106">
        <v>195</v>
      </c>
      <c r="Y194" s="106">
        <v>10</v>
      </c>
      <c r="Z194" s="107">
        <f t="shared" si="29"/>
        <v>605</v>
      </c>
      <c r="AA194" s="156">
        <f t="shared" si="30"/>
        <v>48</v>
      </c>
      <c r="AB194" s="155">
        <f>ROUND(IF(Table2[[#This Row],[Type]]="Company",Table2[[#This Row],[Basic_Rate_Day]]*8.33%,5),0)</f>
        <v>5</v>
      </c>
      <c r="AC194" s="107">
        <f t="shared" si="24"/>
        <v>658</v>
      </c>
      <c r="AD194" s="106">
        <v>501</v>
      </c>
      <c r="AE194" s="343" t="e">
        <v>#N/A</v>
      </c>
      <c r="AF194" s="343" t="e">
        <v>#N/A</v>
      </c>
      <c r="AG194" s="343" t="e">
        <v>#N/A</v>
      </c>
      <c r="AH194" s="343"/>
      <c r="AI194" s="349" t="str">
        <f t="shared" si="27"/>
        <v>1</v>
      </c>
      <c r="AJ194" s="353">
        <f t="shared" si="28"/>
        <v>103</v>
      </c>
      <c r="AK194" s="349" t="str" cm="1">
        <f t="array" ref="AK194">_xlfn.IFS(Z194&lt;=501, "440-501", Z194&lt;=550, "502-550", Z194&lt;=600, "551-600", Z194&lt;=650, "601-650", Z194&lt;=700, "651-700", TRUE, "Above 700")</f>
        <v>601-650</v>
      </c>
      <c r="AL194" s="343"/>
      <c r="AM194" s="343"/>
      <c r="AN194" s="348">
        <f>Table2[[#This Row],[DOJ]]</f>
        <v>46054</v>
      </c>
      <c r="AO194" s="374" t="s">
        <v>526</v>
      </c>
      <c r="AP194" s="349" t="str">
        <f t="shared" ca="1" si="25"/>
        <v>0Y 6M</v>
      </c>
      <c r="AQ194" s="355" t="str">
        <f>IF(_xlfn.DAYS(SETUP!$A$2,AN194)&lt;365,"Less Than 1 Yr", IF(_xlfn.DAYS(SETUP!$A$2,AN194)&lt;=730,"1 Year to 2 Yrs", IF(_xlfn.DAYS(SETUP!$A$2,AN194)&lt;=1095,"2 Yrs to 3 Yrs", IF(_xlfn.DAYS(SETUP!$A$2,AN194)&lt;=1825,"3 Yrs to 5 Yrs", IF(_xlfn.DAYS(SETUP!$A$2,AN194)&lt;=2555,"5 Yrs to 7 Yrs", "Above 7 Yrs")))))</f>
        <v>Less Than 1 Yr</v>
      </c>
      <c r="AR194" s="356" t="str">
        <f>IF(J194="","",DATEDIF(J194,SETUP!$B$2,"Y")&amp;" Yrs")</f>
        <v>23 Yrs</v>
      </c>
      <c r="AS194" s="349" t="str">
        <f>IF(J194="","",
 IF(DATEDIF(J194,SETUP!$B$2,"Y")&lt;25,"Below 25",
 IF(DATEDIF(J194,SETUP!$B$2,"Y")&lt;30,"25-30",
 IF(DATEDIF(J194,SETUP!$B$2,"Y")&lt;35,"30-35",
 IF(DATEDIF(J194,SETUP!$B$2,"Y")&lt;40,"35-40",
 "Above 40")))))</f>
        <v>Below 25</v>
      </c>
      <c r="AT194" s="349" t="s">
        <v>1142</v>
      </c>
      <c r="AU194" s="349"/>
      <c r="AV194" s="349">
        <f t="shared" si="26"/>
        <v>20</v>
      </c>
      <c r="AW194" s="357"/>
      <c r="AX194" s="343">
        <v>400</v>
      </c>
      <c r="AY194" s="352">
        <v>195</v>
      </c>
      <c r="AZ194" s="343"/>
      <c r="BA194" s="343"/>
    </row>
    <row r="195" spans="1:53" ht="13.95" customHeight="1" x14ac:dyDescent="0.25">
      <c r="A195" s="343">
        <f>COUNTIF($D$2:D195,D195)</f>
        <v>67</v>
      </c>
      <c r="B195" s="344" t="s">
        <v>1345</v>
      </c>
      <c r="C195" s="345" t="s">
        <v>529</v>
      </c>
      <c r="D195" s="343" t="s">
        <v>166</v>
      </c>
      <c r="E195" s="346" t="s">
        <v>42</v>
      </c>
      <c r="F195" s="343" t="s">
        <v>43</v>
      </c>
      <c r="G195" s="681" t="s">
        <v>247</v>
      </c>
      <c r="H195" s="343"/>
      <c r="I195" s="348" t="s">
        <v>45</v>
      </c>
      <c r="J195" s="348">
        <v>37513</v>
      </c>
      <c r="K195" s="348">
        <v>46054</v>
      </c>
      <c r="L195" s="343" t="s">
        <v>605</v>
      </c>
      <c r="M195" s="343"/>
      <c r="N195" s="349" t="str">
        <f>IF(OR(MASTER_Workers!$E195="Contractor-PF",MASTER_Workers!$E195="Company"),"Yes","No")</f>
        <v>Yes</v>
      </c>
      <c r="O195" s="349" t="str">
        <f>IF(Table2[[#This Row],[Unit]]= "Sakar-III", "YES", "NO")</f>
        <v>NO</v>
      </c>
      <c r="P195" s="350">
        <v>101697712743</v>
      </c>
      <c r="Q195" s="507">
        <v>0</v>
      </c>
      <c r="R195" s="343"/>
      <c r="S195" s="368" t="str">
        <f>IF(Table2[[#This Row],[Type]]&lt;&gt;"Company", "Contractor", IF(Table2[[#This Row],[Bank_Name]]&lt;&gt;"HDFC Bank", "Cheque Payment", "HDFC NEFT"))</f>
        <v>Contractor</v>
      </c>
      <c r="T195" s="507">
        <v>0</v>
      </c>
      <c r="U195" s="507">
        <v>0</v>
      </c>
      <c r="V195" s="352">
        <v>0</v>
      </c>
      <c r="W195" s="106">
        <v>400</v>
      </c>
      <c r="X195" s="106">
        <v>195</v>
      </c>
      <c r="Y195" s="106">
        <v>10</v>
      </c>
      <c r="Z195" s="107">
        <f t="shared" si="29"/>
        <v>605</v>
      </c>
      <c r="AA195" s="156">
        <f t="shared" si="30"/>
        <v>48</v>
      </c>
      <c r="AB195" s="155">
        <f>ROUND(IF(Table2[[#This Row],[Type]]="Company",Table2[[#This Row],[Basic_Rate_Day]]*8.33%,5),0)</f>
        <v>5</v>
      </c>
      <c r="AC195" s="107">
        <f t="shared" si="24"/>
        <v>658</v>
      </c>
      <c r="AD195" s="106">
        <v>501</v>
      </c>
      <c r="AE195" s="343" t="e">
        <v>#N/A</v>
      </c>
      <c r="AF195" s="343" t="e">
        <v>#N/A</v>
      </c>
      <c r="AG195" s="343" t="e">
        <v>#N/A</v>
      </c>
      <c r="AH195" s="343"/>
      <c r="AI195" s="349" t="str">
        <f t="shared" si="27"/>
        <v>1</v>
      </c>
      <c r="AJ195" s="353">
        <f t="shared" si="28"/>
        <v>103</v>
      </c>
      <c r="AK195" s="349" t="str" cm="1">
        <f t="array" ref="AK195">_xlfn.IFS(Z195&lt;=501, "440-501", Z195&lt;=550, "502-550", Z195&lt;=600, "551-600", Z195&lt;=650, "601-650", Z195&lt;=700, "651-700", TRUE, "Above 700")</f>
        <v>601-650</v>
      </c>
      <c r="AL195" s="343"/>
      <c r="AM195" s="343"/>
      <c r="AN195" s="348">
        <f>Table2[[#This Row],[DOJ]]</f>
        <v>46054</v>
      </c>
      <c r="AO195" s="374" t="s">
        <v>528</v>
      </c>
      <c r="AP195" s="349" t="str">
        <f t="shared" ca="1" si="25"/>
        <v>0Y 6M</v>
      </c>
      <c r="AQ195" s="355" t="str">
        <f>IF(_xlfn.DAYS(SETUP!$A$2,AN195)&lt;365,"Less Than 1 Yr", IF(_xlfn.DAYS(SETUP!$A$2,AN195)&lt;=730,"1 Year to 2 Yrs", IF(_xlfn.DAYS(SETUP!$A$2,AN195)&lt;=1095,"2 Yrs to 3 Yrs", IF(_xlfn.DAYS(SETUP!$A$2,AN195)&lt;=1825,"3 Yrs to 5 Yrs", IF(_xlfn.DAYS(SETUP!$A$2,AN195)&lt;=2555,"5 Yrs to 7 Yrs", "Above 7 Yrs")))))</f>
        <v>Less Than 1 Yr</v>
      </c>
      <c r="AR195" s="356" t="str">
        <f>IF(J195="","",DATEDIF(J195,SETUP!$B$2,"Y")&amp;" Yrs")</f>
        <v>23 Yrs</v>
      </c>
      <c r="AS195" s="349" t="str">
        <f>IF(J195="","",
 IF(DATEDIF(J195,SETUP!$B$2,"Y")&lt;25,"Below 25",
 IF(DATEDIF(J195,SETUP!$B$2,"Y")&lt;30,"25-30",
 IF(DATEDIF(J195,SETUP!$B$2,"Y")&lt;35,"30-35",
 IF(DATEDIF(J195,SETUP!$B$2,"Y")&lt;40,"35-40",
 "Above 40")))))</f>
        <v>Below 25</v>
      </c>
      <c r="AT195" s="349" t="s">
        <v>1142</v>
      </c>
      <c r="AU195" s="349"/>
      <c r="AV195" s="349">
        <f t="shared" si="26"/>
        <v>20</v>
      </c>
      <c r="AW195" s="357"/>
      <c r="AX195" s="343">
        <v>400</v>
      </c>
      <c r="AY195" s="352">
        <v>195</v>
      </c>
      <c r="AZ195" s="343"/>
      <c r="BA195" s="343"/>
    </row>
    <row r="196" spans="1:53" ht="13.95" customHeight="1" x14ac:dyDescent="0.25">
      <c r="A196" s="343">
        <f>COUNTIF($D$2:D196,D196)</f>
        <v>68</v>
      </c>
      <c r="B196" s="372" t="s">
        <v>1994</v>
      </c>
      <c r="C196" s="373" t="s">
        <v>1863</v>
      </c>
      <c r="D196" s="343" t="s">
        <v>166</v>
      </c>
      <c r="E196" s="346" t="s">
        <v>163</v>
      </c>
      <c r="F196" s="347" t="s">
        <v>163</v>
      </c>
      <c r="G196" s="681" t="s">
        <v>87</v>
      </c>
      <c r="H196" s="343"/>
      <c r="I196" s="348" t="s">
        <v>52</v>
      </c>
      <c r="J196" s="348">
        <v>29600</v>
      </c>
      <c r="K196" s="348">
        <v>46143</v>
      </c>
      <c r="L196" s="343" t="s">
        <v>605</v>
      </c>
      <c r="M196" s="343"/>
      <c r="N196" s="349" t="str">
        <f>IF(OR(MASTER_Workers!$E196="Contractor-PF",MASTER_Workers!$E196="Company"),"Yes","No")</f>
        <v>Yes</v>
      </c>
      <c r="O196" s="349" t="str">
        <f>IF(Table2[[#This Row],[Unit]]= "Sakar-III", "YES", "NO")</f>
        <v>NO</v>
      </c>
      <c r="P196" s="350">
        <v>101692508959</v>
      </c>
      <c r="Q196" s="507">
        <v>0</v>
      </c>
      <c r="R196" s="343"/>
      <c r="S196" s="367" t="str">
        <f>IF(Table2[[#This Row],[Type]]&lt;&gt;"Company", "Contractor", IF(Table2[[#This Row],[Bank_Name]]&lt;&gt;"HDFC Bank", "Cheque Payment", "HDFC NEFT"))</f>
        <v>HDFC NEFT</v>
      </c>
      <c r="T196" s="343" t="s">
        <v>1082</v>
      </c>
      <c r="U196" s="350">
        <v>50100876592347</v>
      </c>
      <c r="V196" s="352">
        <v>0</v>
      </c>
      <c r="W196" s="106">
        <v>346</v>
      </c>
      <c r="X196" s="106">
        <v>119</v>
      </c>
      <c r="Y196" s="106">
        <v>0</v>
      </c>
      <c r="Z196" s="107">
        <f t="shared" si="29"/>
        <v>465</v>
      </c>
      <c r="AA196" s="156">
        <f t="shared" si="30"/>
        <v>42</v>
      </c>
      <c r="AB196" s="106">
        <f>ROUND(IF(Table2[[#This Row],[Type]]="Company",Table2[[#This Row],[Basic_Rate_Day]]*8.33%,5),0)</f>
        <v>29</v>
      </c>
      <c r="AC196" s="107">
        <f t="shared" si="24"/>
        <v>536</v>
      </c>
      <c r="AD196" s="106">
        <v>501</v>
      </c>
      <c r="AE196" s="343" t="e">
        <v>#N/A</v>
      </c>
      <c r="AF196" s="343" t="e">
        <v>#N/A</v>
      </c>
      <c r="AG196" s="343" t="e">
        <v>#N/A</v>
      </c>
      <c r="AH196" s="343"/>
      <c r="AI196" s="349" t="str">
        <f t="shared" si="27"/>
        <v>1</v>
      </c>
      <c r="AJ196" s="353">
        <f t="shared" si="28"/>
        <v>-37</v>
      </c>
      <c r="AK196" s="349" t="str" cm="1">
        <f t="array" ref="AK196">_xlfn.IFS(Z196&lt;=501, "440-501", Z196&lt;=550, "502-550", Z196&lt;=600, "551-600", Z196&lt;=650, "601-650", Z196&lt;=700, "651-700", TRUE, "Above 700")</f>
        <v>440-501</v>
      </c>
      <c r="AL196" s="343"/>
      <c r="AM196" s="354"/>
      <c r="AN196" s="348">
        <f>Table2[[#This Row],[DOJ]]</f>
        <v>46143</v>
      </c>
      <c r="AO196" s="374" t="s">
        <v>530</v>
      </c>
      <c r="AP196" s="349" t="str">
        <f t="shared" ca="1" si="25"/>
        <v>0Y 3M</v>
      </c>
      <c r="AQ196" s="355" t="str">
        <f>IF(_xlfn.DAYS(SETUP!$A$2,AN196)&lt;365,"Less Than 1 Yr", IF(_xlfn.DAYS(SETUP!$A$2,AN196)&lt;=730,"1 Year to 2 Yrs", IF(_xlfn.DAYS(SETUP!$A$2,AN196)&lt;=1095,"2 Yrs to 3 Yrs", IF(_xlfn.DAYS(SETUP!$A$2,AN196)&lt;=1825,"3 Yrs to 5 Yrs", IF(_xlfn.DAYS(SETUP!$A$2,AN196)&lt;=2555,"5 Yrs to 7 Yrs", "Above 7 Yrs")))))</f>
        <v>Less Than 1 Yr</v>
      </c>
      <c r="AR196" s="356" t="str">
        <f>IF(J196="","",DATEDIF(J196,SETUP!$B$2,"Y")&amp;" Yrs")</f>
        <v>45 Yrs</v>
      </c>
      <c r="AS196" s="349" t="str">
        <f>IF(J196="","",
 IF(DATEDIF(J196,SETUP!$B$2,"Y")&lt;25,"Below 25",
 IF(DATEDIF(J196,SETUP!$B$2,"Y")&lt;30,"25-30",
 IF(DATEDIF(J196,SETUP!$B$2,"Y")&lt;35,"30-35",
 IF(DATEDIF(J196,SETUP!$B$2,"Y")&lt;40,"35-40",
 "Above 40")))))</f>
        <v>Above 40</v>
      </c>
      <c r="AT196" s="349" t="s">
        <v>1140</v>
      </c>
      <c r="AU196" s="349"/>
      <c r="AV196" s="343">
        <f t="shared" si="26"/>
        <v>20</v>
      </c>
      <c r="AW196" s="357"/>
      <c r="AX196" s="343">
        <v>346</v>
      </c>
      <c r="AY196" s="352">
        <v>119</v>
      </c>
      <c r="AZ196" s="343"/>
      <c r="BA196" s="343"/>
    </row>
    <row r="197" spans="1:53" ht="13.95" customHeight="1" x14ac:dyDescent="0.25">
      <c r="A197" s="343">
        <f>COUNTIF($D$2:D197,D197)</f>
        <v>69</v>
      </c>
      <c r="B197" s="344" t="s">
        <v>1347</v>
      </c>
      <c r="C197" s="345" t="s">
        <v>533</v>
      </c>
      <c r="D197" s="343" t="s">
        <v>166</v>
      </c>
      <c r="E197" s="346" t="s">
        <v>42</v>
      </c>
      <c r="F197" s="343" t="s">
        <v>43</v>
      </c>
      <c r="G197" s="681" t="s">
        <v>51</v>
      </c>
      <c r="H197" s="343"/>
      <c r="I197" s="348" t="s">
        <v>45</v>
      </c>
      <c r="J197" s="348">
        <v>37570</v>
      </c>
      <c r="K197" s="348">
        <v>46054</v>
      </c>
      <c r="L197" s="343" t="s">
        <v>605</v>
      </c>
      <c r="M197" s="343"/>
      <c r="N197" s="349" t="str">
        <f>IF(OR(MASTER_Workers!$E197="Contractor-PF",MASTER_Workers!$E197="Company"),"Yes","No")</f>
        <v>Yes</v>
      </c>
      <c r="O197" s="349" t="str">
        <f>IF(Table2[[#This Row],[Unit]]= "Sakar-III", "YES", "NO")</f>
        <v>NO</v>
      </c>
      <c r="P197" s="350">
        <v>101671457230</v>
      </c>
      <c r="Q197" s="507">
        <v>0</v>
      </c>
      <c r="R197" s="343"/>
      <c r="S197" s="367" t="str">
        <f>IF(Table2[[#This Row],[Type]]&lt;&gt;"Company", "Contractor", IF(Table2[[#This Row],[Bank_Name]]&lt;&gt;"HDFC Bank", "Cheque Payment", "HDFC NEFT"))</f>
        <v>Contractor</v>
      </c>
      <c r="T197" s="507">
        <v>0</v>
      </c>
      <c r="U197" s="507">
        <v>0</v>
      </c>
      <c r="V197" s="352">
        <v>0</v>
      </c>
      <c r="W197" s="106">
        <v>341</v>
      </c>
      <c r="X197" s="106">
        <v>114</v>
      </c>
      <c r="Y197" s="106">
        <v>0</v>
      </c>
      <c r="Z197" s="107">
        <f t="shared" si="29"/>
        <v>455</v>
      </c>
      <c r="AA197" s="156">
        <f t="shared" si="30"/>
        <v>41</v>
      </c>
      <c r="AB197" s="106">
        <f>ROUND(IF(Table2[[#This Row],[Type]]="Company",Table2[[#This Row],[Basic_Rate_Day]]*8.33%,5),0)</f>
        <v>5</v>
      </c>
      <c r="AC197" s="107">
        <f t="shared" si="24"/>
        <v>501</v>
      </c>
      <c r="AD197" s="106">
        <v>501</v>
      </c>
      <c r="AE197" s="343" t="e">
        <v>#N/A</v>
      </c>
      <c r="AF197" s="343" t="e">
        <v>#N/A</v>
      </c>
      <c r="AG197" s="343" t="e">
        <v>#N/A</v>
      </c>
      <c r="AH197" s="343"/>
      <c r="AI197" s="349" t="str">
        <f t="shared" si="27"/>
        <v>1</v>
      </c>
      <c r="AJ197" s="353">
        <f t="shared" si="28"/>
        <v>-47</v>
      </c>
      <c r="AK197" s="349" t="str" cm="1">
        <f t="array" ref="AK197">_xlfn.IFS(Z197&lt;=501, "440-501", Z197&lt;=550, "502-550", Z197&lt;=600, "551-600", Z197&lt;=650, "601-650", Z197&lt;=700, "651-700", TRUE, "Above 700")</f>
        <v>440-501</v>
      </c>
      <c r="AL197" s="343"/>
      <c r="AM197" s="343"/>
      <c r="AN197" s="348">
        <f>Table2[[#This Row],[DOJ]]</f>
        <v>46054</v>
      </c>
      <c r="AO197" s="374" t="s">
        <v>532</v>
      </c>
      <c r="AP197" s="349" t="str">
        <f t="shared" ca="1" si="25"/>
        <v>0Y 6M</v>
      </c>
      <c r="AQ197" s="355" t="str">
        <f>IF(_xlfn.DAYS(SETUP!$A$2,AN197)&lt;365,"Less Than 1 Yr", IF(_xlfn.DAYS(SETUP!$A$2,AN197)&lt;=730,"1 Year to 2 Yrs", IF(_xlfn.DAYS(SETUP!$A$2,AN197)&lt;=1095,"2 Yrs to 3 Yrs", IF(_xlfn.DAYS(SETUP!$A$2,AN197)&lt;=1825,"3 Yrs to 5 Yrs", IF(_xlfn.DAYS(SETUP!$A$2,AN197)&lt;=2555,"5 Yrs to 7 Yrs", "Above 7 Yrs")))))</f>
        <v>Less Than 1 Yr</v>
      </c>
      <c r="AR197" s="356" t="str">
        <f>IF(J197="","",DATEDIF(J197,SETUP!$B$2,"Y")&amp;" Yrs")</f>
        <v>23 Yrs</v>
      </c>
      <c r="AS197" s="349" t="str">
        <f>IF(J197="","",
 IF(DATEDIF(J197,SETUP!$B$2,"Y")&lt;25,"Below 25",
 IF(DATEDIF(J197,SETUP!$B$2,"Y")&lt;30,"25-30",
 IF(DATEDIF(J197,SETUP!$B$2,"Y")&lt;35,"30-35",
 IF(DATEDIF(J197,SETUP!$B$2,"Y")&lt;40,"35-40",
 "Above 40")))))</f>
        <v>Below 25</v>
      </c>
      <c r="AT197" s="349" t="s">
        <v>1140</v>
      </c>
      <c r="AU197" s="349"/>
      <c r="AV197" s="343">
        <f t="shared" si="26"/>
        <v>20</v>
      </c>
      <c r="AW197" s="357"/>
      <c r="AX197" s="343">
        <v>341</v>
      </c>
      <c r="AY197" s="352">
        <v>114</v>
      </c>
      <c r="AZ197" s="343"/>
      <c r="BA197" s="343"/>
    </row>
    <row r="198" spans="1:53" ht="13.95" customHeight="1" x14ac:dyDescent="0.25">
      <c r="A198" s="343">
        <f>COUNTIF($D$2:D198,D198)</f>
        <v>70</v>
      </c>
      <c r="B198" s="344" t="s">
        <v>1348</v>
      </c>
      <c r="C198" s="345" t="s">
        <v>535</v>
      </c>
      <c r="D198" s="343" t="s">
        <v>166</v>
      </c>
      <c r="E198" s="346" t="s">
        <v>42</v>
      </c>
      <c r="F198" s="343" t="s">
        <v>43</v>
      </c>
      <c r="G198" s="681" t="s">
        <v>48</v>
      </c>
      <c r="H198" s="343"/>
      <c r="I198" s="348" t="s">
        <v>52</v>
      </c>
      <c r="J198" s="348">
        <v>35065</v>
      </c>
      <c r="K198" s="348">
        <v>46054</v>
      </c>
      <c r="L198" s="343" t="s">
        <v>605</v>
      </c>
      <c r="M198" s="343"/>
      <c r="N198" s="349" t="str">
        <f>IF(OR(MASTER_Workers!$E198="Contractor-PF",MASTER_Workers!$E198="Company"),"Yes","No")</f>
        <v>Yes</v>
      </c>
      <c r="O198" s="349" t="str">
        <f>IF(Table2[[#This Row],[Unit]]= "Sakar-III", "YES", "NO")</f>
        <v>NO</v>
      </c>
      <c r="P198" s="350">
        <v>101582423564</v>
      </c>
      <c r="Q198" s="507">
        <v>0</v>
      </c>
      <c r="R198" s="343"/>
      <c r="S198" s="367" t="str">
        <f>IF(Table2[[#This Row],[Type]]&lt;&gt;"Company", "Contractor", IF(Table2[[#This Row],[Bank_Name]]&lt;&gt;"HDFC Bank", "Cheque Payment", "HDFC NEFT"))</f>
        <v>Contractor</v>
      </c>
      <c r="T198" s="507">
        <v>0</v>
      </c>
      <c r="U198" s="507">
        <v>0</v>
      </c>
      <c r="V198" s="352">
        <v>0</v>
      </c>
      <c r="W198" s="106">
        <v>346</v>
      </c>
      <c r="X198" s="106">
        <v>119</v>
      </c>
      <c r="Y198" s="106">
        <v>0</v>
      </c>
      <c r="Z198" s="107">
        <f t="shared" si="29"/>
        <v>465</v>
      </c>
      <c r="AA198" s="156">
        <f t="shared" si="30"/>
        <v>42</v>
      </c>
      <c r="AB198" s="106">
        <f>ROUND(IF(Table2[[#This Row],[Type]]="Company",Table2[[#This Row],[Basic_Rate_Day]]*8.33%,5),0)</f>
        <v>5</v>
      </c>
      <c r="AC198" s="107">
        <f t="shared" si="24"/>
        <v>512</v>
      </c>
      <c r="AD198" s="106">
        <v>501</v>
      </c>
      <c r="AE198" s="343" t="e">
        <v>#N/A</v>
      </c>
      <c r="AF198" s="343" t="e">
        <v>#N/A</v>
      </c>
      <c r="AG198" s="343" t="e">
        <v>#N/A</v>
      </c>
      <c r="AH198" s="343"/>
      <c r="AI198" s="349" t="str">
        <f t="shared" si="27"/>
        <v>1</v>
      </c>
      <c r="AJ198" s="353">
        <f t="shared" si="28"/>
        <v>-37</v>
      </c>
      <c r="AK198" s="349" t="str" cm="1">
        <f t="array" ref="AK198">_xlfn.IFS(Z198&lt;=501, "440-501", Z198&lt;=550, "502-550", Z198&lt;=600, "551-600", Z198&lt;=650, "601-650", Z198&lt;=700, "651-700", TRUE, "Above 700")</f>
        <v>440-501</v>
      </c>
      <c r="AL198" s="343"/>
      <c r="AM198" s="343"/>
      <c r="AN198" s="348">
        <f>Table2[[#This Row],[DOJ]]</f>
        <v>46054</v>
      </c>
      <c r="AO198" s="374" t="s">
        <v>534</v>
      </c>
      <c r="AP198" s="349" t="str">
        <f t="shared" ca="1" si="25"/>
        <v>0Y 6M</v>
      </c>
      <c r="AQ198" s="355" t="str">
        <f>IF(_xlfn.DAYS(SETUP!$A$2,AN198)&lt;365,"Less Than 1 Yr", IF(_xlfn.DAYS(SETUP!$A$2,AN198)&lt;=730,"1 Year to 2 Yrs", IF(_xlfn.DAYS(SETUP!$A$2,AN198)&lt;=1095,"2 Yrs to 3 Yrs", IF(_xlfn.DAYS(SETUP!$A$2,AN198)&lt;=1825,"3 Yrs to 5 Yrs", IF(_xlfn.DAYS(SETUP!$A$2,AN198)&lt;=2555,"5 Yrs to 7 Yrs", "Above 7 Yrs")))))</f>
        <v>Less Than 1 Yr</v>
      </c>
      <c r="AR198" s="356" t="str">
        <f>IF(J198="","",DATEDIF(J198,SETUP!$B$2,"Y")&amp;" Yrs")</f>
        <v>30 Yrs</v>
      </c>
      <c r="AS198" s="349" t="str">
        <f>IF(J198="","",
 IF(DATEDIF(J198,SETUP!$B$2,"Y")&lt;25,"Below 25",
 IF(DATEDIF(J198,SETUP!$B$2,"Y")&lt;30,"25-30",
 IF(DATEDIF(J198,SETUP!$B$2,"Y")&lt;35,"30-35",
 IF(DATEDIF(J198,SETUP!$B$2,"Y")&lt;40,"35-40",
 "Above 40")))))</f>
        <v>30-35</v>
      </c>
      <c r="AT198" s="349" t="s">
        <v>1140</v>
      </c>
      <c r="AU198" s="349"/>
      <c r="AV198" s="343">
        <f t="shared" si="26"/>
        <v>20</v>
      </c>
      <c r="AW198" s="357"/>
      <c r="AX198" s="343">
        <v>346</v>
      </c>
      <c r="AY198" s="352">
        <v>119</v>
      </c>
      <c r="AZ198" s="343"/>
      <c r="BA198" s="343"/>
    </row>
    <row r="199" spans="1:53" ht="13.95" customHeight="1" x14ac:dyDescent="0.25">
      <c r="A199" s="359">
        <f>COUNTIF($D$2:D199,D199)</f>
        <v>71</v>
      </c>
      <c r="B199" s="515" t="s">
        <v>1349</v>
      </c>
      <c r="C199" s="358" t="s">
        <v>537</v>
      </c>
      <c r="D199" s="359" t="s">
        <v>166</v>
      </c>
      <c r="E199" s="360" t="s">
        <v>42</v>
      </c>
      <c r="F199" s="359" t="s">
        <v>43</v>
      </c>
      <c r="G199" s="682" t="s">
        <v>51</v>
      </c>
      <c r="H199" s="343"/>
      <c r="I199" s="348" t="s">
        <v>52</v>
      </c>
      <c r="J199" s="348">
        <v>31348</v>
      </c>
      <c r="K199" s="348">
        <v>46054</v>
      </c>
      <c r="L199" s="343" t="s">
        <v>605</v>
      </c>
      <c r="M199" s="343"/>
      <c r="N199" s="349" t="str">
        <f>IF(OR(MASTER_Workers!$E199="Contractor-PF",MASTER_Workers!$E199="Company"),"Yes","No")</f>
        <v>Yes</v>
      </c>
      <c r="O199" s="349" t="str">
        <f>IF(Table2[[#This Row],[Unit]]= "Sakar-III", "YES", "NO")</f>
        <v>NO</v>
      </c>
      <c r="P199" s="350">
        <v>101581455400</v>
      </c>
      <c r="Q199" s="507">
        <v>0</v>
      </c>
      <c r="R199" s="359"/>
      <c r="S199" s="370" t="str">
        <f>IF(Table2[[#This Row],[Type]]&lt;&gt;"Company", "Contractor", IF(Table2[[#This Row],[Bank_Name]]&lt;&gt;"HDFC Bank", "Cheque Payment", "HDFC NEFT"))</f>
        <v>Contractor</v>
      </c>
      <c r="T199" s="520">
        <v>0</v>
      </c>
      <c r="U199" s="507">
        <v>0</v>
      </c>
      <c r="V199" s="352">
        <v>0</v>
      </c>
      <c r="W199" s="106">
        <v>351</v>
      </c>
      <c r="X199" s="106">
        <v>119</v>
      </c>
      <c r="Y199" s="106">
        <v>0</v>
      </c>
      <c r="Z199" s="107">
        <f t="shared" si="29"/>
        <v>470</v>
      </c>
      <c r="AA199" s="156">
        <f t="shared" si="30"/>
        <v>42</v>
      </c>
      <c r="AB199" s="106">
        <f>ROUND(IF(Table2[[#This Row],[Type]]="Company",Table2[[#This Row],[Basic_Rate_Day]]*8.33%,5),0)</f>
        <v>5</v>
      </c>
      <c r="AC199" s="107">
        <f t="shared" si="24"/>
        <v>517</v>
      </c>
      <c r="AD199" s="106">
        <v>501</v>
      </c>
      <c r="AE199" s="343" t="e">
        <v>#N/A</v>
      </c>
      <c r="AF199" s="343" t="e">
        <v>#N/A</v>
      </c>
      <c r="AG199" s="343" t="e">
        <v>#N/A</v>
      </c>
      <c r="AH199" s="343"/>
      <c r="AI199" s="349" t="str">
        <f t="shared" si="27"/>
        <v>0</v>
      </c>
      <c r="AJ199" s="353">
        <f t="shared" si="28"/>
        <v>-32</v>
      </c>
      <c r="AK199" s="349" t="str" cm="1">
        <f t="array" ref="AK199">_xlfn.IFS(Z199&lt;=501, "440-501", Z199&lt;=550, "502-550", Z199&lt;=600, "551-600", Z199&lt;=650, "601-650", Z199&lt;=700, "651-700", TRUE, "Above 700")</f>
        <v>440-501</v>
      </c>
      <c r="AL199" s="343"/>
      <c r="AM199" s="519">
        <v>46173</v>
      </c>
      <c r="AN199" s="362">
        <f>Table2[[#This Row],[DOJ]]</f>
        <v>46054</v>
      </c>
      <c r="AO199" s="379" t="s">
        <v>536</v>
      </c>
      <c r="AP199" s="363" t="str">
        <f t="shared" ca="1" si="25"/>
        <v>0Y 6M</v>
      </c>
      <c r="AQ199" s="364" t="str">
        <f>IF(_xlfn.DAYS(SETUP!$A$2,AN199)&lt;365,"Less Than 1 Yr", IF(_xlfn.DAYS(SETUP!$A$2,AN199)&lt;=730,"1 Year to 2 Yrs", IF(_xlfn.DAYS(SETUP!$A$2,AN199)&lt;=1095,"2 Yrs to 3 Yrs", IF(_xlfn.DAYS(SETUP!$A$2,AN199)&lt;=1825,"3 Yrs to 5 Yrs", IF(_xlfn.DAYS(SETUP!$A$2,AN199)&lt;=2555,"5 Yrs to 7 Yrs", "Above 7 Yrs")))))</f>
        <v>Less Than 1 Yr</v>
      </c>
      <c r="AR199" s="365" t="str">
        <f>IF(J199="","",DATEDIF(J199,SETUP!$B$2,"Y")&amp;" Yrs")</f>
        <v>40 Yrs</v>
      </c>
      <c r="AS199" s="363" t="str">
        <f>IF(J199="","",
 IF(DATEDIF(J199,SETUP!$B$2,"Y")&lt;25,"Below 25",
 IF(DATEDIF(J199,SETUP!$B$2,"Y")&lt;30,"25-30",
 IF(DATEDIF(J199,SETUP!$B$2,"Y")&lt;35,"30-35",
 IF(DATEDIF(J199,SETUP!$B$2,"Y")&lt;40,"35-40",
 "Above 40")))))</f>
        <v>Above 40</v>
      </c>
      <c r="AT199" s="363" t="s">
        <v>1140</v>
      </c>
      <c r="AU199" s="363"/>
      <c r="AV199" s="359">
        <f t="shared" si="26"/>
        <v>20</v>
      </c>
      <c r="AW199" s="366"/>
      <c r="AX199" s="359">
        <v>351</v>
      </c>
      <c r="AY199" s="516">
        <v>119</v>
      </c>
      <c r="AZ199" s="359"/>
      <c r="BA199" s="359"/>
    </row>
    <row r="200" spans="1:53" ht="13.95" customHeight="1" x14ac:dyDescent="0.25">
      <c r="A200" s="359">
        <f>COUNTIF($D$2:D200,D200)</f>
        <v>72</v>
      </c>
      <c r="B200" s="515" t="s">
        <v>1350</v>
      </c>
      <c r="C200" s="358" t="s">
        <v>539</v>
      </c>
      <c r="D200" s="359" t="s">
        <v>166</v>
      </c>
      <c r="E200" s="360" t="s">
        <v>42</v>
      </c>
      <c r="F200" s="359" t="s">
        <v>43</v>
      </c>
      <c r="G200" s="682" t="s">
        <v>51</v>
      </c>
      <c r="H200" s="343"/>
      <c r="I200" s="348" t="s">
        <v>52</v>
      </c>
      <c r="J200" s="348">
        <v>33037</v>
      </c>
      <c r="K200" s="348">
        <v>46054</v>
      </c>
      <c r="L200" s="343" t="s">
        <v>605</v>
      </c>
      <c r="M200" s="343"/>
      <c r="N200" s="349" t="str">
        <f>IF(OR(MASTER_Workers!$E200="Contractor-PF",MASTER_Workers!$E200="Company"),"Yes","No")</f>
        <v>Yes</v>
      </c>
      <c r="O200" s="349" t="str">
        <f>IF(Table2[[#This Row],[Unit]]= "Sakar-III", "YES", "NO")</f>
        <v>NO</v>
      </c>
      <c r="P200" s="350">
        <v>100528864632</v>
      </c>
      <c r="Q200" s="507">
        <v>0</v>
      </c>
      <c r="R200" s="359"/>
      <c r="S200" s="370" t="str">
        <f>IF(Table2[[#This Row],[Type]]&lt;&gt;"Company", "Contractor", IF(Table2[[#This Row],[Bank_Name]]&lt;&gt;"HDFC Bank", "Cheque Payment", "HDFC NEFT"))</f>
        <v>Contractor</v>
      </c>
      <c r="T200" s="520">
        <v>0</v>
      </c>
      <c r="U200" s="507">
        <v>0</v>
      </c>
      <c r="V200" s="352">
        <v>0</v>
      </c>
      <c r="W200" s="106">
        <v>356</v>
      </c>
      <c r="X200" s="106">
        <v>119</v>
      </c>
      <c r="Y200" s="106">
        <v>0</v>
      </c>
      <c r="Z200" s="107">
        <f t="shared" si="29"/>
        <v>475</v>
      </c>
      <c r="AA200" s="156">
        <f t="shared" si="30"/>
        <v>43</v>
      </c>
      <c r="AB200" s="106">
        <f>ROUND(IF(Table2[[#This Row],[Type]]="Company",Table2[[#This Row],[Basic_Rate_Day]]*8.33%,5),0)</f>
        <v>5</v>
      </c>
      <c r="AC200" s="107">
        <f t="shared" si="24"/>
        <v>523</v>
      </c>
      <c r="AD200" s="106">
        <v>501</v>
      </c>
      <c r="AE200" s="343" t="e">
        <v>#N/A</v>
      </c>
      <c r="AF200" s="343" t="e">
        <v>#N/A</v>
      </c>
      <c r="AG200" s="343" t="e">
        <v>#N/A</v>
      </c>
      <c r="AH200" s="343"/>
      <c r="AI200" s="349" t="str">
        <f t="shared" si="27"/>
        <v>0</v>
      </c>
      <c r="AJ200" s="353">
        <f t="shared" si="28"/>
        <v>-27</v>
      </c>
      <c r="AK200" s="349" t="str" cm="1">
        <f t="array" ref="AK200">_xlfn.IFS(Z200&lt;=501, "440-501", Z200&lt;=550, "502-550", Z200&lt;=600, "551-600", Z200&lt;=650, "601-650", Z200&lt;=700, "651-700", TRUE, "Above 700")</f>
        <v>440-501</v>
      </c>
      <c r="AL200" s="343"/>
      <c r="AM200" s="519">
        <v>46173</v>
      </c>
      <c r="AN200" s="362">
        <f>Table2[[#This Row],[DOJ]]</f>
        <v>46054</v>
      </c>
      <c r="AO200" s="379" t="s">
        <v>538</v>
      </c>
      <c r="AP200" s="363" t="str">
        <f t="shared" ca="1" si="25"/>
        <v>0Y 6M</v>
      </c>
      <c r="AQ200" s="364" t="str">
        <f>IF(_xlfn.DAYS(SETUP!$A$2,AN200)&lt;365,"Less Than 1 Yr", IF(_xlfn.DAYS(SETUP!$A$2,AN200)&lt;=730,"1 Year to 2 Yrs", IF(_xlfn.DAYS(SETUP!$A$2,AN200)&lt;=1095,"2 Yrs to 3 Yrs", IF(_xlfn.DAYS(SETUP!$A$2,AN200)&lt;=1825,"3 Yrs to 5 Yrs", IF(_xlfn.DAYS(SETUP!$A$2,AN200)&lt;=2555,"5 Yrs to 7 Yrs", "Above 7 Yrs")))))</f>
        <v>Less Than 1 Yr</v>
      </c>
      <c r="AR200" s="365" t="str">
        <f>IF(J200="","",DATEDIF(J200,SETUP!$B$2,"Y")&amp;" Yrs")</f>
        <v>35 Yrs</v>
      </c>
      <c r="AS200" s="363" t="str">
        <f>IF(J200="","",
 IF(DATEDIF(J200,SETUP!$B$2,"Y")&lt;25,"Below 25",
 IF(DATEDIF(J200,SETUP!$B$2,"Y")&lt;30,"25-30",
 IF(DATEDIF(J200,SETUP!$B$2,"Y")&lt;35,"30-35",
 IF(DATEDIF(J200,SETUP!$B$2,"Y")&lt;40,"35-40",
 "Above 40")))))</f>
        <v>35-40</v>
      </c>
      <c r="AT200" s="363" t="s">
        <v>1140</v>
      </c>
      <c r="AU200" s="363"/>
      <c r="AV200" s="359">
        <f t="shared" si="26"/>
        <v>20</v>
      </c>
      <c r="AW200" s="366"/>
      <c r="AX200" s="359">
        <v>356</v>
      </c>
      <c r="AY200" s="516">
        <v>119</v>
      </c>
      <c r="AZ200" s="359"/>
      <c r="BA200" s="359"/>
    </row>
    <row r="201" spans="1:53" ht="13.95" customHeight="1" x14ac:dyDescent="0.25">
      <c r="A201" s="343">
        <f>COUNTIF($D$2:D201,D201)</f>
        <v>73</v>
      </c>
      <c r="B201" s="344" t="s">
        <v>1351</v>
      </c>
      <c r="C201" s="345" t="s">
        <v>541</v>
      </c>
      <c r="D201" s="343" t="s">
        <v>166</v>
      </c>
      <c r="E201" s="346" t="s">
        <v>42</v>
      </c>
      <c r="F201" s="343" t="s">
        <v>43</v>
      </c>
      <c r="G201" s="681" t="s">
        <v>247</v>
      </c>
      <c r="H201" s="343"/>
      <c r="I201" s="348" t="s">
        <v>45</v>
      </c>
      <c r="J201" s="348">
        <v>35945</v>
      </c>
      <c r="K201" s="348">
        <v>46054</v>
      </c>
      <c r="L201" s="343" t="s">
        <v>605</v>
      </c>
      <c r="M201" s="343"/>
      <c r="N201" s="349" t="str">
        <f>IF(OR(MASTER_Workers!$E201="Contractor-PF",MASTER_Workers!$E201="Company"),"Yes","No")</f>
        <v>Yes</v>
      </c>
      <c r="O201" s="349" t="str">
        <f>IF(Table2[[#This Row],[Unit]]= "Sakar-III", "YES", "NO")</f>
        <v>NO</v>
      </c>
      <c r="P201" s="350">
        <v>101597232131</v>
      </c>
      <c r="Q201" s="507">
        <v>0</v>
      </c>
      <c r="R201" s="343"/>
      <c r="S201" s="368" t="str">
        <f>IF(Table2[[#This Row],[Type]]&lt;&gt;"Company", "Contractor", IF(Table2[[#This Row],[Bank_Name]]&lt;&gt;"HDFC Bank", "Cheque Payment", "HDFC NEFT"))</f>
        <v>Contractor</v>
      </c>
      <c r="T201" s="507">
        <v>0</v>
      </c>
      <c r="U201" s="507">
        <v>0</v>
      </c>
      <c r="V201" s="352">
        <v>0</v>
      </c>
      <c r="W201" s="106">
        <v>405</v>
      </c>
      <c r="X201" s="106">
        <v>190</v>
      </c>
      <c r="Y201" s="106">
        <v>10</v>
      </c>
      <c r="Z201" s="107">
        <f t="shared" si="29"/>
        <v>605</v>
      </c>
      <c r="AA201" s="156">
        <f t="shared" si="30"/>
        <v>49</v>
      </c>
      <c r="AB201" s="155">
        <f>ROUND(IF(Table2[[#This Row],[Type]]="Company",Table2[[#This Row],[Basic_Rate_Day]]*8.33%,5),0)</f>
        <v>5</v>
      </c>
      <c r="AC201" s="107">
        <f t="shared" si="24"/>
        <v>659</v>
      </c>
      <c r="AD201" s="106">
        <v>501</v>
      </c>
      <c r="AE201" s="343" t="e">
        <v>#N/A</v>
      </c>
      <c r="AF201" s="343" t="e">
        <v>#N/A</v>
      </c>
      <c r="AG201" s="343" t="e">
        <v>#N/A</v>
      </c>
      <c r="AH201" s="343"/>
      <c r="AI201" s="349" t="str">
        <f t="shared" si="27"/>
        <v>1</v>
      </c>
      <c r="AJ201" s="353">
        <f t="shared" si="28"/>
        <v>103</v>
      </c>
      <c r="AK201" s="349" t="str" cm="1">
        <f t="array" ref="AK201">_xlfn.IFS(Z201&lt;=501, "440-501", Z201&lt;=550, "502-550", Z201&lt;=600, "551-600", Z201&lt;=650, "601-650", Z201&lt;=700, "651-700", TRUE, "Above 700")</f>
        <v>601-650</v>
      </c>
      <c r="AL201" s="343"/>
      <c r="AM201" s="343"/>
      <c r="AN201" s="348">
        <f>Table2[[#This Row],[DOJ]]</f>
        <v>46054</v>
      </c>
      <c r="AO201" s="374" t="s">
        <v>540</v>
      </c>
      <c r="AP201" s="349" t="str">
        <f t="shared" ca="1" si="25"/>
        <v>0Y 6M</v>
      </c>
      <c r="AQ201" s="355" t="str">
        <f>IF(_xlfn.DAYS(SETUP!$A$2,AN201)&lt;365,"Less Than 1 Yr", IF(_xlfn.DAYS(SETUP!$A$2,AN201)&lt;=730,"1 Year to 2 Yrs", IF(_xlfn.DAYS(SETUP!$A$2,AN201)&lt;=1095,"2 Yrs to 3 Yrs", IF(_xlfn.DAYS(SETUP!$A$2,AN201)&lt;=1825,"3 Yrs to 5 Yrs", IF(_xlfn.DAYS(SETUP!$A$2,AN201)&lt;=2555,"5 Yrs to 7 Yrs", "Above 7 Yrs")))))</f>
        <v>Less Than 1 Yr</v>
      </c>
      <c r="AR201" s="356" t="str">
        <f>IF(J201="","",DATEDIF(J201,SETUP!$B$2,"Y")&amp;" Yrs")</f>
        <v>27 Yrs</v>
      </c>
      <c r="AS201" s="349" t="str">
        <f>IF(J201="","",
 IF(DATEDIF(J201,SETUP!$B$2,"Y")&lt;25,"Below 25",
 IF(DATEDIF(J201,SETUP!$B$2,"Y")&lt;30,"25-30",
 IF(DATEDIF(J201,SETUP!$B$2,"Y")&lt;35,"30-35",
 IF(DATEDIF(J201,SETUP!$B$2,"Y")&lt;40,"35-40",
 "Above 40")))))</f>
        <v>25-30</v>
      </c>
      <c r="AT201" s="349" t="s">
        <v>1142</v>
      </c>
      <c r="AU201" s="349"/>
      <c r="AV201" s="349">
        <f t="shared" si="26"/>
        <v>20</v>
      </c>
      <c r="AW201" s="357"/>
      <c r="AX201" s="343">
        <v>405</v>
      </c>
      <c r="AY201" s="352">
        <v>190</v>
      </c>
      <c r="AZ201" s="343"/>
      <c r="BA201" s="343"/>
    </row>
    <row r="202" spans="1:53" ht="13.95" customHeight="1" x14ac:dyDescent="0.25">
      <c r="A202" s="343">
        <f>COUNTIF($D$2:D202,D202)</f>
        <v>74</v>
      </c>
      <c r="B202" s="372" t="s">
        <v>1989</v>
      </c>
      <c r="C202" s="373" t="s">
        <v>1855</v>
      </c>
      <c r="D202" s="343" t="s">
        <v>166</v>
      </c>
      <c r="E202" s="346" t="s">
        <v>163</v>
      </c>
      <c r="F202" s="347" t="s">
        <v>163</v>
      </c>
      <c r="G202" s="681" t="s">
        <v>51</v>
      </c>
      <c r="H202" s="343"/>
      <c r="I202" s="348" t="s">
        <v>45</v>
      </c>
      <c r="J202" s="348">
        <v>35651</v>
      </c>
      <c r="K202" s="348">
        <v>46143</v>
      </c>
      <c r="L202" s="343" t="s">
        <v>605</v>
      </c>
      <c r="M202" s="343"/>
      <c r="N202" s="349" t="str">
        <f>IF(OR(MASTER_Workers!$E202="Contractor-PF",MASTER_Workers!$E202="Company"),"Yes","No")</f>
        <v>Yes</v>
      </c>
      <c r="O202" s="349" t="str">
        <f>IF(Table2[[#This Row],[Unit]]= "Sakar-III", "YES", "NO")</f>
        <v>NO</v>
      </c>
      <c r="P202" s="350">
        <v>101593939175</v>
      </c>
      <c r="Q202" s="507">
        <v>0</v>
      </c>
      <c r="R202" s="343"/>
      <c r="S202" s="368" t="str">
        <f>IF(Table2[[#This Row],[Type]]&lt;&gt;"Company", "Contractor", IF(Table2[[#This Row],[Bank_Name]]&lt;&gt;"HDFC Bank", "Cheque Payment", "HDFC NEFT"))</f>
        <v>HDFC NEFT</v>
      </c>
      <c r="T202" s="343" t="s">
        <v>1082</v>
      </c>
      <c r="U202" s="350">
        <v>50100876592601</v>
      </c>
      <c r="V202" s="352">
        <v>0</v>
      </c>
      <c r="W202" s="106">
        <v>346</v>
      </c>
      <c r="X202" s="106">
        <v>114</v>
      </c>
      <c r="Y202" s="106">
        <v>10</v>
      </c>
      <c r="Z202" s="107">
        <f t="shared" si="29"/>
        <v>470</v>
      </c>
      <c r="AA202" s="156">
        <f t="shared" si="30"/>
        <v>42</v>
      </c>
      <c r="AB202" s="155">
        <f>ROUND(IF(Table2[[#This Row],[Type]]="Company",Table2[[#This Row],[Basic_Rate_Day]]*8.33%,5),0)</f>
        <v>29</v>
      </c>
      <c r="AC202" s="107">
        <f t="shared" si="24"/>
        <v>541</v>
      </c>
      <c r="AD202" s="106">
        <v>501</v>
      </c>
      <c r="AE202" s="343" t="e">
        <v>#N/A</v>
      </c>
      <c r="AF202" s="343" t="e">
        <v>#N/A</v>
      </c>
      <c r="AG202" s="343" t="e">
        <v>#N/A</v>
      </c>
      <c r="AH202" s="343"/>
      <c r="AI202" s="349" t="str">
        <f t="shared" si="27"/>
        <v>1</v>
      </c>
      <c r="AJ202" s="369">
        <f t="shared" si="28"/>
        <v>-32</v>
      </c>
      <c r="AK202" s="349" t="str" cm="1">
        <f t="array" ref="AK202">_xlfn.IFS(Z202&lt;=501, "440-501", Z202&lt;=550, "502-550", Z202&lt;=600, "551-600", Z202&lt;=650, "601-650", Z202&lt;=700, "651-700", TRUE, "Above 700")</f>
        <v>440-501</v>
      </c>
      <c r="AL202" s="343"/>
      <c r="AM202" s="354"/>
      <c r="AN202" s="348">
        <f>Table2[[#This Row],[DOJ]]</f>
        <v>46143</v>
      </c>
      <c r="AO202" s="374" t="s">
        <v>542</v>
      </c>
      <c r="AP202" s="349" t="str">
        <f t="shared" ca="1" si="25"/>
        <v>0Y 3M</v>
      </c>
      <c r="AQ202" s="355" t="str">
        <f>IF(_xlfn.DAYS(SETUP!$A$2,AN202)&lt;365,"Less Than 1 Yr", IF(_xlfn.DAYS(SETUP!$A$2,AN202)&lt;=730,"1 Year to 2 Yrs", IF(_xlfn.DAYS(SETUP!$A$2,AN202)&lt;=1095,"2 Yrs to 3 Yrs", IF(_xlfn.DAYS(SETUP!$A$2,AN202)&lt;=1825,"3 Yrs to 5 Yrs", IF(_xlfn.DAYS(SETUP!$A$2,AN202)&lt;=2555,"5 Yrs to 7 Yrs", "Above 7 Yrs")))))</f>
        <v>Less Than 1 Yr</v>
      </c>
      <c r="AR202" s="356" t="str">
        <f>IF(J202="","",DATEDIF(J202,SETUP!$B$2,"Y")&amp;" Yrs")</f>
        <v>28 Yrs</v>
      </c>
      <c r="AS202" s="349" t="str">
        <f>IF(J202="","",
 IF(DATEDIF(J202,SETUP!$B$2,"Y")&lt;25,"Below 25",
 IF(DATEDIF(J202,SETUP!$B$2,"Y")&lt;30,"25-30",
 IF(DATEDIF(J202,SETUP!$B$2,"Y")&lt;35,"30-35",
 IF(DATEDIF(J202,SETUP!$B$2,"Y")&lt;40,"35-40",
 "Above 40")))))</f>
        <v>25-30</v>
      </c>
      <c r="AT202" s="343" t="s">
        <v>1140</v>
      </c>
      <c r="AU202" s="343"/>
      <c r="AV202" s="349">
        <f t="shared" si="26"/>
        <v>20</v>
      </c>
      <c r="AW202" s="357"/>
      <c r="AX202" s="343">
        <v>346</v>
      </c>
      <c r="AY202" s="352">
        <v>114</v>
      </c>
      <c r="AZ202" s="343"/>
      <c r="BA202" s="343"/>
    </row>
    <row r="203" spans="1:53" ht="13.95" customHeight="1" x14ac:dyDescent="0.25">
      <c r="A203" s="343">
        <f>COUNTIF($D$2:D203,D203)</f>
        <v>75</v>
      </c>
      <c r="B203" s="344" t="s">
        <v>1352</v>
      </c>
      <c r="C203" s="345" t="s">
        <v>544</v>
      </c>
      <c r="D203" s="343" t="s">
        <v>166</v>
      </c>
      <c r="E203" s="346" t="s">
        <v>42</v>
      </c>
      <c r="F203" s="343" t="s">
        <v>43</v>
      </c>
      <c r="G203" s="681" t="s">
        <v>51</v>
      </c>
      <c r="H203" s="343"/>
      <c r="I203" s="348" t="s">
        <v>52</v>
      </c>
      <c r="J203" s="348">
        <v>36921</v>
      </c>
      <c r="K203" s="348">
        <v>46054</v>
      </c>
      <c r="L203" s="343" t="s">
        <v>605</v>
      </c>
      <c r="M203" s="343"/>
      <c r="N203" s="349" t="str">
        <f>IF(OR(MASTER_Workers!$E203="Contractor-PF",MASTER_Workers!$E203="Company"),"Yes","No")</f>
        <v>Yes</v>
      </c>
      <c r="O203" s="349" t="str">
        <f>IF(Table2[[#This Row],[Unit]]= "Sakar-III", "YES", "NO")</f>
        <v>NO</v>
      </c>
      <c r="P203" s="350">
        <v>101565755063</v>
      </c>
      <c r="Q203" s="507">
        <v>0</v>
      </c>
      <c r="R203" s="343"/>
      <c r="S203" s="367" t="str">
        <f>IF(Table2[[#This Row],[Type]]&lt;&gt;"Company", "Contractor", IF(Table2[[#This Row],[Bank_Name]]&lt;&gt;"HDFC Bank", "Cheque Payment", "HDFC NEFT"))</f>
        <v>Contractor</v>
      </c>
      <c r="T203" s="507">
        <v>0</v>
      </c>
      <c r="U203" s="507">
        <v>0</v>
      </c>
      <c r="V203" s="352">
        <v>0</v>
      </c>
      <c r="W203" s="106">
        <v>351</v>
      </c>
      <c r="X203" s="106">
        <v>119</v>
      </c>
      <c r="Y203" s="106">
        <v>0</v>
      </c>
      <c r="Z203" s="107">
        <f t="shared" si="29"/>
        <v>470</v>
      </c>
      <c r="AA203" s="156">
        <f t="shared" si="30"/>
        <v>42</v>
      </c>
      <c r="AB203" s="106">
        <f>ROUND(IF(Table2[[#This Row],[Type]]="Company",Table2[[#This Row],[Basic_Rate_Day]]*8.33%,5),0)</f>
        <v>5</v>
      </c>
      <c r="AC203" s="107">
        <f t="shared" si="24"/>
        <v>517</v>
      </c>
      <c r="AD203" s="106">
        <v>501</v>
      </c>
      <c r="AE203" s="343" t="e">
        <v>#N/A</v>
      </c>
      <c r="AF203" s="343" t="e">
        <v>#N/A</v>
      </c>
      <c r="AG203" s="343" t="e">
        <v>#N/A</v>
      </c>
      <c r="AH203" s="343"/>
      <c r="AI203" s="349" t="str">
        <f t="shared" si="27"/>
        <v>1</v>
      </c>
      <c r="AJ203" s="353">
        <f t="shared" si="28"/>
        <v>-32</v>
      </c>
      <c r="AK203" s="349" t="str" cm="1">
        <f t="array" ref="AK203">_xlfn.IFS(Z203&lt;=501, "440-501", Z203&lt;=550, "502-550", Z203&lt;=600, "551-600", Z203&lt;=650, "601-650", Z203&lt;=700, "651-700", TRUE, "Above 700")</f>
        <v>440-501</v>
      </c>
      <c r="AL203" s="343"/>
      <c r="AM203" s="343"/>
      <c r="AN203" s="348">
        <f>Table2[[#This Row],[DOJ]]</f>
        <v>46054</v>
      </c>
      <c r="AO203" s="374" t="s">
        <v>543</v>
      </c>
      <c r="AP203" s="349" t="str">
        <f t="shared" ca="1" si="25"/>
        <v>0Y 6M</v>
      </c>
      <c r="AQ203" s="355" t="str">
        <f>IF(_xlfn.DAYS(SETUP!$A$2,AN203)&lt;365,"Less Than 1 Yr", IF(_xlfn.DAYS(SETUP!$A$2,AN203)&lt;=730,"1 Year to 2 Yrs", IF(_xlfn.DAYS(SETUP!$A$2,AN203)&lt;=1095,"2 Yrs to 3 Yrs", IF(_xlfn.DAYS(SETUP!$A$2,AN203)&lt;=1825,"3 Yrs to 5 Yrs", IF(_xlfn.DAYS(SETUP!$A$2,AN203)&lt;=2555,"5 Yrs to 7 Yrs", "Above 7 Yrs")))))</f>
        <v>Less Than 1 Yr</v>
      </c>
      <c r="AR203" s="356" t="str">
        <f>IF(J203="","",DATEDIF(J203,SETUP!$B$2,"Y")&amp;" Yrs")</f>
        <v>25 Yrs</v>
      </c>
      <c r="AS203" s="349" t="str">
        <f>IF(J203="","",
 IF(DATEDIF(J203,SETUP!$B$2,"Y")&lt;25,"Below 25",
 IF(DATEDIF(J203,SETUP!$B$2,"Y")&lt;30,"25-30",
 IF(DATEDIF(J203,SETUP!$B$2,"Y")&lt;35,"30-35",
 IF(DATEDIF(J203,SETUP!$B$2,"Y")&lt;40,"35-40",
 "Above 40")))))</f>
        <v>25-30</v>
      </c>
      <c r="AT203" s="349" t="s">
        <v>1140</v>
      </c>
      <c r="AU203" s="349"/>
      <c r="AV203" s="343">
        <f t="shared" si="26"/>
        <v>20</v>
      </c>
      <c r="AW203" s="357"/>
      <c r="AX203" s="343">
        <v>351</v>
      </c>
      <c r="AY203" s="352">
        <v>119</v>
      </c>
      <c r="AZ203" s="343"/>
      <c r="BA203" s="343"/>
    </row>
    <row r="204" spans="1:53" ht="13.95" customHeight="1" x14ac:dyDescent="0.25">
      <c r="A204" s="343">
        <f>COUNTIF($D$2:D204,D204)</f>
        <v>76</v>
      </c>
      <c r="B204" s="372" t="s">
        <v>1991</v>
      </c>
      <c r="C204" s="373" t="s">
        <v>1861</v>
      </c>
      <c r="D204" s="343" t="s">
        <v>166</v>
      </c>
      <c r="E204" s="346" t="s">
        <v>163</v>
      </c>
      <c r="F204" s="347" t="s">
        <v>163</v>
      </c>
      <c r="G204" s="681" t="s">
        <v>51</v>
      </c>
      <c r="H204" s="343"/>
      <c r="I204" s="348" t="s">
        <v>45</v>
      </c>
      <c r="J204" s="348">
        <v>37671</v>
      </c>
      <c r="K204" s="348">
        <v>46143</v>
      </c>
      <c r="L204" s="343" t="s">
        <v>605</v>
      </c>
      <c r="M204" s="343"/>
      <c r="N204" s="349" t="str">
        <f>IF(OR(MASTER_Workers!$E204="Contractor-PF",MASTER_Workers!$E204="Company"),"Yes","No")</f>
        <v>Yes</v>
      </c>
      <c r="O204" s="349" t="str">
        <f>IF(Table2[[#This Row],[Unit]]= "Sakar-III", "YES", "NO")</f>
        <v>NO</v>
      </c>
      <c r="P204" s="350">
        <v>101797047274</v>
      </c>
      <c r="Q204" s="507">
        <v>0</v>
      </c>
      <c r="R204" s="343"/>
      <c r="S204" s="367" t="str">
        <f>IF(Table2[[#This Row],[Type]]&lt;&gt;"Company", "Contractor", IF(Table2[[#This Row],[Bank_Name]]&lt;&gt;"HDFC Bank", "Cheque Payment", "HDFC NEFT"))</f>
        <v>HDFC NEFT</v>
      </c>
      <c r="T204" s="343" t="s">
        <v>1082</v>
      </c>
      <c r="U204" s="350">
        <v>50100876592360</v>
      </c>
      <c r="V204" s="352">
        <v>0</v>
      </c>
      <c r="W204" s="106">
        <v>336</v>
      </c>
      <c r="X204" s="106">
        <v>114</v>
      </c>
      <c r="Y204" s="106">
        <v>0</v>
      </c>
      <c r="Z204" s="107">
        <f t="shared" si="29"/>
        <v>450</v>
      </c>
      <c r="AA204" s="156">
        <f t="shared" si="30"/>
        <v>40</v>
      </c>
      <c r="AB204" s="106">
        <f>ROUND(IF(Table2[[#This Row],[Type]]="Company",Table2[[#This Row],[Basic_Rate_Day]]*8.33%,5),0)</f>
        <v>28</v>
      </c>
      <c r="AC204" s="107">
        <f t="shared" si="24"/>
        <v>518</v>
      </c>
      <c r="AD204" s="106">
        <v>501</v>
      </c>
      <c r="AE204" s="343" t="e">
        <v>#N/A</v>
      </c>
      <c r="AF204" s="343" t="e">
        <v>#N/A</v>
      </c>
      <c r="AG204" s="343" t="e">
        <v>#N/A</v>
      </c>
      <c r="AH204" s="343"/>
      <c r="AI204" s="349" t="str">
        <f t="shared" si="27"/>
        <v>1</v>
      </c>
      <c r="AJ204" s="353">
        <f t="shared" si="28"/>
        <v>-52</v>
      </c>
      <c r="AK204" s="349" t="str" cm="1">
        <f t="array" ref="AK204">_xlfn.IFS(Z204&lt;=501, "440-501", Z204&lt;=550, "502-550", Z204&lt;=600, "551-600", Z204&lt;=650, "601-650", Z204&lt;=700, "651-700", TRUE, "Above 700")</f>
        <v>440-501</v>
      </c>
      <c r="AL204" s="343"/>
      <c r="AM204" s="354"/>
      <c r="AN204" s="348">
        <f>Table2[[#This Row],[DOJ]]</f>
        <v>46143</v>
      </c>
      <c r="AO204" s="374" t="s">
        <v>545</v>
      </c>
      <c r="AP204" s="349" t="str">
        <f t="shared" ca="1" si="25"/>
        <v>0Y 3M</v>
      </c>
      <c r="AQ204" s="355" t="str">
        <f>IF(_xlfn.DAYS(SETUP!$A$2,AN204)&lt;365,"Less Than 1 Yr", IF(_xlfn.DAYS(SETUP!$A$2,AN204)&lt;=730,"1 Year to 2 Yrs", IF(_xlfn.DAYS(SETUP!$A$2,AN204)&lt;=1095,"2 Yrs to 3 Yrs", IF(_xlfn.DAYS(SETUP!$A$2,AN204)&lt;=1825,"3 Yrs to 5 Yrs", IF(_xlfn.DAYS(SETUP!$A$2,AN204)&lt;=2555,"5 Yrs to 7 Yrs", "Above 7 Yrs")))))</f>
        <v>Less Than 1 Yr</v>
      </c>
      <c r="AR204" s="356" t="str">
        <f>IF(J204="","",DATEDIF(J204,SETUP!$B$2,"Y")&amp;" Yrs")</f>
        <v>23 Yrs</v>
      </c>
      <c r="AS204" s="349" t="str">
        <f>IF(J204="","",
 IF(DATEDIF(J204,SETUP!$B$2,"Y")&lt;25,"Below 25",
 IF(DATEDIF(J204,SETUP!$B$2,"Y")&lt;30,"25-30",
 IF(DATEDIF(J204,SETUP!$B$2,"Y")&lt;35,"30-35",
 IF(DATEDIF(J204,SETUP!$B$2,"Y")&lt;40,"35-40",
 "Above 40")))))</f>
        <v>Below 25</v>
      </c>
      <c r="AT204" s="349" t="s">
        <v>1140</v>
      </c>
      <c r="AU204" s="349"/>
      <c r="AV204" s="343">
        <f t="shared" si="26"/>
        <v>20</v>
      </c>
      <c r="AW204" s="357"/>
      <c r="AX204" s="343">
        <v>336</v>
      </c>
      <c r="AY204" s="352">
        <v>114</v>
      </c>
      <c r="AZ204" s="343"/>
      <c r="BA204" s="343"/>
    </row>
    <row r="205" spans="1:53" ht="13.95" customHeight="1" x14ac:dyDescent="0.25">
      <c r="A205" s="343">
        <f>COUNTIF($D$2:D205,D205)</f>
        <v>77</v>
      </c>
      <c r="B205" s="372" t="s">
        <v>1990</v>
      </c>
      <c r="C205" s="373" t="s">
        <v>1857</v>
      </c>
      <c r="D205" s="343" t="s">
        <v>166</v>
      </c>
      <c r="E205" s="346" t="s">
        <v>163</v>
      </c>
      <c r="F205" s="347" t="s">
        <v>163</v>
      </c>
      <c r="G205" s="681" t="s">
        <v>48</v>
      </c>
      <c r="H205" s="343"/>
      <c r="I205" s="348" t="s">
        <v>45</v>
      </c>
      <c r="J205" s="348">
        <v>37990</v>
      </c>
      <c r="K205" s="348">
        <v>46143</v>
      </c>
      <c r="L205" s="343" t="s">
        <v>605</v>
      </c>
      <c r="M205" s="343"/>
      <c r="N205" s="349" t="str">
        <f>IF(OR(MASTER_Workers!$E205="Contractor-PF",MASTER_Workers!$E205="Company"),"Yes","No")</f>
        <v>Yes</v>
      </c>
      <c r="O205" s="349" t="str">
        <f>IF(Table2[[#This Row],[Unit]]= "Sakar-III", "YES", "NO")</f>
        <v>NO</v>
      </c>
      <c r="P205" s="350">
        <v>101797046848</v>
      </c>
      <c r="Q205" s="507">
        <v>0</v>
      </c>
      <c r="R205" s="343"/>
      <c r="S205" s="367" t="str">
        <f>IF(Table2[[#This Row],[Type]]&lt;&gt;"Company", "Contractor", IF(Table2[[#This Row],[Bank_Name]]&lt;&gt;"HDFC Bank", "Cheque Payment", "HDFC NEFT"))</f>
        <v>HDFC NEFT</v>
      </c>
      <c r="T205" s="343" t="s">
        <v>1082</v>
      </c>
      <c r="U205" s="350">
        <v>50100876592399</v>
      </c>
      <c r="V205" s="352">
        <v>0</v>
      </c>
      <c r="W205" s="106">
        <v>346</v>
      </c>
      <c r="X205" s="106">
        <v>119</v>
      </c>
      <c r="Y205" s="106">
        <v>0</v>
      </c>
      <c r="Z205" s="107">
        <f t="shared" si="29"/>
        <v>465</v>
      </c>
      <c r="AA205" s="156">
        <f t="shared" si="30"/>
        <v>42</v>
      </c>
      <c r="AB205" s="106">
        <f>ROUND(IF(Table2[[#This Row],[Type]]="Company",Table2[[#This Row],[Basic_Rate_Day]]*8.33%,5),0)</f>
        <v>29</v>
      </c>
      <c r="AC205" s="107">
        <f t="shared" si="24"/>
        <v>536</v>
      </c>
      <c r="AD205" s="106">
        <v>501</v>
      </c>
      <c r="AE205" s="343" t="e">
        <v>#N/A</v>
      </c>
      <c r="AF205" s="343" t="e">
        <v>#N/A</v>
      </c>
      <c r="AG205" s="343" t="e">
        <v>#N/A</v>
      </c>
      <c r="AH205" s="343"/>
      <c r="AI205" s="349" t="str">
        <f t="shared" si="27"/>
        <v>1</v>
      </c>
      <c r="AJ205" s="353">
        <f t="shared" si="28"/>
        <v>-37</v>
      </c>
      <c r="AK205" s="349" t="str" cm="1">
        <f t="array" ref="AK205">_xlfn.IFS(Z205&lt;=501, "440-501", Z205&lt;=550, "502-550", Z205&lt;=600, "551-600", Z205&lt;=650, "601-650", Z205&lt;=700, "651-700", TRUE, "Above 700")</f>
        <v>440-501</v>
      </c>
      <c r="AL205" s="343"/>
      <c r="AM205" s="354"/>
      <c r="AN205" s="348">
        <f>Table2[[#This Row],[DOJ]]</f>
        <v>46143</v>
      </c>
      <c r="AO205" s="374" t="s">
        <v>546</v>
      </c>
      <c r="AP205" s="349" t="str">
        <f t="shared" ca="1" si="25"/>
        <v>0Y 3M</v>
      </c>
      <c r="AQ205" s="355" t="str">
        <f>IF(_xlfn.DAYS(SETUP!$A$2,AN205)&lt;365,"Less Than 1 Yr", IF(_xlfn.DAYS(SETUP!$A$2,AN205)&lt;=730,"1 Year to 2 Yrs", IF(_xlfn.DAYS(SETUP!$A$2,AN205)&lt;=1095,"2 Yrs to 3 Yrs", IF(_xlfn.DAYS(SETUP!$A$2,AN205)&lt;=1825,"3 Yrs to 5 Yrs", IF(_xlfn.DAYS(SETUP!$A$2,AN205)&lt;=2555,"5 Yrs to 7 Yrs", "Above 7 Yrs")))))</f>
        <v>Less Than 1 Yr</v>
      </c>
      <c r="AR205" s="356" t="str">
        <f>IF(J205="","",DATEDIF(J205,SETUP!$B$2,"Y")&amp;" Yrs")</f>
        <v>22 Yrs</v>
      </c>
      <c r="AS205" s="349" t="str">
        <f>IF(J205="","",
 IF(DATEDIF(J205,SETUP!$B$2,"Y")&lt;25,"Below 25",
 IF(DATEDIF(J205,SETUP!$B$2,"Y")&lt;30,"25-30",
 IF(DATEDIF(J205,SETUP!$B$2,"Y")&lt;35,"30-35",
 IF(DATEDIF(J205,SETUP!$B$2,"Y")&lt;40,"35-40",
 "Above 40")))))</f>
        <v>Below 25</v>
      </c>
      <c r="AT205" s="349" t="s">
        <v>1140</v>
      </c>
      <c r="AU205" s="349"/>
      <c r="AV205" s="343">
        <f t="shared" si="26"/>
        <v>20</v>
      </c>
      <c r="AW205" s="357"/>
      <c r="AX205" s="343">
        <v>346</v>
      </c>
      <c r="AY205" s="352">
        <v>119</v>
      </c>
      <c r="AZ205" s="343"/>
      <c r="BA205" s="343"/>
    </row>
    <row r="206" spans="1:53" ht="13.95" customHeight="1" x14ac:dyDescent="0.25">
      <c r="A206" s="343">
        <f>COUNTIF($D$2:D206,D206)</f>
        <v>78</v>
      </c>
      <c r="B206" s="344" t="s">
        <v>1353</v>
      </c>
      <c r="C206" s="345" t="s">
        <v>548</v>
      </c>
      <c r="D206" s="343" t="s">
        <v>166</v>
      </c>
      <c r="E206" s="346" t="s">
        <v>42</v>
      </c>
      <c r="F206" s="343" t="s">
        <v>43</v>
      </c>
      <c r="G206" s="681" t="s">
        <v>51</v>
      </c>
      <c r="H206" s="343"/>
      <c r="I206" s="348" t="s">
        <v>52</v>
      </c>
      <c r="J206" s="348">
        <v>35886</v>
      </c>
      <c r="K206" s="348">
        <v>46054</v>
      </c>
      <c r="L206" s="343" t="s">
        <v>605</v>
      </c>
      <c r="M206" s="343"/>
      <c r="N206" s="349" t="str">
        <f>IF(OR(MASTER_Workers!$E206="Contractor-PF",MASTER_Workers!$E206="Company"),"Yes","No")</f>
        <v>Yes</v>
      </c>
      <c r="O206" s="349" t="str">
        <f>IF(Table2[[#This Row],[Unit]]= "Sakar-III", "YES", "NO")</f>
        <v>NO</v>
      </c>
      <c r="P206" s="350">
        <v>101797046853</v>
      </c>
      <c r="Q206" s="507">
        <v>0</v>
      </c>
      <c r="R206" s="343"/>
      <c r="S206" s="367" t="str">
        <f>IF(Table2[[#This Row],[Type]]&lt;&gt;"Company", "Contractor", IF(Table2[[#This Row],[Bank_Name]]&lt;&gt;"HDFC Bank", "Cheque Payment", "HDFC NEFT"))</f>
        <v>Contractor</v>
      </c>
      <c r="T206" s="507">
        <v>0</v>
      </c>
      <c r="U206" s="507">
        <v>0</v>
      </c>
      <c r="V206" s="352">
        <v>0</v>
      </c>
      <c r="W206" s="106">
        <v>351</v>
      </c>
      <c r="X206" s="106">
        <v>119</v>
      </c>
      <c r="Y206" s="106">
        <v>0</v>
      </c>
      <c r="Z206" s="107">
        <f t="shared" si="29"/>
        <v>470</v>
      </c>
      <c r="AA206" s="156">
        <f t="shared" si="30"/>
        <v>42</v>
      </c>
      <c r="AB206" s="106">
        <f>ROUND(IF(Table2[[#This Row],[Type]]="Company",Table2[[#This Row],[Basic_Rate_Day]]*8.33%,5),0)</f>
        <v>5</v>
      </c>
      <c r="AC206" s="107">
        <f t="shared" si="24"/>
        <v>517</v>
      </c>
      <c r="AD206" s="106">
        <v>501</v>
      </c>
      <c r="AE206" s="343" t="e">
        <v>#N/A</v>
      </c>
      <c r="AF206" s="343" t="e">
        <v>#N/A</v>
      </c>
      <c r="AG206" s="343" t="e">
        <v>#N/A</v>
      </c>
      <c r="AH206" s="343"/>
      <c r="AI206" s="349" t="str">
        <f t="shared" si="27"/>
        <v>1</v>
      </c>
      <c r="AJ206" s="353">
        <f t="shared" si="28"/>
        <v>-32</v>
      </c>
      <c r="AK206" s="349" t="str" cm="1">
        <f t="array" ref="AK206">_xlfn.IFS(Z206&lt;=501, "440-501", Z206&lt;=550, "502-550", Z206&lt;=600, "551-600", Z206&lt;=650, "601-650", Z206&lt;=700, "651-700", TRUE, "Above 700")</f>
        <v>440-501</v>
      </c>
      <c r="AL206" s="343"/>
      <c r="AM206" s="343"/>
      <c r="AN206" s="348">
        <f>Table2[[#This Row],[DOJ]]</f>
        <v>46054</v>
      </c>
      <c r="AO206" s="374" t="s">
        <v>547</v>
      </c>
      <c r="AP206" s="349" t="str">
        <f t="shared" ca="1" si="25"/>
        <v>0Y 6M</v>
      </c>
      <c r="AQ206" s="355" t="str">
        <f>IF(_xlfn.DAYS(SETUP!$A$2,AN206)&lt;365,"Less Than 1 Yr", IF(_xlfn.DAYS(SETUP!$A$2,AN206)&lt;=730,"1 Year to 2 Yrs", IF(_xlfn.DAYS(SETUP!$A$2,AN206)&lt;=1095,"2 Yrs to 3 Yrs", IF(_xlfn.DAYS(SETUP!$A$2,AN206)&lt;=1825,"3 Yrs to 5 Yrs", IF(_xlfn.DAYS(SETUP!$A$2,AN206)&lt;=2555,"5 Yrs to 7 Yrs", "Above 7 Yrs")))))</f>
        <v>Less Than 1 Yr</v>
      </c>
      <c r="AR206" s="356" t="str">
        <f>IF(J206="","",DATEDIF(J206,SETUP!$B$2,"Y")&amp;" Yrs")</f>
        <v>28 Yrs</v>
      </c>
      <c r="AS206" s="349" t="str">
        <f>IF(J206="","",
 IF(DATEDIF(J206,SETUP!$B$2,"Y")&lt;25,"Below 25",
 IF(DATEDIF(J206,SETUP!$B$2,"Y")&lt;30,"25-30",
 IF(DATEDIF(J206,SETUP!$B$2,"Y")&lt;35,"30-35",
 IF(DATEDIF(J206,SETUP!$B$2,"Y")&lt;40,"35-40",
 "Above 40")))))</f>
        <v>25-30</v>
      </c>
      <c r="AT206" s="349" t="s">
        <v>1140</v>
      </c>
      <c r="AU206" s="349"/>
      <c r="AV206" s="343">
        <f t="shared" si="26"/>
        <v>20</v>
      </c>
      <c r="AW206" s="357"/>
      <c r="AX206" s="343">
        <v>351</v>
      </c>
      <c r="AY206" s="352">
        <v>119</v>
      </c>
      <c r="AZ206" s="343"/>
      <c r="BA206" s="343"/>
    </row>
    <row r="207" spans="1:53" ht="13.95" customHeight="1" x14ac:dyDescent="0.25">
      <c r="A207" s="343">
        <f>COUNTIF($D$2:D207,D207)</f>
        <v>79</v>
      </c>
      <c r="B207" s="344" t="s">
        <v>1354</v>
      </c>
      <c r="C207" s="345" t="s">
        <v>550</v>
      </c>
      <c r="D207" s="343" t="s">
        <v>166</v>
      </c>
      <c r="E207" s="346" t="s">
        <v>42</v>
      </c>
      <c r="F207" s="343" t="s">
        <v>43</v>
      </c>
      <c r="G207" s="681" t="s">
        <v>48</v>
      </c>
      <c r="H207" s="343"/>
      <c r="I207" s="348" t="s">
        <v>52</v>
      </c>
      <c r="J207" s="348">
        <v>33239</v>
      </c>
      <c r="K207" s="348">
        <v>46054</v>
      </c>
      <c r="L207" s="343" t="s">
        <v>605</v>
      </c>
      <c r="M207" s="343"/>
      <c r="N207" s="349" t="str">
        <f>IF(OR(MASTER_Workers!$E207="Contractor-PF",MASTER_Workers!$E207="Company"),"Yes","No")</f>
        <v>Yes</v>
      </c>
      <c r="O207" s="349" t="str">
        <f>IF(Table2[[#This Row],[Unit]]= "Sakar-III", "YES", "NO")</f>
        <v>NO</v>
      </c>
      <c r="P207" s="350">
        <v>100732512285</v>
      </c>
      <c r="Q207" s="507">
        <v>0</v>
      </c>
      <c r="R207" s="343"/>
      <c r="S207" s="367" t="str">
        <f>IF(Table2[[#This Row],[Type]]&lt;&gt;"Company", "Contractor", IF(Table2[[#This Row],[Bank_Name]]&lt;&gt;"HDFC Bank", "Cheque Payment", "HDFC NEFT"))</f>
        <v>Contractor</v>
      </c>
      <c r="T207" s="507">
        <v>0</v>
      </c>
      <c r="U207" s="507">
        <v>0</v>
      </c>
      <c r="V207" s="352">
        <v>0</v>
      </c>
      <c r="W207" s="106">
        <v>341</v>
      </c>
      <c r="X207" s="106">
        <v>114</v>
      </c>
      <c r="Y207" s="106">
        <v>0</v>
      </c>
      <c r="Z207" s="107">
        <f t="shared" si="29"/>
        <v>455</v>
      </c>
      <c r="AA207" s="156">
        <f t="shared" si="30"/>
        <v>41</v>
      </c>
      <c r="AB207" s="106">
        <f>ROUND(IF(Table2[[#This Row],[Type]]="Company",Table2[[#This Row],[Basic_Rate_Day]]*8.33%,5),0)</f>
        <v>5</v>
      </c>
      <c r="AC207" s="107">
        <f t="shared" si="24"/>
        <v>501</v>
      </c>
      <c r="AD207" s="106">
        <v>501</v>
      </c>
      <c r="AE207" s="343" t="e">
        <v>#N/A</v>
      </c>
      <c r="AF207" s="343" t="e">
        <v>#N/A</v>
      </c>
      <c r="AG207" s="343" t="e">
        <v>#N/A</v>
      </c>
      <c r="AH207" s="343"/>
      <c r="AI207" s="349" t="str">
        <f t="shared" si="27"/>
        <v>1</v>
      </c>
      <c r="AJ207" s="353">
        <f t="shared" si="28"/>
        <v>-47</v>
      </c>
      <c r="AK207" s="349" t="str" cm="1">
        <f t="array" ref="AK207">_xlfn.IFS(Z207&lt;=501, "440-501", Z207&lt;=550, "502-550", Z207&lt;=600, "551-600", Z207&lt;=650, "601-650", Z207&lt;=700, "651-700", TRUE, "Above 700")</f>
        <v>440-501</v>
      </c>
      <c r="AL207" s="343"/>
      <c r="AM207" s="343"/>
      <c r="AN207" s="348">
        <f>Table2[[#This Row],[DOJ]]</f>
        <v>46054</v>
      </c>
      <c r="AO207" s="374" t="s">
        <v>549</v>
      </c>
      <c r="AP207" s="349" t="str">
        <f t="shared" ca="1" si="25"/>
        <v>0Y 6M</v>
      </c>
      <c r="AQ207" s="355" t="str">
        <f>IF(_xlfn.DAYS(SETUP!$A$2,AN207)&lt;365,"Less Than 1 Yr", IF(_xlfn.DAYS(SETUP!$A$2,AN207)&lt;=730,"1 Year to 2 Yrs", IF(_xlfn.DAYS(SETUP!$A$2,AN207)&lt;=1095,"2 Yrs to 3 Yrs", IF(_xlfn.DAYS(SETUP!$A$2,AN207)&lt;=1825,"3 Yrs to 5 Yrs", IF(_xlfn.DAYS(SETUP!$A$2,AN207)&lt;=2555,"5 Yrs to 7 Yrs", "Above 7 Yrs")))))</f>
        <v>Less Than 1 Yr</v>
      </c>
      <c r="AR207" s="356" t="str">
        <f>IF(J207="","",DATEDIF(J207,SETUP!$B$2,"Y")&amp;" Yrs")</f>
        <v>35 Yrs</v>
      </c>
      <c r="AS207" s="349" t="str">
        <f>IF(J207="","",
 IF(DATEDIF(J207,SETUP!$B$2,"Y")&lt;25,"Below 25",
 IF(DATEDIF(J207,SETUP!$B$2,"Y")&lt;30,"25-30",
 IF(DATEDIF(J207,SETUP!$B$2,"Y")&lt;35,"30-35",
 IF(DATEDIF(J207,SETUP!$B$2,"Y")&lt;40,"35-40",
 "Above 40")))))</f>
        <v>35-40</v>
      </c>
      <c r="AT207" s="349" t="s">
        <v>1140</v>
      </c>
      <c r="AU207" s="349"/>
      <c r="AV207" s="343">
        <f t="shared" si="26"/>
        <v>20</v>
      </c>
      <c r="AW207" s="357"/>
      <c r="AX207" s="343">
        <v>341</v>
      </c>
      <c r="AY207" s="352">
        <v>114</v>
      </c>
      <c r="AZ207" s="343"/>
      <c r="BA207" s="343"/>
    </row>
    <row r="208" spans="1:53" ht="13.95" customHeight="1" x14ac:dyDescent="0.25">
      <c r="A208" s="343">
        <f>COUNTIF($D$2:D208,D208)</f>
        <v>80</v>
      </c>
      <c r="B208" s="344" t="s">
        <v>1355</v>
      </c>
      <c r="C208" s="345" t="s">
        <v>552</v>
      </c>
      <c r="D208" s="343" t="s">
        <v>166</v>
      </c>
      <c r="E208" s="346" t="s">
        <v>42</v>
      </c>
      <c r="F208" s="343" t="s">
        <v>43</v>
      </c>
      <c r="G208" s="681" t="s">
        <v>48</v>
      </c>
      <c r="H208" s="343"/>
      <c r="I208" s="348" t="s">
        <v>52</v>
      </c>
      <c r="J208" s="348">
        <v>29221</v>
      </c>
      <c r="K208" s="348">
        <v>46054</v>
      </c>
      <c r="L208" s="343" t="s">
        <v>605</v>
      </c>
      <c r="M208" s="343"/>
      <c r="N208" s="349" t="str">
        <f>IF(OR(MASTER_Workers!$E208="Contractor-PF",MASTER_Workers!$E208="Company"),"Yes","No")</f>
        <v>Yes</v>
      </c>
      <c r="O208" s="349" t="str">
        <f>IF(Table2[[#This Row],[Unit]]= "Sakar-III", "YES", "NO")</f>
        <v>NO</v>
      </c>
      <c r="P208" s="350">
        <v>100372744700</v>
      </c>
      <c r="Q208" s="507">
        <v>0</v>
      </c>
      <c r="R208" s="343"/>
      <c r="S208" s="367" t="str">
        <f>IF(Table2[[#This Row],[Type]]&lt;&gt;"Company", "Contractor", IF(Table2[[#This Row],[Bank_Name]]&lt;&gt;"HDFC Bank", "Cheque Payment", "HDFC NEFT"))</f>
        <v>Contractor</v>
      </c>
      <c r="T208" s="507">
        <v>0</v>
      </c>
      <c r="U208" s="507">
        <v>0</v>
      </c>
      <c r="V208" s="352">
        <v>0</v>
      </c>
      <c r="W208" s="106">
        <v>356</v>
      </c>
      <c r="X208" s="106">
        <v>119</v>
      </c>
      <c r="Y208" s="106">
        <v>0</v>
      </c>
      <c r="Z208" s="107">
        <f t="shared" si="29"/>
        <v>475</v>
      </c>
      <c r="AA208" s="156">
        <f t="shared" si="30"/>
        <v>43</v>
      </c>
      <c r="AB208" s="106">
        <f>ROUND(IF(Table2[[#This Row],[Type]]="Company",Table2[[#This Row],[Basic_Rate_Day]]*8.33%,5),0)</f>
        <v>5</v>
      </c>
      <c r="AC208" s="107">
        <f t="shared" si="24"/>
        <v>523</v>
      </c>
      <c r="AD208" s="106">
        <v>501</v>
      </c>
      <c r="AE208" s="343" t="e">
        <v>#N/A</v>
      </c>
      <c r="AF208" s="343" t="e">
        <v>#N/A</v>
      </c>
      <c r="AG208" s="343" t="e">
        <v>#N/A</v>
      </c>
      <c r="AH208" s="343"/>
      <c r="AI208" s="349" t="str">
        <f t="shared" si="27"/>
        <v>1</v>
      </c>
      <c r="AJ208" s="353">
        <f t="shared" si="28"/>
        <v>-27</v>
      </c>
      <c r="AK208" s="349" t="str" cm="1">
        <f t="array" ref="AK208">_xlfn.IFS(Z208&lt;=501, "440-501", Z208&lt;=550, "502-550", Z208&lt;=600, "551-600", Z208&lt;=650, "601-650", Z208&lt;=700, "651-700", TRUE, "Above 700")</f>
        <v>440-501</v>
      </c>
      <c r="AL208" s="343"/>
      <c r="AM208" s="343"/>
      <c r="AN208" s="348">
        <f>Table2[[#This Row],[DOJ]]</f>
        <v>46054</v>
      </c>
      <c r="AO208" s="374" t="s">
        <v>551</v>
      </c>
      <c r="AP208" s="349" t="str">
        <f t="shared" ca="1" si="25"/>
        <v>0Y 6M</v>
      </c>
      <c r="AQ208" s="355" t="str">
        <f>IF(_xlfn.DAYS(SETUP!$A$2,AN208)&lt;365,"Less Than 1 Yr", IF(_xlfn.DAYS(SETUP!$A$2,AN208)&lt;=730,"1 Year to 2 Yrs", IF(_xlfn.DAYS(SETUP!$A$2,AN208)&lt;=1095,"2 Yrs to 3 Yrs", IF(_xlfn.DAYS(SETUP!$A$2,AN208)&lt;=1825,"3 Yrs to 5 Yrs", IF(_xlfn.DAYS(SETUP!$A$2,AN208)&lt;=2555,"5 Yrs to 7 Yrs", "Above 7 Yrs")))))</f>
        <v>Less Than 1 Yr</v>
      </c>
      <c r="AR208" s="356" t="str">
        <f>IF(J208="","",DATEDIF(J208,SETUP!$B$2,"Y")&amp;" Yrs")</f>
        <v>46 Yrs</v>
      </c>
      <c r="AS208" s="349" t="str">
        <f>IF(J208="","",
 IF(DATEDIF(J208,SETUP!$B$2,"Y")&lt;25,"Below 25",
 IF(DATEDIF(J208,SETUP!$B$2,"Y")&lt;30,"25-30",
 IF(DATEDIF(J208,SETUP!$B$2,"Y")&lt;35,"30-35",
 IF(DATEDIF(J208,SETUP!$B$2,"Y")&lt;40,"35-40",
 "Above 40")))))</f>
        <v>Above 40</v>
      </c>
      <c r="AT208" s="349" t="s">
        <v>1140</v>
      </c>
      <c r="AU208" s="349"/>
      <c r="AV208" s="343">
        <f t="shared" si="26"/>
        <v>20</v>
      </c>
      <c r="AW208" s="357"/>
      <c r="AX208" s="343">
        <v>356</v>
      </c>
      <c r="AY208" s="352">
        <v>119</v>
      </c>
      <c r="AZ208" s="343"/>
      <c r="BA208" s="343"/>
    </row>
    <row r="209" spans="1:53" ht="13.95" customHeight="1" x14ac:dyDescent="0.25">
      <c r="A209" s="343">
        <f>COUNTIF($D$2:D209,D209)</f>
        <v>81</v>
      </c>
      <c r="B209" s="344" t="s">
        <v>1356</v>
      </c>
      <c r="C209" s="345" t="s">
        <v>554</v>
      </c>
      <c r="D209" s="343" t="s">
        <v>166</v>
      </c>
      <c r="E209" s="346" t="s">
        <v>42</v>
      </c>
      <c r="F209" s="343" t="s">
        <v>43</v>
      </c>
      <c r="G209" s="681" t="s">
        <v>51</v>
      </c>
      <c r="H209" s="343"/>
      <c r="I209" s="348" t="s">
        <v>45</v>
      </c>
      <c r="J209" s="348">
        <v>37605</v>
      </c>
      <c r="K209" s="348">
        <v>46054</v>
      </c>
      <c r="L209" s="343" t="s">
        <v>605</v>
      </c>
      <c r="M209" s="343"/>
      <c r="N209" s="349" t="str">
        <f>IF(OR(MASTER_Workers!$E209="Contractor-PF",MASTER_Workers!$E209="Company"),"Yes","No")</f>
        <v>Yes</v>
      </c>
      <c r="O209" s="349" t="str">
        <f>IF(Table2[[#This Row],[Unit]]= "Sakar-III", "YES", "NO")</f>
        <v>NO</v>
      </c>
      <c r="P209" s="350">
        <v>101919108048</v>
      </c>
      <c r="Q209" s="507">
        <v>0</v>
      </c>
      <c r="R209" s="343"/>
      <c r="S209" s="367" t="str">
        <f>IF(Table2[[#This Row],[Type]]&lt;&gt;"Company", "Contractor", IF(Table2[[#This Row],[Bank_Name]]&lt;&gt;"HDFC Bank", "Cheque Payment", "HDFC NEFT"))</f>
        <v>Contractor</v>
      </c>
      <c r="T209" s="507">
        <v>0</v>
      </c>
      <c r="U209" s="507">
        <v>0</v>
      </c>
      <c r="V209" s="352">
        <v>0</v>
      </c>
      <c r="W209" s="106">
        <v>341</v>
      </c>
      <c r="X209" s="106">
        <v>114</v>
      </c>
      <c r="Y209" s="106">
        <v>0</v>
      </c>
      <c r="Z209" s="107">
        <f t="shared" si="29"/>
        <v>455</v>
      </c>
      <c r="AA209" s="156">
        <f t="shared" si="30"/>
        <v>41</v>
      </c>
      <c r="AB209" s="106">
        <f>ROUND(IF(Table2[[#This Row],[Type]]="Company",Table2[[#This Row],[Basic_Rate_Day]]*8.33%,5),0)</f>
        <v>5</v>
      </c>
      <c r="AC209" s="107">
        <f t="shared" si="24"/>
        <v>501</v>
      </c>
      <c r="AD209" s="106">
        <v>501</v>
      </c>
      <c r="AE209" s="343" t="e">
        <v>#N/A</v>
      </c>
      <c r="AF209" s="343" t="e">
        <v>#N/A</v>
      </c>
      <c r="AG209" s="343" t="e">
        <v>#N/A</v>
      </c>
      <c r="AH209" s="343"/>
      <c r="AI209" s="349" t="str">
        <f t="shared" si="27"/>
        <v>1</v>
      </c>
      <c r="AJ209" s="353">
        <f t="shared" si="28"/>
        <v>-47</v>
      </c>
      <c r="AK209" s="349" t="str" cm="1">
        <f t="array" ref="AK209">_xlfn.IFS(Z209&lt;=501, "440-501", Z209&lt;=550, "502-550", Z209&lt;=600, "551-600", Z209&lt;=650, "601-650", Z209&lt;=700, "651-700", TRUE, "Above 700")</f>
        <v>440-501</v>
      </c>
      <c r="AL209" s="343"/>
      <c r="AM209" s="343"/>
      <c r="AN209" s="348">
        <f>Table2[[#This Row],[DOJ]]</f>
        <v>46054</v>
      </c>
      <c r="AO209" s="374" t="s">
        <v>553</v>
      </c>
      <c r="AP209" s="349" t="str">
        <f t="shared" ca="1" si="25"/>
        <v>0Y 6M</v>
      </c>
      <c r="AQ209" s="355" t="str">
        <f>IF(_xlfn.DAYS(SETUP!$A$2,AN209)&lt;365,"Less Than 1 Yr", IF(_xlfn.DAYS(SETUP!$A$2,AN209)&lt;=730,"1 Year to 2 Yrs", IF(_xlfn.DAYS(SETUP!$A$2,AN209)&lt;=1095,"2 Yrs to 3 Yrs", IF(_xlfn.DAYS(SETUP!$A$2,AN209)&lt;=1825,"3 Yrs to 5 Yrs", IF(_xlfn.DAYS(SETUP!$A$2,AN209)&lt;=2555,"5 Yrs to 7 Yrs", "Above 7 Yrs")))))</f>
        <v>Less Than 1 Yr</v>
      </c>
      <c r="AR209" s="356" t="str">
        <f>IF(J209="","",DATEDIF(J209,SETUP!$B$2,"Y")&amp;" Yrs")</f>
        <v>23 Yrs</v>
      </c>
      <c r="AS209" s="349" t="str">
        <f>IF(J209="","",
 IF(DATEDIF(J209,SETUP!$B$2,"Y")&lt;25,"Below 25",
 IF(DATEDIF(J209,SETUP!$B$2,"Y")&lt;30,"25-30",
 IF(DATEDIF(J209,SETUP!$B$2,"Y")&lt;35,"30-35",
 IF(DATEDIF(J209,SETUP!$B$2,"Y")&lt;40,"35-40",
 "Above 40")))))</f>
        <v>Below 25</v>
      </c>
      <c r="AT209" s="349" t="s">
        <v>1140</v>
      </c>
      <c r="AU209" s="349"/>
      <c r="AV209" s="343">
        <f t="shared" si="26"/>
        <v>20</v>
      </c>
      <c r="AW209" s="357"/>
      <c r="AX209" s="343">
        <v>341</v>
      </c>
      <c r="AY209" s="352">
        <v>114</v>
      </c>
      <c r="AZ209" s="343"/>
      <c r="BA209" s="343"/>
    </row>
    <row r="210" spans="1:53" ht="13.95" customHeight="1" x14ac:dyDescent="0.25">
      <c r="A210" s="359">
        <f>COUNTIF($D$2:D210,D210)</f>
        <v>82</v>
      </c>
      <c r="B210" s="515" t="s">
        <v>1357</v>
      </c>
      <c r="C210" s="358" t="s">
        <v>556</v>
      </c>
      <c r="D210" s="359" t="s">
        <v>166</v>
      </c>
      <c r="E210" s="360" t="s">
        <v>42</v>
      </c>
      <c r="F210" s="359" t="s">
        <v>43</v>
      </c>
      <c r="G210" s="682" t="s">
        <v>299</v>
      </c>
      <c r="H210" s="343"/>
      <c r="I210" s="348" t="s">
        <v>45</v>
      </c>
      <c r="J210" s="348">
        <v>34985</v>
      </c>
      <c r="K210" s="348">
        <v>46054</v>
      </c>
      <c r="L210" s="343" t="s">
        <v>605</v>
      </c>
      <c r="M210" s="343"/>
      <c r="N210" s="349" t="str">
        <f>IF(OR(MASTER_Workers!$E210="Contractor-PF",MASTER_Workers!$E210="Company"),"Yes","No")</f>
        <v>Yes</v>
      </c>
      <c r="O210" s="349" t="str">
        <f>IF(Table2[[#This Row],[Unit]]= "Sakar-III", "YES", "NO")</f>
        <v>NO</v>
      </c>
      <c r="P210" s="350">
        <v>102161720822</v>
      </c>
      <c r="Q210" s="507">
        <v>0</v>
      </c>
      <c r="R210" s="359"/>
      <c r="S210" s="370" t="str">
        <f>IF(Table2[[#This Row],[Type]]&lt;&gt;"Company", "Contractor", IF(Table2[[#This Row],[Bank_Name]]&lt;&gt;"HDFC Bank", "Cheque Payment", "HDFC NEFT"))</f>
        <v>Contractor</v>
      </c>
      <c r="T210" s="520">
        <v>0</v>
      </c>
      <c r="U210" s="507">
        <v>0</v>
      </c>
      <c r="V210" s="352">
        <v>0</v>
      </c>
      <c r="W210" s="106">
        <v>331</v>
      </c>
      <c r="X210" s="106">
        <v>114</v>
      </c>
      <c r="Y210" s="106">
        <v>0</v>
      </c>
      <c r="Z210" s="107">
        <f t="shared" si="29"/>
        <v>445</v>
      </c>
      <c r="AA210" s="156">
        <f t="shared" si="30"/>
        <v>40</v>
      </c>
      <c r="AB210" s="106">
        <f>ROUND(IF(Table2[[#This Row],[Type]]="Company",Table2[[#This Row],[Basic_Rate_Day]]*8.33%,5),0)</f>
        <v>5</v>
      </c>
      <c r="AC210" s="107">
        <f t="shared" si="24"/>
        <v>490</v>
      </c>
      <c r="AD210" s="106">
        <v>501</v>
      </c>
      <c r="AE210" s="343" t="e">
        <v>#N/A</v>
      </c>
      <c r="AF210" s="343" t="e">
        <v>#N/A</v>
      </c>
      <c r="AG210" s="343" t="e">
        <v>#N/A</v>
      </c>
      <c r="AH210" s="343"/>
      <c r="AI210" s="349" t="str">
        <f t="shared" si="27"/>
        <v>0</v>
      </c>
      <c r="AJ210" s="353">
        <f t="shared" si="28"/>
        <v>-57</v>
      </c>
      <c r="AK210" s="349" t="str" cm="1">
        <f t="array" ref="AK210">_xlfn.IFS(Z210&lt;=501, "440-501", Z210&lt;=550, "502-550", Z210&lt;=600, "551-600", Z210&lt;=650, "601-650", Z210&lt;=700, "651-700", TRUE, "Above 700")</f>
        <v>440-501</v>
      </c>
      <c r="AL210" s="343"/>
      <c r="AM210" s="519">
        <v>46173</v>
      </c>
      <c r="AN210" s="362">
        <f>Table2[[#This Row],[DOJ]]</f>
        <v>46054</v>
      </c>
      <c r="AO210" s="379" t="s">
        <v>555</v>
      </c>
      <c r="AP210" s="363" t="str">
        <f t="shared" ca="1" si="25"/>
        <v>0Y 6M</v>
      </c>
      <c r="AQ210" s="364" t="str">
        <f>IF(_xlfn.DAYS(SETUP!$A$2,AN210)&lt;365,"Less Than 1 Yr", IF(_xlfn.DAYS(SETUP!$A$2,AN210)&lt;=730,"1 Year to 2 Yrs", IF(_xlfn.DAYS(SETUP!$A$2,AN210)&lt;=1095,"2 Yrs to 3 Yrs", IF(_xlfn.DAYS(SETUP!$A$2,AN210)&lt;=1825,"3 Yrs to 5 Yrs", IF(_xlfn.DAYS(SETUP!$A$2,AN210)&lt;=2555,"5 Yrs to 7 Yrs", "Above 7 Yrs")))))</f>
        <v>Less Than 1 Yr</v>
      </c>
      <c r="AR210" s="365" t="str">
        <f>IF(J210="","",DATEDIF(J210,SETUP!$B$2,"Y")&amp;" Yrs")</f>
        <v>30 Yrs</v>
      </c>
      <c r="AS210" s="363" t="str">
        <f>IF(J210="","",
 IF(DATEDIF(J210,SETUP!$B$2,"Y")&lt;25,"Below 25",
 IF(DATEDIF(J210,SETUP!$B$2,"Y")&lt;30,"25-30",
 IF(DATEDIF(J210,SETUP!$B$2,"Y")&lt;35,"30-35",
 IF(DATEDIF(J210,SETUP!$B$2,"Y")&lt;40,"35-40",
 "Above 40")))))</f>
        <v>30-35</v>
      </c>
      <c r="AT210" s="363" t="s">
        <v>1142</v>
      </c>
      <c r="AU210" s="363"/>
      <c r="AV210" s="359">
        <f t="shared" si="26"/>
        <v>20</v>
      </c>
      <c r="AW210" s="366"/>
      <c r="AX210" s="359">
        <v>331</v>
      </c>
      <c r="AY210" s="516">
        <v>114</v>
      </c>
      <c r="AZ210" s="359"/>
      <c r="BA210" s="359"/>
    </row>
    <row r="211" spans="1:53" ht="13.95" customHeight="1" x14ac:dyDescent="0.25">
      <c r="A211" s="343">
        <f>COUNTIF($D$2:D211,D211)</f>
        <v>83</v>
      </c>
      <c r="B211" s="344" t="s">
        <v>1358</v>
      </c>
      <c r="C211" s="345" t="s">
        <v>558</v>
      </c>
      <c r="D211" s="343" t="s">
        <v>166</v>
      </c>
      <c r="E211" s="346" t="s">
        <v>42</v>
      </c>
      <c r="F211" s="343" t="s">
        <v>43</v>
      </c>
      <c r="G211" s="681" t="s">
        <v>299</v>
      </c>
      <c r="H211" s="343"/>
      <c r="I211" s="348" t="s">
        <v>45</v>
      </c>
      <c r="J211" s="348">
        <v>34985</v>
      </c>
      <c r="K211" s="348">
        <v>46054</v>
      </c>
      <c r="L211" s="343" t="s">
        <v>605</v>
      </c>
      <c r="M211" s="343"/>
      <c r="N211" s="349" t="str">
        <f>IF(OR(MASTER_Workers!$E211="Contractor-PF",MASTER_Workers!$E211="Company"),"Yes","No")</f>
        <v>Yes</v>
      </c>
      <c r="O211" s="349" t="str">
        <f>IF(Table2[[#This Row],[Unit]]= "Sakar-III", "YES", "NO")</f>
        <v>NO</v>
      </c>
      <c r="P211" s="350">
        <v>102161720833</v>
      </c>
      <c r="Q211" s="507">
        <v>0</v>
      </c>
      <c r="R211" s="343"/>
      <c r="S211" s="367" t="str">
        <f>IF(Table2[[#This Row],[Type]]&lt;&gt;"Company", "Contractor", IF(Table2[[#This Row],[Bank_Name]]&lt;&gt;"HDFC Bank", "Cheque Payment", "HDFC NEFT"))</f>
        <v>Contractor</v>
      </c>
      <c r="T211" s="507">
        <v>0</v>
      </c>
      <c r="U211" s="507">
        <v>0</v>
      </c>
      <c r="V211" s="352">
        <v>0</v>
      </c>
      <c r="W211" s="106">
        <v>331</v>
      </c>
      <c r="X211" s="106">
        <v>114</v>
      </c>
      <c r="Y211" s="106">
        <v>0</v>
      </c>
      <c r="Z211" s="107">
        <f t="shared" si="29"/>
        <v>445</v>
      </c>
      <c r="AA211" s="156">
        <f t="shared" si="30"/>
        <v>40</v>
      </c>
      <c r="AB211" s="106">
        <f>ROUND(IF(Table2[[#This Row],[Type]]="Company",Table2[[#This Row],[Basic_Rate_Day]]*8.33%,5),0)</f>
        <v>5</v>
      </c>
      <c r="AC211" s="107">
        <f t="shared" si="24"/>
        <v>490</v>
      </c>
      <c r="AD211" s="106">
        <v>501</v>
      </c>
      <c r="AE211" s="343" t="e">
        <v>#N/A</v>
      </c>
      <c r="AF211" s="343" t="e">
        <v>#N/A</v>
      </c>
      <c r="AG211" s="343" t="e">
        <v>#N/A</v>
      </c>
      <c r="AH211" s="343"/>
      <c r="AI211" s="349" t="str">
        <f t="shared" si="27"/>
        <v>1</v>
      </c>
      <c r="AJ211" s="353">
        <f t="shared" si="28"/>
        <v>-57</v>
      </c>
      <c r="AK211" s="349" t="str" cm="1">
        <f t="array" ref="AK211">_xlfn.IFS(Z211&lt;=501, "440-501", Z211&lt;=550, "502-550", Z211&lt;=600, "551-600", Z211&lt;=650, "601-650", Z211&lt;=700, "651-700", TRUE, "Above 700")</f>
        <v>440-501</v>
      </c>
      <c r="AL211" s="343"/>
      <c r="AM211" s="343"/>
      <c r="AN211" s="348">
        <f>Table2[[#This Row],[DOJ]]</f>
        <v>46054</v>
      </c>
      <c r="AO211" s="374" t="s">
        <v>557</v>
      </c>
      <c r="AP211" s="349" t="str">
        <f t="shared" ca="1" si="25"/>
        <v>0Y 6M</v>
      </c>
      <c r="AQ211" s="355" t="str">
        <f>IF(_xlfn.DAYS(SETUP!$A$2,AN211)&lt;365,"Less Than 1 Yr", IF(_xlfn.DAYS(SETUP!$A$2,AN211)&lt;=730,"1 Year to 2 Yrs", IF(_xlfn.DAYS(SETUP!$A$2,AN211)&lt;=1095,"2 Yrs to 3 Yrs", IF(_xlfn.DAYS(SETUP!$A$2,AN211)&lt;=1825,"3 Yrs to 5 Yrs", IF(_xlfn.DAYS(SETUP!$A$2,AN211)&lt;=2555,"5 Yrs to 7 Yrs", "Above 7 Yrs")))))</f>
        <v>Less Than 1 Yr</v>
      </c>
      <c r="AR211" s="356" t="str">
        <f>IF(J211="","",DATEDIF(J211,SETUP!$B$2,"Y")&amp;" Yrs")</f>
        <v>30 Yrs</v>
      </c>
      <c r="AS211" s="349" t="str">
        <f>IF(J211="","",
 IF(DATEDIF(J211,SETUP!$B$2,"Y")&lt;25,"Below 25",
 IF(DATEDIF(J211,SETUP!$B$2,"Y")&lt;30,"25-30",
 IF(DATEDIF(J211,SETUP!$B$2,"Y")&lt;35,"30-35",
 IF(DATEDIF(J211,SETUP!$B$2,"Y")&lt;40,"35-40",
 "Above 40")))))</f>
        <v>30-35</v>
      </c>
      <c r="AT211" s="349" t="s">
        <v>1142</v>
      </c>
      <c r="AU211" s="349"/>
      <c r="AV211" s="343">
        <f t="shared" si="26"/>
        <v>20</v>
      </c>
      <c r="AW211" s="357"/>
      <c r="AX211" s="343">
        <v>331</v>
      </c>
      <c r="AY211" s="352">
        <v>114</v>
      </c>
      <c r="AZ211" s="343"/>
      <c r="BA211" s="343"/>
    </row>
    <row r="212" spans="1:53" ht="13.95" customHeight="1" x14ac:dyDescent="0.25">
      <c r="A212" s="343">
        <f>COUNTIF($D$2:D212,D212)</f>
        <v>84</v>
      </c>
      <c r="B212" s="372" t="s">
        <v>1992</v>
      </c>
      <c r="C212" s="345" t="s">
        <v>560</v>
      </c>
      <c r="D212" s="343" t="s">
        <v>166</v>
      </c>
      <c r="E212" s="346" t="s">
        <v>163</v>
      </c>
      <c r="F212" s="347" t="s">
        <v>163</v>
      </c>
      <c r="G212" s="681" t="s">
        <v>299</v>
      </c>
      <c r="H212" s="343"/>
      <c r="I212" s="348" t="s">
        <v>45</v>
      </c>
      <c r="J212" s="348">
        <v>37773</v>
      </c>
      <c r="K212" s="348">
        <v>46143</v>
      </c>
      <c r="L212" s="343" t="s">
        <v>605</v>
      </c>
      <c r="M212" s="343"/>
      <c r="N212" s="349" t="str">
        <f>IF(OR(MASTER_Workers!$E212="Contractor-PF",MASTER_Workers!$E212="Company"),"Yes","No")</f>
        <v>Yes</v>
      </c>
      <c r="O212" s="349" t="str">
        <f>IF(Table2[[#This Row],[Unit]]= "Sakar-III", "YES", "NO")</f>
        <v>NO</v>
      </c>
      <c r="P212" s="350">
        <v>101804550105</v>
      </c>
      <c r="Q212" s="507">
        <v>0</v>
      </c>
      <c r="R212" s="343"/>
      <c r="S212" s="368" t="str">
        <f>IF(Table2[[#This Row],[Type]]&lt;&gt;"Company", "Contractor", IF(Table2[[#This Row],[Bank_Name]]&lt;&gt;"HDFC Bank", "Cheque Payment", "HDFC NEFT"))</f>
        <v>HDFC NEFT</v>
      </c>
      <c r="T212" s="343" t="s">
        <v>1082</v>
      </c>
      <c r="U212" s="350">
        <v>50100876592334</v>
      </c>
      <c r="V212" s="352">
        <v>0</v>
      </c>
      <c r="W212" s="106">
        <v>340</v>
      </c>
      <c r="X212" s="106">
        <v>100</v>
      </c>
      <c r="Y212" s="106">
        <v>10</v>
      </c>
      <c r="Z212" s="107">
        <f t="shared" si="29"/>
        <v>450</v>
      </c>
      <c r="AA212" s="156">
        <f t="shared" si="30"/>
        <v>41</v>
      </c>
      <c r="AB212" s="155">
        <f>ROUND(IF(Table2[[#This Row],[Type]]="Company",Table2[[#This Row],[Basic_Rate_Day]]*8.33%,5),0)</f>
        <v>28</v>
      </c>
      <c r="AC212" s="107">
        <f t="shared" si="24"/>
        <v>519</v>
      </c>
      <c r="AD212" s="106">
        <v>501</v>
      </c>
      <c r="AE212" s="343" t="e">
        <v>#N/A</v>
      </c>
      <c r="AF212" s="343" t="e">
        <v>#N/A</v>
      </c>
      <c r="AG212" s="343" t="e">
        <v>#N/A</v>
      </c>
      <c r="AH212" s="343"/>
      <c r="AI212" s="349" t="str">
        <f t="shared" si="27"/>
        <v>1</v>
      </c>
      <c r="AJ212" s="369">
        <f t="shared" si="28"/>
        <v>-52</v>
      </c>
      <c r="AK212" s="349" t="str" cm="1">
        <f t="array" ref="AK212">_xlfn.IFS(Z212&lt;=501, "440-501", Z212&lt;=550, "502-550", Z212&lt;=600, "551-600", Z212&lt;=650, "601-650", Z212&lt;=700, "651-700", TRUE, "Above 700")</f>
        <v>440-501</v>
      </c>
      <c r="AL212" s="343"/>
      <c r="AM212" s="354"/>
      <c r="AN212" s="348">
        <f>Table2[[#This Row],[DOJ]]</f>
        <v>46143</v>
      </c>
      <c r="AO212" s="374" t="s">
        <v>559</v>
      </c>
      <c r="AP212" s="349" t="str">
        <f t="shared" ca="1" si="25"/>
        <v>0Y 3M</v>
      </c>
      <c r="AQ212" s="355" t="str">
        <f>IF(_xlfn.DAYS(SETUP!$A$2,AN212)&lt;365,"Less Than 1 Yr", IF(_xlfn.DAYS(SETUP!$A$2,AN212)&lt;=730,"1 Year to 2 Yrs", IF(_xlfn.DAYS(SETUP!$A$2,AN212)&lt;=1095,"2 Yrs to 3 Yrs", IF(_xlfn.DAYS(SETUP!$A$2,AN212)&lt;=1825,"3 Yrs to 5 Yrs", IF(_xlfn.DAYS(SETUP!$A$2,AN212)&lt;=2555,"5 Yrs to 7 Yrs", "Above 7 Yrs")))))</f>
        <v>Less Than 1 Yr</v>
      </c>
      <c r="AR212" s="356" t="str">
        <f>IF(J212="","",DATEDIF(J212,SETUP!$B$2,"Y")&amp;" Yrs")</f>
        <v>22 Yrs</v>
      </c>
      <c r="AS212" s="349" t="str">
        <f>IF(J212="","",
 IF(DATEDIF(J212,SETUP!$B$2,"Y")&lt;25,"Below 25",
 IF(DATEDIF(J212,SETUP!$B$2,"Y")&lt;30,"25-30",
 IF(DATEDIF(J212,SETUP!$B$2,"Y")&lt;35,"30-35",
 IF(DATEDIF(J212,SETUP!$B$2,"Y")&lt;40,"35-40",
 "Above 40")))))</f>
        <v>Below 25</v>
      </c>
      <c r="AT212" s="343" t="s">
        <v>1142</v>
      </c>
      <c r="AU212" s="343"/>
      <c r="AV212" s="349">
        <f t="shared" si="26"/>
        <v>20</v>
      </c>
      <c r="AW212" s="357"/>
      <c r="AX212" s="343">
        <v>340</v>
      </c>
      <c r="AY212" s="352">
        <v>100</v>
      </c>
      <c r="AZ212" s="343"/>
      <c r="BA212" s="343"/>
    </row>
    <row r="213" spans="1:53" ht="13.95" customHeight="1" x14ac:dyDescent="0.25">
      <c r="A213" s="343">
        <f>COUNTIF($D$2:D213,D213)</f>
        <v>85</v>
      </c>
      <c r="B213" s="344" t="s">
        <v>1360</v>
      </c>
      <c r="C213" s="345" t="s">
        <v>563</v>
      </c>
      <c r="D213" s="343" t="s">
        <v>166</v>
      </c>
      <c r="E213" s="346" t="s">
        <v>42</v>
      </c>
      <c r="F213" s="343" t="s">
        <v>115</v>
      </c>
      <c r="G213" s="681" t="s">
        <v>44</v>
      </c>
      <c r="H213" s="343"/>
      <c r="I213" s="348" t="s">
        <v>45</v>
      </c>
      <c r="J213" s="348">
        <v>31467</v>
      </c>
      <c r="K213" s="348">
        <v>46054</v>
      </c>
      <c r="L213" s="343" t="s">
        <v>605</v>
      </c>
      <c r="M213" s="343"/>
      <c r="N213" s="349" t="str">
        <f>IF(OR(MASTER_Workers!$E213="Contractor-PF",MASTER_Workers!$E213="Company"),"Yes","No")</f>
        <v>Yes</v>
      </c>
      <c r="O213" s="349" t="str">
        <f>IF(Table2[[#This Row],[Unit]]= "Sakar-III", "YES", "NO")</f>
        <v>NO</v>
      </c>
      <c r="P213" s="350">
        <v>101693230712</v>
      </c>
      <c r="Q213" s="507">
        <v>0</v>
      </c>
      <c r="R213" s="343"/>
      <c r="S213" s="368" t="str">
        <f>IF(Table2[[#This Row],[Type]]&lt;&gt;"Company", "Contractor", IF(Table2[[#This Row],[Bank_Name]]&lt;&gt;"HDFC Bank", "Cheque Payment", "HDFC NEFT"))</f>
        <v>Contractor</v>
      </c>
      <c r="T213" s="507">
        <v>0</v>
      </c>
      <c r="U213" s="507">
        <v>0</v>
      </c>
      <c r="V213" s="352">
        <v>0</v>
      </c>
      <c r="W213" s="106">
        <v>394</v>
      </c>
      <c r="X213" s="106">
        <v>176</v>
      </c>
      <c r="Y213" s="106">
        <v>10</v>
      </c>
      <c r="Z213" s="107">
        <f t="shared" si="29"/>
        <v>580</v>
      </c>
      <c r="AA213" s="156">
        <f t="shared" si="30"/>
        <v>47</v>
      </c>
      <c r="AB213" s="155">
        <f>ROUND(IF(Table2[[#This Row],[Type]]="Company",Table2[[#This Row],[Basic_Rate_Day]]*8.33%,5),0)</f>
        <v>5</v>
      </c>
      <c r="AC213" s="107">
        <f t="shared" si="24"/>
        <v>632</v>
      </c>
      <c r="AD213" s="106">
        <v>501</v>
      </c>
      <c r="AE213" s="343" t="e">
        <v>#N/A</v>
      </c>
      <c r="AF213" s="343" t="e">
        <v>#N/A</v>
      </c>
      <c r="AG213" s="343" t="e">
        <v>#N/A</v>
      </c>
      <c r="AH213" s="343"/>
      <c r="AI213" s="349" t="str">
        <f t="shared" si="27"/>
        <v>1</v>
      </c>
      <c r="AJ213" s="353">
        <f t="shared" si="28"/>
        <v>78</v>
      </c>
      <c r="AK213" s="349" t="str" cm="1">
        <f t="array" ref="AK213">_xlfn.IFS(Z213&lt;=501, "440-501", Z213&lt;=550, "502-550", Z213&lt;=600, "551-600", Z213&lt;=650, "601-650", Z213&lt;=700, "651-700", TRUE, "Above 700")</f>
        <v>551-600</v>
      </c>
      <c r="AL213" s="343"/>
      <c r="AM213" s="343"/>
      <c r="AN213" s="348">
        <f>Table2[[#This Row],[DOJ]]</f>
        <v>46054</v>
      </c>
      <c r="AO213" s="374" t="s">
        <v>562</v>
      </c>
      <c r="AP213" s="349" t="str">
        <f t="shared" ca="1" si="25"/>
        <v>0Y 6M</v>
      </c>
      <c r="AQ213" s="355" t="str">
        <f>IF(_xlfn.DAYS(SETUP!$A$2,AN213)&lt;365,"Less Than 1 Yr", IF(_xlfn.DAYS(SETUP!$A$2,AN213)&lt;=730,"1 Year to 2 Yrs", IF(_xlfn.DAYS(SETUP!$A$2,AN213)&lt;=1095,"2 Yrs to 3 Yrs", IF(_xlfn.DAYS(SETUP!$A$2,AN213)&lt;=1825,"3 Yrs to 5 Yrs", IF(_xlfn.DAYS(SETUP!$A$2,AN213)&lt;=2555,"5 Yrs to 7 Yrs", "Above 7 Yrs")))))</f>
        <v>Less Than 1 Yr</v>
      </c>
      <c r="AR213" s="356" t="str">
        <f>IF(J213="","",DATEDIF(J213,SETUP!$B$2,"Y")&amp;" Yrs")</f>
        <v>40 Yrs</v>
      </c>
      <c r="AS213" s="349" t="str">
        <f>IF(J213="","",
 IF(DATEDIF(J213,SETUP!$B$2,"Y")&lt;25,"Below 25",
 IF(DATEDIF(J213,SETUP!$B$2,"Y")&lt;30,"25-30",
 IF(DATEDIF(J213,SETUP!$B$2,"Y")&lt;35,"30-35",
 IF(DATEDIF(J213,SETUP!$B$2,"Y")&lt;40,"35-40",
 "Above 40")))))</f>
        <v>Above 40</v>
      </c>
      <c r="AT213" s="349" t="s">
        <v>1141</v>
      </c>
      <c r="AU213" s="349"/>
      <c r="AV213" s="349">
        <f t="shared" si="26"/>
        <v>20</v>
      </c>
      <c r="AW213" s="357"/>
      <c r="AX213" s="343">
        <v>394</v>
      </c>
      <c r="AY213" s="352">
        <v>176</v>
      </c>
      <c r="AZ213" s="343"/>
      <c r="BA213" s="343"/>
    </row>
    <row r="214" spans="1:53" ht="13.95" customHeight="1" x14ac:dyDescent="0.25">
      <c r="A214" s="343">
        <f>COUNTIF($D$2:D214,D214)</f>
        <v>86</v>
      </c>
      <c r="B214" s="344" t="s">
        <v>1361</v>
      </c>
      <c r="C214" s="345" t="s">
        <v>565</v>
      </c>
      <c r="D214" s="343" t="s">
        <v>166</v>
      </c>
      <c r="E214" s="346" t="s">
        <v>42</v>
      </c>
      <c r="F214" s="343" t="s">
        <v>115</v>
      </c>
      <c r="G214" s="681" t="s">
        <v>48</v>
      </c>
      <c r="H214" s="343"/>
      <c r="I214" s="348" t="s">
        <v>52</v>
      </c>
      <c r="J214" s="348">
        <v>28126</v>
      </c>
      <c r="K214" s="348">
        <v>46054</v>
      </c>
      <c r="L214" s="343" t="s">
        <v>605</v>
      </c>
      <c r="M214" s="343"/>
      <c r="N214" s="349" t="str">
        <f>IF(OR(MASTER_Workers!$E214="Contractor-PF",MASTER_Workers!$E214="Company"),"Yes","No")</f>
        <v>Yes</v>
      </c>
      <c r="O214" s="349" t="str">
        <f>IF(Table2[[#This Row],[Unit]]= "Sakar-III", "YES", "NO")</f>
        <v>NO</v>
      </c>
      <c r="P214" s="350">
        <v>101706188402</v>
      </c>
      <c r="Q214" s="507">
        <v>0</v>
      </c>
      <c r="R214" s="343"/>
      <c r="S214" s="367" t="str">
        <f>IF(Table2[[#This Row],[Type]]&lt;&gt;"Company", "Contractor", IF(Table2[[#This Row],[Bank_Name]]&lt;&gt;"HDFC Bank", "Cheque Payment", "HDFC NEFT"))</f>
        <v>Contractor</v>
      </c>
      <c r="T214" s="507">
        <v>0</v>
      </c>
      <c r="U214" s="507">
        <v>0</v>
      </c>
      <c r="V214" s="352">
        <v>0</v>
      </c>
      <c r="W214" s="106">
        <v>391</v>
      </c>
      <c r="X214" s="106">
        <v>149</v>
      </c>
      <c r="Y214" s="106">
        <v>0</v>
      </c>
      <c r="Z214" s="107">
        <f t="shared" si="29"/>
        <v>540</v>
      </c>
      <c r="AA214" s="156">
        <f t="shared" si="30"/>
        <v>47</v>
      </c>
      <c r="AB214" s="106">
        <f>ROUND(IF(Table2[[#This Row],[Type]]="Company",Table2[[#This Row],[Basic_Rate_Day]]*8.33%,5),0)</f>
        <v>5</v>
      </c>
      <c r="AC214" s="107">
        <f t="shared" si="24"/>
        <v>592</v>
      </c>
      <c r="AD214" s="106">
        <v>501</v>
      </c>
      <c r="AE214" s="343" t="e">
        <v>#N/A</v>
      </c>
      <c r="AF214" s="343" t="e">
        <v>#N/A</v>
      </c>
      <c r="AG214" s="343" t="e">
        <v>#N/A</v>
      </c>
      <c r="AH214" s="343"/>
      <c r="AI214" s="349" t="str">
        <f t="shared" si="27"/>
        <v>1</v>
      </c>
      <c r="AJ214" s="353">
        <f t="shared" si="28"/>
        <v>38</v>
      </c>
      <c r="AK214" s="349" t="str" cm="1">
        <f t="array" ref="AK214">_xlfn.IFS(Z214&lt;=501, "440-501", Z214&lt;=550, "502-550", Z214&lt;=600, "551-600", Z214&lt;=650, "601-650", Z214&lt;=700, "651-700", TRUE, "Above 700")</f>
        <v>502-550</v>
      </c>
      <c r="AL214" s="343"/>
      <c r="AM214" s="343"/>
      <c r="AN214" s="348">
        <f>Table2[[#This Row],[DOJ]]</f>
        <v>46054</v>
      </c>
      <c r="AO214" s="374" t="s">
        <v>564</v>
      </c>
      <c r="AP214" s="349" t="str">
        <f t="shared" ca="1" si="25"/>
        <v>0Y 6M</v>
      </c>
      <c r="AQ214" s="355" t="str">
        <f>IF(_xlfn.DAYS(SETUP!$A$2,AN214)&lt;365,"Less Than 1 Yr", IF(_xlfn.DAYS(SETUP!$A$2,AN214)&lt;=730,"1 Year to 2 Yrs", IF(_xlfn.DAYS(SETUP!$A$2,AN214)&lt;=1095,"2 Yrs to 3 Yrs", IF(_xlfn.DAYS(SETUP!$A$2,AN214)&lt;=1825,"3 Yrs to 5 Yrs", IF(_xlfn.DAYS(SETUP!$A$2,AN214)&lt;=2555,"5 Yrs to 7 Yrs", "Above 7 Yrs")))))</f>
        <v>Less Than 1 Yr</v>
      </c>
      <c r="AR214" s="356" t="str">
        <f>IF(J214="","",DATEDIF(J214,SETUP!$B$2,"Y")&amp;" Yrs")</f>
        <v>49 Yrs</v>
      </c>
      <c r="AS214" s="349" t="str">
        <f>IF(J214="","",
 IF(DATEDIF(J214,SETUP!$B$2,"Y")&lt;25,"Below 25",
 IF(DATEDIF(J214,SETUP!$B$2,"Y")&lt;30,"25-30",
 IF(DATEDIF(J214,SETUP!$B$2,"Y")&lt;35,"30-35",
 IF(DATEDIF(J214,SETUP!$B$2,"Y")&lt;40,"35-40",
 "Above 40")))))</f>
        <v>Above 40</v>
      </c>
      <c r="AT214" s="349" t="s">
        <v>1140</v>
      </c>
      <c r="AU214" s="349"/>
      <c r="AV214" s="343">
        <f t="shared" si="26"/>
        <v>20</v>
      </c>
      <c r="AW214" s="357"/>
      <c r="AX214" s="343">
        <v>391</v>
      </c>
      <c r="AY214" s="352">
        <v>149</v>
      </c>
      <c r="AZ214" s="343"/>
      <c r="BA214" s="343"/>
    </row>
    <row r="215" spans="1:53" ht="13.95" customHeight="1" x14ac:dyDescent="0.25">
      <c r="A215" s="343">
        <f>COUNTIF($D$2:D215,D215)</f>
        <v>87</v>
      </c>
      <c r="B215" s="344" t="s">
        <v>1362</v>
      </c>
      <c r="C215" s="345" t="s">
        <v>567</v>
      </c>
      <c r="D215" s="343" t="s">
        <v>166</v>
      </c>
      <c r="E215" s="346" t="s">
        <v>42</v>
      </c>
      <c r="F215" s="343" t="s">
        <v>115</v>
      </c>
      <c r="G215" s="681" t="s">
        <v>51</v>
      </c>
      <c r="H215" s="343"/>
      <c r="I215" s="348" t="s">
        <v>52</v>
      </c>
      <c r="J215" s="348">
        <v>28642</v>
      </c>
      <c r="K215" s="348">
        <v>46054</v>
      </c>
      <c r="L215" s="343" t="s">
        <v>605</v>
      </c>
      <c r="M215" s="343"/>
      <c r="N215" s="349" t="str">
        <f>IF(OR(MASTER_Workers!$E215="Contractor-PF",MASTER_Workers!$E215="Company"),"Yes","No")</f>
        <v>Yes</v>
      </c>
      <c r="O215" s="349" t="str">
        <f>IF(Table2[[#This Row],[Unit]]= "Sakar-III", "YES", "NO")</f>
        <v>NO</v>
      </c>
      <c r="P215" s="350">
        <v>101753463094</v>
      </c>
      <c r="Q215" s="507">
        <v>0</v>
      </c>
      <c r="R215" s="343"/>
      <c r="S215" s="367" t="str">
        <f>IF(Table2[[#This Row],[Type]]&lt;&gt;"Company", "Contractor", IF(Table2[[#This Row],[Bank_Name]]&lt;&gt;"HDFC Bank", "Cheque Payment", "HDFC NEFT"))</f>
        <v>Contractor</v>
      </c>
      <c r="T215" s="507">
        <v>0</v>
      </c>
      <c r="U215" s="507">
        <v>0</v>
      </c>
      <c r="V215" s="352">
        <v>0</v>
      </c>
      <c r="W215" s="106">
        <v>340</v>
      </c>
      <c r="X215" s="106">
        <v>110</v>
      </c>
      <c r="Y215" s="106">
        <v>0</v>
      </c>
      <c r="Z215" s="107">
        <f t="shared" si="29"/>
        <v>450</v>
      </c>
      <c r="AA215" s="156">
        <f t="shared" si="30"/>
        <v>41</v>
      </c>
      <c r="AB215" s="106">
        <f>ROUND(IF(Table2[[#This Row],[Type]]="Company",Table2[[#This Row],[Basic_Rate_Day]]*8.33%,5),0)</f>
        <v>5</v>
      </c>
      <c r="AC215" s="107">
        <f t="shared" si="24"/>
        <v>496</v>
      </c>
      <c r="AD215" s="106">
        <v>501</v>
      </c>
      <c r="AE215" s="343" t="e">
        <v>#N/A</v>
      </c>
      <c r="AF215" s="343" t="e">
        <v>#N/A</v>
      </c>
      <c r="AG215" s="343" t="e">
        <v>#N/A</v>
      </c>
      <c r="AH215" s="343"/>
      <c r="AI215" s="349" t="str">
        <f t="shared" si="27"/>
        <v>1</v>
      </c>
      <c r="AJ215" s="353">
        <f t="shared" si="28"/>
        <v>-52</v>
      </c>
      <c r="AK215" s="349" t="str" cm="1">
        <f t="array" ref="AK215">_xlfn.IFS(Z215&lt;=501, "440-501", Z215&lt;=550, "502-550", Z215&lt;=600, "551-600", Z215&lt;=650, "601-650", Z215&lt;=700, "651-700", TRUE, "Above 700")</f>
        <v>440-501</v>
      </c>
      <c r="AL215" s="343"/>
      <c r="AM215" s="343"/>
      <c r="AN215" s="348">
        <f>Table2[[#This Row],[DOJ]]</f>
        <v>46054</v>
      </c>
      <c r="AO215" s="374" t="s">
        <v>566</v>
      </c>
      <c r="AP215" s="349" t="str">
        <f t="shared" ca="1" si="25"/>
        <v>0Y 6M</v>
      </c>
      <c r="AQ215" s="355" t="str">
        <f>IF(_xlfn.DAYS(SETUP!$A$2,AN215)&lt;365,"Less Than 1 Yr", IF(_xlfn.DAYS(SETUP!$A$2,AN215)&lt;=730,"1 Year to 2 Yrs", IF(_xlfn.DAYS(SETUP!$A$2,AN215)&lt;=1095,"2 Yrs to 3 Yrs", IF(_xlfn.DAYS(SETUP!$A$2,AN215)&lt;=1825,"3 Yrs to 5 Yrs", IF(_xlfn.DAYS(SETUP!$A$2,AN215)&lt;=2555,"5 Yrs to 7 Yrs", "Above 7 Yrs")))))</f>
        <v>Less Than 1 Yr</v>
      </c>
      <c r="AR215" s="356" t="str">
        <f>IF(J215="","",DATEDIF(J215,SETUP!$B$2,"Y")&amp;" Yrs")</f>
        <v>47 Yrs</v>
      </c>
      <c r="AS215" s="349" t="str">
        <f>IF(J215="","",
 IF(DATEDIF(J215,SETUP!$B$2,"Y")&lt;25,"Below 25",
 IF(DATEDIF(J215,SETUP!$B$2,"Y")&lt;30,"25-30",
 IF(DATEDIF(J215,SETUP!$B$2,"Y")&lt;35,"30-35",
 IF(DATEDIF(J215,SETUP!$B$2,"Y")&lt;40,"35-40",
 "Above 40")))))</f>
        <v>Above 40</v>
      </c>
      <c r="AT215" s="349" t="s">
        <v>1140</v>
      </c>
      <c r="AU215" s="349"/>
      <c r="AV215" s="343">
        <f t="shared" si="26"/>
        <v>20</v>
      </c>
      <c r="AW215" s="357"/>
      <c r="AX215" s="343">
        <v>340</v>
      </c>
      <c r="AY215" s="352">
        <v>110</v>
      </c>
      <c r="AZ215" s="343"/>
      <c r="BA215" s="343"/>
    </row>
    <row r="216" spans="1:53" ht="13.95" customHeight="1" x14ac:dyDescent="0.25">
      <c r="A216" s="343">
        <f>COUNTIF($D$2:D216,D216)</f>
        <v>88</v>
      </c>
      <c r="B216" s="344" t="s">
        <v>1363</v>
      </c>
      <c r="C216" s="345" t="s">
        <v>569</v>
      </c>
      <c r="D216" s="343" t="s">
        <v>166</v>
      </c>
      <c r="E216" s="346" t="s">
        <v>42</v>
      </c>
      <c r="F216" s="343" t="s">
        <v>115</v>
      </c>
      <c r="G216" s="681" t="s">
        <v>48</v>
      </c>
      <c r="H216" s="343"/>
      <c r="I216" s="348" t="s">
        <v>52</v>
      </c>
      <c r="J216" s="348">
        <v>37209</v>
      </c>
      <c r="K216" s="348">
        <v>46054</v>
      </c>
      <c r="L216" s="343" t="s">
        <v>605</v>
      </c>
      <c r="M216" s="343"/>
      <c r="N216" s="349" t="str">
        <f>IF(OR(MASTER_Workers!$E216="Contractor-PF",MASTER_Workers!$E216="Company"),"Yes","No")</f>
        <v>Yes</v>
      </c>
      <c r="O216" s="349" t="str">
        <f>IF(Table2[[#This Row],[Unit]]= "Sakar-III", "YES", "NO")</f>
        <v>NO</v>
      </c>
      <c r="P216" s="350">
        <v>101681153041</v>
      </c>
      <c r="Q216" s="507">
        <v>0</v>
      </c>
      <c r="R216" s="343"/>
      <c r="S216" s="367" t="str">
        <f>IF(Table2[[#This Row],[Type]]&lt;&gt;"Company", "Contractor", IF(Table2[[#This Row],[Bank_Name]]&lt;&gt;"HDFC Bank", "Cheque Payment", "HDFC NEFT"))</f>
        <v>Contractor</v>
      </c>
      <c r="T216" s="507">
        <v>0</v>
      </c>
      <c r="U216" s="507">
        <v>0</v>
      </c>
      <c r="V216" s="352">
        <v>0</v>
      </c>
      <c r="W216" s="106">
        <v>344</v>
      </c>
      <c r="X216" s="106">
        <v>111</v>
      </c>
      <c r="Y216" s="106">
        <v>0</v>
      </c>
      <c r="Z216" s="107">
        <f t="shared" si="29"/>
        <v>455</v>
      </c>
      <c r="AA216" s="156">
        <f t="shared" si="30"/>
        <v>41</v>
      </c>
      <c r="AB216" s="106">
        <f>ROUND(IF(Table2[[#This Row],[Type]]="Company",Table2[[#This Row],[Basic_Rate_Day]]*8.33%,5),0)</f>
        <v>5</v>
      </c>
      <c r="AC216" s="107">
        <f t="shared" si="24"/>
        <v>501</v>
      </c>
      <c r="AD216" s="106">
        <v>501</v>
      </c>
      <c r="AE216" s="343" t="e">
        <v>#N/A</v>
      </c>
      <c r="AF216" s="343" t="e">
        <v>#N/A</v>
      </c>
      <c r="AG216" s="343" t="e">
        <v>#N/A</v>
      </c>
      <c r="AH216" s="343"/>
      <c r="AI216" s="349" t="str">
        <f t="shared" si="27"/>
        <v>1</v>
      </c>
      <c r="AJ216" s="353">
        <f t="shared" si="28"/>
        <v>-47</v>
      </c>
      <c r="AK216" s="349" t="str" cm="1">
        <f t="array" ref="AK216">_xlfn.IFS(Z216&lt;=501, "440-501", Z216&lt;=550, "502-550", Z216&lt;=600, "551-600", Z216&lt;=650, "601-650", Z216&lt;=700, "651-700", TRUE, "Above 700")</f>
        <v>440-501</v>
      </c>
      <c r="AL216" s="343"/>
      <c r="AM216" s="343"/>
      <c r="AN216" s="348">
        <f>Table2[[#This Row],[DOJ]]</f>
        <v>46054</v>
      </c>
      <c r="AO216" s="374" t="s">
        <v>568</v>
      </c>
      <c r="AP216" s="349" t="str">
        <f t="shared" ca="1" si="25"/>
        <v>0Y 6M</v>
      </c>
      <c r="AQ216" s="355" t="str">
        <f>IF(_xlfn.DAYS(SETUP!$A$2,AN216)&lt;365,"Less Than 1 Yr", IF(_xlfn.DAYS(SETUP!$A$2,AN216)&lt;=730,"1 Year to 2 Yrs", IF(_xlfn.DAYS(SETUP!$A$2,AN216)&lt;=1095,"2 Yrs to 3 Yrs", IF(_xlfn.DAYS(SETUP!$A$2,AN216)&lt;=1825,"3 Yrs to 5 Yrs", IF(_xlfn.DAYS(SETUP!$A$2,AN216)&lt;=2555,"5 Yrs to 7 Yrs", "Above 7 Yrs")))))</f>
        <v>Less Than 1 Yr</v>
      </c>
      <c r="AR216" s="356" t="str">
        <f>IF(J216="","",DATEDIF(J216,SETUP!$B$2,"Y")&amp;" Yrs")</f>
        <v>24 Yrs</v>
      </c>
      <c r="AS216" s="349" t="str">
        <f>IF(J216="","",
 IF(DATEDIF(J216,SETUP!$B$2,"Y")&lt;25,"Below 25",
 IF(DATEDIF(J216,SETUP!$B$2,"Y")&lt;30,"25-30",
 IF(DATEDIF(J216,SETUP!$B$2,"Y")&lt;35,"30-35",
 IF(DATEDIF(J216,SETUP!$B$2,"Y")&lt;40,"35-40",
 "Above 40")))))</f>
        <v>Below 25</v>
      </c>
      <c r="AT216" s="349" t="s">
        <v>1140</v>
      </c>
      <c r="AU216" s="349"/>
      <c r="AV216" s="343">
        <f t="shared" si="26"/>
        <v>20</v>
      </c>
      <c r="AW216" s="357"/>
      <c r="AX216" s="343">
        <v>344</v>
      </c>
      <c r="AY216" s="352">
        <v>111</v>
      </c>
      <c r="AZ216" s="343"/>
      <c r="BA216" s="343"/>
    </row>
    <row r="217" spans="1:53" ht="13.95" customHeight="1" x14ac:dyDescent="0.25">
      <c r="A217" s="343">
        <f>COUNTIF($D$2:D217,D217)</f>
        <v>89</v>
      </c>
      <c r="B217" s="372" t="s">
        <v>1993</v>
      </c>
      <c r="C217" s="345" t="s">
        <v>571</v>
      </c>
      <c r="D217" s="343" t="s">
        <v>166</v>
      </c>
      <c r="E217" s="346" t="s">
        <v>163</v>
      </c>
      <c r="F217" s="347" t="s">
        <v>163</v>
      </c>
      <c r="G217" s="681" t="s">
        <v>299</v>
      </c>
      <c r="H217" s="343"/>
      <c r="I217" s="348" t="s">
        <v>52</v>
      </c>
      <c r="J217" s="348">
        <v>38180</v>
      </c>
      <c r="K217" s="348">
        <v>46143</v>
      </c>
      <c r="L217" s="343" t="s">
        <v>605</v>
      </c>
      <c r="M217" s="343"/>
      <c r="N217" s="349" t="str">
        <f>IF(OR(MASTER_Workers!$E217="Contractor-PF",MASTER_Workers!$E217="Company"),"Yes","No")</f>
        <v>Yes</v>
      </c>
      <c r="O217" s="349" t="str">
        <f>IF(Table2[[#This Row],[Unit]]= "Sakar-III", "YES", "NO")</f>
        <v>NO</v>
      </c>
      <c r="P217" s="350">
        <v>102241878990</v>
      </c>
      <c r="Q217" s="507">
        <v>0</v>
      </c>
      <c r="R217" s="343"/>
      <c r="S217" s="368" t="str">
        <f>IF(Table2[[#This Row],[Type]]&lt;&gt;"Company", "Contractor", IF(Table2[[#This Row],[Bank_Name]]&lt;&gt;"HDFC Bank", "Cheque Payment", "HDFC NEFT"))</f>
        <v>Cheque Payment</v>
      </c>
      <c r="T217" s="343"/>
      <c r="U217" s="603"/>
      <c r="V217" s="352">
        <v>0</v>
      </c>
      <c r="W217" s="106">
        <v>390</v>
      </c>
      <c r="X217" s="106">
        <v>227</v>
      </c>
      <c r="Y217" s="106">
        <v>15</v>
      </c>
      <c r="Z217" s="107">
        <f t="shared" si="29"/>
        <v>632</v>
      </c>
      <c r="AA217" s="156">
        <f t="shared" si="30"/>
        <v>47</v>
      </c>
      <c r="AB217" s="155">
        <f>ROUND(IF(Table2[[#This Row],[Type]]="Company",Table2[[#This Row],[Basic_Rate_Day]]*8.33%,5),0)</f>
        <v>32</v>
      </c>
      <c r="AC217" s="107">
        <f t="shared" si="24"/>
        <v>711</v>
      </c>
      <c r="AD217" s="106">
        <v>501</v>
      </c>
      <c r="AE217" s="343" t="e">
        <v>#N/A</v>
      </c>
      <c r="AF217" s="343" t="e">
        <v>#N/A</v>
      </c>
      <c r="AG217" s="343" t="e">
        <v>#N/A</v>
      </c>
      <c r="AH217" s="343"/>
      <c r="AI217" s="349" t="str">
        <f t="shared" si="27"/>
        <v>1</v>
      </c>
      <c r="AJ217" s="369">
        <f t="shared" si="28"/>
        <v>130</v>
      </c>
      <c r="AK217" s="349" t="str" cm="1">
        <f t="array" ref="AK217">_xlfn.IFS(Z217&lt;=501, "440-501", Z217&lt;=550, "502-550", Z217&lt;=600, "551-600", Z217&lt;=650, "601-650", Z217&lt;=700, "651-700", TRUE, "Above 700")</f>
        <v>601-650</v>
      </c>
      <c r="AL217" s="343"/>
      <c r="AM217" s="354"/>
      <c r="AN217" s="348">
        <f>Table2[[#This Row],[DOJ]]</f>
        <v>46143</v>
      </c>
      <c r="AO217" s="374" t="s">
        <v>570</v>
      </c>
      <c r="AP217" s="349" t="str">
        <f t="shared" ca="1" si="25"/>
        <v>0Y 3M</v>
      </c>
      <c r="AQ217" s="355" t="str">
        <f>IF(_xlfn.DAYS(SETUP!$A$2,AN217)&lt;365,"Less Than 1 Yr", IF(_xlfn.DAYS(SETUP!$A$2,AN217)&lt;=730,"1 Year to 2 Yrs", IF(_xlfn.DAYS(SETUP!$A$2,AN217)&lt;=1095,"2 Yrs to 3 Yrs", IF(_xlfn.DAYS(SETUP!$A$2,AN217)&lt;=1825,"3 Yrs to 5 Yrs", IF(_xlfn.DAYS(SETUP!$A$2,AN217)&lt;=2555,"5 Yrs to 7 Yrs", "Above 7 Yrs")))))</f>
        <v>Less Than 1 Yr</v>
      </c>
      <c r="AR217" s="356" t="str">
        <f>IF(J217="","",DATEDIF(J217,SETUP!$B$2,"Y")&amp;" Yrs")</f>
        <v>21 Yrs</v>
      </c>
      <c r="AS217" s="349" t="str">
        <f>IF(J217="","",
 IF(DATEDIF(J217,SETUP!$B$2,"Y")&lt;25,"Below 25",
 IF(DATEDIF(J217,SETUP!$B$2,"Y")&lt;30,"25-30",
 IF(DATEDIF(J217,SETUP!$B$2,"Y")&lt;35,"30-35",
 IF(DATEDIF(J217,SETUP!$B$2,"Y")&lt;40,"35-40",
 "Above 40")))))</f>
        <v>Below 25</v>
      </c>
      <c r="AT217" s="343" t="s">
        <v>1142</v>
      </c>
      <c r="AU217" s="343"/>
      <c r="AV217" s="349">
        <f t="shared" si="26"/>
        <v>20</v>
      </c>
      <c r="AW217" s="357"/>
      <c r="AX217" s="343">
        <v>390</v>
      </c>
      <c r="AY217" s="352">
        <v>227</v>
      </c>
      <c r="AZ217" s="343"/>
      <c r="BA217" s="343"/>
    </row>
    <row r="218" spans="1:53" ht="13.95" customHeight="1" x14ac:dyDescent="0.25">
      <c r="A218" s="343">
        <f>COUNTIF($D$2:D218,D218)</f>
        <v>1</v>
      </c>
      <c r="B218" s="344" t="s">
        <v>616</v>
      </c>
      <c r="C218" s="345" t="s">
        <v>617</v>
      </c>
      <c r="D218" s="343" t="s">
        <v>930</v>
      </c>
      <c r="E218" s="346" t="s">
        <v>42</v>
      </c>
      <c r="F218" s="343" t="s">
        <v>43</v>
      </c>
      <c r="G218" s="681" t="s">
        <v>51</v>
      </c>
      <c r="H218" s="343"/>
      <c r="I218" s="348" t="s">
        <v>52</v>
      </c>
      <c r="J218" s="348">
        <v>33970</v>
      </c>
      <c r="K218" s="348">
        <v>46054</v>
      </c>
      <c r="L218" s="343" t="s">
        <v>605</v>
      </c>
      <c r="M218" s="343"/>
      <c r="N218" s="349" t="str">
        <f>IF(OR(MASTER_Workers!$E218="Contractor-PF",MASTER_Workers!$E218="Company"),"Yes","No")</f>
        <v>Yes</v>
      </c>
      <c r="O218" s="349" t="str">
        <f>IF(Table2[[#This Row],[Unit]]= "Sakar-III", "YES", "NO")</f>
        <v>YES</v>
      </c>
      <c r="P218" s="350">
        <v>101697712007</v>
      </c>
      <c r="Q218" s="507">
        <v>0</v>
      </c>
      <c r="R218" s="343"/>
      <c r="S218" s="367" t="str">
        <f>IF(Table2[[#This Row],[Type]]&lt;&gt;"Company", "Contractor", IF(Table2[[#This Row],[Bank_Name]]&lt;&gt;"HDFC Bank", "Cheque Payment", "HDFC NEFT"))</f>
        <v>Contractor</v>
      </c>
      <c r="T218" s="507">
        <v>0</v>
      </c>
      <c r="U218" s="507">
        <v>0</v>
      </c>
      <c r="V218" s="352">
        <v>0</v>
      </c>
      <c r="W218" s="106">
        <v>362</v>
      </c>
      <c r="X218" s="106">
        <v>123</v>
      </c>
      <c r="Y218" s="106">
        <v>0</v>
      </c>
      <c r="Z218" s="107">
        <f t="shared" si="29"/>
        <v>485</v>
      </c>
      <c r="AA218" s="156">
        <f t="shared" si="30"/>
        <v>43</v>
      </c>
      <c r="AB218" s="106">
        <f>ROUND(IF(Table2[[#This Row],[Type]]="Company",Table2[[#This Row],[Basic_Rate_Day]]*8.33%,5),0)</f>
        <v>5</v>
      </c>
      <c r="AC218" s="107">
        <f t="shared" si="24"/>
        <v>533</v>
      </c>
      <c r="AD218" s="106">
        <v>501</v>
      </c>
      <c r="AE218" s="343" t="s">
        <v>963</v>
      </c>
      <c r="AF218" s="343" t="s">
        <v>580</v>
      </c>
      <c r="AG218" s="343" t="s">
        <v>993</v>
      </c>
      <c r="AH218" s="343"/>
      <c r="AI218" s="349" t="str">
        <f t="shared" si="27"/>
        <v>1</v>
      </c>
      <c r="AJ218" s="353">
        <f t="shared" si="28"/>
        <v>-17</v>
      </c>
      <c r="AK218" s="349" t="str" cm="1">
        <f t="array" ref="AK218">_xlfn.IFS(Z218&lt;=501, "440-501", Z218&lt;=550, "502-550", Z218&lt;=600, "551-600", Z218&lt;=650, "601-650", Z218&lt;=700, "651-700", TRUE, "Above 700")</f>
        <v>440-501</v>
      </c>
      <c r="AL218" s="343"/>
      <c r="AM218" s="343"/>
      <c r="AN218" s="348">
        <v>44348</v>
      </c>
      <c r="AO218" s="374" t="s">
        <v>616</v>
      </c>
      <c r="AP218" s="349" t="str">
        <f t="shared" ca="1" si="25"/>
        <v>5Y 2M</v>
      </c>
      <c r="AQ218" s="355" t="str">
        <f>IF(_xlfn.DAYS(SETUP!$A$2,AN218)&lt;365,"Less Than 1 Yr", IF(_xlfn.DAYS(SETUP!$A$2,AN218)&lt;=730,"1 Year to 2 Yrs", IF(_xlfn.DAYS(SETUP!$A$2,AN218)&lt;=1095,"2 Yrs to 3 Yrs", IF(_xlfn.DAYS(SETUP!$A$2,AN218)&lt;=1825,"3 Yrs to 5 Yrs", IF(_xlfn.DAYS(SETUP!$A$2,AN218)&lt;=2555,"5 Yrs to 7 Yrs", "Above 7 Yrs")))))</f>
        <v>5 Yrs to 7 Yrs</v>
      </c>
      <c r="AR218" s="356" t="str">
        <f>IF(J218="","",DATEDIF(J218,SETUP!$B$2,"Y")&amp;" Yrs")</f>
        <v>33 Yrs</v>
      </c>
      <c r="AS218" s="349" t="str">
        <f>IF(J218="","",
 IF(DATEDIF(J218,SETUP!$B$2,"Y")&lt;25,"Below 25",
 IF(DATEDIF(J218,SETUP!$B$2,"Y")&lt;30,"25-30",
 IF(DATEDIF(J218,SETUP!$B$2,"Y")&lt;35,"30-35",
 IF(DATEDIF(J218,SETUP!$B$2,"Y")&lt;40,"35-40",
 "Above 40")))))</f>
        <v>30-35</v>
      </c>
      <c r="AT218" s="349" t="s">
        <v>1140</v>
      </c>
      <c r="AU218" s="349"/>
      <c r="AV218" s="343">
        <f t="shared" si="26"/>
        <v>20</v>
      </c>
      <c r="AW218" s="357"/>
      <c r="AX218" s="343">
        <v>362</v>
      </c>
      <c r="AY218" s="352">
        <v>123</v>
      </c>
      <c r="AZ218" s="343"/>
      <c r="BA218" s="343"/>
    </row>
    <row r="219" spans="1:53" ht="13.95" customHeight="1" x14ac:dyDescent="0.25">
      <c r="A219" s="343">
        <f>COUNTIF($D$2:D219,D219)</f>
        <v>2</v>
      </c>
      <c r="B219" s="344" t="s">
        <v>618</v>
      </c>
      <c r="C219" s="345" t="s">
        <v>619</v>
      </c>
      <c r="D219" s="343" t="s">
        <v>930</v>
      </c>
      <c r="E219" s="346" t="s">
        <v>42</v>
      </c>
      <c r="F219" s="343" t="s">
        <v>43</v>
      </c>
      <c r="G219" s="681" t="s">
        <v>51</v>
      </c>
      <c r="H219" s="343"/>
      <c r="I219" s="348" t="s">
        <v>52</v>
      </c>
      <c r="J219" s="348">
        <v>34851</v>
      </c>
      <c r="K219" s="348">
        <v>46054</v>
      </c>
      <c r="L219" s="343" t="s">
        <v>605</v>
      </c>
      <c r="M219" s="343"/>
      <c r="N219" s="349" t="str">
        <f>IF(OR(MASTER_Workers!$E219="Contractor-PF",MASTER_Workers!$E219="Company"),"Yes","No")</f>
        <v>Yes</v>
      </c>
      <c r="O219" s="349" t="str">
        <f>IF(Table2[[#This Row],[Unit]]= "Sakar-III", "YES", "NO")</f>
        <v>YES</v>
      </c>
      <c r="P219" s="350">
        <v>101697712216</v>
      </c>
      <c r="Q219" s="507">
        <v>0</v>
      </c>
      <c r="R219" s="343"/>
      <c r="S219" s="367" t="str">
        <f>IF(Table2[[#This Row],[Type]]&lt;&gt;"Company", "Contractor", IF(Table2[[#This Row],[Bank_Name]]&lt;&gt;"HDFC Bank", "Cheque Payment", "HDFC NEFT"))</f>
        <v>Contractor</v>
      </c>
      <c r="T219" s="507">
        <v>0</v>
      </c>
      <c r="U219" s="507">
        <v>0</v>
      </c>
      <c r="V219" s="352">
        <v>0</v>
      </c>
      <c r="W219" s="106">
        <v>362</v>
      </c>
      <c r="X219" s="106">
        <v>123</v>
      </c>
      <c r="Y219" s="106">
        <v>0</v>
      </c>
      <c r="Z219" s="107">
        <f t="shared" si="29"/>
        <v>485</v>
      </c>
      <c r="AA219" s="156">
        <f t="shared" si="30"/>
        <v>43</v>
      </c>
      <c r="AB219" s="106">
        <f>ROUND(IF(Table2[[#This Row],[Type]]="Company",Table2[[#This Row],[Basic_Rate_Day]]*8.33%,5),0)</f>
        <v>5</v>
      </c>
      <c r="AC219" s="107">
        <f t="shared" si="24"/>
        <v>533</v>
      </c>
      <c r="AD219" s="106">
        <v>501</v>
      </c>
      <c r="AE219" s="343" t="s">
        <v>963</v>
      </c>
      <c r="AF219" s="343" t="s">
        <v>580</v>
      </c>
      <c r="AG219" s="343" t="s">
        <v>993</v>
      </c>
      <c r="AH219" s="343"/>
      <c r="AI219" s="349" t="str">
        <f t="shared" si="27"/>
        <v>1</v>
      </c>
      <c r="AJ219" s="353">
        <f t="shared" si="28"/>
        <v>-17</v>
      </c>
      <c r="AK219" s="349" t="str" cm="1">
        <f t="array" ref="AK219">_xlfn.IFS(Z219&lt;=501, "440-501", Z219&lt;=550, "502-550", Z219&lt;=600, "551-600", Z219&lt;=650, "601-650", Z219&lt;=700, "651-700", TRUE, "Above 700")</f>
        <v>440-501</v>
      </c>
      <c r="AL219" s="343"/>
      <c r="AM219" s="343"/>
      <c r="AN219" s="348">
        <v>44348</v>
      </c>
      <c r="AO219" s="374" t="s">
        <v>618</v>
      </c>
      <c r="AP219" s="349" t="str">
        <f t="shared" ca="1" si="25"/>
        <v>5Y 2M</v>
      </c>
      <c r="AQ219" s="355" t="str">
        <f>IF(_xlfn.DAYS(SETUP!$A$2,AN219)&lt;365,"Less Than 1 Yr", IF(_xlfn.DAYS(SETUP!$A$2,AN219)&lt;=730,"1 Year to 2 Yrs", IF(_xlfn.DAYS(SETUP!$A$2,AN219)&lt;=1095,"2 Yrs to 3 Yrs", IF(_xlfn.DAYS(SETUP!$A$2,AN219)&lt;=1825,"3 Yrs to 5 Yrs", IF(_xlfn.DAYS(SETUP!$A$2,AN219)&lt;=2555,"5 Yrs to 7 Yrs", "Above 7 Yrs")))))</f>
        <v>5 Yrs to 7 Yrs</v>
      </c>
      <c r="AR219" s="356" t="str">
        <f>IF(J219="","",DATEDIF(J219,SETUP!$B$2,"Y")&amp;" Yrs")</f>
        <v>30 Yrs</v>
      </c>
      <c r="AS219" s="349" t="str">
        <f>IF(J219="","",
 IF(DATEDIF(J219,SETUP!$B$2,"Y")&lt;25,"Below 25",
 IF(DATEDIF(J219,SETUP!$B$2,"Y")&lt;30,"25-30",
 IF(DATEDIF(J219,SETUP!$B$2,"Y")&lt;35,"30-35",
 IF(DATEDIF(J219,SETUP!$B$2,"Y")&lt;40,"35-40",
 "Above 40")))))</f>
        <v>30-35</v>
      </c>
      <c r="AT219" s="349" t="s">
        <v>1140</v>
      </c>
      <c r="AU219" s="349"/>
      <c r="AV219" s="343">
        <f t="shared" si="26"/>
        <v>20</v>
      </c>
      <c r="AW219" s="357"/>
      <c r="AX219" s="343">
        <v>362</v>
      </c>
      <c r="AY219" s="352">
        <v>123</v>
      </c>
      <c r="AZ219" s="343"/>
      <c r="BA219" s="343"/>
    </row>
    <row r="220" spans="1:53" ht="13.95" customHeight="1" x14ac:dyDescent="0.25">
      <c r="A220" s="343">
        <f>COUNTIF($D$2:D220,D220)</f>
        <v>3</v>
      </c>
      <c r="B220" s="344" t="s">
        <v>620</v>
      </c>
      <c r="C220" s="345" t="s">
        <v>621</v>
      </c>
      <c r="D220" s="343" t="s">
        <v>930</v>
      </c>
      <c r="E220" s="346" t="s">
        <v>42</v>
      </c>
      <c r="F220" s="343" t="s">
        <v>43</v>
      </c>
      <c r="G220" s="681" t="s">
        <v>48</v>
      </c>
      <c r="H220" s="343"/>
      <c r="I220" s="348" t="s">
        <v>52</v>
      </c>
      <c r="J220" s="348">
        <v>36678</v>
      </c>
      <c r="K220" s="348">
        <v>46054</v>
      </c>
      <c r="L220" s="343" t="s">
        <v>605</v>
      </c>
      <c r="M220" s="343"/>
      <c r="N220" s="349" t="str">
        <f>IF(OR(MASTER_Workers!$E220="Contractor-PF",MASTER_Workers!$E220="Company"),"Yes","No")</f>
        <v>Yes</v>
      </c>
      <c r="O220" s="349" t="str">
        <f>IF(Table2[[#This Row],[Unit]]= "Sakar-III", "YES", "NO")</f>
        <v>YES</v>
      </c>
      <c r="P220" s="350">
        <v>101697712736</v>
      </c>
      <c r="Q220" s="507">
        <v>0</v>
      </c>
      <c r="R220" s="343"/>
      <c r="S220" s="367" t="str">
        <f>IF(Table2[[#This Row],[Type]]&lt;&gt;"Company", "Contractor", IF(Table2[[#This Row],[Bank_Name]]&lt;&gt;"HDFC Bank", "Cheque Payment", "HDFC NEFT"))</f>
        <v>Contractor</v>
      </c>
      <c r="T220" s="507">
        <v>0</v>
      </c>
      <c r="U220" s="507">
        <v>0</v>
      </c>
      <c r="V220" s="352">
        <v>0</v>
      </c>
      <c r="W220" s="106">
        <v>362</v>
      </c>
      <c r="X220" s="106">
        <v>123</v>
      </c>
      <c r="Y220" s="106">
        <v>0</v>
      </c>
      <c r="Z220" s="107">
        <f t="shared" si="29"/>
        <v>485</v>
      </c>
      <c r="AA220" s="156">
        <f t="shared" si="30"/>
        <v>43</v>
      </c>
      <c r="AB220" s="106">
        <f>ROUND(IF(Table2[[#This Row],[Type]]="Company",Table2[[#This Row],[Basic_Rate_Day]]*8.33%,5),0)</f>
        <v>5</v>
      </c>
      <c r="AC220" s="107">
        <f t="shared" si="24"/>
        <v>533</v>
      </c>
      <c r="AD220" s="106">
        <v>501</v>
      </c>
      <c r="AE220" s="343" t="s">
        <v>963</v>
      </c>
      <c r="AF220" s="343" t="s">
        <v>580</v>
      </c>
      <c r="AG220" s="343" t="s">
        <v>993</v>
      </c>
      <c r="AH220" s="343"/>
      <c r="AI220" s="349" t="str">
        <f t="shared" si="27"/>
        <v>1</v>
      </c>
      <c r="AJ220" s="353">
        <f t="shared" si="28"/>
        <v>-17</v>
      </c>
      <c r="AK220" s="349" t="str" cm="1">
        <f t="array" ref="AK220">_xlfn.IFS(Z220&lt;=501, "440-501", Z220&lt;=550, "502-550", Z220&lt;=600, "551-600", Z220&lt;=650, "601-650", Z220&lt;=700, "651-700", TRUE, "Above 700")</f>
        <v>440-501</v>
      </c>
      <c r="AL220" s="343"/>
      <c r="AM220" s="343"/>
      <c r="AN220" s="348">
        <v>44348</v>
      </c>
      <c r="AO220" s="374" t="s">
        <v>620</v>
      </c>
      <c r="AP220" s="349" t="str">
        <f t="shared" ca="1" si="25"/>
        <v>5Y 2M</v>
      </c>
      <c r="AQ220" s="355" t="str">
        <f>IF(_xlfn.DAYS(SETUP!$A$2,AN220)&lt;365,"Less Than 1 Yr", IF(_xlfn.DAYS(SETUP!$A$2,AN220)&lt;=730,"1 Year to 2 Yrs", IF(_xlfn.DAYS(SETUP!$A$2,AN220)&lt;=1095,"2 Yrs to 3 Yrs", IF(_xlfn.DAYS(SETUP!$A$2,AN220)&lt;=1825,"3 Yrs to 5 Yrs", IF(_xlfn.DAYS(SETUP!$A$2,AN220)&lt;=2555,"5 Yrs to 7 Yrs", "Above 7 Yrs")))))</f>
        <v>5 Yrs to 7 Yrs</v>
      </c>
      <c r="AR220" s="356" t="str">
        <f>IF(J220="","",DATEDIF(J220,SETUP!$B$2,"Y")&amp;" Yrs")</f>
        <v>25 Yrs</v>
      </c>
      <c r="AS220" s="349" t="str">
        <f>IF(J220="","",
 IF(DATEDIF(J220,SETUP!$B$2,"Y")&lt;25,"Below 25",
 IF(DATEDIF(J220,SETUP!$B$2,"Y")&lt;30,"25-30",
 IF(DATEDIF(J220,SETUP!$B$2,"Y")&lt;35,"30-35",
 IF(DATEDIF(J220,SETUP!$B$2,"Y")&lt;40,"35-40",
 "Above 40")))))</f>
        <v>25-30</v>
      </c>
      <c r="AT220" s="349" t="s">
        <v>1140</v>
      </c>
      <c r="AU220" s="349"/>
      <c r="AV220" s="343">
        <f t="shared" si="26"/>
        <v>20</v>
      </c>
      <c r="AW220" s="357"/>
      <c r="AX220" s="343">
        <v>362</v>
      </c>
      <c r="AY220" s="352">
        <v>123</v>
      </c>
      <c r="AZ220" s="343"/>
      <c r="BA220" s="343"/>
    </row>
    <row r="221" spans="1:53" ht="13.95" customHeight="1" x14ac:dyDescent="0.25">
      <c r="A221" s="343">
        <f>COUNTIF($D$2:D221,D221)</f>
        <v>4</v>
      </c>
      <c r="B221" s="344" t="s">
        <v>622</v>
      </c>
      <c r="C221" s="345" t="s">
        <v>623</v>
      </c>
      <c r="D221" s="343" t="s">
        <v>930</v>
      </c>
      <c r="E221" s="346" t="s">
        <v>42</v>
      </c>
      <c r="F221" s="343" t="s">
        <v>43</v>
      </c>
      <c r="G221" s="681" t="s">
        <v>48</v>
      </c>
      <c r="H221" s="343"/>
      <c r="I221" s="348" t="s">
        <v>52</v>
      </c>
      <c r="J221" s="348">
        <v>24838</v>
      </c>
      <c r="K221" s="348">
        <v>46054</v>
      </c>
      <c r="L221" s="343" t="s">
        <v>605</v>
      </c>
      <c r="M221" s="343"/>
      <c r="N221" s="349" t="str">
        <f>IF(OR(MASTER_Workers!$E221="Contractor-PF",MASTER_Workers!$E221="Company"),"Yes","No")</f>
        <v>Yes</v>
      </c>
      <c r="O221" s="349" t="str">
        <f>IF(Table2[[#This Row],[Unit]]= "Sakar-III", "YES", "NO")</f>
        <v>YES</v>
      </c>
      <c r="P221" s="350">
        <v>101697712082</v>
      </c>
      <c r="Q221" s="507">
        <v>0</v>
      </c>
      <c r="R221" s="343"/>
      <c r="S221" s="367" t="str">
        <f>IF(Table2[[#This Row],[Type]]&lt;&gt;"Company", "Contractor", IF(Table2[[#This Row],[Bank_Name]]&lt;&gt;"HDFC Bank", "Cheque Payment", "HDFC NEFT"))</f>
        <v>Contractor</v>
      </c>
      <c r="T221" s="507">
        <v>0</v>
      </c>
      <c r="U221" s="507">
        <v>0</v>
      </c>
      <c r="V221" s="352">
        <v>0</v>
      </c>
      <c r="W221" s="106">
        <v>348</v>
      </c>
      <c r="X221" s="106">
        <v>117</v>
      </c>
      <c r="Y221" s="106">
        <v>0</v>
      </c>
      <c r="Z221" s="107">
        <f t="shared" si="29"/>
        <v>465</v>
      </c>
      <c r="AA221" s="156">
        <f t="shared" si="30"/>
        <v>42</v>
      </c>
      <c r="AB221" s="106">
        <f>ROUND(IF(Table2[[#This Row],[Type]]="Company",Table2[[#This Row],[Basic_Rate_Day]]*8.33%,5),0)</f>
        <v>5</v>
      </c>
      <c r="AC221" s="107">
        <f t="shared" si="24"/>
        <v>512</v>
      </c>
      <c r="AD221" s="106">
        <v>501</v>
      </c>
      <c r="AE221" s="343" t="s">
        <v>965</v>
      </c>
      <c r="AF221" s="343" t="s">
        <v>957</v>
      </c>
      <c r="AG221" s="343" t="s">
        <v>994</v>
      </c>
      <c r="AH221" s="343"/>
      <c r="AI221" s="349" t="str">
        <f t="shared" si="27"/>
        <v>1</v>
      </c>
      <c r="AJ221" s="353">
        <f t="shared" si="28"/>
        <v>-37</v>
      </c>
      <c r="AK221" s="349" t="str" cm="1">
        <f t="array" ref="AK221">_xlfn.IFS(Z221&lt;=501, "440-501", Z221&lt;=550, "502-550", Z221&lt;=600, "551-600", Z221&lt;=650, "601-650", Z221&lt;=700, "651-700", TRUE, "Above 700")</f>
        <v>440-501</v>
      </c>
      <c r="AL221" s="343"/>
      <c r="AM221" s="343"/>
      <c r="AN221" s="348">
        <v>44348</v>
      </c>
      <c r="AO221" s="374" t="s">
        <v>622</v>
      </c>
      <c r="AP221" s="349" t="str">
        <f t="shared" ca="1" si="25"/>
        <v>5Y 2M</v>
      </c>
      <c r="AQ221" s="355" t="str">
        <f>IF(_xlfn.DAYS(SETUP!$A$2,AN221)&lt;365,"Less Than 1 Yr", IF(_xlfn.DAYS(SETUP!$A$2,AN221)&lt;=730,"1 Year to 2 Yrs", IF(_xlfn.DAYS(SETUP!$A$2,AN221)&lt;=1095,"2 Yrs to 3 Yrs", IF(_xlfn.DAYS(SETUP!$A$2,AN221)&lt;=1825,"3 Yrs to 5 Yrs", IF(_xlfn.DAYS(SETUP!$A$2,AN221)&lt;=2555,"5 Yrs to 7 Yrs", "Above 7 Yrs")))))</f>
        <v>5 Yrs to 7 Yrs</v>
      </c>
      <c r="AR221" s="356" t="str">
        <f>IF(J221="","",DATEDIF(J221,SETUP!$B$2,"Y")&amp;" Yrs")</f>
        <v>58 Yrs</v>
      </c>
      <c r="AS221" s="349" t="str">
        <f>IF(J221="","",
 IF(DATEDIF(J221,SETUP!$B$2,"Y")&lt;25,"Below 25",
 IF(DATEDIF(J221,SETUP!$B$2,"Y")&lt;30,"25-30",
 IF(DATEDIF(J221,SETUP!$B$2,"Y")&lt;35,"30-35",
 IF(DATEDIF(J221,SETUP!$B$2,"Y")&lt;40,"35-40",
 "Above 40")))))</f>
        <v>Above 40</v>
      </c>
      <c r="AT221" s="349" t="s">
        <v>1140</v>
      </c>
      <c r="AU221" s="349"/>
      <c r="AV221" s="343">
        <f t="shared" si="26"/>
        <v>20</v>
      </c>
      <c r="AW221" s="357"/>
      <c r="AX221" s="343">
        <v>348</v>
      </c>
      <c r="AY221" s="352">
        <v>117</v>
      </c>
      <c r="AZ221" s="343"/>
      <c r="BA221" s="343"/>
    </row>
    <row r="222" spans="1:53" ht="13.95" customHeight="1" x14ac:dyDescent="0.25">
      <c r="A222" s="343">
        <f>COUNTIF($D$2:D222,D222)</f>
        <v>5</v>
      </c>
      <c r="B222" s="344" t="s">
        <v>624</v>
      </c>
      <c r="C222" s="345" t="s">
        <v>625</v>
      </c>
      <c r="D222" s="343" t="s">
        <v>930</v>
      </c>
      <c r="E222" s="346" t="s">
        <v>42</v>
      </c>
      <c r="F222" s="343" t="s">
        <v>43</v>
      </c>
      <c r="G222" s="681" t="s">
        <v>51</v>
      </c>
      <c r="H222" s="343"/>
      <c r="I222" s="348" t="s">
        <v>52</v>
      </c>
      <c r="J222" s="348">
        <v>37299</v>
      </c>
      <c r="K222" s="348">
        <v>46054</v>
      </c>
      <c r="L222" s="343" t="s">
        <v>605</v>
      </c>
      <c r="M222" s="343"/>
      <c r="N222" s="349" t="str">
        <f>IF(OR(MASTER_Workers!$E222="Contractor-PF",MASTER_Workers!$E222="Company"),"Yes","No")</f>
        <v>Yes</v>
      </c>
      <c r="O222" s="349" t="str">
        <f>IF(Table2[[#This Row],[Unit]]= "Sakar-III", "YES", "NO")</f>
        <v>YES</v>
      </c>
      <c r="P222" s="350">
        <v>101697712791</v>
      </c>
      <c r="Q222" s="507">
        <v>0</v>
      </c>
      <c r="R222" s="343"/>
      <c r="S222" s="367" t="str">
        <f>IF(Table2[[#This Row],[Type]]&lt;&gt;"Company", "Contractor", IF(Table2[[#This Row],[Bank_Name]]&lt;&gt;"HDFC Bank", "Cheque Payment", "HDFC NEFT"))</f>
        <v>Contractor</v>
      </c>
      <c r="T222" s="507">
        <v>0</v>
      </c>
      <c r="U222" s="507">
        <v>0</v>
      </c>
      <c r="V222" s="352">
        <v>0</v>
      </c>
      <c r="W222" s="106">
        <v>348</v>
      </c>
      <c r="X222" s="106">
        <v>117</v>
      </c>
      <c r="Y222" s="106">
        <v>0</v>
      </c>
      <c r="Z222" s="107">
        <f t="shared" si="29"/>
        <v>465</v>
      </c>
      <c r="AA222" s="156">
        <f t="shared" si="30"/>
        <v>42</v>
      </c>
      <c r="AB222" s="106">
        <f>ROUND(IF(Table2[[#This Row],[Type]]="Company",Table2[[#This Row],[Basic_Rate_Day]]*8.33%,5),0)</f>
        <v>5</v>
      </c>
      <c r="AC222" s="107">
        <f t="shared" si="24"/>
        <v>512</v>
      </c>
      <c r="AD222" s="106">
        <v>501</v>
      </c>
      <c r="AE222" s="343" t="s">
        <v>963</v>
      </c>
      <c r="AF222" s="343" t="s">
        <v>580</v>
      </c>
      <c r="AG222" s="343" t="s">
        <v>995</v>
      </c>
      <c r="AH222" s="343"/>
      <c r="AI222" s="349" t="str">
        <f t="shared" si="27"/>
        <v>1</v>
      </c>
      <c r="AJ222" s="353">
        <f t="shared" si="28"/>
        <v>-37</v>
      </c>
      <c r="AK222" s="349" t="str" cm="1">
        <f t="array" ref="AK222">_xlfn.IFS(Z222&lt;=501, "440-501", Z222&lt;=550, "502-550", Z222&lt;=600, "551-600", Z222&lt;=650, "601-650", Z222&lt;=700, "651-700", TRUE, "Above 700")</f>
        <v>440-501</v>
      </c>
      <c r="AL222" s="343"/>
      <c r="AM222" s="343"/>
      <c r="AN222" s="348">
        <v>44348</v>
      </c>
      <c r="AO222" s="374" t="s">
        <v>624</v>
      </c>
      <c r="AP222" s="349" t="str">
        <f t="shared" ca="1" si="25"/>
        <v>5Y 2M</v>
      </c>
      <c r="AQ222" s="355" t="str">
        <f>IF(_xlfn.DAYS(SETUP!$A$2,AN222)&lt;365,"Less Than 1 Yr", IF(_xlfn.DAYS(SETUP!$A$2,AN222)&lt;=730,"1 Year to 2 Yrs", IF(_xlfn.DAYS(SETUP!$A$2,AN222)&lt;=1095,"2 Yrs to 3 Yrs", IF(_xlfn.DAYS(SETUP!$A$2,AN222)&lt;=1825,"3 Yrs to 5 Yrs", IF(_xlfn.DAYS(SETUP!$A$2,AN222)&lt;=2555,"5 Yrs to 7 Yrs", "Above 7 Yrs")))))</f>
        <v>5 Yrs to 7 Yrs</v>
      </c>
      <c r="AR222" s="356" t="str">
        <f>IF(J222="","",DATEDIF(J222,SETUP!$B$2,"Y")&amp;" Yrs")</f>
        <v>24 Yrs</v>
      </c>
      <c r="AS222" s="349" t="str">
        <f>IF(J222="","",
 IF(DATEDIF(J222,SETUP!$B$2,"Y")&lt;25,"Below 25",
 IF(DATEDIF(J222,SETUP!$B$2,"Y")&lt;30,"25-30",
 IF(DATEDIF(J222,SETUP!$B$2,"Y")&lt;35,"30-35",
 IF(DATEDIF(J222,SETUP!$B$2,"Y")&lt;40,"35-40",
 "Above 40")))))</f>
        <v>Below 25</v>
      </c>
      <c r="AT222" s="349" t="s">
        <v>1140</v>
      </c>
      <c r="AU222" s="349"/>
      <c r="AV222" s="343">
        <f t="shared" si="26"/>
        <v>20</v>
      </c>
      <c r="AW222" s="357"/>
      <c r="AX222" s="343">
        <v>348</v>
      </c>
      <c r="AY222" s="352">
        <v>117</v>
      </c>
      <c r="AZ222" s="343"/>
      <c r="BA222" s="343"/>
    </row>
    <row r="223" spans="1:53" ht="13.95" customHeight="1" x14ac:dyDescent="0.25">
      <c r="A223" s="343">
        <f>COUNTIF($D$2:D223,D223)</f>
        <v>6</v>
      </c>
      <c r="B223" s="344" t="s">
        <v>626</v>
      </c>
      <c r="C223" s="345" t="s">
        <v>627</v>
      </c>
      <c r="D223" s="343" t="s">
        <v>930</v>
      </c>
      <c r="E223" s="346" t="s">
        <v>42</v>
      </c>
      <c r="F223" s="343" t="s">
        <v>43</v>
      </c>
      <c r="G223" s="681" t="s">
        <v>51</v>
      </c>
      <c r="H223" s="343"/>
      <c r="I223" s="348" t="s">
        <v>52</v>
      </c>
      <c r="J223" s="348">
        <v>37215</v>
      </c>
      <c r="K223" s="348">
        <v>46054</v>
      </c>
      <c r="L223" s="343" t="s">
        <v>605</v>
      </c>
      <c r="M223" s="343"/>
      <c r="N223" s="349" t="str">
        <f>IF(OR(MASTER_Workers!$E223="Contractor-PF",MASTER_Workers!$E223="Company"),"Yes","No")</f>
        <v>Yes</v>
      </c>
      <c r="O223" s="349" t="str">
        <f>IF(Table2[[#This Row],[Unit]]= "Sakar-III", "YES", "NO")</f>
        <v>YES</v>
      </c>
      <c r="P223" s="350">
        <v>101697712228</v>
      </c>
      <c r="Q223" s="507">
        <v>0</v>
      </c>
      <c r="R223" s="343"/>
      <c r="S223" s="367" t="str">
        <f>IF(Table2[[#This Row],[Type]]&lt;&gt;"Company", "Contractor", IF(Table2[[#This Row],[Bank_Name]]&lt;&gt;"HDFC Bank", "Cheque Payment", "HDFC NEFT"))</f>
        <v>Contractor</v>
      </c>
      <c r="T223" s="507">
        <v>0</v>
      </c>
      <c r="U223" s="507">
        <v>0</v>
      </c>
      <c r="V223" s="352">
        <v>0</v>
      </c>
      <c r="W223" s="106">
        <v>348</v>
      </c>
      <c r="X223" s="106">
        <v>117</v>
      </c>
      <c r="Y223" s="106">
        <v>0</v>
      </c>
      <c r="Z223" s="107">
        <f t="shared" si="29"/>
        <v>465</v>
      </c>
      <c r="AA223" s="156">
        <f t="shared" si="30"/>
        <v>42</v>
      </c>
      <c r="AB223" s="106">
        <f>ROUND(IF(Table2[[#This Row],[Type]]="Company",Table2[[#This Row],[Basic_Rate_Day]]*8.33%,5),0)</f>
        <v>5</v>
      </c>
      <c r="AC223" s="107">
        <f t="shared" si="24"/>
        <v>512</v>
      </c>
      <c r="AD223" s="106">
        <v>501</v>
      </c>
      <c r="AE223" s="343" t="s">
        <v>963</v>
      </c>
      <c r="AF223" s="343" t="s">
        <v>580</v>
      </c>
      <c r="AG223" s="343" t="s">
        <v>995</v>
      </c>
      <c r="AH223" s="343"/>
      <c r="AI223" s="349" t="str">
        <f t="shared" si="27"/>
        <v>1</v>
      </c>
      <c r="AJ223" s="353">
        <f t="shared" si="28"/>
        <v>-37</v>
      </c>
      <c r="AK223" s="349" t="str" cm="1">
        <f t="array" ref="AK223">_xlfn.IFS(Z223&lt;=501, "440-501", Z223&lt;=550, "502-550", Z223&lt;=600, "551-600", Z223&lt;=650, "601-650", Z223&lt;=700, "651-700", TRUE, "Above 700")</f>
        <v>440-501</v>
      </c>
      <c r="AL223" s="343"/>
      <c r="AM223" s="343"/>
      <c r="AN223" s="348">
        <v>44348</v>
      </c>
      <c r="AO223" s="374" t="s">
        <v>626</v>
      </c>
      <c r="AP223" s="349" t="str">
        <f t="shared" ca="1" si="25"/>
        <v>5Y 2M</v>
      </c>
      <c r="AQ223" s="355" t="str">
        <f>IF(_xlfn.DAYS(SETUP!$A$2,AN223)&lt;365,"Less Than 1 Yr", IF(_xlfn.DAYS(SETUP!$A$2,AN223)&lt;=730,"1 Year to 2 Yrs", IF(_xlfn.DAYS(SETUP!$A$2,AN223)&lt;=1095,"2 Yrs to 3 Yrs", IF(_xlfn.DAYS(SETUP!$A$2,AN223)&lt;=1825,"3 Yrs to 5 Yrs", IF(_xlfn.DAYS(SETUP!$A$2,AN223)&lt;=2555,"5 Yrs to 7 Yrs", "Above 7 Yrs")))))</f>
        <v>5 Yrs to 7 Yrs</v>
      </c>
      <c r="AR223" s="356" t="str">
        <f>IF(J223="","",DATEDIF(J223,SETUP!$B$2,"Y")&amp;" Yrs")</f>
        <v>24 Yrs</v>
      </c>
      <c r="AS223" s="349" t="str">
        <f>IF(J223="","",
 IF(DATEDIF(J223,SETUP!$B$2,"Y")&lt;25,"Below 25",
 IF(DATEDIF(J223,SETUP!$B$2,"Y")&lt;30,"25-30",
 IF(DATEDIF(J223,SETUP!$B$2,"Y")&lt;35,"30-35",
 IF(DATEDIF(J223,SETUP!$B$2,"Y")&lt;40,"35-40",
 "Above 40")))))</f>
        <v>Below 25</v>
      </c>
      <c r="AT223" s="349" t="s">
        <v>1140</v>
      </c>
      <c r="AU223" s="349"/>
      <c r="AV223" s="343">
        <f t="shared" si="26"/>
        <v>20</v>
      </c>
      <c r="AW223" s="357"/>
      <c r="AX223" s="343">
        <v>348</v>
      </c>
      <c r="AY223" s="352">
        <v>117</v>
      </c>
      <c r="AZ223" s="343"/>
      <c r="BA223" s="343"/>
    </row>
    <row r="224" spans="1:53" ht="13.95" customHeight="1" x14ac:dyDescent="0.25">
      <c r="A224" s="343">
        <f>COUNTIF($D$2:D224,D224)</f>
        <v>7</v>
      </c>
      <c r="B224" s="344" t="s">
        <v>628</v>
      </c>
      <c r="C224" s="345" t="s">
        <v>629</v>
      </c>
      <c r="D224" s="343" t="s">
        <v>930</v>
      </c>
      <c r="E224" s="346" t="s">
        <v>42</v>
      </c>
      <c r="F224" s="343" t="s">
        <v>43</v>
      </c>
      <c r="G224" s="681" t="s">
        <v>262</v>
      </c>
      <c r="H224" s="343"/>
      <c r="I224" s="348" t="s">
        <v>45</v>
      </c>
      <c r="J224" s="348">
        <v>36702</v>
      </c>
      <c r="K224" s="348">
        <v>46054</v>
      </c>
      <c r="L224" s="343" t="s">
        <v>605</v>
      </c>
      <c r="M224" s="343"/>
      <c r="N224" s="349" t="str">
        <f>IF(OR(MASTER_Workers!$E224="Contractor-PF",MASTER_Workers!$E224="Company"),"Yes","No")</f>
        <v>Yes</v>
      </c>
      <c r="O224" s="349" t="str">
        <f>IF(Table2[[#This Row],[Unit]]= "Sakar-III", "YES", "NO")</f>
        <v>YES</v>
      </c>
      <c r="P224" s="350">
        <v>101697712445</v>
      </c>
      <c r="Q224" s="507">
        <v>0</v>
      </c>
      <c r="R224" s="343"/>
      <c r="S224" s="367" t="str">
        <f>IF(Table2[[#This Row],[Type]]&lt;&gt;"Company", "Contractor", IF(Table2[[#This Row],[Bank_Name]]&lt;&gt;"HDFC Bank", "Cheque Payment", "HDFC NEFT"))</f>
        <v>Contractor</v>
      </c>
      <c r="T224" s="507">
        <v>0</v>
      </c>
      <c r="U224" s="507">
        <v>0</v>
      </c>
      <c r="V224" s="352">
        <v>0</v>
      </c>
      <c r="W224" s="106">
        <v>362</v>
      </c>
      <c r="X224" s="106">
        <v>133</v>
      </c>
      <c r="Y224" s="106">
        <v>0</v>
      </c>
      <c r="Z224" s="107">
        <f t="shared" si="29"/>
        <v>495</v>
      </c>
      <c r="AA224" s="156">
        <f t="shared" si="30"/>
        <v>43</v>
      </c>
      <c r="AB224" s="106">
        <f>ROUND(IF(Table2[[#This Row],[Type]]="Company",Table2[[#This Row],[Basic_Rate_Day]]*8.33%,5),0)</f>
        <v>5</v>
      </c>
      <c r="AC224" s="107">
        <f t="shared" si="24"/>
        <v>543</v>
      </c>
      <c r="AD224" s="106">
        <v>501</v>
      </c>
      <c r="AE224" s="343" t="s">
        <v>963</v>
      </c>
      <c r="AF224" s="343" t="s">
        <v>580</v>
      </c>
      <c r="AG224" s="343" t="s">
        <v>993</v>
      </c>
      <c r="AH224" s="343"/>
      <c r="AI224" s="349" t="str">
        <f t="shared" si="27"/>
        <v>1</v>
      </c>
      <c r="AJ224" s="353">
        <f t="shared" si="28"/>
        <v>-7</v>
      </c>
      <c r="AK224" s="349" t="str" cm="1">
        <f t="array" ref="AK224">_xlfn.IFS(Z224&lt;=501, "440-501", Z224&lt;=550, "502-550", Z224&lt;=600, "551-600", Z224&lt;=650, "601-650", Z224&lt;=700, "651-700", TRUE, "Above 700")</f>
        <v>440-501</v>
      </c>
      <c r="AL224" s="343"/>
      <c r="AM224" s="343"/>
      <c r="AN224" s="348">
        <v>44348</v>
      </c>
      <c r="AO224" s="374" t="s">
        <v>628</v>
      </c>
      <c r="AP224" s="349" t="str">
        <f t="shared" ca="1" si="25"/>
        <v>5Y 2M</v>
      </c>
      <c r="AQ224" s="355" t="str">
        <f>IF(_xlfn.DAYS(SETUP!$A$2,AN224)&lt;365,"Less Than 1 Yr", IF(_xlfn.DAYS(SETUP!$A$2,AN224)&lt;=730,"1 Year to 2 Yrs", IF(_xlfn.DAYS(SETUP!$A$2,AN224)&lt;=1095,"2 Yrs to 3 Yrs", IF(_xlfn.DAYS(SETUP!$A$2,AN224)&lt;=1825,"3 Yrs to 5 Yrs", IF(_xlfn.DAYS(SETUP!$A$2,AN224)&lt;=2555,"5 Yrs to 7 Yrs", "Above 7 Yrs")))))</f>
        <v>5 Yrs to 7 Yrs</v>
      </c>
      <c r="AR224" s="356" t="str">
        <f>IF(J224="","",DATEDIF(J224,SETUP!$B$2,"Y")&amp;" Yrs")</f>
        <v>25 Yrs</v>
      </c>
      <c r="AS224" s="349" t="str">
        <f>IF(J224="","",
 IF(DATEDIF(J224,SETUP!$B$2,"Y")&lt;25,"Below 25",
 IF(DATEDIF(J224,SETUP!$B$2,"Y")&lt;30,"25-30",
 IF(DATEDIF(J224,SETUP!$B$2,"Y")&lt;35,"30-35",
 IF(DATEDIF(J224,SETUP!$B$2,"Y")&lt;40,"35-40",
 "Above 40")))))</f>
        <v>25-30</v>
      </c>
      <c r="AT224" s="349" t="s">
        <v>1141</v>
      </c>
      <c r="AU224" s="349"/>
      <c r="AV224" s="343">
        <f t="shared" si="26"/>
        <v>20</v>
      </c>
      <c r="AW224" s="357"/>
      <c r="AX224" s="343">
        <v>362</v>
      </c>
      <c r="AY224" s="352">
        <v>133</v>
      </c>
      <c r="AZ224" s="343"/>
      <c r="BA224" s="343"/>
    </row>
    <row r="225" spans="1:53" ht="13.95" customHeight="1" x14ac:dyDescent="0.25">
      <c r="A225" s="343">
        <f>COUNTIF($D$2:D225,D225)</f>
        <v>8</v>
      </c>
      <c r="B225" s="344" t="s">
        <v>630</v>
      </c>
      <c r="C225" s="345" t="s">
        <v>631</v>
      </c>
      <c r="D225" s="343" t="s">
        <v>930</v>
      </c>
      <c r="E225" s="346" t="s">
        <v>42</v>
      </c>
      <c r="F225" s="343" t="s">
        <v>43</v>
      </c>
      <c r="G225" s="681" t="s">
        <v>51</v>
      </c>
      <c r="H225" s="343"/>
      <c r="I225" s="348" t="s">
        <v>52</v>
      </c>
      <c r="J225" s="348">
        <v>28126</v>
      </c>
      <c r="K225" s="348">
        <v>46054</v>
      </c>
      <c r="L225" s="343" t="s">
        <v>605</v>
      </c>
      <c r="M225" s="343"/>
      <c r="N225" s="349" t="str">
        <f>IF(OR(MASTER_Workers!$E225="Contractor-PF",MASTER_Workers!$E225="Company"),"Yes","No")</f>
        <v>Yes</v>
      </c>
      <c r="O225" s="349" t="str">
        <f>IF(Table2[[#This Row],[Unit]]= "Sakar-III", "YES", "NO")</f>
        <v>YES</v>
      </c>
      <c r="P225" s="350">
        <v>101697712886</v>
      </c>
      <c r="Q225" s="507">
        <v>0</v>
      </c>
      <c r="R225" s="343"/>
      <c r="S225" s="367" t="str">
        <f>IF(Table2[[#This Row],[Type]]&lt;&gt;"Company", "Contractor", IF(Table2[[#This Row],[Bank_Name]]&lt;&gt;"HDFC Bank", "Cheque Payment", "HDFC NEFT"))</f>
        <v>Contractor</v>
      </c>
      <c r="T225" s="507">
        <v>0</v>
      </c>
      <c r="U225" s="507">
        <v>0</v>
      </c>
      <c r="V225" s="352">
        <v>0</v>
      </c>
      <c r="W225" s="106">
        <v>348</v>
      </c>
      <c r="X225" s="106">
        <v>117</v>
      </c>
      <c r="Y225" s="106">
        <v>0</v>
      </c>
      <c r="Z225" s="107">
        <f t="shared" si="29"/>
        <v>465</v>
      </c>
      <c r="AA225" s="156">
        <f t="shared" si="30"/>
        <v>42</v>
      </c>
      <c r="AB225" s="106">
        <f>ROUND(IF(Table2[[#This Row],[Type]]="Company",Table2[[#This Row],[Basic_Rate_Day]]*8.33%,5),0)</f>
        <v>5</v>
      </c>
      <c r="AC225" s="107">
        <f t="shared" si="24"/>
        <v>512</v>
      </c>
      <c r="AD225" s="106">
        <v>501</v>
      </c>
      <c r="AE225" s="343" t="s">
        <v>963</v>
      </c>
      <c r="AF225" s="343" t="s">
        <v>580</v>
      </c>
      <c r="AG225" s="343" t="s">
        <v>995</v>
      </c>
      <c r="AH225" s="343"/>
      <c r="AI225" s="349" t="str">
        <f t="shared" si="27"/>
        <v>1</v>
      </c>
      <c r="AJ225" s="353">
        <f t="shared" si="28"/>
        <v>-37</v>
      </c>
      <c r="AK225" s="349" t="str" cm="1">
        <f t="array" ref="AK225">_xlfn.IFS(Z225&lt;=501, "440-501", Z225&lt;=550, "502-550", Z225&lt;=600, "551-600", Z225&lt;=650, "601-650", Z225&lt;=700, "651-700", TRUE, "Above 700")</f>
        <v>440-501</v>
      </c>
      <c r="AL225" s="343"/>
      <c r="AM225" s="343"/>
      <c r="AN225" s="348">
        <v>44348</v>
      </c>
      <c r="AO225" s="374" t="s">
        <v>630</v>
      </c>
      <c r="AP225" s="349" t="str">
        <f t="shared" ca="1" si="25"/>
        <v>5Y 2M</v>
      </c>
      <c r="AQ225" s="355" t="str">
        <f>IF(_xlfn.DAYS(SETUP!$A$2,AN225)&lt;365,"Less Than 1 Yr", IF(_xlfn.DAYS(SETUP!$A$2,AN225)&lt;=730,"1 Year to 2 Yrs", IF(_xlfn.DAYS(SETUP!$A$2,AN225)&lt;=1095,"2 Yrs to 3 Yrs", IF(_xlfn.DAYS(SETUP!$A$2,AN225)&lt;=1825,"3 Yrs to 5 Yrs", IF(_xlfn.DAYS(SETUP!$A$2,AN225)&lt;=2555,"5 Yrs to 7 Yrs", "Above 7 Yrs")))))</f>
        <v>5 Yrs to 7 Yrs</v>
      </c>
      <c r="AR225" s="356" t="str">
        <f>IF(J225="","",DATEDIF(J225,SETUP!$B$2,"Y")&amp;" Yrs")</f>
        <v>49 Yrs</v>
      </c>
      <c r="AS225" s="349" t="str">
        <f>IF(J225="","",
 IF(DATEDIF(J225,SETUP!$B$2,"Y")&lt;25,"Below 25",
 IF(DATEDIF(J225,SETUP!$B$2,"Y")&lt;30,"25-30",
 IF(DATEDIF(J225,SETUP!$B$2,"Y")&lt;35,"30-35",
 IF(DATEDIF(J225,SETUP!$B$2,"Y")&lt;40,"35-40",
 "Above 40")))))</f>
        <v>Above 40</v>
      </c>
      <c r="AT225" s="349" t="s">
        <v>1140</v>
      </c>
      <c r="AU225" s="349"/>
      <c r="AV225" s="343">
        <f t="shared" si="26"/>
        <v>20</v>
      </c>
      <c r="AW225" s="357"/>
      <c r="AX225" s="343">
        <v>348</v>
      </c>
      <c r="AY225" s="352">
        <v>117</v>
      </c>
      <c r="AZ225" s="343"/>
      <c r="BA225" s="343"/>
    </row>
    <row r="226" spans="1:53" ht="13.95" customHeight="1" x14ac:dyDescent="0.25">
      <c r="A226" s="343">
        <f>COUNTIF($D$2:D226,D226)</f>
        <v>9</v>
      </c>
      <c r="B226" s="344" t="s">
        <v>632</v>
      </c>
      <c r="C226" s="345" t="s">
        <v>633</v>
      </c>
      <c r="D226" s="343" t="s">
        <v>930</v>
      </c>
      <c r="E226" s="346" t="s">
        <v>42</v>
      </c>
      <c r="F226" s="343" t="s">
        <v>43</v>
      </c>
      <c r="G226" s="681" t="s">
        <v>51</v>
      </c>
      <c r="H226" s="343"/>
      <c r="I226" s="348" t="s">
        <v>52</v>
      </c>
      <c r="J226" s="348">
        <v>34851</v>
      </c>
      <c r="K226" s="348">
        <v>46054</v>
      </c>
      <c r="L226" s="343" t="s">
        <v>605</v>
      </c>
      <c r="M226" s="343"/>
      <c r="N226" s="349" t="str">
        <f>IF(OR(MASTER_Workers!$E226="Contractor-PF",MASTER_Workers!$E226="Company"),"Yes","No")</f>
        <v>Yes</v>
      </c>
      <c r="O226" s="349" t="str">
        <f>IF(Table2[[#This Row],[Unit]]= "Sakar-III", "YES", "NO")</f>
        <v>YES</v>
      </c>
      <c r="P226" s="350">
        <v>101697712484</v>
      </c>
      <c r="Q226" s="507">
        <v>0</v>
      </c>
      <c r="R226" s="343"/>
      <c r="S226" s="367" t="str">
        <f>IF(Table2[[#This Row],[Type]]&lt;&gt;"Company", "Contractor", IF(Table2[[#This Row],[Bank_Name]]&lt;&gt;"HDFC Bank", "Cheque Payment", "HDFC NEFT"))</f>
        <v>Contractor</v>
      </c>
      <c r="T226" s="507">
        <v>0</v>
      </c>
      <c r="U226" s="507">
        <v>0</v>
      </c>
      <c r="V226" s="352">
        <v>0</v>
      </c>
      <c r="W226" s="106">
        <v>348</v>
      </c>
      <c r="X226" s="106">
        <v>117</v>
      </c>
      <c r="Y226" s="106">
        <v>0</v>
      </c>
      <c r="Z226" s="107">
        <f t="shared" si="29"/>
        <v>465</v>
      </c>
      <c r="AA226" s="156">
        <f t="shared" si="30"/>
        <v>42</v>
      </c>
      <c r="AB226" s="106">
        <f>ROUND(IF(Table2[[#This Row],[Type]]="Company",Table2[[#This Row],[Basic_Rate_Day]]*8.33%,5),0)</f>
        <v>5</v>
      </c>
      <c r="AC226" s="107">
        <f t="shared" si="24"/>
        <v>512</v>
      </c>
      <c r="AD226" s="106">
        <v>501</v>
      </c>
      <c r="AE226" s="343" t="s">
        <v>963</v>
      </c>
      <c r="AF226" s="343" t="s">
        <v>580</v>
      </c>
      <c r="AG226" s="343" t="s">
        <v>993</v>
      </c>
      <c r="AH226" s="343"/>
      <c r="AI226" s="349" t="str">
        <f t="shared" si="27"/>
        <v>1</v>
      </c>
      <c r="AJ226" s="353">
        <f t="shared" si="28"/>
        <v>-37</v>
      </c>
      <c r="AK226" s="349" t="str" cm="1">
        <f t="array" ref="AK226">_xlfn.IFS(Z226&lt;=501, "440-501", Z226&lt;=550, "502-550", Z226&lt;=600, "551-600", Z226&lt;=650, "601-650", Z226&lt;=700, "651-700", TRUE, "Above 700")</f>
        <v>440-501</v>
      </c>
      <c r="AL226" s="343"/>
      <c r="AM226" s="343"/>
      <c r="AN226" s="348">
        <v>44348</v>
      </c>
      <c r="AO226" s="374" t="s">
        <v>632</v>
      </c>
      <c r="AP226" s="349" t="str">
        <f t="shared" ref="AP226:AP289" ca="1" si="31">IF(AN226="","",DATEDIF(AN226,TODAY(),"Y")&amp;"Y "&amp;DATEDIF(AN226,TODAY(),"YM")&amp;"M")</f>
        <v>5Y 2M</v>
      </c>
      <c r="AQ226" s="355" t="str">
        <f>IF(_xlfn.DAYS(SETUP!$A$2,AN226)&lt;365,"Less Than 1 Yr", IF(_xlfn.DAYS(SETUP!$A$2,AN226)&lt;=730,"1 Year to 2 Yrs", IF(_xlfn.DAYS(SETUP!$A$2,AN226)&lt;=1095,"2 Yrs to 3 Yrs", IF(_xlfn.DAYS(SETUP!$A$2,AN226)&lt;=1825,"3 Yrs to 5 Yrs", IF(_xlfn.DAYS(SETUP!$A$2,AN226)&lt;=2555,"5 Yrs to 7 Yrs", "Above 7 Yrs")))))</f>
        <v>5 Yrs to 7 Yrs</v>
      </c>
      <c r="AR226" s="356" t="str">
        <f>IF(J226="","",DATEDIF(J226,SETUP!$B$2,"Y")&amp;" Yrs")</f>
        <v>30 Yrs</v>
      </c>
      <c r="AS226" s="349" t="str">
        <f>IF(J226="","",
 IF(DATEDIF(J226,SETUP!$B$2,"Y")&lt;25,"Below 25",
 IF(DATEDIF(J226,SETUP!$B$2,"Y")&lt;30,"25-30",
 IF(DATEDIF(J226,SETUP!$B$2,"Y")&lt;35,"30-35",
 IF(DATEDIF(J226,SETUP!$B$2,"Y")&lt;40,"35-40",
 "Above 40")))))</f>
        <v>30-35</v>
      </c>
      <c r="AT226" s="349" t="s">
        <v>1140</v>
      </c>
      <c r="AU226" s="349"/>
      <c r="AV226" s="343">
        <f t="shared" si="26"/>
        <v>20</v>
      </c>
      <c r="AW226" s="357"/>
      <c r="AX226" s="343">
        <v>348</v>
      </c>
      <c r="AY226" s="352">
        <v>117</v>
      </c>
      <c r="AZ226" s="343"/>
      <c r="BA226" s="343"/>
    </row>
    <row r="227" spans="1:53" ht="13.95" customHeight="1" x14ac:dyDescent="0.25">
      <c r="A227" s="343">
        <f>COUNTIF($D$2:D227,D227)</f>
        <v>10</v>
      </c>
      <c r="B227" s="344" t="s">
        <v>634</v>
      </c>
      <c r="C227" s="345" t="s">
        <v>635</v>
      </c>
      <c r="D227" s="343" t="s">
        <v>930</v>
      </c>
      <c r="E227" s="346" t="s">
        <v>42</v>
      </c>
      <c r="F227" s="343" t="s">
        <v>43</v>
      </c>
      <c r="G227" s="681" t="s">
        <v>51</v>
      </c>
      <c r="H227" s="343"/>
      <c r="I227" s="348" t="s">
        <v>52</v>
      </c>
      <c r="J227" s="348">
        <v>33239</v>
      </c>
      <c r="K227" s="348">
        <v>46054</v>
      </c>
      <c r="L227" s="343" t="s">
        <v>605</v>
      </c>
      <c r="M227" s="343"/>
      <c r="N227" s="349" t="str">
        <f>IF(OR(MASTER_Workers!$E227="Contractor-PF",MASTER_Workers!$E227="Company"),"Yes","No")</f>
        <v>Yes</v>
      </c>
      <c r="O227" s="349" t="str">
        <f>IF(Table2[[#This Row],[Unit]]= "Sakar-III", "YES", "NO")</f>
        <v>YES</v>
      </c>
      <c r="P227" s="350">
        <v>101697712259</v>
      </c>
      <c r="Q227" s="507">
        <v>0</v>
      </c>
      <c r="R227" s="343"/>
      <c r="S227" s="367" t="str">
        <f>IF(Table2[[#This Row],[Type]]&lt;&gt;"Company", "Contractor", IF(Table2[[#This Row],[Bank_Name]]&lt;&gt;"HDFC Bank", "Cheque Payment", "HDFC NEFT"))</f>
        <v>Contractor</v>
      </c>
      <c r="T227" s="507">
        <v>0</v>
      </c>
      <c r="U227" s="507">
        <v>0</v>
      </c>
      <c r="V227" s="352">
        <v>0</v>
      </c>
      <c r="W227" s="106">
        <v>348</v>
      </c>
      <c r="X227" s="106">
        <v>117</v>
      </c>
      <c r="Y227" s="106">
        <v>0</v>
      </c>
      <c r="Z227" s="107">
        <f t="shared" si="29"/>
        <v>465</v>
      </c>
      <c r="AA227" s="156">
        <f t="shared" si="30"/>
        <v>42</v>
      </c>
      <c r="AB227" s="106">
        <f>ROUND(IF(Table2[[#This Row],[Type]]="Company",Table2[[#This Row],[Basic_Rate_Day]]*8.33%,5),0)</f>
        <v>5</v>
      </c>
      <c r="AC227" s="107">
        <f t="shared" si="24"/>
        <v>512</v>
      </c>
      <c r="AD227" s="106">
        <v>501</v>
      </c>
      <c r="AE227" s="343" t="s">
        <v>963</v>
      </c>
      <c r="AF227" s="343" t="s">
        <v>580</v>
      </c>
      <c r="AG227" s="343" t="s">
        <v>993</v>
      </c>
      <c r="AH227" s="343"/>
      <c r="AI227" s="349" t="str">
        <f t="shared" si="27"/>
        <v>1</v>
      </c>
      <c r="AJ227" s="353">
        <f t="shared" si="28"/>
        <v>-37</v>
      </c>
      <c r="AK227" s="349" t="str" cm="1">
        <f t="array" ref="AK227">_xlfn.IFS(Z227&lt;=501, "440-501", Z227&lt;=550, "502-550", Z227&lt;=600, "551-600", Z227&lt;=650, "601-650", Z227&lt;=700, "651-700", TRUE, "Above 700")</f>
        <v>440-501</v>
      </c>
      <c r="AL227" s="343"/>
      <c r="AM227" s="343"/>
      <c r="AN227" s="348">
        <v>44348</v>
      </c>
      <c r="AO227" s="374" t="s">
        <v>634</v>
      </c>
      <c r="AP227" s="349" t="str">
        <f t="shared" ca="1" si="31"/>
        <v>5Y 2M</v>
      </c>
      <c r="AQ227" s="355" t="str">
        <f>IF(_xlfn.DAYS(SETUP!$A$2,AN227)&lt;365,"Less Than 1 Yr", IF(_xlfn.DAYS(SETUP!$A$2,AN227)&lt;=730,"1 Year to 2 Yrs", IF(_xlfn.DAYS(SETUP!$A$2,AN227)&lt;=1095,"2 Yrs to 3 Yrs", IF(_xlfn.DAYS(SETUP!$A$2,AN227)&lt;=1825,"3 Yrs to 5 Yrs", IF(_xlfn.DAYS(SETUP!$A$2,AN227)&lt;=2555,"5 Yrs to 7 Yrs", "Above 7 Yrs")))))</f>
        <v>5 Yrs to 7 Yrs</v>
      </c>
      <c r="AR227" s="356" t="str">
        <f>IF(J227="","",DATEDIF(J227,SETUP!$B$2,"Y")&amp;" Yrs")</f>
        <v>35 Yrs</v>
      </c>
      <c r="AS227" s="349" t="str">
        <f>IF(J227="","",
 IF(DATEDIF(J227,SETUP!$B$2,"Y")&lt;25,"Below 25",
 IF(DATEDIF(J227,SETUP!$B$2,"Y")&lt;30,"25-30",
 IF(DATEDIF(J227,SETUP!$B$2,"Y")&lt;35,"30-35",
 IF(DATEDIF(J227,SETUP!$B$2,"Y")&lt;40,"35-40",
 "Above 40")))))</f>
        <v>35-40</v>
      </c>
      <c r="AT227" s="349" t="s">
        <v>1140</v>
      </c>
      <c r="AU227" s="349"/>
      <c r="AV227" s="343">
        <f t="shared" si="26"/>
        <v>20</v>
      </c>
      <c r="AW227" s="357"/>
      <c r="AX227" s="343">
        <v>348</v>
      </c>
      <c r="AY227" s="352">
        <v>117</v>
      </c>
      <c r="AZ227" s="343"/>
      <c r="BA227" s="343"/>
    </row>
    <row r="228" spans="1:53" ht="13.95" customHeight="1" x14ac:dyDescent="0.25">
      <c r="A228" s="343">
        <f>COUNTIF($D$2:D228,D228)</f>
        <v>11</v>
      </c>
      <c r="B228" s="344" t="s">
        <v>636</v>
      </c>
      <c r="C228" s="345" t="s">
        <v>637</v>
      </c>
      <c r="D228" s="343" t="s">
        <v>930</v>
      </c>
      <c r="E228" s="346" t="s">
        <v>42</v>
      </c>
      <c r="F228" s="343" t="s">
        <v>43</v>
      </c>
      <c r="G228" s="681" t="s">
        <v>51</v>
      </c>
      <c r="H228" s="343"/>
      <c r="I228" s="348" t="s">
        <v>52</v>
      </c>
      <c r="J228" s="348">
        <v>33808</v>
      </c>
      <c r="K228" s="348">
        <v>46054</v>
      </c>
      <c r="L228" s="343" t="s">
        <v>605</v>
      </c>
      <c r="M228" s="343"/>
      <c r="N228" s="349" t="str">
        <f>IF(OR(MASTER_Workers!$E228="Contractor-PF",MASTER_Workers!$E228="Company"),"Yes","No")</f>
        <v>Yes</v>
      </c>
      <c r="O228" s="349" t="str">
        <f>IF(Table2[[#This Row],[Unit]]= "Sakar-III", "YES", "NO")</f>
        <v>YES</v>
      </c>
      <c r="P228" s="350">
        <v>101697712341</v>
      </c>
      <c r="Q228" s="507">
        <v>0</v>
      </c>
      <c r="R228" s="343"/>
      <c r="S228" s="367" t="str">
        <f>IF(Table2[[#This Row],[Type]]&lt;&gt;"Company", "Contractor", IF(Table2[[#This Row],[Bank_Name]]&lt;&gt;"HDFC Bank", "Cheque Payment", "HDFC NEFT"))</f>
        <v>Contractor</v>
      </c>
      <c r="T228" s="507">
        <v>0</v>
      </c>
      <c r="U228" s="507">
        <v>0</v>
      </c>
      <c r="V228" s="352">
        <v>0</v>
      </c>
      <c r="W228" s="106">
        <v>343</v>
      </c>
      <c r="X228" s="106">
        <v>112</v>
      </c>
      <c r="Y228" s="106">
        <v>0</v>
      </c>
      <c r="Z228" s="107">
        <f t="shared" si="29"/>
        <v>455</v>
      </c>
      <c r="AA228" s="156">
        <f t="shared" si="30"/>
        <v>41</v>
      </c>
      <c r="AB228" s="106">
        <f>ROUND(IF(Table2[[#This Row],[Type]]="Company",Table2[[#This Row],[Basic_Rate_Day]]*8.33%,5),0)</f>
        <v>5</v>
      </c>
      <c r="AC228" s="107">
        <f t="shared" si="24"/>
        <v>501</v>
      </c>
      <c r="AD228" s="106">
        <v>501</v>
      </c>
      <c r="AE228" s="343" t="s">
        <v>963</v>
      </c>
      <c r="AF228" s="343" t="s">
        <v>580</v>
      </c>
      <c r="AG228" s="343" t="s">
        <v>995</v>
      </c>
      <c r="AH228" s="343"/>
      <c r="AI228" s="349" t="str">
        <f t="shared" si="27"/>
        <v>1</v>
      </c>
      <c r="AJ228" s="353">
        <f t="shared" si="28"/>
        <v>-47</v>
      </c>
      <c r="AK228" s="349" t="str" cm="1">
        <f t="array" ref="AK228">_xlfn.IFS(Z228&lt;=501, "440-501", Z228&lt;=550, "502-550", Z228&lt;=600, "551-600", Z228&lt;=650, "601-650", Z228&lt;=700, "651-700", TRUE, "Above 700")</f>
        <v>440-501</v>
      </c>
      <c r="AL228" s="343"/>
      <c r="AM228" s="343"/>
      <c r="AN228" s="348">
        <v>44348</v>
      </c>
      <c r="AO228" s="374" t="s">
        <v>636</v>
      </c>
      <c r="AP228" s="349" t="str">
        <f t="shared" ca="1" si="31"/>
        <v>5Y 2M</v>
      </c>
      <c r="AQ228" s="355" t="str">
        <f>IF(_xlfn.DAYS(SETUP!$A$2,AN228)&lt;365,"Less Than 1 Yr", IF(_xlfn.DAYS(SETUP!$A$2,AN228)&lt;=730,"1 Year to 2 Yrs", IF(_xlfn.DAYS(SETUP!$A$2,AN228)&lt;=1095,"2 Yrs to 3 Yrs", IF(_xlfn.DAYS(SETUP!$A$2,AN228)&lt;=1825,"3 Yrs to 5 Yrs", IF(_xlfn.DAYS(SETUP!$A$2,AN228)&lt;=2555,"5 Yrs to 7 Yrs", "Above 7 Yrs")))))</f>
        <v>5 Yrs to 7 Yrs</v>
      </c>
      <c r="AR228" s="356" t="str">
        <f>IF(J228="","",DATEDIF(J228,SETUP!$B$2,"Y")&amp;" Yrs")</f>
        <v>33 Yrs</v>
      </c>
      <c r="AS228" s="349" t="str">
        <f>IF(J228="","",
 IF(DATEDIF(J228,SETUP!$B$2,"Y")&lt;25,"Below 25",
 IF(DATEDIF(J228,SETUP!$B$2,"Y")&lt;30,"25-30",
 IF(DATEDIF(J228,SETUP!$B$2,"Y")&lt;35,"30-35",
 IF(DATEDIF(J228,SETUP!$B$2,"Y")&lt;40,"35-40",
 "Above 40")))))</f>
        <v>30-35</v>
      </c>
      <c r="AT228" s="349" t="s">
        <v>1140</v>
      </c>
      <c r="AU228" s="349"/>
      <c r="AV228" s="343">
        <f t="shared" si="26"/>
        <v>20</v>
      </c>
      <c r="AW228" s="357"/>
      <c r="AX228" s="343">
        <v>343</v>
      </c>
      <c r="AY228" s="352">
        <v>112</v>
      </c>
      <c r="AZ228" s="343"/>
      <c r="BA228" s="343"/>
    </row>
    <row r="229" spans="1:53" ht="13.95" customHeight="1" x14ac:dyDescent="0.25">
      <c r="A229" s="343">
        <f>COUNTIF($D$2:D229,D229)</f>
        <v>12</v>
      </c>
      <c r="B229" s="344" t="s">
        <v>638</v>
      </c>
      <c r="C229" s="345" t="s">
        <v>639</v>
      </c>
      <c r="D229" s="343" t="s">
        <v>930</v>
      </c>
      <c r="E229" s="346" t="s">
        <v>42</v>
      </c>
      <c r="F229" s="343" t="s">
        <v>43</v>
      </c>
      <c r="G229" s="681" t="s">
        <v>48</v>
      </c>
      <c r="H229" s="343"/>
      <c r="I229" s="348" t="s">
        <v>52</v>
      </c>
      <c r="J229" s="348">
        <v>35604</v>
      </c>
      <c r="K229" s="348">
        <v>46054</v>
      </c>
      <c r="L229" s="343" t="s">
        <v>605</v>
      </c>
      <c r="M229" s="343"/>
      <c r="N229" s="349" t="str">
        <f>IF(OR(MASTER_Workers!$E229="Contractor-PF",MASTER_Workers!$E229="Company"),"Yes","No")</f>
        <v>Yes</v>
      </c>
      <c r="O229" s="349" t="str">
        <f>IF(Table2[[#This Row],[Unit]]= "Sakar-III", "YES", "NO")</f>
        <v>YES</v>
      </c>
      <c r="P229" s="350">
        <v>101697712263</v>
      </c>
      <c r="Q229" s="507">
        <v>0</v>
      </c>
      <c r="R229" s="343"/>
      <c r="S229" s="367" t="str">
        <f>IF(Table2[[#This Row],[Type]]&lt;&gt;"Company", "Contractor", IF(Table2[[#This Row],[Bank_Name]]&lt;&gt;"HDFC Bank", "Cheque Payment", "HDFC NEFT"))</f>
        <v>Contractor</v>
      </c>
      <c r="T229" s="507">
        <v>0</v>
      </c>
      <c r="U229" s="507">
        <v>0</v>
      </c>
      <c r="V229" s="352">
        <v>0</v>
      </c>
      <c r="W229" s="106">
        <v>343</v>
      </c>
      <c r="X229" s="106">
        <v>112</v>
      </c>
      <c r="Y229" s="106">
        <v>0</v>
      </c>
      <c r="Z229" s="107">
        <f t="shared" si="29"/>
        <v>455</v>
      </c>
      <c r="AA229" s="156">
        <f t="shared" si="30"/>
        <v>41</v>
      </c>
      <c r="AB229" s="106">
        <f>ROUND(IF(Table2[[#This Row],[Type]]="Company",Table2[[#This Row],[Basic_Rate_Day]]*8.33%,5),0)</f>
        <v>5</v>
      </c>
      <c r="AC229" s="107">
        <f t="shared" si="24"/>
        <v>501</v>
      </c>
      <c r="AD229" s="106">
        <v>501</v>
      </c>
      <c r="AE229" s="343" t="s">
        <v>963</v>
      </c>
      <c r="AF229" s="343" t="s">
        <v>580</v>
      </c>
      <c r="AG229" s="343" t="s">
        <v>996</v>
      </c>
      <c r="AH229" s="343"/>
      <c r="AI229" s="349" t="str">
        <f t="shared" si="27"/>
        <v>1</v>
      </c>
      <c r="AJ229" s="353">
        <f t="shared" si="28"/>
        <v>-47</v>
      </c>
      <c r="AK229" s="349" t="str" cm="1">
        <f t="array" ref="AK229">_xlfn.IFS(Z229&lt;=501, "440-501", Z229&lt;=550, "502-550", Z229&lt;=600, "551-600", Z229&lt;=650, "601-650", Z229&lt;=700, "651-700", TRUE, "Above 700")</f>
        <v>440-501</v>
      </c>
      <c r="AL229" s="343"/>
      <c r="AM229" s="343"/>
      <c r="AN229" s="348">
        <v>44348</v>
      </c>
      <c r="AO229" s="374" t="s">
        <v>638</v>
      </c>
      <c r="AP229" s="349" t="str">
        <f t="shared" ca="1" si="31"/>
        <v>5Y 2M</v>
      </c>
      <c r="AQ229" s="355" t="str">
        <f>IF(_xlfn.DAYS(SETUP!$A$2,AN229)&lt;365,"Less Than 1 Yr", IF(_xlfn.DAYS(SETUP!$A$2,AN229)&lt;=730,"1 Year to 2 Yrs", IF(_xlfn.DAYS(SETUP!$A$2,AN229)&lt;=1095,"2 Yrs to 3 Yrs", IF(_xlfn.DAYS(SETUP!$A$2,AN229)&lt;=1825,"3 Yrs to 5 Yrs", IF(_xlfn.DAYS(SETUP!$A$2,AN229)&lt;=2555,"5 Yrs to 7 Yrs", "Above 7 Yrs")))))</f>
        <v>5 Yrs to 7 Yrs</v>
      </c>
      <c r="AR229" s="356" t="str">
        <f>IF(J229="","",DATEDIF(J229,SETUP!$B$2,"Y")&amp;" Yrs")</f>
        <v>28 Yrs</v>
      </c>
      <c r="AS229" s="349" t="str">
        <f>IF(J229="","",
 IF(DATEDIF(J229,SETUP!$B$2,"Y")&lt;25,"Below 25",
 IF(DATEDIF(J229,SETUP!$B$2,"Y")&lt;30,"25-30",
 IF(DATEDIF(J229,SETUP!$B$2,"Y")&lt;35,"30-35",
 IF(DATEDIF(J229,SETUP!$B$2,"Y")&lt;40,"35-40",
 "Above 40")))))</f>
        <v>25-30</v>
      </c>
      <c r="AT229" s="349" t="s">
        <v>1140</v>
      </c>
      <c r="AU229" s="349"/>
      <c r="AV229" s="343">
        <f t="shared" si="26"/>
        <v>20</v>
      </c>
      <c r="AW229" s="357"/>
      <c r="AX229" s="343">
        <v>343</v>
      </c>
      <c r="AY229" s="352">
        <v>112</v>
      </c>
      <c r="AZ229" s="343"/>
      <c r="BA229" s="343"/>
    </row>
    <row r="230" spans="1:53" ht="13.95" customHeight="1" x14ac:dyDescent="0.25">
      <c r="A230" s="343">
        <f>COUNTIF($D$2:D230,D230)</f>
        <v>13</v>
      </c>
      <c r="B230" s="344" t="s">
        <v>640</v>
      </c>
      <c r="C230" s="345" t="s">
        <v>641</v>
      </c>
      <c r="D230" s="343" t="s">
        <v>930</v>
      </c>
      <c r="E230" s="346" t="s">
        <v>42</v>
      </c>
      <c r="F230" s="343" t="s">
        <v>43</v>
      </c>
      <c r="G230" s="681" t="s">
        <v>51</v>
      </c>
      <c r="H230" s="343"/>
      <c r="I230" s="348" t="s">
        <v>52</v>
      </c>
      <c r="J230" s="348">
        <v>34524</v>
      </c>
      <c r="K230" s="348">
        <v>46054</v>
      </c>
      <c r="L230" s="343" t="s">
        <v>605</v>
      </c>
      <c r="M230" s="343"/>
      <c r="N230" s="349" t="str">
        <f>IF(OR(MASTER_Workers!$E230="Contractor-PF",MASTER_Workers!$E230="Company"),"Yes","No")</f>
        <v>Yes</v>
      </c>
      <c r="O230" s="349" t="str">
        <f>IF(Table2[[#This Row],[Unit]]= "Sakar-III", "YES", "NO")</f>
        <v>YES</v>
      </c>
      <c r="P230" s="350">
        <v>101792501561</v>
      </c>
      <c r="Q230" s="507">
        <v>0</v>
      </c>
      <c r="R230" s="343"/>
      <c r="S230" s="367" t="str">
        <f>IF(Table2[[#This Row],[Type]]&lt;&gt;"Company", "Contractor", IF(Table2[[#This Row],[Bank_Name]]&lt;&gt;"HDFC Bank", "Cheque Payment", "HDFC NEFT"))</f>
        <v>Contractor</v>
      </c>
      <c r="T230" s="507">
        <v>0</v>
      </c>
      <c r="U230" s="507">
        <v>0</v>
      </c>
      <c r="V230" s="352">
        <v>0</v>
      </c>
      <c r="W230" s="106">
        <v>348</v>
      </c>
      <c r="X230" s="106">
        <v>117</v>
      </c>
      <c r="Y230" s="106">
        <v>0</v>
      </c>
      <c r="Z230" s="107">
        <f t="shared" si="29"/>
        <v>465</v>
      </c>
      <c r="AA230" s="156">
        <f t="shared" si="30"/>
        <v>42</v>
      </c>
      <c r="AB230" s="106">
        <f>ROUND(IF(Table2[[#This Row],[Type]]="Company",Table2[[#This Row],[Basic_Rate_Day]]*8.33%,5),0)</f>
        <v>5</v>
      </c>
      <c r="AC230" s="107">
        <f t="shared" si="24"/>
        <v>512</v>
      </c>
      <c r="AD230" s="106">
        <v>501</v>
      </c>
      <c r="AE230" s="343" t="s">
        <v>963</v>
      </c>
      <c r="AF230" s="343" t="s">
        <v>580</v>
      </c>
      <c r="AG230" s="343" t="s">
        <v>996</v>
      </c>
      <c r="AH230" s="343"/>
      <c r="AI230" s="349" t="str">
        <f t="shared" si="27"/>
        <v>1</v>
      </c>
      <c r="AJ230" s="353">
        <f t="shared" si="28"/>
        <v>-37</v>
      </c>
      <c r="AK230" s="349" t="str" cm="1">
        <f t="array" ref="AK230">_xlfn.IFS(Z230&lt;=501, "440-501", Z230&lt;=550, "502-550", Z230&lt;=600, "551-600", Z230&lt;=650, "601-650", Z230&lt;=700, "651-700", TRUE, "Above 700")</f>
        <v>440-501</v>
      </c>
      <c r="AL230" s="343"/>
      <c r="AM230" s="343"/>
      <c r="AN230" s="348">
        <v>44593</v>
      </c>
      <c r="AO230" s="374" t="s">
        <v>640</v>
      </c>
      <c r="AP230" s="349" t="str">
        <f t="shared" ca="1" si="31"/>
        <v>4Y 6M</v>
      </c>
      <c r="AQ230" s="355" t="str">
        <f>IF(_xlfn.DAYS(SETUP!$A$2,AN230)&lt;365,"Less Than 1 Yr", IF(_xlfn.DAYS(SETUP!$A$2,AN230)&lt;=730,"1 Year to 2 Yrs", IF(_xlfn.DAYS(SETUP!$A$2,AN230)&lt;=1095,"2 Yrs to 3 Yrs", IF(_xlfn.DAYS(SETUP!$A$2,AN230)&lt;=1825,"3 Yrs to 5 Yrs", IF(_xlfn.DAYS(SETUP!$A$2,AN230)&lt;=2555,"5 Yrs to 7 Yrs", "Above 7 Yrs")))))</f>
        <v>3 Yrs to 5 Yrs</v>
      </c>
      <c r="AR230" s="356" t="str">
        <f>IF(J230="","",DATEDIF(J230,SETUP!$B$2,"Y")&amp;" Yrs")</f>
        <v>31 Yrs</v>
      </c>
      <c r="AS230" s="349" t="str">
        <f>IF(J230="","",
 IF(DATEDIF(J230,SETUP!$B$2,"Y")&lt;25,"Below 25",
 IF(DATEDIF(J230,SETUP!$B$2,"Y")&lt;30,"25-30",
 IF(DATEDIF(J230,SETUP!$B$2,"Y")&lt;35,"30-35",
 IF(DATEDIF(J230,SETUP!$B$2,"Y")&lt;40,"35-40",
 "Above 40")))))</f>
        <v>30-35</v>
      </c>
      <c r="AT230" s="349" t="s">
        <v>1140</v>
      </c>
      <c r="AU230" s="349"/>
      <c r="AV230" s="343">
        <f t="shared" si="26"/>
        <v>20</v>
      </c>
      <c r="AW230" s="357"/>
      <c r="AX230" s="343">
        <v>348</v>
      </c>
      <c r="AY230" s="352">
        <v>117</v>
      </c>
      <c r="AZ230" s="343"/>
      <c r="BA230" s="343"/>
    </row>
    <row r="231" spans="1:53" ht="13.95" customHeight="1" x14ac:dyDescent="0.25">
      <c r="A231" s="343">
        <f>COUNTIF($D$2:D231,D231)</f>
        <v>14</v>
      </c>
      <c r="B231" s="344" t="s">
        <v>642</v>
      </c>
      <c r="C231" s="345" t="s">
        <v>643</v>
      </c>
      <c r="D231" s="343" t="s">
        <v>930</v>
      </c>
      <c r="E231" s="346" t="s">
        <v>42</v>
      </c>
      <c r="F231" s="343" t="s">
        <v>43</v>
      </c>
      <c r="G231" s="681" t="s">
        <v>44</v>
      </c>
      <c r="H231" s="343"/>
      <c r="I231" s="348" t="s">
        <v>52</v>
      </c>
      <c r="J231" s="348">
        <v>36892</v>
      </c>
      <c r="K231" s="348">
        <v>46054</v>
      </c>
      <c r="L231" s="343" t="s">
        <v>605</v>
      </c>
      <c r="M231" s="343"/>
      <c r="N231" s="349" t="str">
        <f>IF(OR(MASTER_Workers!$E231="Contractor-PF",MASTER_Workers!$E231="Company"),"Yes","No")</f>
        <v>Yes</v>
      </c>
      <c r="O231" s="349" t="str">
        <f>IF(Table2[[#This Row],[Unit]]= "Sakar-III", "YES", "NO")</f>
        <v>YES</v>
      </c>
      <c r="P231" s="350">
        <v>101792502937</v>
      </c>
      <c r="Q231" s="507">
        <v>0</v>
      </c>
      <c r="R231" s="343"/>
      <c r="S231" s="367" t="str">
        <f>IF(Table2[[#This Row],[Type]]&lt;&gt;"Company", "Contractor", IF(Table2[[#This Row],[Bank_Name]]&lt;&gt;"HDFC Bank", "Cheque Payment", "HDFC NEFT"))</f>
        <v>Contractor</v>
      </c>
      <c r="T231" s="507">
        <v>0</v>
      </c>
      <c r="U231" s="507">
        <v>0</v>
      </c>
      <c r="V231" s="352">
        <v>0</v>
      </c>
      <c r="W231" s="106">
        <v>340</v>
      </c>
      <c r="X231" s="106">
        <v>110</v>
      </c>
      <c r="Y231" s="106">
        <v>0</v>
      </c>
      <c r="Z231" s="107">
        <f t="shared" si="29"/>
        <v>450</v>
      </c>
      <c r="AA231" s="156">
        <f t="shared" si="30"/>
        <v>41</v>
      </c>
      <c r="AB231" s="106">
        <f>ROUND(IF(Table2[[#This Row],[Type]]="Company",Table2[[#This Row],[Basic_Rate_Day]]*8.33%,5),0)</f>
        <v>5</v>
      </c>
      <c r="AC231" s="107">
        <f t="shared" si="24"/>
        <v>496</v>
      </c>
      <c r="AD231" s="106">
        <v>501</v>
      </c>
      <c r="AE231" s="343" t="s">
        <v>965</v>
      </c>
      <c r="AF231" s="343" t="s">
        <v>957</v>
      </c>
      <c r="AG231" s="343" t="s">
        <v>994</v>
      </c>
      <c r="AH231" s="343"/>
      <c r="AI231" s="349" t="str">
        <f t="shared" si="27"/>
        <v>1</v>
      </c>
      <c r="AJ231" s="353">
        <f t="shared" si="28"/>
        <v>-52</v>
      </c>
      <c r="AK231" s="349" t="str" cm="1">
        <f t="array" ref="AK231">_xlfn.IFS(Z231&lt;=501, "440-501", Z231&lt;=550, "502-550", Z231&lt;=600, "551-600", Z231&lt;=650, "601-650", Z231&lt;=700, "651-700", TRUE, "Above 700")</f>
        <v>440-501</v>
      </c>
      <c r="AL231" s="343"/>
      <c r="AM231" s="343"/>
      <c r="AN231" s="348">
        <v>44593</v>
      </c>
      <c r="AO231" s="374" t="s">
        <v>642</v>
      </c>
      <c r="AP231" s="349" t="str">
        <f t="shared" ca="1" si="31"/>
        <v>4Y 6M</v>
      </c>
      <c r="AQ231" s="355" t="str">
        <f>IF(_xlfn.DAYS(SETUP!$A$2,AN231)&lt;365,"Less Than 1 Yr", IF(_xlfn.DAYS(SETUP!$A$2,AN231)&lt;=730,"1 Year to 2 Yrs", IF(_xlfn.DAYS(SETUP!$A$2,AN231)&lt;=1095,"2 Yrs to 3 Yrs", IF(_xlfn.DAYS(SETUP!$A$2,AN231)&lt;=1825,"3 Yrs to 5 Yrs", IF(_xlfn.DAYS(SETUP!$A$2,AN231)&lt;=2555,"5 Yrs to 7 Yrs", "Above 7 Yrs")))))</f>
        <v>3 Yrs to 5 Yrs</v>
      </c>
      <c r="AR231" s="356" t="str">
        <f>IF(J231="","",DATEDIF(J231,SETUP!$B$2,"Y")&amp;" Yrs")</f>
        <v>25 Yrs</v>
      </c>
      <c r="AS231" s="349" t="str">
        <f>IF(J231="","",
 IF(DATEDIF(J231,SETUP!$B$2,"Y")&lt;25,"Below 25",
 IF(DATEDIF(J231,SETUP!$B$2,"Y")&lt;30,"25-30",
 IF(DATEDIF(J231,SETUP!$B$2,"Y")&lt;35,"30-35",
 IF(DATEDIF(J231,SETUP!$B$2,"Y")&lt;40,"35-40",
 "Above 40")))))</f>
        <v>25-30</v>
      </c>
      <c r="AT231" s="349" t="s">
        <v>1141</v>
      </c>
      <c r="AU231" s="349"/>
      <c r="AV231" s="343">
        <f t="shared" si="26"/>
        <v>20</v>
      </c>
      <c r="AW231" s="357"/>
      <c r="AX231" s="343">
        <v>340</v>
      </c>
      <c r="AY231" s="352">
        <v>110</v>
      </c>
      <c r="AZ231" s="343"/>
      <c r="BA231" s="343"/>
    </row>
    <row r="232" spans="1:53" ht="13.95" customHeight="1" x14ac:dyDescent="0.25">
      <c r="A232" s="343">
        <f>COUNTIF($D$2:D232,D232)</f>
        <v>15</v>
      </c>
      <c r="B232" s="344" t="s">
        <v>644</v>
      </c>
      <c r="C232" s="345" t="s">
        <v>645</v>
      </c>
      <c r="D232" s="343" t="s">
        <v>930</v>
      </c>
      <c r="E232" s="346" t="s">
        <v>42</v>
      </c>
      <c r="F232" s="343" t="s">
        <v>43</v>
      </c>
      <c r="G232" s="681" t="s">
        <v>51</v>
      </c>
      <c r="H232" s="343"/>
      <c r="I232" s="348" t="s">
        <v>52</v>
      </c>
      <c r="J232" s="348">
        <v>32778</v>
      </c>
      <c r="K232" s="348">
        <v>46054</v>
      </c>
      <c r="L232" s="343" t="s">
        <v>605</v>
      </c>
      <c r="M232" s="343"/>
      <c r="N232" s="349" t="str">
        <f>IF(OR(MASTER_Workers!$E232="Contractor-PF",MASTER_Workers!$E232="Company"),"Yes","No")</f>
        <v>Yes</v>
      </c>
      <c r="O232" s="349" t="str">
        <f>IF(Table2[[#This Row],[Unit]]= "Sakar-III", "YES", "NO")</f>
        <v>YES</v>
      </c>
      <c r="P232" s="350">
        <v>100447664940</v>
      </c>
      <c r="Q232" s="507">
        <v>0</v>
      </c>
      <c r="R232" s="343"/>
      <c r="S232" s="367" t="str">
        <f>IF(Table2[[#This Row],[Type]]&lt;&gt;"Company", "Contractor", IF(Table2[[#This Row],[Bank_Name]]&lt;&gt;"HDFC Bank", "Cheque Payment", "HDFC NEFT"))</f>
        <v>Contractor</v>
      </c>
      <c r="T232" s="507">
        <v>0</v>
      </c>
      <c r="U232" s="507">
        <v>0</v>
      </c>
      <c r="V232" s="352">
        <v>0</v>
      </c>
      <c r="W232" s="106">
        <v>340</v>
      </c>
      <c r="X232" s="106">
        <v>110</v>
      </c>
      <c r="Y232" s="106">
        <v>0</v>
      </c>
      <c r="Z232" s="107">
        <f t="shared" si="29"/>
        <v>450</v>
      </c>
      <c r="AA232" s="156">
        <f t="shared" si="30"/>
        <v>41</v>
      </c>
      <c r="AB232" s="106">
        <f>ROUND(IF(Table2[[#This Row],[Type]]="Company",Table2[[#This Row],[Basic_Rate_Day]]*8.33%,5),0)</f>
        <v>5</v>
      </c>
      <c r="AC232" s="107">
        <f t="shared" si="24"/>
        <v>496</v>
      </c>
      <c r="AD232" s="106">
        <v>501</v>
      </c>
      <c r="AE232" s="343" t="s">
        <v>963</v>
      </c>
      <c r="AF232" s="343" t="s">
        <v>580</v>
      </c>
      <c r="AG232" s="343" t="s">
        <v>997</v>
      </c>
      <c r="AH232" s="343"/>
      <c r="AI232" s="349" t="str">
        <f t="shared" si="27"/>
        <v>1</v>
      </c>
      <c r="AJ232" s="353">
        <f t="shared" si="28"/>
        <v>-52</v>
      </c>
      <c r="AK232" s="349" t="str" cm="1">
        <f t="array" ref="AK232">_xlfn.IFS(Z232&lt;=501, "440-501", Z232&lt;=550, "502-550", Z232&lt;=600, "551-600", Z232&lt;=650, "601-650", Z232&lt;=700, "651-700", TRUE, "Above 700")</f>
        <v>440-501</v>
      </c>
      <c r="AL232" s="343"/>
      <c r="AM232" s="343"/>
      <c r="AN232" s="348">
        <v>44593</v>
      </c>
      <c r="AO232" s="374" t="s">
        <v>644</v>
      </c>
      <c r="AP232" s="349" t="str">
        <f t="shared" ca="1" si="31"/>
        <v>4Y 6M</v>
      </c>
      <c r="AQ232" s="355" t="str">
        <f>IF(_xlfn.DAYS(SETUP!$A$2,AN232)&lt;365,"Less Than 1 Yr", IF(_xlfn.DAYS(SETUP!$A$2,AN232)&lt;=730,"1 Year to 2 Yrs", IF(_xlfn.DAYS(SETUP!$A$2,AN232)&lt;=1095,"2 Yrs to 3 Yrs", IF(_xlfn.DAYS(SETUP!$A$2,AN232)&lt;=1825,"3 Yrs to 5 Yrs", IF(_xlfn.DAYS(SETUP!$A$2,AN232)&lt;=2555,"5 Yrs to 7 Yrs", "Above 7 Yrs")))))</f>
        <v>3 Yrs to 5 Yrs</v>
      </c>
      <c r="AR232" s="356" t="str">
        <f>IF(J232="","",DATEDIF(J232,SETUP!$B$2,"Y")&amp;" Yrs")</f>
        <v>36 Yrs</v>
      </c>
      <c r="AS232" s="349" t="str">
        <f>IF(J232="","",
 IF(DATEDIF(J232,SETUP!$B$2,"Y")&lt;25,"Below 25",
 IF(DATEDIF(J232,SETUP!$B$2,"Y")&lt;30,"25-30",
 IF(DATEDIF(J232,SETUP!$B$2,"Y")&lt;35,"30-35",
 IF(DATEDIF(J232,SETUP!$B$2,"Y")&lt;40,"35-40",
 "Above 40")))))</f>
        <v>35-40</v>
      </c>
      <c r="AT232" s="349" t="s">
        <v>1140</v>
      </c>
      <c r="AU232" s="349"/>
      <c r="AV232" s="343">
        <f t="shared" si="26"/>
        <v>20</v>
      </c>
      <c r="AW232" s="357"/>
      <c r="AX232" s="343">
        <v>340</v>
      </c>
      <c r="AY232" s="352">
        <v>110</v>
      </c>
      <c r="AZ232" s="343"/>
      <c r="BA232" s="343"/>
    </row>
    <row r="233" spans="1:53" ht="13.95" customHeight="1" x14ac:dyDescent="0.25">
      <c r="A233" s="343">
        <f>COUNTIF($D$2:D233,D233)</f>
        <v>16</v>
      </c>
      <c r="B233" s="344" t="s">
        <v>646</v>
      </c>
      <c r="C233" s="345" t="s">
        <v>647</v>
      </c>
      <c r="D233" s="343" t="s">
        <v>930</v>
      </c>
      <c r="E233" s="346" t="s">
        <v>42</v>
      </c>
      <c r="F233" s="343" t="s">
        <v>43</v>
      </c>
      <c r="G233" s="681" t="s">
        <v>51</v>
      </c>
      <c r="H233" s="343"/>
      <c r="I233" s="348" t="s">
        <v>52</v>
      </c>
      <c r="J233" s="348">
        <v>30468</v>
      </c>
      <c r="K233" s="348">
        <v>46054</v>
      </c>
      <c r="L233" s="343" t="s">
        <v>605</v>
      </c>
      <c r="M233" s="343"/>
      <c r="N233" s="349" t="str">
        <f>IF(OR(MASTER_Workers!$E233="Contractor-PF",MASTER_Workers!$E233="Company"),"Yes","No")</f>
        <v>Yes</v>
      </c>
      <c r="O233" s="349" t="str">
        <f>IF(Table2[[#This Row],[Unit]]= "Sakar-III", "YES", "NO")</f>
        <v>YES</v>
      </c>
      <c r="P233" s="350">
        <v>101792502916</v>
      </c>
      <c r="Q233" s="507">
        <v>0</v>
      </c>
      <c r="R233" s="343"/>
      <c r="S233" s="367" t="str">
        <f>IF(Table2[[#This Row],[Type]]&lt;&gt;"Company", "Contractor", IF(Table2[[#This Row],[Bank_Name]]&lt;&gt;"HDFC Bank", "Cheque Payment", "HDFC NEFT"))</f>
        <v>Contractor</v>
      </c>
      <c r="T233" s="507">
        <v>0</v>
      </c>
      <c r="U233" s="507">
        <v>0</v>
      </c>
      <c r="V233" s="352">
        <v>0</v>
      </c>
      <c r="W233" s="106">
        <v>340</v>
      </c>
      <c r="X233" s="106">
        <v>110</v>
      </c>
      <c r="Y233" s="106">
        <v>0</v>
      </c>
      <c r="Z233" s="107">
        <f t="shared" si="29"/>
        <v>450</v>
      </c>
      <c r="AA233" s="156">
        <f t="shared" si="30"/>
        <v>41</v>
      </c>
      <c r="AB233" s="106">
        <f>ROUND(IF(Table2[[#This Row],[Type]]="Company",Table2[[#This Row],[Basic_Rate_Day]]*8.33%,5),0)</f>
        <v>5</v>
      </c>
      <c r="AC233" s="107">
        <f t="shared" si="24"/>
        <v>496</v>
      </c>
      <c r="AD233" s="106">
        <v>501</v>
      </c>
      <c r="AE233" s="343" t="s">
        <v>963</v>
      </c>
      <c r="AF233" s="343" t="s">
        <v>580</v>
      </c>
      <c r="AG233" s="343" t="s">
        <v>997</v>
      </c>
      <c r="AH233" s="343"/>
      <c r="AI233" s="349" t="str">
        <f t="shared" si="27"/>
        <v>1</v>
      </c>
      <c r="AJ233" s="353">
        <f t="shared" si="28"/>
        <v>-52</v>
      </c>
      <c r="AK233" s="349" t="str" cm="1">
        <f t="array" ref="AK233">_xlfn.IFS(Z233&lt;=501, "440-501", Z233&lt;=550, "502-550", Z233&lt;=600, "551-600", Z233&lt;=650, "601-650", Z233&lt;=700, "651-700", TRUE, "Above 700")</f>
        <v>440-501</v>
      </c>
      <c r="AL233" s="343"/>
      <c r="AM233" s="343"/>
      <c r="AN233" s="348">
        <v>44593</v>
      </c>
      <c r="AO233" s="374" t="s">
        <v>646</v>
      </c>
      <c r="AP233" s="349" t="str">
        <f t="shared" ca="1" si="31"/>
        <v>4Y 6M</v>
      </c>
      <c r="AQ233" s="355" t="str">
        <f>IF(_xlfn.DAYS(SETUP!$A$2,AN233)&lt;365,"Less Than 1 Yr", IF(_xlfn.DAYS(SETUP!$A$2,AN233)&lt;=730,"1 Year to 2 Yrs", IF(_xlfn.DAYS(SETUP!$A$2,AN233)&lt;=1095,"2 Yrs to 3 Yrs", IF(_xlfn.DAYS(SETUP!$A$2,AN233)&lt;=1825,"3 Yrs to 5 Yrs", IF(_xlfn.DAYS(SETUP!$A$2,AN233)&lt;=2555,"5 Yrs to 7 Yrs", "Above 7 Yrs")))))</f>
        <v>3 Yrs to 5 Yrs</v>
      </c>
      <c r="AR233" s="356" t="str">
        <f>IF(J233="","",DATEDIF(J233,SETUP!$B$2,"Y")&amp;" Yrs")</f>
        <v>42 Yrs</v>
      </c>
      <c r="AS233" s="349" t="str">
        <f>IF(J233="","",
 IF(DATEDIF(J233,SETUP!$B$2,"Y")&lt;25,"Below 25",
 IF(DATEDIF(J233,SETUP!$B$2,"Y")&lt;30,"25-30",
 IF(DATEDIF(J233,SETUP!$B$2,"Y")&lt;35,"30-35",
 IF(DATEDIF(J233,SETUP!$B$2,"Y")&lt;40,"35-40",
 "Above 40")))))</f>
        <v>Above 40</v>
      </c>
      <c r="AT233" s="349" t="s">
        <v>1140</v>
      </c>
      <c r="AU233" s="349"/>
      <c r="AV233" s="343">
        <f t="shared" si="26"/>
        <v>20</v>
      </c>
      <c r="AW233" s="357"/>
      <c r="AX233" s="343">
        <v>340</v>
      </c>
      <c r="AY233" s="352">
        <v>110</v>
      </c>
      <c r="AZ233" s="343"/>
      <c r="BA233" s="343"/>
    </row>
    <row r="234" spans="1:53" ht="13.95" customHeight="1" x14ac:dyDescent="0.25">
      <c r="A234" s="343">
        <f>COUNTIF($D$2:D234,D234)</f>
        <v>17</v>
      </c>
      <c r="B234" s="344" t="s">
        <v>648</v>
      </c>
      <c r="C234" s="345" t="s">
        <v>649</v>
      </c>
      <c r="D234" s="343" t="s">
        <v>930</v>
      </c>
      <c r="E234" s="346" t="s">
        <v>42</v>
      </c>
      <c r="F234" s="343" t="s">
        <v>43</v>
      </c>
      <c r="G234" s="681" t="s">
        <v>51</v>
      </c>
      <c r="H234" s="343"/>
      <c r="I234" s="348" t="s">
        <v>52</v>
      </c>
      <c r="J234" s="348">
        <v>32111</v>
      </c>
      <c r="K234" s="348">
        <v>46054</v>
      </c>
      <c r="L234" s="343" t="s">
        <v>605</v>
      </c>
      <c r="M234" s="343"/>
      <c r="N234" s="349" t="str">
        <f>IF(OR(MASTER_Workers!$E234="Contractor-PF",MASTER_Workers!$E234="Company"),"Yes","No")</f>
        <v>Yes</v>
      </c>
      <c r="O234" s="349" t="str">
        <f>IF(Table2[[#This Row],[Unit]]= "Sakar-III", "YES", "NO")</f>
        <v>YES</v>
      </c>
      <c r="P234" s="350">
        <v>101762162130</v>
      </c>
      <c r="Q234" s="507">
        <v>0</v>
      </c>
      <c r="R234" s="343"/>
      <c r="S234" s="367" t="str">
        <f>IF(Table2[[#This Row],[Type]]&lt;&gt;"Company", "Contractor", IF(Table2[[#This Row],[Bank_Name]]&lt;&gt;"HDFC Bank", "Cheque Payment", "HDFC NEFT"))</f>
        <v>Contractor</v>
      </c>
      <c r="T234" s="507">
        <v>0</v>
      </c>
      <c r="U234" s="507">
        <v>0</v>
      </c>
      <c r="V234" s="352">
        <v>0</v>
      </c>
      <c r="W234" s="106">
        <v>340</v>
      </c>
      <c r="X234" s="106">
        <v>110</v>
      </c>
      <c r="Y234" s="106">
        <v>0</v>
      </c>
      <c r="Z234" s="107">
        <f t="shared" si="29"/>
        <v>450</v>
      </c>
      <c r="AA234" s="156">
        <f t="shared" si="30"/>
        <v>41</v>
      </c>
      <c r="AB234" s="106">
        <f>ROUND(IF(Table2[[#This Row],[Type]]="Company",Table2[[#This Row],[Basic_Rate_Day]]*8.33%,5),0)</f>
        <v>5</v>
      </c>
      <c r="AC234" s="107">
        <f t="shared" si="24"/>
        <v>496</v>
      </c>
      <c r="AD234" s="106">
        <v>501</v>
      </c>
      <c r="AE234" s="343" t="s">
        <v>963</v>
      </c>
      <c r="AF234" s="343" t="s">
        <v>580</v>
      </c>
      <c r="AG234" s="343" t="s">
        <v>993</v>
      </c>
      <c r="AH234" s="343"/>
      <c r="AI234" s="349" t="str">
        <f t="shared" si="27"/>
        <v>1</v>
      </c>
      <c r="AJ234" s="353">
        <f t="shared" si="28"/>
        <v>-52</v>
      </c>
      <c r="AK234" s="349" t="str" cm="1">
        <f t="array" ref="AK234">_xlfn.IFS(Z234&lt;=501, "440-501", Z234&lt;=550, "502-550", Z234&lt;=600, "551-600", Z234&lt;=650, "601-650", Z234&lt;=700, "651-700", TRUE, "Above 700")</f>
        <v>440-501</v>
      </c>
      <c r="AL234" s="343"/>
      <c r="AM234" s="343"/>
      <c r="AN234" s="348">
        <v>44593</v>
      </c>
      <c r="AO234" s="374" t="s">
        <v>648</v>
      </c>
      <c r="AP234" s="349" t="str">
        <f t="shared" ca="1" si="31"/>
        <v>4Y 6M</v>
      </c>
      <c r="AQ234" s="355" t="str">
        <f>IF(_xlfn.DAYS(SETUP!$A$2,AN234)&lt;365,"Less Than 1 Yr", IF(_xlfn.DAYS(SETUP!$A$2,AN234)&lt;=730,"1 Year to 2 Yrs", IF(_xlfn.DAYS(SETUP!$A$2,AN234)&lt;=1095,"2 Yrs to 3 Yrs", IF(_xlfn.DAYS(SETUP!$A$2,AN234)&lt;=1825,"3 Yrs to 5 Yrs", IF(_xlfn.DAYS(SETUP!$A$2,AN234)&lt;=2555,"5 Yrs to 7 Yrs", "Above 7 Yrs")))))</f>
        <v>3 Yrs to 5 Yrs</v>
      </c>
      <c r="AR234" s="356" t="str">
        <f>IF(J234="","",DATEDIF(J234,SETUP!$B$2,"Y")&amp;" Yrs")</f>
        <v>38 Yrs</v>
      </c>
      <c r="AS234" s="349" t="str">
        <f>IF(J234="","",
 IF(DATEDIF(J234,SETUP!$B$2,"Y")&lt;25,"Below 25",
 IF(DATEDIF(J234,SETUP!$B$2,"Y")&lt;30,"25-30",
 IF(DATEDIF(J234,SETUP!$B$2,"Y")&lt;35,"30-35",
 IF(DATEDIF(J234,SETUP!$B$2,"Y")&lt;40,"35-40",
 "Above 40")))))</f>
        <v>35-40</v>
      </c>
      <c r="AT234" s="349" t="s">
        <v>1140</v>
      </c>
      <c r="AU234" s="349"/>
      <c r="AV234" s="343">
        <f t="shared" si="26"/>
        <v>20</v>
      </c>
      <c r="AW234" s="357"/>
      <c r="AX234" s="343">
        <v>340</v>
      </c>
      <c r="AY234" s="352">
        <v>110</v>
      </c>
      <c r="AZ234" s="343"/>
      <c r="BA234" s="343"/>
    </row>
    <row r="235" spans="1:53" ht="13.95" customHeight="1" x14ac:dyDescent="0.25">
      <c r="A235" s="343">
        <f>COUNTIF($D$2:D235,D235)</f>
        <v>18</v>
      </c>
      <c r="B235" s="344" t="s">
        <v>650</v>
      </c>
      <c r="C235" s="345" t="s">
        <v>651</v>
      </c>
      <c r="D235" s="343" t="s">
        <v>930</v>
      </c>
      <c r="E235" s="346" t="s">
        <v>42</v>
      </c>
      <c r="F235" s="343" t="s">
        <v>43</v>
      </c>
      <c r="G235" s="681" t="s">
        <v>51</v>
      </c>
      <c r="H235" s="343"/>
      <c r="I235" s="348" t="s">
        <v>52</v>
      </c>
      <c r="J235" s="348">
        <v>29952</v>
      </c>
      <c r="K235" s="348">
        <v>46054</v>
      </c>
      <c r="L235" s="343" t="s">
        <v>605</v>
      </c>
      <c r="M235" s="343"/>
      <c r="N235" s="349" t="str">
        <f>IF(OR(MASTER_Workers!$E235="Contractor-PF",MASTER_Workers!$E235="Company"),"Yes","No")</f>
        <v>Yes</v>
      </c>
      <c r="O235" s="349" t="str">
        <f>IF(Table2[[#This Row],[Unit]]= "Sakar-III", "YES", "NO")</f>
        <v>YES</v>
      </c>
      <c r="P235" s="350">
        <v>101797047257</v>
      </c>
      <c r="Q235" s="507">
        <v>0</v>
      </c>
      <c r="R235" s="343"/>
      <c r="S235" s="367" t="str">
        <f>IF(Table2[[#This Row],[Type]]&lt;&gt;"Company", "Contractor", IF(Table2[[#This Row],[Bank_Name]]&lt;&gt;"HDFC Bank", "Cheque Payment", "HDFC NEFT"))</f>
        <v>Contractor</v>
      </c>
      <c r="T235" s="507">
        <v>0</v>
      </c>
      <c r="U235" s="507">
        <v>0</v>
      </c>
      <c r="V235" s="352">
        <v>0</v>
      </c>
      <c r="W235" s="106">
        <v>348</v>
      </c>
      <c r="X235" s="106">
        <v>117</v>
      </c>
      <c r="Y235" s="106">
        <v>0</v>
      </c>
      <c r="Z235" s="107">
        <f t="shared" si="29"/>
        <v>465</v>
      </c>
      <c r="AA235" s="156">
        <f t="shared" si="30"/>
        <v>42</v>
      </c>
      <c r="AB235" s="106">
        <f>ROUND(IF(Table2[[#This Row],[Type]]="Company",Table2[[#This Row],[Basic_Rate_Day]]*8.33%,5),0)</f>
        <v>5</v>
      </c>
      <c r="AC235" s="107">
        <f t="shared" si="24"/>
        <v>512</v>
      </c>
      <c r="AD235" s="106">
        <v>501</v>
      </c>
      <c r="AE235" s="343" t="s">
        <v>965</v>
      </c>
      <c r="AF235" s="343" t="s">
        <v>957</v>
      </c>
      <c r="AG235" s="343" t="s">
        <v>994</v>
      </c>
      <c r="AH235" s="343"/>
      <c r="AI235" s="349" t="str">
        <f t="shared" si="27"/>
        <v>1</v>
      </c>
      <c r="AJ235" s="353">
        <f t="shared" si="28"/>
        <v>-37</v>
      </c>
      <c r="AK235" s="349" t="str" cm="1">
        <f t="array" ref="AK235">_xlfn.IFS(Z235&lt;=501, "440-501", Z235&lt;=550, "502-550", Z235&lt;=600, "551-600", Z235&lt;=650, "601-650", Z235&lt;=700, "651-700", TRUE, "Above 700")</f>
        <v>440-501</v>
      </c>
      <c r="AL235" s="343"/>
      <c r="AM235" s="343"/>
      <c r="AN235" s="348">
        <v>44621</v>
      </c>
      <c r="AO235" s="374" t="s">
        <v>650</v>
      </c>
      <c r="AP235" s="349" t="str">
        <f t="shared" ca="1" si="31"/>
        <v>4Y 5M</v>
      </c>
      <c r="AQ235" s="355" t="str">
        <f>IF(_xlfn.DAYS(SETUP!$A$2,AN235)&lt;365,"Less Than 1 Yr", IF(_xlfn.DAYS(SETUP!$A$2,AN235)&lt;=730,"1 Year to 2 Yrs", IF(_xlfn.DAYS(SETUP!$A$2,AN235)&lt;=1095,"2 Yrs to 3 Yrs", IF(_xlfn.DAYS(SETUP!$A$2,AN235)&lt;=1825,"3 Yrs to 5 Yrs", IF(_xlfn.DAYS(SETUP!$A$2,AN235)&lt;=2555,"5 Yrs to 7 Yrs", "Above 7 Yrs")))))</f>
        <v>3 Yrs to 5 Yrs</v>
      </c>
      <c r="AR235" s="356" t="str">
        <f>IF(J235="","",DATEDIF(J235,SETUP!$B$2,"Y")&amp;" Yrs")</f>
        <v>44 Yrs</v>
      </c>
      <c r="AS235" s="349" t="str">
        <f>IF(J235="","",
 IF(DATEDIF(J235,SETUP!$B$2,"Y")&lt;25,"Below 25",
 IF(DATEDIF(J235,SETUP!$B$2,"Y")&lt;30,"25-30",
 IF(DATEDIF(J235,SETUP!$B$2,"Y")&lt;35,"30-35",
 IF(DATEDIF(J235,SETUP!$B$2,"Y")&lt;40,"35-40",
 "Above 40")))))</f>
        <v>Above 40</v>
      </c>
      <c r="AT235" s="349" t="s">
        <v>1140</v>
      </c>
      <c r="AU235" s="349"/>
      <c r="AV235" s="343">
        <f t="shared" si="26"/>
        <v>20</v>
      </c>
      <c r="AW235" s="357"/>
      <c r="AX235" s="343">
        <v>348</v>
      </c>
      <c r="AY235" s="352">
        <v>117</v>
      </c>
      <c r="AZ235" s="343"/>
      <c r="BA235" s="343"/>
    </row>
    <row r="236" spans="1:53" ht="13.95" customHeight="1" x14ac:dyDescent="0.25">
      <c r="A236" s="343">
        <f>COUNTIF($D$2:D236,D236)</f>
        <v>19</v>
      </c>
      <c r="B236" s="344" t="s">
        <v>652</v>
      </c>
      <c r="C236" s="345" t="s">
        <v>653</v>
      </c>
      <c r="D236" s="343" t="s">
        <v>930</v>
      </c>
      <c r="E236" s="346" t="s">
        <v>42</v>
      </c>
      <c r="F236" s="343" t="s">
        <v>43</v>
      </c>
      <c r="G236" s="681" t="s">
        <v>44</v>
      </c>
      <c r="H236" s="343"/>
      <c r="I236" s="348" t="s">
        <v>52</v>
      </c>
      <c r="J236" s="348">
        <v>35385</v>
      </c>
      <c r="K236" s="348">
        <v>46054</v>
      </c>
      <c r="L236" s="343" t="s">
        <v>605</v>
      </c>
      <c r="M236" s="343"/>
      <c r="N236" s="349" t="str">
        <f>IF(OR(MASTER_Workers!$E236="Contractor-PF",MASTER_Workers!$E236="Company"),"Yes","No")</f>
        <v>Yes</v>
      </c>
      <c r="O236" s="349" t="str">
        <f>IF(Table2[[#This Row],[Unit]]= "Sakar-III", "YES", "NO")</f>
        <v>YES</v>
      </c>
      <c r="P236" s="350">
        <v>101278719471</v>
      </c>
      <c r="Q236" s="507">
        <v>0</v>
      </c>
      <c r="R236" s="343"/>
      <c r="S236" s="367" t="str">
        <f>IF(Table2[[#This Row],[Type]]&lt;&gt;"Company", "Contractor", IF(Table2[[#This Row],[Bank_Name]]&lt;&gt;"HDFC Bank", "Cheque Payment", "HDFC NEFT"))</f>
        <v>Contractor</v>
      </c>
      <c r="T236" s="507">
        <v>0</v>
      </c>
      <c r="U236" s="507">
        <v>0</v>
      </c>
      <c r="V236" s="352">
        <v>0</v>
      </c>
      <c r="W236" s="106">
        <v>340</v>
      </c>
      <c r="X236" s="106">
        <v>110</v>
      </c>
      <c r="Y236" s="106">
        <v>0</v>
      </c>
      <c r="Z236" s="107">
        <f t="shared" si="29"/>
        <v>450</v>
      </c>
      <c r="AA236" s="156">
        <f t="shared" si="30"/>
        <v>41</v>
      </c>
      <c r="AB236" s="106">
        <f>ROUND(IF(Table2[[#This Row],[Type]]="Company",Table2[[#This Row],[Basic_Rate_Day]]*8.33%,5),0)</f>
        <v>5</v>
      </c>
      <c r="AC236" s="107">
        <f t="shared" si="24"/>
        <v>496</v>
      </c>
      <c r="AD236" s="106">
        <v>501</v>
      </c>
      <c r="AE236" s="343" t="s">
        <v>963</v>
      </c>
      <c r="AF236" s="343" t="s">
        <v>580</v>
      </c>
      <c r="AG236" s="343" t="s">
        <v>993</v>
      </c>
      <c r="AH236" s="343"/>
      <c r="AI236" s="349" t="str">
        <f t="shared" si="27"/>
        <v>1</v>
      </c>
      <c r="AJ236" s="353">
        <f t="shared" si="28"/>
        <v>-52</v>
      </c>
      <c r="AK236" s="349" t="str" cm="1">
        <f t="array" ref="AK236">_xlfn.IFS(Z236&lt;=501, "440-501", Z236&lt;=550, "502-550", Z236&lt;=600, "551-600", Z236&lt;=650, "601-650", Z236&lt;=700, "651-700", TRUE, "Above 700")</f>
        <v>440-501</v>
      </c>
      <c r="AL236" s="343"/>
      <c r="AM236" s="343"/>
      <c r="AN236" s="348">
        <v>44621</v>
      </c>
      <c r="AO236" s="374" t="s">
        <v>652</v>
      </c>
      <c r="AP236" s="349" t="str">
        <f t="shared" ca="1" si="31"/>
        <v>4Y 5M</v>
      </c>
      <c r="AQ236" s="355" t="str">
        <f>IF(_xlfn.DAYS(SETUP!$A$2,AN236)&lt;365,"Less Than 1 Yr", IF(_xlfn.DAYS(SETUP!$A$2,AN236)&lt;=730,"1 Year to 2 Yrs", IF(_xlfn.DAYS(SETUP!$A$2,AN236)&lt;=1095,"2 Yrs to 3 Yrs", IF(_xlfn.DAYS(SETUP!$A$2,AN236)&lt;=1825,"3 Yrs to 5 Yrs", IF(_xlfn.DAYS(SETUP!$A$2,AN236)&lt;=2555,"5 Yrs to 7 Yrs", "Above 7 Yrs")))))</f>
        <v>3 Yrs to 5 Yrs</v>
      </c>
      <c r="AR236" s="356" t="str">
        <f>IF(J236="","",DATEDIF(J236,SETUP!$B$2,"Y")&amp;" Yrs")</f>
        <v>29 Yrs</v>
      </c>
      <c r="AS236" s="349" t="str">
        <f>IF(J236="","",
 IF(DATEDIF(J236,SETUP!$B$2,"Y")&lt;25,"Below 25",
 IF(DATEDIF(J236,SETUP!$B$2,"Y")&lt;30,"25-30",
 IF(DATEDIF(J236,SETUP!$B$2,"Y")&lt;35,"30-35",
 IF(DATEDIF(J236,SETUP!$B$2,"Y")&lt;40,"35-40",
 "Above 40")))))</f>
        <v>25-30</v>
      </c>
      <c r="AT236" s="349" t="s">
        <v>1141</v>
      </c>
      <c r="AU236" s="349"/>
      <c r="AV236" s="343">
        <f t="shared" si="26"/>
        <v>20</v>
      </c>
      <c r="AW236" s="357"/>
      <c r="AX236" s="343">
        <v>340</v>
      </c>
      <c r="AY236" s="352">
        <v>110</v>
      </c>
      <c r="AZ236" s="343"/>
      <c r="BA236" s="343"/>
    </row>
    <row r="237" spans="1:53" ht="13.95" customHeight="1" x14ac:dyDescent="0.25">
      <c r="A237" s="343">
        <f>COUNTIF($D$2:D237,D237)</f>
        <v>20</v>
      </c>
      <c r="B237" s="344" t="s">
        <v>654</v>
      </c>
      <c r="C237" s="345" t="s">
        <v>655</v>
      </c>
      <c r="D237" s="343" t="s">
        <v>930</v>
      </c>
      <c r="E237" s="346" t="s">
        <v>42</v>
      </c>
      <c r="F237" s="343" t="s">
        <v>43</v>
      </c>
      <c r="G237" s="681" t="s">
        <v>247</v>
      </c>
      <c r="H237" s="343"/>
      <c r="I237" s="348" t="s">
        <v>45</v>
      </c>
      <c r="J237" s="348">
        <v>33321</v>
      </c>
      <c r="K237" s="348">
        <v>46054</v>
      </c>
      <c r="L237" s="343" t="s">
        <v>605</v>
      </c>
      <c r="M237" s="343"/>
      <c r="N237" s="349" t="str">
        <f>IF(OR(MASTER_Workers!$E237="Contractor-PF",MASTER_Workers!$E237="Company"),"Yes","No")</f>
        <v>Yes</v>
      </c>
      <c r="O237" s="349" t="str">
        <f>IF(Table2[[#This Row],[Unit]]= "Sakar-III", "YES", "NO")</f>
        <v>YES</v>
      </c>
      <c r="P237" s="350">
        <v>101797047235</v>
      </c>
      <c r="Q237" s="507">
        <v>0</v>
      </c>
      <c r="R237" s="343"/>
      <c r="S237" s="368" t="str">
        <f>IF(Table2[[#This Row],[Type]]&lt;&gt;"Company", "Contractor", IF(Table2[[#This Row],[Bank_Name]]&lt;&gt;"HDFC Bank", "Cheque Payment", "HDFC NEFT"))</f>
        <v>Contractor</v>
      </c>
      <c r="T237" s="507">
        <v>0</v>
      </c>
      <c r="U237" s="507">
        <v>0</v>
      </c>
      <c r="V237" s="352">
        <v>0</v>
      </c>
      <c r="W237" s="106">
        <v>360</v>
      </c>
      <c r="X237" s="106">
        <v>115</v>
      </c>
      <c r="Y237" s="106">
        <v>15</v>
      </c>
      <c r="Z237" s="107">
        <f t="shared" si="29"/>
        <v>490</v>
      </c>
      <c r="AA237" s="156">
        <f t="shared" si="30"/>
        <v>43</v>
      </c>
      <c r="AB237" s="155">
        <f>ROUND(IF(Table2[[#This Row],[Type]]="Company",Table2[[#This Row],[Basic_Rate_Day]]*8.33%,5),0)</f>
        <v>5</v>
      </c>
      <c r="AC237" s="107">
        <f t="shared" si="24"/>
        <v>538</v>
      </c>
      <c r="AD237" s="106">
        <v>501</v>
      </c>
      <c r="AE237" s="343" t="s">
        <v>963</v>
      </c>
      <c r="AF237" s="343" t="s">
        <v>580</v>
      </c>
      <c r="AG237" s="343" t="s">
        <v>993</v>
      </c>
      <c r="AH237" s="343"/>
      <c r="AI237" s="349" t="str">
        <f t="shared" si="27"/>
        <v>1</v>
      </c>
      <c r="AJ237" s="353">
        <f t="shared" si="28"/>
        <v>-12</v>
      </c>
      <c r="AK237" s="349" t="str" cm="1">
        <f t="array" ref="AK237">_xlfn.IFS(Z237&lt;=501, "440-501", Z237&lt;=550, "502-550", Z237&lt;=600, "551-600", Z237&lt;=650, "601-650", Z237&lt;=700, "651-700", TRUE, "Above 700")</f>
        <v>440-501</v>
      </c>
      <c r="AL237" s="343"/>
      <c r="AM237" s="343"/>
      <c r="AN237" s="348">
        <v>44621</v>
      </c>
      <c r="AO237" s="374" t="s">
        <v>654</v>
      </c>
      <c r="AP237" s="349" t="str">
        <f t="shared" ca="1" si="31"/>
        <v>4Y 5M</v>
      </c>
      <c r="AQ237" s="355" t="str">
        <f>IF(_xlfn.DAYS(SETUP!$A$2,AN237)&lt;365,"Less Than 1 Yr", IF(_xlfn.DAYS(SETUP!$A$2,AN237)&lt;=730,"1 Year to 2 Yrs", IF(_xlfn.DAYS(SETUP!$A$2,AN237)&lt;=1095,"2 Yrs to 3 Yrs", IF(_xlfn.DAYS(SETUP!$A$2,AN237)&lt;=1825,"3 Yrs to 5 Yrs", IF(_xlfn.DAYS(SETUP!$A$2,AN237)&lt;=2555,"5 Yrs to 7 Yrs", "Above 7 Yrs")))))</f>
        <v>3 Yrs to 5 Yrs</v>
      </c>
      <c r="AR237" s="356" t="str">
        <f>IF(J237="","",DATEDIF(J237,SETUP!$B$2,"Y")&amp;" Yrs")</f>
        <v>35 Yrs</v>
      </c>
      <c r="AS237" s="349" t="str">
        <f>IF(J237="","",
 IF(DATEDIF(J237,SETUP!$B$2,"Y")&lt;25,"Below 25",
 IF(DATEDIF(J237,SETUP!$B$2,"Y")&lt;30,"25-30",
 IF(DATEDIF(J237,SETUP!$B$2,"Y")&lt;35,"30-35",
 IF(DATEDIF(J237,SETUP!$B$2,"Y")&lt;40,"35-40",
 "Above 40")))))</f>
        <v>35-40</v>
      </c>
      <c r="AT237" s="349" t="s">
        <v>1142</v>
      </c>
      <c r="AU237" s="349"/>
      <c r="AV237" s="349">
        <f t="shared" si="26"/>
        <v>20</v>
      </c>
      <c r="AW237" s="357"/>
      <c r="AX237" s="343">
        <v>360</v>
      </c>
      <c r="AY237" s="352">
        <v>115</v>
      </c>
      <c r="AZ237" s="343"/>
      <c r="BA237" s="343"/>
    </row>
    <row r="238" spans="1:53" ht="13.95" customHeight="1" x14ac:dyDescent="0.25">
      <c r="A238" s="343">
        <f>COUNTIF($D$2:D238,D238)</f>
        <v>21</v>
      </c>
      <c r="B238" s="344" t="s">
        <v>656</v>
      </c>
      <c r="C238" s="345" t="s">
        <v>657</v>
      </c>
      <c r="D238" s="343" t="s">
        <v>930</v>
      </c>
      <c r="E238" s="346" t="s">
        <v>42</v>
      </c>
      <c r="F238" s="343" t="s">
        <v>43</v>
      </c>
      <c r="G238" s="681" t="s">
        <v>51</v>
      </c>
      <c r="H238" s="343"/>
      <c r="I238" s="348" t="s">
        <v>45</v>
      </c>
      <c r="J238" s="348">
        <v>35175</v>
      </c>
      <c r="K238" s="348">
        <v>46054</v>
      </c>
      <c r="L238" s="343" t="s">
        <v>605</v>
      </c>
      <c r="M238" s="343"/>
      <c r="N238" s="349" t="str">
        <f>IF(OR(MASTER_Workers!$E238="Contractor-PF",MASTER_Workers!$E238="Company"),"Yes","No")</f>
        <v>Yes</v>
      </c>
      <c r="O238" s="349" t="str">
        <f>IF(Table2[[#This Row],[Unit]]= "Sakar-III", "YES", "NO")</f>
        <v>YES</v>
      </c>
      <c r="P238" s="350">
        <v>101221444504</v>
      </c>
      <c r="Q238" s="507">
        <v>0</v>
      </c>
      <c r="R238" s="343"/>
      <c r="S238" s="367" t="str">
        <f>IF(Table2[[#This Row],[Type]]&lt;&gt;"Company", "Contractor", IF(Table2[[#This Row],[Bank_Name]]&lt;&gt;"HDFC Bank", "Cheque Payment", "HDFC NEFT"))</f>
        <v>Contractor</v>
      </c>
      <c r="T238" s="507">
        <v>0</v>
      </c>
      <c r="U238" s="507">
        <v>0</v>
      </c>
      <c r="V238" s="352">
        <v>0</v>
      </c>
      <c r="W238" s="106">
        <v>348</v>
      </c>
      <c r="X238" s="106">
        <v>117</v>
      </c>
      <c r="Y238" s="106">
        <v>0</v>
      </c>
      <c r="Z238" s="107">
        <f t="shared" si="29"/>
        <v>465</v>
      </c>
      <c r="AA238" s="156">
        <f t="shared" si="30"/>
        <v>42</v>
      </c>
      <c r="AB238" s="106">
        <f>ROUND(IF(Table2[[#This Row],[Type]]="Company",Table2[[#This Row],[Basic_Rate_Day]]*8.33%,5),0)</f>
        <v>5</v>
      </c>
      <c r="AC238" s="107">
        <f t="shared" si="24"/>
        <v>512</v>
      </c>
      <c r="AD238" s="106">
        <v>501</v>
      </c>
      <c r="AE238" s="343" t="s">
        <v>956</v>
      </c>
      <c r="AF238" s="343" t="s">
        <v>957</v>
      </c>
      <c r="AG238" s="343" t="s">
        <v>996</v>
      </c>
      <c r="AH238" s="343"/>
      <c r="AI238" s="349" t="str">
        <f t="shared" si="27"/>
        <v>1</v>
      </c>
      <c r="AJ238" s="353">
        <f t="shared" si="28"/>
        <v>-37</v>
      </c>
      <c r="AK238" s="349" t="str" cm="1">
        <f t="array" ref="AK238">_xlfn.IFS(Z238&lt;=501, "440-501", Z238&lt;=550, "502-550", Z238&lt;=600, "551-600", Z238&lt;=650, "601-650", Z238&lt;=700, "651-700", TRUE, "Above 700")</f>
        <v>440-501</v>
      </c>
      <c r="AL238" s="343"/>
      <c r="AM238" s="343"/>
      <c r="AN238" s="348">
        <v>44986</v>
      </c>
      <c r="AO238" s="374" t="s">
        <v>656</v>
      </c>
      <c r="AP238" s="349" t="str">
        <f t="shared" ca="1" si="31"/>
        <v>3Y 5M</v>
      </c>
      <c r="AQ238" s="355" t="str">
        <f>IF(_xlfn.DAYS(SETUP!$A$2,AN238)&lt;365,"Less Than 1 Yr", IF(_xlfn.DAYS(SETUP!$A$2,AN238)&lt;=730,"1 Year to 2 Yrs", IF(_xlfn.DAYS(SETUP!$A$2,AN238)&lt;=1095,"2 Yrs to 3 Yrs", IF(_xlfn.DAYS(SETUP!$A$2,AN238)&lt;=1825,"3 Yrs to 5 Yrs", IF(_xlfn.DAYS(SETUP!$A$2,AN238)&lt;=2555,"5 Yrs to 7 Yrs", "Above 7 Yrs")))))</f>
        <v>3 Yrs to 5 Yrs</v>
      </c>
      <c r="AR238" s="356" t="str">
        <f>IF(J238="","",DATEDIF(J238,SETUP!$B$2,"Y")&amp;" Yrs")</f>
        <v>29 Yrs</v>
      </c>
      <c r="AS238" s="349" t="str">
        <f>IF(J238="","",
 IF(DATEDIF(J238,SETUP!$B$2,"Y")&lt;25,"Below 25",
 IF(DATEDIF(J238,SETUP!$B$2,"Y")&lt;30,"25-30",
 IF(DATEDIF(J238,SETUP!$B$2,"Y")&lt;35,"30-35",
 IF(DATEDIF(J238,SETUP!$B$2,"Y")&lt;40,"35-40",
 "Above 40")))))</f>
        <v>25-30</v>
      </c>
      <c r="AT238" s="349" t="s">
        <v>1140</v>
      </c>
      <c r="AU238" s="349"/>
      <c r="AV238" s="343">
        <f t="shared" si="26"/>
        <v>20</v>
      </c>
      <c r="AW238" s="357"/>
      <c r="AX238" s="343">
        <v>348</v>
      </c>
      <c r="AY238" s="352">
        <v>117</v>
      </c>
      <c r="AZ238" s="343"/>
      <c r="BA238" s="343"/>
    </row>
    <row r="239" spans="1:53" ht="13.95" customHeight="1" x14ac:dyDescent="0.25">
      <c r="A239" s="343">
        <f>COUNTIF($D$2:D239,D239)</f>
        <v>22</v>
      </c>
      <c r="B239" s="344" t="s">
        <v>658</v>
      </c>
      <c r="C239" s="345" t="s">
        <v>659</v>
      </c>
      <c r="D239" s="343" t="s">
        <v>930</v>
      </c>
      <c r="E239" s="346" t="s">
        <v>42</v>
      </c>
      <c r="F239" s="343" t="s">
        <v>43</v>
      </c>
      <c r="G239" s="681" t="s">
        <v>51</v>
      </c>
      <c r="H239" s="343"/>
      <c r="I239" s="348" t="s">
        <v>52</v>
      </c>
      <c r="J239" s="348">
        <v>32509</v>
      </c>
      <c r="K239" s="348">
        <v>46054</v>
      </c>
      <c r="L239" s="343" t="s">
        <v>605</v>
      </c>
      <c r="M239" s="343"/>
      <c r="N239" s="349" t="str">
        <f>IF(OR(MASTER_Workers!$E239="Contractor-PF",MASTER_Workers!$E239="Company"),"Yes","No")</f>
        <v>Yes</v>
      </c>
      <c r="O239" s="349" t="str">
        <f>IF(Table2[[#This Row],[Unit]]= "Sakar-III", "YES", "NO")</f>
        <v>YES</v>
      </c>
      <c r="P239" s="350">
        <v>101929973879</v>
      </c>
      <c r="Q239" s="507">
        <v>0</v>
      </c>
      <c r="R239" s="343"/>
      <c r="S239" s="367" t="str">
        <f>IF(Table2[[#This Row],[Type]]&lt;&gt;"Company", "Contractor", IF(Table2[[#This Row],[Bank_Name]]&lt;&gt;"HDFC Bank", "Cheque Payment", "HDFC NEFT"))</f>
        <v>Contractor</v>
      </c>
      <c r="T239" s="507">
        <v>0</v>
      </c>
      <c r="U239" s="507">
        <v>0</v>
      </c>
      <c r="V239" s="352">
        <v>0</v>
      </c>
      <c r="W239" s="106">
        <v>340</v>
      </c>
      <c r="X239" s="106">
        <v>110</v>
      </c>
      <c r="Y239" s="106">
        <v>0</v>
      </c>
      <c r="Z239" s="107">
        <f t="shared" si="29"/>
        <v>450</v>
      </c>
      <c r="AA239" s="156">
        <f t="shared" si="30"/>
        <v>41</v>
      </c>
      <c r="AB239" s="106">
        <f>ROUND(IF(Table2[[#This Row],[Type]]="Company",Table2[[#This Row],[Basic_Rate_Day]]*8.33%,5),0)</f>
        <v>5</v>
      </c>
      <c r="AC239" s="107">
        <f t="shared" si="24"/>
        <v>496</v>
      </c>
      <c r="AD239" s="106">
        <v>501</v>
      </c>
      <c r="AE239" s="343" t="s">
        <v>963</v>
      </c>
      <c r="AF239" s="343" t="s">
        <v>580</v>
      </c>
      <c r="AG239" s="343" t="s">
        <v>993</v>
      </c>
      <c r="AH239" s="343"/>
      <c r="AI239" s="349" t="str">
        <f t="shared" si="27"/>
        <v>1</v>
      </c>
      <c r="AJ239" s="353">
        <f t="shared" si="28"/>
        <v>-52</v>
      </c>
      <c r="AK239" s="349" t="str" cm="1">
        <f t="array" ref="AK239">_xlfn.IFS(Z239&lt;=501, "440-501", Z239&lt;=550, "502-550", Z239&lt;=600, "551-600", Z239&lt;=650, "601-650", Z239&lt;=700, "651-700", TRUE, "Above 700")</f>
        <v>440-501</v>
      </c>
      <c r="AL239" s="343"/>
      <c r="AM239" s="343"/>
      <c r="AN239" s="348">
        <v>44986</v>
      </c>
      <c r="AO239" s="374" t="s">
        <v>658</v>
      </c>
      <c r="AP239" s="349" t="str">
        <f t="shared" ca="1" si="31"/>
        <v>3Y 5M</v>
      </c>
      <c r="AQ239" s="355" t="str">
        <f>IF(_xlfn.DAYS(SETUP!$A$2,AN239)&lt;365,"Less Than 1 Yr", IF(_xlfn.DAYS(SETUP!$A$2,AN239)&lt;=730,"1 Year to 2 Yrs", IF(_xlfn.DAYS(SETUP!$A$2,AN239)&lt;=1095,"2 Yrs to 3 Yrs", IF(_xlfn.DAYS(SETUP!$A$2,AN239)&lt;=1825,"3 Yrs to 5 Yrs", IF(_xlfn.DAYS(SETUP!$A$2,AN239)&lt;=2555,"5 Yrs to 7 Yrs", "Above 7 Yrs")))))</f>
        <v>3 Yrs to 5 Yrs</v>
      </c>
      <c r="AR239" s="356" t="str">
        <f>IF(J239="","",DATEDIF(J239,SETUP!$B$2,"Y")&amp;" Yrs")</f>
        <v>37 Yrs</v>
      </c>
      <c r="AS239" s="349" t="str">
        <f>IF(J239="","",
 IF(DATEDIF(J239,SETUP!$B$2,"Y")&lt;25,"Below 25",
 IF(DATEDIF(J239,SETUP!$B$2,"Y")&lt;30,"25-30",
 IF(DATEDIF(J239,SETUP!$B$2,"Y")&lt;35,"30-35",
 IF(DATEDIF(J239,SETUP!$B$2,"Y")&lt;40,"35-40",
 "Above 40")))))</f>
        <v>35-40</v>
      </c>
      <c r="AT239" s="349" t="s">
        <v>1140</v>
      </c>
      <c r="AU239" s="349"/>
      <c r="AV239" s="343">
        <f t="shared" si="26"/>
        <v>20</v>
      </c>
      <c r="AW239" s="357"/>
      <c r="AX239" s="343">
        <v>340</v>
      </c>
      <c r="AY239" s="352">
        <v>110</v>
      </c>
      <c r="AZ239" s="343"/>
      <c r="BA239" s="343"/>
    </row>
    <row r="240" spans="1:53" ht="13.95" customHeight="1" x14ac:dyDescent="0.25">
      <c r="A240" s="343">
        <f>COUNTIF($D$2:D240,D240)</f>
        <v>23</v>
      </c>
      <c r="B240" s="344" t="s">
        <v>660</v>
      </c>
      <c r="C240" s="345" t="s">
        <v>661</v>
      </c>
      <c r="D240" s="343" t="s">
        <v>930</v>
      </c>
      <c r="E240" s="346" t="s">
        <v>42</v>
      </c>
      <c r="F240" s="343" t="s">
        <v>43</v>
      </c>
      <c r="G240" s="681" t="s">
        <v>51</v>
      </c>
      <c r="H240" s="343"/>
      <c r="I240" s="348" t="s">
        <v>52</v>
      </c>
      <c r="J240" s="348">
        <v>35543</v>
      </c>
      <c r="K240" s="348">
        <v>46054</v>
      </c>
      <c r="L240" s="343" t="s">
        <v>605</v>
      </c>
      <c r="M240" s="343"/>
      <c r="N240" s="349" t="str">
        <f>IF(OR(MASTER_Workers!$E240="Contractor-PF",MASTER_Workers!$E240="Company"),"Yes","No")</f>
        <v>Yes</v>
      </c>
      <c r="O240" s="349" t="str">
        <f>IF(Table2[[#This Row],[Unit]]= "Sakar-III", "YES", "NO")</f>
        <v>YES</v>
      </c>
      <c r="P240" s="350">
        <v>101697712683</v>
      </c>
      <c r="Q240" s="507">
        <v>0</v>
      </c>
      <c r="R240" s="343"/>
      <c r="S240" s="367" t="str">
        <f>IF(Table2[[#This Row],[Type]]&lt;&gt;"Company", "Contractor", IF(Table2[[#This Row],[Bank_Name]]&lt;&gt;"HDFC Bank", "Cheque Payment", "HDFC NEFT"))</f>
        <v>Contractor</v>
      </c>
      <c r="T240" s="507">
        <v>0</v>
      </c>
      <c r="U240" s="507">
        <v>0</v>
      </c>
      <c r="V240" s="352">
        <v>0</v>
      </c>
      <c r="W240" s="106">
        <v>340</v>
      </c>
      <c r="X240" s="106">
        <v>105</v>
      </c>
      <c r="Y240" s="106">
        <v>0</v>
      </c>
      <c r="Z240" s="107">
        <f t="shared" si="29"/>
        <v>445</v>
      </c>
      <c r="AA240" s="156">
        <f t="shared" si="30"/>
        <v>41</v>
      </c>
      <c r="AB240" s="106">
        <f>ROUND(IF(Table2[[#This Row],[Type]]="Company",Table2[[#This Row],[Basic_Rate_Day]]*8.33%,5),0)</f>
        <v>5</v>
      </c>
      <c r="AC240" s="107">
        <f t="shared" si="24"/>
        <v>491</v>
      </c>
      <c r="AD240" s="106">
        <v>501</v>
      </c>
      <c r="AE240" s="343" t="s">
        <v>965</v>
      </c>
      <c r="AF240" s="343" t="s">
        <v>957</v>
      </c>
      <c r="AG240" s="343" t="s">
        <v>994</v>
      </c>
      <c r="AH240" s="343"/>
      <c r="AI240" s="349" t="str">
        <f t="shared" si="27"/>
        <v>1</v>
      </c>
      <c r="AJ240" s="353">
        <f t="shared" si="28"/>
        <v>-57</v>
      </c>
      <c r="AK240" s="349" t="str" cm="1">
        <f t="array" ref="AK240">_xlfn.IFS(Z240&lt;=501, "440-501", Z240&lt;=550, "502-550", Z240&lt;=600, "551-600", Z240&lt;=650, "601-650", Z240&lt;=700, "651-700", TRUE, "Above 700")</f>
        <v>440-501</v>
      </c>
      <c r="AL240" s="343"/>
      <c r="AM240" s="343"/>
      <c r="AN240" s="348">
        <v>44986</v>
      </c>
      <c r="AO240" s="374" t="s">
        <v>660</v>
      </c>
      <c r="AP240" s="349" t="str">
        <f t="shared" ca="1" si="31"/>
        <v>3Y 5M</v>
      </c>
      <c r="AQ240" s="355" t="str">
        <f>IF(_xlfn.DAYS(SETUP!$A$2,AN240)&lt;365,"Less Than 1 Yr", IF(_xlfn.DAYS(SETUP!$A$2,AN240)&lt;=730,"1 Year to 2 Yrs", IF(_xlfn.DAYS(SETUP!$A$2,AN240)&lt;=1095,"2 Yrs to 3 Yrs", IF(_xlfn.DAYS(SETUP!$A$2,AN240)&lt;=1825,"3 Yrs to 5 Yrs", IF(_xlfn.DAYS(SETUP!$A$2,AN240)&lt;=2555,"5 Yrs to 7 Yrs", "Above 7 Yrs")))))</f>
        <v>3 Yrs to 5 Yrs</v>
      </c>
      <c r="AR240" s="356" t="str">
        <f>IF(J240="","",DATEDIF(J240,SETUP!$B$2,"Y")&amp;" Yrs")</f>
        <v>28 Yrs</v>
      </c>
      <c r="AS240" s="349" t="str">
        <f>IF(J240="","",
 IF(DATEDIF(J240,SETUP!$B$2,"Y")&lt;25,"Below 25",
 IF(DATEDIF(J240,SETUP!$B$2,"Y")&lt;30,"25-30",
 IF(DATEDIF(J240,SETUP!$B$2,"Y")&lt;35,"30-35",
 IF(DATEDIF(J240,SETUP!$B$2,"Y")&lt;40,"35-40",
 "Above 40")))))</f>
        <v>25-30</v>
      </c>
      <c r="AT240" s="349" t="s">
        <v>1140</v>
      </c>
      <c r="AU240" s="349"/>
      <c r="AV240" s="343">
        <f t="shared" si="26"/>
        <v>20</v>
      </c>
      <c r="AW240" s="357"/>
      <c r="AX240" s="343">
        <v>340</v>
      </c>
      <c r="AY240" s="352">
        <v>105</v>
      </c>
      <c r="AZ240" s="343"/>
      <c r="BA240" s="343"/>
    </row>
    <row r="241" spans="1:53" ht="13.95" customHeight="1" x14ac:dyDescent="0.25">
      <c r="A241" s="343">
        <f>COUNTIF($D$2:D241,D241)</f>
        <v>24</v>
      </c>
      <c r="B241" s="344" t="s">
        <v>662</v>
      </c>
      <c r="C241" s="345" t="s">
        <v>663</v>
      </c>
      <c r="D241" s="343" t="s">
        <v>930</v>
      </c>
      <c r="E241" s="346" t="s">
        <v>42</v>
      </c>
      <c r="F241" s="343" t="s">
        <v>43</v>
      </c>
      <c r="G241" s="681" t="s">
        <v>51</v>
      </c>
      <c r="H241" s="343"/>
      <c r="I241" s="348" t="s">
        <v>52</v>
      </c>
      <c r="J241" s="348">
        <v>29601</v>
      </c>
      <c r="K241" s="348">
        <v>46054</v>
      </c>
      <c r="L241" s="343" t="s">
        <v>605</v>
      </c>
      <c r="M241" s="343"/>
      <c r="N241" s="349" t="str">
        <f>IF(OR(MASTER_Workers!$E241="Contractor-PF",MASTER_Workers!$E241="Company"),"Yes","No")</f>
        <v>Yes</v>
      </c>
      <c r="O241" s="349" t="str">
        <f>IF(Table2[[#This Row],[Unit]]= "Sakar-III", "YES", "NO")</f>
        <v>YES</v>
      </c>
      <c r="P241" s="350">
        <v>101790213984</v>
      </c>
      <c r="Q241" s="507">
        <v>0</v>
      </c>
      <c r="R241" s="343"/>
      <c r="S241" s="367" t="str">
        <f>IF(Table2[[#This Row],[Type]]&lt;&gt;"Company", "Contractor", IF(Table2[[#This Row],[Bank_Name]]&lt;&gt;"HDFC Bank", "Cheque Payment", "HDFC NEFT"))</f>
        <v>Contractor</v>
      </c>
      <c r="T241" s="507">
        <v>0</v>
      </c>
      <c r="U241" s="507">
        <v>0</v>
      </c>
      <c r="V241" s="352">
        <v>0</v>
      </c>
      <c r="W241" s="106">
        <v>340</v>
      </c>
      <c r="X241" s="106">
        <v>105</v>
      </c>
      <c r="Y241" s="106">
        <v>0</v>
      </c>
      <c r="Z241" s="107">
        <f t="shared" si="29"/>
        <v>445</v>
      </c>
      <c r="AA241" s="156">
        <f t="shared" si="30"/>
        <v>41</v>
      </c>
      <c r="AB241" s="106">
        <f>ROUND(IF(Table2[[#This Row],[Type]]="Company",Table2[[#This Row],[Basic_Rate_Day]]*8.33%,5),0)</f>
        <v>5</v>
      </c>
      <c r="AC241" s="107">
        <f t="shared" si="24"/>
        <v>491</v>
      </c>
      <c r="AD241" s="106">
        <v>501</v>
      </c>
      <c r="AE241" s="343" t="s">
        <v>963</v>
      </c>
      <c r="AF241" s="343" t="s">
        <v>580</v>
      </c>
      <c r="AG241" s="343" t="s">
        <v>993</v>
      </c>
      <c r="AH241" s="343"/>
      <c r="AI241" s="349" t="str">
        <f t="shared" si="27"/>
        <v>1</v>
      </c>
      <c r="AJ241" s="353">
        <f t="shared" si="28"/>
        <v>-57</v>
      </c>
      <c r="AK241" s="349" t="str" cm="1">
        <f t="array" ref="AK241">_xlfn.IFS(Z241&lt;=501, "440-501", Z241&lt;=550, "502-550", Z241&lt;=600, "551-600", Z241&lt;=650, "601-650", Z241&lt;=700, "651-700", TRUE, "Above 700")</f>
        <v>440-501</v>
      </c>
      <c r="AL241" s="343"/>
      <c r="AM241" s="343"/>
      <c r="AN241" s="348">
        <v>45108</v>
      </c>
      <c r="AO241" s="374" t="s">
        <v>662</v>
      </c>
      <c r="AP241" s="349" t="str">
        <f t="shared" ca="1" si="31"/>
        <v>3Y 1M</v>
      </c>
      <c r="AQ241" s="355" t="str">
        <f>IF(_xlfn.DAYS(SETUP!$A$2,AN241)&lt;365,"Less Than 1 Yr", IF(_xlfn.DAYS(SETUP!$A$2,AN241)&lt;=730,"1 Year to 2 Yrs", IF(_xlfn.DAYS(SETUP!$A$2,AN241)&lt;=1095,"2 Yrs to 3 Yrs", IF(_xlfn.DAYS(SETUP!$A$2,AN241)&lt;=1825,"3 Yrs to 5 Yrs", IF(_xlfn.DAYS(SETUP!$A$2,AN241)&lt;=2555,"5 Yrs to 7 Yrs", "Above 7 Yrs")))))</f>
        <v>3 Yrs to 5 Yrs</v>
      </c>
      <c r="AR241" s="356" t="str">
        <f>IF(J241="","",DATEDIF(J241,SETUP!$B$2,"Y")&amp;" Yrs")</f>
        <v>45 Yrs</v>
      </c>
      <c r="AS241" s="349" t="str">
        <f>IF(J241="","",
 IF(DATEDIF(J241,SETUP!$B$2,"Y")&lt;25,"Below 25",
 IF(DATEDIF(J241,SETUP!$B$2,"Y")&lt;30,"25-30",
 IF(DATEDIF(J241,SETUP!$B$2,"Y")&lt;35,"30-35",
 IF(DATEDIF(J241,SETUP!$B$2,"Y")&lt;40,"35-40",
 "Above 40")))))</f>
        <v>Above 40</v>
      </c>
      <c r="AT241" s="349" t="s">
        <v>1140</v>
      </c>
      <c r="AU241" s="349"/>
      <c r="AV241" s="343">
        <f t="shared" si="26"/>
        <v>20</v>
      </c>
      <c r="AW241" s="357"/>
      <c r="AX241" s="343">
        <v>340</v>
      </c>
      <c r="AY241" s="352">
        <v>105</v>
      </c>
      <c r="AZ241" s="343"/>
      <c r="BA241" s="343"/>
    </row>
    <row r="242" spans="1:53" ht="13.95" customHeight="1" x14ac:dyDescent="0.25">
      <c r="A242" s="343">
        <f>COUNTIF($D$2:D242,D242)</f>
        <v>25</v>
      </c>
      <c r="B242" s="344" t="s">
        <v>664</v>
      </c>
      <c r="C242" s="345" t="s">
        <v>665</v>
      </c>
      <c r="D242" s="343" t="s">
        <v>930</v>
      </c>
      <c r="E242" s="346" t="s">
        <v>42</v>
      </c>
      <c r="F242" s="343" t="s">
        <v>43</v>
      </c>
      <c r="G242" s="681" t="s">
        <v>51</v>
      </c>
      <c r="H242" s="343"/>
      <c r="I242" s="348" t="s">
        <v>52</v>
      </c>
      <c r="J242" s="348">
        <v>35303</v>
      </c>
      <c r="K242" s="348">
        <v>46054</v>
      </c>
      <c r="L242" s="343" t="s">
        <v>605</v>
      </c>
      <c r="M242" s="343"/>
      <c r="N242" s="349" t="str">
        <f>IF(OR(MASTER_Workers!$E242="Contractor-PF",MASTER_Workers!$E242="Company"),"Yes","No")</f>
        <v>Yes</v>
      </c>
      <c r="O242" s="349" t="str">
        <f>IF(Table2[[#This Row],[Unit]]= "Sakar-III", "YES", "NO")</f>
        <v>YES</v>
      </c>
      <c r="P242" s="350">
        <v>101243019906</v>
      </c>
      <c r="Q242" s="507">
        <v>0</v>
      </c>
      <c r="R242" s="343"/>
      <c r="S242" s="367" t="str">
        <f>IF(Table2[[#This Row],[Type]]&lt;&gt;"Company", "Contractor", IF(Table2[[#This Row],[Bank_Name]]&lt;&gt;"HDFC Bank", "Cheque Payment", "HDFC NEFT"))</f>
        <v>Contractor</v>
      </c>
      <c r="T242" s="507">
        <v>0</v>
      </c>
      <c r="U242" s="507">
        <v>0</v>
      </c>
      <c r="V242" s="352">
        <v>0</v>
      </c>
      <c r="W242" s="106">
        <v>340</v>
      </c>
      <c r="X242" s="106">
        <v>105</v>
      </c>
      <c r="Y242" s="106">
        <v>0</v>
      </c>
      <c r="Z242" s="107">
        <f t="shared" si="29"/>
        <v>445</v>
      </c>
      <c r="AA242" s="156">
        <f t="shared" si="30"/>
        <v>41</v>
      </c>
      <c r="AB242" s="106">
        <f>ROUND(IF(Table2[[#This Row],[Type]]="Company",Table2[[#This Row],[Basic_Rate_Day]]*8.33%,5),0)</f>
        <v>5</v>
      </c>
      <c r="AC242" s="107">
        <f t="shared" si="24"/>
        <v>491</v>
      </c>
      <c r="AD242" s="106">
        <v>501</v>
      </c>
      <c r="AE242" s="343" t="s">
        <v>963</v>
      </c>
      <c r="AF242" s="343" t="s">
        <v>580</v>
      </c>
      <c r="AG242" s="343" t="s">
        <v>993</v>
      </c>
      <c r="AH242" s="343"/>
      <c r="AI242" s="349" t="str">
        <f t="shared" si="27"/>
        <v>1</v>
      </c>
      <c r="AJ242" s="353">
        <f t="shared" si="28"/>
        <v>-57</v>
      </c>
      <c r="AK242" s="349" t="str" cm="1">
        <f t="array" ref="AK242">_xlfn.IFS(Z242&lt;=501, "440-501", Z242&lt;=550, "502-550", Z242&lt;=600, "551-600", Z242&lt;=650, "601-650", Z242&lt;=700, "651-700", TRUE, "Above 700")</f>
        <v>440-501</v>
      </c>
      <c r="AL242" s="343"/>
      <c r="AM242" s="343"/>
      <c r="AN242" s="348">
        <v>45108</v>
      </c>
      <c r="AO242" s="374" t="s">
        <v>664</v>
      </c>
      <c r="AP242" s="349" t="str">
        <f t="shared" ca="1" si="31"/>
        <v>3Y 1M</v>
      </c>
      <c r="AQ242" s="355" t="str">
        <f>IF(_xlfn.DAYS(SETUP!$A$2,AN242)&lt;365,"Less Than 1 Yr", IF(_xlfn.DAYS(SETUP!$A$2,AN242)&lt;=730,"1 Year to 2 Yrs", IF(_xlfn.DAYS(SETUP!$A$2,AN242)&lt;=1095,"2 Yrs to 3 Yrs", IF(_xlfn.DAYS(SETUP!$A$2,AN242)&lt;=1825,"3 Yrs to 5 Yrs", IF(_xlfn.DAYS(SETUP!$A$2,AN242)&lt;=2555,"5 Yrs to 7 Yrs", "Above 7 Yrs")))))</f>
        <v>3 Yrs to 5 Yrs</v>
      </c>
      <c r="AR242" s="356" t="str">
        <f>IF(J242="","",DATEDIF(J242,SETUP!$B$2,"Y")&amp;" Yrs")</f>
        <v>29 Yrs</v>
      </c>
      <c r="AS242" s="349" t="str">
        <f>IF(J242="","",
 IF(DATEDIF(J242,SETUP!$B$2,"Y")&lt;25,"Below 25",
 IF(DATEDIF(J242,SETUP!$B$2,"Y")&lt;30,"25-30",
 IF(DATEDIF(J242,SETUP!$B$2,"Y")&lt;35,"30-35",
 IF(DATEDIF(J242,SETUP!$B$2,"Y")&lt;40,"35-40",
 "Above 40")))))</f>
        <v>25-30</v>
      </c>
      <c r="AT242" s="349" t="s">
        <v>1140</v>
      </c>
      <c r="AU242" s="349"/>
      <c r="AV242" s="343">
        <f t="shared" si="26"/>
        <v>20</v>
      </c>
      <c r="AW242" s="357"/>
      <c r="AX242" s="343">
        <v>340</v>
      </c>
      <c r="AY242" s="352">
        <v>105</v>
      </c>
      <c r="AZ242" s="343"/>
      <c r="BA242" s="343"/>
    </row>
    <row r="243" spans="1:53" ht="13.95" customHeight="1" x14ac:dyDescent="0.25">
      <c r="A243" s="343">
        <f>COUNTIF($D$2:D243,D243)</f>
        <v>26</v>
      </c>
      <c r="B243" s="344" t="s">
        <v>666</v>
      </c>
      <c r="C243" s="345" t="s">
        <v>667</v>
      </c>
      <c r="D243" s="343" t="s">
        <v>930</v>
      </c>
      <c r="E243" s="346" t="s">
        <v>42</v>
      </c>
      <c r="F243" s="343" t="s">
        <v>43</v>
      </c>
      <c r="G243" s="681" t="s">
        <v>51</v>
      </c>
      <c r="H243" s="343"/>
      <c r="I243" s="348" t="s">
        <v>52</v>
      </c>
      <c r="J243" s="348">
        <v>38415</v>
      </c>
      <c r="K243" s="348">
        <v>46054</v>
      </c>
      <c r="L243" s="343" t="s">
        <v>605</v>
      </c>
      <c r="M243" s="343"/>
      <c r="N243" s="349" t="str">
        <f>IF(OR(MASTER_Workers!$E243="Contractor-PF",MASTER_Workers!$E243="Company"),"Yes","No")</f>
        <v>Yes</v>
      </c>
      <c r="O243" s="349" t="str">
        <f>IF(Table2[[#This Row],[Unit]]= "Sakar-III", "YES", "NO")</f>
        <v>YES</v>
      </c>
      <c r="P243" s="350">
        <v>102028557685</v>
      </c>
      <c r="Q243" s="507">
        <v>0</v>
      </c>
      <c r="R243" s="343"/>
      <c r="S243" s="367" t="str">
        <f>IF(Table2[[#This Row],[Type]]&lt;&gt;"Company", "Contractor", IF(Table2[[#This Row],[Bank_Name]]&lt;&gt;"HDFC Bank", "Cheque Payment", "HDFC NEFT"))</f>
        <v>Contractor</v>
      </c>
      <c r="T243" s="507">
        <v>0</v>
      </c>
      <c r="U243" s="507">
        <v>0</v>
      </c>
      <c r="V243" s="352">
        <v>0</v>
      </c>
      <c r="W243" s="106">
        <v>340</v>
      </c>
      <c r="X243" s="106">
        <v>100</v>
      </c>
      <c r="Y243" s="106">
        <v>0</v>
      </c>
      <c r="Z243" s="107">
        <f t="shared" si="29"/>
        <v>440</v>
      </c>
      <c r="AA243" s="156">
        <f t="shared" si="30"/>
        <v>41</v>
      </c>
      <c r="AB243" s="106">
        <f>ROUND(IF(Table2[[#This Row],[Type]]="Company",Table2[[#This Row],[Basic_Rate_Day]]*8.33%,5),0)</f>
        <v>5</v>
      </c>
      <c r="AC243" s="107">
        <f t="shared" si="24"/>
        <v>486</v>
      </c>
      <c r="AD243" s="106">
        <v>501</v>
      </c>
      <c r="AE243" s="343" t="s">
        <v>963</v>
      </c>
      <c r="AF243" s="343" t="s">
        <v>580</v>
      </c>
      <c r="AG243" s="343" t="s">
        <v>996</v>
      </c>
      <c r="AH243" s="343"/>
      <c r="AI243" s="349" t="str">
        <f t="shared" si="27"/>
        <v>1</v>
      </c>
      <c r="AJ243" s="353">
        <f t="shared" si="28"/>
        <v>-62</v>
      </c>
      <c r="AK243" s="349" t="str" cm="1">
        <f t="array" ref="AK243">_xlfn.IFS(Z243&lt;=501, "440-501", Z243&lt;=550, "502-550", Z243&lt;=600, "551-600", Z243&lt;=650, "601-650", Z243&lt;=700, "651-700", TRUE, "Above 700")</f>
        <v>440-501</v>
      </c>
      <c r="AL243" s="343"/>
      <c r="AM243" s="343"/>
      <c r="AN243" s="348">
        <v>45261</v>
      </c>
      <c r="AO243" s="374" t="s">
        <v>666</v>
      </c>
      <c r="AP243" s="349" t="str">
        <f t="shared" ca="1" si="31"/>
        <v>2Y 8M</v>
      </c>
      <c r="AQ243" s="355" t="str">
        <f>IF(_xlfn.DAYS(SETUP!$A$2,AN243)&lt;365,"Less Than 1 Yr", IF(_xlfn.DAYS(SETUP!$A$2,AN243)&lt;=730,"1 Year to 2 Yrs", IF(_xlfn.DAYS(SETUP!$A$2,AN243)&lt;=1095,"2 Yrs to 3 Yrs", IF(_xlfn.DAYS(SETUP!$A$2,AN243)&lt;=1825,"3 Yrs to 5 Yrs", IF(_xlfn.DAYS(SETUP!$A$2,AN243)&lt;=2555,"5 Yrs to 7 Yrs", "Above 7 Yrs")))))</f>
        <v>2 Yrs to 3 Yrs</v>
      </c>
      <c r="AR243" s="356" t="str">
        <f>IF(J243="","",DATEDIF(J243,SETUP!$B$2,"Y")&amp;" Yrs")</f>
        <v>21 Yrs</v>
      </c>
      <c r="AS243" s="349" t="str">
        <f>IF(J243="","",
 IF(DATEDIF(J243,SETUP!$B$2,"Y")&lt;25,"Below 25",
 IF(DATEDIF(J243,SETUP!$B$2,"Y")&lt;30,"25-30",
 IF(DATEDIF(J243,SETUP!$B$2,"Y")&lt;35,"30-35",
 IF(DATEDIF(J243,SETUP!$B$2,"Y")&lt;40,"35-40",
 "Above 40")))))</f>
        <v>Below 25</v>
      </c>
      <c r="AT243" s="349" t="s">
        <v>1140</v>
      </c>
      <c r="AU243" s="349"/>
      <c r="AV243" s="343">
        <f t="shared" si="26"/>
        <v>20</v>
      </c>
      <c r="AW243" s="357"/>
      <c r="AX243" s="343">
        <v>340</v>
      </c>
      <c r="AY243" s="352">
        <v>100</v>
      </c>
      <c r="AZ243" s="343"/>
      <c r="BA243" s="343"/>
    </row>
    <row r="244" spans="1:53" ht="13.95" customHeight="1" x14ac:dyDescent="0.25">
      <c r="A244" s="343">
        <f>COUNTIF($D$2:D244,D244)</f>
        <v>27</v>
      </c>
      <c r="B244" s="344" t="s">
        <v>668</v>
      </c>
      <c r="C244" s="345" t="s">
        <v>669</v>
      </c>
      <c r="D244" s="343" t="s">
        <v>930</v>
      </c>
      <c r="E244" s="346" t="s">
        <v>42</v>
      </c>
      <c r="F244" s="343" t="s">
        <v>43</v>
      </c>
      <c r="G244" s="681" t="s">
        <v>51</v>
      </c>
      <c r="H244" s="343"/>
      <c r="I244" s="348" t="s">
        <v>52</v>
      </c>
      <c r="J244" s="348">
        <v>32676</v>
      </c>
      <c r="K244" s="348">
        <v>46054</v>
      </c>
      <c r="L244" s="343" t="s">
        <v>605</v>
      </c>
      <c r="M244" s="343"/>
      <c r="N244" s="349" t="str">
        <f>IF(OR(MASTER_Workers!$E244="Contractor-PF",MASTER_Workers!$E244="Company"),"Yes","No")</f>
        <v>Yes</v>
      </c>
      <c r="O244" s="349" t="str">
        <f>IF(Table2[[#This Row],[Unit]]= "Sakar-III", "YES", "NO")</f>
        <v>YES</v>
      </c>
      <c r="P244" s="350">
        <v>101331272493</v>
      </c>
      <c r="Q244" s="507">
        <v>0</v>
      </c>
      <c r="R244" s="343"/>
      <c r="S244" s="367" t="str">
        <f>IF(Table2[[#This Row],[Type]]&lt;&gt;"Company", "Contractor", IF(Table2[[#This Row],[Bank_Name]]&lt;&gt;"HDFC Bank", "Cheque Payment", "HDFC NEFT"))</f>
        <v>Contractor</v>
      </c>
      <c r="T244" s="507">
        <v>0</v>
      </c>
      <c r="U244" s="507">
        <v>0</v>
      </c>
      <c r="V244" s="352">
        <v>0</v>
      </c>
      <c r="W244" s="106">
        <v>340</v>
      </c>
      <c r="X244" s="106">
        <v>105</v>
      </c>
      <c r="Y244" s="106">
        <v>0</v>
      </c>
      <c r="Z244" s="107">
        <f t="shared" si="29"/>
        <v>445</v>
      </c>
      <c r="AA244" s="156">
        <f t="shared" si="30"/>
        <v>41</v>
      </c>
      <c r="AB244" s="106">
        <f>ROUND(IF(Table2[[#This Row],[Type]]="Company",Table2[[#This Row],[Basic_Rate_Day]]*8.33%,5),0)</f>
        <v>5</v>
      </c>
      <c r="AC244" s="107">
        <f t="shared" si="24"/>
        <v>491</v>
      </c>
      <c r="AD244" s="106">
        <v>501</v>
      </c>
      <c r="AE244" s="343" t="s">
        <v>963</v>
      </c>
      <c r="AF244" s="343" t="s">
        <v>580</v>
      </c>
      <c r="AG244" s="343" t="s">
        <v>995</v>
      </c>
      <c r="AH244" s="343"/>
      <c r="AI244" s="349" t="str">
        <f t="shared" si="27"/>
        <v>1</v>
      </c>
      <c r="AJ244" s="353">
        <f t="shared" si="28"/>
        <v>-57</v>
      </c>
      <c r="AK244" s="349" t="str" cm="1">
        <f t="array" ref="AK244">_xlfn.IFS(Z244&lt;=501, "440-501", Z244&lt;=550, "502-550", Z244&lt;=600, "551-600", Z244&lt;=650, "601-650", Z244&lt;=700, "651-700", TRUE, "Above 700")</f>
        <v>440-501</v>
      </c>
      <c r="AL244" s="343"/>
      <c r="AM244" s="343"/>
      <c r="AN244" s="348">
        <v>45262</v>
      </c>
      <c r="AO244" s="374" t="s">
        <v>668</v>
      </c>
      <c r="AP244" s="349" t="str">
        <f t="shared" ca="1" si="31"/>
        <v>2Y 8M</v>
      </c>
      <c r="AQ244" s="355" t="str">
        <f>IF(_xlfn.DAYS(SETUP!$A$2,AN244)&lt;365,"Less Than 1 Yr", IF(_xlfn.DAYS(SETUP!$A$2,AN244)&lt;=730,"1 Year to 2 Yrs", IF(_xlfn.DAYS(SETUP!$A$2,AN244)&lt;=1095,"2 Yrs to 3 Yrs", IF(_xlfn.DAYS(SETUP!$A$2,AN244)&lt;=1825,"3 Yrs to 5 Yrs", IF(_xlfn.DAYS(SETUP!$A$2,AN244)&lt;=2555,"5 Yrs to 7 Yrs", "Above 7 Yrs")))))</f>
        <v>2 Yrs to 3 Yrs</v>
      </c>
      <c r="AR244" s="356" t="str">
        <f>IF(J244="","",DATEDIF(J244,SETUP!$B$2,"Y")&amp;" Yrs")</f>
        <v>36 Yrs</v>
      </c>
      <c r="AS244" s="349" t="str">
        <f>IF(J244="","",
 IF(DATEDIF(J244,SETUP!$B$2,"Y")&lt;25,"Below 25",
 IF(DATEDIF(J244,SETUP!$B$2,"Y")&lt;30,"25-30",
 IF(DATEDIF(J244,SETUP!$B$2,"Y")&lt;35,"30-35",
 IF(DATEDIF(J244,SETUP!$B$2,"Y")&lt;40,"35-40",
 "Above 40")))))</f>
        <v>35-40</v>
      </c>
      <c r="AT244" s="349" t="s">
        <v>1140</v>
      </c>
      <c r="AU244" s="349"/>
      <c r="AV244" s="343">
        <f t="shared" si="26"/>
        <v>20</v>
      </c>
      <c r="AW244" s="357"/>
      <c r="AX244" s="343">
        <v>340</v>
      </c>
      <c r="AY244" s="352">
        <v>105</v>
      </c>
      <c r="AZ244" s="343"/>
      <c r="BA244" s="343"/>
    </row>
    <row r="245" spans="1:53" ht="13.95" customHeight="1" x14ac:dyDescent="0.25">
      <c r="A245" s="343">
        <f>COUNTIF($D$2:D245,D245)</f>
        <v>28</v>
      </c>
      <c r="B245" s="344" t="s">
        <v>670</v>
      </c>
      <c r="C245" s="345" t="s">
        <v>671</v>
      </c>
      <c r="D245" s="343" t="s">
        <v>930</v>
      </c>
      <c r="E245" s="346" t="s">
        <v>42</v>
      </c>
      <c r="F245" s="343" t="s">
        <v>43</v>
      </c>
      <c r="G245" s="681" t="s">
        <v>51</v>
      </c>
      <c r="H245" s="343"/>
      <c r="I245" s="348" t="s">
        <v>52</v>
      </c>
      <c r="J245" s="348">
        <v>32585</v>
      </c>
      <c r="K245" s="348">
        <v>46054</v>
      </c>
      <c r="L245" s="343" t="s">
        <v>605</v>
      </c>
      <c r="M245" s="343"/>
      <c r="N245" s="349" t="str">
        <f>IF(OR(MASTER_Workers!$E245="Contractor-PF",MASTER_Workers!$E245="Company"),"Yes","No")</f>
        <v>Yes</v>
      </c>
      <c r="O245" s="349" t="str">
        <f>IF(Table2[[#This Row],[Unit]]= "Sakar-III", "YES", "NO")</f>
        <v>YES</v>
      </c>
      <c r="P245" s="350">
        <v>102028557671</v>
      </c>
      <c r="Q245" s="507">
        <v>0</v>
      </c>
      <c r="R245" s="343"/>
      <c r="S245" s="367" t="str">
        <f>IF(Table2[[#This Row],[Type]]&lt;&gt;"Company", "Contractor", IF(Table2[[#This Row],[Bank_Name]]&lt;&gt;"HDFC Bank", "Cheque Payment", "HDFC NEFT"))</f>
        <v>Contractor</v>
      </c>
      <c r="T245" s="507">
        <v>0</v>
      </c>
      <c r="U245" s="507">
        <v>0</v>
      </c>
      <c r="V245" s="352">
        <v>0</v>
      </c>
      <c r="W245" s="106">
        <v>340</v>
      </c>
      <c r="X245" s="106">
        <v>105</v>
      </c>
      <c r="Y245" s="106">
        <v>0</v>
      </c>
      <c r="Z245" s="107">
        <f t="shared" si="29"/>
        <v>445</v>
      </c>
      <c r="AA245" s="156">
        <f t="shared" si="30"/>
        <v>41</v>
      </c>
      <c r="AB245" s="106">
        <f>ROUND(IF(Table2[[#This Row],[Type]]="Company",Table2[[#This Row],[Basic_Rate_Day]]*8.33%,5),0)</f>
        <v>5</v>
      </c>
      <c r="AC245" s="107">
        <f t="shared" ref="AC245:AC308" si="32">+Z245+AA245+AB245</f>
        <v>491</v>
      </c>
      <c r="AD245" s="106">
        <v>501</v>
      </c>
      <c r="AE245" s="343" t="s">
        <v>963</v>
      </c>
      <c r="AF245" s="343" t="s">
        <v>580</v>
      </c>
      <c r="AG245" s="343" t="s">
        <v>995</v>
      </c>
      <c r="AH245" s="343"/>
      <c r="AI245" s="349" t="str">
        <f t="shared" si="27"/>
        <v>1</v>
      </c>
      <c r="AJ245" s="353">
        <f t="shared" si="28"/>
        <v>-57</v>
      </c>
      <c r="AK245" s="349" t="str" cm="1">
        <f t="array" ref="AK245">_xlfn.IFS(Z245&lt;=501, "440-501", Z245&lt;=550, "502-550", Z245&lt;=600, "551-600", Z245&lt;=650, "601-650", Z245&lt;=700, "651-700", TRUE, "Above 700")</f>
        <v>440-501</v>
      </c>
      <c r="AL245" s="343"/>
      <c r="AM245" s="343"/>
      <c r="AN245" s="348">
        <v>45262</v>
      </c>
      <c r="AO245" s="374" t="s">
        <v>670</v>
      </c>
      <c r="AP245" s="349" t="str">
        <f t="shared" ca="1" si="31"/>
        <v>2Y 8M</v>
      </c>
      <c r="AQ245" s="355" t="str">
        <f>IF(_xlfn.DAYS(SETUP!$A$2,AN245)&lt;365,"Less Than 1 Yr", IF(_xlfn.DAYS(SETUP!$A$2,AN245)&lt;=730,"1 Year to 2 Yrs", IF(_xlfn.DAYS(SETUP!$A$2,AN245)&lt;=1095,"2 Yrs to 3 Yrs", IF(_xlfn.DAYS(SETUP!$A$2,AN245)&lt;=1825,"3 Yrs to 5 Yrs", IF(_xlfn.DAYS(SETUP!$A$2,AN245)&lt;=2555,"5 Yrs to 7 Yrs", "Above 7 Yrs")))))</f>
        <v>2 Yrs to 3 Yrs</v>
      </c>
      <c r="AR245" s="356" t="str">
        <f>IF(J245="","",DATEDIF(J245,SETUP!$B$2,"Y")&amp;" Yrs")</f>
        <v>37 Yrs</v>
      </c>
      <c r="AS245" s="349" t="str">
        <f>IF(J245="","",
 IF(DATEDIF(J245,SETUP!$B$2,"Y")&lt;25,"Below 25",
 IF(DATEDIF(J245,SETUP!$B$2,"Y")&lt;30,"25-30",
 IF(DATEDIF(J245,SETUP!$B$2,"Y")&lt;35,"30-35",
 IF(DATEDIF(J245,SETUP!$B$2,"Y")&lt;40,"35-40",
 "Above 40")))))</f>
        <v>35-40</v>
      </c>
      <c r="AT245" s="349" t="s">
        <v>1140</v>
      </c>
      <c r="AU245" s="349"/>
      <c r="AV245" s="343">
        <f t="shared" si="26"/>
        <v>20</v>
      </c>
      <c r="AW245" s="357"/>
      <c r="AX245" s="343">
        <v>340</v>
      </c>
      <c r="AY245" s="352">
        <v>105</v>
      </c>
      <c r="AZ245" s="343"/>
      <c r="BA245" s="343"/>
    </row>
    <row r="246" spans="1:53" ht="13.95" customHeight="1" x14ac:dyDescent="0.25">
      <c r="A246" s="343">
        <f>COUNTIF($D$2:D246,D246)</f>
        <v>29</v>
      </c>
      <c r="B246" s="344" t="s">
        <v>672</v>
      </c>
      <c r="C246" s="345" t="s">
        <v>673</v>
      </c>
      <c r="D246" s="343" t="s">
        <v>930</v>
      </c>
      <c r="E246" s="346" t="s">
        <v>42</v>
      </c>
      <c r="F246" s="343" t="s">
        <v>43</v>
      </c>
      <c r="G246" s="681" t="s">
        <v>48</v>
      </c>
      <c r="H246" s="343"/>
      <c r="I246" s="348" t="s">
        <v>52</v>
      </c>
      <c r="J246" s="348">
        <v>32143</v>
      </c>
      <c r="K246" s="348">
        <v>46054</v>
      </c>
      <c r="L246" s="343" t="s">
        <v>605</v>
      </c>
      <c r="M246" s="343"/>
      <c r="N246" s="349" t="str">
        <f>IF(OR(MASTER_Workers!$E246="Contractor-PF",MASTER_Workers!$E246="Company"),"Yes","No")</f>
        <v>Yes</v>
      </c>
      <c r="O246" s="349" t="str">
        <f>IF(Table2[[#This Row],[Unit]]= "Sakar-III", "YES", "NO")</f>
        <v>YES</v>
      </c>
      <c r="P246" s="350">
        <v>102032033828</v>
      </c>
      <c r="Q246" s="507">
        <v>0</v>
      </c>
      <c r="R246" s="343"/>
      <c r="S246" s="367" t="str">
        <f>IF(Table2[[#This Row],[Type]]&lt;&gt;"Company", "Contractor", IF(Table2[[#This Row],[Bank_Name]]&lt;&gt;"HDFC Bank", "Cheque Payment", "HDFC NEFT"))</f>
        <v>Contractor</v>
      </c>
      <c r="T246" s="507">
        <v>0</v>
      </c>
      <c r="U246" s="507">
        <v>0</v>
      </c>
      <c r="V246" s="352">
        <v>0</v>
      </c>
      <c r="W246" s="106">
        <v>340</v>
      </c>
      <c r="X246" s="106">
        <v>105</v>
      </c>
      <c r="Y246" s="106">
        <v>0</v>
      </c>
      <c r="Z246" s="107">
        <f t="shared" si="29"/>
        <v>445</v>
      </c>
      <c r="AA246" s="156">
        <f t="shared" si="30"/>
        <v>41</v>
      </c>
      <c r="AB246" s="106">
        <f>ROUND(IF(Table2[[#This Row],[Type]]="Company",Table2[[#This Row],[Basic_Rate_Day]]*8.33%,5),0)</f>
        <v>5</v>
      </c>
      <c r="AC246" s="107">
        <f t="shared" si="32"/>
        <v>491</v>
      </c>
      <c r="AD246" s="106">
        <v>501</v>
      </c>
      <c r="AE246" s="343" t="s">
        <v>963</v>
      </c>
      <c r="AF246" s="343" t="s">
        <v>580</v>
      </c>
      <c r="AG246" s="343" t="s">
        <v>995</v>
      </c>
      <c r="AH246" s="343"/>
      <c r="AI246" s="349" t="str">
        <f t="shared" si="27"/>
        <v>1</v>
      </c>
      <c r="AJ246" s="353">
        <f t="shared" si="28"/>
        <v>-57</v>
      </c>
      <c r="AK246" s="349" t="str" cm="1">
        <f t="array" ref="AK246">_xlfn.IFS(Z246&lt;=501, "440-501", Z246&lt;=550, "502-550", Z246&lt;=600, "551-600", Z246&lt;=650, "601-650", Z246&lt;=700, "651-700", TRUE, "Above 700")</f>
        <v>440-501</v>
      </c>
      <c r="AL246" s="343"/>
      <c r="AM246" s="343"/>
      <c r="AN246" s="348">
        <v>45292</v>
      </c>
      <c r="AO246" s="374" t="s">
        <v>672</v>
      </c>
      <c r="AP246" s="349" t="str">
        <f t="shared" ca="1" si="31"/>
        <v>2Y 7M</v>
      </c>
      <c r="AQ246" s="355" t="str">
        <f>IF(_xlfn.DAYS(SETUP!$A$2,AN246)&lt;365,"Less Than 1 Yr", IF(_xlfn.DAYS(SETUP!$A$2,AN246)&lt;=730,"1 Year to 2 Yrs", IF(_xlfn.DAYS(SETUP!$A$2,AN246)&lt;=1095,"2 Yrs to 3 Yrs", IF(_xlfn.DAYS(SETUP!$A$2,AN246)&lt;=1825,"3 Yrs to 5 Yrs", IF(_xlfn.DAYS(SETUP!$A$2,AN246)&lt;=2555,"5 Yrs to 7 Yrs", "Above 7 Yrs")))))</f>
        <v>2 Yrs to 3 Yrs</v>
      </c>
      <c r="AR246" s="356" t="str">
        <f>IF(J246="","",DATEDIF(J246,SETUP!$B$2,"Y")&amp;" Yrs")</f>
        <v>38 Yrs</v>
      </c>
      <c r="AS246" s="349" t="str">
        <f>IF(J246="","",
 IF(DATEDIF(J246,SETUP!$B$2,"Y")&lt;25,"Below 25",
 IF(DATEDIF(J246,SETUP!$B$2,"Y")&lt;30,"25-30",
 IF(DATEDIF(J246,SETUP!$B$2,"Y")&lt;35,"30-35",
 IF(DATEDIF(J246,SETUP!$B$2,"Y")&lt;40,"35-40",
 "Above 40")))))</f>
        <v>35-40</v>
      </c>
      <c r="AT246" s="349" t="s">
        <v>1140</v>
      </c>
      <c r="AU246" s="349"/>
      <c r="AV246" s="343">
        <f t="shared" si="26"/>
        <v>20</v>
      </c>
      <c r="AW246" s="357"/>
      <c r="AX246" s="343">
        <v>340</v>
      </c>
      <c r="AY246" s="352">
        <v>105</v>
      </c>
      <c r="AZ246" s="343"/>
      <c r="BA246" s="343"/>
    </row>
    <row r="247" spans="1:53" ht="13.95" customHeight="1" x14ac:dyDescent="0.25">
      <c r="A247" s="343">
        <f>COUNTIF($D$2:D247,D247)</f>
        <v>30</v>
      </c>
      <c r="B247" s="344" t="s">
        <v>674</v>
      </c>
      <c r="C247" s="345" t="s">
        <v>675</v>
      </c>
      <c r="D247" s="343" t="s">
        <v>930</v>
      </c>
      <c r="E247" s="346" t="s">
        <v>42</v>
      </c>
      <c r="F247" s="343" t="s">
        <v>43</v>
      </c>
      <c r="G247" s="681" t="s">
        <v>51</v>
      </c>
      <c r="H247" s="343"/>
      <c r="I247" s="348" t="s">
        <v>52</v>
      </c>
      <c r="J247" s="348">
        <v>37880</v>
      </c>
      <c r="K247" s="348">
        <v>46054</v>
      </c>
      <c r="L247" s="343" t="s">
        <v>605</v>
      </c>
      <c r="M247" s="343"/>
      <c r="N247" s="349" t="str">
        <f>IF(OR(MASTER_Workers!$E247="Contractor-PF",MASTER_Workers!$E247="Company"),"Yes","No")</f>
        <v>Yes</v>
      </c>
      <c r="O247" s="349" t="str">
        <f>IF(Table2[[#This Row],[Unit]]= "Sakar-III", "YES", "NO")</f>
        <v>YES</v>
      </c>
      <c r="P247" s="350">
        <v>102032032600</v>
      </c>
      <c r="Q247" s="507">
        <v>0</v>
      </c>
      <c r="R247" s="343"/>
      <c r="S247" s="367" t="str">
        <f>IF(Table2[[#This Row],[Type]]&lt;&gt;"Company", "Contractor", IF(Table2[[#This Row],[Bank_Name]]&lt;&gt;"HDFC Bank", "Cheque Payment", "HDFC NEFT"))</f>
        <v>Contractor</v>
      </c>
      <c r="T247" s="507">
        <v>0</v>
      </c>
      <c r="U247" s="507">
        <v>0</v>
      </c>
      <c r="V247" s="352">
        <v>0</v>
      </c>
      <c r="W247" s="106">
        <v>340</v>
      </c>
      <c r="X247" s="106">
        <v>105</v>
      </c>
      <c r="Y247" s="106">
        <v>0</v>
      </c>
      <c r="Z247" s="107">
        <f t="shared" si="29"/>
        <v>445</v>
      </c>
      <c r="AA247" s="156">
        <f t="shared" si="30"/>
        <v>41</v>
      </c>
      <c r="AB247" s="106">
        <f>ROUND(IF(Table2[[#This Row],[Type]]="Company",Table2[[#This Row],[Basic_Rate_Day]]*8.33%,5),0)</f>
        <v>5</v>
      </c>
      <c r="AC247" s="107">
        <f t="shared" si="32"/>
        <v>491</v>
      </c>
      <c r="AD247" s="106">
        <v>501</v>
      </c>
      <c r="AE247" s="343" t="s">
        <v>963</v>
      </c>
      <c r="AF247" s="343" t="s">
        <v>580</v>
      </c>
      <c r="AG247" s="343" t="s">
        <v>995</v>
      </c>
      <c r="AH247" s="343"/>
      <c r="AI247" s="349" t="str">
        <f t="shared" si="27"/>
        <v>1</v>
      </c>
      <c r="AJ247" s="353">
        <f t="shared" si="28"/>
        <v>-57</v>
      </c>
      <c r="AK247" s="349" t="str" cm="1">
        <f t="array" ref="AK247">_xlfn.IFS(Z247&lt;=501, "440-501", Z247&lt;=550, "502-550", Z247&lt;=600, "551-600", Z247&lt;=650, "601-650", Z247&lt;=700, "651-700", TRUE, "Above 700")</f>
        <v>440-501</v>
      </c>
      <c r="AL247" s="343"/>
      <c r="AM247" s="343"/>
      <c r="AN247" s="348">
        <v>45292</v>
      </c>
      <c r="AO247" s="374" t="s">
        <v>674</v>
      </c>
      <c r="AP247" s="349" t="str">
        <f t="shared" ca="1" si="31"/>
        <v>2Y 7M</v>
      </c>
      <c r="AQ247" s="355" t="str">
        <f>IF(_xlfn.DAYS(SETUP!$A$2,AN247)&lt;365,"Less Than 1 Yr", IF(_xlfn.DAYS(SETUP!$A$2,AN247)&lt;=730,"1 Year to 2 Yrs", IF(_xlfn.DAYS(SETUP!$A$2,AN247)&lt;=1095,"2 Yrs to 3 Yrs", IF(_xlfn.DAYS(SETUP!$A$2,AN247)&lt;=1825,"3 Yrs to 5 Yrs", IF(_xlfn.DAYS(SETUP!$A$2,AN247)&lt;=2555,"5 Yrs to 7 Yrs", "Above 7 Yrs")))))</f>
        <v>2 Yrs to 3 Yrs</v>
      </c>
      <c r="AR247" s="356" t="str">
        <f>IF(J247="","",DATEDIF(J247,SETUP!$B$2,"Y")&amp;" Yrs")</f>
        <v>22 Yrs</v>
      </c>
      <c r="AS247" s="349" t="str">
        <f>IF(J247="","",
 IF(DATEDIF(J247,SETUP!$B$2,"Y")&lt;25,"Below 25",
 IF(DATEDIF(J247,SETUP!$B$2,"Y")&lt;30,"25-30",
 IF(DATEDIF(J247,SETUP!$B$2,"Y")&lt;35,"30-35",
 IF(DATEDIF(J247,SETUP!$B$2,"Y")&lt;40,"35-40",
 "Above 40")))))</f>
        <v>Below 25</v>
      </c>
      <c r="AT247" s="349" t="s">
        <v>1140</v>
      </c>
      <c r="AU247" s="349"/>
      <c r="AV247" s="343">
        <f t="shared" si="26"/>
        <v>20</v>
      </c>
      <c r="AW247" s="357"/>
      <c r="AX247" s="343">
        <v>340</v>
      </c>
      <c r="AY247" s="352">
        <v>105</v>
      </c>
      <c r="AZ247" s="343"/>
      <c r="BA247" s="343"/>
    </row>
    <row r="248" spans="1:53" ht="13.95" customHeight="1" x14ac:dyDescent="0.25">
      <c r="A248" s="343">
        <f>COUNTIF($D$2:D248,D248)</f>
        <v>31</v>
      </c>
      <c r="B248" s="344" t="s">
        <v>676</v>
      </c>
      <c r="C248" s="345" t="s">
        <v>677</v>
      </c>
      <c r="D248" s="343" t="s">
        <v>930</v>
      </c>
      <c r="E248" s="346" t="s">
        <v>42</v>
      </c>
      <c r="F248" s="343" t="s">
        <v>43</v>
      </c>
      <c r="G248" s="681" t="s">
        <v>51</v>
      </c>
      <c r="H248" s="343"/>
      <c r="I248" s="348" t="s">
        <v>52</v>
      </c>
      <c r="J248" s="348">
        <v>32871</v>
      </c>
      <c r="K248" s="348">
        <v>46054</v>
      </c>
      <c r="L248" s="343" t="s">
        <v>605</v>
      </c>
      <c r="M248" s="343"/>
      <c r="N248" s="349" t="str">
        <f>IF(OR(MASTER_Workers!$E248="Contractor-PF",MASTER_Workers!$E248="Company"),"Yes","No")</f>
        <v>Yes</v>
      </c>
      <c r="O248" s="349" t="str">
        <f>IF(Table2[[#This Row],[Unit]]= "Sakar-III", "YES", "NO")</f>
        <v>YES</v>
      </c>
      <c r="P248" s="350">
        <v>101402568945</v>
      </c>
      <c r="Q248" s="507">
        <v>0</v>
      </c>
      <c r="R248" s="343"/>
      <c r="S248" s="367" t="str">
        <f>IF(Table2[[#This Row],[Type]]&lt;&gt;"Company", "Contractor", IF(Table2[[#This Row],[Bank_Name]]&lt;&gt;"HDFC Bank", "Cheque Payment", "HDFC NEFT"))</f>
        <v>Contractor</v>
      </c>
      <c r="T248" s="507">
        <v>0</v>
      </c>
      <c r="U248" s="507">
        <v>0</v>
      </c>
      <c r="V248" s="352">
        <v>0</v>
      </c>
      <c r="W248" s="106">
        <v>340</v>
      </c>
      <c r="X248" s="106">
        <v>100</v>
      </c>
      <c r="Y248" s="106">
        <v>0</v>
      </c>
      <c r="Z248" s="107">
        <f t="shared" si="29"/>
        <v>440</v>
      </c>
      <c r="AA248" s="156">
        <f t="shared" si="30"/>
        <v>41</v>
      </c>
      <c r="AB248" s="106">
        <f>ROUND(IF(Table2[[#This Row],[Type]]="Company",Table2[[#This Row],[Basic_Rate_Day]]*8.33%,5),0)</f>
        <v>5</v>
      </c>
      <c r="AC248" s="107">
        <f t="shared" si="32"/>
        <v>486</v>
      </c>
      <c r="AD248" s="106">
        <v>501</v>
      </c>
      <c r="AE248" s="343" t="s">
        <v>963</v>
      </c>
      <c r="AF248" s="343" t="s">
        <v>580</v>
      </c>
      <c r="AG248" s="343" t="s">
        <v>996</v>
      </c>
      <c r="AH248" s="343"/>
      <c r="AI248" s="349" t="str">
        <f t="shared" si="27"/>
        <v>1</v>
      </c>
      <c r="AJ248" s="353">
        <f t="shared" si="28"/>
        <v>-62</v>
      </c>
      <c r="AK248" s="349" t="str" cm="1">
        <f t="array" ref="AK248">_xlfn.IFS(Z248&lt;=501, "440-501", Z248&lt;=550, "502-550", Z248&lt;=600, "551-600", Z248&lt;=650, "601-650", Z248&lt;=700, "651-700", TRUE, "Above 700")</f>
        <v>440-501</v>
      </c>
      <c r="AL248" s="343"/>
      <c r="AM248" s="343"/>
      <c r="AN248" s="348">
        <v>45292</v>
      </c>
      <c r="AO248" s="374" t="s">
        <v>676</v>
      </c>
      <c r="AP248" s="349" t="str">
        <f t="shared" ca="1" si="31"/>
        <v>2Y 7M</v>
      </c>
      <c r="AQ248" s="355" t="str">
        <f>IF(_xlfn.DAYS(SETUP!$A$2,AN248)&lt;365,"Less Than 1 Yr", IF(_xlfn.DAYS(SETUP!$A$2,AN248)&lt;=730,"1 Year to 2 Yrs", IF(_xlfn.DAYS(SETUP!$A$2,AN248)&lt;=1095,"2 Yrs to 3 Yrs", IF(_xlfn.DAYS(SETUP!$A$2,AN248)&lt;=1825,"3 Yrs to 5 Yrs", IF(_xlfn.DAYS(SETUP!$A$2,AN248)&lt;=2555,"5 Yrs to 7 Yrs", "Above 7 Yrs")))))</f>
        <v>2 Yrs to 3 Yrs</v>
      </c>
      <c r="AR248" s="356" t="str">
        <f>IF(J248="","",DATEDIF(J248,SETUP!$B$2,"Y")&amp;" Yrs")</f>
        <v>36 Yrs</v>
      </c>
      <c r="AS248" s="349" t="str">
        <f>IF(J248="","",
 IF(DATEDIF(J248,SETUP!$B$2,"Y")&lt;25,"Below 25",
 IF(DATEDIF(J248,SETUP!$B$2,"Y")&lt;30,"25-30",
 IF(DATEDIF(J248,SETUP!$B$2,"Y")&lt;35,"30-35",
 IF(DATEDIF(J248,SETUP!$B$2,"Y")&lt;40,"35-40",
 "Above 40")))))</f>
        <v>35-40</v>
      </c>
      <c r="AT248" s="349" t="s">
        <v>1140</v>
      </c>
      <c r="AU248" s="349"/>
      <c r="AV248" s="343">
        <f t="shared" si="26"/>
        <v>20</v>
      </c>
      <c r="AW248" s="357"/>
      <c r="AX248" s="343">
        <v>340</v>
      </c>
      <c r="AY248" s="352">
        <v>100</v>
      </c>
      <c r="AZ248" s="343"/>
      <c r="BA248" s="343"/>
    </row>
    <row r="249" spans="1:53" ht="13.95" customHeight="1" x14ac:dyDescent="0.25">
      <c r="A249" s="343">
        <f>COUNTIF($D$2:D249,D249)</f>
        <v>32</v>
      </c>
      <c r="B249" s="344" t="s">
        <v>678</v>
      </c>
      <c r="C249" s="345" t="s">
        <v>679</v>
      </c>
      <c r="D249" s="343" t="s">
        <v>930</v>
      </c>
      <c r="E249" s="346" t="s">
        <v>42</v>
      </c>
      <c r="F249" s="343" t="s">
        <v>43</v>
      </c>
      <c r="G249" s="681" t="s">
        <v>51</v>
      </c>
      <c r="H249" s="343"/>
      <c r="I249" s="348" t="s">
        <v>52</v>
      </c>
      <c r="J249" s="348">
        <v>36799</v>
      </c>
      <c r="K249" s="348">
        <v>46054</v>
      </c>
      <c r="L249" s="343" t="s">
        <v>605</v>
      </c>
      <c r="M249" s="343"/>
      <c r="N249" s="349" t="str">
        <f>IF(OR(MASTER_Workers!$E249="Contractor-PF",MASTER_Workers!$E249="Company"),"Yes","No")</f>
        <v>Yes</v>
      </c>
      <c r="O249" s="349" t="str">
        <f>IF(Table2[[#This Row],[Unit]]= "Sakar-III", "YES", "NO")</f>
        <v>YES</v>
      </c>
      <c r="P249" s="350">
        <v>102032033837</v>
      </c>
      <c r="Q249" s="507">
        <v>0</v>
      </c>
      <c r="R249" s="343"/>
      <c r="S249" s="367" t="str">
        <f>IF(Table2[[#This Row],[Type]]&lt;&gt;"Company", "Contractor", IF(Table2[[#This Row],[Bank_Name]]&lt;&gt;"HDFC Bank", "Cheque Payment", "HDFC NEFT"))</f>
        <v>Contractor</v>
      </c>
      <c r="T249" s="507">
        <v>0</v>
      </c>
      <c r="U249" s="507">
        <v>0</v>
      </c>
      <c r="V249" s="352">
        <v>0</v>
      </c>
      <c r="W249" s="106">
        <v>340</v>
      </c>
      <c r="X249" s="106">
        <v>100</v>
      </c>
      <c r="Y249" s="106">
        <v>0</v>
      </c>
      <c r="Z249" s="107">
        <f t="shared" si="29"/>
        <v>440</v>
      </c>
      <c r="AA249" s="156">
        <f t="shared" si="30"/>
        <v>41</v>
      </c>
      <c r="AB249" s="106">
        <f>ROUND(IF(Table2[[#This Row],[Type]]="Company",Table2[[#This Row],[Basic_Rate_Day]]*8.33%,5),0)</f>
        <v>5</v>
      </c>
      <c r="AC249" s="107">
        <f t="shared" si="32"/>
        <v>486</v>
      </c>
      <c r="AD249" s="106">
        <v>501</v>
      </c>
      <c r="AE249" s="343" t="s">
        <v>963</v>
      </c>
      <c r="AF249" s="343" t="s">
        <v>580</v>
      </c>
      <c r="AG249" s="343" t="s">
        <v>993</v>
      </c>
      <c r="AH249" s="343"/>
      <c r="AI249" s="349" t="str">
        <f t="shared" si="27"/>
        <v>1</v>
      </c>
      <c r="AJ249" s="353">
        <f t="shared" si="28"/>
        <v>-62</v>
      </c>
      <c r="AK249" s="349" t="str" cm="1">
        <f t="array" ref="AK249">_xlfn.IFS(Z249&lt;=501, "440-501", Z249&lt;=550, "502-550", Z249&lt;=600, "551-600", Z249&lt;=650, "601-650", Z249&lt;=700, "651-700", TRUE, "Above 700")</f>
        <v>440-501</v>
      </c>
      <c r="AL249" s="343"/>
      <c r="AM249" s="343"/>
      <c r="AN249" s="348">
        <v>45292</v>
      </c>
      <c r="AO249" s="374" t="s">
        <v>678</v>
      </c>
      <c r="AP249" s="349" t="str">
        <f t="shared" ca="1" si="31"/>
        <v>2Y 7M</v>
      </c>
      <c r="AQ249" s="355" t="str">
        <f>IF(_xlfn.DAYS(SETUP!$A$2,AN249)&lt;365,"Less Than 1 Yr", IF(_xlfn.DAYS(SETUP!$A$2,AN249)&lt;=730,"1 Year to 2 Yrs", IF(_xlfn.DAYS(SETUP!$A$2,AN249)&lt;=1095,"2 Yrs to 3 Yrs", IF(_xlfn.DAYS(SETUP!$A$2,AN249)&lt;=1825,"3 Yrs to 5 Yrs", IF(_xlfn.DAYS(SETUP!$A$2,AN249)&lt;=2555,"5 Yrs to 7 Yrs", "Above 7 Yrs")))))</f>
        <v>2 Yrs to 3 Yrs</v>
      </c>
      <c r="AR249" s="356" t="str">
        <f>IF(J249="","",DATEDIF(J249,SETUP!$B$2,"Y")&amp;" Yrs")</f>
        <v>25 Yrs</v>
      </c>
      <c r="AS249" s="349" t="str">
        <f>IF(J249="","",
 IF(DATEDIF(J249,SETUP!$B$2,"Y")&lt;25,"Below 25",
 IF(DATEDIF(J249,SETUP!$B$2,"Y")&lt;30,"25-30",
 IF(DATEDIF(J249,SETUP!$B$2,"Y")&lt;35,"30-35",
 IF(DATEDIF(J249,SETUP!$B$2,"Y")&lt;40,"35-40",
 "Above 40")))))</f>
        <v>25-30</v>
      </c>
      <c r="AT249" s="349" t="s">
        <v>1140</v>
      </c>
      <c r="AU249" s="349"/>
      <c r="AV249" s="343">
        <f t="shared" si="26"/>
        <v>20</v>
      </c>
      <c r="AW249" s="357"/>
      <c r="AX249" s="343">
        <v>340</v>
      </c>
      <c r="AY249" s="352">
        <v>100</v>
      </c>
      <c r="AZ249" s="343"/>
      <c r="BA249" s="343"/>
    </row>
    <row r="250" spans="1:53" ht="13.95" customHeight="1" x14ac:dyDescent="0.25">
      <c r="A250" s="343">
        <f>COUNTIF($D$2:D250,D250)</f>
        <v>33</v>
      </c>
      <c r="B250" s="344" t="s">
        <v>680</v>
      </c>
      <c r="C250" s="345" t="s">
        <v>681</v>
      </c>
      <c r="D250" s="343" t="s">
        <v>930</v>
      </c>
      <c r="E250" s="346" t="s">
        <v>42</v>
      </c>
      <c r="F250" s="343" t="s">
        <v>43</v>
      </c>
      <c r="G250" s="681" t="s">
        <v>51</v>
      </c>
      <c r="H250" s="343"/>
      <c r="I250" s="348" t="s">
        <v>52</v>
      </c>
      <c r="J250" s="348">
        <v>37687</v>
      </c>
      <c r="K250" s="348">
        <v>46054</v>
      </c>
      <c r="L250" s="343" t="s">
        <v>605</v>
      </c>
      <c r="M250" s="343"/>
      <c r="N250" s="349" t="str">
        <f>IF(OR(MASTER_Workers!$E250="Contractor-PF",MASTER_Workers!$E250="Company"),"Yes","No")</f>
        <v>Yes</v>
      </c>
      <c r="O250" s="349" t="str">
        <f>IF(Table2[[#This Row],[Unit]]= "Sakar-III", "YES", "NO")</f>
        <v>YES</v>
      </c>
      <c r="P250" s="350">
        <v>102092135207</v>
      </c>
      <c r="Q250" s="507">
        <v>0</v>
      </c>
      <c r="R250" s="343"/>
      <c r="S250" s="367" t="str">
        <f>IF(Table2[[#This Row],[Type]]&lt;&gt;"Company", "Contractor", IF(Table2[[#This Row],[Bank_Name]]&lt;&gt;"HDFC Bank", "Cheque Payment", "HDFC NEFT"))</f>
        <v>Contractor</v>
      </c>
      <c r="T250" s="507">
        <v>0</v>
      </c>
      <c r="U250" s="507">
        <v>0</v>
      </c>
      <c r="V250" s="352">
        <v>0</v>
      </c>
      <c r="W250" s="106">
        <v>340</v>
      </c>
      <c r="X250" s="106">
        <v>105</v>
      </c>
      <c r="Y250" s="106">
        <v>0</v>
      </c>
      <c r="Z250" s="107">
        <f t="shared" si="29"/>
        <v>445</v>
      </c>
      <c r="AA250" s="156">
        <f t="shared" si="30"/>
        <v>41</v>
      </c>
      <c r="AB250" s="106">
        <f>ROUND(IF(Table2[[#This Row],[Type]]="Company",Table2[[#This Row],[Basic_Rate_Day]]*8.33%,5),0)</f>
        <v>5</v>
      </c>
      <c r="AC250" s="107">
        <f t="shared" si="32"/>
        <v>491</v>
      </c>
      <c r="AD250" s="106">
        <v>501</v>
      </c>
      <c r="AE250" s="343" t="s">
        <v>963</v>
      </c>
      <c r="AF250" s="343" t="s">
        <v>580</v>
      </c>
      <c r="AG250" s="343" t="s">
        <v>993</v>
      </c>
      <c r="AH250" s="343"/>
      <c r="AI250" s="349" t="str">
        <f t="shared" si="27"/>
        <v>1</v>
      </c>
      <c r="AJ250" s="353">
        <f t="shared" si="28"/>
        <v>-57</v>
      </c>
      <c r="AK250" s="349" t="str" cm="1">
        <f t="array" ref="AK250">_xlfn.IFS(Z250&lt;=501, "440-501", Z250&lt;=550, "502-550", Z250&lt;=600, "551-600", Z250&lt;=650, "601-650", Z250&lt;=700, "651-700", TRUE, "Above 700")</f>
        <v>440-501</v>
      </c>
      <c r="AL250" s="343"/>
      <c r="AM250" s="343"/>
      <c r="AN250" s="348">
        <v>45474</v>
      </c>
      <c r="AO250" s="374" t="s">
        <v>680</v>
      </c>
      <c r="AP250" s="349" t="str">
        <f t="shared" ca="1" si="31"/>
        <v>2Y 1M</v>
      </c>
      <c r="AQ250" s="355" t="str">
        <f>IF(_xlfn.DAYS(SETUP!$A$2,AN250)&lt;365,"Less Than 1 Yr", IF(_xlfn.DAYS(SETUP!$A$2,AN250)&lt;=730,"1 Year to 2 Yrs", IF(_xlfn.DAYS(SETUP!$A$2,AN250)&lt;=1095,"2 Yrs to 3 Yrs", IF(_xlfn.DAYS(SETUP!$A$2,AN250)&lt;=1825,"3 Yrs to 5 Yrs", IF(_xlfn.DAYS(SETUP!$A$2,AN250)&lt;=2555,"5 Yrs to 7 Yrs", "Above 7 Yrs")))))</f>
        <v>2 Yrs to 3 Yrs</v>
      </c>
      <c r="AR250" s="356" t="str">
        <f>IF(J250="","",DATEDIF(J250,SETUP!$B$2,"Y")&amp;" Yrs")</f>
        <v>23 Yrs</v>
      </c>
      <c r="AS250" s="349" t="str">
        <f>IF(J250="","",
 IF(DATEDIF(J250,SETUP!$B$2,"Y")&lt;25,"Below 25",
 IF(DATEDIF(J250,SETUP!$B$2,"Y")&lt;30,"25-30",
 IF(DATEDIF(J250,SETUP!$B$2,"Y")&lt;35,"30-35",
 IF(DATEDIF(J250,SETUP!$B$2,"Y")&lt;40,"35-40",
 "Above 40")))))</f>
        <v>Below 25</v>
      </c>
      <c r="AT250" s="349" t="s">
        <v>1140</v>
      </c>
      <c r="AU250" s="349"/>
      <c r="AV250" s="343">
        <f t="shared" si="26"/>
        <v>20</v>
      </c>
      <c r="AW250" s="357"/>
      <c r="AX250" s="343">
        <v>340</v>
      </c>
      <c r="AY250" s="352">
        <v>105</v>
      </c>
      <c r="AZ250" s="343"/>
      <c r="BA250" s="343"/>
    </row>
    <row r="251" spans="1:53" ht="13.95" customHeight="1" x14ac:dyDescent="0.25">
      <c r="A251" s="343">
        <f>COUNTIF($D$2:D251,D251)</f>
        <v>34</v>
      </c>
      <c r="B251" s="344" t="s">
        <v>682</v>
      </c>
      <c r="C251" s="345" t="s">
        <v>683</v>
      </c>
      <c r="D251" s="343" t="s">
        <v>930</v>
      </c>
      <c r="E251" s="346" t="s">
        <v>42</v>
      </c>
      <c r="F251" s="343" t="s">
        <v>43</v>
      </c>
      <c r="G251" s="681" t="s">
        <v>51</v>
      </c>
      <c r="H251" s="343"/>
      <c r="I251" s="348" t="s">
        <v>52</v>
      </c>
      <c r="J251" s="348">
        <v>30092</v>
      </c>
      <c r="K251" s="348">
        <v>46054</v>
      </c>
      <c r="L251" s="343" t="s">
        <v>605</v>
      </c>
      <c r="M251" s="343"/>
      <c r="N251" s="349" t="str">
        <f>IF(OR(MASTER_Workers!$E251="Contractor-PF",MASTER_Workers!$E251="Company"),"Yes","No")</f>
        <v>Yes</v>
      </c>
      <c r="O251" s="349" t="str">
        <f>IF(Table2[[#This Row],[Unit]]= "Sakar-III", "YES", "NO")</f>
        <v>YES</v>
      </c>
      <c r="P251" s="350">
        <v>102092135224</v>
      </c>
      <c r="Q251" s="507">
        <v>0</v>
      </c>
      <c r="R251" s="343"/>
      <c r="S251" s="367" t="str">
        <f>IF(Table2[[#This Row],[Type]]&lt;&gt;"Company", "Contractor", IF(Table2[[#This Row],[Bank_Name]]&lt;&gt;"HDFC Bank", "Cheque Payment", "HDFC NEFT"))</f>
        <v>Contractor</v>
      </c>
      <c r="T251" s="507">
        <v>0</v>
      </c>
      <c r="U251" s="507">
        <v>0</v>
      </c>
      <c r="V251" s="352">
        <v>0</v>
      </c>
      <c r="W251" s="106">
        <v>340</v>
      </c>
      <c r="X251" s="106">
        <v>100</v>
      </c>
      <c r="Y251" s="106">
        <v>0</v>
      </c>
      <c r="Z251" s="107">
        <f t="shared" si="29"/>
        <v>440</v>
      </c>
      <c r="AA251" s="156">
        <f t="shared" si="30"/>
        <v>41</v>
      </c>
      <c r="AB251" s="106">
        <f>ROUND(IF(Table2[[#This Row],[Type]]="Company",Table2[[#This Row],[Basic_Rate_Day]]*8.33%,5),0)</f>
        <v>5</v>
      </c>
      <c r="AC251" s="107">
        <f t="shared" si="32"/>
        <v>486</v>
      </c>
      <c r="AD251" s="106">
        <v>501</v>
      </c>
      <c r="AE251" s="343" t="s">
        <v>963</v>
      </c>
      <c r="AF251" s="343" t="s">
        <v>580</v>
      </c>
      <c r="AG251" s="343" t="s">
        <v>993</v>
      </c>
      <c r="AH251" s="343"/>
      <c r="AI251" s="349" t="str">
        <f t="shared" si="27"/>
        <v>1</v>
      </c>
      <c r="AJ251" s="353">
        <f t="shared" si="28"/>
        <v>-62</v>
      </c>
      <c r="AK251" s="349" t="str" cm="1">
        <f t="array" ref="AK251">_xlfn.IFS(Z251&lt;=501, "440-501", Z251&lt;=550, "502-550", Z251&lt;=600, "551-600", Z251&lt;=650, "601-650", Z251&lt;=700, "651-700", TRUE, "Above 700")</f>
        <v>440-501</v>
      </c>
      <c r="AL251" s="343"/>
      <c r="AM251" s="343"/>
      <c r="AN251" s="348">
        <v>45474</v>
      </c>
      <c r="AO251" s="374" t="s">
        <v>682</v>
      </c>
      <c r="AP251" s="349" t="str">
        <f t="shared" ca="1" si="31"/>
        <v>2Y 1M</v>
      </c>
      <c r="AQ251" s="355" t="str">
        <f>IF(_xlfn.DAYS(SETUP!$A$2,AN251)&lt;365,"Less Than 1 Yr", IF(_xlfn.DAYS(SETUP!$A$2,AN251)&lt;=730,"1 Year to 2 Yrs", IF(_xlfn.DAYS(SETUP!$A$2,AN251)&lt;=1095,"2 Yrs to 3 Yrs", IF(_xlfn.DAYS(SETUP!$A$2,AN251)&lt;=1825,"3 Yrs to 5 Yrs", IF(_xlfn.DAYS(SETUP!$A$2,AN251)&lt;=2555,"5 Yrs to 7 Yrs", "Above 7 Yrs")))))</f>
        <v>2 Yrs to 3 Yrs</v>
      </c>
      <c r="AR251" s="356" t="str">
        <f>IF(J251="","",DATEDIF(J251,SETUP!$B$2,"Y")&amp;" Yrs")</f>
        <v>43 Yrs</v>
      </c>
      <c r="AS251" s="349" t="str">
        <f>IF(J251="","",
 IF(DATEDIF(J251,SETUP!$B$2,"Y")&lt;25,"Below 25",
 IF(DATEDIF(J251,SETUP!$B$2,"Y")&lt;30,"25-30",
 IF(DATEDIF(J251,SETUP!$B$2,"Y")&lt;35,"30-35",
 IF(DATEDIF(J251,SETUP!$B$2,"Y")&lt;40,"35-40",
 "Above 40")))))</f>
        <v>Above 40</v>
      </c>
      <c r="AT251" s="349" t="s">
        <v>1140</v>
      </c>
      <c r="AU251" s="349"/>
      <c r="AV251" s="343">
        <f t="shared" si="26"/>
        <v>20</v>
      </c>
      <c r="AW251" s="357"/>
      <c r="AX251" s="343">
        <v>340</v>
      </c>
      <c r="AY251" s="352">
        <v>100</v>
      </c>
      <c r="AZ251" s="343"/>
      <c r="BA251" s="343"/>
    </row>
    <row r="252" spans="1:53" ht="13.95" customHeight="1" x14ac:dyDescent="0.25">
      <c r="A252" s="343">
        <f>COUNTIF($D$2:D252,D252)</f>
        <v>35</v>
      </c>
      <c r="B252" s="344" t="s">
        <v>684</v>
      </c>
      <c r="C252" s="345" t="s">
        <v>685</v>
      </c>
      <c r="D252" s="343" t="s">
        <v>930</v>
      </c>
      <c r="E252" s="346" t="s">
        <v>42</v>
      </c>
      <c r="F252" s="343" t="s">
        <v>43</v>
      </c>
      <c r="G252" s="681" t="s">
        <v>51</v>
      </c>
      <c r="H252" s="343"/>
      <c r="I252" s="348" t="s">
        <v>52</v>
      </c>
      <c r="J252" s="348">
        <v>31340</v>
      </c>
      <c r="K252" s="348">
        <v>46054</v>
      </c>
      <c r="L252" s="343" t="s">
        <v>605</v>
      </c>
      <c r="M252" s="343"/>
      <c r="N252" s="349" t="str">
        <f>IF(OR(MASTER_Workers!$E252="Contractor-PF",MASTER_Workers!$E252="Company"),"Yes","No")</f>
        <v>Yes</v>
      </c>
      <c r="O252" s="349" t="str">
        <f>IF(Table2[[#This Row],[Unit]]= "Sakar-III", "YES", "NO")</f>
        <v>YES</v>
      </c>
      <c r="P252" s="350">
        <v>101516567407</v>
      </c>
      <c r="Q252" s="507">
        <v>0</v>
      </c>
      <c r="R252" s="343"/>
      <c r="S252" s="367" t="str">
        <f>IF(Table2[[#This Row],[Type]]&lt;&gt;"Company", "Contractor", IF(Table2[[#This Row],[Bank_Name]]&lt;&gt;"HDFC Bank", "Cheque Payment", "HDFC NEFT"))</f>
        <v>Contractor</v>
      </c>
      <c r="T252" s="507">
        <v>0</v>
      </c>
      <c r="U252" s="507">
        <v>0</v>
      </c>
      <c r="V252" s="352">
        <v>0</v>
      </c>
      <c r="W252" s="106">
        <v>340</v>
      </c>
      <c r="X252" s="106">
        <v>100</v>
      </c>
      <c r="Y252" s="106">
        <v>0</v>
      </c>
      <c r="Z252" s="107">
        <f t="shared" si="29"/>
        <v>440</v>
      </c>
      <c r="AA252" s="156">
        <f t="shared" si="30"/>
        <v>41</v>
      </c>
      <c r="AB252" s="106">
        <f>ROUND(IF(Table2[[#This Row],[Type]]="Company",Table2[[#This Row],[Basic_Rate_Day]]*8.33%,5),0)</f>
        <v>5</v>
      </c>
      <c r="AC252" s="107">
        <f t="shared" si="32"/>
        <v>486</v>
      </c>
      <c r="AD252" s="106">
        <v>501</v>
      </c>
      <c r="AE252" s="343" t="s">
        <v>963</v>
      </c>
      <c r="AF252" s="343" t="s">
        <v>580</v>
      </c>
      <c r="AG252" s="343" t="s">
        <v>993</v>
      </c>
      <c r="AH252" s="343"/>
      <c r="AI252" s="349" t="str">
        <f t="shared" si="27"/>
        <v>1</v>
      </c>
      <c r="AJ252" s="353">
        <f t="shared" si="28"/>
        <v>-62</v>
      </c>
      <c r="AK252" s="349" t="str" cm="1">
        <f t="array" ref="AK252">_xlfn.IFS(Z252&lt;=501, "440-501", Z252&lt;=550, "502-550", Z252&lt;=600, "551-600", Z252&lt;=650, "601-650", Z252&lt;=700, "651-700", TRUE, "Above 700")</f>
        <v>440-501</v>
      </c>
      <c r="AL252" s="343"/>
      <c r="AM252" s="343"/>
      <c r="AN252" s="348">
        <v>45474</v>
      </c>
      <c r="AO252" s="374" t="s">
        <v>684</v>
      </c>
      <c r="AP252" s="349" t="str">
        <f t="shared" ca="1" si="31"/>
        <v>2Y 1M</v>
      </c>
      <c r="AQ252" s="355" t="str">
        <f>IF(_xlfn.DAYS(SETUP!$A$2,AN252)&lt;365,"Less Than 1 Yr", IF(_xlfn.DAYS(SETUP!$A$2,AN252)&lt;=730,"1 Year to 2 Yrs", IF(_xlfn.DAYS(SETUP!$A$2,AN252)&lt;=1095,"2 Yrs to 3 Yrs", IF(_xlfn.DAYS(SETUP!$A$2,AN252)&lt;=1825,"3 Yrs to 5 Yrs", IF(_xlfn.DAYS(SETUP!$A$2,AN252)&lt;=2555,"5 Yrs to 7 Yrs", "Above 7 Yrs")))))</f>
        <v>2 Yrs to 3 Yrs</v>
      </c>
      <c r="AR252" s="356" t="str">
        <f>IF(J252="","",DATEDIF(J252,SETUP!$B$2,"Y")&amp;" Yrs")</f>
        <v>40 Yrs</v>
      </c>
      <c r="AS252" s="349" t="str">
        <f>IF(J252="","",
 IF(DATEDIF(J252,SETUP!$B$2,"Y")&lt;25,"Below 25",
 IF(DATEDIF(J252,SETUP!$B$2,"Y")&lt;30,"25-30",
 IF(DATEDIF(J252,SETUP!$B$2,"Y")&lt;35,"30-35",
 IF(DATEDIF(J252,SETUP!$B$2,"Y")&lt;40,"35-40",
 "Above 40")))))</f>
        <v>Above 40</v>
      </c>
      <c r="AT252" s="349" t="s">
        <v>1140</v>
      </c>
      <c r="AU252" s="349"/>
      <c r="AV252" s="343">
        <f t="shared" ref="AV252:AV315" si="33">IF(G252="Extrusion",40,IF(L252="12 Hours",30,IF(L252="11 Hours",25,IF(L252="8 Hours",20,0))))</f>
        <v>20</v>
      </c>
      <c r="AW252" s="357"/>
      <c r="AX252" s="343">
        <v>340</v>
      </c>
      <c r="AY252" s="352">
        <v>100</v>
      </c>
      <c r="AZ252" s="343"/>
      <c r="BA252" s="343"/>
    </row>
    <row r="253" spans="1:53" ht="13.95" customHeight="1" x14ac:dyDescent="0.25">
      <c r="A253" s="343">
        <f>COUNTIF($D$2:D253,D253)</f>
        <v>36</v>
      </c>
      <c r="B253" s="344" t="s">
        <v>686</v>
      </c>
      <c r="C253" s="345" t="s">
        <v>687</v>
      </c>
      <c r="D253" s="343" t="s">
        <v>930</v>
      </c>
      <c r="E253" s="346" t="s">
        <v>42</v>
      </c>
      <c r="F253" s="343" t="s">
        <v>43</v>
      </c>
      <c r="G253" s="681" t="s">
        <v>48</v>
      </c>
      <c r="H253" s="343"/>
      <c r="I253" s="348" t="s">
        <v>52</v>
      </c>
      <c r="J253" s="348">
        <v>36837</v>
      </c>
      <c r="K253" s="348">
        <v>46054</v>
      </c>
      <c r="L253" s="343" t="s">
        <v>605</v>
      </c>
      <c r="M253" s="343"/>
      <c r="N253" s="349" t="str">
        <f>IF(OR(MASTER_Workers!$E253="Contractor-PF",MASTER_Workers!$E253="Company"),"Yes","No")</f>
        <v>Yes</v>
      </c>
      <c r="O253" s="349" t="str">
        <f>IF(Table2[[#This Row],[Unit]]= "Sakar-III", "YES", "NO")</f>
        <v>YES</v>
      </c>
      <c r="P253" s="350">
        <v>102092135211</v>
      </c>
      <c r="Q253" s="507">
        <v>0</v>
      </c>
      <c r="R253" s="343"/>
      <c r="S253" s="367" t="str">
        <f>IF(Table2[[#This Row],[Type]]&lt;&gt;"Company", "Contractor", IF(Table2[[#This Row],[Bank_Name]]&lt;&gt;"HDFC Bank", "Cheque Payment", "HDFC NEFT"))</f>
        <v>Contractor</v>
      </c>
      <c r="T253" s="507">
        <v>0</v>
      </c>
      <c r="U253" s="507">
        <v>0</v>
      </c>
      <c r="V253" s="352">
        <v>0</v>
      </c>
      <c r="W253" s="106">
        <v>340</v>
      </c>
      <c r="X253" s="106">
        <v>100</v>
      </c>
      <c r="Y253" s="106">
        <v>0</v>
      </c>
      <c r="Z253" s="107">
        <f t="shared" si="29"/>
        <v>440</v>
      </c>
      <c r="AA253" s="156">
        <f t="shared" si="30"/>
        <v>41</v>
      </c>
      <c r="AB253" s="106">
        <f>ROUND(IF(Table2[[#This Row],[Type]]="Company",Table2[[#This Row],[Basic_Rate_Day]]*8.33%,5),0)</f>
        <v>5</v>
      </c>
      <c r="AC253" s="107">
        <f t="shared" si="32"/>
        <v>486</v>
      </c>
      <c r="AD253" s="106">
        <v>501</v>
      </c>
      <c r="AE253" s="343" t="s">
        <v>963</v>
      </c>
      <c r="AF253" s="343" t="s">
        <v>580</v>
      </c>
      <c r="AG253" s="343" t="s">
        <v>993</v>
      </c>
      <c r="AH253" s="343"/>
      <c r="AI253" s="349" t="str">
        <f t="shared" ref="AI253:AI316" si="34">IF(AM253="","1","0")</f>
        <v>1</v>
      </c>
      <c r="AJ253" s="353">
        <f t="shared" ref="AJ253:AJ316" si="35">Z253-502</f>
        <v>-62</v>
      </c>
      <c r="AK253" s="349" t="str" cm="1">
        <f t="array" ref="AK253">_xlfn.IFS(Z253&lt;=501, "440-501", Z253&lt;=550, "502-550", Z253&lt;=600, "551-600", Z253&lt;=650, "601-650", Z253&lt;=700, "651-700", TRUE, "Above 700")</f>
        <v>440-501</v>
      </c>
      <c r="AL253" s="343"/>
      <c r="AM253" s="343"/>
      <c r="AN253" s="348">
        <v>45474</v>
      </c>
      <c r="AO253" s="374" t="s">
        <v>686</v>
      </c>
      <c r="AP253" s="349" t="str">
        <f t="shared" ca="1" si="31"/>
        <v>2Y 1M</v>
      </c>
      <c r="AQ253" s="355" t="str">
        <f>IF(_xlfn.DAYS(SETUP!$A$2,AN253)&lt;365,"Less Than 1 Yr", IF(_xlfn.DAYS(SETUP!$A$2,AN253)&lt;=730,"1 Year to 2 Yrs", IF(_xlfn.DAYS(SETUP!$A$2,AN253)&lt;=1095,"2 Yrs to 3 Yrs", IF(_xlfn.DAYS(SETUP!$A$2,AN253)&lt;=1825,"3 Yrs to 5 Yrs", IF(_xlfn.DAYS(SETUP!$A$2,AN253)&lt;=2555,"5 Yrs to 7 Yrs", "Above 7 Yrs")))))</f>
        <v>2 Yrs to 3 Yrs</v>
      </c>
      <c r="AR253" s="356" t="str">
        <f>IF(J253="","",DATEDIF(J253,SETUP!$B$2,"Y")&amp;" Yrs")</f>
        <v>25 Yrs</v>
      </c>
      <c r="AS253" s="349" t="str">
        <f>IF(J253="","",
 IF(DATEDIF(J253,SETUP!$B$2,"Y")&lt;25,"Below 25",
 IF(DATEDIF(J253,SETUP!$B$2,"Y")&lt;30,"25-30",
 IF(DATEDIF(J253,SETUP!$B$2,"Y")&lt;35,"30-35",
 IF(DATEDIF(J253,SETUP!$B$2,"Y")&lt;40,"35-40",
 "Above 40")))))</f>
        <v>25-30</v>
      </c>
      <c r="AT253" s="349" t="s">
        <v>1140</v>
      </c>
      <c r="AU253" s="349"/>
      <c r="AV253" s="343">
        <f t="shared" si="33"/>
        <v>20</v>
      </c>
      <c r="AW253" s="357"/>
      <c r="AX253" s="343">
        <v>340</v>
      </c>
      <c r="AY253" s="352">
        <v>100</v>
      </c>
      <c r="AZ253" s="343"/>
      <c r="BA253" s="343"/>
    </row>
    <row r="254" spans="1:53" ht="13.95" customHeight="1" x14ac:dyDescent="0.25">
      <c r="A254" s="343">
        <f>COUNTIF($D$2:D254,D254)</f>
        <v>37</v>
      </c>
      <c r="B254" s="344" t="s">
        <v>688</v>
      </c>
      <c r="C254" s="345" t="s">
        <v>689</v>
      </c>
      <c r="D254" s="343" t="s">
        <v>930</v>
      </c>
      <c r="E254" s="346" t="s">
        <v>42</v>
      </c>
      <c r="F254" s="343" t="s">
        <v>43</v>
      </c>
      <c r="G254" s="681" t="s">
        <v>51</v>
      </c>
      <c r="H254" s="343"/>
      <c r="I254" s="348" t="s">
        <v>52</v>
      </c>
      <c r="J254" s="348">
        <v>35582</v>
      </c>
      <c r="K254" s="348">
        <v>46054</v>
      </c>
      <c r="L254" s="343" t="s">
        <v>605</v>
      </c>
      <c r="M254" s="343"/>
      <c r="N254" s="349" t="str">
        <f>IF(OR(MASTER_Workers!$E254="Contractor-PF",MASTER_Workers!$E254="Company"),"Yes","No")</f>
        <v>Yes</v>
      </c>
      <c r="O254" s="349" t="str">
        <f>IF(Table2[[#This Row],[Unit]]= "Sakar-III", "YES", "NO")</f>
        <v>YES</v>
      </c>
      <c r="P254" s="350">
        <v>102092135230</v>
      </c>
      <c r="Q254" s="507">
        <v>0</v>
      </c>
      <c r="R254" s="343"/>
      <c r="S254" s="367" t="str">
        <f>IF(Table2[[#This Row],[Type]]&lt;&gt;"Company", "Contractor", IF(Table2[[#This Row],[Bank_Name]]&lt;&gt;"HDFC Bank", "Cheque Payment", "HDFC NEFT"))</f>
        <v>Contractor</v>
      </c>
      <c r="T254" s="507">
        <v>0</v>
      </c>
      <c r="U254" s="507">
        <v>0</v>
      </c>
      <c r="V254" s="352">
        <v>0</v>
      </c>
      <c r="W254" s="106">
        <v>340</v>
      </c>
      <c r="X254" s="106">
        <v>100</v>
      </c>
      <c r="Y254" s="106">
        <v>0</v>
      </c>
      <c r="Z254" s="107">
        <f t="shared" ref="Z254:Z317" si="36">+W254+X254+Y254</f>
        <v>440</v>
      </c>
      <c r="AA254" s="156">
        <f t="shared" ref="AA254:AA317" si="37">ROUND(W254*12%,0)</f>
        <v>41</v>
      </c>
      <c r="AB254" s="106">
        <f>ROUND(IF(Table2[[#This Row],[Type]]="Company",Table2[[#This Row],[Basic_Rate_Day]]*8.33%,5),0)</f>
        <v>5</v>
      </c>
      <c r="AC254" s="107">
        <f t="shared" si="32"/>
        <v>486</v>
      </c>
      <c r="AD254" s="106">
        <v>501</v>
      </c>
      <c r="AE254" s="343" t="s">
        <v>963</v>
      </c>
      <c r="AF254" s="343" t="s">
        <v>580</v>
      </c>
      <c r="AG254" s="343" t="s">
        <v>993</v>
      </c>
      <c r="AH254" s="343"/>
      <c r="AI254" s="349" t="str">
        <f t="shared" si="34"/>
        <v>1</v>
      </c>
      <c r="AJ254" s="353">
        <f t="shared" si="35"/>
        <v>-62</v>
      </c>
      <c r="AK254" s="349" t="str" cm="1">
        <f t="array" ref="AK254">_xlfn.IFS(Z254&lt;=501, "440-501", Z254&lt;=550, "502-550", Z254&lt;=600, "551-600", Z254&lt;=650, "601-650", Z254&lt;=700, "651-700", TRUE, "Above 700")</f>
        <v>440-501</v>
      </c>
      <c r="AL254" s="343"/>
      <c r="AM254" s="343"/>
      <c r="AN254" s="348">
        <v>45474</v>
      </c>
      <c r="AO254" s="374" t="s">
        <v>688</v>
      </c>
      <c r="AP254" s="349" t="str">
        <f t="shared" ca="1" si="31"/>
        <v>2Y 1M</v>
      </c>
      <c r="AQ254" s="355" t="str">
        <f>IF(_xlfn.DAYS(SETUP!$A$2,AN254)&lt;365,"Less Than 1 Yr", IF(_xlfn.DAYS(SETUP!$A$2,AN254)&lt;=730,"1 Year to 2 Yrs", IF(_xlfn.DAYS(SETUP!$A$2,AN254)&lt;=1095,"2 Yrs to 3 Yrs", IF(_xlfn.DAYS(SETUP!$A$2,AN254)&lt;=1825,"3 Yrs to 5 Yrs", IF(_xlfn.DAYS(SETUP!$A$2,AN254)&lt;=2555,"5 Yrs to 7 Yrs", "Above 7 Yrs")))))</f>
        <v>2 Yrs to 3 Yrs</v>
      </c>
      <c r="AR254" s="356" t="str">
        <f>IF(J254="","",DATEDIF(J254,SETUP!$B$2,"Y")&amp;" Yrs")</f>
        <v>28 Yrs</v>
      </c>
      <c r="AS254" s="349" t="str">
        <f>IF(J254="","",
 IF(DATEDIF(J254,SETUP!$B$2,"Y")&lt;25,"Below 25",
 IF(DATEDIF(J254,SETUP!$B$2,"Y")&lt;30,"25-30",
 IF(DATEDIF(J254,SETUP!$B$2,"Y")&lt;35,"30-35",
 IF(DATEDIF(J254,SETUP!$B$2,"Y")&lt;40,"35-40",
 "Above 40")))))</f>
        <v>25-30</v>
      </c>
      <c r="AT254" s="349" t="s">
        <v>1140</v>
      </c>
      <c r="AU254" s="349"/>
      <c r="AV254" s="343">
        <f t="shared" si="33"/>
        <v>20</v>
      </c>
      <c r="AW254" s="357"/>
      <c r="AX254" s="343">
        <v>340</v>
      </c>
      <c r="AY254" s="352">
        <v>100</v>
      </c>
      <c r="AZ254" s="343"/>
      <c r="BA254" s="343"/>
    </row>
    <row r="255" spans="1:53" ht="13.95" customHeight="1" x14ac:dyDescent="0.25">
      <c r="A255" s="343">
        <f>COUNTIF($D$2:D255,D255)</f>
        <v>38</v>
      </c>
      <c r="B255" s="344" t="s">
        <v>690</v>
      </c>
      <c r="C255" s="345" t="s">
        <v>691</v>
      </c>
      <c r="D255" s="343" t="s">
        <v>930</v>
      </c>
      <c r="E255" s="346" t="s">
        <v>42</v>
      </c>
      <c r="F255" s="343" t="s">
        <v>43</v>
      </c>
      <c r="G255" s="681" t="s">
        <v>44</v>
      </c>
      <c r="H255" s="343"/>
      <c r="I255" s="348" t="s">
        <v>45</v>
      </c>
      <c r="J255" s="348">
        <v>33662</v>
      </c>
      <c r="K255" s="348">
        <v>46054</v>
      </c>
      <c r="L255" s="343" t="s">
        <v>605</v>
      </c>
      <c r="M255" s="343"/>
      <c r="N255" s="349" t="str">
        <f>IF(OR(MASTER_Workers!$E255="Contractor-PF",MASTER_Workers!$E255="Company"),"Yes","No")</f>
        <v>Yes</v>
      </c>
      <c r="O255" s="349" t="str">
        <f>IF(Table2[[#This Row],[Unit]]= "Sakar-III", "YES", "NO")</f>
        <v>YES</v>
      </c>
      <c r="P255" s="350">
        <v>101455070574</v>
      </c>
      <c r="Q255" s="507">
        <v>0</v>
      </c>
      <c r="R255" s="343"/>
      <c r="S255" s="367" t="str">
        <f>IF(Table2[[#This Row],[Type]]&lt;&gt;"Company", "Contractor", IF(Table2[[#This Row],[Bank_Name]]&lt;&gt;"HDFC Bank", "Cheque Payment", "HDFC NEFT"))</f>
        <v>Contractor</v>
      </c>
      <c r="T255" s="507">
        <v>0</v>
      </c>
      <c r="U255" s="507">
        <v>0</v>
      </c>
      <c r="V255" s="352">
        <v>0</v>
      </c>
      <c r="W255" s="106">
        <v>340</v>
      </c>
      <c r="X255" s="106">
        <v>100</v>
      </c>
      <c r="Y255" s="106">
        <v>0</v>
      </c>
      <c r="Z255" s="107">
        <f t="shared" si="36"/>
        <v>440</v>
      </c>
      <c r="AA255" s="156">
        <f t="shared" si="37"/>
        <v>41</v>
      </c>
      <c r="AB255" s="106">
        <f>ROUND(IF(Table2[[#This Row],[Type]]="Company",Table2[[#This Row],[Basic_Rate_Day]]*8.33%,5),0)</f>
        <v>5</v>
      </c>
      <c r="AC255" s="107">
        <f t="shared" si="32"/>
        <v>486</v>
      </c>
      <c r="AD255" s="106">
        <v>501</v>
      </c>
      <c r="AE255" s="343" t="s">
        <v>956</v>
      </c>
      <c r="AF255" s="343" t="s">
        <v>957</v>
      </c>
      <c r="AG255" s="343" t="s">
        <v>993</v>
      </c>
      <c r="AH255" s="343"/>
      <c r="AI255" s="349" t="str">
        <f t="shared" si="34"/>
        <v>1</v>
      </c>
      <c r="AJ255" s="353">
        <f t="shared" si="35"/>
        <v>-62</v>
      </c>
      <c r="AK255" s="349" t="str" cm="1">
        <f t="array" ref="AK255">_xlfn.IFS(Z255&lt;=501, "440-501", Z255&lt;=550, "502-550", Z255&lt;=600, "551-600", Z255&lt;=650, "601-650", Z255&lt;=700, "651-700", TRUE, "Above 700")</f>
        <v>440-501</v>
      </c>
      <c r="AL255" s="343"/>
      <c r="AM255" s="343"/>
      <c r="AN255" s="348">
        <v>45474</v>
      </c>
      <c r="AO255" s="374" t="s">
        <v>690</v>
      </c>
      <c r="AP255" s="349" t="str">
        <f t="shared" ca="1" si="31"/>
        <v>2Y 1M</v>
      </c>
      <c r="AQ255" s="355" t="str">
        <f>IF(_xlfn.DAYS(SETUP!$A$2,AN255)&lt;365,"Less Than 1 Yr", IF(_xlfn.DAYS(SETUP!$A$2,AN255)&lt;=730,"1 Year to 2 Yrs", IF(_xlfn.DAYS(SETUP!$A$2,AN255)&lt;=1095,"2 Yrs to 3 Yrs", IF(_xlfn.DAYS(SETUP!$A$2,AN255)&lt;=1825,"3 Yrs to 5 Yrs", IF(_xlfn.DAYS(SETUP!$A$2,AN255)&lt;=2555,"5 Yrs to 7 Yrs", "Above 7 Yrs")))))</f>
        <v>2 Yrs to 3 Yrs</v>
      </c>
      <c r="AR255" s="356" t="str">
        <f>IF(J255="","",DATEDIF(J255,SETUP!$B$2,"Y")&amp;" Yrs")</f>
        <v>34 Yrs</v>
      </c>
      <c r="AS255" s="349" t="str">
        <f>IF(J255="","",
 IF(DATEDIF(J255,SETUP!$B$2,"Y")&lt;25,"Below 25",
 IF(DATEDIF(J255,SETUP!$B$2,"Y")&lt;30,"25-30",
 IF(DATEDIF(J255,SETUP!$B$2,"Y")&lt;35,"30-35",
 IF(DATEDIF(J255,SETUP!$B$2,"Y")&lt;40,"35-40",
 "Above 40")))))</f>
        <v>30-35</v>
      </c>
      <c r="AT255" s="349" t="s">
        <v>1141</v>
      </c>
      <c r="AU255" s="349"/>
      <c r="AV255" s="343">
        <f t="shared" si="33"/>
        <v>20</v>
      </c>
      <c r="AW255" s="357"/>
      <c r="AX255" s="343">
        <v>340</v>
      </c>
      <c r="AY255" s="352">
        <v>100</v>
      </c>
      <c r="AZ255" s="343"/>
      <c r="BA255" s="343"/>
    </row>
    <row r="256" spans="1:53" ht="13.95" customHeight="1" x14ac:dyDescent="0.25">
      <c r="A256" s="343">
        <f>COUNTIF($D$2:D256,D256)</f>
        <v>39</v>
      </c>
      <c r="B256" s="344" t="s">
        <v>692</v>
      </c>
      <c r="C256" s="345" t="s">
        <v>693</v>
      </c>
      <c r="D256" s="343" t="s">
        <v>930</v>
      </c>
      <c r="E256" s="346" t="s">
        <v>42</v>
      </c>
      <c r="F256" s="343" t="s">
        <v>43</v>
      </c>
      <c r="G256" s="681" t="s">
        <v>51</v>
      </c>
      <c r="H256" s="343"/>
      <c r="I256" s="348" t="s">
        <v>52</v>
      </c>
      <c r="J256" s="348">
        <v>28642</v>
      </c>
      <c r="K256" s="348">
        <v>46054</v>
      </c>
      <c r="L256" s="343" t="s">
        <v>605</v>
      </c>
      <c r="M256" s="343"/>
      <c r="N256" s="349" t="str">
        <f>IF(OR(MASTER_Workers!$E256="Contractor-PF",MASTER_Workers!$E256="Company"),"Yes","No")</f>
        <v>Yes</v>
      </c>
      <c r="O256" s="349" t="str">
        <f>IF(Table2[[#This Row],[Unit]]= "Sakar-III", "YES", "NO")</f>
        <v>YES</v>
      </c>
      <c r="P256" s="350">
        <v>102092135184</v>
      </c>
      <c r="Q256" s="507">
        <v>0</v>
      </c>
      <c r="R256" s="343"/>
      <c r="S256" s="367" t="str">
        <f>IF(Table2[[#This Row],[Type]]&lt;&gt;"Company", "Contractor", IF(Table2[[#This Row],[Bank_Name]]&lt;&gt;"HDFC Bank", "Cheque Payment", "HDFC NEFT"))</f>
        <v>Contractor</v>
      </c>
      <c r="T256" s="507">
        <v>0</v>
      </c>
      <c r="U256" s="507">
        <v>0</v>
      </c>
      <c r="V256" s="352">
        <v>0</v>
      </c>
      <c r="W256" s="106">
        <v>340</v>
      </c>
      <c r="X256" s="106">
        <v>100</v>
      </c>
      <c r="Y256" s="106">
        <v>0</v>
      </c>
      <c r="Z256" s="107">
        <f t="shared" si="36"/>
        <v>440</v>
      </c>
      <c r="AA256" s="156">
        <f t="shared" si="37"/>
        <v>41</v>
      </c>
      <c r="AB256" s="106">
        <f>ROUND(IF(Table2[[#This Row],[Type]]="Company",Table2[[#This Row],[Basic_Rate_Day]]*8.33%,5),0)</f>
        <v>5</v>
      </c>
      <c r="AC256" s="107">
        <f t="shared" si="32"/>
        <v>486</v>
      </c>
      <c r="AD256" s="106">
        <v>501</v>
      </c>
      <c r="AE256" s="343" t="s">
        <v>963</v>
      </c>
      <c r="AF256" s="343" t="s">
        <v>580</v>
      </c>
      <c r="AG256" s="343" t="s">
        <v>997</v>
      </c>
      <c r="AH256" s="343"/>
      <c r="AI256" s="349" t="str">
        <f t="shared" si="34"/>
        <v>1</v>
      </c>
      <c r="AJ256" s="353">
        <f t="shared" si="35"/>
        <v>-62</v>
      </c>
      <c r="AK256" s="349" t="str" cm="1">
        <f t="array" ref="AK256">_xlfn.IFS(Z256&lt;=501, "440-501", Z256&lt;=550, "502-550", Z256&lt;=600, "551-600", Z256&lt;=650, "601-650", Z256&lt;=700, "651-700", TRUE, "Above 700")</f>
        <v>440-501</v>
      </c>
      <c r="AL256" s="343"/>
      <c r="AM256" s="343"/>
      <c r="AN256" s="348">
        <v>45474</v>
      </c>
      <c r="AO256" s="374" t="s">
        <v>692</v>
      </c>
      <c r="AP256" s="349" t="str">
        <f t="shared" ca="1" si="31"/>
        <v>2Y 1M</v>
      </c>
      <c r="AQ256" s="355" t="str">
        <f>IF(_xlfn.DAYS(SETUP!$A$2,AN256)&lt;365,"Less Than 1 Yr", IF(_xlfn.DAYS(SETUP!$A$2,AN256)&lt;=730,"1 Year to 2 Yrs", IF(_xlfn.DAYS(SETUP!$A$2,AN256)&lt;=1095,"2 Yrs to 3 Yrs", IF(_xlfn.DAYS(SETUP!$A$2,AN256)&lt;=1825,"3 Yrs to 5 Yrs", IF(_xlfn.DAYS(SETUP!$A$2,AN256)&lt;=2555,"5 Yrs to 7 Yrs", "Above 7 Yrs")))))</f>
        <v>2 Yrs to 3 Yrs</v>
      </c>
      <c r="AR256" s="356" t="str">
        <f>IF(J256="","",DATEDIF(J256,SETUP!$B$2,"Y")&amp;" Yrs")</f>
        <v>47 Yrs</v>
      </c>
      <c r="AS256" s="349" t="str">
        <f>IF(J256="","",
 IF(DATEDIF(J256,SETUP!$B$2,"Y")&lt;25,"Below 25",
 IF(DATEDIF(J256,SETUP!$B$2,"Y")&lt;30,"25-30",
 IF(DATEDIF(J256,SETUP!$B$2,"Y")&lt;35,"30-35",
 IF(DATEDIF(J256,SETUP!$B$2,"Y")&lt;40,"35-40",
 "Above 40")))))</f>
        <v>Above 40</v>
      </c>
      <c r="AT256" s="349" t="s">
        <v>1140</v>
      </c>
      <c r="AU256" s="349"/>
      <c r="AV256" s="343">
        <f t="shared" si="33"/>
        <v>20</v>
      </c>
      <c r="AW256" s="357"/>
      <c r="AX256" s="343">
        <v>340</v>
      </c>
      <c r="AY256" s="352">
        <v>100</v>
      </c>
      <c r="AZ256" s="343"/>
      <c r="BA256" s="343"/>
    </row>
    <row r="257" spans="1:53" ht="13.95" customHeight="1" x14ac:dyDescent="0.25">
      <c r="A257" s="343">
        <f>COUNTIF($D$2:D257,D257)</f>
        <v>40</v>
      </c>
      <c r="B257" s="344" t="s">
        <v>694</v>
      </c>
      <c r="C257" s="345" t="s">
        <v>695</v>
      </c>
      <c r="D257" s="343" t="s">
        <v>930</v>
      </c>
      <c r="E257" s="346" t="s">
        <v>42</v>
      </c>
      <c r="F257" s="343" t="s">
        <v>43</v>
      </c>
      <c r="G257" s="681" t="s">
        <v>247</v>
      </c>
      <c r="H257" s="343"/>
      <c r="I257" s="348" t="s">
        <v>45</v>
      </c>
      <c r="J257" s="348">
        <v>36788</v>
      </c>
      <c r="K257" s="348">
        <v>46054</v>
      </c>
      <c r="L257" s="343" t="s">
        <v>605</v>
      </c>
      <c r="M257" s="343"/>
      <c r="N257" s="349" t="str">
        <f>IF(OR(MASTER_Workers!$E257="Contractor-PF",MASTER_Workers!$E257="Company"),"Yes","No")</f>
        <v>Yes</v>
      </c>
      <c r="O257" s="349" t="str">
        <f>IF(Table2[[#This Row],[Unit]]= "Sakar-III", "YES", "NO")</f>
        <v>YES</v>
      </c>
      <c r="P257" s="350">
        <v>101504166822</v>
      </c>
      <c r="Q257" s="507">
        <v>0</v>
      </c>
      <c r="R257" s="343"/>
      <c r="S257" s="368" t="str">
        <f>IF(Table2[[#This Row],[Type]]&lt;&gt;"Company", "Contractor", IF(Table2[[#This Row],[Bank_Name]]&lt;&gt;"HDFC Bank", "Cheque Payment", "HDFC NEFT"))</f>
        <v>Contractor</v>
      </c>
      <c r="T257" s="507">
        <v>0</v>
      </c>
      <c r="U257" s="507">
        <v>0</v>
      </c>
      <c r="V257" s="352">
        <v>0</v>
      </c>
      <c r="W257" s="106">
        <v>343</v>
      </c>
      <c r="X257" s="106">
        <v>112</v>
      </c>
      <c r="Y257" s="106">
        <v>10</v>
      </c>
      <c r="Z257" s="107">
        <f t="shared" si="36"/>
        <v>465</v>
      </c>
      <c r="AA257" s="156">
        <f t="shared" si="37"/>
        <v>41</v>
      </c>
      <c r="AB257" s="155">
        <f>ROUND(IF(Table2[[#This Row],[Type]]="Company",Table2[[#This Row],[Basic_Rate_Day]]*8.33%,5),0)</f>
        <v>5</v>
      </c>
      <c r="AC257" s="107">
        <f t="shared" si="32"/>
        <v>511</v>
      </c>
      <c r="AD257" s="106">
        <v>501</v>
      </c>
      <c r="AE257" s="343" t="s">
        <v>963</v>
      </c>
      <c r="AF257" s="343" t="s">
        <v>580</v>
      </c>
      <c r="AG257" s="343" t="s">
        <v>993</v>
      </c>
      <c r="AH257" s="343"/>
      <c r="AI257" s="349" t="str">
        <f t="shared" si="34"/>
        <v>1</v>
      </c>
      <c r="AJ257" s="353">
        <f t="shared" si="35"/>
        <v>-37</v>
      </c>
      <c r="AK257" s="349" t="str" cm="1">
        <f t="array" ref="AK257">_xlfn.IFS(Z257&lt;=501, "440-501", Z257&lt;=550, "502-550", Z257&lt;=600, "551-600", Z257&lt;=650, "601-650", Z257&lt;=700, "651-700", TRUE, "Above 700")</f>
        <v>440-501</v>
      </c>
      <c r="AL257" s="343"/>
      <c r="AM257" s="343"/>
      <c r="AN257" s="348">
        <v>45627</v>
      </c>
      <c r="AO257" s="374" t="s">
        <v>694</v>
      </c>
      <c r="AP257" s="349" t="str">
        <f t="shared" ca="1" si="31"/>
        <v>1Y 8M</v>
      </c>
      <c r="AQ257" s="355" t="str">
        <f>IF(_xlfn.DAYS(SETUP!$A$2,AN257)&lt;365,"Less Than 1 Yr", IF(_xlfn.DAYS(SETUP!$A$2,AN257)&lt;=730,"1 Year to 2 Yrs", IF(_xlfn.DAYS(SETUP!$A$2,AN257)&lt;=1095,"2 Yrs to 3 Yrs", IF(_xlfn.DAYS(SETUP!$A$2,AN257)&lt;=1825,"3 Yrs to 5 Yrs", IF(_xlfn.DAYS(SETUP!$A$2,AN257)&lt;=2555,"5 Yrs to 7 Yrs", "Above 7 Yrs")))))</f>
        <v>1 Year to 2 Yrs</v>
      </c>
      <c r="AR257" s="356" t="str">
        <f>IF(J257="","",DATEDIF(J257,SETUP!$B$2,"Y")&amp;" Yrs")</f>
        <v>25 Yrs</v>
      </c>
      <c r="AS257" s="349" t="str">
        <f>IF(J257="","",
 IF(DATEDIF(J257,SETUP!$B$2,"Y")&lt;25,"Below 25",
 IF(DATEDIF(J257,SETUP!$B$2,"Y")&lt;30,"25-30",
 IF(DATEDIF(J257,SETUP!$B$2,"Y")&lt;35,"30-35",
 IF(DATEDIF(J257,SETUP!$B$2,"Y")&lt;40,"35-40",
 "Above 40")))))</f>
        <v>25-30</v>
      </c>
      <c r="AT257" s="349" t="s">
        <v>1142</v>
      </c>
      <c r="AU257" s="349"/>
      <c r="AV257" s="349">
        <f t="shared" si="33"/>
        <v>20</v>
      </c>
      <c r="AW257" s="357"/>
      <c r="AX257" s="343">
        <v>343</v>
      </c>
      <c r="AY257" s="352">
        <v>112</v>
      </c>
      <c r="AZ257" s="343"/>
      <c r="BA257" s="343"/>
    </row>
    <row r="258" spans="1:53" ht="13.95" customHeight="1" x14ac:dyDescent="0.25">
      <c r="A258" s="343">
        <f>COUNTIF($D$2:D258,D258)</f>
        <v>41</v>
      </c>
      <c r="B258" s="344" t="s">
        <v>696</v>
      </c>
      <c r="C258" s="345" t="s">
        <v>697</v>
      </c>
      <c r="D258" s="343" t="s">
        <v>930</v>
      </c>
      <c r="E258" s="346" t="s">
        <v>42</v>
      </c>
      <c r="F258" s="343" t="s">
        <v>43</v>
      </c>
      <c r="G258" s="681" t="s">
        <v>48</v>
      </c>
      <c r="H258" s="343"/>
      <c r="I258" s="348" t="s">
        <v>52</v>
      </c>
      <c r="J258" s="348">
        <v>37679</v>
      </c>
      <c r="K258" s="348">
        <v>46054</v>
      </c>
      <c r="L258" s="343" t="s">
        <v>605</v>
      </c>
      <c r="M258" s="343"/>
      <c r="N258" s="349" t="str">
        <f>IF(OR(MASTER_Workers!$E258="Contractor-PF",MASTER_Workers!$E258="Company"),"Yes","No")</f>
        <v>Yes</v>
      </c>
      <c r="O258" s="349" t="str">
        <f>IF(Table2[[#This Row],[Unit]]= "Sakar-III", "YES", "NO")</f>
        <v>YES</v>
      </c>
      <c r="P258" s="350">
        <v>102176399621</v>
      </c>
      <c r="Q258" s="507">
        <v>0</v>
      </c>
      <c r="R258" s="343"/>
      <c r="S258" s="367" t="str">
        <f>IF(Table2[[#This Row],[Type]]&lt;&gt;"Company", "Contractor", IF(Table2[[#This Row],[Bank_Name]]&lt;&gt;"HDFC Bank", "Cheque Payment", "HDFC NEFT"))</f>
        <v>Contractor</v>
      </c>
      <c r="T258" s="507">
        <v>0</v>
      </c>
      <c r="U258" s="507">
        <v>0</v>
      </c>
      <c r="V258" s="352">
        <v>0</v>
      </c>
      <c r="W258" s="106">
        <v>340</v>
      </c>
      <c r="X258" s="106">
        <v>100</v>
      </c>
      <c r="Y258" s="106">
        <v>0</v>
      </c>
      <c r="Z258" s="107">
        <f t="shared" si="36"/>
        <v>440</v>
      </c>
      <c r="AA258" s="156">
        <f t="shared" si="37"/>
        <v>41</v>
      </c>
      <c r="AB258" s="106">
        <f>ROUND(IF(Table2[[#This Row],[Type]]="Company",Table2[[#This Row],[Basic_Rate_Day]]*8.33%,5),0)</f>
        <v>5</v>
      </c>
      <c r="AC258" s="107">
        <f t="shared" si="32"/>
        <v>486</v>
      </c>
      <c r="AD258" s="106">
        <v>501</v>
      </c>
      <c r="AE258" s="343" t="s">
        <v>963</v>
      </c>
      <c r="AF258" s="343" t="s">
        <v>580</v>
      </c>
      <c r="AG258" s="343" t="s">
        <v>993</v>
      </c>
      <c r="AH258" s="343"/>
      <c r="AI258" s="349" t="str">
        <f t="shared" si="34"/>
        <v>1</v>
      </c>
      <c r="AJ258" s="353">
        <f t="shared" si="35"/>
        <v>-62</v>
      </c>
      <c r="AK258" s="349" t="str" cm="1">
        <f t="array" ref="AK258">_xlfn.IFS(Z258&lt;=501, "440-501", Z258&lt;=550, "502-550", Z258&lt;=600, "551-600", Z258&lt;=650, "601-650", Z258&lt;=700, "651-700", TRUE, "Above 700")</f>
        <v>440-501</v>
      </c>
      <c r="AL258" s="343"/>
      <c r="AM258" s="343"/>
      <c r="AN258" s="348">
        <v>45717</v>
      </c>
      <c r="AO258" s="374" t="s">
        <v>696</v>
      </c>
      <c r="AP258" s="349" t="str">
        <f t="shared" ca="1" si="31"/>
        <v>1Y 5M</v>
      </c>
      <c r="AQ258" s="355" t="str">
        <f>IF(_xlfn.DAYS(SETUP!$A$2,AN258)&lt;365,"Less Than 1 Yr", IF(_xlfn.DAYS(SETUP!$A$2,AN258)&lt;=730,"1 Year to 2 Yrs", IF(_xlfn.DAYS(SETUP!$A$2,AN258)&lt;=1095,"2 Yrs to 3 Yrs", IF(_xlfn.DAYS(SETUP!$A$2,AN258)&lt;=1825,"3 Yrs to 5 Yrs", IF(_xlfn.DAYS(SETUP!$A$2,AN258)&lt;=2555,"5 Yrs to 7 Yrs", "Above 7 Yrs")))))</f>
        <v>1 Year to 2 Yrs</v>
      </c>
      <c r="AR258" s="356" t="str">
        <f>IF(J258="","",DATEDIF(J258,SETUP!$B$2,"Y")&amp;" Yrs")</f>
        <v>23 Yrs</v>
      </c>
      <c r="AS258" s="349" t="str">
        <f>IF(J258="","",
 IF(DATEDIF(J258,SETUP!$B$2,"Y")&lt;25,"Below 25",
 IF(DATEDIF(J258,SETUP!$B$2,"Y")&lt;30,"25-30",
 IF(DATEDIF(J258,SETUP!$B$2,"Y")&lt;35,"30-35",
 IF(DATEDIF(J258,SETUP!$B$2,"Y")&lt;40,"35-40",
 "Above 40")))))</f>
        <v>Below 25</v>
      </c>
      <c r="AT258" s="349" t="s">
        <v>1140</v>
      </c>
      <c r="AU258" s="349"/>
      <c r="AV258" s="343">
        <f t="shared" si="33"/>
        <v>20</v>
      </c>
      <c r="AW258" s="357"/>
      <c r="AX258" s="343">
        <v>340</v>
      </c>
      <c r="AY258" s="352">
        <v>100</v>
      </c>
      <c r="AZ258" s="343"/>
      <c r="BA258" s="343"/>
    </row>
    <row r="259" spans="1:53" ht="13.95" customHeight="1" x14ac:dyDescent="0.25">
      <c r="A259" s="343">
        <f>COUNTIF($D$2:D259,D259)</f>
        <v>42</v>
      </c>
      <c r="B259" s="344" t="s">
        <v>698</v>
      </c>
      <c r="C259" s="345" t="s">
        <v>699</v>
      </c>
      <c r="D259" s="343" t="s">
        <v>930</v>
      </c>
      <c r="E259" s="346" t="s">
        <v>42</v>
      </c>
      <c r="F259" s="343" t="s">
        <v>43</v>
      </c>
      <c r="G259" s="681" t="s">
        <v>51</v>
      </c>
      <c r="H259" s="343"/>
      <c r="I259" s="348" t="s">
        <v>52</v>
      </c>
      <c r="J259" s="408">
        <v>38393</v>
      </c>
      <c r="K259" s="348">
        <v>46054</v>
      </c>
      <c r="L259" s="343" t="s">
        <v>605</v>
      </c>
      <c r="M259" s="343"/>
      <c r="N259" s="349" t="str">
        <f>IF(OR(MASTER_Workers!$E259="Contractor-PF",MASTER_Workers!$E259="Company"),"Yes","No")</f>
        <v>Yes</v>
      </c>
      <c r="O259" s="349" t="str">
        <f>IF(Table2[[#This Row],[Unit]]= "Sakar-III", "YES", "NO")</f>
        <v>YES</v>
      </c>
      <c r="P259" s="350">
        <v>102261341480</v>
      </c>
      <c r="Q259" s="507">
        <v>0</v>
      </c>
      <c r="R259" s="343"/>
      <c r="S259" s="367" t="str">
        <f>IF(Table2[[#This Row],[Type]]&lt;&gt;"Company", "Contractor", IF(Table2[[#This Row],[Bank_Name]]&lt;&gt;"HDFC Bank", "Cheque Payment", "HDFC NEFT"))</f>
        <v>Contractor</v>
      </c>
      <c r="T259" s="507">
        <v>0</v>
      </c>
      <c r="U259" s="507">
        <v>0</v>
      </c>
      <c r="V259" s="352">
        <v>0</v>
      </c>
      <c r="W259" s="106">
        <v>340</v>
      </c>
      <c r="X259" s="106">
        <v>100</v>
      </c>
      <c r="Y259" s="106">
        <v>0</v>
      </c>
      <c r="Z259" s="107">
        <f t="shared" si="36"/>
        <v>440</v>
      </c>
      <c r="AA259" s="156">
        <f t="shared" si="37"/>
        <v>41</v>
      </c>
      <c r="AB259" s="106">
        <f>ROUND(IF(Table2[[#This Row],[Type]]="Company",Table2[[#This Row],[Basic_Rate_Day]]*8.33%,5),0)</f>
        <v>5</v>
      </c>
      <c r="AC259" s="107">
        <f t="shared" si="32"/>
        <v>486</v>
      </c>
      <c r="AD259" s="106">
        <v>501</v>
      </c>
      <c r="AE259" s="343" t="e">
        <v>#N/A</v>
      </c>
      <c r="AF259" s="343" t="e">
        <v>#N/A</v>
      </c>
      <c r="AG259" s="343" t="e">
        <v>#N/A</v>
      </c>
      <c r="AH259" s="343"/>
      <c r="AI259" s="349" t="str">
        <f t="shared" si="34"/>
        <v>1</v>
      </c>
      <c r="AJ259" s="353">
        <f t="shared" si="35"/>
        <v>-62</v>
      </c>
      <c r="AK259" s="349" t="str" cm="1">
        <f t="array" ref="AK259">_xlfn.IFS(Z259&lt;=501, "440-501", Z259&lt;=550, "502-550", Z259&lt;=600, "551-600", Z259&lt;=650, "601-650", Z259&lt;=700, "651-700", TRUE, "Above 700")</f>
        <v>440-501</v>
      </c>
      <c r="AL259" s="343"/>
      <c r="AM259" s="343"/>
      <c r="AN259" s="348">
        <f>Table2[[#This Row],[DOJ]]</f>
        <v>46054</v>
      </c>
      <c r="AO259" s="374" t="s">
        <v>698</v>
      </c>
      <c r="AP259" s="349" t="str">
        <f t="shared" ca="1" si="31"/>
        <v>0Y 6M</v>
      </c>
      <c r="AQ259" s="355" t="str">
        <f>IF(_xlfn.DAYS(SETUP!$A$2,AN259)&lt;365,"Less Than 1 Yr", IF(_xlfn.DAYS(SETUP!$A$2,AN259)&lt;=730,"1 Year to 2 Yrs", IF(_xlfn.DAYS(SETUP!$A$2,AN259)&lt;=1095,"2 Yrs to 3 Yrs", IF(_xlfn.DAYS(SETUP!$A$2,AN259)&lt;=1825,"3 Yrs to 5 Yrs", IF(_xlfn.DAYS(SETUP!$A$2,AN259)&lt;=2555,"5 Yrs to 7 Yrs", "Above 7 Yrs")))))</f>
        <v>Less Than 1 Yr</v>
      </c>
      <c r="AR259" s="356" t="str">
        <f>IF(J259="","",DATEDIF(J259,SETUP!$B$2,"Y")&amp;" Yrs")</f>
        <v>21 Yrs</v>
      </c>
      <c r="AS259" s="349" t="str">
        <f>IF(J259="","",
 IF(DATEDIF(J259,SETUP!$B$2,"Y")&lt;25,"Below 25",
 IF(DATEDIF(J259,SETUP!$B$2,"Y")&lt;30,"25-30",
 IF(DATEDIF(J259,SETUP!$B$2,"Y")&lt;35,"30-35",
 IF(DATEDIF(J259,SETUP!$B$2,"Y")&lt;40,"35-40",
 "Above 40")))))</f>
        <v>Below 25</v>
      </c>
      <c r="AT259" s="349" t="s">
        <v>1140</v>
      </c>
      <c r="AU259" s="349"/>
      <c r="AV259" s="343">
        <f t="shared" si="33"/>
        <v>20</v>
      </c>
      <c r="AW259" s="357"/>
      <c r="AX259" s="343">
        <v>340</v>
      </c>
      <c r="AY259" s="352">
        <v>100</v>
      </c>
      <c r="AZ259" s="343"/>
      <c r="BA259" s="343"/>
    </row>
    <row r="260" spans="1:53" ht="13.95" customHeight="1" x14ac:dyDescent="0.25">
      <c r="A260" s="343">
        <f>COUNTIF($D$2:D260,D260)</f>
        <v>43</v>
      </c>
      <c r="B260" s="344" t="s">
        <v>700</v>
      </c>
      <c r="C260" s="345" t="s">
        <v>701</v>
      </c>
      <c r="D260" s="343" t="s">
        <v>930</v>
      </c>
      <c r="E260" s="346" t="s">
        <v>42</v>
      </c>
      <c r="F260" s="343" t="s">
        <v>43</v>
      </c>
      <c r="G260" s="681" t="s">
        <v>48</v>
      </c>
      <c r="H260" s="343"/>
      <c r="I260" s="348" t="s">
        <v>52</v>
      </c>
      <c r="J260" s="408">
        <v>39363</v>
      </c>
      <c r="K260" s="348">
        <v>46054</v>
      </c>
      <c r="L260" s="343" t="s">
        <v>605</v>
      </c>
      <c r="M260" s="343"/>
      <c r="N260" s="349" t="str">
        <f>IF(OR(MASTER_Workers!$E260="Contractor-PF",MASTER_Workers!$E260="Company"),"Yes","No")</f>
        <v>Yes</v>
      </c>
      <c r="O260" s="349" t="str">
        <f>IF(Table2[[#This Row],[Unit]]= "Sakar-III", "YES", "NO")</f>
        <v>YES</v>
      </c>
      <c r="P260" s="350">
        <v>102263511283</v>
      </c>
      <c r="Q260" s="507">
        <v>0</v>
      </c>
      <c r="R260" s="343"/>
      <c r="S260" s="367" t="str">
        <f>IF(Table2[[#This Row],[Type]]&lt;&gt;"Company", "Contractor", IF(Table2[[#This Row],[Bank_Name]]&lt;&gt;"HDFC Bank", "Cheque Payment", "HDFC NEFT"))</f>
        <v>Contractor</v>
      </c>
      <c r="T260" s="507">
        <v>0</v>
      </c>
      <c r="U260" s="507">
        <v>0</v>
      </c>
      <c r="V260" s="352">
        <v>0</v>
      </c>
      <c r="W260" s="106">
        <v>340</v>
      </c>
      <c r="X260" s="106">
        <v>100</v>
      </c>
      <c r="Y260" s="106">
        <v>0</v>
      </c>
      <c r="Z260" s="107">
        <f t="shared" si="36"/>
        <v>440</v>
      </c>
      <c r="AA260" s="156">
        <f t="shared" si="37"/>
        <v>41</v>
      </c>
      <c r="AB260" s="106">
        <f>ROUND(IF(Table2[[#This Row],[Type]]="Company",Table2[[#This Row],[Basic_Rate_Day]]*8.33%,5),0)</f>
        <v>5</v>
      </c>
      <c r="AC260" s="107">
        <f t="shared" si="32"/>
        <v>486</v>
      </c>
      <c r="AD260" s="106">
        <v>501</v>
      </c>
      <c r="AE260" s="343" t="e">
        <v>#N/A</v>
      </c>
      <c r="AF260" s="343" t="e">
        <v>#N/A</v>
      </c>
      <c r="AG260" s="343" t="e">
        <v>#N/A</v>
      </c>
      <c r="AH260" s="343"/>
      <c r="AI260" s="349" t="str">
        <f t="shared" si="34"/>
        <v>1</v>
      </c>
      <c r="AJ260" s="353">
        <f t="shared" si="35"/>
        <v>-62</v>
      </c>
      <c r="AK260" s="349" t="str" cm="1">
        <f t="array" ref="AK260">_xlfn.IFS(Z260&lt;=501, "440-501", Z260&lt;=550, "502-550", Z260&lt;=600, "551-600", Z260&lt;=650, "601-650", Z260&lt;=700, "651-700", TRUE, "Above 700")</f>
        <v>440-501</v>
      </c>
      <c r="AL260" s="343"/>
      <c r="AM260" s="343"/>
      <c r="AN260" s="348">
        <f>Table2[[#This Row],[DOJ]]</f>
        <v>46054</v>
      </c>
      <c r="AO260" s="374" t="s">
        <v>700</v>
      </c>
      <c r="AP260" s="349" t="str">
        <f t="shared" ca="1" si="31"/>
        <v>0Y 6M</v>
      </c>
      <c r="AQ260" s="355" t="str">
        <f>IF(_xlfn.DAYS(SETUP!$A$2,AN260)&lt;365,"Less Than 1 Yr", IF(_xlfn.DAYS(SETUP!$A$2,AN260)&lt;=730,"1 Year to 2 Yrs", IF(_xlfn.DAYS(SETUP!$A$2,AN260)&lt;=1095,"2 Yrs to 3 Yrs", IF(_xlfn.DAYS(SETUP!$A$2,AN260)&lt;=1825,"3 Yrs to 5 Yrs", IF(_xlfn.DAYS(SETUP!$A$2,AN260)&lt;=2555,"5 Yrs to 7 Yrs", "Above 7 Yrs")))))</f>
        <v>Less Than 1 Yr</v>
      </c>
      <c r="AR260" s="356" t="str">
        <f>IF(J260="","",DATEDIF(J260,SETUP!$B$2,"Y")&amp;" Yrs")</f>
        <v>18 Yrs</v>
      </c>
      <c r="AS260" s="349" t="str">
        <f>IF(J260="","",
 IF(DATEDIF(J260,SETUP!$B$2,"Y")&lt;25,"Below 25",
 IF(DATEDIF(J260,SETUP!$B$2,"Y")&lt;30,"25-30",
 IF(DATEDIF(J260,SETUP!$B$2,"Y")&lt;35,"30-35",
 IF(DATEDIF(J260,SETUP!$B$2,"Y")&lt;40,"35-40",
 "Above 40")))))</f>
        <v>Below 25</v>
      </c>
      <c r="AT260" s="349" t="s">
        <v>1140</v>
      </c>
      <c r="AU260" s="349"/>
      <c r="AV260" s="343">
        <f t="shared" si="33"/>
        <v>20</v>
      </c>
      <c r="AW260" s="357"/>
      <c r="AX260" s="343">
        <v>340</v>
      </c>
      <c r="AY260" s="352">
        <v>100</v>
      </c>
      <c r="AZ260" s="343"/>
      <c r="BA260" s="343"/>
    </row>
    <row r="261" spans="1:53" ht="13.95" customHeight="1" x14ac:dyDescent="0.25">
      <c r="A261" s="359">
        <f>COUNTIF($D$2:D261,D261)</f>
        <v>44</v>
      </c>
      <c r="B261" s="515" t="s">
        <v>702</v>
      </c>
      <c r="C261" s="358" t="s">
        <v>703</v>
      </c>
      <c r="D261" s="359" t="s">
        <v>930</v>
      </c>
      <c r="E261" s="360" t="s">
        <v>42</v>
      </c>
      <c r="F261" s="359" t="s">
        <v>43</v>
      </c>
      <c r="G261" s="682" t="s">
        <v>48</v>
      </c>
      <c r="H261" s="343"/>
      <c r="I261" s="348" t="s">
        <v>52</v>
      </c>
      <c r="J261" s="408">
        <v>38047</v>
      </c>
      <c r="K261" s="348">
        <v>46054</v>
      </c>
      <c r="L261" s="343" t="s">
        <v>605</v>
      </c>
      <c r="M261" s="343"/>
      <c r="N261" s="349" t="str">
        <f>IF(OR(MASTER_Workers!$E261="Contractor-PF",MASTER_Workers!$E261="Company"),"Yes","No")</f>
        <v>Yes</v>
      </c>
      <c r="O261" s="349" t="str">
        <f>IF(Table2[[#This Row],[Unit]]= "Sakar-III", "YES", "NO")</f>
        <v>YES</v>
      </c>
      <c r="P261" s="350">
        <v>102261329766</v>
      </c>
      <c r="Q261" s="507">
        <v>0</v>
      </c>
      <c r="R261" s="359"/>
      <c r="S261" s="370" t="str">
        <f>IF(Table2[[#This Row],[Type]]&lt;&gt;"Company", "Contractor", IF(Table2[[#This Row],[Bank_Name]]&lt;&gt;"HDFC Bank", "Cheque Payment", "HDFC NEFT"))</f>
        <v>Contractor</v>
      </c>
      <c r="T261" s="520">
        <v>0</v>
      </c>
      <c r="U261" s="507">
        <v>0</v>
      </c>
      <c r="V261" s="352">
        <v>0</v>
      </c>
      <c r="W261" s="106">
        <v>340</v>
      </c>
      <c r="X261" s="106">
        <v>100</v>
      </c>
      <c r="Y261" s="106">
        <v>0</v>
      </c>
      <c r="Z261" s="107">
        <f t="shared" si="36"/>
        <v>440</v>
      </c>
      <c r="AA261" s="156">
        <f t="shared" si="37"/>
        <v>41</v>
      </c>
      <c r="AB261" s="106">
        <f>ROUND(IF(Table2[[#This Row],[Type]]="Company",Table2[[#This Row],[Basic_Rate_Day]]*8.33%,5),0)</f>
        <v>5</v>
      </c>
      <c r="AC261" s="107">
        <f t="shared" si="32"/>
        <v>486</v>
      </c>
      <c r="AD261" s="106">
        <v>501</v>
      </c>
      <c r="AE261" s="343" t="e">
        <v>#N/A</v>
      </c>
      <c r="AF261" s="343" t="e">
        <v>#N/A</v>
      </c>
      <c r="AG261" s="343" t="e">
        <v>#N/A</v>
      </c>
      <c r="AH261" s="343"/>
      <c r="AI261" s="349" t="str">
        <f t="shared" si="34"/>
        <v>0</v>
      </c>
      <c r="AJ261" s="353">
        <f t="shared" si="35"/>
        <v>-62</v>
      </c>
      <c r="AK261" s="349" t="str" cm="1">
        <f t="array" ref="AK261">_xlfn.IFS(Z261&lt;=501, "440-501", Z261&lt;=550, "502-550", Z261&lt;=600, "551-600", Z261&lt;=650, "601-650", Z261&lt;=700, "651-700", TRUE, "Above 700")</f>
        <v>440-501</v>
      </c>
      <c r="AL261" s="343"/>
      <c r="AM261" s="519">
        <v>46173</v>
      </c>
      <c r="AN261" s="362">
        <f>Table2[[#This Row],[DOJ]]</f>
        <v>46054</v>
      </c>
      <c r="AO261" s="379" t="s">
        <v>702</v>
      </c>
      <c r="AP261" s="363" t="str">
        <f t="shared" ca="1" si="31"/>
        <v>0Y 6M</v>
      </c>
      <c r="AQ261" s="364" t="str">
        <f>IF(_xlfn.DAYS(SETUP!$A$2,AN261)&lt;365,"Less Than 1 Yr", IF(_xlfn.DAYS(SETUP!$A$2,AN261)&lt;=730,"1 Year to 2 Yrs", IF(_xlfn.DAYS(SETUP!$A$2,AN261)&lt;=1095,"2 Yrs to 3 Yrs", IF(_xlfn.DAYS(SETUP!$A$2,AN261)&lt;=1825,"3 Yrs to 5 Yrs", IF(_xlfn.DAYS(SETUP!$A$2,AN261)&lt;=2555,"5 Yrs to 7 Yrs", "Above 7 Yrs")))))</f>
        <v>Less Than 1 Yr</v>
      </c>
      <c r="AR261" s="365" t="str">
        <f>IF(J261="","",DATEDIF(J261,SETUP!$B$2,"Y")&amp;" Yrs")</f>
        <v>22 Yrs</v>
      </c>
      <c r="AS261" s="363" t="str">
        <f>IF(J261="","",
 IF(DATEDIF(J261,SETUP!$B$2,"Y")&lt;25,"Below 25",
 IF(DATEDIF(J261,SETUP!$B$2,"Y")&lt;30,"25-30",
 IF(DATEDIF(J261,SETUP!$B$2,"Y")&lt;35,"30-35",
 IF(DATEDIF(J261,SETUP!$B$2,"Y")&lt;40,"35-40",
 "Above 40")))))</f>
        <v>Below 25</v>
      </c>
      <c r="AT261" s="363" t="s">
        <v>1140</v>
      </c>
      <c r="AU261" s="363"/>
      <c r="AV261" s="359">
        <f t="shared" si="33"/>
        <v>20</v>
      </c>
      <c r="AW261" s="366"/>
      <c r="AX261" s="359">
        <v>340</v>
      </c>
      <c r="AY261" s="516">
        <v>100</v>
      </c>
      <c r="AZ261" s="359"/>
      <c r="BA261" s="359"/>
    </row>
    <row r="262" spans="1:53" ht="13.95" customHeight="1" x14ac:dyDescent="0.25">
      <c r="A262" s="343">
        <f>COUNTIF($D$2:D262,D262)</f>
        <v>45</v>
      </c>
      <c r="B262" s="344" t="s">
        <v>704</v>
      </c>
      <c r="C262" s="345" t="s">
        <v>705</v>
      </c>
      <c r="D262" s="343" t="s">
        <v>930</v>
      </c>
      <c r="E262" s="346" t="s">
        <v>42</v>
      </c>
      <c r="F262" s="343" t="s">
        <v>43</v>
      </c>
      <c r="G262" s="681" t="s">
        <v>51</v>
      </c>
      <c r="H262" s="343"/>
      <c r="I262" s="348" t="s">
        <v>52</v>
      </c>
      <c r="J262" s="408">
        <v>33719</v>
      </c>
      <c r="K262" s="348">
        <v>46054</v>
      </c>
      <c r="L262" s="343" t="s">
        <v>605</v>
      </c>
      <c r="M262" s="343"/>
      <c r="N262" s="349" t="str">
        <f>IF(OR(MASTER_Workers!$E262="Contractor-PF",MASTER_Workers!$E262="Company"),"Yes","No")</f>
        <v>Yes</v>
      </c>
      <c r="O262" s="349" t="str">
        <f>IF(Table2[[#This Row],[Unit]]= "Sakar-III", "YES", "NO")</f>
        <v>YES</v>
      </c>
      <c r="P262" s="350">
        <v>102261333524</v>
      </c>
      <c r="Q262" s="507">
        <v>0</v>
      </c>
      <c r="R262" s="343"/>
      <c r="S262" s="367" t="str">
        <f>IF(Table2[[#This Row],[Type]]&lt;&gt;"Company", "Contractor", IF(Table2[[#This Row],[Bank_Name]]&lt;&gt;"HDFC Bank", "Cheque Payment", "HDFC NEFT"))</f>
        <v>Contractor</v>
      </c>
      <c r="T262" s="507">
        <v>0</v>
      </c>
      <c r="U262" s="507">
        <v>0</v>
      </c>
      <c r="V262" s="352">
        <v>0</v>
      </c>
      <c r="W262" s="106">
        <v>340</v>
      </c>
      <c r="X262" s="106">
        <v>100</v>
      </c>
      <c r="Y262" s="106">
        <v>0</v>
      </c>
      <c r="Z262" s="107">
        <f t="shared" si="36"/>
        <v>440</v>
      </c>
      <c r="AA262" s="156">
        <f t="shared" si="37"/>
        <v>41</v>
      </c>
      <c r="AB262" s="106">
        <f>ROUND(IF(Table2[[#This Row],[Type]]="Company",Table2[[#This Row],[Basic_Rate_Day]]*8.33%,5),0)</f>
        <v>5</v>
      </c>
      <c r="AC262" s="107">
        <f t="shared" si="32"/>
        <v>486</v>
      </c>
      <c r="AD262" s="106">
        <v>501</v>
      </c>
      <c r="AE262" s="343" t="e">
        <v>#N/A</v>
      </c>
      <c r="AF262" s="343" t="e">
        <v>#N/A</v>
      </c>
      <c r="AG262" s="343" t="e">
        <v>#N/A</v>
      </c>
      <c r="AH262" s="343"/>
      <c r="AI262" s="349" t="str">
        <f t="shared" si="34"/>
        <v>1</v>
      </c>
      <c r="AJ262" s="353">
        <f t="shared" si="35"/>
        <v>-62</v>
      </c>
      <c r="AK262" s="349" t="str" cm="1">
        <f t="array" ref="AK262">_xlfn.IFS(Z262&lt;=501, "440-501", Z262&lt;=550, "502-550", Z262&lt;=600, "551-600", Z262&lt;=650, "601-650", Z262&lt;=700, "651-700", TRUE, "Above 700")</f>
        <v>440-501</v>
      </c>
      <c r="AL262" s="343"/>
      <c r="AM262" s="343"/>
      <c r="AN262" s="348">
        <f>Table2[[#This Row],[DOJ]]</f>
        <v>46054</v>
      </c>
      <c r="AO262" s="374" t="s">
        <v>704</v>
      </c>
      <c r="AP262" s="349" t="str">
        <f t="shared" ca="1" si="31"/>
        <v>0Y 6M</v>
      </c>
      <c r="AQ262" s="355" t="str">
        <f>IF(_xlfn.DAYS(SETUP!$A$2,AN262)&lt;365,"Less Than 1 Yr", IF(_xlfn.DAYS(SETUP!$A$2,AN262)&lt;=730,"1 Year to 2 Yrs", IF(_xlfn.DAYS(SETUP!$A$2,AN262)&lt;=1095,"2 Yrs to 3 Yrs", IF(_xlfn.DAYS(SETUP!$A$2,AN262)&lt;=1825,"3 Yrs to 5 Yrs", IF(_xlfn.DAYS(SETUP!$A$2,AN262)&lt;=2555,"5 Yrs to 7 Yrs", "Above 7 Yrs")))))</f>
        <v>Less Than 1 Yr</v>
      </c>
      <c r="AR262" s="356" t="str">
        <f>IF(J262="","",DATEDIF(J262,SETUP!$B$2,"Y")&amp;" Yrs")</f>
        <v>33 Yrs</v>
      </c>
      <c r="AS262" s="349" t="str">
        <f>IF(J262="","",
 IF(DATEDIF(J262,SETUP!$B$2,"Y")&lt;25,"Below 25",
 IF(DATEDIF(J262,SETUP!$B$2,"Y")&lt;30,"25-30",
 IF(DATEDIF(J262,SETUP!$B$2,"Y")&lt;35,"30-35",
 IF(DATEDIF(J262,SETUP!$B$2,"Y")&lt;40,"35-40",
 "Above 40")))))</f>
        <v>30-35</v>
      </c>
      <c r="AT262" s="349" t="s">
        <v>1140</v>
      </c>
      <c r="AU262" s="349"/>
      <c r="AV262" s="343">
        <f t="shared" si="33"/>
        <v>20</v>
      </c>
      <c r="AW262" s="357"/>
      <c r="AX262" s="343">
        <v>340</v>
      </c>
      <c r="AY262" s="352">
        <v>100</v>
      </c>
      <c r="AZ262" s="343"/>
      <c r="BA262" s="343"/>
    </row>
    <row r="263" spans="1:53" ht="13.95" customHeight="1" x14ac:dyDescent="0.25">
      <c r="A263" s="343">
        <f>COUNTIF($D$2:D263,D263)</f>
        <v>46</v>
      </c>
      <c r="B263" s="344" t="s">
        <v>706</v>
      </c>
      <c r="C263" s="345" t="s">
        <v>707</v>
      </c>
      <c r="D263" s="343" t="s">
        <v>930</v>
      </c>
      <c r="E263" s="346" t="s">
        <v>42</v>
      </c>
      <c r="F263" s="343" t="s">
        <v>43</v>
      </c>
      <c r="G263" s="681" t="s">
        <v>51</v>
      </c>
      <c r="H263" s="343"/>
      <c r="I263" s="348" t="s">
        <v>52</v>
      </c>
      <c r="J263" s="408">
        <v>33843</v>
      </c>
      <c r="K263" s="348">
        <v>46054</v>
      </c>
      <c r="L263" s="343" t="s">
        <v>605</v>
      </c>
      <c r="M263" s="343"/>
      <c r="N263" s="349" t="str">
        <f>IF(OR(MASTER_Workers!$E263="Contractor-PF",MASTER_Workers!$E263="Company"),"Yes","No")</f>
        <v>Yes</v>
      </c>
      <c r="O263" s="349" t="str">
        <f>IF(Table2[[#This Row],[Unit]]= "Sakar-III", "YES", "NO")</f>
        <v>YES</v>
      </c>
      <c r="P263" s="350">
        <v>102263519138</v>
      </c>
      <c r="Q263" s="507">
        <v>0</v>
      </c>
      <c r="R263" s="343"/>
      <c r="S263" s="367" t="str">
        <f>IF(Table2[[#This Row],[Type]]&lt;&gt;"Company", "Contractor", IF(Table2[[#This Row],[Bank_Name]]&lt;&gt;"HDFC Bank", "Cheque Payment", "HDFC NEFT"))</f>
        <v>Contractor</v>
      </c>
      <c r="T263" s="507">
        <v>0</v>
      </c>
      <c r="U263" s="507">
        <v>0</v>
      </c>
      <c r="V263" s="352">
        <v>0</v>
      </c>
      <c r="W263" s="106">
        <v>340</v>
      </c>
      <c r="X263" s="106">
        <v>100</v>
      </c>
      <c r="Y263" s="106">
        <v>0</v>
      </c>
      <c r="Z263" s="107">
        <f t="shared" si="36"/>
        <v>440</v>
      </c>
      <c r="AA263" s="156">
        <f t="shared" si="37"/>
        <v>41</v>
      </c>
      <c r="AB263" s="106">
        <f>ROUND(IF(Table2[[#This Row],[Type]]="Company",Table2[[#This Row],[Basic_Rate_Day]]*8.33%,5),0)</f>
        <v>5</v>
      </c>
      <c r="AC263" s="107">
        <f t="shared" si="32"/>
        <v>486</v>
      </c>
      <c r="AD263" s="106">
        <v>501</v>
      </c>
      <c r="AE263" s="343" t="e">
        <v>#N/A</v>
      </c>
      <c r="AF263" s="343" t="e">
        <v>#N/A</v>
      </c>
      <c r="AG263" s="343" t="e">
        <v>#N/A</v>
      </c>
      <c r="AH263" s="343"/>
      <c r="AI263" s="349" t="str">
        <f t="shared" si="34"/>
        <v>1</v>
      </c>
      <c r="AJ263" s="353">
        <f t="shared" si="35"/>
        <v>-62</v>
      </c>
      <c r="AK263" s="349" t="str" cm="1">
        <f t="array" ref="AK263">_xlfn.IFS(Z263&lt;=501, "440-501", Z263&lt;=550, "502-550", Z263&lt;=600, "551-600", Z263&lt;=650, "601-650", Z263&lt;=700, "651-700", TRUE, "Above 700")</f>
        <v>440-501</v>
      </c>
      <c r="AL263" s="343"/>
      <c r="AM263" s="343"/>
      <c r="AN263" s="348">
        <f>Table2[[#This Row],[DOJ]]</f>
        <v>46054</v>
      </c>
      <c r="AO263" s="374" t="s">
        <v>706</v>
      </c>
      <c r="AP263" s="349" t="str">
        <f t="shared" ca="1" si="31"/>
        <v>0Y 6M</v>
      </c>
      <c r="AQ263" s="355" t="str">
        <f>IF(_xlfn.DAYS(SETUP!$A$2,AN263)&lt;365,"Less Than 1 Yr", IF(_xlfn.DAYS(SETUP!$A$2,AN263)&lt;=730,"1 Year to 2 Yrs", IF(_xlfn.DAYS(SETUP!$A$2,AN263)&lt;=1095,"2 Yrs to 3 Yrs", IF(_xlfn.DAYS(SETUP!$A$2,AN263)&lt;=1825,"3 Yrs to 5 Yrs", IF(_xlfn.DAYS(SETUP!$A$2,AN263)&lt;=2555,"5 Yrs to 7 Yrs", "Above 7 Yrs")))))</f>
        <v>Less Than 1 Yr</v>
      </c>
      <c r="AR263" s="356" t="str">
        <f>IF(J263="","",DATEDIF(J263,SETUP!$B$2,"Y")&amp;" Yrs")</f>
        <v>33 Yrs</v>
      </c>
      <c r="AS263" s="349" t="str">
        <f>IF(J263="","",
 IF(DATEDIF(J263,SETUP!$B$2,"Y")&lt;25,"Below 25",
 IF(DATEDIF(J263,SETUP!$B$2,"Y")&lt;30,"25-30",
 IF(DATEDIF(J263,SETUP!$B$2,"Y")&lt;35,"30-35",
 IF(DATEDIF(J263,SETUP!$B$2,"Y")&lt;40,"35-40",
 "Above 40")))))</f>
        <v>30-35</v>
      </c>
      <c r="AT263" s="349" t="s">
        <v>1140</v>
      </c>
      <c r="AU263" s="349"/>
      <c r="AV263" s="343">
        <f t="shared" si="33"/>
        <v>20</v>
      </c>
      <c r="AW263" s="357"/>
      <c r="AX263" s="343">
        <v>340</v>
      </c>
      <c r="AY263" s="352">
        <v>100</v>
      </c>
      <c r="AZ263" s="343"/>
      <c r="BA263" s="343"/>
    </row>
    <row r="264" spans="1:53" ht="13.95" customHeight="1" x14ac:dyDescent="0.25">
      <c r="A264" s="343">
        <f>COUNTIF($D$2:D264,D264)</f>
        <v>47</v>
      </c>
      <c r="B264" s="344" t="s">
        <v>708</v>
      </c>
      <c r="C264" s="345" t="s">
        <v>709</v>
      </c>
      <c r="D264" s="343" t="s">
        <v>930</v>
      </c>
      <c r="E264" s="346" t="s">
        <v>42</v>
      </c>
      <c r="F264" s="343" t="s">
        <v>43</v>
      </c>
      <c r="G264" s="681" t="s">
        <v>48</v>
      </c>
      <c r="H264" s="343"/>
      <c r="I264" s="348" t="s">
        <v>52</v>
      </c>
      <c r="J264" s="408">
        <v>39131</v>
      </c>
      <c r="K264" s="348">
        <v>46054</v>
      </c>
      <c r="L264" s="343" t="s">
        <v>605</v>
      </c>
      <c r="M264" s="343"/>
      <c r="N264" s="349" t="str">
        <f>IF(OR(MASTER_Workers!$E264="Contractor-PF",MASTER_Workers!$E264="Company"),"Yes","No")</f>
        <v>Yes</v>
      </c>
      <c r="O264" s="349" t="str">
        <f>IF(Table2[[#This Row],[Unit]]= "Sakar-III", "YES", "NO")</f>
        <v>YES</v>
      </c>
      <c r="P264" s="350">
        <v>102263516197</v>
      </c>
      <c r="Q264" s="507">
        <v>0</v>
      </c>
      <c r="R264" s="343"/>
      <c r="S264" s="367" t="str">
        <f>IF(Table2[[#This Row],[Type]]&lt;&gt;"Company", "Contractor", IF(Table2[[#This Row],[Bank_Name]]&lt;&gt;"HDFC Bank", "Cheque Payment", "HDFC NEFT"))</f>
        <v>Contractor</v>
      </c>
      <c r="T264" s="507">
        <v>0</v>
      </c>
      <c r="U264" s="507">
        <v>0</v>
      </c>
      <c r="V264" s="352">
        <v>0</v>
      </c>
      <c r="W264" s="106">
        <v>340</v>
      </c>
      <c r="X264" s="106">
        <v>100</v>
      </c>
      <c r="Y264" s="106">
        <v>0</v>
      </c>
      <c r="Z264" s="107">
        <f t="shared" si="36"/>
        <v>440</v>
      </c>
      <c r="AA264" s="156">
        <f t="shared" si="37"/>
        <v>41</v>
      </c>
      <c r="AB264" s="106">
        <f>ROUND(IF(Table2[[#This Row],[Type]]="Company",Table2[[#This Row],[Basic_Rate_Day]]*8.33%,5),0)</f>
        <v>5</v>
      </c>
      <c r="AC264" s="107">
        <f t="shared" si="32"/>
        <v>486</v>
      </c>
      <c r="AD264" s="106">
        <v>501</v>
      </c>
      <c r="AE264" s="343" t="e">
        <v>#N/A</v>
      </c>
      <c r="AF264" s="343" t="e">
        <v>#N/A</v>
      </c>
      <c r="AG264" s="343" t="e">
        <v>#N/A</v>
      </c>
      <c r="AH264" s="343"/>
      <c r="AI264" s="349" t="str">
        <f t="shared" si="34"/>
        <v>1</v>
      </c>
      <c r="AJ264" s="353">
        <f t="shared" si="35"/>
        <v>-62</v>
      </c>
      <c r="AK264" s="349" t="str" cm="1">
        <f t="array" ref="AK264">_xlfn.IFS(Z264&lt;=501, "440-501", Z264&lt;=550, "502-550", Z264&lt;=600, "551-600", Z264&lt;=650, "601-650", Z264&lt;=700, "651-700", TRUE, "Above 700")</f>
        <v>440-501</v>
      </c>
      <c r="AL264" s="343"/>
      <c r="AM264" s="343"/>
      <c r="AN264" s="348">
        <f>Table2[[#This Row],[DOJ]]</f>
        <v>46054</v>
      </c>
      <c r="AO264" s="374" t="s">
        <v>708</v>
      </c>
      <c r="AP264" s="349" t="str">
        <f t="shared" ca="1" si="31"/>
        <v>0Y 6M</v>
      </c>
      <c r="AQ264" s="355" t="str">
        <f>IF(_xlfn.DAYS(SETUP!$A$2,AN264)&lt;365,"Less Than 1 Yr", IF(_xlfn.DAYS(SETUP!$A$2,AN264)&lt;=730,"1 Year to 2 Yrs", IF(_xlfn.DAYS(SETUP!$A$2,AN264)&lt;=1095,"2 Yrs to 3 Yrs", IF(_xlfn.DAYS(SETUP!$A$2,AN264)&lt;=1825,"3 Yrs to 5 Yrs", IF(_xlfn.DAYS(SETUP!$A$2,AN264)&lt;=2555,"5 Yrs to 7 Yrs", "Above 7 Yrs")))))</f>
        <v>Less Than 1 Yr</v>
      </c>
      <c r="AR264" s="356" t="str">
        <f>IF(J264="","",DATEDIF(J264,SETUP!$B$2,"Y")&amp;" Yrs")</f>
        <v>19 Yrs</v>
      </c>
      <c r="AS264" s="349" t="str">
        <f>IF(J264="","",
 IF(DATEDIF(J264,SETUP!$B$2,"Y")&lt;25,"Below 25",
 IF(DATEDIF(J264,SETUP!$B$2,"Y")&lt;30,"25-30",
 IF(DATEDIF(J264,SETUP!$B$2,"Y")&lt;35,"30-35",
 IF(DATEDIF(J264,SETUP!$B$2,"Y")&lt;40,"35-40",
 "Above 40")))))</f>
        <v>Below 25</v>
      </c>
      <c r="AT264" s="349" t="s">
        <v>1140</v>
      </c>
      <c r="AU264" s="349"/>
      <c r="AV264" s="343">
        <f t="shared" si="33"/>
        <v>20</v>
      </c>
      <c r="AW264" s="357"/>
      <c r="AX264" s="343">
        <v>340</v>
      </c>
      <c r="AY264" s="352">
        <v>100</v>
      </c>
      <c r="AZ264" s="343"/>
      <c r="BA264" s="343"/>
    </row>
    <row r="265" spans="1:53" ht="13.95" customHeight="1" x14ac:dyDescent="0.25">
      <c r="A265" s="343">
        <f>COUNTIF($D$2:D265,D265)</f>
        <v>48</v>
      </c>
      <c r="B265" s="344" t="s">
        <v>710</v>
      </c>
      <c r="C265" s="345" t="s">
        <v>711</v>
      </c>
      <c r="D265" s="343" t="s">
        <v>930</v>
      </c>
      <c r="E265" s="346" t="s">
        <v>42</v>
      </c>
      <c r="F265" s="343" t="s">
        <v>951</v>
      </c>
      <c r="G265" s="681" t="s">
        <v>51</v>
      </c>
      <c r="H265" s="343"/>
      <c r="I265" s="348" t="s">
        <v>52</v>
      </c>
      <c r="J265" s="348">
        <v>36105</v>
      </c>
      <c r="K265" s="348">
        <v>46054</v>
      </c>
      <c r="L265" s="343" t="s">
        <v>605</v>
      </c>
      <c r="M265" s="343"/>
      <c r="N265" s="349" t="str">
        <f>IF(OR(MASTER_Workers!$E265="Contractor-PF",MASTER_Workers!$E265="Company"),"Yes","No")</f>
        <v>Yes</v>
      </c>
      <c r="O265" s="349" t="str">
        <f>IF(Table2[[#This Row],[Unit]]= "Sakar-III", "YES", "NO")</f>
        <v>YES</v>
      </c>
      <c r="P265" s="350">
        <v>101695393187</v>
      </c>
      <c r="Q265" s="507">
        <v>0</v>
      </c>
      <c r="R265" s="343"/>
      <c r="S265" s="367" t="str">
        <f>IF(Table2[[#This Row],[Type]]&lt;&gt;"Company", "Contractor", IF(Table2[[#This Row],[Bank_Name]]&lt;&gt;"HDFC Bank", "Cheque Payment", "HDFC NEFT"))</f>
        <v>Contractor</v>
      </c>
      <c r="T265" s="507">
        <v>0</v>
      </c>
      <c r="U265" s="507">
        <v>0</v>
      </c>
      <c r="V265" s="352">
        <v>0</v>
      </c>
      <c r="W265" s="106">
        <v>362</v>
      </c>
      <c r="X265" s="106">
        <v>123</v>
      </c>
      <c r="Y265" s="106">
        <v>0</v>
      </c>
      <c r="Z265" s="107">
        <f t="shared" si="36"/>
        <v>485</v>
      </c>
      <c r="AA265" s="156">
        <f t="shared" si="37"/>
        <v>43</v>
      </c>
      <c r="AB265" s="106">
        <f>ROUND(IF(Table2[[#This Row],[Type]]="Company",Table2[[#This Row],[Basic_Rate_Day]]*8.33%,5),0)</f>
        <v>5</v>
      </c>
      <c r="AC265" s="107">
        <f t="shared" si="32"/>
        <v>533</v>
      </c>
      <c r="AD265" s="106">
        <v>501</v>
      </c>
      <c r="AE265" s="343" t="s">
        <v>963</v>
      </c>
      <c r="AF265" s="343" t="s">
        <v>580</v>
      </c>
      <c r="AG265" s="343" t="s">
        <v>993</v>
      </c>
      <c r="AH265" s="343"/>
      <c r="AI265" s="349" t="str">
        <f t="shared" si="34"/>
        <v>1</v>
      </c>
      <c r="AJ265" s="353">
        <f t="shared" si="35"/>
        <v>-17</v>
      </c>
      <c r="AK265" s="349" t="str" cm="1">
        <f t="array" ref="AK265">_xlfn.IFS(Z265&lt;=501, "440-501", Z265&lt;=550, "502-550", Z265&lt;=600, "551-600", Z265&lt;=650, "601-650", Z265&lt;=700, "651-700", TRUE, "Above 700")</f>
        <v>440-501</v>
      </c>
      <c r="AL265" s="343"/>
      <c r="AM265" s="343"/>
      <c r="AN265" s="348">
        <v>44317</v>
      </c>
      <c r="AO265" s="374" t="s">
        <v>710</v>
      </c>
      <c r="AP265" s="349" t="str">
        <f t="shared" ca="1" si="31"/>
        <v>5Y 3M</v>
      </c>
      <c r="AQ265" s="355" t="str">
        <f>IF(_xlfn.DAYS(SETUP!$A$2,AN265)&lt;365,"Less Than 1 Yr", IF(_xlfn.DAYS(SETUP!$A$2,AN265)&lt;=730,"1 Year to 2 Yrs", IF(_xlfn.DAYS(SETUP!$A$2,AN265)&lt;=1095,"2 Yrs to 3 Yrs", IF(_xlfn.DAYS(SETUP!$A$2,AN265)&lt;=1825,"3 Yrs to 5 Yrs", IF(_xlfn.DAYS(SETUP!$A$2,AN265)&lt;=2555,"5 Yrs to 7 Yrs", "Above 7 Yrs")))))</f>
        <v>5 Yrs to 7 Yrs</v>
      </c>
      <c r="AR265" s="356" t="str">
        <f>IF(J265="","",DATEDIF(J265,SETUP!$B$2,"Y")&amp;" Yrs")</f>
        <v>27 Yrs</v>
      </c>
      <c r="AS265" s="349" t="str">
        <f>IF(J265="","",
 IF(DATEDIF(J265,SETUP!$B$2,"Y")&lt;25,"Below 25",
 IF(DATEDIF(J265,SETUP!$B$2,"Y")&lt;30,"25-30",
 IF(DATEDIF(J265,SETUP!$B$2,"Y")&lt;35,"30-35",
 IF(DATEDIF(J265,SETUP!$B$2,"Y")&lt;40,"35-40",
 "Above 40")))))</f>
        <v>25-30</v>
      </c>
      <c r="AT265" s="349" t="s">
        <v>1140</v>
      </c>
      <c r="AU265" s="349"/>
      <c r="AV265" s="343">
        <f t="shared" si="33"/>
        <v>20</v>
      </c>
      <c r="AW265" s="357"/>
      <c r="AX265" s="343">
        <v>362</v>
      </c>
      <c r="AY265" s="352">
        <v>123</v>
      </c>
      <c r="AZ265" s="343"/>
      <c r="BA265" s="343"/>
    </row>
    <row r="266" spans="1:53" ht="13.95" customHeight="1" x14ac:dyDescent="0.25">
      <c r="A266" s="343">
        <f>COUNTIF($D$2:D266,D266)</f>
        <v>49</v>
      </c>
      <c r="B266" s="344" t="s">
        <v>712</v>
      </c>
      <c r="C266" s="345" t="s">
        <v>713</v>
      </c>
      <c r="D266" s="343" t="s">
        <v>930</v>
      </c>
      <c r="E266" s="346" t="s">
        <v>42</v>
      </c>
      <c r="F266" s="343" t="s">
        <v>951</v>
      </c>
      <c r="G266" s="681" t="s">
        <v>51</v>
      </c>
      <c r="H266" s="343"/>
      <c r="I266" s="348" t="s">
        <v>52</v>
      </c>
      <c r="J266" s="348">
        <v>34661</v>
      </c>
      <c r="K266" s="348">
        <v>46054</v>
      </c>
      <c r="L266" s="343" t="s">
        <v>605</v>
      </c>
      <c r="M266" s="343"/>
      <c r="N266" s="349" t="str">
        <f>IF(OR(MASTER_Workers!$E266="Contractor-PF",MASTER_Workers!$E266="Company"),"Yes","No")</f>
        <v>Yes</v>
      </c>
      <c r="O266" s="349" t="str">
        <f>IF(Table2[[#This Row],[Unit]]= "Sakar-III", "YES", "NO")</f>
        <v>YES</v>
      </c>
      <c r="P266" s="350">
        <v>101695393380</v>
      </c>
      <c r="Q266" s="507">
        <v>0</v>
      </c>
      <c r="R266" s="343"/>
      <c r="S266" s="367" t="str">
        <f>IF(Table2[[#This Row],[Type]]&lt;&gt;"Company", "Contractor", IF(Table2[[#This Row],[Bank_Name]]&lt;&gt;"HDFC Bank", "Cheque Payment", "HDFC NEFT"))</f>
        <v>Contractor</v>
      </c>
      <c r="T266" s="507">
        <v>0</v>
      </c>
      <c r="U266" s="507">
        <v>0</v>
      </c>
      <c r="V266" s="352">
        <v>0</v>
      </c>
      <c r="W266" s="106">
        <v>362</v>
      </c>
      <c r="X266" s="106">
        <v>123</v>
      </c>
      <c r="Y266" s="106">
        <v>0</v>
      </c>
      <c r="Z266" s="107">
        <f t="shared" si="36"/>
        <v>485</v>
      </c>
      <c r="AA266" s="156">
        <f t="shared" si="37"/>
        <v>43</v>
      </c>
      <c r="AB266" s="106">
        <f>ROUND(IF(Table2[[#This Row],[Type]]="Company",Table2[[#This Row],[Basic_Rate_Day]]*8.33%,5),0)</f>
        <v>5</v>
      </c>
      <c r="AC266" s="107">
        <f t="shared" si="32"/>
        <v>533</v>
      </c>
      <c r="AD266" s="106">
        <v>501</v>
      </c>
      <c r="AE266" s="343" t="s">
        <v>963</v>
      </c>
      <c r="AF266" s="343" t="s">
        <v>580</v>
      </c>
      <c r="AG266" s="343" t="s">
        <v>998</v>
      </c>
      <c r="AH266" s="343"/>
      <c r="AI266" s="349" t="str">
        <f t="shared" si="34"/>
        <v>1</v>
      </c>
      <c r="AJ266" s="353">
        <f t="shared" si="35"/>
        <v>-17</v>
      </c>
      <c r="AK266" s="349" t="str" cm="1">
        <f t="array" ref="AK266">_xlfn.IFS(Z266&lt;=501, "440-501", Z266&lt;=550, "502-550", Z266&lt;=600, "551-600", Z266&lt;=650, "601-650", Z266&lt;=700, "651-700", TRUE, "Above 700")</f>
        <v>440-501</v>
      </c>
      <c r="AL266" s="343"/>
      <c r="AM266" s="343"/>
      <c r="AN266" s="348">
        <v>44317</v>
      </c>
      <c r="AO266" s="374" t="s">
        <v>712</v>
      </c>
      <c r="AP266" s="349" t="str">
        <f t="shared" ca="1" si="31"/>
        <v>5Y 3M</v>
      </c>
      <c r="AQ266" s="355" t="str">
        <f>IF(_xlfn.DAYS(SETUP!$A$2,AN266)&lt;365,"Less Than 1 Yr", IF(_xlfn.DAYS(SETUP!$A$2,AN266)&lt;=730,"1 Year to 2 Yrs", IF(_xlfn.DAYS(SETUP!$A$2,AN266)&lt;=1095,"2 Yrs to 3 Yrs", IF(_xlfn.DAYS(SETUP!$A$2,AN266)&lt;=1825,"3 Yrs to 5 Yrs", IF(_xlfn.DAYS(SETUP!$A$2,AN266)&lt;=2555,"5 Yrs to 7 Yrs", "Above 7 Yrs")))))</f>
        <v>5 Yrs to 7 Yrs</v>
      </c>
      <c r="AR266" s="356" t="str">
        <f>IF(J266="","",DATEDIF(J266,SETUP!$B$2,"Y")&amp;" Yrs")</f>
        <v>31 Yrs</v>
      </c>
      <c r="AS266" s="349" t="str">
        <f>IF(J266="","",
 IF(DATEDIF(J266,SETUP!$B$2,"Y")&lt;25,"Below 25",
 IF(DATEDIF(J266,SETUP!$B$2,"Y")&lt;30,"25-30",
 IF(DATEDIF(J266,SETUP!$B$2,"Y")&lt;35,"30-35",
 IF(DATEDIF(J266,SETUP!$B$2,"Y")&lt;40,"35-40",
 "Above 40")))))</f>
        <v>30-35</v>
      </c>
      <c r="AT266" s="349" t="s">
        <v>1140</v>
      </c>
      <c r="AU266" s="349"/>
      <c r="AV266" s="343">
        <f t="shared" si="33"/>
        <v>20</v>
      </c>
      <c r="AW266" s="357"/>
      <c r="AX266" s="343">
        <v>362</v>
      </c>
      <c r="AY266" s="352">
        <v>123</v>
      </c>
      <c r="AZ266" s="343"/>
      <c r="BA266" s="343"/>
    </row>
    <row r="267" spans="1:53" ht="13.95" customHeight="1" x14ac:dyDescent="0.25">
      <c r="A267" s="343">
        <f>COUNTIF($D$2:D267,D267)</f>
        <v>50</v>
      </c>
      <c r="B267" s="344" t="s">
        <v>714</v>
      </c>
      <c r="C267" s="345" t="s">
        <v>715</v>
      </c>
      <c r="D267" s="343" t="s">
        <v>930</v>
      </c>
      <c r="E267" s="346" t="s">
        <v>42</v>
      </c>
      <c r="F267" s="343" t="s">
        <v>951</v>
      </c>
      <c r="G267" s="681" t="s">
        <v>51</v>
      </c>
      <c r="H267" s="343"/>
      <c r="I267" s="348" t="s">
        <v>52</v>
      </c>
      <c r="J267" s="348">
        <v>37361</v>
      </c>
      <c r="K267" s="348">
        <v>46054</v>
      </c>
      <c r="L267" s="343" t="s">
        <v>605</v>
      </c>
      <c r="M267" s="343"/>
      <c r="N267" s="349" t="str">
        <f>IF(OR(MASTER_Workers!$E267="Contractor-PF",MASTER_Workers!$E267="Company"),"Yes","No")</f>
        <v>Yes</v>
      </c>
      <c r="O267" s="349" t="str">
        <f>IF(Table2[[#This Row],[Unit]]= "Sakar-III", "YES", "NO")</f>
        <v>YES</v>
      </c>
      <c r="P267" s="350">
        <v>101695393194</v>
      </c>
      <c r="Q267" s="507">
        <v>0</v>
      </c>
      <c r="R267" s="343"/>
      <c r="S267" s="367" t="str">
        <f>IF(Table2[[#This Row],[Type]]&lt;&gt;"Company", "Contractor", IF(Table2[[#This Row],[Bank_Name]]&lt;&gt;"HDFC Bank", "Cheque Payment", "HDFC NEFT"))</f>
        <v>Contractor</v>
      </c>
      <c r="T267" s="507">
        <v>0</v>
      </c>
      <c r="U267" s="507">
        <v>0</v>
      </c>
      <c r="V267" s="352">
        <v>0</v>
      </c>
      <c r="W267" s="106">
        <v>348</v>
      </c>
      <c r="X267" s="106">
        <v>117</v>
      </c>
      <c r="Y267" s="106">
        <v>0</v>
      </c>
      <c r="Z267" s="107">
        <f t="shared" si="36"/>
        <v>465</v>
      </c>
      <c r="AA267" s="156">
        <f t="shared" si="37"/>
        <v>42</v>
      </c>
      <c r="AB267" s="106">
        <f>ROUND(IF(Table2[[#This Row],[Type]]="Company",Table2[[#This Row],[Basic_Rate_Day]]*8.33%,5),0)</f>
        <v>5</v>
      </c>
      <c r="AC267" s="107">
        <f t="shared" si="32"/>
        <v>512</v>
      </c>
      <c r="AD267" s="106">
        <v>501</v>
      </c>
      <c r="AE267" s="343" t="s">
        <v>963</v>
      </c>
      <c r="AF267" s="343" t="s">
        <v>580</v>
      </c>
      <c r="AG267" s="343" t="s">
        <v>613</v>
      </c>
      <c r="AH267" s="343"/>
      <c r="AI267" s="349" t="str">
        <f t="shared" si="34"/>
        <v>1</v>
      </c>
      <c r="AJ267" s="353">
        <f t="shared" si="35"/>
        <v>-37</v>
      </c>
      <c r="AK267" s="349" t="str" cm="1">
        <f t="array" ref="AK267">_xlfn.IFS(Z267&lt;=501, "440-501", Z267&lt;=550, "502-550", Z267&lt;=600, "551-600", Z267&lt;=650, "601-650", Z267&lt;=700, "651-700", TRUE, "Above 700")</f>
        <v>440-501</v>
      </c>
      <c r="AL267" s="343"/>
      <c r="AM267" s="343"/>
      <c r="AN267" s="348">
        <v>44317</v>
      </c>
      <c r="AO267" s="374" t="s">
        <v>714</v>
      </c>
      <c r="AP267" s="349" t="str">
        <f t="shared" ca="1" si="31"/>
        <v>5Y 3M</v>
      </c>
      <c r="AQ267" s="355" t="str">
        <f>IF(_xlfn.DAYS(SETUP!$A$2,AN267)&lt;365,"Less Than 1 Yr", IF(_xlfn.DAYS(SETUP!$A$2,AN267)&lt;=730,"1 Year to 2 Yrs", IF(_xlfn.DAYS(SETUP!$A$2,AN267)&lt;=1095,"2 Yrs to 3 Yrs", IF(_xlfn.DAYS(SETUP!$A$2,AN267)&lt;=1825,"3 Yrs to 5 Yrs", IF(_xlfn.DAYS(SETUP!$A$2,AN267)&lt;=2555,"5 Yrs to 7 Yrs", "Above 7 Yrs")))))</f>
        <v>5 Yrs to 7 Yrs</v>
      </c>
      <c r="AR267" s="356" t="str">
        <f>IF(J267="","",DATEDIF(J267,SETUP!$B$2,"Y")&amp;" Yrs")</f>
        <v>23 Yrs</v>
      </c>
      <c r="AS267" s="349" t="str">
        <f>IF(J267="","",
 IF(DATEDIF(J267,SETUP!$B$2,"Y")&lt;25,"Below 25",
 IF(DATEDIF(J267,SETUP!$B$2,"Y")&lt;30,"25-30",
 IF(DATEDIF(J267,SETUP!$B$2,"Y")&lt;35,"30-35",
 IF(DATEDIF(J267,SETUP!$B$2,"Y")&lt;40,"35-40",
 "Above 40")))))</f>
        <v>Below 25</v>
      </c>
      <c r="AT267" s="349" t="s">
        <v>1140</v>
      </c>
      <c r="AU267" s="349"/>
      <c r="AV267" s="343">
        <f t="shared" si="33"/>
        <v>20</v>
      </c>
      <c r="AW267" s="357"/>
      <c r="AX267" s="343">
        <v>348</v>
      </c>
      <c r="AY267" s="352">
        <v>117</v>
      </c>
      <c r="AZ267" s="343"/>
      <c r="BA267" s="343"/>
    </row>
    <row r="268" spans="1:53" ht="13.95" customHeight="1" x14ac:dyDescent="0.25">
      <c r="A268" s="359">
        <f>COUNTIF($D$2:D268,D268)</f>
        <v>51</v>
      </c>
      <c r="B268" s="515" t="s">
        <v>716</v>
      </c>
      <c r="C268" s="358" t="s">
        <v>717</v>
      </c>
      <c r="D268" s="359" t="s">
        <v>930</v>
      </c>
      <c r="E268" s="360" t="s">
        <v>42</v>
      </c>
      <c r="F268" s="359" t="s">
        <v>951</v>
      </c>
      <c r="G268" s="682" t="s">
        <v>48</v>
      </c>
      <c r="H268" s="343"/>
      <c r="I268" s="348" t="s">
        <v>52</v>
      </c>
      <c r="J268" s="348">
        <v>37688</v>
      </c>
      <c r="K268" s="348">
        <v>46054</v>
      </c>
      <c r="L268" s="343" t="s">
        <v>605</v>
      </c>
      <c r="M268" s="343"/>
      <c r="N268" s="349" t="str">
        <f>IF(OR(MASTER_Workers!$E268="Contractor-PF",MASTER_Workers!$E268="Company"),"Yes","No")</f>
        <v>Yes</v>
      </c>
      <c r="O268" s="349" t="str">
        <f>IF(Table2[[#This Row],[Unit]]= "Sakar-III", "YES", "NO")</f>
        <v>YES</v>
      </c>
      <c r="P268" s="350">
        <v>101695393322</v>
      </c>
      <c r="Q268" s="507">
        <v>0</v>
      </c>
      <c r="R268" s="359"/>
      <c r="S268" s="370" t="str">
        <f>IF(Table2[[#This Row],[Type]]&lt;&gt;"Company", "Contractor", IF(Table2[[#This Row],[Bank_Name]]&lt;&gt;"HDFC Bank", "Cheque Payment", "HDFC NEFT"))</f>
        <v>Contractor</v>
      </c>
      <c r="T268" s="520">
        <v>0</v>
      </c>
      <c r="U268" s="507">
        <v>0</v>
      </c>
      <c r="V268" s="352">
        <v>0</v>
      </c>
      <c r="W268" s="106">
        <v>343</v>
      </c>
      <c r="X268" s="106">
        <v>112</v>
      </c>
      <c r="Y268" s="106">
        <v>0</v>
      </c>
      <c r="Z268" s="107">
        <f t="shared" si="36"/>
        <v>455</v>
      </c>
      <c r="AA268" s="156">
        <f t="shared" si="37"/>
        <v>41</v>
      </c>
      <c r="AB268" s="106">
        <f>ROUND(IF(Table2[[#This Row],[Type]]="Company",Table2[[#This Row],[Basic_Rate_Day]]*8.33%,5),0)</f>
        <v>5</v>
      </c>
      <c r="AC268" s="107">
        <f t="shared" si="32"/>
        <v>501</v>
      </c>
      <c r="AD268" s="106">
        <v>501</v>
      </c>
      <c r="AE268" s="343" t="s">
        <v>963</v>
      </c>
      <c r="AF268" s="343" t="s">
        <v>580</v>
      </c>
      <c r="AG268" s="343" t="s">
        <v>993</v>
      </c>
      <c r="AH268" s="343"/>
      <c r="AI268" s="349" t="str">
        <f t="shared" si="34"/>
        <v>0</v>
      </c>
      <c r="AJ268" s="353">
        <f t="shared" si="35"/>
        <v>-47</v>
      </c>
      <c r="AK268" s="349" t="str" cm="1">
        <f t="array" ref="AK268">_xlfn.IFS(Z268&lt;=501, "440-501", Z268&lt;=550, "502-550", Z268&lt;=600, "551-600", Z268&lt;=650, "601-650", Z268&lt;=700, "651-700", TRUE, "Above 700")</f>
        <v>440-501</v>
      </c>
      <c r="AL268" s="343"/>
      <c r="AM268" s="519">
        <v>46173</v>
      </c>
      <c r="AN268" s="362">
        <v>44317</v>
      </c>
      <c r="AO268" s="379" t="s">
        <v>716</v>
      </c>
      <c r="AP268" s="363" t="str">
        <f t="shared" ca="1" si="31"/>
        <v>5Y 3M</v>
      </c>
      <c r="AQ268" s="364" t="str">
        <f>IF(_xlfn.DAYS(SETUP!$A$2,AN268)&lt;365,"Less Than 1 Yr", IF(_xlfn.DAYS(SETUP!$A$2,AN268)&lt;=730,"1 Year to 2 Yrs", IF(_xlfn.DAYS(SETUP!$A$2,AN268)&lt;=1095,"2 Yrs to 3 Yrs", IF(_xlfn.DAYS(SETUP!$A$2,AN268)&lt;=1825,"3 Yrs to 5 Yrs", IF(_xlfn.DAYS(SETUP!$A$2,AN268)&lt;=2555,"5 Yrs to 7 Yrs", "Above 7 Yrs")))))</f>
        <v>5 Yrs to 7 Yrs</v>
      </c>
      <c r="AR268" s="365" t="str">
        <f>IF(J268="","",DATEDIF(J268,SETUP!$B$2,"Y")&amp;" Yrs")</f>
        <v>23 Yrs</v>
      </c>
      <c r="AS268" s="363" t="str">
        <f>IF(J268="","",
 IF(DATEDIF(J268,SETUP!$B$2,"Y")&lt;25,"Below 25",
 IF(DATEDIF(J268,SETUP!$B$2,"Y")&lt;30,"25-30",
 IF(DATEDIF(J268,SETUP!$B$2,"Y")&lt;35,"30-35",
 IF(DATEDIF(J268,SETUP!$B$2,"Y")&lt;40,"35-40",
 "Above 40")))))</f>
        <v>Below 25</v>
      </c>
      <c r="AT268" s="363" t="s">
        <v>1140</v>
      </c>
      <c r="AU268" s="363"/>
      <c r="AV268" s="359">
        <f t="shared" si="33"/>
        <v>20</v>
      </c>
      <c r="AW268" s="366"/>
      <c r="AX268" s="359">
        <v>343</v>
      </c>
      <c r="AY268" s="516">
        <v>112</v>
      </c>
      <c r="AZ268" s="359"/>
      <c r="BA268" s="359"/>
    </row>
    <row r="269" spans="1:53" ht="13.95" customHeight="1" x14ac:dyDescent="0.25">
      <c r="A269" s="343">
        <f>COUNTIF($D$2:D269,D269)</f>
        <v>52</v>
      </c>
      <c r="B269" s="344" t="s">
        <v>718</v>
      </c>
      <c r="C269" s="345" t="s">
        <v>719</v>
      </c>
      <c r="D269" s="343" t="s">
        <v>930</v>
      </c>
      <c r="E269" s="346" t="s">
        <v>42</v>
      </c>
      <c r="F269" s="343" t="s">
        <v>951</v>
      </c>
      <c r="G269" s="681" t="s">
        <v>51</v>
      </c>
      <c r="H269" s="343"/>
      <c r="I269" s="348" t="s">
        <v>52</v>
      </c>
      <c r="J269" s="348">
        <v>28126</v>
      </c>
      <c r="K269" s="348">
        <v>46054</v>
      </c>
      <c r="L269" s="343" t="s">
        <v>605</v>
      </c>
      <c r="M269" s="343"/>
      <c r="N269" s="349" t="str">
        <f>IF(OR(MASTER_Workers!$E269="Contractor-PF",MASTER_Workers!$E269="Company"),"Yes","No")</f>
        <v>Yes</v>
      </c>
      <c r="O269" s="349" t="str">
        <f>IF(Table2[[#This Row],[Unit]]= "Sakar-III", "YES", "NO")</f>
        <v>YES</v>
      </c>
      <c r="P269" s="350">
        <v>101695393230</v>
      </c>
      <c r="Q269" s="507">
        <v>0</v>
      </c>
      <c r="R269" s="343"/>
      <c r="S269" s="367" t="str">
        <f>IF(Table2[[#This Row],[Type]]&lt;&gt;"Company", "Contractor", IF(Table2[[#This Row],[Bank_Name]]&lt;&gt;"HDFC Bank", "Cheque Payment", "HDFC NEFT"))</f>
        <v>Contractor</v>
      </c>
      <c r="T269" s="507">
        <v>0</v>
      </c>
      <c r="U269" s="507">
        <v>0</v>
      </c>
      <c r="V269" s="352">
        <v>0</v>
      </c>
      <c r="W269" s="106">
        <v>348</v>
      </c>
      <c r="X269" s="106">
        <v>117</v>
      </c>
      <c r="Y269" s="106">
        <v>0</v>
      </c>
      <c r="Z269" s="107">
        <f t="shared" si="36"/>
        <v>465</v>
      </c>
      <c r="AA269" s="156">
        <f t="shared" si="37"/>
        <v>42</v>
      </c>
      <c r="AB269" s="106">
        <f>ROUND(IF(Table2[[#This Row],[Type]]="Company",Table2[[#This Row],[Basic_Rate_Day]]*8.33%,5),0)</f>
        <v>5</v>
      </c>
      <c r="AC269" s="107">
        <f t="shared" si="32"/>
        <v>512</v>
      </c>
      <c r="AD269" s="106">
        <v>501</v>
      </c>
      <c r="AE269" s="343" t="s">
        <v>963</v>
      </c>
      <c r="AF269" s="343" t="s">
        <v>580</v>
      </c>
      <c r="AG269" s="343" t="s">
        <v>995</v>
      </c>
      <c r="AH269" s="343"/>
      <c r="AI269" s="349" t="str">
        <f t="shared" si="34"/>
        <v>1</v>
      </c>
      <c r="AJ269" s="353">
        <f t="shared" si="35"/>
        <v>-37</v>
      </c>
      <c r="AK269" s="349" t="str" cm="1">
        <f t="array" ref="AK269">_xlfn.IFS(Z269&lt;=501, "440-501", Z269&lt;=550, "502-550", Z269&lt;=600, "551-600", Z269&lt;=650, "601-650", Z269&lt;=700, "651-700", TRUE, "Above 700")</f>
        <v>440-501</v>
      </c>
      <c r="AL269" s="343"/>
      <c r="AM269" s="343"/>
      <c r="AN269" s="348">
        <v>44317</v>
      </c>
      <c r="AO269" s="374" t="s">
        <v>718</v>
      </c>
      <c r="AP269" s="349" t="str">
        <f t="shared" ca="1" si="31"/>
        <v>5Y 3M</v>
      </c>
      <c r="AQ269" s="355" t="str">
        <f>IF(_xlfn.DAYS(SETUP!$A$2,AN269)&lt;365,"Less Than 1 Yr", IF(_xlfn.DAYS(SETUP!$A$2,AN269)&lt;=730,"1 Year to 2 Yrs", IF(_xlfn.DAYS(SETUP!$A$2,AN269)&lt;=1095,"2 Yrs to 3 Yrs", IF(_xlfn.DAYS(SETUP!$A$2,AN269)&lt;=1825,"3 Yrs to 5 Yrs", IF(_xlfn.DAYS(SETUP!$A$2,AN269)&lt;=2555,"5 Yrs to 7 Yrs", "Above 7 Yrs")))))</f>
        <v>5 Yrs to 7 Yrs</v>
      </c>
      <c r="AR269" s="356" t="str">
        <f>IF(J269="","",DATEDIF(J269,SETUP!$B$2,"Y")&amp;" Yrs")</f>
        <v>49 Yrs</v>
      </c>
      <c r="AS269" s="349" t="str">
        <f>IF(J269="","",
 IF(DATEDIF(J269,SETUP!$B$2,"Y")&lt;25,"Below 25",
 IF(DATEDIF(J269,SETUP!$B$2,"Y")&lt;30,"25-30",
 IF(DATEDIF(J269,SETUP!$B$2,"Y")&lt;35,"30-35",
 IF(DATEDIF(J269,SETUP!$B$2,"Y")&lt;40,"35-40",
 "Above 40")))))</f>
        <v>Above 40</v>
      </c>
      <c r="AT269" s="349" t="s">
        <v>1140</v>
      </c>
      <c r="AU269" s="349"/>
      <c r="AV269" s="343">
        <f t="shared" si="33"/>
        <v>20</v>
      </c>
      <c r="AW269" s="357"/>
      <c r="AX269" s="343">
        <v>348</v>
      </c>
      <c r="AY269" s="352">
        <v>117</v>
      </c>
      <c r="AZ269" s="343"/>
      <c r="BA269" s="343"/>
    </row>
    <row r="270" spans="1:53" ht="13.95" customHeight="1" x14ac:dyDescent="0.25">
      <c r="A270" s="343">
        <f>COUNTIF($D$2:D270,D270)</f>
        <v>53</v>
      </c>
      <c r="B270" s="344" t="s">
        <v>720</v>
      </c>
      <c r="C270" s="345" t="s">
        <v>721</v>
      </c>
      <c r="D270" s="343" t="s">
        <v>930</v>
      </c>
      <c r="E270" s="346" t="s">
        <v>42</v>
      </c>
      <c r="F270" s="343" t="s">
        <v>951</v>
      </c>
      <c r="G270" s="681" t="s">
        <v>48</v>
      </c>
      <c r="H270" s="343"/>
      <c r="I270" s="348" t="s">
        <v>52</v>
      </c>
      <c r="J270" s="348">
        <v>28892</v>
      </c>
      <c r="K270" s="348">
        <v>46054</v>
      </c>
      <c r="L270" s="343" t="s">
        <v>605</v>
      </c>
      <c r="M270" s="343"/>
      <c r="N270" s="349" t="str">
        <f>IF(OR(MASTER_Workers!$E270="Contractor-PF",MASTER_Workers!$E270="Company"),"Yes","No")</f>
        <v>Yes</v>
      </c>
      <c r="O270" s="349" t="str">
        <f>IF(Table2[[#This Row],[Unit]]= "Sakar-III", "YES", "NO")</f>
        <v>YES</v>
      </c>
      <c r="P270" s="350">
        <v>101695393346</v>
      </c>
      <c r="Q270" s="507">
        <v>0</v>
      </c>
      <c r="R270" s="343"/>
      <c r="S270" s="367" t="str">
        <f>IF(Table2[[#This Row],[Type]]&lt;&gt;"Company", "Contractor", IF(Table2[[#This Row],[Bank_Name]]&lt;&gt;"HDFC Bank", "Cheque Payment", "HDFC NEFT"))</f>
        <v>Contractor</v>
      </c>
      <c r="T270" s="507">
        <v>0</v>
      </c>
      <c r="U270" s="507">
        <v>0</v>
      </c>
      <c r="V270" s="352">
        <v>0</v>
      </c>
      <c r="W270" s="106">
        <v>348</v>
      </c>
      <c r="X270" s="106">
        <v>117</v>
      </c>
      <c r="Y270" s="106">
        <v>0</v>
      </c>
      <c r="Z270" s="107">
        <f t="shared" si="36"/>
        <v>465</v>
      </c>
      <c r="AA270" s="156">
        <f t="shared" si="37"/>
        <v>42</v>
      </c>
      <c r="AB270" s="106">
        <f>ROUND(IF(Table2[[#This Row],[Type]]="Company",Table2[[#This Row],[Basic_Rate_Day]]*8.33%,5),0)</f>
        <v>5</v>
      </c>
      <c r="AC270" s="107">
        <f t="shared" si="32"/>
        <v>512</v>
      </c>
      <c r="AD270" s="106">
        <v>501</v>
      </c>
      <c r="AE270" s="343" t="s">
        <v>956</v>
      </c>
      <c r="AF270" s="343" t="s">
        <v>957</v>
      </c>
      <c r="AG270" s="343" t="s">
        <v>996</v>
      </c>
      <c r="AH270" s="343"/>
      <c r="AI270" s="349" t="str">
        <f t="shared" si="34"/>
        <v>1</v>
      </c>
      <c r="AJ270" s="353">
        <f t="shared" si="35"/>
        <v>-37</v>
      </c>
      <c r="AK270" s="349" t="str" cm="1">
        <f t="array" ref="AK270">_xlfn.IFS(Z270&lt;=501, "440-501", Z270&lt;=550, "502-550", Z270&lt;=600, "551-600", Z270&lt;=650, "601-650", Z270&lt;=700, "651-700", TRUE, "Above 700")</f>
        <v>440-501</v>
      </c>
      <c r="AL270" s="343"/>
      <c r="AM270" s="343"/>
      <c r="AN270" s="348">
        <v>44317</v>
      </c>
      <c r="AO270" s="374" t="s">
        <v>720</v>
      </c>
      <c r="AP270" s="349" t="str">
        <f t="shared" ca="1" si="31"/>
        <v>5Y 3M</v>
      </c>
      <c r="AQ270" s="355" t="str">
        <f>IF(_xlfn.DAYS(SETUP!$A$2,AN270)&lt;365,"Less Than 1 Yr", IF(_xlfn.DAYS(SETUP!$A$2,AN270)&lt;=730,"1 Year to 2 Yrs", IF(_xlfn.DAYS(SETUP!$A$2,AN270)&lt;=1095,"2 Yrs to 3 Yrs", IF(_xlfn.DAYS(SETUP!$A$2,AN270)&lt;=1825,"3 Yrs to 5 Yrs", IF(_xlfn.DAYS(SETUP!$A$2,AN270)&lt;=2555,"5 Yrs to 7 Yrs", "Above 7 Yrs")))))</f>
        <v>5 Yrs to 7 Yrs</v>
      </c>
      <c r="AR270" s="356" t="str">
        <f>IF(J270="","",DATEDIF(J270,SETUP!$B$2,"Y")&amp;" Yrs")</f>
        <v>47 Yrs</v>
      </c>
      <c r="AS270" s="349" t="str">
        <f>IF(J270="","",
 IF(DATEDIF(J270,SETUP!$B$2,"Y")&lt;25,"Below 25",
 IF(DATEDIF(J270,SETUP!$B$2,"Y")&lt;30,"25-30",
 IF(DATEDIF(J270,SETUP!$B$2,"Y")&lt;35,"30-35",
 IF(DATEDIF(J270,SETUP!$B$2,"Y")&lt;40,"35-40",
 "Above 40")))))</f>
        <v>Above 40</v>
      </c>
      <c r="AT270" s="349" t="s">
        <v>1140</v>
      </c>
      <c r="AU270" s="349"/>
      <c r="AV270" s="343">
        <f t="shared" si="33"/>
        <v>20</v>
      </c>
      <c r="AW270" s="357"/>
      <c r="AX270" s="343">
        <v>348</v>
      </c>
      <c r="AY270" s="352">
        <v>117</v>
      </c>
      <c r="AZ270" s="343"/>
      <c r="BA270" s="343"/>
    </row>
    <row r="271" spans="1:53" ht="13.95" customHeight="1" x14ac:dyDescent="0.25">
      <c r="A271" s="343">
        <f>COUNTIF($D$2:D271,D271)</f>
        <v>54</v>
      </c>
      <c r="B271" s="344" t="s">
        <v>722</v>
      </c>
      <c r="C271" s="345" t="s">
        <v>723</v>
      </c>
      <c r="D271" s="343" t="s">
        <v>930</v>
      </c>
      <c r="E271" s="346" t="s">
        <v>42</v>
      </c>
      <c r="F271" s="343" t="s">
        <v>951</v>
      </c>
      <c r="G271" s="681" t="s">
        <v>48</v>
      </c>
      <c r="H271" s="343"/>
      <c r="I271" s="348" t="s">
        <v>52</v>
      </c>
      <c r="J271" s="348">
        <v>32509</v>
      </c>
      <c r="K271" s="348">
        <v>46054</v>
      </c>
      <c r="L271" s="343" t="s">
        <v>605</v>
      </c>
      <c r="M271" s="343"/>
      <c r="N271" s="349" t="str">
        <f>IF(OR(MASTER_Workers!$E271="Contractor-PF",MASTER_Workers!$E271="Company"),"Yes","No")</f>
        <v>Yes</v>
      </c>
      <c r="O271" s="349" t="str">
        <f>IF(Table2[[#This Row],[Unit]]= "Sakar-III", "YES", "NO")</f>
        <v>YES</v>
      </c>
      <c r="P271" s="350">
        <v>101695393490</v>
      </c>
      <c r="Q271" s="507">
        <v>0</v>
      </c>
      <c r="R271" s="343"/>
      <c r="S271" s="367" t="str">
        <f>IF(Table2[[#This Row],[Type]]&lt;&gt;"Company", "Contractor", IF(Table2[[#This Row],[Bank_Name]]&lt;&gt;"HDFC Bank", "Cheque Payment", "HDFC NEFT"))</f>
        <v>Contractor</v>
      </c>
      <c r="T271" s="507">
        <v>0</v>
      </c>
      <c r="U271" s="507">
        <v>0</v>
      </c>
      <c r="V271" s="352">
        <v>0</v>
      </c>
      <c r="W271" s="106">
        <v>348</v>
      </c>
      <c r="X271" s="106">
        <v>117</v>
      </c>
      <c r="Y271" s="106">
        <v>0</v>
      </c>
      <c r="Z271" s="107">
        <f t="shared" si="36"/>
        <v>465</v>
      </c>
      <c r="AA271" s="156">
        <f t="shared" si="37"/>
        <v>42</v>
      </c>
      <c r="AB271" s="106">
        <f>ROUND(IF(Table2[[#This Row],[Type]]="Company",Table2[[#This Row],[Basic_Rate_Day]]*8.33%,5),0)</f>
        <v>5</v>
      </c>
      <c r="AC271" s="107">
        <f t="shared" si="32"/>
        <v>512</v>
      </c>
      <c r="AD271" s="106">
        <v>501</v>
      </c>
      <c r="AE271" s="343" t="s">
        <v>963</v>
      </c>
      <c r="AF271" s="343" t="s">
        <v>580</v>
      </c>
      <c r="AG271" s="343" t="s">
        <v>996</v>
      </c>
      <c r="AH271" s="343"/>
      <c r="AI271" s="349" t="str">
        <f t="shared" si="34"/>
        <v>1</v>
      </c>
      <c r="AJ271" s="353">
        <f t="shared" si="35"/>
        <v>-37</v>
      </c>
      <c r="AK271" s="349" t="str" cm="1">
        <f t="array" ref="AK271">_xlfn.IFS(Z271&lt;=501, "440-501", Z271&lt;=550, "502-550", Z271&lt;=600, "551-600", Z271&lt;=650, "601-650", Z271&lt;=700, "651-700", TRUE, "Above 700")</f>
        <v>440-501</v>
      </c>
      <c r="AL271" s="343"/>
      <c r="AM271" s="343"/>
      <c r="AN271" s="348">
        <v>44317</v>
      </c>
      <c r="AO271" s="374" t="s">
        <v>722</v>
      </c>
      <c r="AP271" s="349" t="str">
        <f t="shared" ca="1" si="31"/>
        <v>5Y 3M</v>
      </c>
      <c r="AQ271" s="355" t="str">
        <f>IF(_xlfn.DAYS(SETUP!$A$2,AN271)&lt;365,"Less Than 1 Yr", IF(_xlfn.DAYS(SETUP!$A$2,AN271)&lt;=730,"1 Year to 2 Yrs", IF(_xlfn.DAYS(SETUP!$A$2,AN271)&lt;=1095,"2 Yrs to 3 Yrs", IF(_xlfn.DAYS(SETUP!$A$2,AN271)&lt;=1825,"3 Yrs to 5 Yrs", IF(_xlfn.DAYS(SETUP!$A$2,AN271)&lt;=2555,"5 Yrs to 7 Yrs", "Above 7 Yrs")))))</f>
        <v>5 Yrs to 7 Yrs</v>
      </c>
      <c r="AR271" s="356" t="str">
        <f>IF(J271="","",DATEDIF(J271,SETUP!$B$2,"Y")&amp;" Yrs")</f>
        <v>37 Yrs</v>
      </c>
      <c r="AS271" s="349" t="str">
        <f>IF(J271="","",
 IF(DATEDIF(J271,SETUP!$B$2,"Y")&lt;25,"Below 25",
 IF(DATEDIF(J271,SETUP!$B$2,"Y")&lt;30,"25-30",
 IF(DATEDIF(J271,SETUP!$B$2,"Y")&lt;35,"30-35",
 IF(DATEDIF(J271,SETUP!$B$2,"Y")&lt;40,"35-40",
 "Above 40")))))</f>
        <v>35-40</v>
      </c>
      <c r="AT271" s="349" t="s">
        <v>1140</v>
      </c>
      <c r="AU271" s="349"/>
      <c r="AV271" s="343">
        <f t="shared" si="33"/>
        <v>20</v>
      </c>
      <c r="AW271" s="357"/>
      <c r="AX271" s="343">
        <v>348</v>
      </c>
      <c r="AY271" s="352">
        <v>117</v>
      </c>
      <c r="AZ271" s="343"/>
      <c r="BA271" s="343"/>
    </row>
    <row r="272" spans="1:53" ht="13.95" customHeight="1" x14ac:dyDescent="0.25">
      <c r="A272" s="343">
        <f>COUNTIF($D$2:D272,D272)</f>
        <v>55</v>
      </c>
      <c r="B272" s="344" t="s">
        <v>724</v>
      </c>
      <c r="C272" s="345" t="s">
        <v>725</v>
      </c>
      <c r="D272" s="343" t="s">
        <v>930</v>
      </c>
      <c r="E272" s="346" t="s">
        <v>42</v>
      </c>
      <c r="F272" s="343" t="s">
        <v>951</v>
      </c>
      <c r="G272" s="681" t="s">
        <v>48</v>
      </c>
      <c r="H272" s="343"/>
      <c r="I272" s="348" t="s">
        <v>52</v>
      </c>
      <c r="J272" s="348">
        <v>30471</v>
      </c>
      <c r="K272" s="348">
        <v>46054</v>
      </c>
      <c r="L272" s="343" t="s">
        <v>605</v>
      </c>
      <c r="M272" s="343"/>
      <c r="N272" s="349" t="str">
        <f>IF(OR(MASTER_Workers!$E272="Contractor-PF",MASTER_Workers!$E272="Company"),"Yes","No")</f>
        <v>Yes</v>
      </c>
      <c r="O272" s="349" t="str">
        <f>IF(Table2[[#This Row],[Unit]]= "Sakar-III", "YES", "NO")</f>
        <v>YES</v>
      </c>
      <c r="P272" s="350">
        <v>101695393403</v>
      </c>
      <c r="Q272" s="507">
        <v>0</v>
      </c>
      <c r="R272" s="343"/>
      <c r="S272" s="367" t="str">
        <f>IF(Table2[[#This Row],[Type]]&lt;&gt;"Company", "Contractor", IF(Table2[[#This Row],[Bank_Name]]&lt;&gt;"HDFC Bank", "Cheque Payment", "HDFC NEFT"))</f>
        <v>Contractor</v>
      </c>
      <c r="T272" s="507">
        <v>0</v>
      </c>
      <c r="U272" s="507">
        <v>0</v>
      </c>
      <c r="V272" s="352">
        <v>0</v>
      </c>
      <c r="W272" s="106">
        <v>362</v>
      </c>
      <c r="X272" s="106">
        <v>118</v>
      </c>
      <c r="Y272" s="106">
        <v>0</v>
      </c>
      <c r="Z272" s="107">
        <f t="shared" si="36"/>
        <v>480</v>
      </c>
      <c r="AA272" s="156">
        <f t="shared" si="37"/>
        <v>43</v>
      </c>
      <c r="AB272" s="106">
        <f>ROUND(IF(Table2[[#This Row],[Type]]="Company",Table2[[#This Row],[Basic_Rate_Day]]*8.33%,5),0)</f>
        <v>5</v>
      </c>
      <c r="AC272" s="107">
        <f t="shared" si="32"/>
        <v>528</v>
      </c>
      <c r="AD272" s="106">
        <v>501</v>
      </c>
      <c r="AE272" s="343" t="s">
        <v>963</v>
      </c>
      <c r="AF272" s="343" t="s">
        <v>580</v>
      </c>
      <c r="AG272" s="343" t="s">
        <v>613</v>
      </c>
      <c r="AH272" s="343"/>
      <c r="AI272" s="349" t="str">
        <f t="shared" si="34"/>
        <v>1</v>
      </c>
      <c r="AJ272" s="353">
        <f t="shared" si="35"/>
        <v>-22</v>
      </c>
      <c r="AK272" s="349" t="str" cm="1">
        <f t="array" ref="AK272">_xlfn.IFS(Z272&lt;=501, "440-501", Z272&lt;=550, "502-550", Z272&lt;=600, "551-600", Z272&lt;=650, "601-650", Z272&lt;=700, "651-700", TRUE, "Above 700")</f>
        <v>440-501</v>
      </c>
      <c r="AL272" s="343"/>
      <c r="AM272" s="343"/>
      <c r="AN272" s="348">
        <v>44317</v>
      </c>
      <c r="AO272" s="374" t="s">
        <v>724</v>
      </c>
      <c r="AP272" s="349" t="str">
        <f t="shared" ca="1" si="31"/>
        <v>5Y 3M</v>
      </c>
      <c r="AQ272" s="355" t="str">
        <f>IF(_xlfn.DAYS(SETUP!$A$2,AN272)&lt;365,"Less Than 1 Yr", IF(_xlfn.DAYS(SETUP!$A$2,AN272)&lt;=730,"1 Year to 2 Yrs", IF(_xlfn.DAYS(SETUP!$A$2,AN272)&lt;=1095,"2 Yrs to 3 Yrs", IF(_xlfn.DAYS(SETUP!$A$2,AN272)&lt;=1825,"3 Yrs to 5 Yrs", IF(_xlfn.DAYS(SETUP!$A$2,AN272)&lt;=2555,"5 Yrs to 7 Yrs", "Above 7 Yrs")))))</f>
        <v>5 Yrs to 7 Yrs</v>
      </c>
      <c r="AR272" s="356" t="str">
        <f>IF(J272="","",DATEDIF(J272,SETUP!$B$2,"Y")&amp;" Yrs")</f>
        <v>42 Yrs</v>
      </c>
      <c r="AS272" s="349" t="str">
        <f>IF(J272="","",
 IF(DATEDIF(J272,SETUP!$B$2,"Y")&lt;25,"Below 25",
 IF(DATEDIF(J272,SETUP!$B$2,"Y")&lt;30,"25-30",
 IF(DATEDIF(J272,SETUP!$B$2,"Y")&lt;35,"30-35",
 IF(DATEDIF(J272,SETUP!$B$2,"Y")&lt;40,"35-40",
 "Above 40")))))</f>
        <v>Above 40</v>
      </c>
      <c r="AT272" s="349" t="s">
        <v>1140</v>
      </c>
      <c r="AU272" s="349"/>
      <c r="AV272" s="343">
        <f t="shared" si="33"/>
        <v>20</v>
      </c>
      <c r="AW272" s="357"/>
      <c r="AX272" s="343">
        <v>362</v>
      </c>
      <c r="AY272" s="352">
        <v>118</v>
      </c>
      <c r="AZ272" s="343"/>
      <c r="BA272" s="343"/>
    </row>
    <row r="273" spans="1:53" ht="13.95" customHeight="1" x14ac:dyDescent="0.25">
      <c r="A273" s="343">
        <f>COUNTIF($D$2:D273,D273)</f>
        <v>56</v>
      </c>
      <c r="B273" s="344" t="s">
        <v>726</v>
      </c>
      <c r="C273" s="345" t="s">
        <v>727</v>
      </c>
      <c r="D273" s="343" t="s">
        <v>930</v>
      </c>
      <c r="E273" s="346" t="s">
        <v>42</v>
      </c>
      <c r="F273" s="343" t="s">
        <v>951</v>
      </c>
      <c r="G273" s="681" t="s">
        <v>48</v>
      </c>
      <c r="H273" s="343"/>
      <c r="I273" s="348" t="s">
        <v>52</v>
      </c>
      <c r="J273" s="348">
        <v>31663</v>
      </c>
      <c r="K273" s="348">
        <v>46054</v>
      </c>
      <c r="L273" s="343" t="s">
        <v>605</v>
      </c>
      <c r="M273" s="343"/>
      <c r="N273" s="349" t="str">
        <f>IF(OR(MASTER_Workers!$E273="Contractor-PF",MASTER_Workers!$E273="Company"),"Yes","No")</f>
        <v>Yes</v>
      </c>
      <c r="O273" s="349" t="str">
        <f>IF(Table2[[#This Row],[Unit]]= "Sakar-III", "YES", "NO")</f>
        <v>YES</v>
      </c>
      <c r="P273" s="350">
        <v>101695393224</v>
      </c>
      <c r="Q273" s="507">
        <v>0</v>
      </c>
      <c r="R273" s="343"/>
      <c r="S273" s="367" t="str">
        <f>IF(Table2[[#This Row],[Type]]&lt;&gt;"Company", "Contractor", IF(Table2[[#This Row],[Bank_Name]]&lt;&gt;"HDFC Bank", "Cheque Payment", "HDFC NEFT"))</f>
        <v>Contractor</v>
      </c>
      <c r="T273" s="507">
        <v>0</v>
      </c>
      <c r="U273" s="507">
        <v>0</v>
      </c>
      <c r="V273" s="352">
        <v>0</v>
      </c>
      <c r="W273" s="106">
        <v>348</v>
      </c>
      <c r="X273" s="106">
        <v>117</v>
      </c>
      <c r="Y273" s="106">
        <v>0</v>
      </c>
      <c r="Z273" s="107">
        <f t="shared" si="36"/>
        <v>465</v>
      </c>
      <c r="AA273" s="156">
        <f t="shared" si="37"/>
        <v>42</v>
      </c>
      <c r="AB273" s="106">
        <f>ROUND(IF(Table2[[#This Row],[Type]]="Company",Table2[[#This Row],[Basic_Rate_Day]]*8.33%,5),0)</f>
        <v>5</v>
      </c>
      <c r="AC273" s="107">
        <f t="shared" si="32"/>
        <v>512</v>
      </c>
      <c r="AD273" s="106">
        <v>501</v>
      </c>
      <c r="AE273" s="343" t="s">
        <v>963</v>
      </c>
      <c r="AF273" s="343" t="s">
        <v>580</v>
      </c>
      <c r="AG273" s="343" t="s">
        <v>613</v>
      </c>
      <c r="AH273" s="343"/>
      <c r="AI273" s="349" t="str">
        <f t="shared" si="34"/>
        <v>1</v>
      </c>
      <c r="AJ273" s="353">
        <f t="shared" si="35"/>
        <v>-37</v>
      </c>
      <c r="AK273" s="349" t="str" cm="1">
        <f t="array" ref="AK273">_xlfn.IFS(Z273&lt;=501, "440-501", Z273&lt;=550, "502-550", Z273&lt;=600, "551-600", Z273&lt;=650, "601-650", Z273&lt;=700, "651-700", TRUE, "Above 700")</f>
        <v>440-501</v>
      </c>
      <c r="AL273" s="343"/>
      <c r="AM273" s="343"/>
      <c r="AN273" s="348">
        <v>44317</v>
      </c>
      <c r="AO273" s="374" t="s">
        <v>726</v>
      </c>
      <c r="AP273" s="349" t="str">
        <f t="shared" ca="1" si="31"/>
        <v>5Y 3M</v>
      </c>
      <c r="AQ273" s="355" t="str">
        <f>IF(_xlfn.DAYS(SETUP!$A$2,AN273)&lt;365,"Less Than 1 Yr", IF(_xlfn.DAYS(SETUP!$A$2,AN273)&lt;=730,"1 Year to 2 Yrs", IF(_xlfn.DAYS(SETUP!$A$2,AN273)&lt;=1095,"2 Yrs to 3 Yrs", IF(_xlfn.DAYS(SETUP!$A$2,AN273)&lt;=1825,"3 Yrs to 5 Yrs", IF(_xlfn.DAYS(SETUP!$A$2,AN273)&lt;=2555,"5 Yrs to 7 Yrs", "Above 7 Yrs")))))</f>
        <v>5 Yrs to 7 Yrs</v>
      </c>
      <c r="AR273" s="356" t="str">
        <f>IF(J273="","",DATEDIF(J273,SETUP!$B$2,"Y")&amp;" Yrs")</f>
        <v>39 Yrs</v>
      </c>
      <c r="AS273" s="349" t="str">
        <f>IF(J273="","",
 IF(DATEDIF(J273,SETUP!$B$2,"Y")&lt;25,"Below 25",
 IF(DATEDIF(J273,SETUP!$B$2,"Y")&lt;30,"25-30",
 IF(DATEDIF(J273,SETUP!$B$2,"Y")&lt;35,"30-35",
 IF(DATEDIF(J273,SETUP!$B$2,"Y")&lt;40,"35-40",
 "Above 40")))))</f>
        <v>35-40</v>
      </c>
      <c r="AT273" s="349" t="s">
        <v>1140</v>
      </c>
      <c r="AU273" s="349"/>
      <c r="AV273" s="343">
        <f t="shared" si="33"/>
        <v>20</v>
      </c>
      <c r="AW273" s="357"/>
      <c r="AX273" s="343">
        <v>348</v>
      </c>
      <c r="AY273" s="352">
        <v>117</v>
      </c>
      <c r="AZ273" s="343"/>
      <c r="BA273" s="343"/>
    </row>
    <row r="274" spans="1:53" ht="13.95" customHeight="1" x14ac:dyDescent="0.25">
      <c r="A274" s="343">
        <f>COUNTIF($D$2:D274,D274)</f>
        <v>57</v>
      </c>
      <c r="B274" s="344" t="s">
        <v>728</v>
      </c>
      <c r="C274" s="345" t="s">
        <v>729</v>
      </c>
      <c r="D274" s="343" t="s">
        <v>930</v>
      </c>
      <c r="E274" s="346" t="s">
        <v>42</v>
      </c>
      <c r="F274" s="343" t="s">
        <v>951</v>
      </c>
      <c r="G274" s="681" t="s">
        <v>48</v>
      </c>
      <c r="H274" s="343"/>
      <c r="I274" s="348" t="s">
        <v>52</v>
      </c>
      <c r="J274" s="348">
        <v>32675</v>
      </c>
      <c r="K274" s="348">
        <v>46054</v>
      </c>
      <c r="L274" s="343" t="s">
        <v>605</v>
      </c>
      <c r="M274" s="343"/>
      <c r="N274" s="349" t="str">
        <f>IF(OR(MASTER_Workers!$E274="Contractor-PF",MASTER_Workers!$E274="Company"),"Yes","No")</f>
        <v>Yes</v>
      </c>
      <c r="O274" s="349" t="str">
        <f>IF(Table2[[#This Row],[Unit]]= "Sakar-III", "YES", "NO")</f>
        <v>YES</v>
      </c>
      <c r="P274" s="350">
        <v>101695392972</v>
      </c>
      <c r="Q274" s="507">
        <v>0</v>
      </c>
      <c r="R274" s="343"/>
      <c r="S274" s="367" t="str">
        <f>IF(Table2[[#This Row],[Type]]&lt;&gt;"Company", "Contractor", IF(Table2[[#This Row],[Bank_Name]]&lt;&gt;"HDFC Bank", "Cheque Payment", "HDFC NEFT"))</f>
        <v>Contractor</v>
      </c>
      <c r="T274" s="507">
        <v>0</v>
      </c>
      <c r="U274" s="507">
        <v>0</v>
      </c>
      <c r="V274" s="352">
        <v>0</v>
      </c>
      <c r="W274" s="106">
        <v>367</v>
      </c>
      <c r="X274" s="106">
        <v>128</v>
      </c>
      <c r="Y274" s="106">
        <v>0</v>
      </c>
      <c r="Z274" s="107">
        <f t="shared" si="36"/>
        <v>495</v>
      </c>
      <c r="AA274" s="156">
        <f t="shared" si="37"/>
        <v>44</v>
      </c>
      <c r="AB274" s="106">
        <f>ROUND(IF(Table2[[#This Row],[Type]]="Company",Table2[[#This Row],[Basic_Rate_Day]]*8.33%,5),0)</f>
        <v>5</v>
      </c>
      <c r="AC274" s="107">
        <f t="shared" si="32"/>
        <v>544</v>
      </c>
      <c r="AD274" s="106">
        <v>501</v>
      </c>
      <c r="AE274" s="343" t="s">
        <v>963</v>
      </c>
      <c r="AF274" s="343" t="s">
        <v>580</v>
      </c>
      <c r="AG274" s="343" t="s">
        <v>613</v>
      </c>
      <c r="AH274" s="343"/>
      <c r="AI274" s="349" t="str">
        <f t="shared" si="34"/>
        <v>1</v>
      </c>
      <c r="AJ274" s="353">
        <f t="shared" si="35"/>
        <v>-7</v>
      </c>
      <c r="AK274" s="349" t="str" cm="1">
        <f t="array" ref="AK274">_xlfn.IFS(Z274&lt;=501, "440-501", Z274&lt;=550, "502-550", Z274&lt;=600, "551-600", Z274&lt;=650, "601-650", Z274&lt;=700, "651-700", TRUE, "Above 700")</f>
        <v>440-501</v>
      </c>
      <c r="AL274" s="343"/>
      <c r="AM274" s="343"/>
      <c r="AN274" s="348">
        <v>44317</v>
      </c>
      <c r="AO274" s="374" t="s">
        <v>728</v>
      </c>
      <c r="AP274" s="349" t="str">
        <f t="shared" ca="1" si="31"/>
        <v>5Y 3M</v>
      </c>
      <c r="AQ274" s="355" t="str">
        <f>IF(_xlfn.DAYS(SETUP!$A$2,AN274)&lt;365,"Less Than 1 Yr", IF(_xlfn.DAYS(SETUP!$A$2,AN274)&lt;=730,"1 Year to 2 Yrs", IF(_xlfn.DAYS(SETUP!$A$2,AN274)&lt;=1095,"2 Yrs to 3 Yrs", IF(_xlfn.DAYS(SETUP!$A$2,AN274)&lt;=1825,"3 Yrs to 5 Yrs", IF(_xlfn.DAYS(SETUP!$A$2,AN274)&lt;=2555,"5 Yrs to 7 Yrs", "Above 7 Yrs")))))</f>
        <v>5 Yrs to 7 Yrs</v>
      </c>
      <c r="AR274" s="356" t="str">
        <f>IF(J274="","",DATEDIF(J274,SETUP!$B$2,"Y")&amp;" Yrs")</f>
        <v>36 Yrs</v>
      </c>
      <c r="AS274" s="349" t="str">
        <f>IF(J274="","",
 IF(DATEDIF(J274,SETUP!$B$2,"Y")&lt;25,"Below 25",
 IF(DATEDIF(J274,SETUP!$B$2,"Y")&lt;30,"25-30",
 IF(DATEDIF(J274,SETUP!$B$2,"Y")&lt;35,"30-35",
 IF(DATEDIF(J274,SETUP!$B$2,"Y")&lt;40,"35-40",
 "Above 40")))))</f>
        <v>35-40</v>
      </c>
      <c r="AT274" s="349" t="s">
        <v>1140</v>
      </c>
      <c r="AU274" s="349"/>
      <c r="AV274" s="343">
        <f t="shared" si="33"/>
        <v>20</v>
      </c>
      <c r="AW274" s="357"/>
      <c r="AX274" s="343">
        <v>367</v>
      </c>
      <c r="AY274" s="352">
        <v>128</v>
      </c>
      <c r="AZ274" s="343"/>
      <c r="BA274" s="343"/>
    </row>
    <row r="275" spans="1:53" ht="13.95" customHeight="1" x14ac:dyDescent="0.25">
      <c r="A275" s="343">
        <f>COUNTIF($D$2:D275,D275)</f>
        <v>58</v>
      </c>
      <c r="B275" s="344" t="s">
        <v>730</v>
      </c>
      <c r="C275" s="345" t="s">
        <v>731</v>
      </c>
      <c r="D275" s="343" t="s">
        <v>930</v>
      </c>
      <c r="E275" s="346" t="s">
        <v>42</v>
      </c>
      <c r="F275" s="343" t="s">
        <v>951</v>
      </c>
      <c r="G275" s="681" t="s">
        <v>51</v>
      </c>
      <c r="H275" s="343"/>
      <c r="I275" s="348" t="s">
        <v>52</v>
      </c>
      <c r="J275" s="348">
        <v>28243</v>
      </c>
      <c r="K275" s="348">
        <v>46054</v>
      </c>
      <c r="L275" s="343" t="s">
        <v>605</v>
      </c>
      <c r="M275" s="343"/>
      <c r="N275" s="349" t="str">
        <f>IF(OR(MASTER_Workers!$E275="Contractor-PF",MASTER_Workers!$E275="Company"),"Yes","No")</f>
        <v>Yes</v>
      </c>
      <c r="O275" s="349" t="str">
        <f>IF(Table2[[#This Row],[Unit]]= "Sakar-III", "YES", "NO")</f>
        <v>YES</v>
      </c>
      <c r="P275" s="350">
        <v>101695393207</v>
      </c>
      <c r="Q275" s="507">
        <v>0</v>
      </c>
      <c r="R275" s="343"/>
      <c r="S275" s="367" t="str">
        <f>IF(Table2[[#This Row],[Type]]&lt;&gt;"Company", "Contractor", IF(Table2[[#This Row],[Bank_Name]]&lt;&gt;"HDFC Bank", "Cheque Payment", "HDFC NEFT"))</f>
        <v>Contractor</v>
      </c>
      <c r="T275" s="507">
        <v>0</v>
      </c>
      <c r="U275" s="507">
        <v>0</v>
      </c>
      <c r="V275" s="352">
        <v>0</v>
      </c>
      <c r="W275" s="106">
        <v>348</v>
      </c>
      <c r="X275" s="106">
        <v>117</v>
      </c>
      <c r="Y275" s="106">
        <v>0</v>
      </c>
      <c r="Z275" s="107">
        <f t="shared" si="36"/>
        <v>465</v>
      </c>
      <c r="AA275" s="156">
        <f t="shared" si="37"/>
        <v>42</v>
      </c>
      <c r="AB275" s="106">
        <f>ROUND(IF(Table2[[#This Row],[Type]]="Company",Table2[[#This Row],[Basic_Rate_Day]]*8.33%,5),0)</f>
        <v>5</v>
      </c>
      <c r="AC275" s="107">
        <f t="shared" si="32"/>
        <v>512</v>
      </c>
      <c r="AD275" s="106">
        <v>501</v>
      </c>
      <c r="AE275" s="343" t="s">
        <v>963</v>
      </c>
      <c r="AF275" s="343" t="s">
        <v>580</v>
      </c>
      <c r="AG275" s="343" t="s">
        <v>613</v>
      </c>
      <c r="AH275" s="343"/>
      <c r="AI275" s="349" t="str">
        <f t="shared" si="34"/>
        <v>1</v>
      </c>
      <c r="AJ275" s="353">
        <f t="shared" si="35"/>
        <v>-37</v>
      </c>
      <c r="AK275" s="349" t="str" cm="1">
        <f t="array" ref="AK275">_xlfn.IFS(Z275&lt;=501, "440-501", Z275&lt;=550, "502-550", Z275&lt;=600, "551-600", Z275&lt;=650, "601-650", Z275&lt;=700, "651-700", TRUE, "Above 700")</f>
        <v>440-501</v>
      </c>
      <c r="AL275" s="343"/>
      <c r="AM275" s="343"/>
      <c r="AN275" s="348">
        <v>44317</v>
      </c>
      <c r="AO275" s="374" t="s">
        <v>730</v>
      </c>
      <c r="AP275" s="349" t="str">
        <f t="shared" ca="1" si="31"/>
        <v>5Y 3M</v>
      </c>
      <c r="AQ275" s="355" t="str">
        <f>IF(_xlfn.DAYS(SETUP!$A$2,AN275)&lt;365,"Less Than 1 Yr", IF(_xlfn.DAYS(SETUP!$A$2,AN275)&lt;=730,"1 Year to 2 Yrs", IF(_xlfn.DAYS(SETUP!$A$2,AN275)&lt;=1095,"2 Yrs to 3 Yrs", IF(_xlfn.DAYS(SETUP!$A$2,AN275)&lt;=1825,"3 Yrs to 5 Yrs", IF(_xlfn.DAYS(SETUP!$A$2,AN275)&lt;=2555,"5 Yrs to 7 Yrs", "Above 7 Yrs")))))</f>
        <v>5 Yrs to 7 Yrs</v>
      </c>
      <c r="AR275" s="356" t="str">
        <f>IF(J275="","",DATEDIF(J275,SETUP!$B$2,"Y")&amp;" Yrs")</f>
        <v>48 Yrs</v>
      </c>
      <c r="AS275" s="349" t="str">
        <f>IF(J275="","",
 IF(DATEDIF(J275,SETUP!$B$2,"Y")&lt;25,"Below 25",
 IF(DATEDIF(J275,SETUP!$B$2,"Y")&lt;30,"25-30",
 IF(DATEDIF(J275,SETUP!$B$2,"Y")&lt;35,"30-35",
 IF(DATEDIF(J275,SETUP!$B$2,"Y")&lt;40,"35-40",
 "Above 40")))))</f>
        <v>Above 40</v>
      </c>
      <c r="AT275" s="349" t="s">
        <v>1140</v>
      </c>
      <c r="AU275" s="349"/>
      <c r="AV275" s="343">
        <f t="shared" si="33"/>
        <v>20</v>
      </c>
      <c r="AW275" s="357"/>
      <c r="AX275" s="343">
        <v>348</v>
      </c>
      <c r="AY275" s="352">
        <v>117</v>
      </c>
      <c r="AZ275" s="343"/>
      <c r="BA275" s="343"/>
    </row>
    <row r="276" spans="1:53" ht="13.95" customHeight="1" x14ac:dyDescent="0.25">
      <c r="A276" s="343">
        <f>COUNTIF($D$2:D276,D276)</f>
        <v>59</v>
      </c>
      <c r="B276" s="344" t="s">
        <v>732</v>
      </c>
      <c r="C276" s="345" t="s">
        <v>733</v>
      </c>
      <c r="D276" s="343" t="s">
        <v>930</v>
      </c>
      <c r="E276" s="346" t="s">
        <v>42</v>
      </c>
      <c r="F276" s="343" t="s">
        <v>951</v>
      </c>
      <c r="G276" s="681" t="s">
        <v>63</v>
      </c>
      <c r="H276" s="343"/>
      <c r="I276" s="348" t="s">
        <v>52</v>
      </c>
      <c r="J276" s="348">
        <v>30317</v>
      </c>
      <c r="K276" s="348">
        <v>46054</v>
      </c>
      <c r="L276" s="343" t="s">
        <v>605</v>
      </c>
      <c r="M276" s="343"/>
      <c r="N276" s="349" t="str">
        <f>IF(OR(MASTER_Workers!$E276="Contractor-PF",MASTER_Workers!$E276="Company"),"Yes","No")</f>
        <v>Yes</v>
      </c>
      <c r="O276" s="349" t="str">
        <f>IF(Table2[[#This Row],[Unit]]= "Sakar-III", "YES", "NO")</f>
        <v>YES</v>
      </c>
      <c r="P276" s="350">
        <v>101695393282</v>
      </c>
      <c r="Q276" s="507">
        <v>0</v>
      </c>
      <c r="R276" s="343"/>
      <c r="S276" s="367" t="str">
        <f>IF(Table2[[#This Row],[Type]]&lt;&gt;"Company", "Contractor", IF(Table2[[#This Row],[Bank_Name]]&lt;&gt;"HDFC Bank", "Cheque Payment", "HDFC NEFT"))</f>
        <v>Contractor</v>
      </c>
      <c r="T276" s="507">
        <v>0</v>
      </c>
      <c r="U276" s="507">
        <v>0</v>
      </c>
      <c r="V276" s="352">
        <v>0</v>
      </c>
      <c r="W276" s="106">
        <v>348</v>
      </c>
      <c r="X276" s="106">
        <v>117</v>
      </c>
      <c r="Y276" s="106">
        <v>0</v>
      </c>
      <c r="Z276" s="107">
        <f t="shared" si="36"/>
        <v>465</v>
      </c>
      <c r="AA276" s="156">
        <f t="shared" si="37"/>
        <v>42</v>
      </c>
      <c r="AB276" s="106">
        <f>ROUND(IF(Table2[[#This Row],[Type]]="Company",Table2[[#This Row],[Basic_Rate_Day]]*8.33%,5),0)</f>
        <v>5</v>
      </c>
      <c r="AC276" s="107">
        <f t="shared" si="32"/>
        <v>512</v>
      </c>
      <c r="AD276" s="106">
        <v>501</v>
      </c>
      <c r="AE276" s="343" t="s">
        <v>963</v>
      </c>
      <c r="AF276" s="343" t="s">
        <v>580</v>
      </c>
      <c r="AG276" s="343" t="s">
        <v>996</v>
      </c>
      <c r="AH276" s="343"/>
      <c r="AI276" s="349" t="str">
        <f t="shared" si="34"/>
        <v>1</v>
      </c>
      <c r="AJ276" s="353">
        <f t="shared" si="35"/>
        <v>-37</v>
      </c>
      <c r="AK276" s="349" t="str" cm="1">
        <f t="array" ref="AK276">_xlfn.IFS(Z276&lt;=501, "440-501", Z276&lt;=550, "502-550", Z276&lt;=600, "551-600", Z276&lt;=650, "601-650", Z276&lt;=700, "651-700", TRUE, "Above 700")</f>
        <v>440-501</v>
      </c>
      <c r="AL276" s="343"/>
      <c r="AM276" s="343"/>
      <c r="AN276" s="348">
        <v>44317</v>
      </c>
      <c r="AO276" s="374" t="s">
        <v>732</v>
      </c>
      <c r="AP276" s="349" t="str">
        <f t="shared" ca="1" si="31"/>
        <v>5Y 3M</v>
      </c>
      <c r="AQ276" s="355" t="str">
        <f>IF(_xlfn.DAYS(SETUP!$A$2,AN276)&lt;365,"Less Than 1 Yr", IF(_xlfn.DAYS(SETUP!$A$2,AN276)&lt;=730,"1 Year to 2 Yrs", IF(_xlfn.DAYS(SETUP!$A$2,AN276)&lt;=1095,"2 Yrs to 3 Yrs", IF(_xlfn.DAYS(SETUP!$A$2,AN276)&lt;=1825,"3 Yrs to 5 Yrs", IF(_xlfn.DAYS(SETUP!$A$2,AN276)&lt;=2555,"5 Yrs to 7 Yrs", "Above 7 Yrs")))))</f>
        <v>5 Yrs to 7 Yrs</v>
      </c>
      <c r="AR276" s="356" t="str">
        <f>IF(J276="","",DATEDIF(J276,SETUP!$B$2,"Y")&amp;" Yrs")</f>
        <v>43 Yrs</v>
      </c>
      <c r="AS276" s="349" t="str">
        <f>IF(J276="","",
 IF(DATEDIF(J276,SETUP!$B$2,"Y")&lt;25,"Below 25",
 IF(DATEDIF(J276,SETUP!$B$2,"Y")&lt;30,"25-30",
 IF(DATEDIF(J276,SETUP!$B$2,"Y")&lt;35,"30-35",
 IF(DATEDIF(J276,SETUP!$B$2,"Y")&lt;40,"35-40",
 "Above 40")))))</f>
        <v>Above 40</v>
      </c>
      <c r="AT276" s="349" t="s">
        <v>1141</v>
      </c>
      <c r="AU276" s="349"/>
      <c r="AV276" s="343">
        <f t="shared" si="33"/>
        <v>20</v>
      </c>
      <c r="AW276" s="357"/>
      <c r="AX276" s="343">
        <v>348</v>
      </c>
      <c r="AY276" s="352">
        <v>117</v>
      </c>
      <c r="AZ276" s="343"/>
      <c r="BA276" s="343"/>
    </row>
    <row r="277" spans="1:53" ht="13.95" customHeight="1" x14ac:dyDescent="0.25">
      <c r="A277" s="343">
        <f>COUNTIF($D$2:D277,D277)</f>
        <v>60</v>
      </c>
      <c r="B277" s="344" t="s">
        <v>734</v>
      </c>
      <c r="C277" s="345" t="s">
        <v>735</v>
      </c>
      <c r="D277" s="343" t="s">
        <v>930</v>
      </c>
      <c r="E277" s="346" t="s">
        <v>42</v>
      </c>
      <c r="F277" s="343" t="s">
        <v>951</v>
      </c>
      <c r="G277" s="681" t="s">
        <v>63</v>
      </c>
      <c r="H277" s="343"/>
      <c r="I277" s="348" t="s">
        <v>52</v>
      </c>
      <c r="J277" s="348">
        <v>34159</v>
      </c>
      <c r="K277" s="348">
        <v>46054</v>
      </c>
      <c r="L277" s="343" t="s">
        <v>605</v>
      </c>
      <c r="M277" s="343"/>
      <c r="N277" s="349" t="str">
        <f>IF(OR(MASTER_Workers!$E277="Contractor-PF",MASTER_Workers!$E277="Company"),"Yes","No")</f>
        <v>Yes</v>
      </c>
      <c r="O277" s="349" t="str">
        <f>IF(Table2[[#This Row],[Unit]]= "Sakar-III", "YES", "NO")</f>
        <v>YES</v>
      </c>
      <c r="P277" s="350">
        <v>101695393248</v>
      </c>
      <c r="Q277" s="507">
        <v>0</v>
      </c>
      <c r="R277" s="343"/>
      <c r="S277" s="367" t="str">
        <f>IF(Table2[[#This Row],[Type]]&lt;&gt;"Company", "Contractor", IF(Table2[[#This Row],[Bank_Name]]&lt;&gt;"HDFC Bank", "Cheque Payment", "HDFC NEFT"))</f>
        <v>Contractor</v>
      </c>
      <c r="T277" s="507">
        <v>0</v>
      </c>
      <c r="U277" s="507">
        <v>0</v>
      </c>
      <c r="V277" s="352">
        <v>0</v>
      </c>
      <c r="W277" s="106">
        <v>343</v>
      </c>
      <c r="X277" s="106">
        <v>112</v>
      </c>
      <c r="Y277" s="106">
        <v>0</v>
      </c>
      <c r="Z277" s="107">
        <f t="shared" si="36"/>
        <v>455</v>
      </c>
      <c r="AA277" s="156">
        <f t="shared" si="37"/>
        <v>41</v>
      </c>
      <c r="AB277" s="106">
        <f>ROUND(IF(Table2[[#This Row],[Type]]="Company",Table2[[#This Row],[Basic_Rate_Day]]*8.33%,5),0)</f>
        <v>5</v>
      </c>
      <c r="AC277" s="107">
        <f t="shared" si="32"/>
        <v>501</v>
      </c>
      <c r="AD277" s="106">
        <v>501</v>
      </c>
      <c r="AE277" s="343" t="s">
        <v>963</v>
      </c>
      <c r="AF277" s="343" t="s">
        <v>580</v>
      </c>
      <c r="AG277" s="343" t="s">
        <v>613</v>
      </c>
      <c r="AH277" s="343"/>
      <c r="AI277" s="349" t="str">
        <f t="shared" si="34"/>
        <v>1</v>
      </c>
      <c r="AJ277" s="353">
        <f t="shared" si="35"/>
        <v>-47</v>
      </c>
      <c r="AK277" s="349" t="str" cm="1">
        <f t="array" ref="AK277">_xlfn.IFS(Z277&lt;=501, "440-501", Z277&lt;=550, "502-550", Z277&lt;=600, "551-600", Z277&lt;=650, "601-650", Z277&lt;=700, "651-700", TRUE, "Above 700")</f>
        <v>440-501</v>
      </c>
      <c r="AL277" s="343"/>
      <c r="AM277" s="343"/>
      <c r="AN277" s="348">
        <v>44317</v>
      </c>
      <c r="AO277" s="374" t="s">
        <v>734</v>
      </c>
      <c r="AP277" s="349" t="str">
        <f t="shared" ca="1" si="31"/>
        <v>5Y 3M</v>
      </c>
      <c r="AQ277" s="355" t="str">
        <f>IF(_xlfn.DAYS(SETUP!$A$2,AN277)&lt;365,"Less Than 1 Yr", IF(_xlfn.DAYS(SETUP!$A$2,AN277)&lt;=730,"1 Year to 2 Yrs", IF(_xlfn.DAYS(SETUP!$A$2,AN277)&lt;=1095,"2 Yrs to 3 Yrs", IF(_xlfn.DAYS(SETUP!$A$2,AN277)&lt;=1825,"3 Yrs to 5 Yrs", IF(_xlfn.DAYS(SETUP!$A$2,AN277)&lt;=2555,"5 Yrs to 7 Yrs", "Above 7 Yrs")))))</f>
        <v>5 Yrs to 7 Yrs</v>
      </c>
      <c r="AR277" s="356" t="str">
        <f>IF(J277="","",DATEDIF(J277,SETUP!$B$2,"Y")&amp;" Yrs")</f>
        <v>32 Yrs</v>
      </c>
      <c r="AS277" s="349" t="str">
        <f>IF(J277="","",
 IF(DATEDIF(J277,SETUP!$B$2,"Y")&lt;25,"Below 25",
 IF(DATEDIF(J277,SETUP!$B$2,"Y")&lt;30,"25-30",
 IF(DATEDIF(J277,SETUP!$B$2,"Y")&lt;35,"30-35",
 IF(DATEDIF(J277,SETUP!$B$2,"Y")&lt;40,"35-40",
 "Above 40")))))</f>
        <v>30-35</v>
      </c>
      <c r="AT277" s="349" t="s">
        <v>1141</v>
      </c>
      <c r="AU277" s="349"/>
      <c r="AV277" s="343">
        <f t="shared" si="33"/>
        <v>20</v>
      </c>
      <c r="AW277" s="357"/>
      <c r="AX277" s="343">
        <v>343</v>
      </c>
      <c r="AY277" s="352">
        <v>112</v>
      </c>
      <c r="AZ277" s="343"/>
      <c r="BA277" s="343"/>
    </row>
    <row r="278" spans="1:53" ht="13.95" customHeight="1" x14ac:dyDescent="0.25">
      <c r="A278" s="343">
        <f>COUNTIF($D$2:D278,D278)</f>
        <v>61</v>
      </c>
      <c r="B278" s="344" t="s">
        <v>736</v>
      </c>
      <c r="C278" s="345" t="s">
        <v>737</v>
      </c>
      <c r="D278" s="343" t="s">
        <v>930</v>
      </c>
      <c r="E278" s="346" t="s">
        <v>42</v>
      </c>
      <c r="F278" s="343" t="s">
        <v>951</v>
      </c>
      <c r="G278" s="681" t="s">
        <v>51</v>
      </c>
      <c r="H278" s="343"/>
      <c r="I278" s="348" t="s">
        <v>52</v>
      </c>
      <c r="J278" s="348">
        <v>30317</v>
      </c>
      <c r="K278" s="348">
        <v>46054</v>
      </c>
      <c r="L278" s="343" t="s">
        <v>605</v>
      </c>
      <c r="M278" s="343"/>
      <c r="N278" s="349" t="str">
        <f>IF(OR(MASTER_Workers!$E278="Contractor-PF",MASTER_Workers!$E278="Company"),"Yes","No")</f>
        <v>Yes</v>
      </c>
      <c r="O278" s="349" t="str">
        <f>IF(Table2[[#This Row],[Unit]]= "Sakar-III", "YES", "NO")</f>
        <v>YES</v>
      </c>
      <c r="P278" s="350">
        <v>101695393426</v>
      </c>
      <c r="Q278" s="507">
        <v>0</v>
      </c>
      <c r="R278" s="343"/>
      <c r="S278" s="367" t="str">
        <f>IF(Table2[[#This Row],[Type]]&lt;&gt;"Company", "Contractor", IF(Table2[[#This Row],[Bank_Name]]&lt;&gt;"HDFC Bank", "Cheque Payment", "HDFC NEFT"))</f>
        <v>Contractor</v>
      </c>
      <c r="T278" s="507">
        <v>0</v>
      </c>
      <c r="U278" s="507">
        <v>0</v>
      </c>
      <c r="V278" s="352">
        <v>0</v>
      </c>
      <c r="W278" s="106">
        <v>343</v>
      </c>
      <c r="X278" s="106">
        <v>112</v>
      </c>
      <c r="Y278" s="106">
        <v>0</v>
      </c>
      <c r="Z278" s="107">
        <f t="shared" si="36"/>
        <v>455</v>
      </c>
      <c r="AA278" s="156">
        <f t="shared" si="37"/>
        <v>41</v>
      </c>
      <c r="AB278" s="106">
        <f>ROUND(IF(Table2[[#This Row],[Type]]="Company",Table2[[#This Row],[Basic_Rate_Day]]*8.33%,5),0)</f>
        <v>5</v>
      </c>
      <c r="AC278" s="107">
        <f t="shared" si="32"/>
        <v>501</v>
      </c>
      <c r="AD278" s="106">
        <v>501</v>
      </c>
      <c r="AE278" s="343" t="s">
        <v>963</v>
      </c>
      <c r="AF278" s="343" t="s">
        <v>580</v>
      </c>
      <c r="AG278" s="343" t="s">
        <v>613</v>
      </c>
      <c r="AH278" s="343"/>
      <c r="AI278" s="349" t="str">
        <f t="shared" si="34"/>
        <v>1</v>
      </c>
      <c r="AJ278" s="353">
        <f t="shared" si="35"/>
        <v>-47</v>
      </c>
      <c r="AK278" s="349" t="str" cm="1">
        <f t="array" ref="AK278">_xlfn.IFS(Z278&lt;=501, "440-501", Z278&lt;=550, "502-550", Z278&lt;=600, "551-600", Z278&lt;=650, "601-650", Z278&lt;=700, "651-700", TRUE, "Above 700")</f>
        <v>440-501</v>
      </c>
      <c r="AL278" s="343"/>
      <c r="AM278" s="343"/>
      <c r="AN278" s="348">
        <v>44317</v>
      </c>
      <c r="AO278" s="374" t="s">
        <v>736</v>
      </c>
      <c r="AP278" s="349" t="str">
        <f t="shared" ca="1" si="31"/>
        <v>5Y 3M</v>
      </c>
      <c r="AQ278" s="355" t="str">
        <f>IF(_xlfn.DAYS(SETUP!$A$2,AN278)&lt;365,"Less Than 1 Yr", IF(_xlfn.DAYS(SETUP!$A$2,AN278)&lt;=730,"1 Year to 2 Yrs", IF(_xlfn.DAYS(SETUP!$A$2,AN278)&lt;=1095,"2 Yrs to 3 Yrs", IF(_xlfn.DAYS(SETUP!$A$2,AN278)&lt;=1825,"3 Yrs to 5 Yrs", IF(_xlfn.DAYS(SETUP!$A$2,AN278)&lt;=2555,"5 Yrs to 7 Yrs", "Above 7 Yrs")))))</f>
        <v>5 Yrs to 7 Yrs</v>
      </c>
      <c r="AR278" s="356" t="str">
        <f>IF(J278="","",DATEDIF(J278,SETUP!$B$2,"Y")&amp;" Yrs")</f>
        <v>43 Yrs</v>
      </c>
      <c r="AS278" s="349" t="str">
        <f>IF(J278="","",
 IF(DATEDIF(J278,SETUP!$B$2,"Y")&lt;25,"Below 25",
 IF(DATEDIF(J278,SETUP!$B$2,"Y")&lt;30,"25-30",
 IF(DATEDIF(J278,SETUP!$B$2,"Y")&lt;35,"30-35",
 IF(DATEDIF(J278,SETUP!$B$2,"Y")&lt;40,"35-40",
 "Above 40")))))</f>
        <v>Above 40</v>
      </c>
      <c r="AT278" s="349" t="s">
        <v>1140</v>
      </c>
      <c r="AU278" s="349"/>
      <c r="AV278" s="343">
        <f t="shared" si="33"/>
        <v>20</v>
      </c>
      <c r="AW278" s="357"/>
      <c r="AX278" s="343">
        <v>343</v>
      </c>
      <c r="AY278" s="352">
        <v>112</v>
      </c>
      <c r="AZ278" s="343"/>
      <c r="BA278" s="343"/>
    </row>
    <row r="279" spans="1:53" ht="13.95" customHeight="1" x14ac:dyDescent="0.25">
      <c r="A279" s="343">
        <f>COUNTIF($D$2:D279,D279)</f>
        <v>62</v>
      </c>
      <c r="B279" s="344" t="s">
        <v>738</v>
      </c>
      <c r="C279" s="345" t="s">
        <v>739</v>
      </c>
      <c r="D279" s="343" t="s">
        <v>930</v>
      </c>
      <c r="E279" s="346" t="s">
        <v>42</v>
      </c>
      <c r="F279" s="343" t="s">
        <v>951</v>
      </c>
      <c r="G279" s="681" t="s">
        <v>48</v>
      </c>
      <c r="H279" s="343"/>
      <c r="I279" s="348" t="s">
        <v>52</v>
      </c>
      <c r="J279" s="348">
        <v>26670</v>
      </c>
      <c r="K279" s="348">
        <v>46054</v>
      </c>
      <c r="L279" s="343" t="s">
        <v>605</v>
      </c>
      <c r="M279" s="343"/>
      <c r="N279" s="349" t="str">
        <f>IF(OR(MASTER_Workers!$E279="Contractor-PF",MASTER_Workers!$E279="Company"),"Yes","No")</f>
        <v>Yes</v>
      </c>
      <c r="O279" s="349" t="str">
        <f>IF(Table2[[#This Row],[Unit]]= "Sakar-III", "YES", "NO")</f>
        <v>YES</v>
      </c>
      <c r="P279" s="350">
        <v>101702954390</v>
      </c>
      <c r="Q279" s="507">
        <v>0</v>
      </c>
      <c r="R279" s="343"/>
      <c r="S279" s="367" t="str">
        <f>IF(Table2[[#This Row],[Type]]&lt;&gt;"Company", "Contractor", IF(Table2[[#This Row],[Bank_Name]]&lt;&gt;"HDFC Bank", "Cheque Payment", "HDFC NEFT"))</f>
        <v>Contractor</v>
      </c>
      <c r="T279" s="507">
        <v>0</v>
      </c>
      <c r="U279" s="507">
        <v>0</v>
      </c>
      <c r="V279" s="352">
        <v>0</v>
      </c>
      <c r="W279" s="106">
        <v>348</v>
      </c>
      <c r="X279" s="106">
        <v>122</v>
      </c>
      <c r="Y279" s="106">
        <v>0</v>
      </c>
      <c r="Z279" s="107">
        <f t="shared" si="36"/>
        <v>470</v>
      </c>
      <c r="AA279" s="156">
        <f t="shared" si="37"/>
        <v>42</v>
      </c>
      <c r="AB279" s="106">
        <f>ROUND(IF(Table2[[#This Row],[Type]]="Company",Table2[[#This Row],[Basic_Rate_Day]]*8.33%,5),0)</f>
        <v>5</v>
      </c>
      <c r="AC279" s="107">
        <f t="shared" si="32"/>
        <v>517</v>
      </c>
      <c r="AD279" s="106">
        <v>501</v>
      </c>
      <c r="AE279" s="343" t="s">
        <v>963</v>
      </c>
      <c r="AF279" s="343" t="s">
        <v>580</v>
      </c>
      <c r="AG279" s="343" t="s">
        <v>996</v>
      </c>
      <c r="AH279" s="343"/>
      <c r="AI279" s="349" t="str">
        <f t="shared" si="34"/>
        <v>1</v>
      </c>
      <c r="AJ279" s="353">
        <f t="shared" si="35"/>
        <v>-32</v>
      </c>
      <c r="AK279" s="349" t="str" cm="1">
        <f t="array" ref="AK279">_xlfn.IFS(Z279&lt;=501, "440-501", Z279&lt;=550, "502-550", Z279&lt;=600, "551-600", Z279&lt;=650, "601-650", Z279&lt;=700, "651-700", TRUE, "Above 700")</f>
        <v>440-501</v>
      </c>
      <c r="AL279" s="343"/>
      <c r="AM279" s="343"/>
      <c r="AN279" s="348">
        <v>44348</v>
      </c>
      <c r="AO279" s="374" t="s">
        <v>738</v>
      </c>
      <c r="AP279" s="349" t="str">
        <f t="shared" ca="1" si="31"/>
        <v>5Y 2M</v>
      </c>
      <c r="AQ279" s="355" t="str">
        <f>IF(_xlfn.DAYS(SETUP!$A$2,AN279)&lt;365,"Less Than 1 Yr", IF(_xlfn.DAYS(SETUP!$A$2,AN279)&lt;=730,"1 Year to 2 Yrs", IF(_xlfn.DAYS(SETUP!$A$2,AN279)&lt;=1095,"2 Yrs to 3 Yrs", IF(_xlfn.DAYS(SETUP!$A$2,AN279)&lt;=1825,"3 Yrs to 5 Yrs", IF(_xlfn.DAYS(SETUP!$A$2,AN279)&lt;=2555,"5 Yrs to 7 Yrs", "Above 7 Yrs")))))</f>
        <v>5 Yrs to 7 Yrs</v>
      </c>
      <c r="AR279" s="356" t="str">
        <f>IF(J279="","",DATEDIF(J279,SETUP!$B$2,"Y")&amp;" Yrs")</f>
        <v>53 Yrs</v>
      </c>
      <c r="AS279" s="349" t="str">
        <f>IF(J279="","",
 IF(DATEDIF(J279,SETUP!$B$2,"Y")&lt;25,"Below 25",
 IF(DATEDIF(J279,SETUP!$B$2,"Y")&lt;30,"25-30",
 IF(DATEDIF(J279,SETUP!$B$2,"Y")&lt;35,"30-35",
 IF(DATEDIF(J279,SETUP!$B$2,"Y")&lt;40,"35-40",
 "Above 40")))))</f>
        <v>Above 40</v>
      </c>
      <c r="AT279" s="349" t="s">
        <v>1140</v>
      </c>
      <c r="AU279" s="349"/>
      <c r="AV279" s="343">
        <f t="shared" si="33"/>
        <v>20</v>
      </c>
      <c r="AW279" s="357"/>
      <c r="AX279" s="343">
        <v>348</v>
      </c>
      <c r="AY279" s="352">
        <v>122</v>
      </c>
      <c r="AZ279" s="343"/>
      <c r="BA279" s="343"/>
    </row>
    <row r="280" spans="1:53" ht="13.95" customHeight="1" x14ac:dyDescent="0.25">
      <c r="A280" s="343">
        <f>COUNTIF($D$2:D280,D280)</f>
        <v>63</v>
      </c>
      <c r="B280" s="344" t="s">
        <v>740</v>
      </c>
      <c r="C280" s="345" t="s">
        <v>741</v>
      </c>
      <c r="D280" s="343" t="s">
        <v>930</v>
      </c>
      <c r="E280" s="346" t="s">
        <v>42</v>
      </c>
      <c r="F280" s="343" t="s">
        <v>951</v>
      </c>
      <c r="G280" s="681" t="s">
        <v>51</v>
      </c>
      <c r="H280" s="343"/>
      <c r="I280" s="348" t="s">
        <v>52</v>
      </c>
      <c r="J280" s="348">
        <v>36776</v>
      </c>
      <c r="K280" s="348">
        <v>46054</v>
      </c>
      <c r="L280" s="343" t="s">
        <v>605</v>
      </c>
      <c r="M280" s="343"/>
      <c r="N280" s="349" t="str">
        <f>IF(OR(MASTER_Workers!$E280="Contractor-PF",MASTER_Workers!$E280="Company"),"Yes","No")</f>
        <v>Yes</v>
      </c>
      <c r="O280" s="349" t="str">
        <f>IF(Table2[[#This Row],[Unit]]= "Sakar-III", "YES", "NO")</f>
        <v>YES</v>
      </c>
      <c r="P280" s="350">
        <v>101702954422</v>
      </c>
      <c r="Q280" s="507">
        <v>0</v>
      </c>
      <c r="R280" s="343"/>
      <c r="S280" s="367" t="str">
        <f>IF(Table2[[#This Row],[Type]]&lt;&gt;"Company", "Contractor", IF(Table2[[#This Row],[Bank_Name]]&lt;&gt;"HDFC Bank", "Cheque Payment", "HDFC NEFT"))</f>
        <v>Contractor</v>
      </c>
      <c r="T280" s="507">
        <v>0</v>
      </c>
      <c r="U280" s="507">
        <v>0</v>
      </c>
      <c r="V280" s="352">
        <v>0</v>
      </c>
      <c r="W280" s="106">
        <v>348</v>
      </c>
      <c r="X280" s="106">
        <v>117</v>
      </c>
      <c r="Y280" s="106">
        <v>0</v>
      </c>
      <c r="Z280" s="107">
        <f t="shared" si="36"/>
        <v>465</v>
      </c>
      <c r="AA280" s="156">
        <f t="shared" si="37"/>
        <v>42</v>
      </c>
      <c r="AB280" s="106">
        <f>ROUND(IF(Table2[[#This Row],[Type]]="Company",Table2[[#This Row],[Basic_Rate_Day]]*8.33%,5),0)</f>
        <v>5</v>
      </c>
      <c r="AC280" s="107">
        <f t="shared" si="32"/>
        <v>512</v>
      </c>
      <c r="AD280" s="106">
        <v>501</v>
      </c>
      <c r="AE280" s="343" t="s">
        <v>963</v>
      </c>
      <c r="AF280" s="343" t="s">
        <v>580</v>
      </c>
      <c r="AG280" s="343" t="s">
        <v>613</v>
      </c>
      <c r="AH280" s="343"/>
      <c r="AI280" s="349" t="str">
        <f t="shared" si="34"/>
        <v>1</v>
      </c>
      <c r="AJ280" s="353">
        <f t="shared" si="35"/>
        <v>-37</v>
      </c>
      <c r="AK280" s="349" t="str" cm="1">
        <f t="array" ref="AK280">_xlfn.IFS(Z280&lt;=501, "440-501", Z280&lt;=550, "502-550", Z280&lt;=600, "551-600", Z280&lt;=650, "601-650", Z280&lt;=700, "651-700", TRUE, "Above 700")</f>
        <v>440-501</v>
      </c>
      <c r="AL280" s="343"/>
      <c r="AM280" s="343"/>
      <c r="AN280" s="348">
        <v>44348</v>
      </c>
      <c r="AO280" s="374" t="s">
        <v>740</v>
      </c>
      <c r="AP280" s="349" t="str">
        <f t="shared" ca="1" si="31"/>
        <v>5Y 2M</v>
      </c>
      <c r="AQ280" s="355" t="str">
        <f>IF(_xlfn.DAYS(SETUP!$A$2,AN280)&lt;365,"Less Than 1 Yr", IF(_xlfn.DAYS(SETUP!$A$2,AN280)&lt;=730,"1 Year to 2 Yrs", IF(_xlfn.DAYS(SETUP!$A$2,AN280)&lt;=1095,"2 Yrs to 3 Yrs", IF(_xlfn.DAYS(SETUP!$A$2,AN280)&lt;=1825,"3 Yrs to 5 Yrs", IF(_xlfn.DAYS(SETUP!$A$2,AN280)&lt;=2555,"5 Yrs to 7 Yrs", "Above 7 Yrs")))))</f>
        <v>5 Yrs to 7 Yrs</v>
      </c>
      <c r="AR280" s="356" t="str">
        <f>IF(J280="","",DATEDIF(J280,SETUP!$B$2,"Y")&amp;" Yrs")</f>
        <v>25 Yrs</v>
      </c>
      <c r="AS280" s="349" t="str">
        <f>IF(J280="","",
 IF(DATEDIF(J280,SETUP!$B$2,"Y")&lt;25,"Below 25",
 IF(DATEDIF(J280,SETUP!$B$2,"Y")&lt;30,"25-30",
 IF(DATEDIF(J280,SETUP!$B$2,"Y")&lt;35,"30-35",
 IF(DATEDIF(J280,SETUP!$B$2,"Y")&lt;40,"35-40",
 "Above 40")))))</f>
        <v>25-30</v>
      </c>
      <c r="AT280" s="349" t="s">
        <v>1140</v>
      </c>
      <c r="AU280" s="349"/>
      <c r="AV280" s="343">
        <f t="shared" si="33"/>
        <v>20</v>
      </c>
      <c r="AW280" s="357"/>
      <c r="AX280" s="343">
        <v>348</v>
      </c>
      <c r="AY280" s="352">
        <v>117</v>
      </c>
      <c r="AZ280" s="343"/>
      <c r="BA280" s="343"/>
    </row>
    <row r="281" spans="1:53" ht="13.95" customHeight="1" x14ac:dyDescent="0.25">
      <c r="A281" s="343">
        <f>COUNTIF($D$2:D281,D281)</f>
        <v>64</v>
      </c>
      <c r="B281" s="344" t="s">
        <v>742</v>
      </c>
      <c r="C281" s="345" t="s">
        <v>743</v>
      </c>
      <c r="D281" s="343" t="s">
        <v>930</v>
      </c>
      <c r="E281" s="346" t="s">
        <v>42</v>
      </c>
      <c r="F281" s="343" t="s">
        <v>951</v>
      </c>
      <c r="G281" s="681" t="s">
        <v>48</v>
      </c>
      <c r="H281" s="343"/>
      <c r="I281" s="348" t="s">
        <v>52</v>
      </c>
      <c r="J281" s="348">
        <v>37398</v>
      </c>
      <c r="K281" s="348">
        <v>46054</v>
      </c>
      <c r="L281" s="343" t="s">
        <v>605</v>
      </c>
      <c r="M281" s="343"/>
      <c r="N281" s="349" t="str">
        <f>IF(OR(MASTER_Workers!$E281="Contractor-PF",MASTER_Workers!$E281="Company"),"Yes","No")</f>
        <v>Yes</v>
      </c>
      <c r="O281" s="349" t="str">
        <f>IF(Table2[[#This Row],[Unit]]= "Sakar-III", "YES", "NO")</f>
        <v>YES</v>
      </c>
      <c r="P281" s="350">
        <v>101702954388</v>
      </c>
      <c r="Q281" s="507">
        <v>0</v>
      </c>
      <c r="R281" s="343"/>
      <c r="S281" s="367" t="str">
        <f>IF(Table2[[#This Row],[Type]]&lt;&gt;"Company", "Contractor", IF(Table2[[#This Row],[Bank_Name]]&lt;&gt;"HDFC Bank", "Cheque Payment", "HDFC NEFT"))</f>
        <v>Contractor</v>
      </c>
      <c r="T281" s="507">
        <v>0</v>
      </c>
      <c r="U281" s="507">
        <v>0</v>
      </c>
      <c r="V281" s="352">
        <v>0</v>
      </c>
      <c r="W281" s="106">
        <v>343</v>
      </c>
      <c r="X281" s="106">
        <v>112</v>
      </c>
      <c r="Y281" s="106">
        <v>0</v>
      </c>
      <c r="Z281" s="107">
        <f t="shared" si="36"/>
        <v>455</v>
      </c>
      <c r="AA281" s="156">
        <f t="shared" si="37"/>
        <v>41</v>
      </c>
      <c r="AB281" s="106">
        <f>ROUND(IF(Table2[[#This Row],[Type]]="Company",Table2[[#This Row],[Basic_Rate_Day]]*8.33%,5),0)</f>
        <v>5</v>
      </c>
      <c r="AC281" s="107">
        <f t="shared" si="32"/>
        <v>501</v>
      </c>
      <c r="AD281" s="106">
        <v>501</v>
      </c>
      <c r="AE281" s="343" t="s">
        <v>963</v>
      </c>
      <c r="AF281" s="343" t="s">
        <v>580</v>
      </c>
      <c r="AG281" s="343" t="s">
        <v>613</v>
      </c>
      <c r="AH281" s="343"/>
      <c r="AI281" s="349" t="str">
        <f t="shared" si="34"/>
        <v>1</v>
      </c>
      <c r="AJ281" s="353">
        <f t="shared" si="35"/>
        <v>-47</v>
      </c>
      <c r="AK281" s="349" t="str" cm="1">
        <f t="array" ref="AK281">_xlfn.IFS(Z281&lt;=501, "440-501", Z281&lt;=550, "502-550", Z281&lt;=600, "551-600", Z281&lt;=650, "601-650", Z281&lt;=700, "651-700", TRUE, "Above 700")</f>
        <v>440-501</v>
      </c>
      <c r="AL281" s="343"/>
      <c r="AM281" s="343"/>
      <c r="AN281" s="348">
        <v>44348</v>
      </c>
      <c r="AO281" s="374" t="s">
        <v>742</v>
      </c>
      <c r="AP281" s="349" t="str">
        <f t="shared" ca="1" si="31"/>
        <v>5Y 2M</v>
      </c>
      <c r="AQ281" s="355" t="str">
        <f>IF(_xlfn.DAYS(SETUP!$A$2,AN281)&lt;365,"Less Than 1 Yr", IF(_xlfn.DAYS(SETUP!$A$2,AN281)&lt;=730,"1 Year to 2 Yrs", IF(_xlfn.DAYS(SETUP!$A$2,AN281)&lt;=1095,"2 Yrs to 3 Yrs", IF(_xlfn.DAYS(SETUP!$A$2,AN281)&lt;=1825,"3 Yrs to 5 Yrs", IF(_xlfn.DAYS(SETUP!$A$2,AN281)&lt;=2555,"5 Yrs to 7 Yrs", "Above 7 Yrs")))))</f>
        <v>5 Yrs to 7 Yrs</v>
      </c>
      <c r="AR281" s="356" t="str">
        <f>IF(J281="","",DATEDIF(J281,SETUP!$B$2,"Y")&amp;" Yrs")</f>
        <v>23 Yrs</v>
      </c>
      <c r="AS281" s="349" t="str">
        <f>IF(J281="","",
 IF(DATEDIF(J281,SETUP!$B$2,"Y")&lt;25,"Below 25",
 IF(DATEDIF(J281,SETUP!$B$2,"Y")&lt;30,"25-30",
 IF(DATEDIF(J281,SETUP!$B$2,"Y")&lt;35,"30-35",
 IF(DATEDIF(J281,SETUP!$B$2,"Y")&lt;40,"35-40",
 "Above 40")))))</f>
        <v>Below 25</v>
      </c>
      <c r="AT281" s="349" t="s">
        <v>1140</v>
      </c>
      <c r="AU281" s="349"/>
      <c r="AV281" s="343">
        <f t="shared" si="33"/>
        <v>20</v>
      </c>
      <c r="AW281" s="357"/>
      <c r="AX281" s="343">
        <v>343</v>
      </c>
      <c r="AY281" s="352">
        <v>112</v>
      </c>
      <c r="AZ281" s="343"/>
      <c r="BA281" s="343"/>
    </row>
    <row r="282" spans="1:53" ht="13.95" customHeight="1" x14ac:dyDescent="0.25">
      <c r="A282" s="343">
        <f>COUNTIF($D$2:D282,D282)</f>
        <v>65</v>
      </c>
      <c r="B282" s="344" t="s">
        <v>744</v>
      </c>
      <c r="C282" s="345" t="s">
        <v>745</v>
      </c>
      <c r="D282" s="343" t="s">
        <v>930</v>
      </c>
      <c r="E282" s="346" t="s">
        <v>42</v>
      </c>
      <c r="F282" s="343" t="s">
        <v>951</v>
      </c>
      <c r="G282" s="681" t="s">
        <v>51</v>
      </c>
      <c r="H282" s="343"/>
      <c r="I282" s="348" t="s">
        <v>52</v>
      </c>
      <c r="J282" s="348">
        <v>37257</v>
      </c>
      <c r="K282" s="348">
        <v>46054</v>
      </c>
      <c r="L282" s="343" t="s">
        <v>605</v>
      </c>
      <c r="M282" s="343"/>
      <c r="N282" s="349" t="str">
        <f>IF(OR(MASTER_Workers!$E282="Contractor-PF",MASTER_Workers!$E282="Company"),"Yes","No")</f>
        <v>Yes</v>
      </c>
      <c r="O282" s="349" t="str">
        <f>IF(Table2[[#This Row],[Unit]]= "Sakar-III", "YES", "NO")</f>
        <v>YES</v>
      </c>
      <c r="P282" s="350">
        <v>101732168585</v>
      </c>
      <c r="Q282" s="507">
        <v>0</v>
      </c>
      <c r="R282" s="343"/>
      <c r="S282" s="367" t="str">
        <f>IF(Table2[[#This Row],[Type]]&lt;&gt;"Company", "Contractor", IF(Table2[[#This Row],[Bank_Name]]&lt;&gt;"HDFC Bank", "Cheque Payment", "HDFC NEFT"))</f>
        <v>Contractor</v>
      </c>
      <c r="T282" s="507">
        <v>0</v>
      </c>
      <c r="U282" s="507">
        <v>0</v>
      </c>
      <c r="V282" s="352">
        <v>0</v>
      </c>
      <c r="W282" s="106">
        <v>362</v>
      </c>
      <c r="X282" s="106">
        <v>123</v>
      </c>
      <c r="Y282" s="106">
        <v>0</v>
      </c>
      <c r="Z282" s="107">
        <f t="shared" si="36"/>
        <v>485</v>
      </c>
      <c r="AA282" s="156">
        <f t="shared" si="37"/>
        <v>43</v>
      </c>
      <c r="AB282" s="106">
        <f>ROUND(IF(Table2[[#This Row],[Type]]="Company",Table2[[#This Row],[Basic_Rate_Day]]*8.33%,5),0)</f>
        <v>5</v>
      </c>
      <c r="AC282" s="107">
        <f t="shared" si="32"/>
        <v>533</v>
      </c>
      <c r="AD282" s="106">
        <v>501</v>
      </c>
      <c r="AE282" s="343" t="s">
        <v>963</v>
      </c>
      <c r="AF282" s="343" t="s">
        <v>580</v>
      </c>
      <c r="AG282" s="343" t="s">
        <v>993</v>
      </c>
      <c r="AH282" s="343"/>
      <c r="AI282" s="349" t="str">
        <f t="shared" si="34"/>
        <v>1</v>
      </c>
      <c r="AJ282" s="353">
        <f t="shared" si="35"/>
        <v>-17</v>
      </c>
      <c r="AK282" s="349" t="str" cm="1">
        <f t="array" ref="AK282">_xlfn.IFS(Z282&lt;=501, "440-501", Z282&lt;=550, "502-550", Z282&lt;=600, "551-600", Z282&lt;=650, "601-650", Z282&lt;=700, "651-700", TRUE, "Above 700")</f>
        <v>440-501</v>
      </c>
      <c r="AL282" s="343"/>
      <c r="AM282" s="343"/>
      <c r="AN282" s="348">
        <v>44410</v>
      </c>
      <c r="AO282" s="374" t="s">
        <v>744</v>
      </c>
      <c r="AP282" s="349" t="str">
        <f t="shared" ca="1" si="31"/>
        <v>5Y 0M</v>
      </c>
      <c r="AQ282" s="355" t="str">
        <f>IF(_xlfn.DAYS(SETUP!$A$2,AN282)&lt;365,"Less Than 1 Yr", IF(_xlfn.DAYS(SETUP!$A$2,AN282)&lt;=730,"1 Year to 2 Yrs", IF(_xlfn.DAYS(SETUP!$A$2,AN282)&lt;=1095,"2 Yrs to 3 Yrs", IF(_xlfn.DAYS(SETUP!$A$2,AN282)&lt;=1825,"3 Yrs to 5 Yrs", IF(_xlfn.DAYS(SETUP!$A$2,AN282)&lt;=2555,"5 Yrs to 7 Yrs", "Above 7 Yrs")))))</f>
        <v>3 Yrs to 5 Yrs</v>
      </c>
      <c r="AR282" s="356" t="str">
        <f>IF(J282="","",DATEDIF(J282,SETUP!$B$2,"Y")&amp;" Yrs")</f>
        <v>24 Yrs</v>
      </c>
      <c r="AS282" s="349" t="str">
        <f>IF(J282="","",
 IF(DATEDIF(J282,SETUP!$B$2,"Y")&lt;25,"Below 25",
 IF(DATEDIF(J282,SETUP!$B$2,"Y")&lt;30,"25-30",
 IF(DATEDIF(J282,SETUP!$B$2,"Y")&lt;35,"30-35",
 IF(DATEDIF(J282,SETUP!$B$2,"Y")&lt;40,"35-40",
 "Above 40")))))</f>
        <v>Below 25</v>
      </c>
      <c r="AT282" s="349" t="s">
        <v>1140</v>
      </c>
      <c r="AU282" s="349"/>
      <c r="AV282" s="343">
        <f t="shared" si="33"/>
        <v>20</v>
      </c>
      <c r="AW282" s="357"/>
      <c r="AX282" s="343">
        <v>362</v>
      </c>
      <c r="AY282" s="352">
        <v>123</v>
      </c>
      <c r="AZ282" s="343"/>
      <c r="BA282" s="343"/>
    </row>
    <row r="283" spans="1:53" ht="13.95" customHeight="1" x14ac:dyDescent="0.25">
      <c r="A283" s="343">
        <f>COUNTIF($D$2:D283,D283)</f>
        <v>66</v>
      </c>
      <c r="B283" s="344" t="s">
        <v>746</v>
      </c>
      <c r="C283" s="345" t="s">
        <v>747</v>
      </c>
      <c r="D283" s="343" t="s">
        <v>930</v>
      </c>
      <c r="E283" s="346" t="s">
        <v>42</v>
      </c>
      <c r="F283" s="343" t="s">
        <v>951</v>
      </c>
      <c r="G283" s="681" t="s">
        <v>48</v>
      </c>
      <c r="H283" s="343"/>
      <c r="I283" s="348" t="s">
        <v>52</v>
      </c>
      <c r="J283" s="348">
        <v>31778</v>
      </c>
      <c r="K283" s="348">
        <v>46054</v>
      </c>
      <c r="L283" s="343" t="s">
        <v>605</v>
      </c>
      <c r="M283" s="343"/>
      <c r="N283" s="349" t="str">
        <f>IF(OR(MASTER_Workers!$E283="Contractor-PF",MASTER_Workers!$E283="Company"),"Yes","No")</f>
        <v>Yes</v>
      </c>
      <c r="O283" s="349" t="str">
        <f>IF(Table2[[#This Row],[Unit]]= "Sakar-III", "YES", "NO")</f>
        <v>YES</v>
      </c>
      <c r="P283" s="350">
        <v>101732168626</v>
      </c>
      <c r="Q283" s="507">
        <v>0</v>
      </c>
      <c r="R283" s="343"/>
      <c r="S283" s="367" t="str">
        <f>IF(Table2[[#This Row],[Type]]&lt;&gt;"Company", "Contractor", IF(Table2[[#This Row],[Bank_Name]]&lt;&gt;"HDFC Bank", "Cheque Payment", "HDFC NEFT"))</f>
        <v>Contractor</v>
      </c>
      <c r="T283" s="507">
        <v>0</v>
      </c>
      <c r="U283" s="507">
        <v>0</v>
      </c>
      <c r="V283" s="352">
        <v>0</v>
      </c>
      <c r="W283" s="106">
        <v>348</v>
      </c>
      <c r="X283" s="106">
        <v>117</v>
      </c>
      <c r="Y283" s="106">
        <v>0</v>
      </c>
      <c r="Z283" s="107">
        <f t="shared" si="36"/>
        <v>465</v>
      </c>
      <c r="AA283" s="156">
        <f t="shared" si="37"/>
        <v>42</v>
      </c>
      <c r="AB283" s="106">
        <f>ROUND(IF(Table2[[#This Row],[Type]]="Company",Table2[[#This Row],[Basic_Rate_Day]]*8.33%,5),0)</f>
        <v>5</v>
      </c>
      <c r="AC283" s="107">
        <f t="shared" si="32"/>
        <v>512</v>
      </c>
      <c r="AD283" s="106">
        <v>501</v>
      </c>
      <c r="AE283" s="343" t="s">
        <v>963</v>
      </c>
      <c r="AF283" s="343" t="s">
        <v>580</v>
      </c>
      <c r="AG283" s="343" t="s">
        <v>996</v>
      </c>
      <c r="AH283" s="343"/>
      <c r="AI283" s="349" t="str">
        <f t="shared" si="34"/>
        <v>1</v>
      </c>
      <c r="AJ283" s="353">
        <f t="shared" si="35"/>
        <v>-37</v>
      </c>
      <c r="AK283" s="349" t="str" cm="1">
        <f t="array" ref="AK283">_xlfn.IFS(Z283&lt;=501, "440-501", Z283&lt;=550, "502-550", Z283&lt;=600, "551-600", Z283&lt;=650, "601-650", Z283&lt;=700, "651-700", TRUE, "Above 700")</f>
        <v>440-501</v>
      </c>
      <c r="AL283" s="343"/>
      <c r="AM283" s="343"/>
      <c r="AN283" s="348">
        <v>44410</v>
      </c>
      <c r="AO283" s="374" t="s">
        <v>746</v>
      </c>
      <c r="AP283" s="349" t="str">
        <f t="shared" ca="1" si="31"/>
        <v>5Y 0M</v>
      </c>
      <c r="AQ283" s="355" t="str">
        <f>IF(_xlfn.DAYS(SETUP!$A$2,AN283)&lt;365,"Less Than 1 Yr", IF(_xlfn.DAYS(SETUP!$A$2,AN283)&lt;=730,"1 Year to 2 Yrs", IF(_xlfn.DAYS(SETUP!$A$2,AN283)&lt;=1095,"2 Yrs to 3 Yrs", IF(_xlfn.DAYS(SETUP!$A$2,AN283)&lt;=1825,"3 Yrs to 5 Yrs", IF(_xlfn.DAYS(SETUP!$A$2,AN283)&lt;=2555,"5 Yrs to 7 Yrs", "Above 7 Yrs")))))</f>
        <v>3 Yrs to 5 Yrs</v>
      </c>
      <c r="AR283" s="356" t="str">
        <f>IF(J283="","",DATEDIF(J283,SETUP!$B$2,"Y")&amp;" Yrs")</f>
        <v>39 Yrs</v>
      </c>
      <c r="AS283" s="349" t="str">
        <f>IF(J283="","",
 IF(DATEDIF(J283,SETUP!$B$2,"Y")&lt;25,"Below 25",
 IF(DATEDIF(J283,SETUP!$B$2,"Y")&lt;30,"25-30",
 IF(DATEDIF(J283,SETUP!$B$2,"Y")&lt;35,"30-35",
 IF(DATEDIF(J283,SETUP!$B$2,"Y")&lt;40,"35-40",
 "Above 40")))))</f>
        <v>35-40</v>
      </c>
      <c r="AT283" s="349" t="s">
        <v>1140</v>
      </c>
      <c r="AU283" s="349"/>
      <c r="AV283" s="343">
        <f t="shared" si="33"/>
        <v>20</v>
      </c>
      <c r="AW283" s="357"/>
      <c r="AX283" s="343">
        <v>348</v>
      </c>
      <c r="AY283" s="352">
        <v>117</v>
      </c>
      <c r="AZ283" s="343"/>
      <c r="BA283" s="343"/>
    </row>
    <row r="284" spans="1:53" ht="13.95" customHeight="1" x14ac:dyDescent="0.25">
      <c r="A284" s="343">
        <f>COUNTIF($D$2:D284,D284)</f>
        <v>67</v>
      </c>
      <c r="B284" s="344" t="s">
        <v>748</v>
      </c>
      <c r="C284" s="345" t="s">
        <v>749</v>
      </c>
      <c r="D284" s="343" t="s">
        <v>930</v>
      </c>
      <c r="E284" s="346" t="s">
        <v>42</v>
      </c>
      <c r="F284" s="343" t="s">
        <v>951</v>
      </c>
      <c r="G284" s="681" t="s">
        <v>51</v>
      </c>
      <c r="H284" s="343"/>
      <c r="I284" s="348" t="s">
        <v>52</v>
      </c>
      <c r="J284" s="348">
        <v>31413</v>
      </c>
      <c r="K284" s="348">
        <v>46054</v>
      </c>
      <c r="L284" s="343" t="s">
        <v>605</v>
      </c>
      <c r="M284" s="343"/>
      <c r="N284" s="349" t="str">
        <f>IF(OR(MASTER_Workers!$E284="Contractor-PF",MASTER_Workers!$E284="Company"),"Yes","No")</f>
        <v>Yes</v>
      </c>
      <c r="O284" s="349" t="str">
        <f>IF(Table2[[#This Row],[Unit]]= "Sakar-III", "YES", "NO")</f>
        <v>YES</v>
      </c>
      <c r="P284" s="350">
        <v>101732168571</v>
      </c>
      <c r="Q284" s="507">
        <v>0</v>
      </c>
      <c r="R284" s="343"/>
      <c r="S284" s="367" t="str">
        <f>IF(Table2[[#This Row],[Type]]&lt;&gt;"Company", "Contractor", IF(Table2[[#This Row],[Bank_Name]]&lt;&gt;"HDFC Bank", "Cheque Payment", "HDFC NEFT"))</f>
        <v>Contractor</v>
      </c>
      <c r="T284" s="507">
        <v>0</v>
      </c>
      <c r="U284" s="507">
        <v>0</v>
      </c>
      <c r="V284" s="352">
        <v>0</v>
      </c>
      <c r="W284" s="106">
        <v>348</v>
      </c>
      <c r="X284" s="106">
        <v>117</v>
      </c>
      <c r="Y284" s="106">
        <v>0</v>
      </c>
      <c r="Z284" s="107">
        <f t="shared" si="36"/>
        <v>465</v>
      </c>
      <c r="AA284" s="156">
        <f t="shared" si="37"/>
        <v>42</v>
      </c>
      <c r="AB284" s="106">
        <f>ROUND(IF(Table2[[#This Row],[Type]]="Company",Table2[[#This Row],[Basic_Rate_Day]]*8.33%,5),0)</f>
        <v>5</v>
      </c>
      <c r="AC284" s="107">
        <f t="shared" si="32"/>
        <v>512</v>
      </c>
      <c r="AD284" s="106">
        <v>501</v>
      </c>
      <c r="AE284" s="343" t="s">
        <v>963</v>
      </c>
      <c r="AF284" s="343" t="s">
        <v>580</v>
      </c>
      <c r="AG284" s="343" t="s">
        <v>996</v>
      </c>
      <c r="AH284" s="343"/>
      <c r="AI284" s="349" t="str">
        <f t="shared" si="34"/>
        <v>1</v>
      </c>
      <c r="AJ284" s="353">
        <f t="shared" si="35"/>
        <v>-37</v>
      </c>
      <c r="AK284" s="349" t="str" cm="1">
        <f t="array" ref="AK284">_xlfn.IFS(Z284&lt;=501, "440-501", Z284&lt;=550, "502-550", Z284&lt;=600, "551-600", Z284&lt;=650, "601-650", Z284&lt;=700, "651-700", TRUE, "Above 700")</f>
        <v>440-501</v>
      </c>
      <c r="AL284" s="343"/>
      <c r="AM284" s="343"/>
      <c r="AN284" s="348">
        <v>44410</v>
      </c>
      <c r="AO284" s="374" t="s">
        <v>748</v>
      </c>
      <c r="AP284" s="349" t="str">
        <f t="shared" ca="1" si="31"/>
        <v>5Y 0M</v>
      </c>
      <c r="AQ284" s="355" t="str">
        <f>IF(_xlfn.DAYS(SETUP!$A$2,AN284)&lt;365,"Less Than 1 Yr", IF(_xlfn.DAYS(SETUP!$A$2,AN284)&lt;=730,"1 Year to 2 Yrs", IF(_xlfn.DAYS(SETUP!$A$2,AN284)&lt;=1095,"2 Yrs to 3 Yrs", IF(_xlfn.DAYS(SETUP!$A$2,AN284)&lt;=1825,"3 Yrs to 5 Yrs", IF(_xlfn.DAYS(SETUP!$A$2,AN284)&lt;=2555,"5 Yrs to 7 Yrs", "Above 7 Yrs")))))</f>
        <v>3 Yrs to 5 Yrs</v>
      </c>
      <c r="AR284" s="356" t="str">
        <f>IF(J284="","",DATEDIF(J284,SETUP!$B$2,"Y")&amp;" Yrs")</f>
        <v>40 Yrs</v>
      </c>
      <c r="AS284" s="349" t="str">
        <f>IF(J284="","",
 IF(DATEDIF(J284,SETUP!$B$2,"Y")&lt;25,"Below 25",
 IF(DATEDIF(J284,SETUP!$B$2,"Y")&lt;30,"25-30",
 IF(DATEDIF(J284,SETUP!$B$2,"Y")&lt;35,"30-35",
 IF(DATEDIF(J284,SETUP!$B$2,"Y")&lt;40,"35-40",
 "Above 40")))))</f>
        <v>Above 40</v>
      </c>
      <c r="AT284" s="349" t="s">
        <v>1140</v>
      </c>
      <c r="AU284" s="349"/>
      <c r="AV284" s="343">
        <f t="shared" si="33"/>
        <v>20</v>
      </c>
      <c r="AW284" s="357"/>
      <c r="AX284" s="343">
        <v>348</v>
      </c>
      <c r="AY284" s="352">
        <v>117</v>
      </c>
      <c r="AZ284" s="343"/>
      <c r="BA284" s="343"/>
    </row>
    <row r="285" spans="1:53" ht="13.95" customHeight="1" x14ac:dyDescent="0.25">
      <c r="A285" s="343">
        <f>COUNTIF($D$2:D285,D285)</f>
        <v>68</v>
      </c>
      <c r="B285" s="344" t="s">
        <v>750</v>
      </c>
      <c r="C285" s="345" t="s">
        <v>751</v>
      </c>
      <c r="D285" s="343" t="s">
        <v>930</v>
      </c>
      <c r="E285" s="346" t="s">
        <v>42</v>
      </c>
      <c r="F285" s="343" t="s">
        <v>951</v>
      </c>
      <c r="G285" s="681" t="s">
        <v>51</v>
      </c>
      <c r="H285" s="343"/>
      <c r="I285" s="348" t="s">
        <v>52</v>
      </c>
      <c r="J285" s="348">
        <v>29373</v>
      </c>
      <c r="K285" s="348">
        <v>46054</v>
      </c>
      <c r="L285" s="343" t="s">
        <v>605</v>
      </c>
      <c r="M285" s="343"/>
      <c r="N285" s="349" t="str">
        <f>IF(OR(MASTER_Workers!$E285="Contractor-PF",MASTER_Workers!$E285="Company"),"Yes","No")</f>
        <v>Yes</v>
      </c>
      <c r="O285" s="349" t="str">
        <f>IF(Table2[[#This Row],[Unit]]= "Sakar-III", "YES", "NO")</f>
        <v>YES</v>
      </c>
      <c r="P285" s="350">
        <v>101732168619</v>
      </c>
      <c r="Q285" s="507">
        <v>0</v>
      </c>
      <c r="R285" s="343"/>
      <c r="S285" s="367" t="str">
        <f>IF(Table2[[#This Row],[Type]]&lt;&gt;"Company", "Contractor", IF(Table2[[#This Row],[Bank_Name]]&lt;&gt;"HDFC Bank", "Cheque Payment", "HDFC NEFT"))</f>
        <v>Contractor</v>
      </c>
      <c r="T285" s="507">
        <v>0</v>
      </c>
      <c r="U285" s="507">
        <v>0</v>
      </c>
      <c r="V285" s="352">
        <v>0</v>
      </c>
      <c r="W285" s="106">
        <v>343</v>
      </c>
      <c r="X285" s="106">
        <v>112</v>
      </c>
      <c r="Y285" s="106">
        <v>0</v>
      </c>
      <c r="Z285" s="107">
        <f t="shared" si="36"/>
        <v>455</v>
      </c>
      <c r="AA285" s="156">
        <f t="shared" si="37"/>
        <v>41</v>
      </c>
      <c r="AB285" s="106">
        <f>ROUND(IF(Table2[[#This Row],[Type]]="Company",Table2[[#This Row],[Basic_Rate_Day]]*8.33%,5),0)</f>
        <v>5</v>
      </c>
      <c r="AC285" s="107">
        <f t="shared" si="32"/>
        <v>501</v>
      </c>
      <c r="AD285" s="106">
        <v>501</v>
      </c>
      <c r="AE285" s="343" t="s">
        <v>963</v>
      </c>
      <c r="AF285" s="343" t="s">
        <v>580</v>
      </c>
      <c r="AG285" s="343" t="s">
        <v>613</v>
      </c>
      <c r="AH285" s="343"/>
      <c r="AI285" s="349" t="str">
        <f t="shared" si="34"/>
        <v>1</v>
      </c>
      <c r="AJ285" s="353">
        <f t="shared" si="35"/>
        <v>-47</v>
      </c>
      <c r="AK285" s="349" t="str" cm="1">
        <f t="array" ref="AK285">_xlfn.IFS(Z285&lt;=501, "440-501", Z285&lt;=550, "502-550", Z285&lt;=600, "551-600", Z285&lt;=650, "601-650", Z285&lt;=700, "651-700", TRUE, "Above 700")</f>
        <v>440-501</v>
      </c>
      <c r="AL285" s="343"/>
      <c r="AM285" s="343"/>
      <c r="AN285" s="348">
        <v>44410</v>
      </c>
      <c r="AO285" s="374" t="s">
        <v>750</v>
      </c>
      <c r="AP285" s="349" t="str">
        <f t="shared" ca="1" si="31"/>
        <v>5Y 0M</v>
      </c>
      <c r="AQ285" s="355" t="str">
        <f>IF(_xlfn.DAYS(SETUP!$A$2,AN285)&lt;365,"Less Than 1 Yr", IF(_xlfn.DAYS(SETUP!$A$2,AN285)&lt;=730,"1 Year to 2 Yrs", IF(_xlfn.DAYS(SETUP!$A$2,AN285)&lt;=1095,"2 Yrs to 3 Yrs", IF(_xlfn.DAYS(SETUP!$A$2,AN285)&lt;=1825,"3 Yrs to 5 Yrs", IF(_xlfn.DAYS(SETUP!$A$2,AN285)&lt;=2555,"5 Yrs to 7 Yrs", "Above 7 Yrs")))))</f>
        <v>3 Yrs to 5 Yrs</v>
      </c>
      <c r="AR285" s="356" t="str">
        <f>IF(J285="","",DATEDIF(J285,SETUP!$B$2,"Y")&amp;" Yrs")</f>
        <v>45 Yrs</v>
      </c>
      <c r="AS285" s="349" t="str">
        <f>IF(J285="","",
 IF(DATEDIF(J285,SETUP!$B$2,"Y")&lt;25,"Below 25",
 IF(DATEDIF(J285,SETUP!$B$2,"Y")&lt;30,"25-30",
 IF(DATEDIF(J285,SETUP!$B$2,"Y")&lt;35,"30-35",
 IF(DATEDIF(J285,SETUP!$B$2,"Y")&lt;40,"35-40",
 "Above 40")))))</f>
        <v>Above 40</v>
      </c>
      <c r="AT285" s="349" t="s">
        <v>1140</v>
      </c>
      <c r="AU285" s="349"/>
      <c r="AV285" s="343">
        <f t="shared" si="33"/>
        <v>20</v>
      </c>
      <c r="AW285" s="357"/>
      <c r="AX285" s="343">
        <v>343</v>
      </c>
      <c r="AY285" s="352">
        <v>112</v>
      </c>
      <c r="AZ285" s="343"/>
      <c r="BA285" s="343"/>
    </row>
    <row r="286" spans="1:53" ht="13.95" customHeight="1" x14ac:dyDescent="0.25">
      <c r="A286" s="343">
        <f>COUNTIF($D$2:D286,D286)</f>
        <v>69</v>
      </c>
      <c r="B286" s="344" t="s">
        <v>752</v>
      </c>
      <c r="C286" s="345" t="s">
        <v>753</v>
      </c>
      <c r="D286" s="343" t="s">
        <v>930</v>
      </c>
      <c r="E286" s="346" t="s">
        <v>42</v>
      </c>
      <c r="F286" s="343" t="s">
        <v>951</v>
      </c>
      <c r="G286" s="681" t="s">
        <v>51</v>
      </c>
      <c r="H286" s="343"/>
      <c r="I286" s="348" t="s">
        <v>52</v>
      </c>
      <c r="J286" s="348">
        <v>25204</v>
      </c>
      <c r="K286" s="348">
        <v>46054</v>
      </c>
      <c r="L286" s="343" t="s">
        <v>605</v>
      </c>
      <c r="M286" s="343"/>
      <c r="N286" s="349" t="str">
        <f>IF(OR(MASTER_Workers!$E286="Contractor-PF",MASTER_Workers!$E286="Company"),"Yes","No")</f>
        <v>Yes</v>
      </c>
      <c r="O286" s="349" t="str">
        <f>IF(Table2[[#This Row],[Unit]]= "Sakar-III", "YES", "NO")</f>
        <v>YES</v>
      </c>
      <c r="P286" s="350">
        <v>101753466476</v>
      </c>
      <c r="Q286" s="507">
        <v>0</v>
      </c>
      <c r="R286" s="343"/>
      <c r="S286" s="367" t="str">
        <f>IF(Table2[[#This Row],[Type]]&lt;&gt;"Company", "Contractor", IF(Table2[[#This Row],[Bank_Name]]&lt;&gt;"HDFC Bank", "Cheque Payment", "HDFC NEFT"))</f>
        <v>Contractor</v>
      </c>
      <c r="T286" s="507">
        <v>0</v>
      </c>
      <c r="U286" s="507">
        <v>0</v>
      </c>
      <c r="V286" s="352">
        <v>0</v>
      </c>
      <c r="W286" s="106">
        <v>348</v>
      </c>
      <c r="X286" s="106">
        <v>117</v>
      </c>
      <c r="Y286" s="106">
        <v>0</v>
      </c>
      <c r="Z286" s="107">
        <f t="shared" si="36"/>
        <v>465</v>
      </c>
      <c r="AA286" s="156">
        <f t="shared" si="37"/>
        <v>42</v>
      </c>
      <c r="AB286" s="106">
        <f>ROUND(IF(Table2[[#This Row],[Type]]="Company",Table2[[#This Row],[Basic_Rate_Day]]*8.33%,5),0)</f>
        <v>5</v>
      </c>
      <c r="AC286" s="107">
        <f t="shared" si="32"/>
        <v>512</v>
      </c>
      <c r="AD286" s="106">
        <v>501</v>
      </c>
      <c r="AE286" s="343" t="s">
        <v>963</v>
      </c>
      <c r="AF286" s="343" t="s">
        <v>580</v>
      </c>
      <c r="AG286" s="343" t="s">
        <v>996</v>
      </c>
      <c r="AH286" s="343"/>
      <c r="AI286" s="349" t="str">
        <f t="shared" si="34"/>
        <v>1</v>
      </c>
      <c r="AJ286" s="353">
        <f t="shared" si="35"/>
        <v>-37</v>
      </c>
      <c r="AK286" s="349" t="str" cm="1">
        <f t="array" ref="AK286">_xlfn.IFS(Z286&lt;=501, "440-501", Z286&lt;=550, "502-550", Z286&lt;=600, "551-600", Z286&lt;=650, "601-650", Z286&lt;=700, "651-700", TRUE, "Above 700")</f>
        <v>440-501</v>
      </c>
      <c r="AL286" s="343"/>
      <c r="AM286" s="343"/>
      <c r="AN286" s="348">
        <v>44501</v>
      </c>
      <c r="AO286" s="374" t="s">
        <v>752</v>
      </c>
      <c r="AP286" s="349" t="str">
        <f t="shared" ca="1" si="31"/>
        <v>4Y 9M</v>
      </c>
      <c r="AQ286" s="355" t="str">
        <f>IF(_xlfn.DAYS(SETUP!$A$2,AN286)&lt;365,"Less Than 1 Yr", IF(_xlfn.DAYS(SETUP!$A$2,AN286)&lt;=730,"1 Year to 2 Yrs", IF(_xlfn.DAYS(SETUP!$A$2,AN286)&lt;=1095,"2 Yrs to 3 Yrs", IF(_xlfn.DAYS(SETUP!$A$2,AN286)&lt;=1825,"3 Yrs to 5 Yrs", IF(_xlfn.DAYS(SETUP!$A$2,AN286)&lt;=2555,"5 Yrs to 7 Yrs", "Above 7 Yrs")))))</f>
        <v>3 Yrs to 5 Yrs</v>
      </c>
      <c r="AR286" s="356" t="str">
        <f>IF(J286="","",DATEDIF(J286,SETUP!$B$2,"Y")&amp;" Yrs")</f>
        <v>57 Yrs</v>
      </c>
      <c r="AS286" s="349" t="str">
        <f>IF(J286="","",
 IF(DATEDIF(J286,SETUP!$B$2,"Y")&lt;25,"Below 25",
 IF(DATEDIF(J286,SETUP!$B$2,"Y")&lt;30,"25-30",
 IF(DATEDIF(J286,SETUP!$B$2,"Y")&lt;35,"30-35",
 IF(DATEDIF(J286,SETUP!$B$2,"Y")&lt;40,"35-40",
 "Above 40")))))</f>
        <v>Above 40</v>
      </c>
      <c r="AT286" s="349" t="s">
        <v>1140</v>
      </c>
      <c r="AU286" s="349"/>
      <c r="AV286" s="343">
        <f t="shared" si="33"/>
        <v>20</v>
      </c>
      <c r="AW286" s="357"/>
      <c r="AX286" s="343">
        <v>348</v>
      </c>
      <c r="AY286" s="352">
        <v>117</v>
      </c>
      <c r="AZ286" s="343"/>
      <c r="BA286" s="343"/>
    </row>
    <row r="287" spans="1:53" ht="13.95" customHeight="1" x14ac:dyDescent="0.25">
      <c r="A287" s="343">
        <f>COUNTIF($D$2:D287,D287)</f>
        <v>70</v>
      </c>
      <c r="B287" s="344" t="s">
        <v>754</v>
      </c>
      <c r="C287" s="345" t="s">
        <v>755</v>
      </c>
      <c r="D287" s="343" t="s">
        <v>930</v>
      </c>
      <c r="E287" s="346" t="s">
        <v>42</v>
      </c>
      <c r="F287" s="343" t="s">
        <v>951</v>
      </c>
      <c r="G287" s="681" t="s">
        <v>51</v>
      </c>
      <c r="H287" s="343"/>
      <c r="I287" s="348" t="s">
        <v>52</v>
      </c>
      <c r="J287" s="348">
        <v>37796</v>
      </c>
      <c r="K287" s="348">
        <v>46054</v>
      </c>
      <c r="L287" s="343" t="s">
        <v>605</v>
      </c>
      <c r="M287" s="343"/>
      <c r="N287" s="349" t="str">
        <f>IF(OR(MASTER_Workers!$E287="Contractor-PF",MASTER_Workers!$E287="Company"),"Yes","No")</f>
        <v>Yes</v>
      </c>
      <c r="O287" s="349" t="str">
        <f>IF(Table2[[#This Row],[Unit]]= "Sakar-III", "YES", "NO")</f>
        <v>YES</v>
      </c>
      <c r="P287" s="350">
        <v>101753466482</v>
      </c>
      <c r="Q287" s="507">
        <v>0</v>
      </c>
      <c r="R287" s="343"/>
      <c r="S287" s="367" t="str">
        <f>IF(Table2[[#This Row],[Type]]&lt;&gt;"Company", "Contractor", IF(Table2[[#This Row],[Bank_Name]]&lt;&gt;"HDFC Bank", "Cheque Payment", "HDFC NEFT"))</f>
        <v>Contractor</v>
      </c>
      <c r="T287" s="507">
        <v>0</v>
      </c>
      <c r="U287" s="507">
        <v>0</v>
      </c>
      <c r="V287" s="352">
        <v>0</v>
      </c>
      <c r="W287" s="106">
        <v>340</v>
      </c>
      <c r="X287" s="106">
        <v>110</v>
      </c>
      <c r="Y287" s="106">
        <v>0</v>
      </c>
      <c r="Z287" s="107">
        <f t="shared" si="36"/>
        <v>450</v>
      </c>
      <c r="AA287" s="156">
        <f t="shared" si="37"/>
        <v>41</v>
      </c>
      <c r="AB287" s="106">
        <f>ROUND(IF(Table2[[#This Row],[Type]]="Company",Table2[[#This Row],[Basic_Rate_Day]]*8.33%,5),0)</f>
        <v>5</v>
      </c>
      <c r="AC287" s="107">
        <f t="shared" si="32"/>
        <v>496</v>
      </c>
      <c r="AD287" s="106">
        <v>501</v>
      </c>
      <c r="AE287" s="343" t="s">
        <v>963</v>
      </c>
      <c r="AF287" s="343" t="s">
        <v>580</v>
      </c>
      <c r="AG287" s="343" t="s">
        <v>996</v>
      </c>
      <c r="AH287" s="343"/>
      <c r="AI287" s="349" t="str">
        <f t="shared" si="34"/>
        <v>1</v>
      </c>
      <c r="AJ287" s="353">
        <f t="shared" si="35"/>
        <v>-52</v>
      </c>
      <c r="AK287" s="349" t="str" cm="1">
        <f t="array" ref="AK287">_xlfn.IFS(Z287&lt;=501, "440-501", Z287&lt;=550, "502-550", Z287&lt;=600, "551-600", Z287&lt;=650, "601-650", Z287&lt;=700, "651-700", TRUE, "Above 700")</f>
        <v>440-501</v>
      </c>
      <c r="AL287" s="343"/>
      <c r="AM287" s="343"/>
      <c r="AN287" s="348">
        <v>44501</v>
      </c>
      <c r="AO287" s="374" t="s">
        <v>754</v>
      </c>
      <c r="AP287" s="349" t="str">
        <f t="shared" ca="1" si="31"/>
        <v>4Y 9M</v>
      </c>
      <c r="AQ287" s="355" t="str">
        <f>IF(_xlfn.DAYS(SETUP!$A$2,AN287)&lt;365,"Less Than 1 Yr", IF(_xlfn.DAYS(SETUP!$A$2,AN287)&lt;=730,"1 Year to 2 Yrs", IF(_xlfn.DAYS(SETUP!$A$2,AN287)&lt;=1095,"2 Yrs to 3 Yrs", IF(_xlfn.DAYS(SETUP!$A$2,AN287)&lt;=1825,"3 Yrs to 5 Yrs", IF(_xlfn.DAYS(SETUP!$A$2,AN287)&lt;=2555,"5 Yrs to 7 Yrs", "Above 7 Yrs")))))</f>
        <v>3 Yrs to 5 Yrs</v>
      </c>
      <c r="AR287" s="356" t="str">
        <f>IF(J287="","",DATEDIF(J287,SETUP!$B$2,"Y")&amp;" Yrs")</f>
        <v>22 Yrs</v>
      </c>
      <c r="AS287" s="349" t="str">
        <f>IF(J287="","",
 IF(DATEDIF(J287,SETUP!$B$2,"Y")&lt;25,"Below 25",
 IF(DATEDIF(J287,SETUP!$B$2,"Y")&lt;30,"25-30",
 IF(DATEDIF(J287,SETUP!$B$2,"Y")&lt;35,"30-35",
 IF(DATEDIF(J287,SETUP!$B$2,"Y")&lt;40,"35-40",
 "Above 40")))))</f>
        <v>Below 25</v>
      </c>
      <c r="AT287" s="349" t="s">
        <v>1140</v>
      </c>
      <c r="AU287" s="349"/>
      <c r="AV287" s="343">
        <f t="shared" si="33"/>
        <v>20</v>
      </c>
      <c r="AW287" s="357"/>
      <c r="AX287" s="343">
        <v>340</v>
      </c>
      <c r="AY287" s="352">
        <v>110</v>
      </c>
      <c r="AZ287" s="343"/>
      <c r="BA287" s="343"/>
    </row>
    <row r="288" spans="1:53" ht="13.95" customHeight="1" x14ac:dyDescent="0.25">
      <c r="A288" s="343">
        <f>COUNTIF($D$2:D288,D288)</f>
        <v>71</v>
      </c>
      <c r="B288" s="344" t="s">
        <v>756</v>
      </c>
      <c r="C288" s="345" t="s">
        <v>757</v>
      </c>
      <c r="D288" s="343" t="s">
        <v>930</v>
      </c>
      <c r="E288" s="346" t="s">
        <v>42</v>
      </c>
      <c r="F288" s="343" t="s">
        <v>951</v>
      </c>
      <c r="G288" s="681" t="s">
        <v>51</v>
      </c>
      <c r="H288" s="343"/>
      <c r="I288" s="348" t="s">
        <v>52</v>
      </c>
      <c r="J288" s="348">
        <v>31929</v>
      </c>
      <c r="K288" s="348">
        <v>46054</v>
      </c>
      <c r="L288" s="343" t="s">
        <v>605</v>
      </c>
      <c r="M288" s="343"/>
      <c r="N288" s="349" t="str">
        <f>IF(OR(MASTER_Workers!$E288="Contractor-PF",MASTER_Workers!$E288="Company"),"Yes","No")</f>
        <v>Yes</v>
      </c>
      <c r="O288" s="349" t="str">
        <f>IF(Table2[[#This Row],[Unit]]= "Sakar-III", "YES", "NO")</f>
        <v>YES</v>
      </c>
      <c r="P288" s="350">
        <v>101753466469</v>
      </c>
      <c r="Q288" s="507">
        <v>0</v>
      </c>
      <c r="R288" s="343"/>
      <c r="S288" s="367" t="str">
        <f>IF(Table2[[#This Row],[Type]]&lt;&gt;"Company", "Contractor", IF(Table2[[#This Row],[Bank_Name]]&lt;&gt;"HDFC Bank", "Cheque Payment", "HDFC NEFT"))</f>
        <v>Contractor</v>
      </c>
      <c r="T288" s="507">
        <v>0</v>
      </c>
      <c r="U288" s="507">
        <v>0</v>
      </c>
      <c r="V288" s="352">
        <v>0</v>
      </c>
      <c r="W288" s="106">
        <v>343</v>
      </c>
      <c r="X288" s="106">
        <v>112</v>
      </c>
      <c r="Y288" s="106">
        <v>0</v>
      </c>
      <c r="Z288" s="107">
        <f t="shared" si="36"/>
        <v>455</v>
      </c>
      <c r="AA288" s="156">
        <f t="shared" si="37"/>
        <v>41</v>
      </c>
      <c r="AB288" s="106">
        <f>ROUND(IF(Table2[[#This Row],[Type]]="Company",Table2[[#This Row],[Basic_Rate_Day]]*8.33%,5),0)</f>
        <v>5</v>
      </c>
      <c r="AC288" s="107">
        <f t="shared" si="32"/>
        <v>501</v>
      </c>
      <c r="AD288" s="106">
        <v>501</v>
      </c>
      <c r="AE288" s="343" t="s">
        <v>963</v>
      </c>
      <c r="AF288" s="343" t="s">
        <v>580</v>
      </c>
      <c r="AG288" s="343" t="s">
        <v>613</v>
      </c>
      <c r="AH288" s="343"/>
      <c r="AI288" s="349" t="str">
        <f t="shared" si="34"/>
        <v>1</v>
      </c>
      <c r="AJ288" s="353">
        <f t="shared" si="35"/>
        <v>-47</v>
      </c>
      <c r="AK288" s="349" t="str" cm="1">
        <f t="array" ref="AK288">_xlfn.IFS(Z288&lt;=501, "440-501", Z288&lt;=550, "502-550", Z288&lt;=600, "551-600", Z288&lt;=650, "601-650", Z288&lt;=700, "651-700", TRUE, "Above 700")</f>
        <v>440-501</v>
      </c>
      <c r="AL288" s="343"/>
      <c r="AM288" s="343"/>
      <c r="AN288" s="348">
        <v>44501</v>
      </c>
      <c r="AO288" s="374" t="s">
        <v>756</v>
      </c>
      <c r="AP288" s="349" t="str">
        <f t="shared" ca="1" si="31"/>
        <v>4Y 9M</v>
      </c>
      <c r="AQ288" s="355" t="str">
        <f>IF(_xlfn.DAYS(SETUP!$A$2,AN288)&lt;365,"Less Than 1 Yr", IF(_xlfn.DAYS(SETUP!$A$2,AN288)&lt;=730,"1 Year to 2 Yrs", IF(_xlfn.DAYS(SETUP!$A$2,AN288)&lt;=1095,"2 Yrs to 3 Yrs", IF(_xlfn.DAYS(SETUP!$A$2,AN288)&lt;=1825,"3 Yrs to 5 Yrs", IF(_xlfn.DAYS(SETUP!$A$2,AN288)&lt;=2555,"5 Yrs to 7 Yrs", "Above 7 Yrs")))))</f>
        <v>3 Yrs to 5 Yrs</v>
      </c>
      <c r="AR288" s="356" t="str">
        <f>IF(J288="","",DATEDIF(J288,SETUP!$B$2,"Y")&amp;" Yrs")</f>
        <v>38 Yrs</v>
      </c>
      <c r="AS288" s="349" t="str">
        <f>IF(J288="","",
 IF(DATEDIF(J288,SETUP!$B$2,"Y")&lt;25,"Below 25",
 IF(DATEDIF(J288,SETUP!$B$2,"Y")&lt;30,"25-30",
 IF(DATEDIF(J288,SETUP!$B$2,"Y")&lt;35,"30-35",
 IF(DATEDIF(J288,SETUP!$B$2,"Y")&lt;40,"35-40",
 "Above 40")))))</f>
        <v>35-40</v>
      </c>
      <c r="AT288" s="349" t="s">
        <v>1140</v>
      </c>
      <c r="AU288" s="349"/>
      <c r="AV288" s="343">
        <f t="shared" si="33"/>
        <v>20</v>
      </c>
      <c r="AW288" s="357"/>
      <c r="AX288" s="343">
        <v>343</v>
      </c>
      <c r="AY288" s="352">
        <v>112</v>
      </c>
      <c r="AZ288" s="343"/>
      <c r="BA288" s="343"/>
    </row>
    <row r="289" spans="1:53" ht="13.95" customHeight="1" x14ac:dyDescent="0.25">
      <c r="A289" s="343">
        <f>COUNTIF($D$2:D289,D289)</f>
        <v>72</v>
      </c>
      <c r="B289" s="344" t="s">
        <v>758</v>
      </c>
      <c r="C289" s="345" t="s">
        <v>759</v>
      </c>
      <c r="D289" s="343" t="s">
        <v>930</v>
      </c>
      <c r="E289" s="346" t="s">
        <v>42</v>
      </c>
      <c r="F289" s="343" t="s">
        <v>951</v>
      </c>
      <c r="G289" s="681" t="s">
        <v>51</v>
      </c>
      <c r="H289" s="343"/>
      <c r="I289" s="348" t="s">
        <v>52</v>
      </c>
      <c r="J289" s="348">
        <v>34412</v>
      </c>
      <c r="K289" s="348">
        <v>46054</v>
      </c>
      <c r="L289" s="343" t="s">
        <v>605</v>
      </c>
      <c r="M289" s="343"/>
      <c r="N289" s="349" t="str">
        <f>IF(OR(MASTER_Workers!$E289="Contractor-PF",MASTER_Workers!$E289="Company"),"Yes","No")</f>
        <v>Yes</v>
      </c>
      <c r="O289" s="349" t="str">
        <f>IF(Table2[[#This Row],[Unit]]= "Sakar-III", "YES", "NO")</f>
        <v>YES</v>
      </c>
      <c r="P289" s="350">
        <v>101753466545</v>
      </c>
      <c r="Q289" s="507">
        <v>0</v>
      </c>
      <c r="R289" s="343"/>
      <c r="S289" s="367" t="str">
        <f>IF(Table2[[#This Row],[Type]]&lt;&gt;"Company", "Contractor", IF(Table2[[#This Row],[Bank_Name]]&lt;&gt;"HDFC Bank", "Cheque Payment", "HDFC NEFT"))</f>
        <v>Contractor</v>
      </c>
      <c r="T289" s="507">
        <v>0</v>
      </c>
      <c r="U289" s="507">
        <v>0</v>
      </c>
      <c r="V289" s="352">
        <v>0</v>
      </c>
      <c r="W289" s="106">
        <v>340</v>
      </c>
      <c r="X289" s="106">
        <v>110</v>
      </c>
      <c r="Y289" s="106">
        <v>0</v>
      </c>
      <c r="Z289" s="107">
        <f t="shared" si="36"/>
        <v>450</v>
      </c>
      <c r="AA289" s="156">
        <f t="shared" si="37"/>
        <v>41</v>
      </c>
      <c r="AB289" s="106">
        <f>ROUND(IF(Table2[[#This Row],[Type]]="Company",Table2[[#This Row],[Basic_Rate_Day]]*8.33%,5),0)</f>
        <v>5</v>
      </c>
      <c r="AC289" s="107">
        <f t="shared" si="32"/>
        <v>496</v>
      </c>
      <c r="AD289" s="106">
        <v>501</v>
      </c>
      <c r="AE289" s="343" t="s">
        <v>963</v>
      </c>
      <c r="AF289" s="343" t="s">
        <v>580</v>
      </c>
      <c r="AG289" s="343" t="s">
        <v>996</v>
      </c>
      <c r="AH289" s="343"/>
      <c r="AI289" s="349" t="str">
        <f t="shared" si="34"/>
        <v>1</v>
      </c>
      <c r="AJ289" s="353">
        <f t="shared" si="35"/>
        <v>-52</v>
      </c>
      <c r="AK289" s="349" t="str" cm="1">
        <f t="array" ref="AK289">_xlfn.IFS(Z289&lt;=501, "440-501", Z289&lt;=550, "502-550", Z289&lt;=600, "551-600", Z289&lt;=650, "601-650", Z289&lt;=700, "651-700", TRUE, "Above 700")</f>
        <v>440-501</v>
      </c>
      <c r="AL289" s="343"/>
      <c r="AM289" s="343"/>
      <c r="AN289" s="348">
        <v>44501</v>
      </c>
      <c r="AO289" s="374" t="s">
        <v>758</v>
      </c>
      <c r="AP289" s="349" t="str">
        <f t="shared" ca="1" si="31"/>
        <v>4Y 9M</v>
      </c>
      <c r="AQ289" s="355" t="str">
        <f>IF(_xlfn.DAYS(SETUP!$A$2,AN289)&lt;365,"Less Than 1 Yr", IF(_xlfn.DAYS(SETUP!$A$2,AN289)&lt;=730,"1 Year to 2 Yrs", IF(_xlfn.DAYS(SETUP!$A$2,AN289)&lt;=1095,"2 Yrs to 3 Yrs", IF(_xlfn.DAYS(SETUP!$A$2,AN289)&lt;=1825,"3 Yrs to 5 Yrs", IF(_xlfn.DAYS(SETUP!$A$2,AN289)&lt;=2555,"5 Yrs to 7 Yrs", "Above 7 Yrs")))))</f>
        <v>3 Yrs to 5 Yrs</v>
      </c>
      <c r="AR289" s="356" t="str">
        <f>IF(J289="","",DATEDIF(J289,SETUP!$B$2,"Y")&amp;" Yrs")</f>
        <v>32 Yrs</v>
      </c>
      <c r="AS289" s="349" t="str">
        <f>IF(J289="","",
 IF(DATEDIF(J289,SETUP!$B$2,"Y")&lt;25,"Below 25",
 IF(DATEDIF(J289,SETUP!$B$2,"Y")&lt;30,"25-30",
 IF(DATEDIF(J289,SETUP!$B$2,"Y")&lt;35,"30-35",
 IF(DATEDIF(J289,SETUP!$B$2,"Y")&lt;40,"35-40",
 "Above 40")))))</f>
        <v>30-35</v>
      </c>
      <c r="AT289" s="349" t="s">
        <v>1140</v>
      </c>
      <c r="AU289" s="349"/>
      <c r="AV289" s="343">
        <f t="shared" si="33"/>
        <v>20</v>
      </c>
      <c r="AW289" s="357"/>
      <c r="AX289" s="343">
        <v>340</v>
      </c>
      <c r="AY289" s="352">
        <v>110</v>
      </c>
      <c r="AZ289" s="343"/>
      <c r="BA289" s="343"/>
    </row>
    <row r="290" spans="1:53" ht="13.95" customHeight="1" x14ac:dyDescent="0.25">
      <c r="A290" s="343">
        <f>COUNTIF($D$2:D290,D290)</f>
        <v>73</v>
      </c>
      <c r="B290" s="344" t="s">
        <v>760</v>
      </c>
      <c r="C290" s="345" t="s">
        <v>761</v>
      </c>
      <c r="D290" s="343" t="s">
        <v>930</v>
      </c>
      <c r="E290" s="346" t="s">
        <v>42</v>
      </c>
      <c r="F290" s="343" t="s">
        <v>951</v>
      </c>
      <c r="G290" s="681" t="s">
        <v>51</v>
      </c>
      <c r="H290" s="343"/>
      <c r="I290" s="348" t="s">
        <v>52</v>
      </c>
      <c r="J290" s="348">
        <v>31564</v>
      </c>
      <c r="K290" s="348">
        <v>46054</v>
      </c>
      <c r="L290" s="343" t="s">
        <v>605</v>
      </c>
      <c r="M290" s="343"/>
      <c r="N290" s="349" t="str">
        <f>IF(OR(MASTER_Workers!$E290="Contractor-PF",MASTER_Workers!$E290="Company"),"Yes","No")</f>
        <v>Yes</v>
      </c>
      <c r="O290" s="349" t="str">
        <f>IF(Table2[[#This Row],[Unit]]= "Sakar-III", "YES", "NO")</f>
        <v>YES</v>
      </c>
      <c r="P290" s="350">
        <v>101792232395</v>
      </c>
      <c r="Q290" s="507">
        <v>0</v>
      </c>
      <c r="R290" s="343"/>
      <c r="S290" s="367" t="str">
        <f>IF(Table2[[#This Row],[Type]]&lt;&gt;"Company", "Contractor", IF(Table2[[#This Row],[Bank_Name]]&lt;&gt;"HDFC Bank", "Cheque Payment", "HDFC NEFT"))</f>
        <v>Contractor</v>
      </c>
      <c r="T290" s="507">
        <v>0</v>
      </c>
      <c r="U290" s="507">
        <v>0</v>
      </c>
      <c r="V290" s="352">
        <v>0</v>
      </c>
      <c r="W290" s="106">
        <v>362</v>
      </c>
      <c r="X290" s="106">
        <v>123</v>
      </c>
      <c r="Y290" s="106">
        <v>0</v>
      </c>
      <c r="Z290" s="107">
        <f t="shared" si="36"/>
        <v>485</v>
      </c>
      <c r="AA290" s="156">
        <f t="shared" si="37"/>
        <v>43</v>
      </c>
      <c r="AB290" s="106">
        <f>ROUND(IF(Table2[[#This Row],[Type]]="Company",Table2[[#This Row],[Basic_Rate_Day]]*8.33%,5),0)</f>
        <v>5</v>
      </c>
      <c r="AC290" s="107">
        <f t="shared" si="32"/>
        <v>533</v>
      </c>
      <c r="AD290" s="106">
        <v>501</v>
      </c>
      <c r="AE290" s="343" t="s">
        <v>963</v>
      </c>
      <c r="AF290" s="343" t="s">
        <v>580</v>
      </c>
      <c r="AG290" s="343" t="s">
        <v>993</v>
      </c>
      <c r="AH290" s="343"/>
      <c r="AI290" s="349" t="str">
        <f t="shared" si="34"/>
        <v>1</v>
      </c>
      <c r="AJ290" s="353">
        <f t="shared" si="35"/>
        <v>-17</v>
      </c>
      <c r="AK290" s="349" t="str" cm="1">
        <f t="array" ref="AK290">_xlfn.IFS(Z290&lt;=501, "440-501", Z290&lt;=550, "502-550", Z290&lt;=600, "551-600", Z290&lt;=650, "601-650", Z290&lt;=700, "651-700", TRUE, "Above 700")</f>
        <v>440-501</v>
      </c>
      <c r="AL290" s="343"/>
      <c r="AM290" s="343"/>
      <c r="AN290" s="348">
        <v>44593</v>
      </c>
      <c r="AO290" s="374" t="s">
        <v>760</v>
      </c>
      <c r="AP290" s="349" t="str">
        <f t="shared" ref="AP290:AP353" ca="1" si="38">IF(AN290="","",DATEDIF(AN290,TODAY(),"Y")&amp;"Y "&amp;DATEDIF(AN290,TODAY(),"YM")&amp;"M")</f>
        <v>4Y 6M</v>
      </c>
      <c r="AQ290" s="355" t="str">
        <f>IF(_xlfn.DAYS(SETUP!$A$2,AN290)&lt;365,"Less Than 1 Yr", IF(_xlfn.DAYS(SETUP!$A$2,AN290)&lt;=730,"1 Year to 2 Yrs", IF(_xlfn.DAYS(SETUP!$A$2,AN290)&lt;=1095,"2 Yrs to 3 Yrs", IF(_xlfn.DAYS(SETUP!$A$2,AN290)&lt;=1825,"3 Yrs to 5 Yrs", IF(_xlfn.DAYS(SETUP!$A$2,AN290)&lt;=2555,"5 Yrs to 7 Yrs", "Above 7 Yrs")))))</f>
        <v>3 Yrs to 5 Yrs</v>
      </c>
      <c r="AR290" s="356" t="str">
        <f>IF(J290="","",DATEDIF(J290,SETUP!$B$2,"Y")&amp;" Yrs")</f>
        <v>39 Yrs</v>
      </c>
      <c r="AS290" s="349" t="str">
        <f>IF(J290="","",
 IF(DATEDIF(J290,SETUP!$B$2,"Y")&lt;25,"Below 25",
 IF(DATEDIF(J290,SETUP!$B$2,"Y")&lt;30,"25-30",
 IF(DATEDIF(J290,SETUP!$B$2,"Y")&lt;35,"30-35",
 IF(DATEDIF(J290,SETUP!$B$2,"Y")&lt;40,"35-40",
 "Above 40")))))</f>
        <v>35-40</v>
      </c>
      <c r="AT290" s="349" t="s">
        <v>1140</v>
      </c>
      <c r="AU290" s="349"/>
      <c r="AV290" s="343">
        <f t="shared" si="33"/>
        <v>20</v>
      </c>
      <c r="AW290" s="357"/>
      <c r="AX290" s="343">
        <v>362</v>
      </c>
      <c r="AY290" s="352">
        <v>123</v>
      </c>
      <c r="AZ290" s="343"/>
      <c r="BA290" s="343"/>
    </row>
    <row r="291" spans="1:53" ht="13.95" customHeight="1" x14ac:dyDescent="0.25">
      <c r="A291" s="343">
        <f>COUNTIF($D$2:D291,D291)</f>
        <v>74</v>
      </c>
      <c r="B291" s="344" t="s">
        <v>762</v>
      </c>
      <c r="C291" s="345" t="s">
        <v>763</v>
      </c>
      <c r="D291" s="343" t="s">
        <v>930</v>
      </c>
      <c r="E291" s="346" t="s">
        <v>42</v>
      </c>
      <c r="F291" s="343" t="s">
        <v>951</v>
      </c>
      <c r="G291" s="681" t="s">
        <v>299</v>
      </c>
      <c r="H291" s="343"/>
      <c r="I291" s="348" t="s">
        <v>52</v>
      </c>
      <c r="J291" s="348">
        <v>29247</v>
      </c>
      <c r="K291" s="348">
        <v>46054</v>
      </c>
      <c r="L291" s="343" t="s">
        <v>605</v>
      </c>
      <c r="M291" s="343"/>
      <c r="N291" s="349" t="str">
        <f>IF(OR(MASTER_Workers!$E291="Contractor-PF",MASTER_Workers!$E291="Company"),"Yes","No")</f>
        <v>Yes</v>
      </c>
      <c r="O291" s="349" t="str">
        <f>IF(Table2[[#This Row],[Unit]]= "Sakar-III", "YES", "NO")</f>
        <v>YES</v>
      </c>
      <c r="P291" s="350">
        <v>101792233817</v>
      </c>
      <c r="Q291" s="507">
        <v>0</v>
      </c>
      <c r="R291" s="343"/>
      <c r="S291" s="367" t="str">
        <f>IF(Table2[[#This Row],[Type]]&lt;&gt;"Company", "Contractor", IF(Table2[[#This Row],[Bank_Name]]&lt;&gt;"HDFC Bank", "Cheque Payment", "HDFC NEFT"))</f>
        <v>Contractor</v>
      </c>
      <c r="T291" s="507">
        <v>0</v>
      </c>
      <c r="U291" s="507">
        <v>0</v>
      </c>
      <c r="V291" s="352">
        <v>0</v>
      </c>
      <c r="W291" s="106">
        <v>348</v>
      </c>
      <c r="X291" s="106">
        <v>117</v>
      </c>
      <c r="Y291" s="106">
        <v>0</v>
      </c>
      <c r="Z291" s="107">
        <f t="shared" si="36"/>
        <v>465</v>
      </c>
      <c r="AA291" s="156">
        <f t="shared" si="37"/>
        <v>42</v>
      </c>
      <c r="AB291" s="106">
        <f>ROUND(IF(Table2[[#This Row],[Type]]="Company",Table2[[#This Row],[Basic_Rate_Day]]*8.33%,5),0)</f>
        <v>5</v>
      </c>
      <c r="AC291" s="107">
        <f t="shared" si="32"/>
        <v>512</v>
      </c>
      <c r="AD291" s="106">
        <v>501</v>
      </c>
      <c r="AE291" s="343" t="s">
        <v>963</v>
      </c>
      <c r="AF291" s="343" t="s">
        <v>580</v>
      </c>
      <c r="AG291" s="343" t="s">
        <v>996</v>
      </c>
      <c r="AH291" s="343"/>
      <c r="AI291" s="349" t="str">
        <f t="shared" si="34"/>
        <v>1</v>
      </c>
      <c r="AJ291" s="353">
        <f t="shared" si="35"/>
        <v>-37</v>
      </c>
      <c r="AK291" s="349" t="str" cm="1">
        <f t="array" ref="AK291">_xlfn.IFS(Z291&lt;=501, "440-501", Z291&lt;=550, "502-550", Z291&lt;=600, "551-600", Z291&lt;=650, "601-650", Z291&lt;=700, "651-700", TRUE, "Above 700")</f>
        <v>440-501</v>
      </c>
      <c r="AL291" s="343"/>
      <c r="AM291" s="343"/>
      <c r="AN291" s="348">
        <v>44593</v>
      </c>
      <c r="AO291" s="374" t="s">
        <v>762</v>
      </c>
      <c r="AP291" s="349" t="str">
        <f t="shared" ca="1" si="38"/>
        <v>4Y 6M</v>
      </c>
      <c r="AQ291" s="355" t="str">
        <f>IF(_xlfn.DAYS(SETUP!$A$2,AN291)&lt;365,"Less Than 1 Yr", IF(_xlfn.DAYS(SETUP!$A$2,AN291)&lt;=730,"1 Year to 2 Yrs", IF(_xlfn.DAYS(SETUP!$A$2,AN291)&lt;=1095,"2 Yrs to 3 Yrs", IF(_xlfn.DAYS(SETUP!$A$2,AN291)&lt;=1825,"3 Yrs to 5 Yrs", IF(_xlfn.DAYS(SETUP!$A$2,AN291)&lt;=2555,"5 Yrs to 7 Yrs", "Above 7 Yrs")))))</f>
        <v>3 Yrs to 5 Yrs</v>
      </c>
      <c r="AR291" s="356" t="str">
        <f>IF(J291="","",DATEDIF(J291,SETUP!$B$2,"Y")&amp;" Yrs")</f>
        <v>46 Yrs</v>
      </c>
      <c r="AS291" s="349" t="str">
        <f>IF(J291="","",
 IF(DATEDIF(J291,SETUP!$B$2,"Y")&lt;25,"Below 25",
 IF(DATEDIF(J291,SETUP!$B$2,"Y")&lt;30,"25-30",
 IF(DATEDIF(J291,SETUP!$B$2,"Y")&lt;35,"30-35",
 IF(DATEDIF(J291,SETUP!$B$2,"Y")&lt;40,"35-40",
 "Above 40")))))</f>
        <v>Above 40</v>
      </c>
      <c r="AT291" s="349" t="s">
        <v>1142</v>
      </c>
      <c r="AU291" s="349"/>
      <c r="AV291" s="343">
        <f t="shared" si="33"/>
        <v>20</v>
      </c>
      <c r="AW291" s="357"/>
      <c r="AX291" s="343">
        <v>348</v>
      </c>
      <c r="AY291" s="352">
        <v>117</v>
      </c>
      <c r="AZ291" s="343"/>
      <c r="BA291" s="343"/>
    </row>
    <row r="292" spans="1:53" ht="13.95" customHeight="1" x14ac:dyDescent="0.25">
      <c r="A292" s="343">
        <f>COUNTIF($D$2:D292,D292)</f>
        <v>75</v>
      </c>
      <c r="B292" s="344" t="s">
        <v>764</v>
      </c>
      <c r="C292" s="345" t="s">
        <v>765</v>
      </c>
      <c r="D292" s="343" t="s">
        <v>930</v>
      </c>
      <c r="E292" s="346" t="s">
        <v>42</v>
      </c>
      <c r="F292" s="343" t="s">
        <v>951</v>
      </c>
      <c r="G292" s="681" t="s">
        <v>51</v>
      </c>
      <c r="H292" s="343"/>
      <c r="I292" s="348" t="s">
        <v>52</v>
      </c>
      <c r="J292" s="348">
        <v>31274</v>
      </c>
      <c r="K292" s="348">
        <v>46054</v>
      </c>
      <c r="L292" s="343" t="s">
        <v>605</v>
      </c>
      <c r="M292" s="343"/>
      <c r="N292" s="349" t="str">
        <f>IF(OR(MASTER_Workers!$E292="Contractor-PF",MASTER_Workers!$E292="Company"),"Yes","No")</f>
        <v>Yes</v>
      </c>
      <c r="O292" s="349" t="str">
        <f>IF(Table2[[#This Row],[Unit]]= "Sakar-III", "YES", "NO")</f>
        <v>YES</v>
      </c>
      <c r="P292" s="350">
        <v>100152415272</v>
      </c>
      <c r="Q292" s="507">
        <v>0</v>
      </c>
      <c r="R292" s="343"/>
      <c r="S292" s="367" t="str">
        <f>IF(Table2[[#This Row],[Type]]&lt;&gt;"Company", "Contractor", IF(Table2[[#This Row],[Bank_Name]]&lt;&gt;"HDFC Bank", "Cheque Payment", "HDFC NEFT"))</f>
        <v>Contractor</v>
      </c>
      <c r="T292" s="507">
        <v>0</v>
      </c>
      <c r="U292" s="507">
        <v>0</v>
      </c>
      <c r="V292" s="352">
        <v>0</v>
      </c>
      <c r="W292" s="106">
        <v>348</v>
      </c>
      <c r="X292" s="106">
        <v>117</v>
      </c>
      <c r="Y292" s="106">
        <v>0</v>
      </c>
      <c r="Z292" s="107">
        <f t="shared" si="36"/>
        <v>465</v>
      </c>
      <c r="AA292" s="156">
        <f t="shared" si="37"/>
        <v>42</v>
      </c>
      <c r="AB292" s="106">
        <f>ROUND(IF(Table2[[#This Row],[Type]]="Company",Table2[[#This Row],[Basic_Rate_Day]]*8.33%,5),0)</f>
        <v>5</v>
      </c>
      <c r="AC292" s="107">
        <f t="shared" si="32"/>
        <v>512</v>
      </c>
      <c r="AD292" s="106">
        <v>501</v>
      </c>
      <c r="AE292" s="343" t="s">
        <v>963</v>
      </c>
      <c r="AF292" s="343" t="s">
        <v>580</v>
      </c>
      <c r="AG292" s="343" t="s">
        <v>613</v>
      </c>
      <c r="AH292" s="343"/>
      <c r="AI292" s="349" t="str">
        <f t="shared" si="34"/>
        <v>1</v>
      </c>
      <c r="AJ292" s="353">
        <f t="shared" si="35"/>
        <v>-37</v>
      </c>
      <c r="AK292" s="349" t="str" cm="1">
        <f t="array" ref="AK292">_xlfn.IFS(Z292&lt;=501, "440-501", Z292&lt;=550, "502-550", Z292&lt;=600, "551-600", Z292&lt;=650, "601-650", Z292&lt;=700, "651-700", TRUE, "Above 700")</f>
        <v>440-501</v>
      </c>
      <c r="AL292" s="343"/>
      <c r="AM292" s="343"/>
      <c r="AN292" s="348">
        <v>44621</v>
      </c>
      <c r="AO292" s="374" t="s">
        <v>764</v>
      </c>
      <c r="AP292" s="349" t="str">
        <f t="shared" ca="1" si="38"/>
        <v>4Y 5M</v>
      </c>
      <c r="AQ292" s="355" t="str">
        <f>IF(_xlfn.DAYS(SETUP!$A$2,AN292)&lt;365,"Less Than 1 Yr", IF(_xlfn.DAYS(SETUP!$A$2,AN292)&lt;=730,"1 Year to 2 Yrs", IF(_xlfn.DAYS(SETUP!$A$2,AN292)&lt;=1095,"2 Yrs to 3 Yrs", IF(_xlfn.DAYS(SETUP!$A$2,AN292)&lt;=1825,"3 Yrs to 5 Yrs", IF(_xlfn.DAYS(SETUP!$A$2,AN292)&lt;=2555,"5 Yrs to 7 Yrs", "Above 7 Yrs")))))</f>
        <v>3 Yrs to 5 Yrs</v>
      </c>
      <c r="AR292" s="356" t="str">
        <f>IF(J292="","",DATEDIF(J292,SETUP!$B$2,"Y")&amp;" Yrs")</f>
        <v>40 Yrs</v>
      </c>
      <c r="AS292" s="349" t="str">
        <f>IF(J292="","",
 IF(DATEDIF(J292,SETUP!$B$2,"Y")&lt;25,"Below 25",
 IF(DATEDIF(J292,SETUP!$B$2,"Y")&lt;30,"25-30",
 IF(DATEDIF(J292,SETUP!$B$2,"Y")&lt;35,"30-35",
 IF(DATEDIF(J292,SETUP!$B$2,"Y")&lt;40,"35-40",
 "Above 40")))))</f>
        <v>Above 40</v>
      </c>
      <c r="AT292" s="349" t="s">
        <v>1140</v>
      </c>
      <c r="AU292" s="349"/>
      <c r="AV292" s="343">
        <f t="shared" si="33"/>
        <v>20</v>
      </c>
      <c r="AW292" s="357"/>
      <c r="AX292" s="343">
        <v>348</v>
      </c>
      <c r="AY292" s="352">
        <v>117</v>
      </c>
      <c r="AZ292" s="343"/>
      <c r="BA292" s="343"/>
    </row>
    <row r="293" spans="1:53" ht="13.95" customHeight="1" x14ac:dyDescent="0.25">
      <c r="A293" s="343">
        <f>COUNTIF($D$2:D293,D293)</f>
        <v>76</v>
      </c>
      <c r="B293" s="344" t="s">
        <v>766</v>
      </c>
      <c r="C293" s="345" t="s">
        <v>767</v>
      </c>
      <c r="D293" s="343" t="s">
        <v>930</v>
      </c>
      <c r="E293" s="346" t="s">
        <v>42</v>
      </c>
      <c r="F293" s="343" t="s">
        <v>951</v>
      </c>
      <c r="G293" s="681" t="s">
        <v>48</v>
      </c>
      <c r="H293" s="343"/>
      <c r="I293" s="348" t="s">
        <v>52</v>
      </c>
      <c r="J293" s="348">
        <v>24838</v>
      </c>
      <c r="K293" s="348">
        <v>46054</v>
      </c>
      <c r="L293" s="343" t="s">
        <v>605</v>
      </c>
      <c r="M293" s="343"/>
      <c r="N293" s="349" t="str">
        <f>IF(OR(MASTER_Workers!$E293="Contractor-PF",MASTER_Workers!$E293="Company"),"Yes","No")</f>
        <v>Yes</v>
      </c>
      <c r="O293" s="349" t="str">
        <f>IF(Table2[[#This Row],[Unit]]= "Sakar-III", "YES", "NO")</f>
        <v>YES</v>
      </c>
      <c r="P293" s="350">
        <v>101554024653</v>
      </c>
      <c r="Q293" s="507">
        <v>0</v>
      </c>
      <c r="R293" s="343"/>
      <c r="S293" s="367" t="str">
        <f>IF(Table2[[#This Row],[Type]]&lt;&gt;"Company", "Contractor", IF(Table2[[#This Row],[Bank_Name]]&lt;&gt;"HDFC Bank", "Cheque Payment", "HDFC NEFT"))</f>
        <v>Contractor</v>
      </c>
      <c r="T293" s="507">
        <v>0</v>
      </c>
      <c r="U293" s="507">
        <v>0</v>
      </c>
      <c r="V293" s="352">
        <v>0</v>
      </c>
      <c r="W293" s="106">
        <v>348</v>
      </c>
      <c r="X293" s="106">
        <v>117</v>
      </c>
      <c r="Y293" s="106">
        <v>0</v>
      </c>
      <c r="Z293" s="107">
        <f t="shared" si="36"/>
        <v>465</v>
      </c>
      <c r="AA293" s="156">
        <f t="shared" si="37"/>
        <v>42</v>
      </c>
      <c r="AB293" s="106">
        <f>ROUND(IF(Table2[[#This Row],[Type]]="Company",Table2[[#This Row],[Basic_Rate_Day]]*8.33%,5),0)</f>
        <v>5</v>
      </c>
      <c r="AC293" s="107">
        <f t="shared" si="32"/>
        <v>512</v>
      </c>
      <c r="AD293" s="106">
        <v>501</v>
      </c>
      <c r="AE293" s="343" t="s">
        <v>963</v>
      </c>
      <c r="AF293" s="343" t="s">
        <v>580</v>
      </c>
      <c r="AG293" s="343" t="s">
        <v>996</v>
      </c>
      <c r="AH293" s="343"/>
      <c r="AI293" s="349" t="str">
        <f t="shared" si="34"/>
        <v>1</v>
      </c>
      <c r="AJ293" s="353">
        <f t="shared" si="35"/>
        <v>-37</v>
      </c>
      <c r="AK293" s="349" t="str" cm="1">
        <f t="array" ref="AK293">_xlfn.IFS(Z293&lt;=501, "440-501", Z293&lt;=550, "502-550", Z293&lt;=600, "551-600", Z293&lt;=650, "601-650", Z293&lt;=700, "651-700", TRUE, "Above 700")</f>
        <v>440-501</v>
      </c>
      <c r="AL293" s="343"/>
      <c r="AM293" s="343"/>
      <c r="AN293" s="348">
        <v>44621</v>
      </c>
      <c r="AO293" s="374" t="s">
        <v>766</v>
      </c>
      <c r="AP293" s="349" t="str">
        <f t="shared" ca="1" si="38"/>
        <v>4Y 5M</v>
      </c>
      <c r="AQ293" s="355" t="str">
        <f>IF(_xlfn.DAYS(SETUP!$A$2,AN293)&lt;365,"Less Than 1 Yr", IF(_xlfn.DAYS(SETUP!$A$2,AN293)&lt;=730,"1 Year to 2 Yrs", IF(_xlfn.DAYS(SETUP!$A$2,AN293)&lt;=1095,"2 Yrs to 3 Yrs", IF(_xlfn.DAYS(SETUP!$A$2,AN293)&lt;=1825,"3 Yrs to 5 Yrs", IF(_xlfn.DAYS(SETUP!$A$2,AN293)&lt;=2555,"5 Yrs to 7 Yrs", "Above 7 Yrs")))))</f>
        <v>3 Yrs to 5 Yrs</v>
      </c>
      <c r="AR293" s="356" t="str">
        <f>IF(J293="","",DATEDIF(J293,SETUP!$B$2,"Y")&amp;" Yrs")</f>
        <v>58 Yrs</v>
      </c>
      <c r="AS293" s="349" t="str">
        <f>IF(J293="","",
 IF(DATEDIF(J293,SETUP!$B$2,"Y")&lt;25,"Below 25",
 IF(DATEDIF(J293,SETUP!$B$2,"Y")&lt;30,"25-30",
 IF(DATEDIF(J293,SETUP!$B$2,"Y")&lt;35,"30-35",
 IF(DATEDIF(J293,SETUP!$B$2,"Y")&lt;40,"35-40",
 "Above 40")))))</f>
        <v>Above 40</v>
      </c>
      <c r="AT293" s="349" t="s">
        <v>1140</v>
      </c>
      <c r="AU293" s="349"/>
      <c r="AV293" s="343">
        <f t="shared" si="33"/>
        <v>20</v>
      </c>
      <c r="AW293" s="357"/>
      <c r="AX293" s="343">
        <v>348</v>
      </c>
      <c r="AY293" s="352">
        <v>117</v>
      </c>
      <c r="AZ293" s="343"/>
      <c r="BA293" s="343"/>
    </row>
    <row r="294" spans="1:53" ht="13.95" customHeight="1" x14ac:dyDescent="0.25">
      <c r="A294" s="343">
        <f>COUNTIF($D$2:D294,D294)</f>
        <v>77</v>
      </c>
      <c r="B294" s="344" t="s">
        <v>768</v>
      </c>
      <c r="C294" s="345" t="s">
        <v>769</v>
      </c>
      <c r="D294" s="343" t="s">
        <v>930</v>
      </c>
      <c r="E294" s="346" t="s">
        <v>42</v>
      </c>
      <c r="F294" s="343" t="s">
        <v>951</v>
      </c>
      <c r="G294" s="681" t="s">
        <v>51</v>
      </c>
      <c r="H294" s="343"/>
      <c r="I294" s="348" t="s">
        <v>52</v>
      </c>
      <c r="J294" s="348">
        <v>31413</v>
      </c>
      <c r="K294" s="348">
        <v>46054</v>
      </c>
      <c r="L294" s="343" t="s">
        <v>605</v>
      </c>
      <c r="M294" s="343"/>
      <c r="N294" s="349" t="str">
        <f>IF(OR(MASTER_Workers!$E294="Contractor-PF",MASTER_Workers!$E294="Company"),"Yes","No")</f>
        <v>Yes</v>
      </c>
      <c r="O294" s="349" t="str">
        <f>IF(Table2[[#This Row],[Unit]]= "Sakar-III", "YES", "NO")</f>
        <v>YES</v>
      </c>
      <c r="P294" s="350">
        <v>100188347852</v>
      </c>
      <c r="Q294" s="507">
        <v>0</v>
      </c>
      <c r="R294" s="343"/>
      <c r="S294" s="367" t="str">
        <f>IF(Table2[[#This Row],[Type]]&lt;&gt;"Company", "Contractor", IF(Table2[[#This Row],[Bank_Name]]&lt;&gt;"HDFC Bank", "Cheque Payment", "HDFC NEFT"))</f>
        <v>Contractor</v>
      </c>
      <c r="T294" s="507">
        <v>0</v>
      </c>
      <c r="U294" s="507">
        <v>0</v>
      </c>
      <c r="V294" s="352">
        <v>0</v>
      </c>
      <c r="W294" s="106">
        <v>348</v>
      </c>
      <c r="X294" s="106">
        <v>117</v>
      </c>
      <c r="Y294" s="106">
        <v>0</v>
      </c>
      <c r="Z294" s="107">
        <f t="shared" si="36"/>
        <v>465</v>
      </c>
      <c r="AA294" s="156">
        <f t="shared" si="37"/>
        <v>42</v>
      </c>
      <c r="AB294" s="106">
        <f>ROUND(IF(Table2[[#This Row],[Type]]="Company",Table2[[#This Row],[Basic_Rate_Day]]*8.33%,5),0)</f>
        <v>5</v>
      </c>
      <c r="AC294" s="107">
        <f t="shared" si="32"/>
        <v>512</v>
      </c>
      <c r="AD294" s="106">
        <v>501</v>
      </c>
      <c r="AE294" s="343" t="s">
        <v>963</v>
      </c>
      <c r="AF294" s="343" t="s">
        <v>580</v>
      </c>
      <c r="AG294" s="343" t="s">
        <v>996</v>
      </c>
      <c r="AH294" s="343"/>
      <c r="AI294" s="349" t="str">
        <f t="shared" si="34"/>
        <v>1</v>
      </c>
      <c r="AJ294" s="353">
        <f t="shared" si="35"/>
        <v>-37</v>
      </c>
      <c r="AK294" s="349" t="str" cm="1">
        <f t="array" ref="AK294">_xlfn.IFS(Z294&lt;=501, "440-501", Z294&lt;=550, "502-550", Z294&lt;=600, "551-600", Z294&lt;=650, "601-650", Z294&lt;=700, "651-700", TRUE, "Above 700")</f>
        <v>440-501</v>
      </c>
      <c r="AL294" s="343"/>
      <c r="AM294" s="343"/>
      <c r="AN294" s="348">
        <v>44621</v>
      </c>
      <c r="AO294" s="374" t="s">
        <v>768</v>
      </c>
      <c r="AP294" s="349" t="str">
        <f t="shared" ca="1" si="38"/>
        <v>4Y 5M</v>
      </c>
      <c r="AQ294" s="355" t="str">
        <f>IF(_xlfn.DAYS(SETUP!$A$2,AN294)&lt;365,"Less Than 1 Yr", IF(_xlfn.DAYS(SETUP!$A$2,AN294)&lt;=730,"1 Year to 2 Yrs", IF(_xlfn.DAYS(SETUP!$A$2,AN294)&lt;=1095,"2 Yrs to 3 Yrs", IF(_xlfn.DAYS(SETUP!$A$2,AN294)&lt;=1825,"3 Yrs to 5 Yrs", IF(_xlfn.DAYS(SETUP!$A$2,AN294)&lt;=2555,"5 Yrs to 7 Yrs", "Above 7 Yrs")))))</f>
        <v>3 Yrs to 5 Yrs</v>
      </c>
      <c r="AR294" s="356" t="str">
        <f>IF(J294="","",DATEDIF(J294,SETUP!$B$2,"Y")&amp;" Yrs")</f>
        <v>40 Yrs</v>
      </c>
      <c r="AS294" s="349" t="str">
        <f>IF(J294="","",
 IF(DATEDIF(J294,SETUP!$B$2,"Y")&lt;25,"Below 25",
 IF(DATEDIF(J294,SETUP!$B$2,"Y")&lt;30,"25-30",
 IF(DATEDIF(J294,SETUP!$B$2,"Y")&lt;35,"30-35",
 IF(DATEDIF(J294,SETUP!$B$2,"Y")&lt;40,"35-40",
 "Above 40")))))</f>
        <v>Above 40</v>
      </c>
      <c r="AT294" s="349" t="s">
        <v>1140</v>
      </c>
      <c r="AU294" s="349"/>
      <c r="AV294" s="343">
        <f t="shared" si="33"/>
        <v>20</v>
      </c>
      <c r="AW294" s="357"/>
      <c r="AX294" s="343">
        <v>348</v>
      </c>
      <c r="AY294" s="352">
        <v>117</v>
      </c>
      <c r="AZ294" s="343"/>
      <c r="BA294" s="343"/>
    </row>
    <row r="295" spans="1:53" ht="13.95" customHeight="1" x14ac:dyDescent="0.25">
      <c r="A295" s="343">
        <f>COUNTIF($D$2:D295,D295)</f>
        <v>78</v>
      </c>
      <c r="B295" s="344" t="s">
        <v>770</v>
      </c>
      <c r="C295" s="345" t="s">
        <v>771</v>
      </c>
      <c r="D295" s="343" t="s">
        <v>930</v>
      </c>
      <c r="E295" s="346" t="s">
        <v>42</v>
      </c>
      <c r="F295" s="343" t="s">
        <v>951</v>
      </c>
      <c r="G295" s="681" t="s">
        <v>51</v>
      </c>
      <c r="H295" s="343"/>
      <c r="I295" s="348" t="s">
        <v>52</v>
      </c>
      <c r="J295" s="348">
        <v>31972</v>
      </c>
      <c r="K295" s="348">
        <v>46054</v>
      </c>
      <c r="L295" s="343" t="s">
        <v>605</v>
      </c>
      <c r="M295" s="343"/>
      <c r="N295" s="349" t="str">
        <f>IF(OR(MASTER_Workers!$E295="Contractor-PF",MASTER_Workers!$E295="Company"),"Yes","No")</f>
        <v>Yes</v>
      </c>
      <c r="O295" s="349" t="str">
        <f>IF(Table2[[#This Row],[Unit]]= "Sakar-III", "YES", "NO")</f>
        <v>YES</v>
      </c>
      <c r="P295" s="350">
        <v>100185760988</v>
      </c>
      <c r="Q295" s="507">
        <v>0</v>
      </c>
      <c r="R295" s="343"/>
      <c r="S295" s="367" t="str">
        <f>IF(Table2[[#This Row],[Type]]&lt;&gt;"Company", "Contractor", IF(Table2[[#This Row],[Bank_Name]]&lt;&gt;"HDFC Bank", "Cheque Payment", "HDFC NEFT"))</f>
        <v>Contractor</v>
      </c>
      <c r="T295" s="507">
        <v>0</v>
      </c>
      <c r="U295" s="507">
        <v>0</v>
      </c>
      <c r="V295" s="352">
        <v>0</v>
      </c>
      <c r="W295" s="106">
        <v>343</v>
      </c>
      <c r="X295" s="106">
        <v>112</v>
      </c>
      <c r="Y295" s="106">
        <v>0</v>
      </c>
      <c r="Z295" s="107">
        <f t="shared" si="36"/>
        <v>455</v>
      </c>
      <c r="AA295" s="156">
        <f t="shared" si="37"/>
        <v>41</v>
      </c>
      <c r="AB295" s="106">
        <f>ROUND(IF(Table2[[#This Row],[Type]]="Company",Table2[[#This Row],[Basic_Rate_Day]]*8.33%,5),0)</f>
        <v>5</v>
      </c>
      <c r="AC295" s="107">
        <f t="shared" si="32"/>
        <v>501</v>
      </c>
      <c r="AD295" s="106">
        <v>501</v>
      </c>
      <c r="AE295" s="343" t="s">
        <v>963</v>
      </c>
      <c r="AF295" s="343" t="s">
        <v>580</v>
      </c>
      <c r="AG295" s="343" t="s">
        <v>613</v>
      </c>
      <c r="AH295" s="343"/>
      <c r="AI295" s="349" t="str">
        <f t="shared" si="34"/>
        <v>1</v>
      </c>
      <c r="AJ295" s="353">
        <f t="shared" si="35"/>
        <v>-47</v>
      </c>
      <c r="AK295" s="349" t="str" cm="1">
        <f t="array" ref="AK295">_xlfn.IFS(Z295&lt;=501, "440-501", Z295&lt;=550, "502-550", Z295&lt;=600, "551-600", Z295&lt;=650, "601-650", Z295&lt;=700, "651-700", TRUE, "Above 700")</f>
        <v>440-501</v>
      </c>
      <c r="AL295" s="343"/>
      <c r="AM295" s="343"/>
      <c r="AN295" s="348">
        <v>44621</v>
      </c>
      <c r="AO295" s="374" t="s">
        <v>770</v>
      </c>
      <c r="AP295" s="349" t="str">
        <f t="shared" ca="1" si="38"/>
        <v>4Y 5M</v>
      </c>
      <c r="AQ295" s="355" t="str">
        <f>IF(_xlfn.DAYS(SETUP!$A$2,AN295)&lt;365,"Less Than 1 Yr", IF(_xlfn.DAYS(SETUP!$A$2,AN295)&lt;=730,"1 Year to 2 Yrs", IF(_xlfn.DAYS(SETUP!$A$2,AN295)&lt;=1095,"2 Yrs to 3 Yrs", IF(_xlfn.DAYS(SETUP!$A$2,AN295)&lt;=1825,"3 Yrs to 5 Yrs", IF(_xlfn.DAYS(SETUP!$A$2,AN295)&lt;=2555,"5 Yrs to 7 Yrs", "Above 7 Yrs")))))</f>
        <v>3 Yrs to 5 Yrs</v>
      </c>
      <c r="AR295" s="356" t="str">
        <f>IF(J295="","",DATEDIF(J295,SETUP!$B$2,"Y")&amp;" Yrs")</f>
        <v>38 Yrs</v>
      </c>
      <c r="AS295" s="349" t="str">
        <f>IF(J295="","",
 IF(DATEDIF(J295,SETUP!$B$2,"Y")&lt;25,"Below 25",
 IF(DATEDIF(J295,SETUP!$B$2,"Y")&lt;30,"25-30",
 IF(DATEDIF(J295,SETUP!$B$2,"Y")&lt;35,"30-35",
 IF(DATEDIF(J295,SETUP!$B$2,"Y")&lt;40,"35-40",
 "Above 40")))))</f>
        <v>35-40</v>
      </c>
      <c r="AT295" s="349" t="s">
        <v>1140</v>
      </c>
      <c r="AU295" s="349"/>
      <c r="AV295" s="343">
        <f t="shared" si="33"/>
        <v>20</v>
      </c>
      <c r="AW295" s="357"/>
      <c r="AX295" s="343">
        <v>343</v>
      </c>
      <c r="AY295" s="352">
        <v>112</v>
      </c>
      <c r="AZ295" s="343"/>
      <c r="BA295" s="343"/>
    </row>
    <row r="296" spans="1:53" ht="13.95" customHeight="1" x14ac:dyDescent="0.25">
      <c r="A296" s="343">
        <f>COUNTIF($D$2:D296,D296)</f>
        <v>79</v>
      </c>
      <c r="B296" s="344" t="s">
        <v>772</v>
      </c>
      <c r="C296" s="345" t="s">
        <v>773</v>
      </c>
      <c r="D296" s="343" t="s">
        <v>930</v>
      </c>
      <c r="E296" s="346" t="s">
        <v>42</v>
      </c>
      <c r="F296" s="343" t="s">
        <v>951</v>
      </c>
      <c r="G296" s="681" t="s">
        <v>51</v>
      </c>
      <c r="H296" s="343"/>
      <c r="I296" s="348" t="s">
        <v>52</v>
      </c>
      <c r="J296" s="348">
        <v>32311</v>
      </c>
      <c r="K296" s="348">
        <v>46054</v>
      </c>
      <c r="L296" s="343" t="s">
        <v>605</v>
      </c>
      <c r="M296" s="343"/>
      <c r="N296" s="349" t="str">
        <f>IF(OR(MASTER_Workers!$E296="Contractor-PF",MASTER_Workers!$E296="Company"),"Yes","No")</f>
        <v>Yes</v>
      </c>
      <c r="O296" s="349" t="str">
        <f>IF(Table2[[#This Row],[Unit]]= "Sakar-III", "YES", "NO")</f>
        <v>YES</v>
      </c>
      <c r="P296" s="350">
        <v>100722811592</v>
      </c>
      <c r="Q296" s="507">
        <v>0</v>
      </c>
      <c r="R296" s="343"/>
      <c r="S296" s="367" t="str">
        <f>IF(Table2[[#This Row],[Type]]&lt;&gt;"Company", "Contractor", IF(Table2[[#This Row],[Bank_Name]]&lt;&gt;"HDFC Bank", "Cheque Payment", "HDFC NEFT"))</f>
        <v>Contractor</v>
      </c>
      <c r="T296" s="507">
        <v>0</v>
      </c>
      <c r="U296" s="507">
        <v>0</v>
      </c>
      <c r="V296" s="352">
        <v>0</v>
      </c>
      <c r="W296" s="106">
        <v>343</v>
      </c>
      <c r="X296" s="106">
        <v>112</v>
      </c>
      <c r="Y296" s="106">
        <v>0</v>
      </c>
      <c r="Z296" s="107">
        <f t="shared" si="36"/>
        <v>455</v>
      </c>
      <c r="AA296" s="156">
        <f t="shared" si="37"/>
        <v>41</v>
      </c>
      <c r="AB296" s="106">
        <f>ROUND(IF(Table2[[#This Row],[Type]]="Company",Table2[[#This Row],[Basic_Rate_Day]]*8.33%,5),0)</f>
        <v>5</v>
      </c>
      <c r="AC296" s="107">
        <f t="shared" si="32"/>
        <v>501</v>
      </c>
      <c r="AD296" s="106">
        <v>501</v>
      </c>
      <c r="AE296" s="343" t="s">
        <v>963</v>
      </c>
      <c r="AF296" s="343" t="s">
        <v>580</v>
      </c>
      <c r="AG296" s="343" t="s">
        <v>996</v>
      </c>
      <c r="AH296" s="343"/>
      <c r="AI296" s="349" t="str">
        <f t="shared" si="34"/>
        <v>1</v>
      </c>
      <c r="AJ296" s="353">
        <f t="shared" si="35"/>
        <v>-47</v>
      </c>
      <c r="AK296" s="349" t="str" cm="1">
        <f t="array" ref="AK296">_xlfn.IFS(Z296&lt;=501, "440-501", Z296&lt;=550, "502-550", Z296&lt;=600, "551-600", Z296&lt;=650, "601-650", Z296&lt;=700, "651-700", TRUE, "Above 700")</f>
        <v>440-501</v>
      </c>
      <c r="AL296" s="343"/>
      <c r="AM296" s="343"/>
      <c r="AN296" s="348">
        <v>44621</v>
      </c>
      <c r="AO296" s="374" t="s">
        <v>772</v>
      </c>
      <c r="AP296" s="349" t="str">
        <f t="shared" ca="1" si="38"/>
        <v>4Y 5M</v>
      </c>
      <c r="AQ296" s="355" t="str">
        <f>IF(_xlfn.DAYS(SETUP!$A$2,AN296)&lt;365,"Less Than 1 Yr", IF(_xlfn.DAYS(SETUP!$A$2,AN296)&lt;=730,"1 Year to 2 Yrs", IF(_xlfn.DAYS(SETUP!$A$2,AN296)&lt;=1095,"2 Yrs to 3 Yrs", IF(_xlfn.DAYS(SETUP!$A$2,AN296)&lt;=1825,"3 Yrs to 5 Yrs", IF(_xlfn.DAYS(SETUP!$A$2,AN296)&lt;=2555,"5 Yrs to 7 Yrs", "Above 7 Yrs")))))</f>
        <v>3 Yrs to 5 Yrs</v>
      </c>
      <c r="AR296" s="356" t="str">
        <f>IF(J296="","",DATEDIF(J296,SETUP!$B$2,"Y")&amp;" Yrs")</f>
        <v>37 Yrs</v>
      </c>
      <c r="AS296" s="349" t="str">
        <f>IF(J296="","",
 IF(DATEDIF(J296,SETUP!$B$2,"Y")&lt;25,"Below 25",
 IF(DATEDIF(J296,SETUP!$B$2,"Y")&lt;30,"25-30",
 IF(DATEDIF(J296,SETUP!$B$2,"Y")&lt;35,"30-35",
 IF(DATEDIF(J296,SETUP!$B$2,"Y")&lt;40,"35-40",
 "Above 40")))))</f>
        <v>35-40</v>
      </c>
      <c r="AT296" s="349" t="s">
        <v>1140</v>
      </c>
      <c r="AU296" s="349"/>
      <c r="AV296" s="343">
        <f t="shared" si="33"/>
        <v>20</v>
      </c>
      <c r="AW296" s="357"/>
      <c r="AX296" s="343">
        <v>343</v>
      </c>
      <c r="AY296" s="352">
        <v>112</v>
      </c>
      <c r="AZ296" s="343"/>
      <c r="BA296" s="343"/>
    </row>
    <row r="297" spans="1:53" ht="13.95" customHeight="1" x14ac:dyDescent="0.25">
      <c r="A297" s="343">
        <f>COUNTIF($D$2:D297,D297)</f>
        <v>80</v>
      </c>
      <c r="B297" s="344" t="s">
        <v>774</v>
      </c>
      <c r="C297" s="345" t="s">
        <v>775</v>
      </c>
      <c r="D297" s="343" t="s">
        <v>930</v>
      </c>
      <c r="E297" s="346" t="s">
        <v>42</v>
      </c>
      <c r="F297" s="343" t="s">
        <v>951</v>
      </c>
      <c r="G297" s="681" t="s">
        <v>51</v>
      </c>
      <c r="H297" s="343"/>
      <c r="I297" s="348" t="s">
        <v>52</v>
      </c>
      <c r="J297" s="348">
        <v>32143</v>
      </c>
      <c r="K297" s="348">
        <v>46054</v>
      </c>
      <c r="L297" s="343" t="s">
        <v>605</v>
      </c>
      <c r="M297" s="343"/>
      <c r="N297" s="349" t="str">
        <f>IF(OR(MASTER_Workers!$E297="Contractor-PF",MASTER_Workers!$E297="Company"),"Yes","No")</f>
        <v>Yes</v>
      </c>
      <c r="O297" s="349" t="str">
        <f>IF(Table2[[#This Row],[Unit]]= "Sakar-III", "YES", "NO")</f>
        <v>YES</v>
      </c>
      <c r="P297" s="350">
        <v>101112360694</v>
      </c>
      <c r="Q297" s="507">
        <v>0</v>
      </c>
      <c r="R297" s="343"/>
      <c r="S297" s="367" t="str">
        <f>IF(Table2[[#This Row],[Type]]&lt;&gt;"Company", "Contractor", IF(Table2[[#This Row],[Bank_Name]]&lt;&gt;"HDFC Bank", "Cheque Payment", "HDFC NEFT"))</f>
        <v>Contractor</v>
      </c>
      <c r="T297" s="507">
        <v>0</v>
      </c>
      <c r="U297" s="507">
        <v>0</v>
      </c>
      <c r="V297" s="352">
        <v>0</v>
      </c>
      <c r="W297" s="106">
        <v>340</v>
      </c>
      <c r="X297" s="106">
        <v>110</v>
      </c>
      <c r="Y297" s="106">
        <v>0</v>
      </c>
      <c r="Z297" s="107">
        <f t="shared" si="36"/>
        <v>450</v>
      </c>
      <c r="AA297" s="156">
        <f t="shared" si="37"/>
        <v>41</v>
      </c>
      <c r="AB297" s="106">
        <f>ROUND(IF(Table2[[#This Row],[Type]]="Company",Table2[[#This Row],[Basic_Rate_Day]]*8.33%,5),0)</f>
        <v>5</v>
      </c>
      <c r="AC297" s="107">
        <f t="shared" si="32"/>
        <v>496</v>
      </c>
      <c r="AD297" s="106">
        <v>501</v>
      </c>
      <c r="AE297" s="343" t="s">
        <v>963</v>
      </c>
      <c r="AF297" s="343" t="s">
        <v>580</v>
      </c>
      <c r="AG297" s="343" t="s">
        <v>998</v>
      </c>
      <c r="AH297" s="343"/>
      <c r="AI297" s="349" t="str">
        <f t="shared" si="34"/>
        <v>1</v>
      </c>
      <c r="AJ297" s="353">
        <f t="shared" si="35"/>
        <v>-52</v>
      </c>
      <c r="AK297" s="349" t="str" cm="1">
        <f t="array" ref="AK297">_xlfn.IFS(Z297&lt;=501, "440-501", Z297&lt;=550, "502-550", Z297&lt;=600, "551-600", Z297&lt;=650, "601-650", Z297&lt;=700, "651-700", TRUE, "Above 700")</f>
        <v>440-501</v>
      </c>
      <c r="AL297" s="343"/>
      <c r="AM297" s="343"/>
      <c r="AN297" s="348">
        <v>44621</v>
      </c>
      <c r="AO297" s="374" t="s">
        <v>774</v>
      </c>
      <c r="AP297" s="349" t="str">
        <f t="shared" ca="1" si="38"/>
        <v>4Y 5M</v>
      </c>
      <c r="AQ297" s="355" t="str">
        <f>IF(_xlfn.DAYS(SETUP!$A$2,AN297)&lt;365,"Less Than 1 Yr", IF(_xlfn.DAYS(SETUP!$A$2,AN297)&lt;=730,"1 Year to 2 Yrs", IF(_xlfn.DAYS(SETUP!$A$2,AN297)&lt;=1095,"2 Yrs to 3 Yrs", IF(_xlfn.DAYS(SETUP!$A$2,AN297)&lt;=1825,"3 Yrs to 5 Yrs", IF(_xlfn.DAYS(SETUP!$A$2,AN297)&lt;=2555,"5 Yrs to 7 Yrs", "Above 7 Yrs")))))</f>
        <v>3 Yrs to 5 Yrs</v>
      </c>
      <c r="AR297" s="356" t="str">
        <f>IF(J297="","",DATEDIF(J297,SETUP!$B$2,"Y")&amp;" Yrs")</f>
        <v>38 Yrs</v>
      </c>
      <c r="AS297" s="349" t="str">
        <f>IF(J297="","",
 IF(DATEDIF(J297,SETUP!$B$2,"Y")&lt;25,"Below 25",
 IF(DATEDIF(J297,SETUP!$B$2,"Y")&lt;30,"25-30",
 IF(DATEDIF(J297,SETUP!$B$2,"Y")&lt;35,"30-35",
 IF(DATEDIF(J297,SETUP!$B$2,"Y")&lt;40,"35-40",
 "Above 40")))))</f>
        <v>35-40</v>
      </c>
      <c r="AT297" s="349" t="s">
        <v>1140</v>
      </c>
      <c r="AU297" s="349"/>
      <c r="AV297" s="343">
        <f t="shared" si="33"/>
        <v>20</v>
      </c>
      <c r="AW297" s="357"/>
      <c r="AX297" s="343">
        <v>340</v>
      </c>
      <c r="AY297" s="352">
        <v>110</v>
      </c>
      <c r="AZ297" s="343"/>
      <c r="BA297" s="343"/>
    </row>
    <row r="298" spans="1:53" ht="13.95" customHeight="1" x14ac:dyDescent="0.25">
      <c r="A298" s="343">
        <f>COUNTIF($D$2:D298,D298)</f>
        <v>81</v>
      </c>
      <c r="B298" s="344" t="s">
        <v>776</v>
      </c>
      <c r="C298" s="345" t="s">
        <v>777</v>
      </c>
      <c r="D298" s="343" t="s">
        <v>930</v>
      </c>
      <c r="E298" s="346" t="s">
        <v>42</v>
      </c>
      <c r="F298" s="343" t="s">
        <v>951</v>
      </c>
      <c r="G298" s="681" t="s">
        <v>51</v>
      </c>
      <c r="H298" s="343"/>
      <c r="I298" s="348" t="s">
        <v>52</v>
      </c>
      <c r="J298" s="348">
        <v>37531</v>
      </c>
      <c r="K298" s="348">
        <v>46054</v>
      </c>
      <c r="L298" s="343" t="s">
        <v>605</v>
      </c>
      <c r="M298" s="343"/>
      <c r="N298" s="349" t="str">
        <f>IF(OR(MASTER_Workers!$E298="Contractor-PF",MASTER_Workers!$E298="Company"),"Yes","No")</f>
        <v>Yes</v>
      </c>
      <c r="O298" s="349" t="str">
        <f>IF(Table2[[#This Row],[Unit]]= "Sakar-III", "YES", "NO")</f>
        <v>YES</v>
      </c>
      <c r="P298" s="350">
        <v>101971609796</v>
      </c>
      <c r="Q298" s="507">
        <v>0</v>
      </c>
      <c r="R298" s="343"/>
      <c r="S298" s="367" t="str">
        <f>IF(Table2[[#This Row],[Type]]&lt;&gt;"Company", "Contractor", IF(Table2[[#This Row],[Bank_Name]]&lt;&gt;"HDFC Bank", "Cheque Payment", "HDFC NEFT"))</f>
        <v>Contractor</v>
      </c>
      <c r="T298" s="507">
        <v>0</v>
      </c>
      <c r="U298" s="507">
        <v>0</v>
      </c>
      <c r="V298" s="352">
        <v>0</v>
      </c>
      <c r="W298" s="106">
        <v>340</v>
      </c>
      <c r="X298" s="106">
        <v>110</v>
      </c>
      <c r="Y298" s="106">
        <v>0</v>
      </c>
      <c r="Z298" s="107">
        <f t="shared" si="36"/>
        <v>450</v>
      </c>
      <c r="AA298" s="156">
        <f t="shared" si="37"/>
        <v>41</v>
      </c>
      <c r="AB298" s="106">
        <f>ROUND(IF(Table2[[#This Row],[Type]]="Company",Table2[[#This Row],[Basic_Rate_Day]]*8.33%,5),0)</f>
        <v>5</v>
      </c>
      <c r="AC298" s="107">
        <f t="shared" si="32"/>
        <v>496</v>
      </c>
      <c r="AD298" s="106">
        <v>501</v>
      </c>
      <c r="AE298" s="343" t="s">
        <v>963</v>
      </c>
      <c r="AF298" s="343" t="s">
        <v>580</v>
      </c>
      <c r="AG298" s="343" t="s">
        <v>998</v>
      </c>
      <c r="AH298" s="343"/>
      <c r="AI298" s="349" t="str">
        <f t="shared" si="34"/>
        <v>1</v>
      </c>
      <c r="AJ298" s="353">
        <f t="shared" si="35"/>
        <v>-52</v>
      </c>
      <c r="AK298" s="349" t="str" cm="1">
        <f t="array" ref="AK298">_xlfn.IFS(Z298&lt;=501, "440-501", Z298&lt;=550, "502-550", Z298&lt;=600, "551-600", Z298&lt;=650, "601-650", Z298&lt;=700, "651-700", TRUE, "Above 700")</f>
        <v>440-501</v>
      </c>
      <c r="AL298" s="343"/>
      <c r="AM298" s="343"/>
      <c r="AN298" s="348">
        <v>45108</v>
      </c>
      <c r="AO298" s="374" t="s">
        <v>776</v>
      </c>
      <c r="AP298" s="349" t="str">
        <f t="shared" ca="1" si="38"/>
        <v>3Y 1M</v>
      </c>
      <c r="AQ298" s="355" t="str">
        <f>IF(_xlfn.DAYS(SETUP!$A$2,AN298)&lt;365,"Less Than 1 Yr", IF(_xlfn.DAYS(SETUP!$A$2,AN298)&lt;=730,"1 Year to 2 Yrs", IF(_xlfn.DAYS(SETUP!$A$2,AN298)&lt;=1095,"2 Yrs to 3 Yrs", IF(_xlfn.DAYS(SETUP!$A$2,AN298)&lt;=1825,"3 Yrs to 5 Yrs", IF(_xlfn.DAYS(SETUP!$A$2,AN298)&lt;=2555,"5 Yrs to 7 Yrs", "Above 7 Yrs")))))</f>
        <v>3 Yrs to 5 Yrs</v>
      </c>
      <c r="AR298" s="356" t="str">
        <f>IF(J298="","",DATEDIF(J298,SETUP!$B$2,"Y")&amp;" Yrs")</f>
        <v>23 Yrs</v>
      </c>
      <c r="AS298" s="349" t="str">
        <f>IF(J298="","",
 IF(DATEDIF(J298,SETUP!$B$2,"Y")&lt;25,"Below 25",
 IF(DATEDIF(J298,SETUP!$B$2,"Y")&lt;30,"25-30",
 IF(DATEDIF(J298,SETUP!$B$2,"Y")&lt;35,"30-35",
 IF(DATEDIF(J298,SETUP!$B$2,"Y")&lt;40,"35-40",
 "Above 40")))))</f>
        <v>Below 25</v>
      </c>
      <c r="AT298" s="349" t="s">
        <v>1140</v>
      </c>
      <c r="AU298" s="349"/>
      <c r="AV298" s="343">
        <f t="shared" si="33"/>
        <v>20</v>
      </c>
      <c r="AW298" s="357"/>
      <c r="AX298" s="343">
        <v>340</v>
      </c>
      <c r="AY298" s="352">
        <v>110</v>
      </c>
      <c r="AZ298" s="343"/>
      <c r="BA298" s="343"/>
    </row>
    <row r="299" spans="1:53" ht="13.95" customHeight="1" x14ac:dyDescent="0.25">
      <c r="A299" s="343">
        <f>COUNTIF($D$2:D299,D299)</f>
        <v>82</v>
      </c>
      <c r="B299" s="344" t="s">
        <v>778</v>
      </c>
      <c r="C299" s="345" t="s">
        <v>779</v>
      </c>
      <c r="D299" s="343" t="s">
        <v>930</v>
      </c>
      <c r="E299" s="346" t="s">
        <v>42</v>
      </c>
      <c r="F299" s="343" t="s">
        <v>951</v>
      </c>
      <c r="G299" s="681" t="s">
        <v>51</v>
      </c>
      <c r="H299" s="343"/>
      <c r="I299" s="348" t="s">
        <v>52</v>
      </c>
      <c r="J299" s="348">
        <v>33604</v>
      </c>
      <c r="K299" s="348">
        <v>46054</v>
      </c>
      <c r="L299" s="343" t="s">
        <v>605</v>
      </c>
      <c r="M299" s="343"/>
      <c r="N299" s="349" t="str">
        <f>IF(OR(MASTER_Workers!$E299="Contractor-PF",MASTER_Workers!$E299="Company"),"Yes","No")</f>
        <v>Yes</v>
      </c>
      <c r="O299" s="349" t="str">
        <f>IF(Table2[[#This Row],[Unit]]= "Sakar-III", "YES", "NO")</f>
        <v>YES</v>
      </c>
      <c r="P299" s="350">
        <v>102030223489</v>
      </c>
      <c r="Q299" s="507">
        <v>0</v>
      </c>
      <c r="R299" s="343"/>
      <c r="S299" s="367" t="str">
        <f>IF(Table2[[#This Row],[Type]]&lt;&gt;"Company", "Contractor", IF(Table2[[#This Row],[Bank_Name]]&lt;&gt;"HDFC Bank", "Cheque Payment", "HDFC NEFT"))</f>
        <v>Contractor</v>
      </c>
      <c r="T299" s="507">
        <v>0</v>
      </c>
      <c r="U299" s="507">
        <v>0</v>
      </c>
      <c r="V299" s="352">
        <v>0</v>
      </c>
      <c r="W299" s="106">
        <v>340</v>
      </c>
      <c r="X299" s="106">
        <v>115</v>
      </c>
      <c r="Y299" s="106">
        <v>0</v>
      </c>
      <c r="Z299" s="107">
        <f t="shared" si="36"/>
        <v>455</v>
      </c>
      <c r="AA299" s="156">
        <f t="shared" si="37"/>
        <v>41</v>
      </c>
      <c r="AB299" s="106">
        <f>ROUND(IF(Table2[[#This Row],[Type]]="Company",Table2[[#This Row],[Basic_Rate_Day]]*8.33%,5),0)</f>
        <v>5</v>
      </c>
      <c r="AC299" s="107">
        <f t="shared" si="32"/>
        <v>501</v>
      </c>
      <c r="AD299" s="106">
        <v>501</v>
      </c>
      <c r="AE299" s="343" t="s">
        <v>963</v>
      </c>
      <c r="AF299" s="343" t="s">
        <v>580</v>
      </c>
      <c r="AG299" s="343" t="s">
        <v>996</v>
      </c>
      <c r="AH299" s="343"/>
      <c r="AI299" s="349" t="str">
        <f t="shared" si="34"/>
        <v>1</v>
      </c>
      <c r="AJ299" s="353">
        <f t="shared" si="35"/>
        <v>-47</v>
      </c>
      <c r="AK299" s="349" t="str" cm="1">
        <f t="array" ref="AK299">_xlfn.IFS(Z299&lt;=501, "440-501", Z299&lt;=550, "502-550", Z299&lt;=600, "551-600", Z299&lt;=650, "601-650", Z299&lt;=700, "651-700", TRUE, "Above 700")</f>
        <v>440-501</v>
      </c>
      <c r="AL299" s="343"/>
      <c r="AM299" s="343"/>
      <c r="AN299" s="348">
        <v>45261</v>
      </c>
      <c r="AO299" s="374" t="s">
        <v>778</v>
      </c>
      <c r="AP299" s="349" t="str">
        <f t="shared" ca="1" si="38"/>
        <v>2Y 8M</v>
      </c>
      <c r="AQ299" s="355" t="str">
        <f>IF(_xlfn.DAYS(SETUP!$A$2,AN299)&lt;365,"Less Than 1 Yr", IF(_xlfn.DAYS(SETUP!$A$2,AN299)&lt;=730,"1 Year to 2 Yrs", IF(_xlfn.DAYS(SETUP!$A$2,AN299)&lt;=1095,"2 Yrs to 3 Yrs", IF(_xlfn.DAYS(SETUP!$A$2,AN299)&lt;=1825,"3 Yrs to 5 Yrs", IF(_xlfn.DAYS(SETUP!$A$2,AN299)&lt;=2555,"5 Yrs to 7 Yrs", "Above 7 Yrs")))))</f>
        <v>2 Yrs to 3 Yrs</v>
      </c>
      <c r="AR299" s="356" t="str">
        <f>IF(J299="","",DATEDIF(J299,SETUP!$B$2,"Y")&amp;" Yrs")</f>
        <v>34 Yrs</v>
      </c>
      <c r="AS299" s="349" t="str">
        <f>IF(J299="","",
 IF(DATEDIF(J299,SETUP!$B$2,"Y")&lt;25,"Below 25",
 IF(DATEDIF(J299,SETUP!$B$2,"Y")&lt;30,"25-30",
 IF(DATEDIF(J299,SETUP!$B$2,"Y")&lt;35,"30-35",
 IF(DATEDIF(J299,SETUP!$B$2,"Y")&lt;40,"35-40",
 "Above 40")))))</f>
        <v>30-35</v>
      </c>
      <c r="AT299" s="349" t="s">
        <v>1140</v>
      </c>
      <c r="AU299" s="349"/>
      <c r="AV299" s="343">
        <f t="shared" si="33"/>
        <v>20</v>
      </c>
      <c r="AW299" s="357"/>
      <c r="AX299" s="343">
        <v>340</v>
      </c>
      <c r="AY299" s="352">
        <v>115</v>
      </c>
      <c r="AZ299" s="343"/>
      <c r="BA299" s="343"/>
    </row>
    <row r="300" spans="1:53" ht="13.95" customHeight="1" x14ac:dyDescent="0.25">
      <c r="A300" s="343">
        <f>COUNTIF($D$2:D300,D300)</f>
        <v>83</v>
      </c>
      <c r="B300" s="344" t="s">
        <v>780</v>
      </c>
      <c r="C300" s="345" t="s">
        <v>781</v>
      </c>
      <c r="D300" s="343" t="s">
        <v>930</v>
      </c>
      <c r="E300" s="346" t="s">
        <v>42</v>
      </c>
      <c r="F300" s="343" t="s">
        <v>951</v>
      </c>
      <c r="G300" s="681" t="s">
        <v>48</v>
      </c>
      <c r="H300" s="343"/>
      <c r="I300" s="348" t="s">
        <v>52</v>
      </c>
      <c r="J300" s="348">
        <v>32664</v>
      </c>
      <c r="K300" s="348">
        <v>46054</v>
      </c>
      <c r="L300" s="343" t="s">
        <v>605</v>
      </c>
      <c r="M300" s="343"/>
      <c r="N300" s="349" t="str">
        <f>IF(OR(MASTER_Workers!$E300="Contractor-PF",MASTER_Workers!$E300="Company"),"Yes","No")</f>
        <v>Yes</v>
      </c>
      <c r="O300" s="349" t="str">
        <f>IF(Table2[[#This Row],[Unit]]= "Sakar-III", "YES", "NO")</f>
        <v>YES</v>
      </c>
      <c r="P300" s="350">
        <v>102030223502</v>
      </c>
      <c r="Q300" s="507">
        <v>0</v>
      </c>
      <c r="R300" s="343"/>
      <c r="S300" s="367" t="str">
        <f>IF(Table2[[#This Row],[Type]]&lt;&gt;"Company", "Contractor", IF(Table2[[#This Row],[Bank_Name]]&lt;&gt;"HDFC Bank", "Cheque Payment", "HDFC NEFT"))</f>
        <v>Contractor</v>
      </c>
      <c r="T300" s="507">
        <v>0</v>
      </c>
      <c r="U300" s="507">
        <v>0</v>
      </c>
      <c r="V300" s="352">
        <v>0</v>
      </c>
      <c r="W300" s="106">
        <v>340</v>
      </c>
      <c r="X300" s="106">
        <v>105</v>
      </c>
      <c r="Y300" s="106">
        <v>0</v>
      </c>
      <c r="Z300" s="107">
        <f t="shared" si="36"/>
        <v>445</v>
      </c>
      <c r="AA300" s="156">
        <f t="shared" si="37"/>
        <v>41</v>
      </c>
      <c r="AB300" s="106">
        <f>ROUND(IF(Table2[[#This Row],[Type]]="Company",Table2[[#This Row],[Basic_Rate_Day]]*8.33%,5),0)</f>
        <v>5</v>
      </c>
      <c r="AC300" s="107">
        <f t="shared" si="32"/>
        <v>491</v>
      </c>
      <c r="AD300" s="106">
        <v>501</v>
      </c>
      <c r="AE300" s="343" t="s">
        <v>963</v>
      </c>
      <c r="AF300" s="343" t="s">
        <v>580</v>
      </c>
      <c r="AG300" s="343" t="s">
        <v>995</v>
      </c>
      <c r="AH300" s="343"/>
      <c r="AI300" s="349" t="str">
        <f t="shared" si="34"/>
        <v>1</v>
      </c>
      <c r="AJ300" s="353">
        <f t="shared" si="35"/>
        <v>-57</v>
      </c>
      <c r="AK300" s="349" t="str" cm="1">
        <f t="array" ref="AK300">_xlfn.IFS(Z300&lt;=501, "440-501", Z300&lt;=550, "502-550", Z300&lt;=600, "551-600", Z300&lt;=650, "601-650", Z300&lt;=700, "651-700", TRUE, "Above 700")</f>
        <v>440-501</v>
      </c>
      <c r="AL300" s="343"/>
      <c r="AM300" s="343"/>
      <c r="AN300" s="348">
        <v>45261</v>
      </c>
      <c r="AO300" s="374" t="s">
        <v>780</v>
      </c>
      <c r="AP300" s="349" t="str">
        <f t="shared" ca="1" si="38"/>
        <v>2Y 8M</v>
      </c>
      <c r="AQ300" s="355" t="str">
        <f>IF(_xlfn.DAYS(SETUP!$A$2,AN300)&lt;365,"Less Than 1 Yr", IF(_xlfn.DAYS(SETUP!$A$2,AN300)&lt;=730,"1 Year to 2 Yrs", IF(_xlfn.DAYS(SETUP!$A$2,AN300)&lt;=1095,"2 Yrs to 3 Yrs", IF(_xlfn.DAYS(SETUP!$A$2,AN300)&lt;=1825,"3 Yrs to 5 Yrs", IF(_xlfn.DAYS(SETUP!$A$2,AN300)&lt;=2555,"5 Yrs to 7 Yrs", "Above 7 Yrs")))))</f>
        <v>2 Yrs to 3 Yrs</v>
      </c>
      <c r="AR300" s="356" t="str">
        <f>IF(J300="","",DATEDIF(J300,SETUP!$B$2,"Y")&amp;" Yrs")</f>
        <v>36 Yrs</v>
      </c>
      <c r="AS300" s="349" t="str">
        <f>IF(J300="","",
 IF(DATEDIF(J300,SETUP!$B$2,"Y")&lt;25,"Below 25",
 IF(DATEDIF(J300,SETUP!$B$2,"Y")&lt;30,"25-30",
 IF(DATEDIF(J300,SETUP!$B$2,"Y")&lt;35,"30-35",
 IF(DATEDIF(J300,SETUP!$B$2,"Y")&lt;40,"35-40",
 "Above 40")))))</f>
        <v>35-40</v>
      </c>
      <c r="AT300" s="349" t="s">
        <v>1140</v>
      </c>
      <c r="AU300" s="349"/>
      <c r="AV300" s="343">
        <f t="shared" si="33"/>
        <v>20</v>
      </c>
      <c r="AW300" s="357"/>
      <c r="AX300" s="343">
        <v>340</v>
      </c>
      <c r="AY300" s="352">
        <v>105</v>
      </c>
      <c r="AZ300" s="343"/>
      <c r="BA300" s="343"/>
    </row>
    <row r="301" spans="1:53" ht="13.95" customHeight="1" x14ac:dyDescent="0.25">
      <c r="A301" s="343">
        <f>COUNTIF($D$2:D301,D301)</f>
        <v>84</v>
      </c>
      <c r="B301" s="344" t="s">
        <v>782</v>
      </c>
      <c r="C301" s="345" t="s">
        <v>783</v>
      </c>
      <c r="D301" s="343" t="s">
        <v>930</v>
      </c>
      <c r="E301" s="346" t="s">
        <v>42</v>
      </c>
      <c r="F301" s="343" t="s">
        <v>951</v>
      </c>
      <c r="G301" s="681" t="s">
        <v>48</v>
      </c>
      <c r="H301" s="343"/>
      <c r="I301" s="348" t="s">
        <v>52</v>
      </c>
      <c r="J301" s="348">
        <v>27629</v>
      </c>
      <c r="K301" s="348">
        <v>46054</v>
      </c>
      <c r="L301" s="343" t="s">
        <v>605</v>
      </c>
      <c r="M301" s="343"/>
      <c r="N301" s="349" t="str">
        <f>IF(OR(MASTER_Workers!$E301="Contractor-PF",MASTER_Workers!$E301="Company"),"Yes","No")</f>
        <v>Yes</v>
      </c>
      <c r="O301" s="349" t="str">
        <f>IF(Table2[[#This Row],[Unit]]= "Sakar-III", "YES", "NO")</f>
        <v>YES</v>
      </c>
      <c r="P301" s="350">
        <v>102030223470</v>
      </c>
      <c r="Q301" s="507">
        <v>0</v>
      </c>
      <c r="R301" s="343"/>
      <c r="S301" s="367" t="str">
        <f>IF(Table2[[#This Row],[Type]]&lt;&gt;"Company", "Contractor", IF(Table2[[#This Row],[Bank_Name]]&lt;&gt;"HDFC Bank", "Cheque Payment", "HDFC NEFT"))</f>
        <v>Contractor</v>
      </c>
      <c r="T301" s="507">
        <v>0</v>
      </c>
      <c r="U301" s="507">
        <v>0</v>
      </c>
      <c r="V301" s="352">
        <v>0</v>
      </c>
      <c r="W301" s="106">
        <v>340</v>
      </c>
      <c r="X301" s="106">
        <v>105</v>
      </c>
      <c r="Y301" s="106">
        <v>0</v>
      </c>
      <c r="Z301" s="107">
        <f t="shared" si="36"/>
        <v>445</v>
      </c>
      <c r="AA301" s="156">
        <f t="shared" si="37"/>
        <v>41</v>
      </c>
      <c r="AB301" s="106">
        <f>ROUND(IF(Table2[[#This Row],[Type]]="Company",Table2[[#This Row],[Basic_Rate_Day]]*8.33%,5),0)</f>
        <v>5</v>
      </c>
      <c r="AC301" s="107">
        <f t="shared" si="32"/>
        <v>491</v>
      </c>
      <c r="AD301" s="106">
        <v>501</v>
      </c>
      <c r="AE301" s="343" t="s">
        <v>963</v>
      </c>
      <c r="AF301" s="343" t="s">
        <v>580</v>
      </c>
      <c r="AG301" s="343" t="s">
        <v>613</v>
      </c>
      <c r="AH301" s="343"/>
      <c r="AI301" s="349" t="str">
        <f t="shared" si="34"/>
        <v>1</v>
      </c>
      <c r="AJ301" s="353">
        <f t="shared" si="35"/>
        <v>-57</v>
      </c>
      <c r="AK301" s="349" t="str" cm="1">
        <f t="array" ref="AK301">_xlfn.IFS(Z301&lt;=501, "440-501", Z301&lt;=550, "502-550", Z301&lt;=600, "551-600", Z301&lt;=650, "601-650", Z301&lt;=700, "651-700", TRUE, "Above 700")</f>
        <v>440-501</v>
      </c>
      <c r="AL301" s="343"/>
      <c r="AM301" s="343"/>
      <c r="AN301" s="348">
        <v>45292</v>
      </c>
      <c r="AO301" s="374" t="s">
        <v>782</v>
      </c>
      <c r="AP301" s="349" t="str">
        <f t="shared" ca="1" si="38"/>
        <v>2Y 7M</v>
      </c>
      <c r="AQ301" s="355" t="str">
        <f>IF(_xlfn.DAYS(SETUP!$A$2,AN301)&lt;365,"Less Than 1 Yr", IF(_xlfn.DAYS(SETUP!$A$2,AN301)&lt;=730,"1 Year to 2 Yrs", IF(_xlfn.DAYS(SETUP!$A$2,AN301)&lt;=1095,"2 Yrs to 3 Yrs", IF(_xlfn.DAYS(SETUP!$A$2,AN301)&lt;=1825,"3 Yrs to 5 Yrs", IF(_xlfn.DAYS(SETUP!$A$2,AN301)&lt;=2555,"5 Yrs to 7 Yrs", "Above 7 Yrs")))))</f>
        <v>2 Yrs to 3 Yrs</v>
      </c>
      <c r="AR301" s="356" t="str">
        <f>IF(J301="","",DATEDIF(J301,SETUP!$B$2,"Y")&amp;" Yrs")</f>
        <v>50 Yrs</v>
      </c>
      <c r="AS301" s="349" t="str">
        <f>IF(J301="","",
 IF(DATEDIF(J301,SETUP!$B$2,"Y")&lt;25,"Below 25",
 IF(DATEDIF(J301,SETUP!$B$2,"Y")&lt;30,"25-30",
 IF(DATEDIF(J301,SETUP!$B$2,"Y")&lt;35,"30-35",
 IF(DATEDIF(J301,SETUP!$B$2,"Y")&lt;40,"35-40",
 "Above 40")))))</f>
        <v>Above 40</v>
      </c>
      <c r="AT301" s="349" t="s">
        <v>1140</v>
      </c>
      <c r="AU301" s="349"/>
      <c r="AV301" s="343">
        <f t="shared" si="33"/>
        <v>20</v>
      </c>
      <c r="AW301" s="357"/>
      <c r="AX301" s="343">
        <v>340</v>
      </c>
      <c r="AY301" s="352">
        <v>105</v>
      </c>
      <c r="AZ301" s="343"/>
      <c r="BA301" s="343"/>
    </row>
    <row r="302" spans="1:53" ht="13.95" customHeight="1" x14ac:dyDescent="0.25">
      <c r="A302" s="343">
        <f>COUNTIF($D$2:D302,D302)</f>
        <v>85</v>
      </c>
      <c r="B302" s="344" t="s">
        <v>784</v>
      </c>
      <c r="C302" s="345" t="s">
        <v>785</v>
      </c>
      <c r="D302" s="343" t="s">
        <v>930</v>
      </c>
      <c r="E302" s="346" t="s">
        <v>42</v>
      </c>
      <c r="F302" s="343" t="s">
        <v>951</v>
      </c>
      <c r="G302" s="681" t="s">
        <v>51</v>
      </c>
      <c r="H302" s="343"/>
      <c r="I302" s="348" t="s">
        <v>52</v>
      </c>
      <c r="J302" s="348">
        <v>29738</v>
      </c>
      <c r="K302" s="348">
        <v>46054</v>
      </c>
      <c r="L302" s="343" t="s">
        <v>605</v>
      </c>
      <c r="M302" s="343"/>
      <c r="N302" s="349" t="str">
        <f>IF(OR(MASTER_Workers!$E302="Contractor-PF",MASTER_Workers!$E302="Company"),"Yes","No")</f>
        <v>Yes</v>
      </c>
      <c r="O302" s="349" t="str">
        <f>IF(Table2[[#This Row],[Unit]]= "Sakar-III", "YES", "NO")</f>
        <v>YES</v>
      </c>
      <c r="P302" s="350">
        <v>101153327549</v>
      </c>
      <c r="Q302" s="507">
        <v>0</v>
      </c>
      <c r="R302" s="343"/>
      <c r="S302" s="367" t="str">
        <f>IF(Table2[[#This Row],[Type]]&lt;&gt;"Company", "Contractor", IF(Table2[[#This Row],[Bank_Name]]&lt;&gt;"HDFC Bank", "Cheque Payment", "HDFC NEFT"))</f>
        <v>Contractor</v>
      </c>
      <c r="T302" s="507">
        <v>0</v>
      </c>
      <c r="U302" s="507">
        <v>0</v>
      </c>
      <c r="V302" s="352">
        <v>0</v>
      </c>
      <c r="W302" s="106">
        <v>340</v>
      </c>
      <c r="X302" s="106">
        <v>100</v>
      </c>
      <c r="Y302" s="106">
        <v>0</v>
      </c>
      <c r="Z302" s="107">
        <f t="shared" si="36"/>
        <v>440</v>
      </c>
      <c r="AA302" s="156">
        <f t="shared" si="37"/>
        <v>41</v>
      </c>
      <c r="AB302" s="106">
        <f>ROUND(IF(Table2[[#This Row],[Type]]="Company",Table2[[#This Row],[Basic_Rate_Day]]*8.33%,5),0)</f>
        <v>5</v>
      </c>
      <c r="AC302" s="107">
        <f t="shared" si="32"/>
        <v>486</v>
      </c>
      <c r="AD302" s="106">
        <v>501</v>
      </c>
      <c r="AE302" s="343" t="s">
        <v>963</v>
      </c>
      <c r="AF302" s="343" t="s">
        <v>580</v>
      </c>
      <c r="AG302" s="343" t="s">
        <v>996</v>
      </c>
      <c r="AH302" s="343"/>
      <c r="AI302" s="349" t="str">
        <f t="shared" si="34"/>
        <v>1</v>
      </c>
      <c r="AJ302" s="353">
        <f t="shared" si="35"/>
        <v>-62</v>
      </c>
      <c r="AK302" s="349" t="str" cm="1">
        <f t="array" ref="AK302">_xlfn.IFS(Z302&lt;=501, "440-501", Z302&lt;=550, "502-550", Z302&lt;=600, "551-600", Z302&lt;=650, "601-650", Z302&lt;=700, "651-700", TRUE, "Above 700")</f>
        <v>440-501</v>
      </c>
      <c r="AL302" s="343"/>
      <c r="AM302" s="343"/>
      <c r="AN302" s="348">
        <v>45292</v>
      </c>
      <c r="AO302" s="374" t="s">
        <v>784</v>
      </c>
      <c r="AP302" s="349" t="str">
        <f t="shared" ca="1" si="38"/>
        <v>2Y 7M</v>
      </c>
      <c r="AQ302" s="355" t="str">
        <f>IF(_xlfn.DAYS(SETUP!$A$2,AN302)&lt;365,"Less Than 1 Yr", IF(_xlfn.DAYS(SETUP!$A$2,AN302)&lt;=730,"1 Year to 2 Yrs", IF(_xlfn.DAYS(SETUP!$A$2,AN302)&lt;=1095,"2 Yrs to 3 Yrs", IF(_xlfn.DAYS(SETUP!$A$2,AN302)&lt;=1825,"3 Yrs to 5 Yrs", IF(_xlfn.DAYS(SETUP!$A$2,AN302)&lt;=2555,"5 Yrs to 7 Yrs", "Above 7 Yrs")))))</f>
        <v>2 Yrs to 3 Yrs</v>
      </c>
      <c r="AR302" s="356" t="str">
        <f>IF(J302="","",DATEDIF(J302,SETUP!$B$2,"Y")&amp;" Yrs")</f>
        <v>44 Yrs</v>
      </c>
      <c r="AS302" s="349" t="str">
        <f>IF(J302="","",
 IF(DATEDIF(J302,SETUP!$B$2,"Y")&lt;25,"Below 25",
 IF(DATEDIF(J302,SETUP!$B$2,"Y")&lt;30,"25-30",
 IF(DATEDIF(J302,SETUP!$B$2,"Y")&lt;35,"30-35",
 IF(DATEDIF(J302,SETUP!$B$2,"Y")&lt;40,"35-40",
 "Above 40")))))</f>
        <v>Above 40</v>
      </c>
      <c r="AT302" s="349" t="s">
        <v>1140</v>
      </c>
      <c r="AU302" s="349"/>
      <c r="AV302" s="343">
        <f t="shared" si="33"/>
        <v>20</v>
      </c>
      <c r="AW302" s="357"/>
      <c r="AX302" s="343">
        <v>340</v>
      </c>
      <c r="AY302" s="352">
        <v>100</v>
      </c>
      <c r="AZ302" s="343"/>
      <c r="BA302" s="343"/>
    </row>
    <row r="303" spans="1:53" ht="13.95" customHeight="1" x14ac:dyDescent="0.25">
      <c r="A303" s="343">
        <f>COUNTIF($D$2:D303,D303)</f>
        <v>86</v>
      </c>
      <c r="B303" s="344" t="s">
        <v>786</v>
      </c>
      <c r="C303" s="345" t="s">
        <v>787</v>
      </c>
      <c r="D303" s="343" t="s">
        <v>930</v>
      </c>
      <c r="E303" s="346" t="s">
        <v>42</v>
      </c>
      <c r="F303" s="343" t="s">
        <v>951</v>
      </c>
      <c r="G303" s="681" t="s">
        <v>48</v>
      </c>
      <c r="H303" s="343"/>
      <c r="I303" s="348" t="s">
        <v>52</v>
      </c>
      <c r="J303" s="348">
        <v>28126</v>
      </c>
      <c r="K303" s="348">
        <v>46054</v>
      </c>
      <c r="L303" s="343" t="s">
        <v>605</v>
      </c>
      <c r="M303" s="343"/>
      <c r="N303" s="349" t="str">
        <f>IF(OR(MASTER_Workers!$E303="Contractor-PF",MASTER_Workers!$E303="Company"),"Yes","No")</f>
        <v>Yes</v>
      </c>
      <c r="O303" s="349" t="str">
        <f>IF(Table2[[#This Row],[Unit]]= "Sakar-III", "YES", "NO")</f>
        <v>YES</v>
      </c>
      <c r="P303" s="350">
        <v>101450134627</v>
      </c>
      <c r="Q303" s="507">
        <v>0</v>
      </c>
      <c r="R303" s="343"/>
      <c r="S303" s="367" t="str">
        <f>IF(Table2[[#This Row],[Type]]&lt;&gt;"Company", "Contractor", IF(Table2[[#This Row],[Bank_Name]]&lt;&gt;"HDFC Bank", "Cheque Payment", "HDFC NEFT"))</f>
        <v>Contractor</v>
      </c>
      <c r="T303" s="507">
        <v>0</v>
      </c>
      <c r="U303" s="507">
        <v>0</v>
      </c>
      <c r="V303" s="352">
        <v>0</v>
      </c>
      <c r="W303" s="106">
        <v>340</v>
      </c>
      <c r="X303" s="106">
        <v>105</v>
      </c>
      <c r="Y303" s="106">
        <v>0</v>
      </c>
      <c r="Z303" s="107">
        <f t="shared" si="36"/>
        <v>445</v>
      </c>
      <c r="AA303" s="156">
        <f t="shared" si="37"/>
        <v>41</v>
      </c>
      <c r="AB303" s="106">
        <f>ROUND(IF(Table2[[#This Row],[Type]]="Company",Table2[[#This Row],[Basic_Rate_Day]]*8.33%,5),0)</f>
        <v>5</v>
      </c>
      <c r="AC303" s="107">
        <f t="shared" si="32"/>
        <v>491</v>
      </c>
      <c r="AD303" s="106">
        <v>501</v>
      </c>
      <c r="AE303" s="343" t="s">
        <v>963</v>
      </c>
      <c r="AF303" s="343" t="s">
        <v>580</v>
      </c>
      <c r="AG303" s="343" t="s">
        <v>996</v>
      </c>
      <c r="AH303" s="343"/>
      <c r="AI303" s="349" t="str">
        <f t="shared" si="34"/>
        <v>1</v>
      </c>
      <c r="AJ303" s="353">
        <f t="shared" si="35"/>
        <v>-57</v>
      </c>
      <c r="AK303" s="349" t="str" cm="1">
        <f t="array" ref="AK303">_xlfn.IFS(Z303&lt;=501, "440-501", Z303&lt;=550, "502-550", Z303&lt;=600, "551-600", Z303&lt;=650, "601-650", Z303&lt;=700, "651-700", TRUE, "Above 700")</f>
        <v>440-501</v>
      </c>
      <c r="AL303" s="343"/>
      <c r="AM303" s="343"/>
      <c r="AN303" s="348">
        <v>45474</v>
      </c>
      <c r="AO303" s="374" t="s">
        <v>786</v>
      </c>
      <c r="AP303" s="349" t="str">
        <f t="shared" ca="1" si="38"/>
        <v>2Y 1M</v>
      </c>
      <c r="AQ303" s="355" t="str">
        <f>IF(_xlfn.DAYS(SETUP!$A$2,AN303)&lt;365,"Less Than 1 Yr", IF(_xlfn.DAYS(SETUP!$A$2,AN303)&lt;=730,"1 Year to 2 Yrs", IF(_xlfn.DAYS(SETUP!$A$2,AN303)&lt;=1095,"2 Yrs to 3 Yrs", IF(_xlfn.DAYS(SETUP!$A$2,AN303)&lt;=1825,"3 Yrs to 5 Yrs", IF(_xlfn.DAYS(SETUP!$A$2,AN303)&lt;=2555,"5 Yrs to 7 Yrs", "Above 7 Yrs")))))</f>
        <v>2 Yrs to 3 Yrs</v>
      </c>
      <c r="AR303" s="356" t="str">
        <f>IF(J303="","",DATEDIF(J303,SETUP!$B$2,"Y")&amp;" Yrs")</f>
        <v>49 Yrs</v>
      </c>
      <c r="AS303" s="349" t="str">
        <f>IF(J303="","",
 IF(DATEDIF(J303,SETUP!$B$2,"Y")&lt;25,"Below 25",
 IF(DATEDIF(J303,SETUP!$B$2,"Y")&lt;30,"25-30",
 IF(DATEDIF(J303,SETUP!$B$2,"Y")&lt;35,"30-35",
 IF(DATEDIF(J303,SETUP!$B$2,"Y")&lt;40,"35-40",
 "Above 40")))))</f>
        <v>Above 40</v>
      </c>
      <c r="AT303" s="349" t="s">
        <v>1140</v>
      </c>
      <c r="AU303" s="349"/>
      <c r="AV303" s="343">
        <f t="shared" si="33"/>
        <v>20</v>
      </c>
      <c r="AW303" s="357"/>
      <c r="AX303" s="343">
        <v>340</v>
      </c>
      <c r="AY303" s="352">
        <v>105</v>
      </c>
      <c r="AZ303" s="343"/>
      <c r="BA303" s="343"/>
    </row>
    <row r="304" spans="1:53" ht="13.95" customHeight="1" x14ac:dyDescent="0.25">
      <c r="A304" s="343">
        <f>COUNTIF($D$2:D304,D304)</f>
        <v>87</v>
      </c>
      <c r="B304" s="344" t="s">
        <v>788</v>
      </c>
      <c r="C304" s="345" t="s">
        <v>789</v>
      </c>
      <c r="D304" s="343" t="s">
        <v>930</v>
      </c>
      <c r="E304" s="346" t="s">
        <v>42</v>
      </c>
      <c r="F304" s="343" t="s">
        <v>951</v>
      </c>
      <c r="G304" s="681" t="s">
        <v>51</v>
      </c>
      <c r="H304" s="343"/>
      <c r="I304" s="348" t="s">
        <v>52</v>
      </c>
      <c r="J304" s="348">
        <v>33025</v>
      </c>
      <c r="K304" s="348">
        <v>46054</v>
      </c>
      <c r="L304" s="343" t="s">
        <v>605</v>
      </c>
      <c r="M304" s="343"/>
      <c r="N304" s="349" t="str">
        <f>IF(OR(MASTER_Workers!$E304="Contractor-PF",MASTER_Workers!$E304="Company"),"Yes","No")</f>
        <v>Yes</v>
      </c>
      <c r="O304" s="349" t="str">
        <f>IF(Table2[[#This Row],[Unit]]= "Sakar-III", "YES", "NO")</f>
        <v>YES</v>
      </c>
      <c r="P304" s="350">
        <v>102093108515</v>
      </c>
      <c r="Q304" s="507">
        <v>0</v>
      </c>
      <c r="R304" s="343"/>
      <c r="S304" s="367" t="str">
        <f>IF(Table2[[#This Row],[Type]]&lt;&gt;"Company", "Contractor", IF(Table2[[#This Row],[Bank_Name]]&lt;&gt;"HDFC Bank", "Cheque Payment", "HDFC NEFT"))</f>
        <v>Contractor</v>
      </c>
      <c r="T304" s="507">
        <v>0</v>
      </c>
      <c r="U304" s="507">
        <v>0</v>
      </c>
      <c r="V304" s="352">
        <v>0</v>
      </c>
      <c r="W304" s="106">
        <v>340</v>
      </c>
      <c r="X304" s="106">
        <v>105</v>
      </c>
      <c r="Y304" s="106">
        <v>0</v>
      </c>
      <c r="Z304" s="107">
        <f t="shared" si="36"/>
        <v>445</v>
      </c>
      <c r="AA304" s="156">
        <f t="shared" si="37"/>
        <v>41</v>
      </c>
      <c r="AB304" s="106">
        <f>ROUND(IF(Table2[[#This Row],[Type]]="Company",Table2[[#This Row],[Basic_Rate_Day]]*8.33%,5),0)</f>
        <v>5</v>
      </c>
      <c r="AC304" s="107">
        <f t="shared" si="32"/>
        <v>491</v>
      </c>
      <c r="AD304" s="106">
        <v>501</v>
      </c>
      <c r="AE304" s="343" t="s">
        <v>963</v>
      </c>
      <c r="AF304" s="343" t="s">
        <v>580</v>
      </c>
      <c r="AG304" s="343" t="s">
        <v>996</v>
      </c>
      <c r="AH304" s="343"/>
      <c r="AI304" s="349" t="str">
        <f t="shared" si="34"/>
        <v>1</v>
      </c>
      <c r="AJ304" s="353">
        <f t="shared" si="35"/>
        <v>-57</v>
      </c>
      <c r="AK304" s="349" t="str" cm="1">
        <f t="array" ref="AK304">_xlfn.IFS(Z304&lt;=501, "440-501", Z304&lt;=550, "502-550", Z304&lt;=600, "551-600", Z304&lt;=650, "601-650", Z304&lt;=700, "651-700", TRUE, "Above 700")</f>
        <v>440-501</v>
      </c>
      <c r="AL304" s="343"/>
      <c r="AM304" s="343"/>
      <c r="AN304" s="348">
        <v>45474</v>
      </c>
      <c r="AO304" s="374" t="s">
        <v>788</v>
      </c>
      <c r="AP304" s="349" t="str">
        <f t="shared" ca="1" si="38"/>
        <v>2Y 1M</v>
      </c>
      <c r="AQ304" s="355" t="str">
        <f>IF(_xlfn.DAYS(SETUP!$A$2,AN304)&lt;365,"Less Than 1 Yr", IF(_xlfn.DAYS(SETUP!$A$2,AN304)&lt;=730,"1 Year to 2 Yrs", IF(_xlfn.DAYS(SETUP!$A$2,AN304)&lt;=1095,"2 Yrs to 3 Yrs", IF(_xlfn.DAYS(SETUP!$A$2,AN304)&lt;=1825,"3 Yrs to 5 Yrs", IF(_xlfn.DAYS(SETUP!$A$2,AN304)&lt;=2555,"5 Yrs to 7 Yrs", "Above 7 Yrs")))))</f>
        <v>2 Yrs to 3 Yrs</v>
      </c>
      <c r="AR304" s="356" t="str">
        <f>IF(J304="","",DATEDIF(J304,SETUP!$B$2,"Y")&amp;" Yrs")</f>
        <v>35 Yrs</v>
      </c>
      <c r="AS304" s="349" t="str">
        <f>IF(J304="","",
 IF(DATEDIF(J304,SETUP!$B$2,"Y")&lt;25,"Below 25",
 IF(DATEDIF(J304,SETUP!$B$2,"Y")&lt;30,"25-30",
 IF(DATEDIF(J304,SETUP!$B$2,"Y")&lt;35,"30-35",
 IF(DATEDIF(J304,SETUP!$B$2,"Y")&lt;40,"35-40",
 "Above 40")))))</f>
        <v>35-40</v>
      </c>
      <c r="AT304" s="349" t="s">
        <v>1140</v>
      </c>
      <c r="AU304" s="349"/>
      <c r="AV304" s="343">
        <f t="shared" si="33"/>
        <v>20</v>
      </c>
      <c r="AW304" s="357"/>
      <c r="AX304" s="343">
        <v>340</v>
      </c>
      <c r="AY304" s="352">
        <v>105</v>
      </c>
      <c r="AZ304" s="343"/>
      <c r="BA304" s="343"/>
    </row>
    <row r="305" spans="1:53" ht="13.95" customHeight="1" x14ac:dyDescent="0.25">
      <c r="A305" s="343">
        <f>COUNTIF($D$2:D305,D305)</f>
        <v>88</v>
      </c>
      <c r="B305" s="344" t="s">
        <v>790</v>
      </c>
      <c r="C305" s="345" t="s">
        <v>791</v>
      </c>
      <c r="D305" s="343" t="s">
        <v>930</v>
      </c>
      <c r="E305" s="346" t="s">
        <v>42</v>
      </c>
      <c r="F305" s="343" t="s">
        <v>951</v>
      </c>
      <c r="G305" s="681" t="s">
        <v>247</v>
      </c>
      <c r="H305" s="343"/>
      <c r="I305" s="348" t="s">
        <v>45</v>
      </c>
      <c r="J305" s="348">
        <v>36228</v>
      </c>
      <c r="K305" s="348">
        <v>46054</v>
      </c>
      <c r="L305" s="343" t="s">
        <v>605</v>
      </c>
      <c r="M305" s="343"/>
      <c r="N305" s="349" t="str">
        <f>IF(OR(MASTER_Workers!$E305="Contractor-PF",MASTER_Workers!$E305="Company"),"Yes","No")</f>
        <v>Yes</v>
      </c>
      <c r="O305" s="349" t="str">
        <f>IF(Table2[[#This Row],[Unit]]= "Sakar-III", "YES", "NO")</f>
        <v>YES</v>
      </c>
      <c r="P305" s="350">
        <v>101654573483</v>
      </c>
      <c r="Q305" s="507">
        <v>0</v>
      </c>
      <c r="R305" s="343"/>
      <c r="S305" s="368" t="str">
        <f>IF(Table2[[#This Row],[Type]]&lt;&gt;"Company", "Contractor", IF(Table2[[#This Row],[Bank_Name]]&lt;&gt;"HDFC Bank", "Cheque Payment", "HDFC NEFT"))</f>
        <v>Contractor</v>
      </c>
      <c r="T305" s="507">
        <v>0</v>
      </c>
      <c r="U305" s="507">
        <v>0</v>
      </c>
      <c r="V305" s="352">
        <v>0</v>
      </c>
      <c r="W305" s="106">
        <v>350</v>
      </c>
      <c r="X305" s="106">
        <v>110</v>
      </c>
      <c r="Y305" s="106">
        <v>10</v>
      </c>
      <c r="Z305" s="107">
        <f t="shared" si="36"/>
        <v>470</v>
      </c>
      <c r="AA305" s="156">
        <f t="shared" si="37"/>
        <v>42</v>
      </c>
      <c r="AB305" s="155">
        <f>ROUND(IF(Table2[[#This Row],[Type]]="Company",Table2[[#This Row],[Basic_Rate_Day]]*8.33%,5),0)</f>
        <v>5</v>
      </c>
      <c r="AC305" s="107">
        <f t="shared" si="32"/>
        <v>517</v>
      </c>
      <c r="AD305" s="106">
        <v>501</v>
      </c>
      <c r="AE305" s="343" t="s">
        <v>963</v>
      </c>
      <c r="AF305" s="343" t="s">
        <v>580</v>
      </c>
      <c r="AG305" s="343" t="s">
        <v>998</v>
      </c>
      <c r="AH305" s="343"/>
      <c r="AI305" s="349" t="str">
        <f t="shared" si="34"/>
        <v>1</v>
      </c>
      <c r="AJ305" s="353">
        <f t="shared" si="35"/>
        <v>-32</v>
      </c>
      <c r="AK305" s="349" t="str" cm="1">
        <f t="array" ref="AK305">_xlfn.IFS(Z305&lt;=501, "440-501", Z305&lt;=550, "502-550", Z305&lt;=600, "551-600", Z305&lt;=650, "601-650", Z305&lt;=700, "651-700", TRUE, "Above 700")</f>
        <v>440-501</v>
      </c>
      <c r="AL305" s="343"/>
      <c r="AM305" s="343"/>
      <c r="AN305" s="348">
        <v>45474</v>
      </c>
      <c r="AO305" s="374" t="s">
        <v>790</v>
      </c>
      <c r="AP305" s="349" t="str">
        <f t="shared" ca="1" si="38"/>
        <v>2Y 1M</v>
      </c>
      <c r="AQ305" s="355" t="str">
        <f>IF(_xlfn.DAYS(SETUP!$A$2,AN305)&lt;365,"Less Than 1 Yr", IF(_xlfn.DAYS(SETUP!$A$2,AN305)&lt;=730,"1 Year to 2 Yrs", IF(_xlfn.DAYS(SETUP!$A$2,AN305)&lt;=1095,"2 Yrs to 3 Yrs", IF(_xlfn.DAYS(SETUP!$A$2,AN305)&lt;=1825,"3 Yrs to 5 Yrs", IF(_xlfn.DAYS(SETUP!$A$2,AN305)&lt;=2555,"5 Yrs to 7 Yrs", "Above 7 Yrs")))))</f>
        <v>2 Yrs to 3 Yrs</v>
      </c>
      <c r="AR305" s="356" t="str">
        <f>IF(J305="","",DATEDIF(J305,SETUP!$B$2,"Y")&amp;" Yrs")</f>
        <v>27 Yrs</v>
      </c>
      <c r="AS305" s="349" t="str">
        <f>IF(J305="","",
 IF(DATEDIF(J305,SETUP!$B$2,"Y")&lt;25,"Below 25",
 IF(DATEDIF(J305,SETUP!$B$2,"Y")&lt;30,"25-30",
 IF(DATEDIF(J305,SETUP!$B$2,"Y")&lt;35,"30-35",
 IF(DATEDIF(J305,SETUP!$B$2,"Y")&lt;40,"35-40",
 "Above 40")))))</f>
        <v>25-30</v>
      </c>
      <c r="AT305" s="349" t="s">
        <v>1142</v>
      </c>
      <c r="AU305" s="349"/>
      <c r="AV305" s="349">
        <f t="shared" si="33"/>
        <v>20</v>
      </c>
      <c r="AW305" s="357"/>
      <c r="AX305" s="343">
        <v>350</v>
      </c>
      <c r="AY305" s="352">
        <v>110</v>
      </c>
      <c r="AZ305" s="343"/>
      <c r="BA305" s="343"/>
    </row>
    <row r="306" spans="1:53" ht="13.95" customHeight="1" x14ac:dyDescent="0.25">
      <c r="A306" s="343">
        <f>COUNTIF($D$2:D306,D306)</f>
        <v>89</v>
      </c>
      <c r="B306" s="344" t="s">
        <v>792</v>
      </c>
      <c r="C306" s="345" t="s">
        <v>793</v>
      </c>
      <c r="D306" s="343" t="s">
        <v>930</v>
      </c>
      <c r="E306" s="346" t="s">
        <v>42</v>
      </c>
      <c r="F306" s="343" t="s">
        <v>951</v>
      </c>
      <c r="G306" s="681" t="s">
        <v>51</v>
      </c>
      <c r="H306" s="343"/>
      <c r="I306" s="348" t="s">
        <v>52</v>
      </c>
      <c r="J306" s="348">
        <v>34871</v>
      </c>
      <c r="K306" s="348">
        <v>46054</v>
      </c>
      <c r="L306" s="343" t="s">
        <v>605</v>
      </c>
      <c r="M306" s="343"/>
      <c r="N306" s="349" t="str">
        <f>IF(OR(MASTER_Workers!$E306="Contractor-PF",MASTER_Workers!$E306="Company"),"Yes","No")</f>
        <v>Yes</v>
      </c>
      <c r="O306" s="349" t="str">
        <f>IF(Table2[[#This Row],[Unit]]= "Sakar-III", "YES", "NO")</f>
        <v>YES</v>
      </c>
      <c r="P306" s="350">
        <v>102093108504</v>
      </c>
      <c r="Q306" s="507">
        <v>0</v>
      </c>
      <c r="R306" s="343"/>
      <c r="S306" s="367" t="str">
        <f>IF(Table2[[#This Row],[Type]]&lt;&gt;"Company", "Contractor", IF(Table2[[#This Row],[Bank_Name]]&lt;&gt;"HDFC Bank", "Cheque Payment", "HDFC NEFT"))</f>
        <v>Contractor</v>
      </c>
      <c r="T306" s="507">
        <v>0</v>
      </c>
      <c r="U306" s="507">
        <v>0</v>
      </c>
      <c r="V306" s="352">
        <v>0</v>
      </c>
      <c r="W306" s="106">
        <v>340</v>
      </c>
      <c r="X306" s="106">
        <v>100</v>
      </c>
      <c r="Y306" s="106">
        <v>0</v>
      </c>
      <c r="Z306" s="107">
        <f t="shared" si="36"/>
        <v>440</v>
      </c>
      <c r="AA306" s="156">
        <f t="shared" si="37"/>
        <v>41</v>
      </c>
      <c r="AB306" s="106">
        <f>ROUND(IF(Table2[[#This Row],[Type]]="Company",Table2[[#This Row],[Basic_Rate_Day]]*8.33%,5),0)</f>
        <v>5</v>
      </c>
      <c r="AC306" s="107">
        <f t="shared" si="32"/>
        <v>486</v>
      </c>
      <c r="AD306" s="106">
        <v>501</v>
      </c>
      <c r="AE306" s="343" t="s">
        <v>963</v>
      </c>
      <c r="AF306" s="343" t="s">
        <v>580</v>
      </c>
      <c r="AG306" s="343" t="s">
        <v>996</v>
      </c>
      <c r="AH306" s="343"/>
      <c r="AI306" s="349" t="str">
        <f t="shared" si="34"/>
        <v>1</v>
      </c>
      <c r="AJ306" s="353">
        <f t="shared" si="35"/>
        <v>-62</v>
      </c>
      <c r="AK306" s="349" t="str" cm="1">
        <f t="array" ref="AK306">_xlfn.IFS(Z306&lt;=501, "440-501", Z306&lt;=550, "502-550", Z306&lt;=600, "551-600", Z306&lt;=650, "601-650", Z306&lt;=700, "651-700", TRUE, "Above 700")</f>
        <v>440-501</v>
      </c>
      <c r="AL306" s="343"/>
      <c r="AM306" s="343"/>
      <c r="AN306" s="348">
        <v>45474</v>
      </c>
      <c r="AO306" s="374" t="s">
        <v>792</v>
      </c>
      <c r="AP306" s="349" t="str">
        <f t="shared" ca="1" si="38"/>
        <v>2Y 1M</v>
      </c>
      <c r="AQ306" s="355" t="str">
        <f>IF(_xlfn.DAYS(SETUP!$A$2,AN306)&lt;365,"Less Than 1 Yr", IF(_xlfn.DAYS(SETUP!$A$2,AN306)&lt;=730,"1 Year to 2 Yrs", IF(_xlfn.DAYS(SETUP!$A$2,AN306)&lt;=1095,"2 Yrs to 3 Yrs", IF(_xlfn.DAYS(SETUP!$A$2,AN306)&lt;=1825,"3 Yrs to 5 Yrs", IF(_xlfn.DAYS(SETUP!$A$2,AN306)&lt;=2555,"5 Yrs to 7 Yrs", "Above 7 Yrs")))))</f>
        <v>2 Yrs to 3 Yrs</v>
      </c>
      <c r="AR306" s="356" t="str">
        <f>IF(J306="","",DATEDIF(J306,SETUP!$B$2,"Y")&amp;" Yrs")</f>
        <v>30 Yrs</v>
      </c>
      <c r="AS306" s="349" t="str">
        <f>IF(J306="","",
 IF(DATEDIF(J306,SETUP!$B$2,"Y")&lt;25,"Below 25",
 IF(DATEDIF(J306,SETUP!$B$2,"Y")&lt;30,"25-30",
 IF(DATEDIF(J306,SETUP!$B$2,"Y")&lt;35,"30-35",
 IF(DATEDIF(J306,SETUP!$B$2,"Y")&lt;40,"35-40",
 "Above 40")))))</f>
        <v>30-35</v>
      </c>
      <c r="AT306" s="349" t="s">
        <v>1140</v>
      </c>
      <c r="AU306" s="349"/>
      <c r="AV306" s="343">
        <f t="shared" si="33"/>
        <v>20</v>
      </c>
      <c r="AW306" s="357"/>
      <c r="AX306" s="343">
        <v>340</v>
      </c>
      <c r="AY306" s="352">
        <v>100</v>
      </c>
      <c r="AZ306" s="343"/>
      <c r="BA306" s="343"/>
    </row>
    <row r="307" spans="1:53" ht="13.95" customHeight="1" x14ac:dyDescent="0.25">
      <c r="A307" s="343">
        <f>COUNTIF($D$2:D307,D307)</f>
        <v>90</v>
      </c>
      <c r="B307" s="344" t="s">
        <v>794</v>
      </c>
      <c r="C307" s="345" t="s">
        <v>795</v>
      </c>
      <c r="D307" s="343" t="s">
        <v>930</v>
      </c>
      <c r="E307" s="346" t="s">
        <v>42</v>
      </c>
      <c r="F307" s="343" t="s">
        <v>951</v>
      </c>
      <c r="G307" s="681" t="s">
        <v>48</v>
      </c>
      <c r="H307" s="343"/>
      <c r="I307" s="348" t="s">
        <v>52</v>
      </c>
      <c r="J307" s="348">
        <v>30317</v>
      </c>
      <c r="K307" s="348">
        <v>46054</v>
      </c>
      <c r="L307" s="343" t="s">
        <v>605</v>
      </c>
      <c r="M307" s="343"/>
      <c r="N307" s="349" t="str">
        <f>IF(OR(MASTER_Workers!$E307="Contractor-PF",MASTER_Workers!$E307="Company"),"Yes","No")</f>
        <v>Yes</v>
      </c>
      <c r="O307" s="349" t="str">
        <f>IF(Table2[[#This Row],[Unit]]= "Sakar-III", "YES", "NO")</f>
        <v>YES</v>
      </c>
      <c r="P307" s="350">
        <v>101695392938</v>
      </c>
      <c r="Q307" s="507">
        <v>0</v>
      </c>
      <c r="R307" s="343"/>
      <c r="S307" s="367" t="str">
        <f>IF(Table2[[#This Row],[Type]]&lt;&gt;"Company", "Contractor", IF(Table2[[#This Row],[Bank_Name]]&lt;&gt;"HDFC Bank", "Cheque Payment", "HDFC NEFT"))</f>
        <v>Contractor</v>
      </c>
      <c r="T307" s="507">
        <v>0</v>
      </c>
      <c r="U307" s="507">
        <v>0</v>
      </c>
      <c r="V307" s="352">
        <v>0</v>
      </c>
      <c r="W307" s="106">
        <v>340</v>
      </c>
      <c r="X307" s="106">
        <v>100</v>
      </c>
      <c r="Y307" s="106">
        <v>0</v>
      </c>
      <c r="Z307" s="107">
        <f t="shared" si="36"/>
        <v>440</v>
      </c>
      <c r="AA307" s="156">
        <f t="shared" si="37"/>
        <v>41</v>
      </c>
      <c r="AB307" s="106">
        <f>ROUND(IF(Table2[[#This Row],[Type]]="Company",Table2[[#This Row],[Basic_Rate_Day]]*8.33%,5),0)</f>
        <v>5</v>
      </c>
      <c r="AC307" s="107">
        <f t="shared" si="32"/>
        <v>486</v>
      </c>
      <c r="AD307" s="106">
        <v>501</v>
      </c>
      <c r="AE307" s="343" t="s">
        <v>963</v>
      </c>
      <c r="AF307" s="343" t="s">
        <v>580</v>
      </c>
      <c r="AG307" s="343" t="s">
        <v>996</v>
      </c>
      <c r="AH307" s="343"/>
      <c r="AI307" s="349" t="str">
        <f t="shared" si="34"/>
        <v>1</v>
      </c>
      <c r="AJ307" s="353">
        <f t="shared" si="35"/>
        <v>-62</v>
      </c>
      <c r="AK307" s="349" t="str" cm="1">
        <f t="array" ref="AK307">_xlfn.IFS(Z307&lt;=501, "440-501", Z307&lt;=550, "502-550", Z307&lt;=600, "551-600", Z307&lt;=650, "601-650", Z307&lt;=700, "651-700", TRUE, "Above 700")</f>
        <v>440-501</v>
      </c>
      <c r="AL307" s="343"/>
      <c r="AM307" s="343"/>
      <c r="AN307" s="348">
        <v>45474</v>
      </c>
      <c r="AO307" s="374" t="s">
        <v>794</v>
      </c>
      <c r="AP307" s="349" t="str">
        <f t="shared" ca="1" si="38"/>
        <v>2Y 1M</v>
      </c>
      <c r="AQ307" s="355" t="str">
        <f>IF(_xlfn.DAYS(SETUP!$A$2,AN307)&lt;365,"Less Than 1 Yr", IF(_xlfn.DAYS(SETUP!$A$2,AN307)&lt;=730,"1 Year to 2 Yrs", IF(_xlfn.DAYS(SETUP!$A$2,AN307)&lt;=1095,"2 Yrs to 3 Yrs", IF(_xlfn.DAYS(SETUP!$A$2,AN307)&lt;=1825,"3 Yrs to 5 Yrs", IF(_xlfn.DAYS(SETUP!$A$2,AN307)&lt;=2555,"5 Yrs to 7 Yrs", "Above 7 Yrs")))))</f>
        <v>2 Yrs to 3 Yrs</v>
      </c>
      <c r="AR307" s="356" t="str">
        <f>IF(J307="","",DATEDIF(J307,SETUP!$B$2,"Y")&amp;" Yrs")</f>
        <v>43 Yrs</v>
      </c>
      <c r="AS307" s="349" t="str">
        <f>IF(J307="","",
 IF(DATEDIF(J307,SETUP!$B$2,"Y")&lt;25,"Below 25",
 IF(DATEDIF(J307,SETUP!$B$2,"Y")&lt;30,"25-30",
 IF(DATEDIF(J307,SETUP!$B$2,"Y")&lt;35,"30-35",
 IF(DATEDIF(J307,SETUP!$B$2,"Y")&lt;40,"35-40",
 "Above 40")))))</f>
        <v>Above 40</v>
      </c>
      <c r="AT307" s="349" t="s">
        <v>1140</v>
      </c>
      <c r="AU307" s="349"/>
      <c r="AV307" s="343">
        <f t="shared" si="33"/>
        <v>20</v>
      </c>
      <c r="AW307" s="357"/>
      <c r="AX307" s="343">
        <v>340</v>
      </c>
      <c r="AY307" s="352">
        <v>100</v>
      </c>
      <c r="AZ307" s="343"/>
      <c r="BA307" s="343"/>
    </row>
    <row r="308" spans="1:53" ht="13.95" customHeight="1" x14ac:dyDescent="0.25">
      <c r="A308" s="343">
        <f>COUNTIF($D$2:D308,D308)</f>
        <v>91</v>
      </c>
      <c r="B308" s="344" t="s">
        <v>796</v>
      </c>
      <c r="C308" s="345" t="s">
        <v>797</v>
      </c>
      <c r="D308" s="343" t="s">
        <v>930</v>
      </c>
      <c r="E308" s="346" t="s">
        <v>42</v>
      </c>
      <c r="F308" s="343" t="s">
        <v>951</v>
      </c>
      <c r="G308" s="681" t="s">
        <v>48</v>
      </c>
      <c r="H308" s="343"/>
      <c r="I308" s="348" t="s">
        <v>52</v>
      </c>
      <c r="J308" s="348">
        <v>35217</v>
      </c>
      <c r="K308" s="348">
        <v>46054</v>
      </c>
      <c r="L308" s="343" t="s">
        <v>605</v>
      </c>
      <c r="M308" s="343"/>
      <c r="N308" s="349" t="str">
        <f>IF(OR(MASTER_Workers!$E308="Contractor-PF",MASTER_Workers!$E308="Company"),"Yes","No")</f>
        <v>Yes</v>
      </c>
      <c r="O308" s="349" t="str">
        <f>IF(Table2[[#This Row],[Unit]]= "Sakar-III", "YES", "NO")</f>
        <v>YES</v>
      </c>
      <c r="P308" s="350">
        <v>102093108493</v>
      </c>
      <c r="Q308" s="507">
        <v>0</v>
      </c>
      <c r="R308" s="343"/>
      <c r="S308" s="367" t="str">
        <f>IF(Table2[[#This Row],[Type]]&lt;&gt;"Company", "Contractor", IF(Table2[[#This Row],[Bank_Name]]&lt;&gt;"HDFC Bank", "Cheque Payment", "HDFC NEFT"))</f>
        <v>Contractor</v>
      </c>
      <c r="T308" s="507">
        <v>0</v>
      </c>
      <c r="U308" s="507">
        <v>0</v>
      </c>
      <c r="V308" s="352">
        <v>0</v>
      </c>
      <c r="W308" s="106">
        <v>345</v>
      </c>
      <c r="X308" s="106">
        <v>105</v>
      </c>
      <c r="Y308" s="106">
        <v>0</v>
      </c>
      <c r="Z308" s="107">
        <f t="shared" si="36"/>
        <v>450</v>
      </c>
      <c r="AA308" s="156">
        <f t="shared" si="37"/>
        <v>41</v>
      </c>
      <c r="AB308" s="106">
        <f>ROUND(IF(Table2[[#This Row],[Type]]="Company",Table2[[#This Row],[Basic_Rate_Day]]*8.33%,5),0)</f>
        <v>5</v>
      </c>
      <c r="AC308" s="107">
        <f t="shared" si="32"/>
        <v>496</v>
      </c>
      <c r="AD308" s="106">
        <v>501</v>
      </c>
      <c r="AE308" s="343" t="s">
        <v>963</v>
      </c>
      <c r="AF308" s="343" t="s">
        <v>580</v>
      </c>
      <c r="AG308" s="343" t="s">
        <v>998</v>
      </c>
      <c r="AH308" s="343"/>
      <c r="AI308" s="349" t="str">
        <f t="shared" si="34"/>
        <v>1</v>
      </c>
      <c r="AJ308" s="353">
        <f t="shared" si="35"/>
        <v>-52</v>
      </c>
      <c r="AK308" s="349" t="str" cm="1">
        <f t="array" ref="AK308">_xlfn.IFS(Z308&lt;=501, "440-501", Z308&lt;=550, "502-550", Z308&lt;=600, "551-600", Z308&lt;=650, "601-650", Z308&lt;=700, "651-700", TRUE, "Above 700")</f>
        <v>440-501</v>
      </c>
      <c r="AL308" s="343"/>
      <c r="AM308" s="343"/>
      <c r="AN308" s="348">
        <v>45476</v>
      </c>
      <c r="AO308" s="374" t="s">
        <v>796</v>
      </c>
      <c r="AP308" s="349" t="str">
        <f t="shared" ca="1" si="38"/>
        <v>2Y 1M</v>
      </c>
      <c r="AQ308" s="355" t="str">
        <f>IF(_xlfn.DAYS(SETUP!$A$2,AN308)&lt;365,"Less Than 1 Yr", IF(_xlfn.DAYS(SETUP!$A$2,AN308)&lt;=730,"1 Year to 2 Yrs", IF(_xlfn.DAYS(SETUP!$A$2,AN308)&lt;=1095,"2 Yrs to 3 Yrs", IF(_xlfn.DAYS(SETUP!$A$2,AN308)&lt;=1825,"3 Yrs to 5 Yrs", IF(_xlfn.DAYS(SETUP!$A$2,AN308)&lt;=2555,"5 Yrs to 7 Yrs", "Above 7 Yrs")))))</f>
        <v>2 Yrs to 3 Yrs</v>
      </c>
      <c r="AR308" s="356" t="str">
        <f>IF(J308="","",DATEDIF(J308,SETUP!$B$2,"Y")&amp;" Yrs")</f>
        <v>29 Yrs</v>
      </c>
      <c r="AS308" s="349" t="str">
        <f>IF(J308="","",
 IF(DATEDIF(J308,SETUP!$B$2,"Y")&lt;25,"Below 25",
 IF(DATEDIF(J308,SETUP!$B$2,"Y")&lt;30,"25-30",
 IF(DATEDIF(J308,SETUP!$B$2,"Y")&lt;35,"30-35",
 IF(DATEDIF(J308,SETUP!$B$2,"Y")&lt;40,"35-40",
 "Above 40")))))</f>
        <v>25-30</v>
      </c>
      <c r="AT308" s="349" t="s">
        <v>1140</v>
      </c>
      <c r="AU308" s="349"/>
      <c r="AV308" s="343">
        <f t="shared" si="33"/>
        <v>20</v>
      </c>
      <c r="AW308" s="357"/>
      <c r="AX308" s="343">
        <v>345</v>
      </c>
      <c r="AY308" s="352">
        <v>105</v>
      </c>
      <c r="AZ308" s="343"/>
      <c r="BA308" s="343"/>
    </row>
    <row r="309" spans="1:53" ht="13.95" customHeight="1" x14ac:dyDescent="0.25">
      <c r="A309" s="343">
        <f>COUNTIF($D$2:D309,D309)</f>
        <v>92</v>
      </c>
      <c r="B309" s="344" t="s">
        <v>798</v>
      </c>
      <c r="C309" s="345" t="s">
        <v>799</v>
      </c>
      <c r="D309" s="343" t="s">
        <v>930</v>
      </c>
      <c r="E309" s="346" t="s">
        <v>42</v>
      </c>
      <c r="F309" s="343" t="s">
        <v>951</v>
      </c>
      <c r="G309" s="681" t="s">
        <v>247</v>
      </c>
      <c r="H309" s="343"/>
      <c r="I309" s="348" t="s">
        <v>45</v>
      </c>
      <c r="J309" s="348">
        <v>35421</v>
      </c>
      <c r="K309" s="348">
        <v>46054</v>
      </c>
      <c r="L309" s="343" t="s">
        <v>605</v>
      </c>
      <c r="M309" s="343"/>
      <c r="N309" s="349" t="str">
        <f>IF(OR(MASTER_Workers!$E309="Contractor-PF",MASTER_Workers!$E309="Company"),"Yes","No")</f>
        <v>Yes</v>
      </c>
      <c r="O309" s="349" t="str">
        <f>IF(Table2[[#This Row],[Unit]]= "Sakar-III", "YES", "NO")</f>
        <v>YES</v>
      </c>
      <c r="P309" s="350">
        <v>100743060621</v>
      </c>
      <c r="Q309" s="507">
        <v>0</v>
      </c>
      <c r="R309" s="343"/>
      <c r="S309" s="368" t="str">
        <f>IF(Table2[[#This Row],[Type]]&lt;&gt;"Company", "Contractor", IF(Table2[[#This Row],[Bank_Name]]&lt;&gt;"HDFC Bank", "Cheque Payment", "HDFC NEFT"))</f>
        <v>Contractor</v>
      </c>
      <c r="T309" s="507">
        <v>0</v>
      </c>
      <c r="U309" s="507">
        <v>0</v>
      </c>
      <c r="V309" s="352">
        <v>0</v>
      </c>
      <c r="W309" s="106">
        <v>395</v>
      </c>
      <c r="X309" s="106">
        <v>150</v>
      </c>
      <c r="Y309" s="106">
        <v>10</v>
      </c>
      <c r="Z309" s="107">
        <f t="shared" si="36"/>
        <v>555</v>
      </c>
      <c r="AA309" s="156">
        <f t="shared" si="37"/>
        <v>47</v>
      </c>
      <c r="AB309" s="155">
        <f>ROUND(IF(Table2[[#This Row],[Type]]="Company",Table2[[#This Row],[Basic_Rate_Day]]*8.33%,5),0)</f>
        <v>5</v>
      </c>
      <c r="AC309" s="107">
        <f t="shared" ref="AC309:AC352" si="39">+Z309+AA309+AB309</f>
        <v>607</v>
      </c>
      <c r="AD309" s="106">
        <v>501</v>
      </c>
      <c r="AE309" s="343" t="s">
        <v>956</v>
      </c>
      <c r="AF309" s="343" t="s">
        <v>957</v>
      </c>
      <c r="AG309" s="343" t="s">
        <v>994</v>
      </c>
      <c r="AH309" s="343"/>
      <c r="AI309" s="349" t="str">
        <f t="shared" si="34"/>
        <v>1</v>
      </c>
      <c r="AJ309" s="353">
        <f t="shared" si="35"/>
        <v>53</v>
      </c>
      <c r="AK309" s="349" t="str" cm="1">
        <f t="array" ref="AK309">_xlfn.IFS(Z309&lt;=501, "440-501", Z309&lt;=550, "502-550", Z309&lt;=600, "551-600", Z309&lt;=650, "601-650", Z309&lt;=700, "651-700", TRUE, "Above 700")</f>
        <v>551-600</v>
      </c>
      <c r="AL309" s="343"/>
      <c r="AM309" s="343"/>
      <c r="AN309" s="348">
        <v>45627</v>
      </c>
      <c r="AO309" s="374" t="s">
        <v>798</v>
      </c>
      <c r="AP309" s="349" t="str">
        <f t="shared" ca="1" si="38"/>
        <v>1Y 8M</v>
      </c>
      <c r="AQ309" s="355" t="str">
        <f>IF(_xlfn.DAYS(SETUP!$A$2,AN309)&lt;365,"Less Than 1 Yr", IF(_xlfn.DAYS(SETUP!$A$2,AN309)&lt;=730,"1 Year to 2 Yrs", IF(_xlfn.DAYS(SETUP!$A$2,AN309)&lt;=1095,"2 Yrs to 3 Yrs", IF(_xlfn.DAYS(SETUP!$A$2,AN309)&lt;=1825,"3 Yrs to 5 Yrs", IF(_xlfn.DAYS(SETUP!$A$2,AN309)&lt;=2555,"5 Yrs to 7 Yrs", "Above 7 Yrs")))))</f>
        <v>1 Year to 2 Yrs</v>
      </c>
      <c r="AR309" s="356" t="str">
        <f>IF(J309="","",DATEDIF(J309,SETUP!$B$2,"Y")&amp;" Yrs")</f>
        <v>29 Yrs</v>
      </c>
      <c r="AS309" s="349" t="str">
        <f>IF(J309="","",
 IF(DATEDIF(J309,SETUP!$B$2,"Y")&lt;25,"Below 25",
 IF(DATEDIF(J309,SETUP!$B$2,"Y")&lt;30,"25-30",
 IF(DATEDIF(J309,SETUP!$B$2,"Y")&lt;35,"30-35",
 IF(DATEDIF(J309,SETUP!$B$2,"Y")&lt;40,"35-40",
 "Above 40")))))</f>
        <v>25-30</v>
      </c>
      <c r="AT309" s="349" t="s">
        <v>1142</v>
      </c>
      <c r="AU309" s="349"/>
      <c r="AV309" s="349">
        <f t="shared" si="33"/>
        <v>20</v>
      </c>
      <c r="AW309" s="357"/>
      <c r="AX309" s="343">
        <v>395</v>
      </c>
      <c r="AY309" s="352">
        <v>150</v>
      </c>
      <c r="AZ309" s="343"/>
      <c r="BA309" s="343"/>
    </row>
    <row r="310" spans="1:53" ht="13.95" customHeight="1" x14ac:dyDescent="0.25">
      <c r="A310" s="343">
        <f>COUNTIF($D$2:D310,D310)</f>
        <v>93</v>
      </c>
      <c r="B310" s="344" t="s">
        <v>800</v>
      </c>
      <c r="C310" s="345" t="s">
        <v>801</v>
      </c>
      <c r="D310" s="343" t="s">
        <v>930</v>
      </c>
      <c r="E310" s="346" t="s">
        <v>42</v>
      </c>
      <c r="F310" s="343" t="s">
        <v>951</v>
      </c>
      <c r="G310" s="681" t="s">
        <v>48</v>
      </c>
      <c r="H310" s="343"/>
      <c r="I310" s="348" t="s">
        <v>52</v>
      </c>
      <c r="J310" s="348">
        <v>33455</v>
      </c>
      <c r="K310" s="348">
        <v>46054</v>
      </c>
      <c r="L310" s="343" t="s">
        <v>605</v>
      </c>
      <c r="M310" s="343"/>
      <c r="N310" s="349" t="str">
        <f>IF(OR(MASTER_Workers!$E310="Contractor-PF",MASTER_Workers!$E310="Company"),"Yes","No")</f>
        <v>Yes</v>
      </c>
      <c r="O310" s="349" t="str">
        <f>IF(Table2[[#This Row],[Unit]]= "Sakar-III", "YES", "NO")</f>
        <v>YES</v>
      </c>
      <c r="P310" s="350">
        <v>102176374409</v>
      </c>
      <c r="Q310" s="507">
        <v>0</v>
      </c>
      <c r="R310" s="343"/>
      <c r="S310" s="368" t="str">
        <f>IF(Table2[[#This Row],[Type]]&lt;&gt;"Company", "Contractor", IF(Table2[[#This Row],[Bank_Name]]&lt;&gt;"HDFC Bank", "Cheque Payment", "HDFC NEFT"))</f>
        <v>Contractor</v>
      </c>
      <c r="T310" s="507">
        <v>0</v>
      </c>
      <c r="U310" s="507">
        <v>0</v>
      </c>
      <c r="V310" s="352">
        <v>0</v>
      </c>
      <c r="W310" s="106">
        <v>350</v>
      </c>
      <c r="X310" s="106">
        <v>110</v>
      </c>
      <c r="Y310" s="106">
        <v>15</v>
      </c>
      <c r="Z310" s="107">
        <f t="shared" si="36"/>
        <v>475</v>
      </c>
      <c r="AA310" s="156">
        <f t="shared" si="37"/>
        <v>42</v>
      </c>
      <c r="AB310" s="155">
        <f>ROUND(IF(Table2[[#This Row],[Type]]="Company",Table2[[#This Row],[Basic_Rate_Day]]*8.33%,5),0)</f>
        <v>5</v>
      </c>
      <c r="AC310" s="107">
        <f t="shared" si="39"/>
        <v>522</v>
      </c>
      <c r="AD310" s="106">
        <v>501</v>
      </c>
      <c r="AE310" s="343" t="s">
        <v>965</v>
      </c>
      <c r="AF310" s="343" t="s">
        <v>957</v>
      </c>
      <c r="AG310" s="343" t="s">
        <v>994</v>
      </c>
      <c r="AH310" s="343"/>
      <c r="AI310" s="349" t="str">
        <f t="shared" si="34"/>
        <v>1</v>
      </c>
      <c r="AJ310" s="353">
        <f t="shared" si="35"/>
        <v>-27</v>
      </c>
      <c r="AK310" s="349" t="str" cm="1">
        <f t="array" ref="AK310">_xlfn.IFS(Z310&lt;=501, "440-501", Z310&lt;=550, "502-550", Z310&lt;=600, "551-600", Z310&lt;=650, "601-650", Z310&lt;=700, "651-700", TRUE, "Above 700")</f>
        <v>440-501</v>
      </c>
      <c r="AL310" s="343"/>
      <c r="AM310" s="343"/>
      <c r="AN310" s="348">
        <v>45717</v>
      </c>
      <c r="AO310" s="374" t="s">
        <v>800</v>
      </c>
      <c r="AP310" s="349" t="str">
        <f t="shared" ca="1" si="38"/>
        <v>1Y 5M</v>
      </c>
      <c r="AQ310" s="355" t="str">
        <f>IF(_xlfn.DAYS(SETUP!$A$2,AN310)&lt;365,"Less Than 1 Yr", IF(_xlfn.DAYS(SETUP!$A$2,AN310)&lt;=730,"1 Year to 2 Yrs", IF(_xlfn.DAYS(SETUP!$A$2,AN310)&lt;=1095,"2 Yrs to 3 Yrs", IF(_xlfn.DAYS(SETUP!$A$2,AN310)&lt;=1825,"3 Yrs to 5 Yrs", IF(_xlfn.DAYS(SETUP!$A$2,AN310)&lt;=2555,"5 Yrs to 7 Yrs", "Above 7 Yrs")))))</f>
        <v>1 Year to 2 Yrs</v>
      </c>
      <c r="AR310" s="356" t="str">
        <f>IF(J310="","",DATEDIF(J310,SETUP!$B$2,"Y")&amp;" Yrs")</f>
        <v>34 Yrs</v>
      </c>
      <c r="AS310" s="349" t="str">
        <f>IF(J310="","",
 IF(DATEDIF(J310,SETUP!$B$2,"Y")&lt;25,"Below 25",
 IF(DATEDIF(J310,SETUP!$B$2,"Y")&lt;30,"25-30",
 IF(DATEDIF(J310,SETUP!$B$2,"Y")&lt;35,"30-35",
 IF(DATEDIF(J310,SETUP!$B$2,"Y")&lt;40,"35-40",
 "Above 40")))))</f>
        <v>30-35</v>
      </c>
      <c r="AT310" s="349" t="s">
        <v>1140</v>
      </c>
      <c r="AU310" s="349"/>
      <c r="AV310" s="349">
        <f t="shared" si="33"/>
        <v>20</v>
      </c>
      <c r="AW310" s="357"/>
      <c r="AX310" s="343">
        <v>350</v>
      </c>
      <c r="AY310" s="352">
        <v>110</v>
      </c>
      <c r="AZ310" s="343"/>
      <c r="BA310" s="343"/>
    </row>
    <row r="311" spans="1:53" ht="13.95" customHeight="1" x14ac:dyDescent="0.25">
      <c r="A311" s="343">
        <f>COUNTIF($D$2:D311,D311)</f>
        <v>94</v>
      </c>
      <c r="B311" s="344" t="s">
        <v>802</v>
      </c>
      <c r="C311" s="345" t="s">
        <v>803</v>
      </c>
      <c r="D311" s="343" t="s">
        <v>930</v>
      </c>
      <c r="E311" s="346" t="s">
        <v>42</v>
      </c>
      <c r="F311" s="343" t="s">
        <v>115</v>
      </c>
      <c r="G311" s="681" t="s">
        <v>51</v>
      </c>
      <c r="H311" s="343"/>
      <c r="I311" s="348" t="s">
        <v>52</v>
      </c>
      <c r="J311" s="348">
        <v>35527</v>
      </c>
      <c r="K311" s="348">
        <v>46054</v>
      </c>
      <c r="L311" s="343" t="s">
        <v>605</v>
      </c>
      <c r="M311" s="343"/>
      <c r="N311" s="349" t="str">
        <f>IF(OR(MASTER_Workers!$E311="Contractor-PF",MASTER_Workers!$E311="Company"),"Yes","No")</f>
        <v>Yes</v>
      </c>
      <c r="O311" s="349" t="str">
        <f>IF(Table2[[#This Row],[Unit]]= "Sakar-III", "YES", "NO")</f>
        <v>YES</v>
      </c>
      <c r="P311" s="350">
        <v>101706188186</v>
      </c>
      <c r="Q311" s="507">
        <v>0</v>
      </c>
      <c r="R311" s="343"/>
      <c r="S311" s="367" t="str">
        <f>IF(Table2[[#This Row],[Type]]&lt;&gt;"Company", "Contractor", IF(Table2[[#This Row],[Bank_Name]]&lt;&gt;"HDFC Bank", "Cheque Payment", "HDFC NEFT"))</f>
        <v>Contractor</v>
      </c>
      <c r="T311" s="507">
        <v>0</v>
      </c>
      <c r="U311" s="507">
        <v>0</v>
      </c>
      <c r="V311" s="352">
        <v>0</v>
      </c>
      <c r="W311" s="106">
        <v>367</v>
      </c>
      <c r="X311" s="106">
        <v>133</v>
      </c>
      <c r="Y311" s="106">
        <v>0</v>
      </c>
      <c r="Z311" s="107">
        <f t="shared" si="36"/>
        <v>500</v>
      </c>
      <c r="AA311" s="156">
        <f t="shared" si="37"/>
        <v>44</v>
      </c>
      <c r="AB311" s="106">
        <f>ROUND(IF(Table2[[#This Row],[Type]]="Company",Table2[[#This Row],[Basic_Rate_Day]]*8.33%,5),0)</f>
        <v>5</v>
      </c>
      <c r="AC311" s="107">
        <f t="shared" si="39"/>
        <v>549</v>
      </c>
      <c r="AD311" s="106">
        <v>501</v>
      </c>
      <c r="AE311" s="343" t="s">
        <v>963</v>
      </c>
      <c r="AF311" s="343" t="s">
        <v>580</v>
      </c>
      <c r="AG311" s="343" t="s">
        <v>998</v>
      </c>
      <c r="AH311" s="343"/>
      <c r="AI311" s="349" t="str">
        <f t="shared" si="34"/>
        <v>1</v>
      </c>
      <c r="AJ311" s="353">
        <f t="shared" si="35"/>
        <v>-2</v>
      </c>
      <c r="AK311" s="349" t="str" cm="1">
        <f t="array" ref="AK311">_xlfn.IFS(Z311&lt;=501, "440-501", Z311&lt;=550, "502-550", Z311&lt;=600, "551-600", Z311&lt;=650, "601-650", Z311&lt;=700, "651-700", TRUE, "Above 700")</f>
        <v>440-501</v>
      </c>
      <c r="AL311" s="343"/>
      <c r="AM311" s="343"/>
      <c r="AN311" s="348">
        <v>44348</v>
      </c>
      <c r="AO311" s="374" t="s">
        <v>802</v>
      </c>
      <c r="AP311" s="349" t="str">
        <f t="shared" ca="1" si="38"/>
        <v>5Y 2M</v>
      </c>
      <c r="AQ311" s="355" t="str">
        <f>IF(_xlfn.DAYS(SETUP!$A$2,AN311)&lt;365,"Less Than 1 Yr", IF(_xlfn.DAYS(SETUP!$A$2,AN311)&lt;=730,"1 Year to 2 Yrs", IF(_xlfn.DAYS(SETUP!$A$2,AN311)&lt;=1095,"2 Yrs to 3 Yrs", IF(_xlfn.DAYS(SETUP!$A$2,AN311)&lt;=1825,"3 Yrs to 5 Yrs", IF(_xlfn.DAYS(SETUP!$A$2,AN311)&lt;=2555,"5 Yrs to 7 Yrs", "Above 7 Yrs")))))</f>
        <v>5 Yrs to 7 Yrs</v>
      </c>
      <c r="AR311" s="356" t="str">
        <f>IF(J311="","",DATEDIF(J311,SETUP!$B$2,"Y")&amp;" Yrs")</f>
        <v>28 Yrs</v>
      </c>
      <c r="AS311" s="349" t="str">
        <f>IF(J311="","",
 IF(DATEDIF(J311,SETUP!$B$2,"Y")&lt;25,"Below 25",
 IF(DATEDIF(J311,SETUP!$B$2,"Y")&lt;30,"25-30",
 IF(DATEDIF(J311,SETUP!$B$2,"Y")&lt;35,"30-35",
 IF(DATEDIF(J311,SETUP!$B$2,"Y")&lt;40,"35-40",
 "Above 40")))))</f>
        <v>25-30</v>
      </c>
      <c r="AT311" s="349" t="s">
        <v>1140</v>
      </c>
      <c r="AU311" s="349"/>
      <c r="AV311" s="343">
        <f t="shared" si="33"/>
        <v>20</v>
      </c>
      <c r="AW311" s="357"/>
      <c r="AX311" s="343">
        <v>367</v>
      </c>
      <c r="AY311" s="352">
        <v>133</v>
      </c>
      <c r="AZ311" s="343"/>
      <c r="BA311" s="343"/>
    </row>
    <row r="312" spans="1:53" ht="13.95" customHeight="1" x14ac:dyDescent="0.25">
      <c r="A312" s="343">
        <f>COUNTIF($D$2:D312,D312)</f>
        <v>95</v>
      </c>
      <c r="B312" s="344" t="s">
        <v>804</v>
      </c>
      <c r="C312" s="345" t="s">
        <v>805</v>
      </c>
      <c r="D312" s="343" t="s">
        <v>930</v>
      </c>
      <c r="E312" s="346" t="s">
        <v>42</v>
      </c>
      <c r="F312" s="343" t="s">
        <v>115</v>
      </c>
      <c r="G312" s="681" t="s">
        <v>51</v>
      </c>
      <c r="H312" s="343"/>
      <c r="I312" s="348" t="s">
        <v>52</v>
      </c>
      <c r="J312" s="348">
        <v>31058</v>
      </c>
      <c r="K312" s="348">
        <v>46054</v>
      </c>
      <c r="L312" s="343" t="s">
        <v>605</v>
      </c>
      <c r="M312" s="343"/>
      <c r="N312" s="349" t="str">
        <f>IF(OR(MASTER_Workers!$E312="Contractor-PF",MASTER_Workers!$E312="Company"),"Yes","No")</f>
        <v>Yes</v>
      </c>
      <c r="O312" s="349" t="str">
        <f>IF(Table2[[#This Row],[Unit]]= "Sakar-III", "YES", "NO")</f>
        <v>YES</v>
      </c>
      <c r="P312" s="350">
        <v>101706188164</v>
      </c>
      <c r="Q312" s="507">
        <v>0</v>
      </c>
      <c r="R312" s="343"/>
      <c r="S312" s="367" t="str">
        <f>IF(Table2[[#This Row],[Type]]&lt;&gt;"Company", "Contractor", IF(Table2[[#This Row],[Bank_Name]]&lt;&gt;"HDFC Bank", "Cheque Payment", "HDFC NEFT"))</f>
        <v>Contractor</v>
      </c>
      <c r="T312" s="507">
        <v>0</v>
      </c>
      <c r="U312" s="507">
        <v>0</v>
      </c>
      <c r="V312" s="352">
        <v>0</v>
      </c>
      <c r="W312" s="106">
        <v>367</v>
      </c>
      <c r="X312" s="106">
        <v>133</v>
      </c>
      <c r="Y312" s="106">
        <v>0</v>
      </c>
      <c r="Z312" s="107">
        <f t="shared" si="36"/>
        <v>500</v>
      </c>
      <c r="AA312" s="156">
        <f t="shared" si="37"/>
        <v>44</v>
      </c>
      <c r="AB312" s="106">
        <f>ROUND(IF(Table2[[#This Row],[Type]]="Company",Table2[[#This Row],[Basic_Rate_Day]]*8.33%,5),0)</f>
        <v>5</v>
      </c>
      <c r="AC312" s="107">
        <f t="shared" si="39"/>
        <v>549</v>
      </c>
      <c r="AD312" s="106">
        <v>501</v>
      </c>
      <c r="AE312" s="343" t="s">
        <v>963</v>
      </c>
      <c r="AF312" s="343" t="s">
        <v>580</v>
      </c>
      <c r="AG312" s="343" t="s">
        <v>998</v>
      </c>
      <c r="AH312" s="343"/>
      <c r="AI312" s="349" t="str">
        <f t="shared" si="34"/>
        <v>1</v>
      </c>
      <c r="AJ312" s="353">
        <f t="shared" si="35"/>
        <v>-2</v>
      </c>
      <c r="AK312" s="349" t="str" cm="1">
        <f t="array" ref="AK312">_xlfn.IFS(Z312&lt;=501, "440-501", Z312&lt;=550, "502-550", Z312&lt;=600, "551-600", Z312&lt;=650, "601-650", Z312&lt;=700, "651-700", TRUE, "Above 700")</f>
        <v>440-501</v>
      </c>
      <c r="AL312" s="343"/>
      <c r="AM312" s="343"/>
      <c r="AN312" s="348">
        <v>44348</v>
      </c>
      <c r="AO312" s="374" t="s">
        <v>804</v>
      </c>
      <c r="AP312" s="349" t="str">
        <f t="shared" ca="1" si="38"/>
        <v>5Y 2M</v>
      </c>
      <c r="AQ312" s="355" t="str">
        <f>IF(_xlfn.DAYS(SETUP!$A$2,AN312)&lt;365,"Less Than 1 Yr", IF(_xlfn.DAYS(SETUP!$A$2,AN312)&lt;=730,"1 Year to 2 Yrs", IF(_xlfn.DAYS(SETUP!$A$2,AN312)&lt;=1095,"2 Yrs to 3 Yrs", IF(_xlfn.DAYS(SETUP!$A$2,AN312)&lt;=1825,"3 Yrs to 5 Yrs", IF(_xlfn.DAYS(SETUP!$A$2,AN312)&lt;=2555,"5 Yrs to 7 Yrs", "Above 7 Yrs")))))</f>
        <v>5 Yrs to 7 Yrs</v>
      </c>
      <c r="AR312" s="356" t="str">
        <f>IF(J312="","",DATEDIF(J312,SETUP!$B$2,"Y")&amp;" Yrs")</f>
        <v>41 Yrs</v>
      </c>
      <c r="AS312" s="349" t="str">
        <f>IF(J312="","",
 IF(DATEDIF(J312,SETUP!$B$2,"Y")&lt;25,"Below 25",
 IF(DATEDIF(J312,SETUP!$B$2,"Y")&lt;30,"25-30",
 IF(DATEDIF(J312,SETUP!$B$2,"Y")&lt;35,"30-35",
 IF(DATEDIF(J312,SETUP!$B$2,"Y")&lt;40,"35-40",
 "Above 40")))))</f>
        <v>Above 40</v>
      </c>
      <c r="AT312" s="349" t="s">
        <v>1140</v>
      </c>
      <c r="AU312" s="349"/>
      <c r="AV312" s="343">
        <f t="shared" si="33"/>
        <v>20</v>
      </c>
      <c r="AW312" s="357"/>
      <c r="AX312" s="343">
        <v>367</v>
      </c>
      <c r="AY312" s="352">
        <v>133</v>
      </c>
      <c r="AZ312" s="343"/>
      <c r="BA312" s="343"/>
    </row>
    <row r="313" spans="1:53" ht="13.95" customHeight="1" x14ac:dyDescent="0.25">
      <c r="A313" s="343">
        <f>COUNTIF($D$2:D313,D313)</f>
        <v>96</v>
      </c>
      <c r="B313" s="344" t="s">
        <v>806</v>
      </c>
      <c r="C313" s="345" t="s">
        <v>807</v>
      </c>
      <c r="D313" s="343" t="s">
        <v>930</v>
      </c>
      <c r="E313" s="346" t="s">
        <v>42</v>
      </c>
      <c r="F313" s="343" t="s">
        <v>115</v>
      </c>
      <c r="G313" s="681" t="s">
        <v>48</v>
      </c>
      <c r="H313" s="343"/>
      <c r="I313" s="348" t="s">
        <v>52</v>
      </c>
      <c r="J313" s="348">
        <v>25934</v>
      </c>
      <c r="K313" s="348">
        <v>46054</v>
      </c>
      <c r="L313" s="343" t="s">
        <v>605</v>
      </c>
      <c r="M313" s="343"/>
      <c r="N313" s="349" t="str">
        <f>IF(OR(MASTER_Workers!$E313="Contractor-PF",MASTER_Workers!$E313="Company"),"Yes","No")</f>
        <v>Yes</v>
      </c>
      <c r="O313" s="349" t="str">
        <f>IF(Table2[[#This Row],[Unit]]= "Sakar-III", "YES", "NO")</f>
        <v>YES</v>
      </c>
      <c r="P313" s="350">
        <v>101706188571</v>
      </c>
      <c r="Q313" s="507">
        <v>0</v>
      </c>
      <c r="R313" s="343"/>
      <c r="S313" s="367" t="str">
        <f>IF(Table2[[#This Row],[Type]]&lt;&gt;"Company", "Contractor", IF(Table2[[#This Row],[Bank_Name]]&lt;&gt;"HDFC Bank", "Cheque Payment", "HDFC NEFT"))</f>
        <v>Contractor</v>
      </c>
      <c r="T313" s="507">
        <v>0</v>
      </c>
      <c r="U313" s="507">
        <v>0</v>
      </c>
      <c r="V313" s="352">
        <v>0</v>
      </c>
      <c r="W313" s="106">
        <v>348</v>
      </c>
      <c r="X313" s="106">
        <v>117</v>
      </c>
      <c r="Y313" s="106">
        <v>0</v>
      </c>
      <c r="Z313" s="107">
        <f t="shared" si="36"/>
        <v>465</v>
      </c>
      <c r="AA313" s="156">
        <f t="shared" si="37"/>
        <v>42</v>
      </c>
      <c r="AB313" s="106">
        <f>ROUND(IF(Table2[[#This Row],[Type]]="Company",Table2[[#This Row],[Basic_Rate_Day]]*8.33%,5),0)</f>
        <v>5</v>
      </c>
      <c r="AC313" s="107">
        <f t="shared" si="39"/>
        <v>512</v>
      </c>
      <c r="AD313" s="106">
        <v>501</v>
      </c>
      <c r="AE313" s="343" t="s">
        <v>956</v>
      </c>
      <c r="AF313" s="343" t="s">
        <v>957</v>
      </c>
      <c r="AG313" s="343" t="s">
        <v>613</v>
      </c>
      <c r="AH313" s="343"/>
      <c r="AI313" s="349" t="str">
        <f t="shared" si="34"/>
        <v>1</v>
      </c>
      <c r="AJ313" s="353">
        <f t="shared" si="35"/>
        <v>-37</v>
      </c>
      <c r="AK313" s="349" t="str" cm="1">
        <f t="array" ref="AK313">_xlfn.IFS(Z313&lt;=501, "440-501", Z313&lt;=550, "502-550", Z313&lt;=600, "551-600", Z313&lt;=650, "601-650", Z313&lt;=700, "651-700", TRUE, "Above 700")</f>
        <v>440-501</v>
      </c>
      <c r="AL313" s="343"/>
      <c r="AM313" s="343"/>
      <c r="AN313" s="348">
        <v>44348</v>
      </c>
      <c r="AO313" s="374" t="s">
        <v>806</v>
      </c>
      <c r="AP313" s="349" t="str">
        <f t="shared" ca="1" si="38"/>
        <v>5Y 2M</v>
      </c>
      <c r="AQ313" s="355" t="str">
        <f>IF(_xlfn.DAYS(SETUP!$A$2,AN313)&lt;365,"Less Than 1 Yr", IF(_xlfn.DAYS(SETUP!$A$2,AN313)&lt;=730,"1 Year to 2 Yrs", IF(_xlfn.DAYS(SETUP!$A$2,AN313)&lt;=1095,"2 Yrs to 3 Yrs", IF(_xlfn.DAYS(SETUP!$A$2,AN313)&lt;=1825,"3 Yrs to 5 Yrs", IF(_xlfn.DAYS(SETUP!$A$2,AN313)&lt;=2555,"5 Yrs to 7 Yrs", "Above 7 Yrs")))))</f>
        <v>5 Yrs to 7 Yrs</v>
      </c>
      <c r="AR313" s="356" t="str">
        <f>IF(J313="","",DATEDIF(J313,SETUP!$B$2,"Y")&amp;" Yrs")</f>
        <v>55 Yrs</v>
      </c>
      <c r="AS313" s="349" t="str">
        <f>IF(J313="","",
 IF(DATEDIF(J313,SETUP!$B$2,"Y")&lt;25,"Below 25",
 IF(DATEDIF(J313,SETUP!$B$2,"Y")&lt;30,"25-30",
 IF(DATEDIF(J313,SETUP!$B$2,"Y")&lt;35,"30-35",
 IF(DATEDIF(J313,SETUP!$B$2,"Y")&lt;40,"35-40",
 "Above 40")))))</f>
        <v>Above 40</v>
      </c>
      <c r="AT313" s="349" t="s">
        <v>1140</v>
      </c>
      <c r="AU313" s="349"/>
      <c r="AV313" s="343">
        <f t="shared" si="33"/>
        <v>20</v>
      </c>
      <c r="AW313" s="357"/>
      <c r="AX313" s="343">
        <v>348</v>
      </c>
      <c r="AY313" s="352">
        <v>117</v>
      </c>
      <c r="AZ313" s="343"/>
      <c r="BA313" s="343"/>
    </row>
    <row r="314" spans="1:53" ht="13.95" customHeight="1" x14ac:dyDescent="0.25">
      <c r="A314" s="343">
        <f>COUNTIF($D$2:D314,D314)</f>
        <v>97</v>
      </c>
      <c r="B314" s="344" t="s">
        <v>808</v>
      </c>
      <c r="C314" s="345" t="s">
        <v>809</v>
      </c>
      <c r="D314" s="343" t="s">
        <v>930</v>
      </c>
      <c r="E314" s="346" t="s">
        <v>42</v>
      </c>
      <c r="F314" s="343" t="s">
        <v>115</v>
      </c>
      <c r="G314" s="681" t="s">
        <v>51</v>
      </c>
      <c r="H314" s="343"/>
      <c r="I314" s="348" t="s">
        <v>52</v>
      </c>
      <c r="J314" s="348">
        <v>37700</v>
      </c>
      <c r="K314" s="348">
        <v>46054</v>
      </c>
      <c r="L314" s="343" t="s">
        <v>605</v>
      </c>
      <c r="M314" s="343"/>
      <c r="N314" s="349" t="str">
        <f>IF(OR(MASTER_Workers!$E314="Contractor-PF",MASTER_Workers!$E314="Company"),"Yes","No")</f>
        <v>Yes</v>
      </c>
      <c r="O314" s="349" t="str">
        <f>IF(Table2[[#This Row],[Unit]]= "Sakar-III", "YES", "NO")</f>
        <v>YES</v>
      </c>
      <c r="P314" s="350">
        <v>101706188418</v>
      </c>
      <c r="Q314" s="507">
        <v>0</v>
      </c>
      <c r="R314" s="343"/>
      <c r="S314" s="367" t="str">
        <f>IF(Table2[[#This Row],[Type]]&lt;&gt;"Company", "Contractor", IF(Table2[[#This Row],[Bank_Name]]&lt;&gt;"HDFC Bank", "Cheque Payment", "HDFC NEFT"))</f>
        <v>Contractor</v>
      </c>
      <c r="T314" s="507">
        <v>0</v>
      </c>
      <c r="U314" s="507">
        <v>0</v>
      </c>
      <c r="V314" s="352">
        <v>0</v>
      </c>
      <c r="W314" s="106">
        <v>343</v>
      </c>
      <c r="X314" s="106">
        <v>117</v>
      </c>
      <c r="Y314" s="106">
        <v>0</v>
      </c>
      <c r="Z314" s="107">
        <f t="shared" si="36"/>
        <v>460</v>
      </c>
      <c r="AA314" s="156">
        <f t="shared" si="37"/>
        <v>41</v>
      </c>
      <c r="AB314" s="106">
        <f>ROUND(IF(Table2[[#This Row],[Type]]="Company",Table2[[#This Row],[Basic_Rate_Day]]*8.33%,5),0)</f>
        <v>5</v>
      </c>
      <c r="AC314" s="107">
        <f t="shared" si="39"/>
        <v>506</v>
      </c>
      <c r="AD314" s="106">
        <v>501</v>
      </c>
      <c r="AE314" s="343" t="s">
        <v>963</v>
      </c>
      <c r="AF314" s="343" t="s">
        <v>580</v>
      </c>
      <c r="AG314" s="343" t="s">
        <v>998</v>
      </c>
      <c r="AH314" s="343"/>
      <c r="AI314" s="349" t="str">
        <f t="shared" si="34"/>
        <v>1</v>
      </c>
      <c r="AJ314" s="353">
        <f t="shared" si="35"/>
        <v>-42</v>
      </c>
      <c r="AK314" s="349" t="str" cm="1">
        <f t="array" ref="AK314">_xlfn.IFS(Z314&lt;=501, "440-501", Z314&lt;=550, "502-550", Z314&lt;=600, "551-600", Z314&lt;=650, "601-650", Z314&lt;=700, "651-700", TRUE, "Above 700")</f>
        <v>440-501</v>
      </c>
      <c r="AL314" s="343"/>
      <c r="AM314" s="343"/>
      <c r="AN314" s="348">
        <v>44348</v>
      </c>
      <c r="AO314" s="374" t="s">
        <v>808</v>
      </c>
      <c r="AP314" s="349" t="str">
        <f t="shared" ca="1" si="38"/>
        <v>5Y 2M</v>
      </c>
      <c r="AQ314" s="355" t="str">
        <f>IF(_xlfn.DAYS(SETUP!$A$2,AN314)&lt;365,"Less Than 1 Yr", IF(_xlfn.DAYS(SETUP!$A$2,AN314)&lt;=730,"1 Year to 2 Yrs", IF(_xlfn.DAYS(SETUP!$A$2,AN314)&lt;=1095,"2 Yrs to 3 Yrs", IF(_xlfn.DAYS(SETUP!$A$2,AN314)&lt;=1825,"3 Yrs to 5 Yrs", IF(_xlfn.DAYS(SETUP!$A$2,AN314)&lt;=2555,"5 Yrs to 7 Yrs", "Above 7 Yrs")))))</f>
        <v>5 Yrs to 7 Yrs</v>
      </c>
      <c r="AR314" s="356" t="str">
        <f>IF(J314="","",DATEDIF(J314,SETUP!$B$2,"Y")&amp;" Yrs")</f>
        <v>23 Yrs</v>
      </c>
      <c r="AS314" s="349" t="str">
        <f>IF(J314="","",
 IF(DATEDIF(J314,SETUP!$B$2,"Y")&lt;25,"Below 25",
 IF(DATEDIF(J314,SETUP!$B$2,"Y")&lt;30,"25-30",
 IF(DATEDIF(J314,SETUP!$B$2,"Y")&lt;35,"30-35",
 IF(DATEDIF(J314,SETUP!$B$2,"Y")&lt;40,"35-40",
 "Above 40")))))</f>
        <v>Below 25</v>
      </c>
      <c r="AT314" s="349" t="s">
        <v>1140</v>
      </c>
      <c r="AU314" s="349"/>
      <c r="AV314" s="343">
        <f t="shared" si="33"/>
        <v>20</v>
      </c>
      <c r="AW314" s="357"/>
      <c r="AX314" s="343">
        <v>343</v>
      </c>
      <c r="AY314" s="352">
        <v>117</v>
      </c>
      <c r="AZ314" s="343"/>
      <c r="BA314" s="343"/>
    </row>
    <row r="315" spans="1:53" ht="13.95" customHeight="1" x14ac:dyDescent="0.25">
      <c r="A315" s="343">
        <f>COUNTIF($D$2:D315,D315)</f>
        <v>98</v>
      </c>
      <c r="B315" s="344" t="s">
        <v>810</v>
      </c>
      <c r="C315" s="345" t="s">
        <v>811</v>
      </c>
      <c r="D315" s="343" t="s">
        <v>930</v>
      </c>
      <c r="E315" s="346" t="s">
        <v>42</v>
      </c>
      <c r="F315" s="343" t="s">
        <v>115</v>
      </c>
      <c r="G315" s="681" t="s">
        <v>48</v>
      </c>
      <c r="H315" s="343"/>
      <c r="I315" s="348" t="s">
        <v>52</v>
      </c>
      <c r="J315" s="348">
        <v>36892</v>
      </c>
      <c r="K315" s="348">
        <v>46054</v>
      </c>
      <c r="L315" s="343" t="s">
        <v>605</v>
      </c>
      <c r="M315" s="343"/>
      <c r="N315" s="349" t="str">
        <f>IF(OR(MASTER_Workers!$E315="Contractor-PF",MASTER_Workers!$E315="Company"),"Yes","No")</f>
        <v>Yes</v>
      </c>
      <c r="O315" s="349" t="str">
        <f>IF(Table2[[#This Row],[Unit]]= "Sakar-III", "YES", "NO")</f>
        <v>YES</v>
      </c>
      <c r="P315" s="350">
        <v>101706188140</v>
      </c>
      <c r="Q315" s="507">
        <v>0</v>
      </c>
      <c r="R315" s="343"/>
      <c r="S315" s="367" t="str">
        <f>IF(Table2[[#This Row],[Type]]&lt;&gt;"Company", "Contractor", IF(Table2[[#This Row],[Bank_Name]]&lt;&gt;"HDFC Bank", "Cheque Payment", "HDFC NEFT"))</f>
        <v>Contractor</v>
      </c>
      <c r="T315" s="507">
        <v>0</v>
      </c>
      <c r="U315" s="507">
        <v>0</v>
      </c>
      <c r="V315" s="352">
        <v>0</v>
      </c>
      <c r="W315" s="106">
        <v>348</v>
      </c>
      <c r="X315" s="106">
        <v>117</v>
      </c>
      <c r="Y315" s="106">
        <v>0</v>
      </c>
      <c r="Z315" s="107">
        <f t="shared" si="36"/>
        <v>465</v>
      </c>
      <c r="AA315" s="156">
        <f t="shared" si="37"/>
        <v>42</v>
      </c>
      <c r="AB315" s="106">
        <f>ROUND(IF(Table2[[#This Row],[Type]]="Company",Table2[[#This Row],[Basic_Rate_Day]]*8.33%,5),0)</f>
        <v>5</v>
      </c>
      <c r="AC315" s="107">
        <f t="shared" si="39"/>
        <v>512</v>
      </c>
      <c r="AD315" s="106">
        <v>501</v>
      </c>
      <c r="AE315" s="343" t="s">
        <v>963</v>
      </c>
      <c r="AF315" s="343" t="s">
        <v>580</v>
      </c>
      <c r="AG315" s="343" t="s">
        <v>613</v>
      </c>
      <c r="AH315" s="343"/>
      <c r="AI315" s="349" t="str">
        <f t="shared" si="34"/>
        <v>1</v>
      </c>
      <c r="AJ315" s="353">
        <f t="shared" si="35"/>
        <v>-37</v>
      </c>
      <c r="AK315" s="349" t="str" cm="1">
        <f t="array" ref="AK315">_xlfn.IFS(Z315&lt;=501, "440-501", Z315&lt;=550, "502-550", Z315&lt;=600, "551-600", Z315&lt;=650, "601-650", Z315&lt;=700, "651-700", TRUE, "Above 700")</f>
        <v>440-501</v>
      </c>
      <c r="AL315" s="343"/>
      <c r="AM315" s="343"/>
      <c r="AN315" s="348">
        <v>44348</v>
      </c>
      <c r="AO315" s="374" t="s">
        <v>810</v>
      </c>
      <c r="AP315" s="349" t="str">
        <f t="shared" ca="1" si="38"/>
        <v>5Y 2M</v>
      </c>
      <c r="AQ315" s="355" t="str">
        <f>IF(_xlfn.DAYS(SETUP!$A$2,AN315)&lt;365,"Less Than 1 Yr", IF(_xlfn.DAYS(SETUP!$A$2,AN315)&lt;=730,"1 Year to 2 Yrs", IF(_xlfn.DAYS(SETUP!$A$2,AN315)&lt;=1095,"2 Yrs to 3 Yrs", IF(_xlfn.DAYS(SETUP!$A$2,AN315)&lt;=1825,"3 Yrs to 5 Yrs", IF(_xlfn.DAYS(SETUP!$A$2,AN315)&lt;=2555,"5 Yrs to 7 Yrs", "Above 7 Yrs")))))</f>
        <v>5 Yrs to 7 Yrs</v>
      </c>
      <c r="AR315" s="356" t="str">
        <f>IF(J315="","",DATEDIF(J315,SETUP!$B$2,"Y")&amp;" Yrs")</f>
        <v>25 Yrs</v>
      </c>
      <c r="AS315" s="349" t="str">
        <f>IF(J315="","",
 IF(DATEDIF(J315,SETUP!$B$2,"Y")&lt;25,"Below 25",
 IF(DATEDIF(J315,SETUP!$B$2,"Y")&lt;30,"25-30",
 IF(DATEDIF(J315,SETUP!$B$2,"Y")&lt;35,"30-35",
 IF(DATEDIF(J315,SETUP!$B$2,"Y")&lt;40,"35-40",
 "Above 40")))))</f>
        <v>25-30</v>
      </c>
      <c r="AT315" s="349" t="s">
        <v>1140</v>
      </c>
      <c r="AU315" s="349"/>
      <c r="AV315" s="343">
        <f t="shared" si="33"/>
        <v>20</v>
      </c>
      <c r="AW315" s="357"/>
      <c r="AX315" s="343">
        <v>348</v>
      </c>
      <c r="AY315" s="352">
        <v>117</v>
      </c>
      <c r="AZ315" s="343"/>
      <c r="BA315" s="343"/>
    </row>
    <row r="316" spans="1:53" ht="13.95" customHeight="1" x14ac:dyDescent="0.25">
      <c r="A316" s="343">
        <f>COUNTIF($D$2:D316,D316)</f>
        <v>99</v>
      </c>
      <c r="B316" s="344" t="s">
        <v>812</v>
      </c>
      <c r="C316" s="345" t="s">
        <v>813</v>
      </c>
      <c r="D316" s="343" t="s">
        <v>930</v>
      </c>
      <c r="E316" s="346" t="s">
        <v>42</v>
      </c>
      <c r="F316" s="343" t="s">
        <v>115</v>
      </c>
      <c r="G316" s="681" t="s">
        <v>48</v>
      </c>
      <c r="H316" s="343"/>
      <c r="I316" s="348" t="s">
        <v>52</v>
      </c>
      <c r="J316" s="348">
        <v>36884</v>
      </c>
      <c r="K316" s="348">
        <v>46054</v>
      </c>
      <c r="L316" s="343" t="s">
        <v>605</v>
      </c>
      <c r="M316" s="343"/>
      <c r="N316" s="349" t="str">
        <f>IF(OR(MASTER_Workers!$E316="Contractor-PF",MASTER_Workers!$E316="Company"),"Yes","No")</f>
        <v>Yes</v>
      </c>
      <c r="O316" s="349" t="str">
        <f>IF(Table2[[#This Row],[Unit]]= "Sakar-III", "YES", "NO")</f>
        <v>YES</v>
      </c>
      <c r="P316" s="350">
        <v>101706188563</v>
      </c>
      <c r="Q316" s="507">
        <v>0</v>
      </c>
      <c r="R316" s="343"/>
      <c r="S316" s="367" t="str">
        <f>IF(Table2[[#This Row],[Type]]&lt;&gt;"Company", "Contractor", IF(Table2[[#This Row],[Bank_Name]]&lt;&gt;"HDFC Bank", "Cheque Payment", "HDFC NEFT"))</f>
        <v>Contractor</v>
      </c>
      <c r="T316" s="507">
        <v>0</v>
      </c>
      <c r="U316" s="507">
        <v>0</v>
      </c>
      <c r="V316" s="352">
        <v>0</v>
      </c>
      <c r="W316" s="106">
        <v>348</v>
      </c>
      <c r="X316" s="106">
        <v>117</v>
      </c>
      <c r="Y316" s="106">
        <v>0</v>
      </c>
      <c r="Z316" s="107">
        <f t="shared" si="36"/>
        <v>465</v>
      </c>
      <c r="AA316" s="156">
        <f t="shared" si="37"/>
        <v>42</v>
      </c>
      <c r="AB316" s="106">
        <f>ROUND(IF(Table2[[#This Row],[Type]]="Company",Table2[[#This Row],[Basic_Rate_Day]]*8.33%,5),0)</f>
        <v>5</v>
      </c>
      <c r="AC316" s="107">
        <f t="shared" si="39"/>
        <v>512</v>
      </c>
      <c r="AD316" s="106">
        <v>501</v>
      </c>
      <c r="AE316" s="343" t="s">
        <v>963</v>
      </c>
      <c r="AF316" s="343" t="s">
        <v>580</v>
      </c>
      <c r="AG316" s="343" t="s">
        <v>613</v>
      </c>
      <c r="AH316" s="343"/>
      <c r="AI316" s="349" t="str">
        <f t="shared" si="34"/>
        <v>1</v>
      </c>
      <c r="AJ316" s="353">
        <f t="shared" si="35"/>
        <v>-37</v>
      </c>
      <c r="AK316" s="349" t="str" cm="1">
        <f t="array" ref="AK316">_xlfn.IFS(Z316&lt;=501, "440-501", Z316&lt;=550, "502-550", Z316&lt;=600, "551-600", Z316&lt;=650, "601-650", Z316&lt;=700, "651-700", TRUE, "Above 700")</f>
        <v>440-501</v>
      </c>
      <c r="AL316" s="343"/>
      <c r="AM316" s="343"/>
      <c r="AN316" s="348">
        <v>44348</v>
      </c>
      <c r="AO316" s="374" t="s">
        <v>812</v>
      </c>
      <c r="AP316" s="349" t="str">
        <f t="shared" ca="1" si="38"/>
        <v>5Y 2M</v>
      </c>
      <c r="AQ316" s="355" t="str">
        <f>IF(_xlfn.DAYS(SETUP!$A$2,AN316)&lt;365,"Less Than 1 Yr", IF(_xlfn.DAYS(SETUP!$A$2,AN316)&lt;=730,"1 Year to 2 Yrs", IF(_xlfn.DAYS(SETUP!$A$2,AN316)&lt;=1095,"2 Yrs to 3 Yrs", IF(_xlfn.DAYS(SETUP!$A$2,AN316)&lt;=1825,"3 Yrs to 5 Yrs", IF(_xlfn.DAYS(SETUP!$A$2,AN316)&lt;=2555,"5 Yrs to 7 Yrs", "Above 7 Yrs")))))</f>
        <v>5 Yrs to 7 Yrs</v>
      </c>
      <c r="AR316" s="356" t="str">
        <f>IF(J316="","",DATEDIF(J316,SETUP!$B$2,"Y")&amp;" Yrs")</f>
        <v>25 Yrs</v>
      </c>
      <c r="AS316" s="349" t="str">
        <f>IF(J316="","",
 IF(DATEDIF(J316,SETUP!$B$2,"Y")&lt;25,"Below 25",
 IF(DATEDIF(J316,SETUP!$B$2,"Y")&lt;30,"25-30",
 IF(DATEDIF(J316,SETUP!$B$2,"Y")&lt;35,"30-35",
 IF(DATEDIF(J316,SETUP!$B$2,"Y")&lt;40,"35-40",
 "Above 40")))))</f>
        <v>25-30</v>
      </c>
      <c r="AT316" s="349" t="s">
        <v>1140</v>
      </c>
      <c r="AU316" s="349"/>
      <c r="AV316" s="343">
        <f t="shared" ref="AV316:AV374" si="40">IF(G316="Extrusion",40,IF(L316="12 Hours",30,IF(L316="11 Hours",25,IF(L316="8 Hours",20,0))))</f>
        <v>20</v>
      </c>
      <c r="AW316" s="357"/>
      <c r="AX316" s="343">
        <v>348</v>
      </c>
      <c r="AY316" s="352">
        <v>117</v>
      </c>
      <c r="AZ316" s="343"/>
      <c r="BA316" s="343"/>
    </row>
    <row r="317" spans="1:53" ht="13.95" customHeight="1" x14ac:dyDescent="0.25">
      <c r="A317" s="343">
        <f>COUNTIF($D$2:D317,D317)</f>
        <v>100</v>
      </c>
      <c r="B317" s="344" t="s">
        <v>814</v>
      </c>
      <c r="C317" s="345" t="s">
        <v>815</v>
      </c>
      <c r="D317" s="343" t="s">
        <v>930</v>
      </c>
      <c r="E317" s="346" t="s">
        <v>42</v>
      </c>
      <c r="F317" s="343" t="s">
        <v>115</v>
      </c>
      <c r="G317" s="681" t="s">
        <v>48</v>
      </c>
      <c r="H317" s="343"/>
      <c r="I317" s="348" t="s">
        <v>52</v>
      </c>
      <c r="J317" s="348">
        <v>37541</v>
      </c>
      <c r="K317" s="348">
        <v>46054</v>
      </c>
      <c r="L317" s="343" t="s">
        <v>605</v>
      </c>
      <c r="M317" s="343"/>
      <c r="N317" s="349" t="str">
        <f>IF(OR(MASTER_Workers!$E317="Contractor-PF",MASTER_Workers!$E317="Company"),"Yes","No")</f>
        <v>Yes</v>
      </c>
      <c r="O317" s="349" t="str">
        <f>IF(Table2[[#This Row],[Unit]]= "Sakar-III", "YES", "NO")</f>
        <v>YES</v>
      </c>
      <c r="P317" s="350">
        <v>101706188366</v>
      </c>
      <c r="Q317" s="507">
        <v>0</v>
      </c>
      <c r="R317" s="343"/>
      <c r="S317" s="367" t="str">
        <f>IF(Table2[[#This Row],[Type]]&lt;&gt;"Company", "Contractor", IF(Table2[[#This Row],[Bank_Name]]&lt;&gt;"HDFC Bank", "Cheque Payment", "HDFC NEFT"))</f>
        <v>Contractor</v>
      </c>
      <c r="T317" s="507">
        <v>0</v>
      </c>
      <c r="U317" s="507">
        <v>0</v>
      </c>
      <c r="V317" s="352">
        <v>0</v>
      </c>
      <c r="W317" s="106">
        <v>348</v>
      </c>
      <c r="X317" s="106">
        <v>117</v>
      </c>
      <c r="Y317" s="106">
        <v>0</v>
      </c>
      <c r="Z317" s="107">
        <f t="shared" si="36"/>
        <v>465</v>
      </c>
      <c r="AA317" s="156">
        <f t="shared" si="37"/>
        <v>42</v>
      </c>
      <c r="AB317" s="106">
        <f>ROUND(IF(Table2[[#This Row],[Type]]="Company",Table2[[#This Row],[Basic_Rate_Day]]*8.33%,5),0)</f>
        <v>5</v>
      </c>
      <c r="AC317" s="107">
        <f t="shared" si="39"/>
        <v>512</v>
      </c>
      <c r="AD317" s="106">
        <v>501</v>
      </c>
      <c r="AE317" s="343" t="s">
        <v>963</v>
      </c>
      <c r="AF317" s="343" t="s">
        <v>580</v>
      </c>
      <c r="AG317" s="343" t="s">
        <v>997</v>
      </c>
      <c r="AH317" s="343"/>
      <c r="AI317" s="349" t="str">
        <f t="shared" ref="AI317:AI374" si="41">IF(AM317="","1","0")</f>
        <v>1</v>
      </c>
      <c r="AJ317" s="353">
        <f t="shared" ref="AJ317:AJ374" si="42">Z317-502</f>
        <v>-37</v>
      </c>
      <c r="AK317" s="349" t="str" cm="1">
        <f t="array" ref="AK317">_xlfn.IFS(Z317&lt;=501, "440-501", Z317&lt;=550, "502-550", Z317&lt;=600, "551-600", Z317&lt;=650, "601-650", Z317&lt;=700, "651-700", TRUE, "Above 700")</f>
        <v>440-501</v>
      </c>
      <c r="AL317" s="343"/>
      <c r="AM317" s="343"/>
      <c r="AN317" s="348">
        <v>44348</v>
      </c>
      <c r="AO317" s="374" t="s">
        <v>814</v>
      </c>
      <c r="AP317" s="349" t="str">
        <f t="shared" ca="1" si="38"/>
        <v>5Y 2M</v>
      </c>
      <c r="AQ317" s="355" t="str">
        <f>IF(_xlfn.DAYS(SETUP!$A$2,AN317)&lt;365,"Less Than 1 Yr", IF(_xlfn.DAYS(SETUP!$A$2,AN317)&lt;=730,"1 Year to 2 Yrs", IF(_xlfn.DAYS(SETUP!$A$2,AN317)&lt;=1095,"2 Yrs to 3 Yrs", IF(_xlfn.DAYS(SETUP!$A$2,AN317)&lt;=1825,"3 Yrs to 5 Yrs", IF(_xlfn.DAYS(SETUP!$A$2,AN317)&lt;=2555,"5 Yrs to 7 Yrs", "Above 7 Yrs")))))</f>
        <v>5 Yrs to 7 Yrs</v>
      </c>
      <c r="AR317" s="356" t="str">
        <f>IF(J317="","",DATEDIF(J317,SETUP!$B$2,"Y")&amp;" Yrs")</f>
        <v>23 Yrs</v>
      </c>
      <c r="AS317" s="349" t="str">
        <f>IF(J317="","",
 IF(DATEDIF(J317,SETUP!$B$2,"Y")&lt;25,"Below 25",
 IF(DATEDIF(J317,SETUP!$B$2,"Y")&lt;30,"25-30",
 IF(DATEDIF(J317,SETUP!$B$2,"Y")&lt;35,"30-35",
 IF(DATEDIF(J317,SETUP!$B$2,"Y")&lt;40,"35-40",
 "Above 40")))))</f>
        <v>Below 25</v>
      </c>
      <c r="AT317" s="349" t="s">
        <v>1140</v>
      </c>
      <c r="AU317" s="349"/>
      <c r="AV317" s="343">
        <f t="shared" si="40"/>
        <v>20</v>
      </c>
      <c r="AW317" s="357"/>
      <c r="AX317" s="343">
        <v>348</v>
      </c>
      <c r="AY317" s="352">
        <v>117</v>
      </c>
      <c r="AZ317" s="343"/>
      <c r="BA317" s="343"/>
    </row>
    <row r="318" spans="1:53" ht="13.95" customHeight="1" x14ac:dyDescent="0.25">
      <c r="A318" s="359">
        <f>COUNTIF($D$2:D318,D318)</f>
        <v>101</v>
      </c>
      <c r="B318" s="515" t="s">
        <v>816</v>
      </c>
      <c r="C318" s="358" t="s">
        <v>817</v>
      </c>
      <c r="D318" s="359" t="s">
        <v>930</v>
      </c>
      <c r="E318" s="360" t="s">
        <v>42</v>
      </c>
      <c r="F318" s="359" t="s">
        <v>115</v>
      </c>
      <c r="G318" s="682" t="s">
        <v>51</v>
      </c>
      <c r="H318" s="343"/>
      <c r="I318" s="348" t="s">
        <v>52</v>
      </c>
      <c r="J318" s="348">
        <v>35889</v>
      </c>
      <c r="K318" s="348">
        <v>46054</v>
      </c>
      <c r="L318" s="343" t="s">
        <v>605</v>
      </c>
      <c r="M318" s="343"/>
      <c r="N318" s="349" t="str">
        <f>IF(OR(MASTER_Workers!$E318="Contractor-PF",MASTER_Workers!$E318="Company"),"Yes","No")</f>
        <v>Yes</v>
      </c>
      <c r="O318" s="349" t="str">
        <f>IF(Table2[[#This Row],[Unit]]= "Sakar-III", "YES", "NO")</f>
        <v>YES</v>
      </c>
      <c r="P318" s="350">
        <v>101706188281</v>
      </c>
      <c r="Q318" s="507">
        <v>0</v>
      </c>
      <c r="R318" s="359"/>
      <c r="S318" s="370" t="str">
        <f>IF(Table2[[#This Row],[Type]]&lt;&gt;"Company", "Contractor", IF(Table2[[#This Row],[Bank_Name]]&lt;&gt;"HDFC Bank", "Cheque Payment", "HDFC NEFT"))</f>
        <v>Contractor</v>
      </c>
      <c r="T318" s="520">
        <v>0</v>
      </c>
      <c r="U318" s="507">
        <v>0</v>
      </c>
      <c r="V318" s="352">
        <v>0</v>
      </c>
      <c r="W318" s="106">
        <v>343</v>
      </c>
      <c r="X318" s="106">
        <v>112</v>
      </c>
      <c r="Y318" s="106">
        <v>0</v>
      </c>
      <c r="Z318" s="107">
        <f t="shared" ref="Z318:Z374" si="43">+W318+X318+Y318</f>
        <v>455</v>
      </c>
      <c r="AA318" s="156">
        <f t="shared" ref="AA318:AA374" si="44">ROUND(W318*12%,0)</f>
        <v>41</v>
      </c>
      <c r="AB318" s="106">
        <f>ROUND(IF(Table2[[#This Row],[Type]]="Company",Table2[[#This Row],[Basic_Rate_Day]]*8.33%,5),0)</f>
        <v>5</v>
      </c>
      <c r="AC318" s="107">
        <f t="shared" si="39"/>
        <v>501</v>
      </c>
      <c r="AD318" s="106">
        <v>501</v>
      </c>
      <c r="AE318" s="343" t="s">
        <v>963</v>
      </c>
      <c r="AF318" s="343" t="s">
        <v>580</v>
      </c>
      <c r="AG318" s="343" t="s">
        <v>999</v>
      </c>
      <c r="AH318" s="343"/>
      <c r="AI318" s="349" t="str">
        <f t="shared" si="41"/>
        <v>0</v>
      </c>
      <c r="AJ318" s="353">
        <f t="shared" si="42"/>
        <v>-47</v>
      </c>
      <c r="AK318" s="349" t="str" cm="1">
        <f t="array" ref="AK318">_xlfn.IFS(Z318&lt;=501, "440-501", Z318&lt;=550, "502-550", Z318&lt;=600, "551-600", Z318&lt;=650, "601-650", Z318&lt;=700, "651-700", TRUE, "Above 700")</f>
        <v>440-501</v>
      </c>
      <c r="AL318" s="343"/>
      <c r="AM318" s="519">
        <v>46173</v>
      </c>
      <c r="AN318" s="362">
        <v>44348</v>
      </c>
      <c r="AO318" s="379" t="s">
        <v>816</v>
      </c>
      <c r="AP318" s="363" t="str">
        <f t="shared" ca="1" si="38"/>
        <v>5Y 2M</v>
      </c>
      <c r="AQ318" s="364" t="str">
        <f>IF(_xlfn.DAYS(SETUP!$A$2,AN318)&lt;365,"Less Than 1 Yr", IF(_xlfn.DAYS(SETUP!$A$2,AN318)&lt;=730,"1 Year to 2 Yrs", IF(_xlfn.DAYS(SETUP!$A$2,AN318)&lt;=1095,"2 Yrs to 3 Yrs", IF(_xlfn.DAYS(SETUP!$A$2,AN318)&lt;=1825,"3 Yrs to 5 Yrs", IF(_xlfn.DAYS(SETUP!$A$2,AN318)&lt;=2555,"5 Yrs to 7 Yrs", "Above 7 Yrs")))))</f>
        <v>5 Yrs to 7 Yrs</v>
      </c>
      <c r="AR318" s="365" t="str">
        <f>IF(J318="","",DATEDIF(J318,SETUP!$B$2,"Y")&amp;" Yrs")</f>
        <v>27 Yrs</v>
      </c>
      <c r="AS318" s="363" t="str">
        <f>IF(J318="","",
 IF(DATEDIF(J318,SETUP!$B$2,"Y")&lt;25,"Below 25",
 IF(DATEDIF(J318,SETUP!$B$2,"Y")&lt;30,"25-30",
 IF(DATEDIF(J318,SETUP!$B$2,"Y")&lt;35,"30-35",
 IF(DATEDIF(J318,SETUP!$B$2,"Y")&lt;40,"35-40",
 "Above 40")))))</f>
        <v>25-30</v>
      </c>
      <c r="AT318" s="363" t="s">
        <v>1140</v>
      </c>
      <c r="AU318" s="363"/>
      <c r="AV318" s="359">
        <f t="shared" si="40"/>
        <v>20</v>
      </c>
      <c r="AW318" s="366"/>
      <c r="AX318" s="359">
        <v>343</v>
      </c>
      <c r="AY318" s="516">
        <v>112</v>
      </c>
      <c r="AZ318" s="359"/>
      <c r="BA318" s="359"/>
    </row>
    <row r="319" spans="1:53" ht="13.95" customHeight="1" x14ac:dyDescent="0.25">
      <c r="A319" s="343">
        <f>COUNTIF($D$2:D319,D319)</f>
        <v>102</v>
      </c>
      <c r="B319" s="344" t="s">
        <v>818</v>
      </c>
      <c r="C319" s="345" t="s">
        <v>819</v>
      </c>
      <c r="D319" s="343" t="s">
        <v>930</v>
      </c>
      <c r="E319" s="346" t="s">
        <v>42</v>
      </c>
      <c r="F319" s="343" t="s">
        <v>115</v>
      </c>
      <c r="G319" s="681" t="s">
        <v>51</v>
      </c>
      <c r="H319" s="343"/>
      <c r="I319" s="348" t="s">
        <v>52</v>
      </c>
      <c r="J319" s="348">
        <v>37049</v>
      </c>
      <c r="K319" s="348">
        <v>46054</v>
      </c>
      <c r="L319" s="343" t="s">
        <v>605</v>
      </c>
      <c r="M319" s="343"/>
      <c r="N319" s="349" t="str">
        <f>IF(OR(MASTER_Workers!$E319="Contractor-PF",MASTER_Workers!$E319="Company"),"Yes","No")</f>
        <v>Yes</v>
      </c>
      <c r="O319" s="349" t="str">
        <f>IF(Table2[[#This Row],[Unit]]= "Sakar-III", "YES", "NO")</f>
        <v>YES</v>
      </c>
      <c r="P319" s="350">
        <v>101706188439</v>
      </c>
      <c r="Q319" s="507">
        <v>0</v>
      </c>
      <c r="R319" s="343"/>
      <c r="S319" s="367" t="str">
        <f>IF(Table2[[#This Row],[Type]]&lt;&gt;"Company", "Contractor", IF(Table2[[#This Row],[Bank_Name]]&lt;&gt;"HDFC Bank", "Cheque Payment", "HDFC NEFT"))</f>
        <v>Contractor</v>
      </c>
      <c r="T319" s="507">
        <v>0</v>
      </c>
      <c r="U319" s="507">
        <v>0</v>
      </c>
      <c r="V319" s="352">
        <v>0</v>
      </c>
      <c r="W319" s="106">
        <v>343</v>
      </c>
      <c r="X319" s="106">
        <v>112</v>
      </c>
      <c r="Y319" s="106">
        <v>0</v>
      </c>
      <c r="Z319" s="107">
        <f t="shared" si="43"/>
        <v>455</v>
      </c>
      <c r="AA319" s="156">
        <f t="shared" si="44"/>
        <v>41</v>
      </c>
      <c r="AB319" s="106">
        <f>ROUND(IF(Table2[[#This Row],[Type]]="Company",Table2[[#This Row],[Basic_Rate_Day]]*8.33%,5),0)</f>
        <v>5</v>
      </c>
      <c r="AC319" s="107">
        <f t="shared" si="39"/>
        <v>501</v>
      </c>
      <c r="AD319" s="106">
        <v>501</v>
      </c>
      <c r="AE319" s="343" t="s">
        <v>963</v>
      </c>
      <c r="AF319" s="343" t="s">
        <v>580</v>
      </c>
      <c r="AG319" s="343" t="s">
        <v>999</v>
      </c>
      <c r="AH319" s="343"/>
      <c r="AI319" s="349" t="str">
        <f t="shared" si="41"/>
        <v>1</v>
      </c>
      <c r="AJ319" s="353">
        <f t="shared" si="42"/>
        <v>-47</v>
      </c>
      <c r="AK319" s="349" t="str" cm="1">
        <f t="array" ref="AK319">_xlfn.IFS(Z319&lt;=501, "440-501", Z319&lt;=550, "502-550", Z319&lt;=600, "551-600", Z319&lt;=650, "601-650", Z319&lt;=700, "651-700", TRUE, "Above 700")</f>
        <v>440-501</v>
      </c>
      <c r="AL319" s="343"/>
      <c r="AM319" s="343"/>
      <c r="AN319" s="348">
        <v>44348</v>
      </c>
      <c r="AO319" s="374" t="s">
        <v>818</v>
      </c>
      <c r="AP319" s="349" t="str">
        <f t="shared" ca="1" si="38"/>
        <v>5Y 2M</v>
      </c>
      <c r="AQ319" s="355" t="str">
        <f>IF(_xlfn.DAYS(SETUP!$A$2,AN319)&lt;365,"Less Than 1 Yr", IF(_xlfn.DAYS(SETUP!$A$2,AN319)&lt;=730,"1 Year to 2 Yrs", IF(_xlfn.DAYS(SETUP!$A$2,AN319)&lt;=1095,"2 Yrs to 3 Yrs", IF(_xlfn.DAYS(SETUP!$A$2,AN319)&lt;=1825,"3 Yrs to 5 Yrs", IF(_xlfn.DAYS(SETUP!$A$2,AN319)&lt;=2555,"5 Yrs to 7 Yrs", "Above 7 Yrs")))))</f>
        <v>5 Yrs to 7 Yrs</v>
      </c>
      <c r="AR319" s="356" t="str">
        <f>IF(J319="","",DATEDIF(J319,SETUP!$B$2,"Y")&amp;" Yrs")</f>
        <v>24 Yrs</v>
      </c>
      <c r="AS319" s="349" t="str">
        <f>IF(J319="","",
 IF(DATEDIF(J319,SETUP!$B$2,"Y")&lt;25,"Below 25",
 IF(DATEDIF(J319,SETUP!$B$2,"Y")&lt;30,"25-30",
 IF(DATEDIF(J319,SETUP!$B$2,"Y")&lt;35,"30-35",
 IF(DATEDIF(J319,SETUP!$B$2,"Y")&lt;40,"35-40",
 "Above 40")))))</f>
        <v>Below 25</v>
      </c>
      <c r="AT319" s="349" t="s">
        <v>1140</v>
      </c>
      <c r="AU319" s="349"/>
      <c r="AV319" s="343">
        <f t="shared" si="40"/>
        <v>20</v>
      </c>
      <c r="AW319" s="357"/>
      <c r="AX319" s="343">
        <v>343</v>
      </c>
      <c r="AY319" s="352">
        <v>112</v>
      </c>
      <c r="AZ319" s="343"/>
      <c r="BA319" s="343"/>
    </row>
    <row r="320" spans="1:53" ht="13.95" customHeight="1" x14ac:dyDescent="0.25">
      <c r="A320" s="343">
        <f>COUNTIF($D$2:D320,D320)</f>
        <v>103</v>
      </c>
      <c r="B320" s="344" t="s">
        <v>820</v>
      </c>
      <c r="C320" s="345" t="s">
        <v>821</v>
      </c>
      <c r="D320" s="343" t="s">
        <v>930</v>
      </c>
      <c r="E320" s="346" t="s">
        <v>42</v>
      </c>
      <c r="F320" s="343" t="s">
        <v>115</v>
      </c>
      <c r="G320" s="681" t="s">
        <v>51</v>
      </c>
      <c r="H320" s="343"/>
      <c r="I320" s="348" t="s">
        <v>52</v>
      </c>
      <c r="J320" s="348">
        <v>34096</v>
      </c>
      <c r="K320" s="348">
        <v>46054</v>
      </c>
      <c r="L320" s="343" t="s">
        <v>605</v>
      </c>
      <c r="M320" s="343"/>
      <c r="N320" s="349" t="str">
        <f>IF(OR(MASTER_Workers!$E320="Contractor-PF",MASTER_Workers!$E320="Company"),"Yes","No")</f>
        <v>Yes</v>
      </c>
      <c r="O320" s="349" t="str">
        <f>IF(Table2[[#This Row],[Unit]]= "Sakar-III", "YES", "NO")</f>
        <v>YES</v>
      </c>
      <c r="P320" s="350">
        <v>101706188210</v>
      </c>
      <c r="Q320" s="507">
        <v>0</v>
      </c>
      <c r="R320" s="343"/>
      <c r="S320" s="367" t="str">
        <f>IF(Table2[[#This Row],[Type]]&lt;&gt;"Company", "Contractor", IF(Table2[[#This Row],[Bank_Name]]&lt;&gt;"HDFC Bank", "Cheque Payment", "HDFC NEFT"))</f>
        <v>Contractor</v>
      </c>
      <c r="T320" s="507">
        <v>0</v>
      </c>
      <c r="U320" s="507">
        <v>0</v>
      </c>
      <c r="V320" s="352">
        <v>0</v>
      </c>
      <c r="W320" s="106">
        <v>343</v>
      </c>
      <c r="X320" s="106">
        <v>112</v>
      </c>
      <c r="Y320" s="106">
        <v>0</v>
      </c>
      <c r="Z320" s="107">
        <f t="shared" si="43"/>
        <v>455</v>
      </c>
      <c r="AA320" s="156">
        <f t="shared" si="44"/>
        <v>41</v>
      </c>
      <c r="AB320" s="106">
        <f>ROUND(IF(Table2[[#This Row],[Type]]="Company",Table2[[#This Row],[Basic_Rate_Day]]*8.33%,5),0)</f>
        <v>5</v>
      </c>
      <c r="AC320" s="107">
        <f t="shared" si="39"/>
        <v>501</v>
      </c>
      <c r="AD320" s="106">
        <v>501</v>
      </c>
      <c r="AE320" s="343" t="s">
        <v>963</v>
      </c>
      <c r="AF320" s="343" t="s">
        <v>580</v>
      </c>
      <c r="AG320" s="343" t="s">
        <v>996</v>
      </c>
      <c r="AH320" s="343"/>
      <c r="AI320" s="349" t="str">
        <f t="shared" si="41"/>
        <v>1</v>
      </c>
      <c r="AJ320" s="353">
        <f t="shared" si="42"/>
        <v>-47</v>
      </c>
      <c r="AK320" s="349" t="str" cm="1">
        <f t="array" ref="AK320">_xlfn.IFS(Z320&lt;=501, "440-501", Z320&lt;=550, "502-550", Z320&lt;=600, "551-600", Z320&lt;=650, "601-650", Z320&lt;=700, "651-700", TRUE, "Above 700")</f>
        <v>440-501</v>
      </c>
      <c r="AL320" s="343"/>
      <c r="AM320" s="343"/>
      <c r="AN320" s="348">
        <v>44348</v>
      </c>
      <c r="AO320" s="374" t="s">
        <v>820</v>
      </c>
      <c r="AP320" s="349" t="str">
        <f t="shared" ca="1" si="38"/>
        <v>5Y 2M</v>
      </c>
      <c r="AQ320" s="355" t="str">
        <f>IF(_xlfn.DAYS(SETUP!$A$2,AN320)&lt;365,"Less Than 1 Yr", IF(_xlfn.DAYS(SETUP!$A$2,AN320)&lt;=730,"1 Year to 2 Yrs", IF(_xlfn.DAYS(SETUP!$A$2,AN320)&lt;=1095,"2 Yrs to 3 Yrs", IF(_xlfn.DAYS(SETUP!$A$2,AN320)&lt;=1825,"3 Yrs to 5 Yrs", IF(_xlfn.DAYS(SETUP!$A$2,AN320)&lt;=2555,"5 Yrs to 7 Yrs", "Above 7 Yrs")))))</f>
        <v>5 Yrs to 7 Yrs</v>
      </c>
      <c r="AR320" s="356" t="str">
        <f>IF(J320="","",DATEDIF(J320,SETUP!$B$2,"Y")&amp;" Yrs")</f>
        <v>32 Yrs</v>
      </c>
      <c r="AS320" s="349" t="str">
        <f>IF(J320="","",
 IF(DATEDIF(J320,SETUP!$B$2,"Y")&lt;25,"Below 25",
 IF(DATEDIF(J320,SETUP!$B$2,"Y")&lt;30,"25-30",
 IF(DATEDIF(J320,SETUP!$B$2,"Y")&lt;35,"30-35",
 IF(DATEDIF(J320,SETUP!$B$2,"Y")&lt;40,"35-40",
 "Above 40")))))</f>
        <v>30-35</v>
      </c>
      <c r="AT320" s="349" t="s">
        <v>1140</v>
      </c>
      <c r="AU320" s="349"/>
      <c r="AV320" s="343">
        <f t="shared" si="40"/>
        <v>20</v>
      </c>
      <c r="AW320" s="357"/>
      <c r="AX320" s="343">
        <v>343</v>
      </c>
      <c r="AY320" s="352">
        <v>112</v>
      </c>
      <c r="AZ320" s="343"/>
      <c r="BA320" s="343"/>
    </row>
    <row r="321" spans="1:53" ht="13.95" customHeight="1" x14ac:dyDescent="0.25">
      <c r="A321" s="343">
        <f>COUNTIF($D$2:D321,D321)</f>
        <v>104</v>
      </c>
      <c r="B321" s="344" t="s">
        <v>822</v>
      </c>
      <c r="C321" s="345" t="s">
        <v>823</v>
      </c>
      <c r="D321" s="343" t="s">
        <v>930</v>
      </c>
      <c r="E321" s="346" t="s">
        <v>42</v>
      </c>
      <c r="F321" s="343" t="s">
        <v>115</v>
      </c>
      <c r="G321" s="681" t="s">
        <v>51</v>
      </c>
      <c r="H321" s="343"/>
      <c r="I321" s="348" t="s">
        <v>52</v>
      </c>
      <c r="J321" s="348">
        <v>33568</v>
      </c>
      <c r="K321" s="348">
        <v>46054</v>
      </c>
      <c r="L321" s="343" t="s">
        <v>605</v>
      </c>
      <c r="M321" s="343"/>
      <c r="N321" s="349" t="str">
        <f>IF(OR(MASTER_Workers!$E321="Contractor-PF",MASTER_Workers!$E321="Company"),"Yes","No")</f>
        <v>Yes</v>
      </c>
      <c r="O321" s="349" t="str">
        <f>IF(Table2[[#This Row],[Unit]]= "Sakar-III", "YES", "NO")</f>
        <v>YES</v>
      </c>
      <c r="P321" s="350">
        <v>101740276765</v>
      </c>
      <c r="Q321" s="507">
        <v>0</v>
      </c>
      <c r="R321" s="343"/>
      <c r="S321" s="367" t="str">
        <f>IF(Table2[[#This Row],[Type]]&lt;&gt;"Company", "Contractor", IF(Table2[[#This Row],[Bank_Name]]&lt;&gt;"HDFC Bank", "Cheque Payment", "HDFC NEFT"))</f>
        <v>Contractor</v>
      </c>
      <c r="T321" s="507">
        <v>0</v>
      </c>
      <c r="U321" s="507">
        <v>0</v>
      </c>
      <c r="V321" s="352">
        <v>0</v>
      </c>
      <c r="W321" s="106">
        <v>343</v>
      </c>
      <c r="X321" s="106">
        <v>112</v>
      </c>
      <c r="Y321" s="106">
        <v>0</v>
      </c>
      <c r="Z321" s="107">
        <f t="shared" si="43"/>
        <v>455</v>
      </c>
      <c r="AA321" s="156">
        <f t="shared" si="44"/>
        <v>41</v>
      </c>
      <c r="AB321" s="106">
        <f>ROUND(IF(Table2[[#This Row],[Type]]="Company",Table2[[#This Row],[Basic_Rate_Day]]*8.33%,5),0)</f>
        <v>5</v>
      </c>
      <c r="AC321" s="107">
        <f t="shared" si="39"/>
        <v>501</v>
      </c>
      <c r="AD321" s="106">
        <v>501</v>
      </c>
      <c r="AE321" s="343" t="s">
        <v>963</v>
      </c>
      <c r="AF321" s="343" t="s">
        <v>580</v>
      </c>
      <c r="AG321" s="343" t="s">
        <v>613</v>
      </c>
      <c r="AH321" s="343"/>
      <c r="AI321" s="349" t="str">
        <f t="shared" si="41"/>
        <v>1</v>
      </c>
      <c r="AJ321" s="353">
        <f t="shared" si="42"/>
        <v>-47</v>
      </c>
      <c r="AK321" s="349" t="str" cm="1">
        <f t="array" ref="AK321">_xlfn.IFS(Z321&lt;=501, "440-501", Z321&lt;=550, "502-550", Z321&lt;=600, "551-600", Z321&lt;=650, "601-650", Z321&lt;=700, "651-700", TRUE, "Above 700")</f>
        <v>440-501</v>
      </c>
      <c r="AL321" s="343"/>
      <c r="AM321" s="343"/>
      <c r="AN321" s="348">
        <v>44348</v>
      </c>
      <c r="AO321" s="374" t="s">
        <v>822</v>
      </c>
      <c r="AP321" s="349" t="str">
        <f t="shared" ca="1" si="38"/>
        <v>5Y 2M</v>
      </c>
      <c r="AQ321" s="355" t="str">
        <f>IF(_xlfn.DAYS(SETUP!$A$2,AN321)&lt;365,"Less Than 1 Yr", IF(_xlfn.DAYS(SETUP!$A$2,AN321)&lt;=730,"1 Year to 2 Yrs", IF(_xlfn.DAYS(SETUP!$A$2,AN321)&lt;=1095,"2 Yrs to 3 Yrs", IF(_xlfn.DAYS(SETUP!$A$2,AN321)&lt;=1825,"3 Yrs to 5 Yrs", IF(_xlfn.DAYS(SETUP!$A$2,AN321)&lt;=2555,"5 Yrs to 7 Yrs", "Above 7 Yrs")))))</f>
        <v>5 Yrs to 7 Yrs</v>
      </c>
      <c r="AR321" s="356" t="str">
        <f>IF(J321="","",DATEDIF(J321,SETUP!$B$2,"Y")&amp;" Yrs")</f>
        <v>34 Yrs</v>
      </c>
      <c r="AS321" s="349" t="str">
        <f>IF(J321="","",
 IF(DATEDIF(J321,SETUP!$B$2,"Y")&lt;25,"Below 25",
 IF(DATEDIF(J321,SETUP!$B$2,"Y")&lt;30,"25-30",
 IF(DATEDIF(J321,SETUP!$B$2,"Y")&lt;35,"30-35",
 IF(DATEDIF(J321,SETUP!$B$2,"Y")&lt;40,"35-40",
 "Above 40")))))</f>
        <v>30-35</v>
      </c>
      <c r="AT321" s="349" t="s">
        <v>1140</v>
      </c>
      <c r="AU321" s="349"/>
      <c r="AV321" s="343">
        <f t="shared" si="40"/>
        <v>20</v>
      </c>
      <c r="AW321" s="357"/>
      <c r="AX321" s="343">
        <v>343</v>
      </c>
      <c r="AY321" s="352">
        <v>112</v>
      </c>
      <c r="AZ321" s="343"/>
      <c r="BA321" s="343"/>
    </row>
    <row r="322" spans="1:53" ht="13.95" customHeight="1" x14ac:dyDescent="0.25">
      <c r="A322" s="343">
        <f>COUNTIF($D$2:D322,D322)</f>
        <v>105</v>
      </c>
      <c r="B322" s="344" t="s">
        <v>824</v>
      </c>
      <c r="C322" s="345" t="s">
        <v>825</v>
      </c>
      <c r="D322" s="343" t="s">
        <v>930</v>
      </c>
      <c r="E322" s="346" t="s">
        <v>42</v>
      </c>
      <c r="F322" s="343" t="s">
        <v>115</v>
      </c>
      <c r="G322" s="681" t="s">
        <v>51</v>
      </c>
      <c r="H322" s="343"/>
      <c r="I322" s="348" t="s">
        <v>52</v>
      </c>
      <c r="J322" s="348">
        <v>36350</v>
      </c>
      <c r="K322" s="348">
        <v>46054</v>
      </c>
      <c r="L322" s="343" t="s">
        <v>605</v>
      </c>
      <c r="M322" s="343"/>
      <c r="N322" s="349" t="str">
        <f>IF(OR(MASTER_Workers!$E322="Contractor-PF",MASTER_Workers!$E322="Company"),"Yes","No")</f>
        <v>Yes</v>
      </c>
      <c r="O322" s="349" t="str">
        <f>IF(Table2[[#This Row],[Unit]]= "Sakar-III", "YES", "NO")</f>
        <v>YES</v>
      </c>
      <c r="P322" s="350">
        <v>101706188516</v>
      </c>
      <c r="Q322" s="507">
        <v>0</v>
      </c>
      <c r="R322" s="343"/>
      <c r="S322" s="367" t="str">
        <f>IF(Table2[[#This Row],[Type]]&lt;&gt;"Company", "Contractor", IF(Table2[[#This Row],[Bank_Name]]&lt;&gt;"HDFC Bank", "Cheque Payment", "HDFC NEFT"))</f>
        <v>Contractor</v>
      </c>
      <c r="T322" s="507">
        <v>0</v>
      </c>
      <c r="U322" s="507">
        <v>0</v>
      </c>
      <c r="V322" s="352">
        <v>0</v>
      </c>
      <c r="W322" s="106">
        <v>343</v>
      </c>
      <c r="X322" s="106">
        <v>112</v>
      </c>
      <c r="Y322" s="106">
        <v>0</v>
      </c>
      <c r="Z322" s="107">
        <f t="shared" si="43"/>
        <v>455</v>
      </c>
      <c r="AA322" s="156">
        <f t="shared" si="44"/>
        <v>41</v>
      </c>
      <c r="AB322" s="106">
        <f>ROUND(IF(Table2[[#This Row],[Type]]="Company",Table2[[#This Row],[Basic_Rate_Day]]*8.33%,5),0)</f>
        <v>5</v>
      </c>
      <c r="AC322" s="107">
        <f t="shared" si="39"/>
        <v>501</v>
      </c>
      <c r="AD322" s="106">
        <v>501</v>
      </c>
      <c r="AE322" s="343" t="s">
        <v>963</v>
      </c>
      <c r="AF322" s="343" t="s">
        <v>580</v>
      </c>
      <c r="AG322" s="343" t="s">
        <v>993</v>
      </c>
      <c r="AH322" s="343"/>
      <c r="AI322" s="349" t="str">
        <f t="shared" si="41"/>
        <v>1</v>
      </c>
      <c r="AJ322" s="353">
        <f t="shared" si="42"/>
        <v>-47</v>
      </c>
      <c r="AK322" s="349" t="str" cm="1">
        <f t="array" ref="AK322">_xlfn.IFS(Z322&lt;=501, "440-501", Z322&lt;=550, "502-550", Z322&lt;=600, "551-600", Z322&lt;=650, "601-650", Z322&lt;=700, "651-700", TRUE, "Above 700")</f>
        <v>440-501</v>
      </c>
      <c r="AL322" s="343"/>
      <c r="AM322" s="343"/>
      <c r="AN322" s="348">
        <v>44348</v>
      </c>
      <c r="AO322" s="374" t="s">
        <v>824</v>
      </c>
      <c r="AP322" s="349" t="str">
        <f t="shared" ca="1" si="38"/>
        <v>5Y 2M</v>
      </c>
      <c r="AQ322" s="355" t="str">
        <f>IF(_xlfn.DAYS(SETUP!$A$2,AN322)&lt;365,"Less Than 1 Yr", IF(_xlfn.DAYS(SETUP!$A$2,AN322)&lt;=730,"1 Year to 2 Yrs", IF(_xlfn.DAYS(SETUP!$A$2,AN322)&lt;=1095,"2 Yrs to 3 Yrs", IF(_xlfn.DAYS(SETUP!$A$2,AN322)&lt;=1825,"3 Yrs to 5 Yrs", IF(_xlfn.DAYS(SETUP!$A$2,AN322)&lt;=2555,"5 Yrs to 7 Yrs", "Above 7 Yrs")))))</f>
        <v>5 Yrs to 7 Yrs</v>
      </c>
      <c r="AR322" s="356" t="str">
        <f>IF(J322="","",DATEDIF(J322,SETUP!$B$2,"Y")&amp;" Yrs")</f>
        <v>26 Yrs</v>
      </c>
      <c r="AS322" s="349" t="str">
        <f>IF(J322="","",
 IF(DATEDIF(J322,SETUP!$B$2,"Y")&lt;25,"Below 25",
 IF(DATEDIF(J322,SETUP!$B$2,"Y")&lt;30,"25-30",
 IF(DATEDIF(J322,SETUP!$B$2,"Y")&lt;35,"30-35",
 IF(DATEDIF(J322,SETUP!$B$2,"Y")&lt;40,"35-40",
 "Above 40")))))</f>
        <v>25-30</v>
      </c>
      <c r="AT322" s="349" t="s">
        <v>1140</v>
      </c>
      <c r="AU322" s="349"/>
      <c r="AV322" s="343">
        <f t="shared" si="40"/>
        <v>20</v>
      </c>
      <c r="AW322" s="357"/>
      <c r="AX322" s="343">
        <v>343</v>
      </c>
      <c r="AY322" s="352">
        <v>112</v>
      </c>
      <c r="AZ322" s="343"/>
      <c r="BA322" s="343"/>
    </row>
    <row r="323" spans="1:53" ht="13.95" customHeight="1" x14ac:dyDescent="0.25">
      <c r="A323" s="343">
        <f>COUNTIF($D$2:D323,D323)</f>
        <v>106</v>
      </c>
      <c r="B323" s="344" t="s">
        <v>826</v>
      </c>
      <c r="C323" s="345" t="s">
        <v>827</v>
      </c>
      <c r="D323" s="343" t="s">
        <v>930</v>
      </c>
      <c r="E323" s="346" t="s">
        <v>42</v>
      </c>
      <c r="F323" s="343" t="s">
        <v>115</v>
      </c>
      <c r="G323" s="681" t="s">
        <v>51</v>
      </c>
      <c r="H323" s="343"/>
      <c r="I323" s="348" t="s">
        <v>52</v>
      </c>
      <c r="J323" s="348">
        <v>32281</v>
      </c>
      <c r="K323" s="348">
        <v>46054</v>
      </c>
      <c r="L323" s="343" t="s">
        <v>605</v>
      </c>
      <c r="M323" s="343"/>
      <c r="N323" s="349" t="str">
        <f>IF(OR(MASTER_Workers!$E323="Contractor-PF",MASTER_Workers!$E323="Company"),"Yes","No")</f>
        <v>Yes</v>
      </c>
      <c r="O323" s="349" t="str">
        <f>IF(Table2[[#This Row],[Unit]]= "Sakar-III", "YES", "NO")</f>
        <v>YES</v>
      </c>
      <c r="P323" s="350">
        <v>101740276765</v>
      </c>
      <c r="Q323" s="507">
        <v>0</v>
      </c>
      <c r="R323" s="343"/>
      <c r="S323" s="367" t="str">
        <f>IF(Table2[[#This Row],[Type]]&lt;&gt;"Company", "Contractor", IF(Table2[[#This Row],[Bank_Name]]&lt;&gt;"HDFC Bank", "Cheque Payment", "HDFC NEFT"))</f>
        <v>Contractor</v>
      </c>
      <c r="T323" s="507">
        <v>0</v>
      </c>
      <c r="U323" s="507">
        <v>0</v>
      </c>
      <c r="V323" s="352">
        <v>0</v>
      </c>
      <c r="W323" s="106">
        <v>348</v>
      </c>
      <c r="X323" s="106">
        <v>117</v>
      </c>
      <c r="Y323" s="106">
        <v>0</v>
      </c>
      <c r="Z323" s="107">
        <f t="shared" si="43"/>
        <v>465</v>
      </c>
      <c r="AA323" s="156">
        <f t="shared" si="44"/>
        <v>42</v>
      </c>
      <c r="AB323" s="106">
        <f>ROUND(IF(Table2[[#This Row],[Type]]="Company",Table2[[#This Row],[Basic_Rate_Day]]*8.33%,5),0)</f>
        <v>5</v>
      </c>
      <c r="AC323" s="107">
        <f t="shared" si="39"/>
        <v>512</v>
      </c>
      <c r="AD323" s="106">
        <v>501</v>
      </c>
      <c r="AE323" s="343" t="s">
        <v>963</v>
      </c>
      <c r="AF323" s="343" t="s">
        <v>580</v>
      </c>
      <c r="AG323" s="343" t="s">
        <v>996</v>
      </c>
      <c r="AH323" s="343"/>
      <c r="AI323" s="349" t="str">
        <f t="shared" si="41"/>
        <v>1</v>
      </c>
      <c r="AJ323" s="353">
        <f t="shared" si="42"/>
        <v>-37</v>
      </c>
      <c r="AK323" s="349" t="str" cm="1">
        <f t="array" ref="AK323">_xlfn.IFS(Z323&lt;=501, "440-501", Z323&lt;=550, "502-550", Z323&lt;=600, "551-600", Z323&lt;=650, "601-650", Z323&lt;=700, "651-700", TRUE, "Above 700")</f>
        <v>440-501</v>
      </c>
      <c r="AL323" s="343"/>
      <c r="AM323" s="343"/>
      <c r="AN323" s="348">
        <v>44440</v>
      </c>
      <c r="AO323" s="374" t="s">
        <v>826</v>
      </c>
      <c r="AP323" s="349" t="str">
        <f t="shared" ca="1" si="38"/>
        <v>4Y 11M</v>
      </c>
      <c r="AQ323" s="355" t="str">
        <f>IF(_xlfn.DAYS(SETUP!$A$2,AN323)&lt;365,"Less Than 1 Yr", IF(_xlfn.DAYS(SETUP!$A$2,AN323)&lt;=730,"1 Year to 2 Yrs", IF(_xlfn.DAYS(SETUP!$A$2,AN323)&lt;=1095,"2 Yrs to 3 Yrs", IF(_xlfn.DAYS(SETUP!$A$2,AN323)&lt;=1825,"3 Yrs to 5 Yrs", IF(_xlfn.DAYS(SETUP!$A$2,AN323)&lt;=2555,"5 Yrs to 7 Yrs", "Above 7 Yrs")))))</f>
        <v>3 Yrs to 5 Yrs</v>
      </c>
      <c r="AR323" s="356" t="str">
        <f>IF(J323="","",DATEDIF(J323,SETUP!$B$2,"Y")&amp;" Yrs")</f>
        <v>37 Yrs</v>
      </c>
      <c r="AS323" s="349" t="str">
        <f>IF(J323="","",
 IF(DATEDIF(J323,SETUP!$B$2,"Y")&lt;25,"Below 25",
 IF(DATEDIF(J323,SETUP!$B$2,"Y")&lt;30,"25-30",
 IF(DATEDIF(J323,SETUP!$B$2,"Y")&lt;35,"30-35",
 IF(DATEDIF(J323,SETUP!$B$2,"Y")&lt;40,"35-40",
 "Above 40")))))</f>
        <v>35-40</v>
      </c>
      <c r="AT323" s="349" t="s">
        <v>1140</v>
      </c>
      <c r="AU323" s="349"/>
      <c r="AV323" s="343">
        <f t="shared" si="40"/>
        <v>20</v>
      </c>
      <c r="AW323" s="357"/>
      <c r="AX323" s="343">
        <v>348</v>
      </c>
      <c r="AY323" s="352">
        <v>117</v>
      </c>
      <c r="AZ323" s="343"/>
      <c r="BA323" s="343"/>
    </row>
    <row r="324" spans="1:53" ht="13.95" customHeight="1" x14ac:dyDescent="0.25">
      <c r="A324" s="343">
        <f>COUNTIF($D$2:D324,D324)</f>
        <v>107</v>
      </c>
      <c r="B324" s="344" t="s">
        <v>828</v>
      </c>
      <c r="C324" s="345" t="s">
        <v>829</v>
      </c>
      <c r="D324" s="343" t="s">
        <v>930</v>
      </c>
      <c r="E324" s="346" t="s">
        <v>42</v>
      </c>
      <c r="F324" s="343" t="s">
        <v>115</v>
      </c>
      <c r="G324" s="681" t="s">
        <v>48</v>
      </c>
      <c r="H324" s="343"/>
      <c r="I324" s="348" t="s">
        <v>52</v>
      </c>
      <c r="J324" s="348">
        <v>32893</v>
      </c>
      <c r="K324" s="348">
        <v>46054</v>
      </c>
      <c r="L324" s="343" t="s">
        <v>605</v>
      </c>
      <c r="M324" s="343"/>
      <c r="N324" s="349" t="str">
        <f>IF(OR(MASTER_Workers!$E324="Contractor-PF",MASTER_Workers!$E324="Company"),"Yes","No")</f>
        <v>Yes</v>
      </c>
      <c r="O324" s="349" t="str">
        <f>IF(Table2[[#This Row],[Unit]]= "Sakar-III", "YES", "NO")</f>
        <v>YES</v>
      </c>
      <c r="P324" s="350">
        <v>101753463025</v>
      </c>
      <c r="Q324" s="507">
        <v>0</v>
      </c>
      <c r="R324" s="343"/>
      <c r="S324" s="367" t="str">
        <f>IF(Table2[[#This Row],[Type]]&lt;&gt;"Company", "Contractor", IF(Table2[[#This Row],[Bank_Name]]&lt;&gt;"HDFC Bank", "Cheque Payment", "HDFC NEFT"))</f>
        <v>Contractor</v>
      </c>
      <c r="T324" s="507">
        <v>0</v>
      </c>
      <c r="U324" s="507">
        <v>0</v>
      </c>
      <c r="V324" s="352">
        <v>0</v>
      </c>
      <c r="W324" s="106">
        <v>348</v>
      </c>
      <c r="X324" s="106">
        <v>117</v>
      </c>
      <c r="Y324" s="106">
        <v>0</v>
      </c>
      <c r="Z324" s="107">
        <f t="shared" si="43"/>
        <v>465</v>
      </c>
      <c r="AA324" s="156">
        <f t="shared" si="44"/>
        <v>42</v>
      </c>
      <c r="AB324" s="106">
        <f>ROUND(IF(Table2[[#This Row],[Type]]="Company",Table2[[#This Row],[Basic_Rate_Day]]*8.33%,5),0)</f>
        <v>5</v>
      </c>
      <c r="AC324" s="107">
        <f t="shared" si="39"/>
        <v>512</v>
      </c>
      <c r="AD324" s="106">
        <v>501</v>
      </c>
      <c r="AE324" s="343" t="s">
        <v>963</v>
      </c>
      <c r="AF324" s="343" t="s">
        <v>580</v>
      </c>
      <c r="AG324" s="343" t="s">
        <v>996</v>
      </c>
      <c r="AH324" s="343"/>
      <c r="AI324" s="349" t="str">
        <f t="shared" si="41"/>
        <v>1</v>
      </c>
      <c r="AJ324" s="353">
        <f t="shared" si="42"/>
        <v>-37</v>
      </c>
      <c r="AK324" s="349" t="str" cm="1">
        <f t="array" ref="AK324">_xlfn.IFS(Z324&lt;=501, "440-501", Z324&lt;=550, "502-550", Z324&lt;=600, "551-600", Z324&lt;=650, "601-650", Z324&lt;=700, "651-700", TRUE, "Above 700")</f>
        <v>440-501</v>
      </c>
      <c r="AL324" s="343"/>
      <c r="AM324" s="343"/>
      <c r="AN324" s="348">
        <v>44501</v>
      </c>
      <c r="AO324" s="374" t="s">
        <v>828</v>
      </c>
      <c r="AP324" s="349" t="str">
        <f t="shared" ca="1" si="38"/>
        <v>4Y 9M</v>
      </c>
      <c r="AQ324" s="355" t="str">
        <f>IF(_xlfn.DAYS(SETUP!$A$2,AN324)&lt;365,"Less Than 1 Yr", IF(_xlfn.DAYS(SETUP!$A$2,AN324)&lt;=730,"1 Year to 2 Yrs", IF(_xlfn.DAYS(SETUP!$A$2,AN324)&lt;=1095,"2 Yrs to 3 Yrs", IF(_xlfn.DAYS(SETUP!$A$2,AN324)&lt;=1825,"3 Yrs to 5 Yrs", IF(_xlfn.DAYS(SETUP!$A$2,AN324)&lt;=2555,"5 Yrs to 7 Yrs", "Above 7 Yrs")))))</f>
        <v>3 Yrs to 5 Yrs</v>
      </c>
      <c r="AR324" s="356" t="str">
        <f>IF(J324="","",DATEDIF(J324,SETUP!$B$2,"Y")&amp;" Yrs")</f>
        <v>36 Yrs</v>
      </c>
      <c r="AS324" s="349" t="str">
        <f>IF(J324="","",
 IF(DATEDIF(J324,SETUP!$B$2,"Y")&lt;25,"Below 25",
 IF(DATEDIF(J324,SETUP!$B$2,"Y")&lt;30,"25-30",
 IF(DATEDIF(J324,SETUP!$B$2,"Y")&lt;35,"30-35",
 IF(DATEDIF(J324,SETUP!$B$2,"Y")&lt;40,"35-40",
 "Above 40")))))</f>
        <v>35-40</v>
      </c>
      <c r="AT324" s="349" t="s">
        <v>1140</v>
      </c>
      <c r="AU324" s="349"/>
      <c r="AV324" s="343">
        <f t="shared" si="40"/>
        <v>20</v>
      </c>
      <c r="AW324" s="357"/>
      <c r="AX324" s="343">
        <v>348</v>
      </c>
      <c r="AY324" s="352">
        <v>117</v>
      </c>
      <c r="AZ324" s="343"/>
      <c r="BA324" s="343"/>
    </row>
    <row r="325" spans="1:53" ht="13.95" customHeight="1" x14ac:dyDescent="0.25">
      <c r="A325" s="343">
        <f>COUNTIF($D$2:D325,D325)</f>
        <v>108</v>
      </c>
      <c r="B325" s="344" t="s">
        <v>830</v>
      </c>
      <c r="C325" s="345" t="s">
        <v>831</v>
      </c>
      <c r="D325" s="343" t="s">
        <v>930</v>
      </c>
      <c r="E325" s="346" t="s">
        <v>42</v>
      </c>
      <c r="F325" s="343" t="s">
        <v>115</v>
      </c>
      <c r="G325" s="681" t="s">
        <v>51</v>
      </c>
      <c r="H325" s="343"/>
      <c r="I325" s="348" t="s">
        <v>52</v>
      </c>
      <c r="J325" s="348">
        <v>35269</v>
      </c>
      <c r="K325" s="348">
        <v>46054</v>
      </c>
      <c r="L325" s="343" t="s">
        <v>605</v>
      </c>
      <c r="M325" s="343"/>
      <c r="N325" s="349" t="str">
        <f>IF(OR(MASTER_Workers!$E325="Contractor-PF",MASTER_Workers!$E325="Company"),"Yes","No")</f>
        <v>Yes</v>
      </c>
      <c r="O325" s="349" t="str">
        <f>IF(Table2[[#This Row],[Unit]]= "Sakar-III", "YES", "NO")</f>
        <v>YES</v>
      </c>
      <c r="P325" s="350">
        <v>101753618993</v>
      </c>
      <c r="Q325" s="507">
        <v>0</v>
      </c>
      <c r="R325" s="343"/>
      <c r="S325" s="367" t="str">
        <f>IF(Table2[[#This Row],[Type]]&lt;&gt;"Company", "Contractor", IF(Table2[[#This Row],[Bank_Name]]&lt;&gt;"HDFC Bank", "Cheque Payment", "HDFC NEFT"))</f>
        <v>Contractor</v>
      </c>
      <c r="T325" s="507">
        <v>0</v>
      </c>
      <c r="U325" s="507">
        <v>0</v>
      </c>
      <c r="V325" s="352">
        <v>0</v>
      </c>
      <c r="W325" s="106">
        <v>340</v>
      </c>
      <c r="X325" s="106">
        <v>110</v>
      </c>
      <c r="Y325" s="106">
        <v>0</v>
      </c>
      <c r="Z325" s="107">
        <f t="shared" si="43"/>
        <v>450</v>
      </c>
      <c r="AA325" s="156">
        <f t="shared" si="44"/>
        <v>41</v>
      </c>
      <c r="AB325" s="106">
        <f>ROUND(IF(Table2[[#This Row],[Type]]="Company",Table2[[#This Row],[Basic_Rate_Day]]*8.33%,5),0)</f>
        <v>5</v>
      </c>
      <c r="AC325" s="107">
        <f t="shared" si="39"/>
        <v>496</v>
      </c>
      <c r="AD325" s="106">
        <v>501</v>
      </c>
      <c r="AE325" s="343" t="s">
        <v>963</v>
      </c>
      <c r="AF325" s="343" t="s">
        <v>580</v>
      </c>
      <c r="AG325" s="343" t="s">
        <v>997</v>
      </c>
      <c r="AH325" s="343"/>
      <c r="AI325" s="349" t="str">
        <f t="shared" si="41"/>
        <v>1</v>
      </c>
      <c r="AJ325" s="353">
        <f t="shared" si="42"/>
        <v>-52</v>
      </c>
      <c r="AK325" s="349" t="str" cm="1">
        <f t="array" ref="AK325">_xlfn.IFS(Z325&lt;=501, "440-501", Z325&lt;=550, "502-550", Z325&lt;=600, "551-600", Z325&lt;=650, "601-650", Z325&lt;=700, "651-700", TRUE, "Above 700")</f>
        <v>440-501</v>
      </c>
      <c r="AL325" s="343"/>
      <c r="AM325" s="343"/>
      <c r="AN325" s="348">
        <v>44501</v>
      </c>
      <c r="AO325" s="374" t="s">
        <v>830</v>
      </c>
      <c r="AP325" s="349" t="str">
        <f t="shared" ca="1" si="38"/>
        <v>4Y 9M</v>
      </c>
      <c r="AQ325" s="355" t="str">
        <f>IF(_xlfn.DAYS(SETUP!$A$2,AN325)&lt;365,"Less Than 1 Yr", IF(_xlfn.DAYS(SETUP!$A$2,AN325)&lt;=730,"1 Year to 2 Yrs", IF(_xlfn.DAYS(SETUP!$A$2,AN325)&lt;=1095,"2 Yrs to 3 Yrs", IF(_xlfn.DAYS(SETUP!$A$2,AN325)&lt;=1825,"3 Yrs to 5 Yrs", IF(_xlfn.DAYS(SETUP!$A$2,AN325)&lt;=2555,"5 Yrs to 7 Yrs", "Above 7 Yrs")))))</f>
        <v>3 Yrs to 5 Yrs</v>
      </c>
      <c r="AR325" s="356" t="str">
        <f>IF(J325="","",DATEDIF(J325,SETUP!$B$2,"Y")&amp;" Yrs")</f>
        <v>29 Yrs</v>
      </c>
      <c r="AS325" s="349" t="str">
        <f>IF(J325="","",
 IF(DATEDIF(J325,SETUP!$B$2,"Y")&lt;25,"Below 25",
 IF(DATEDIF(J325,SETUP!$B$2,"Y")&lt;30,"25-30",
 IF(DATEDIF(J325,SETUP!$B$2,"Y")&lt;35,"30-35",
 IF(DATEDIF(J325,SETUP!$B$2,"Y")&lt;40,"35-40",
 "Above 40")))))</f>
        <v>25-30</v>
      </c>
      <c r="AT325" s="349" t="s">
        <v>1140</v>
      </c>
      <c r="AU325" s="349"/>
      <c r="AV325" s="343">
        <f t="shared" si="40"/>
        <v>20</v>
      </c>
      <c r="AW325" s="357"/>
      <c r="AX325" s="343">
        <v>340</v>
      </c>
      <c r="AY325" s="352">
        <v>110</v>
      </c>
      <c r="AZ325" s="343"/>
      <c r="BA325" s="343"/>
    </row>
    <row r="326" spans="1:53" ht="13.95" customHeight="1" x14ac:dyDescent="0.25">
      <c r="A326" s="343">
        <f>COUNTIF($D$2:D326,D326)</f>
        <v>109</v>
      </c>
      <c r="B326" s="344" t="s">
        <v>832</v>
      </c>
      <c r="C326" s="345" t="s">
        <v>833</v>
      </c>
      <c r="D326" s="343" t="s">
        <v>930</v>
      </c>
      <c r="E326" s="346" t="s">
        <v>42</v>
      </c>
      <c r="F326" s="343" t="s">
        <v>115</v>
      </c>
      <c r="G326" s="681" t="s">
        <v>48</v>
      </c>
      <c r="H326" s="343"/>
      <c r="I326" s="348" t="s">
        <v>52</v>
      </c>
      <c r="J326" s="348">
        <v>29007</v>
      </c>
      <c r="K326" s="348">
        <v>46054</v>
      </c>
      <c r="L326" s="343" t="s">
        <v>605</v>
      </c>
      <c r="M326" s="343"/>
      <c r="N326" s="349" t="str">
        <f>IF(OR(MASTER_Workers!$E326="Contractor-PF",MASTER_Workers!$E326="Company"),"Yes","No")</f>
        <v>Yes</v>
      </c>
      <c r="O326" s="349" t="str">
        <f>IF(Table2[[#This Row],[Unit]]= "Sakar-III", "YES", "NO")</f>
        <v>YES</v>
      </c>
      <c r="P326" s="350">
        <v>100400061983</v>
      </c>
      <c r="Q326" s="507">
        <v>0</v>
      </c>
      <c r="R326" s="343"/>
      <c r="S326" s="367" t="str">
        <f>IF(Table2[[#This Row],[Type]]&lt;&gt;"Company", "Contractor", IF(Table2[[#This Row],[Bank_Name]]&lt;&gt;"HDFC Bank", "Cheque Payment", "HDFC NEFT"))</f>
        <v>Contractor</v>
      </c>
      <c r="T326" s="507">
        <v>0</v>
      </c>
      <c r="U326" s="507">
        <v>0</v>
      </c>
      <c r="V326" s="352">
        <v>0</v>
      </c>
      <c r="W326" s="106">
        <v>348</v>
      </c>
      <c r="X326" s="106">
        <v>117</v>
      </c>
      <c r="Y326" s="106">
        <v>0</v>
      </c>
      <c r="Z326" s="107">
        <f t="shared" si="43"/>
        <v>465</v>
      </c>
      <c r="AA326" s="156">
        <f t="shared" si="44"/>
        <v>42</v>
      </c>
      <c r="AB326" s="106">
        <f>ROUND(IF(Table2[[#This Row],[Type]]="Company",Table2[[#This Row],[Basic_Rate_Day]]*8.33%,5),0)</f>
        <v>5</v>
      </c>
      <c r="AC326" s="107">
        <f t="shared" si="39"/>
        <v>512</v>
      </c>
      <c r="AD326" s="106">
        <v>501</v>
      </c>
      <c r="AE326" s="343" t="s">
        <v>963</v>
      </c>
      <c r="AF326" s="343" t="s">
        <v>580</v>
      </c>
      <c r="AG326" s="343" t="s">
        <v>997</v>
      </c>
      <c r="AH326" s="343"/>
      <c r="AI326" s="349" t="str">
        <f t="shared" si="41"/>
        <v>1</v>
      </c>
      <c r="AJ326" s="353">
        <f t="shared" si="42"/>
        <v>-37</v>
      </c>
      <c r="AK326" s="349" t="str" cm="1">
        <f t="array" ref="AK326">_xlfn.IFS(Z326&lt;=501, "440-501", Z326&lt;=550, "502-550", Z326&lt;=600, "551-600", Z326&lt;=650, "601-650", Z326&lt;=700, "651-700", TRUE, "Above 700")</f>
        <v>440-501</v>
      </c>
      <c r="AL326" s="343"/>
      <c r="AM326" s="343"/>
      <c r="AN326" s="348">
        <v>44593</v>
      </c>
      <c r="AO326" s="374" t="s">
        <v>832</v>
      </c>
      <c r="AP326" s="349" t="str">
        <f t="shared" ca="1" si="38"/>
        <v>4Y 6M</v>
      </c>
      <c r="AQ326" s="355" t="str">
        <f>IF(_xlfn.DAYS(SETUP!$A$2,AN326)&lt;365,"Less Than 1 Yr", IF(_xlfn.DAYS(SETUP!$A$2,AN326)&lt;=730,"1 Year to 2 Yrs", IF(_xlfn.DAYS(SETUP!$A$2,AN326)&lt;=1095,"2 Yrs to 3 Yrs", IF(_xlfn.DAYS(SETUP!$A$2,AN326)&lt;=1825,"3 Yrs to 5 Yrs", IF(_xlfn.DAYS(SETUP!$A$2,AN326)&lt;=2555,"5 Yrs to 7 Yrs", "Above 7 Yrs")))))</f>
        <v>3 Yrs to 5 Yrs</v>
      </c>
      <c r="AR326" s="356" t="str">
        <f>IF(J326="","",DATEDIF(J326,SETUP!$B$2,"Y")&amp;" Yrs")</f>
        <v>46 Yrs</v>
      </c>
      <c r="AS326" s="349" t="str">
        <f>IF(J326="","",
 IF(DATEDIF(J326,SETUP!$B$2,"Y")&lt;25,"Below 25",
 IF(DATEDIF(J326,SETUP!$B$2,"Y")&lt;30,"25-30",
 IF(DATEDIF(J326,SETUP!$B$2,"Y")&lt;35,"30-35",
 IF(DATEDIF(J326,SETUP!$B$2,"Y")&lt;40,"35-40",
 "Above 40")))))</f>
        <v>Above 40</v>
      </c>
      <c r="AT326" s="349" t="s">
        <v>1140</v>
      </c>
      <c r="AU326" s="349"/>
      <c r="AV326" s="343">
        <f t="shared" si="40"/>
        <v>20</v>
      </c>
      <c r="AW326" s="357"/>
      <c r="AX326" s="343">
        <v>348</v>
      </c>
      <c r="AY326" s="352">
        <v>117</v>
      </c>
      <c r="AZ326" s="343"/>
      <c r="BA326" s="343"/>
    </row>
    <row r="327" spans="1:53" ht="13.95" customHeight="1" x14ac:dyDescent="0.25">
      <c r="A327" s="343">
        <f>COUNTIF($D$2:D327,D327)</f>
        <v>110</v>
      </c>
      <c r="B327" s="344" t="s">
        <v>834</v>
      </c>
      <c r="C327" s="345" t="s">
        <v>835</v>
      </c>
      <c r="D327" s="343" t="s">
        <v>930</v>
      </c>
      <c r="E327" s="346" t="s">
        <v>42</v>
      </c>
      <c r="F327" s="343" t="s">
        <v>115</v>
      </c>
      <c r="G327" s="681" t="s">
        <v>48</v>
      </c>
      <c r="H327" s="343"/>
      <c r="I327" s="348" t="s">
        <v>52</v>
      </c>
      <c r="J327" s="348">
        <v>28131</v>
      </c>
      <c r="K327" s="348">
        <v>46054</v>
      </c>
      <c r="L327" s="343" t="s">
        <v>605</v>
      </c>
      <c r="M327" s="343"/>
      <c r="N327" s="349" t="str">
        <f>IF(OR(MASTER_Workers!$E327="Contractor-PF",MASTER_Workers!$E327="Company"),"Yes","No")</f>
        <v>Yes</v>
      </c>
      <c r="O327" s="349" t="str">
        <f>IF(Table2[[#This Row],[Unit]]= "Sakar-III", "YES", "NO")</f>
        <v>YES</v>
      </c>
      <c r="P327" s="350">
        <v>100048312970</v>
      </c>
      <c r="Q327" s="507">
        <v>0</v>
      </c>
      <c r="R327" s="343"/>
      <c r="S327" s="367" t="str">
        <f>IF(Table2[[#This Row],[Type]]&lt;&gt;"Company", "Contractor", IF(Table2[[#This Row],[Bank_Name]]&lt;&gt;"HDFC Bank", "Cheque Payment", "HDFC NEFT"))</f>
        <v>Contractor</v>
      </c>
      <c r="T327" s="507">
        <v>0</v>
      </c>
      <c r="U327" s="507">
        <v>0</v>
      </c>
      <c r="V327" s="352">
        <v>0</v>
      </c>
      <c r="W327" s="106">
        <v>348</v>
      </c>
      <c r="X327" s="106">
        <v>117</v>
      </c>
      <c r="Y327" s="106">
        <v>0</v>
      </c>
      <c r="Z327" s="107">
        <f t="shared" si="43"/>
        <v>465</v>
      </c>
      <c r="AA327" s="156">
        <f t="shared" si="44"/>
        <v>42</v>
      </c>
      <c r="AB327" s="106">
        <f>ROUND(IF(Table2[[#This Row],[Type]]="Company",Table2[[#This Row],[Basic_Rate_Day]]*8.33%,5),0)</f>
        <v>5</v>
      </c>
      <c r="AC327" s="107">
        <f t="shared" si="39"/>
        <v>512</v>
      </c>
      <c r="AD327" s="106">
        <v>501</v>
      </c>
      <c r="AE327" s="343" t="s">
        <v>963</v>
      </c>
      <c r="AF327" s="343" t="s">
        <v>580</v>
      </c>
      <c r="AG327" s="343" t="s">
        <v>995</v>
      </c>
      <c r="AH327" s="343"/>
      <c r="AI327" s="349" t="str">
        <f t="shared" si="41"/>
        <v>1</v>
      </c>
      <c r="AJ327" s="353">
        <f t="shared" si="42"/>
        <v>-37</v>
      </c>
      <c r="AK327" s="349" t="str" cm="1">
        <f t="array" ref="AK327">_xlfn.IFS(Z327&lt;=501, "440-501", Z327&lt;=550, "502-550", Z327&lt;=600, "551-600", Z327&lt;=650, "601-650", Z327&lt;=700, "651-700", TRUE, "Above 700")</f>
        <v>440-501</v>
      </c>
      <c r="AL327" s="343"/>
      <c r="AM327" s="343"/>
      <c r="AN327" s="348">
        <v>44593</v>
      </c>
      <c r="AO327" s="374" t="s">
        <v>834</v>
      </c>
      <c r="AP327" s="349" t="str">
        <f t="shared" ca="1" si="38"/>
        <v>4Y 6M</v>
      </c>
      <c r="AQ327" s="355" t="str">
        <f>IF(_xlfn.DAYS(SETUP!$A$2,AN327)&lt;365,"Less Than 1 Yr", IF(_xlfn.DAYS(SETUP!$A$2,AN327)&lt;=730,"1 Year to 2 Yrs", IF(_xlfn.DAYS(SETUP!$A$2,AN327)&lt;=1095,"2 Yrs to 3 Yrs", IF(_xlfn.DAYS(SETUP!$A$2,AN327)&lt;=1825,"3 Yrs to 5 Yrs", IF(_xlfn.DAYS(SETUP!$A$2,AN327)&lt;=2555,"5 Yrs to 7 Yrs", "Above 7 Yrs")))))</f>
        <v>3 Yrs to 5 Yrs</v>
      </c>
      <c r="AR327" s="356" t="str">
        <f>IF(J327="","",DATEDIF(J327,SETUP!$B$2,"Y")&amp;" Yrs")</f>
        <v>49 Yrs</v>
      </c>
      <c r="AS327" s="349" t="str">
        <f>IF(J327="","",
 IF(DATEDIF(J327,SETUP!$B$2,"Y")&lt;25,"Below 25",
 IF(DATEDIF(J327,SETUP!$B$2,"Y")&lt;30,"25-30",
 IF(DATEDIF(J327,SETUP!$B$2,"Y")&lt;35,"30-35",
 IF(DATEDIF(J327,SETUP!$B$2,"Y")&lt;40,"35-40",
 "Above 40")))))</f>
        <v>Above 40</v>
      </c>
      <c r="AT327" s="349" t="s">
        <v>1140</v>
      </c>
      <c r="AU327" s="349"/>
      <c r="AV327" s="343">
        <f t="shared" si="40"/>
        <v>20</v>
      </c>
      <c r="AW327" s="357"/>
      <c r="AX327" s="343">
        <v>348</v>
      </c>
      <c r="AY327" s="352">
        <v>117</v>
      </c>
      <c r="AZ327" s="343"/>
      <c r="BA327" s="343"/>
    </row>
    <row r="328" spans="1:53" ht="13.95" customHeight="1" x14ac:dyDescent="0.25">
      <c r="A328" s="343">
        <f>COUNTIF($D$2:D328,D328)</f>
        <v>111</v>
      </c>
      <c r="B328" s="344" t="s">
        <v>836</v>
      </c>
      <c r="C328" s="345" t="s">
        <v>837</v>
      </c>
      <c r="D328" s="343" t="s">
        <v>930</v>
      </c>
      <c r="E328" s="346" t="s">
        <v>42</v>
      </c>
      <c r="F328" s="343" t="s">
        <v>115</v>
      </c>
      <c r="G328" s="681" t="s">
        <v>44</v>
      </c>
      <c r="H328" s="343"/>
      <c r="I328" s="348" t="s">
        <v>52</v>
      </c>
      <c r="J328" s="348">
        <v>36758</v>
      </c>
      <c r="K328" s="348">
        <v>46054</v>
      </c>
      <c r="L328" s="343" t="s">
        <v>605</v>
      </c>
      <c r="M328" s="343"/>
      <c r="N328" s="349" t="str">
        <f>IF(OR(MASTER_Workers!$E328="Contractor-PF",MASTER_Workers!$E328="Company"),"Yes","No")</f>
        <v>Yes</v>
      </c>
      <c r="O328" s="349" t="str">
        <f>IF(Table2[[#This Row],[Unit]]= "Sakar-III", "YES", "NO")</f>
        <v>YES</v>
      </c>
      <c r="P328" s="350">
        <v>101113765723</v>
      </c>
      <c r="Q328" s="507">
        <v>0</v>
      </c>
      <c r="R328" s="343"/>
      <c r="S328" s="367" t="str">
        <f>IF(Table2[[#This Row],[Type]]&lt;&gt;"Company", "Contractor", IF(Table2[[#This Row],[Bank_Name]]&lt;&gt;"HDFC Bank", "Cheque Payment", "HDFC NEFT"))</f>
        <v>Contractor</v>
      </c>
      <c r="T328" s="507">
        <v>0</v>
      </c>
      <c r="U328" s="507">
        <v>0</v>
      </c>
      <c r="V328" s="352">
        <v>0</v>
      </c>
      <c r="W328" s="106">
        <v>348</v>
      </c>
      <c r="X328" s="106">
        <v>117</v>
      </c>
      <c r="Y328" s="106">
        <v>0</v>
      </c>
      <c r="Z328" s="107">
        <f t="shared" si="43"/>
        <v>465</v>
      </c>
      <c r="AA328" s="156">
        <f t="shared" si="44"/>
        <v>42</v>
      </c>
      <c r="AB328" s="106">
        <f>ROUND(IF(Table2[[#This Row],[Type]]="Company",Table2[[#This Row],[Basic_Rate_Day]]*8.33%,5),0)</f>
        <v>5</v>
      </c>
      <c r="AC328" s="107">
        <f t="shared" si="39"/>
        <v>512</v>
      </c>
      <c r="AD328" s="106">
        <v>501</v>
      </c>
      <c r="AE328" s="343" t="s">
        <v>963</v>
      </c>
      <c r="AF328" s="343" t="s">
        <v>580</v>
      </c>
      <c r="AG328" s="343" t="s">
        <v>995</v>
      </c>
      <c r="AH328" s="343"/>
      <c r="AI328" s="349" t="str">
        <f t="shared" si="41"/>
        <v>1</v>
      </c>
      <c r="AJ328" s="353">
        <f t="shared" si="42"/>
        <v>-37</v>
      </c>
      <c r="AK328" s="349" t="str" cm="1">
        <f t="array" ref="AK328">_xlfn.IFS(Z328&lt;=501, "440-501", Z328&lt;=550, "502-550", Z328&lt;=600, "551-600", Z328&lt;=650, "601-650", Z328&lt;=700, "651-700", TRUE, "Above 700")</f>
        <v>440-501</v>
      </c>
      <c r="AL328" s="343"/>
      <c r="AM328" s="343"/>
      <c r="AN328" s="348">
        <v>44593</v>
      </c>
      <c r="AO328" s="374" t="s">
        <v>836</v>
      </c>
      <c r="AP328" s="349" t="str">
        <f t="shared" ca="1" si="38"/>
        <v>4Y 6M</v>
      </c>
      <c r="AQ328" s="355" t="str">
        <f>IF(_xlfn.DAYS(SETUP!$A$2,AN328)&lt;365,"Less Than 1 Yr", IF(_xlfn.DAYS(SETUP!$A$2,AN328)&lt;=730,"1 Year to 2 Yrs", IF(_xlfn.DAYS(SETUP!$A$2,AN328)&lt;=1095,"2 Yrs to 3 Yrs", IF(_xlfn.DAYS(SETUP!$A$2,AN328)&lt;=1825,"3 Yrs to 5 Yrs", IF(_xlfn.DAYS(SETUP!$A$2,AN328)&lt;=2555,"5 Yrs to 7 Yrs", "Above 7 Yrs")))))</f>
        <v>3 Yrs to 5 Yrs</v>
      </c>
      <c r="AR328" s="356" t="str">
        <f>IF(J328="","",DATEDIF(J328,SETUP!$B$2,"Y")&amp;" Yrs")</f>
        <v>25 Yrs</v>
      </c>
      <c r="AS328" s="349" t="str">
        <f>IF(J328="","",
 IF(DATEDIF(J328,SETUP!$B$2,"Y")&lt;25,"Below 25",
 IF(DATEDIF(J328,SETUP!$B$2,"Y")&lt;30,"25-30",
 IF(DATEDIF(J328,SETUP!$B$2,"Y")&lt;35,"30-35",
 IF(DATEDIF(J328,SETUP!$B$2,"Y")&lt;40,"35-40",
 "Above 40")))))</f>
        <v>25-30</v>
      </c>
      <c r="AT328" s="349" t="s">
        <v>1141</v>
      </c>
      <c r="AU328" s="349"/>
      <c r="AV328" s="343">
        <f t="shared" si="40"/>
        <v>20</v>
      </c>
      <c r="AW328" s="357"/>
      <c r="AX328" s="343">
        <v>348</v>
      </c>
      <c r="AY328" s="352">
        <v>117</v>
      </c>
      <c r="AZ328" s="343"/>
      <c r="BA328" s="343"/>
    </row>
    <row r="329" spans="1:53" ht="13.95" customHeight="1" x14ac:dyDescent="0.25">
      <c r="A329" s="343">
        <f>COUNTIF($D$2:D329,D329)</f>
        <v>112</v>
      </c>
      <c r="B329" s="344" t="s">
        <v>838</v>
      </c>
      <c r="C329" s="345" t="s">
        <v>839</v>
      </c>
      <c r="D329" s="343" t="s">
        <v>930</v>
      </c>
      <c r="E329" s="346" t="s">
        <v>42</v>
      </c>
      <c r="F329" s="343" t="s">
        <v>115</v>
      </c>
      <c r="G329" s="681" t="s">
        <v>48</v>
      </c>
      <c r="H329" s="343"/>
      <c r="I329" s="348" t="s">
        <v>52</v>
      </c>
      <c r="J329" s="348">
        <v>24108</v>
      </c>
      <c r="K329" s="348">
        <v>46054</v>
      </c>
      <c r="L329" s="343" t="s">
        <v>605</v>
      </c>
      <c r="M329" s="343"/>
      <c r="N329" s="349" t="str">
        <f>IF(OR(MASTER_Workers!$E329="Contractor-PF",MASTER_Workers!$E329="Company"),"Yes","No")</f>
        <v>Yes</v>
      </c>
      <c r="O329" s="349" t="str">
        <f>IF(Table2[[#This Row],[Unit]]= "Sakar-III", "YES", "NO")</f>
        <v>YES</v>
      </c>
      <c r="P329" s="350">
        <v>101113766094</v>
      </c>
      <c r="Q329" s="507">
        <v>0</v>
      </c>
      <c r="R329" s="343"/>
      <c r="S329" s="367" t="str">
        <f>IF(Table2[[#This Row],[Type]]&lt;&gt;"Company", "Contractor", IF(Table2[[#This Row],[Bank_Name]]&lt;&gt;"HDFC Bank", "Cheque Payment", "HDFC NEFT"))</f>
        <v>Contractor</v>
      </c>
      <c r="T329" s="507">
        <v>0</v>
      </c>
      <c r="U329" s="507">
        <v>0</v>
      </c>
      <c r="V329" s="352">
        <v>0</v>
      </c>
      <c r="W329" s="106">
        <v>348</v>
      </c>
      <c r="X329" s="106">
        <v>117</v>
      </c>
      <c r="Y329" s="106">
        <v>0</v>
      </c>
      <c r="Z329" s="107">
        <f t="shared" si="43"/>
        <v>465</v>
      </c>
      <c r="AA329" s="156">
        <f t="shared" si="44"/>
        <v>42</v>
      </c>
      <c r="AB329" s="106">
        <f>ROUND(IF(Table2[[#This Row],[Type]]="Company",Table2[[#This Row],[Basic_Rate_Day]]*8.33%,5),0)</f>
        <v>5</v>
      </c>
      <c r="AC329" s="107">
        <f t="shared" si="39"/>
        <v>512</v>
      </c>
      <c r="AD329" s="106">
        <v>501</v>
      </c>
      <c r="AE329" s="343" t="s">
        <v>963</v>
      </c>
      <c r="AF329" s="343" t="s">
        <v>580</v>
      </c>
      <c r="AG329" s="343" t="s">
        <v>997</v>
      </c>
      <c r="AH329" s="343"/>
      <c r="AI329" s="349" t="str">
        <f t="shared" si="41"/>
        <v>1</v>
      </c>
      <c r="AJ329" s="353">
        <f t="shared" si="42"/>
        <v>-37</v>
      </c>
      <c r="AK329" s="349" t="str" cm="1">
        <f t="array" ref="AK329">_xlfn.IFS(Z329&lt;=501, "440-501", Z329&lt;=550, "502-550", Z329&lt;=600, "551-600", Z329&lt;=650, "601-650", Z329&lt;=700, "651-700", TRUE, "Above 700")</f>
        <v>440-501</v>
      </c>
      <c r="AL329" s="343"/>
      <c r="AM329" s="343"/>
      <c r="AN329" s="348">
        <v>44593</v>
      </c>
      <c r="AO329" s="374" t="s">
        <v>838</v>
      </c>
      <c r="AP329" s="349" t="str">
        <f t="shared" ca="1" si="38"/>
        <v>4Y 6M</v>
      </c>
      <c r="AQ329" s="355" t="str">
        <f>IF(_xlfn.DAYS(SETUP!$A$2,AN329)&lt;365,"Less Than 1 Yr", IF(_xlfn.DAYS(SETUP!$A$2,AN329)&lt;=730,"1 Year to 2 Yrs", IF(_xlfn.DAYS(SETUP!$A$2,AN329)&lt;=1095,"2 Yrs to 3 Yrs", IF(_xlfn.DAYS(SETUP!$A$2,AN329)&lt;=1825,"3 Yrs to 5 Yrs", IF(_xlfn.DAYS(SETUP!$A$2,AN329)&lt;=2555,"5 Yrs to 7 Yrs", "Above 7 Yrs")))))</f>
        <v>3 Yrs to 5 Yrs</v>
      </c>
      <c r="AR329" s="356" t="str">
        <f>IF(J329="","",DATEDIF(J329,SETUP!$B$2,"Y")&amp;" Yrs")</f>
        <v>60 Yrs</v>
      </c>
      <c r="AS329" s="349" t="str">
        <f>IF(J329="","",
 IF(DATEDIF(J329,SETUP!$B$2,"Y")&lt;25,"Below 25",
 IF(DATEDIF(J329,SETUP!$B$2,"Y")&lt;30,"25-30",
 IF(DATEDIF(J329,SETUP!$B$2,"Y")&lt;35,"30-35",
 IF(DATEDIF(J329,SETUP!$B$2,"Y")&lt;40,"35-40",
 "Above 40")))))</f>
        <v>Above 40</v>
      </c>
      <c r="AT329" s="349" t="s">
        <v>1140</v>
      </c>
      <c r="AU329" s="349"/>
      <c r="AV329" s="343">
        <f t="shared" si="40"/>
        <v>20</v>
      </c>
      <c r="AW329" s="357"/>
      <c r="AX329" s="343">
        <v>348</v>
      </c>
      <c r="AY329" s="352">
        <v>117</v>
      </c>
      <c r="AZ329" s="343"/>
      <c r="BA329" s="343"/>
    </row>
    <row r="330" spans="1:53" ht="13.95" customHeight="1" x14ac:dyDescent="0.25">
      <c r="A330" s="343">
        <f>COUNTIF($D$2:D330,D330)</f>
        <v>113</v>
      </c>
      <c r="B330" s="344" t="s">
        <v>840</v>
      </c>
      <c r="C330" s="345" t="s">
        <v>841</v>
      </c>
      <c r="D330" s="343" t="s">
        <v>930</v>
      </c>
      <c r="E330" s="346" t="s">
        <v>42</v>
      </c>
      <c r="F330" s="343" t="s">
        <v>115</v>
      </c>
      <c r="G330" s="681" t="s">
        <v>48</v>
      </c>
      <c r="H330" s="343"/>
      <c r="I330" s="348" t="s">
        <v>52</v>
      </c>
      <c r="J330" s="348">
        <v>31603</v>
      </c>
      <c r="K330" s="348">
        <v>46054</v>
      </c>
      <c r="L330" s="343" t="s">
        <v>605</v>
      </c>
      <c r="M330" s="343"/>
      <c r="N330" s="349" t="str">
        <f>IF(OR(MASTER_Workers!$E330="Contractor-PF",MASTER_Workers!$E330="Company"),"Yes","No")</f>
        <v>Yes</v>
      </c>
      <c r="O330" s="349" t="str">
        <f>IF(Table2[[#This Row],[Unit]]= "Sakar-III", "YES", "NO")</f>
        <v>YES</v>
      </c>
      <c r="P330" s="350">
        <v>100400434533</v>
      </c>
      <c r="Q330" s="507">
        <v>0</v>
      </c>
      <c r="R330" s="343"/>
      <c r="S330" s="367" t="str">
        <f>IF(Table2[[#This Row],[Type]]&lt;&gt;"Company", "Contractor", IF(Table2[[#This Row],[Bank_Name]]&lt;&gt;"HDFC Bank", "Cheque Payment", "HDFC NEFT"))</f>
        <v>Contractor</v>
      </c>
      <c r="T330" s="507">
        <v>0</v>
      </c>
      <c r="U330" s="507">
        <v>0</v>
      </c>
      <c r="V330" s="352">
        <v>0</v>
      </c>
      <c r="W330" s="106">
        <v>343</v>
      </c>
      <c r="X330" s="106">
        <v>112</v>
      </c>
      <c r="Y330" s="106">
        <v>0</v>
      </c>
      <c r="Z330" s="107">
        <f t="shared" si="43"/>
        <v>455</v>
      </c>
      <c r="AA330" s="156">
        <f t="shared" si="44"/>
        <v>41</v>
      </c>
      <c r="AB330" s="106">
        <f>ROUND(IF(Table2[[#This Row],[Type]]="Company",Table2[[#This Row],[Basic_Rate_Day]]*8.33%,5),0)</f>
        <v>5</v>
      </c>
      <c r="AC330" s="107">
        <f t="shared" si="39"/>
        <v>501</v>
      </c>
      <c r="AD330" s="106">
        <v>501</v>
      </c>
      <c r="AE330" s="343" t="s">
        <v>963</v>
      </c>
      <c r="AF330" s="343" t="s">
        <v>580</v>
      </c>
      <c r="AG330" s="343" t="s">
        <v>995</v>
      </c>
      <c r="AH330" s="343"/>
      <c r="AI330" s="349" t="str">
        <f t="shared" si="41"/>
        <v>1</v>
      </c>
      <c r="AJ330" s="353">
        <f t="shared" si="42"/>
        <v>-47</v>
      </c>
      <c r="AK330" s="349" t="str" cm="1">
        <f t="array" ref="AK330">_xlfn.IFS(Z330&lt;=501, "440-501", Z330&lt;=550, "502-550", Z330&lt;=600, "551-600", Z330&lt;=650, "601-650", Z330&lt;=700, "651-700", TRUE, "Above 700")</f>
        <v>440-501</v>
      </c>
      <c r="AL330" s="343"/>
      <c r="AM330" s="343"/>
      <c r="AN330" s="348">
        <v>44593</v>
      </c>
      <c r="AO330" s="374" t="s">
        <v>840</v>
      </c>
      <c r="AP330" s="349" t="str">
        <f t="shared" ca="1" si="38"/>
        <v>4Y 6M</v>
      </c>
      <c r="AQ330" s="355" t="str">
        <f>IF(_xlfn.DAYS(SETUP!$A$2,AN330)&lt;365,"Less Than 1 Yr", IF(_xlfn.DAYS(SETUP!$A$2,AN330)&lt;=730,"1 Year to 2 Yrs", IF(_xlfn.DAYS(SETUP!$A$2,AN330)&lt;=1095,"2 Yrs to 3 Yrs", IF(_xlfn.DAYS(SETUP!$A$2,AN330)&lt;=1825,"3 Yrs to 5 Yrs", IF(_xlfn.DAYS(SETUP!$A$2,AN330)&lt;=2555,"5 Yrs to 7 Yrs", "Above 7 Yrs")))))</f>
        <v>3 Yrs to 5 Yrs</v>
      </c>
      <c r="AR330" s="356" t="str">
        <f>IF(J330="","",DATEDIF(J330,SETUP!$B$2,"Y")&amp;" Yrs")</f>
        <v>39 Yrs</v>
      </c>
      <c r="AS330" s="349" t="str">
        <f>IF(J330="","",
 IF(DATEDIF(J330,SETUP!$B$2,"Y")&lt;25,"Below 25",
 IF(DATEDIF(J330,SETUP!$B$2,"Y")&lt;30,"25-30",
 IF(DATEDIF(J330,SETUP!$B$2,"Y")&lt;35,"30-35",
 IF(DATEDIF(J330,SETUP!$B$2,"Y")&lt;40,"35-40",
 "Above 40")))))</f>
        <v>35-40</v>
      </c>
      <c r="AT330" s="349" t="s">
        <v>1140</v>
      </c>
      <c r="AU330" s="349"/>
      <c r="AV330" s="343">
        <f t="shared" si="40"/>
        <v>20</v>
      </c>
      <c r="AW330" s="357"/>
      <c r="AX330" s="343">
        <v>343</v>
      </c>
      <c r="AY330" s="352">
        <v>112</v>
      </c>
      <c r="AZ330" s="343"/>
      <c r="BA330" s="343"/>
    </row>
    <row r="331" spans="1:53" ht="13.95" customHeight="1" x14ac:dyDescent="0.25">
      <c r="A331" s="343">
        <f>COUNTIF($D$2:D331,D331)</f>
        <v>114</v>
      </c>
      <c r="B331" s="344" t="s">
        <v>842</v>
      </c>
      <c r="C331" s="345" t="s">
        <v>843</v>
      </c>
      <c r="D331" s="343" t="s">
        <v>930</v>
      </c>
      <c r="E331" s="346" t="s">
        <v>42</v>
      </c>
      <c r="F331" s="343" t="s">
        <v>115</v>
      </c>
      <c r="G331" s="681" t="s">
        <v>118</v>
      </c>
      <c r="H331" s="343"/>
      <c r="I331" s="348" t="s">
        <v>52</v>
      </c>
      <c r="J331" s="348">
        <v>27419</v>
      </c>
      <c r="K331" s="348">
        <v>46054</v>
      </c>
      <c r="L331" s="343" t="s">
        <v>605</v>
      </c>
      <c r="M331" s="343"/>
      <c r="N331" s="349" t="str">
        <f>IF(OR(MASTER_Workers!$E331="Contractor-PF",MASTER_Workers!$E331="Company"),"Yes","No")</f>
        <v>Yes</v>
      </c>
      <c r="O331" s="349" t="str">
        <f>IF(Table2[[#This Row],[Unit]]= "Sakar-III", "YES", "NO")</f>
        <v>YES</v>
      </c>
      <c r="P331" s="350">
        <v>101793356479</v>
      </c>
      <c r="Q331" s="507">
        <v>0</v>
      </c>
      <c r="R331" s="343"/>
      <c r="S331" s="367" t="str">
        <f>IF(Table2[[#This Row],[Type]]&lt;&gt;"Company", "Contractor", IF(Table2[[#This Row],[Bank_Name]]&lt;&gt;"HDFC Bank", "Cheque Payment", "HDFC NEFT"))</f>
        <v>Contractor</v>
      </c>
      <c r="T331" s="507">
        <v>0</v>
      </c>
      <c r="U331" s="507">
        <v>0</v>
      </c>
      <c r="V331" s="352">
        <v>0</v>
      </c>
      <c r="W331" s="106">
        <v>340</v>
      </c>
      <c r="X331" s="106">
        <v>110</v>
      </c>
      <c r="Y331" s="106">
        <v>0</v>
      </c>
      <c r="Z331" s="107">
        <f t="shared" si="43"/>
        <v>450</v>
      </c>
      <c r="AA331" s="156">
        <f t="shared" si="44"/>
        <v>41</v>
      </c>
      <c r="AB331" s="106">
        <f>ROUND(IF(Table2[[#This Row],[Type]]="Company",Table2[[#This Row],[Basic_Rate_Day]]*8.33%,5),0)</f>
        <v>5</v>
      </c>
      <c r="AC331" s="107">
        <f t="shared" si="39"/>
        <v>496</v>
      </c>
      <c r="AD331" s="106">
        <v>501</v>
      </c>
      <c r="AE331" s="343" t="s">
        <v>963</v>
      </c>
      <c r="AF331" s="343" t="s">
        <v>580</v>
      </c>
      <c r="AG331" s="343" t="s">
        <v>996</v>
      </c>
      <c r="AH331" s="343"/>
      <c r="AI331" s="349" t="str">
        <f t="shared" si="41"/>
        <v>1</v>
      </c>
      <c r="AJ331" s="353">
        <f t="shared" si="42"/>
        <v>-52</v>
      </c>
      <c r="AK331" s="349" t="str" cm="1">
        <f t="array" ref="AK331">_xlfn.IFS(Z331&lt;=501, "440-501", Z331&lt;=550, "502-550", Z331&lt;=600, "551-600", Z331&lt;=650, "601-650", Z331&lt;=700, "651-700", TRUE, "Above 700")</f>
        <v>440-501</v>
      </c>
      <c r="AL331" s="343"/>
      <c r="AM331" s="343"/>
      <c r="AN331" s="348">
        <v>44593</v>
      </c>
      <c r="AO331" s="374" t="s">
        <v>842</v>
      </c>
      <c r="AP331" s="349" t="str">
        <f t="shared" ca="1" si="38"/>
        <v>4Y 6M</v>
      </c>
      <c r="AQ331" s="355" t="str">
        <f>IF(_xlfn.DAYS(SETUP!$A$2,AN331)&lt;365,"Less Than 1 Yr", IF(_xlfn.DAYS(SETUP!$A$2,AN331)&lt;=730,"1 Year to 2 Yrs", IF(_xlfn.DAYS(SETUP!$A$2,AN331)&lt;=1095,"2 Yrs to 3 Yrs", IF(_xlfn.DAYS(SETUP!$A$2,AN331)&lt;=1825,"3 Yrs to 5 Yrs", IF(_xlfn.DAYS(SETUP!$A$2,AN331)&lt;=2555,"5 Yrs to 7 Yrs", "Above 7 Yrs")))))</f>
        <v>3 Yrs to 5 Yrs</v>
      </c>
      <c r="AR331" s="356" t="str">
        <f>IF(J331="","",DATEDIF(J331,SETUP!$B$2,"Y")&amp;" Yrs")</f>
        <v>51 Yrs</v>
      </c>
      <c r="AS331" s="349" t="str">
        <f>IF(J331="","",
 IF(DATEDIF(J331,SETUP!$B$2,"Y")&lt;25,"Below 25",
 IF(DATEDIF(J331,SETUP!$B$2,"Y")&lt;30,"25-30",
 IF(DATEDIF(J331,SETUP!$B$2,"Y")&lt;35,"30-35",
 IF(DATEDIF(J331,SETUP!$B$2,"Y")&lt;40,"35-40",
 "Above 40")))))</f>
        <v>Above 40</v>
      </c>
      <c r="AT331" s="349" t="s">
        <v>1142</v>
      </c>
      <c r="AU331" s="349"/>
      <c r="AV331" s="343">
        <f t="shared" si="40"/>
        <v>20</v>
      </c>
      <c r="AW331" s="357"/>
      <c r="AX331" s="343">
        <v>340</v>
      </c>
      <c r="AY331" s="352">
        <v>110</v>
      </c>
      <c r="AZ331" s="343"/>
      <c r="BA331" s="343"/>
    </row>
    <row r="332" spans="1:53" ht="13.95" customHeight="1" x14ac:dyDescent="0.25">
      <c r="A332" s="343">
        <f>COUNTIF($D$2:D332,D332)</f>
        <v>115</v>
      </c>
      <c r="B332" s="344" t="s">
        <v>844</v>
      </c>
      <c r="C332" s="345" t="s">
        <v>845</v>
      </c>
      <c r="D332" s="343" t="s">
        <v>930</v>
      </c>
      <c r="E332" s="346" t="s">
        <v>42</v>
      </c>
      <c r="F332" s="343" t="s">
        <v>115</v>
      </c>
      <c r="G332" s="681" t="s">
        <v>51</v>
      </c>
      <c r="H332" s="343"/>
      <c r="I332" s="348" t="s">
        <v>52</v>
      </c>
      <c r="J332" s="348">
        <v>35337</v>
      </c>
      <c r="K332" s="348">
        <v>46054</v>
      </c>
      <c r="L332" s="343" t="s">
        <v>605</v>
      </c>
      <c r="M332" s="343"/>
      <c r="N332" s="349" t="str">
        <f>IF(OR(MASTER_Workers!$E332="Contractor-PF",MASTER_Workers!$E332="Company"),"Yes","No")</f>
        <v>Yes</v>
      </c>
      <c r="O332" s="349" t="str">
        <f>IF(Table2[[#This Row],[Unit]]= "Sakar-III", "YES", "NO")</f>
        <v>YES</v>
      </c>
      <c r="P332" s="350">
        <v>101719951228</v>
      </c>
      <c r="Q332" s="507">
        <v>0</v>
      </c>
      <c r="R332" s="343"/>
      <c r="S332" s="367" t="str">
        <f>IF(Table2[[#This Row],[Type]]&lt;&gt;"Company", "Contractor", IF(Table2[[#This Row],[Bank_Name]]&lt;&gt;"HDFC Bank", "Cheque Payment", "HDFC NEFT"))</f>
        <v>Contractor</v>
      </c>
      <c r="T332" s="507">
        <v>0</v>
      </c>
      <c r="U332" s="507">
        <v>0</v>
      </c>
      <c r="V332" s="352">
        <v>0</v>
      </c>
      <c r="W332" s="106">
        <v>340</v>
      </c>
      <c r="X332" s="106">
        <v>110</v>
      </c>
      <c r="Y332" s="106">
        <v>0</v>
      </c>
      <c r="Z332" s="107">
        <f t="shared" si="43"/>
        <v>450</v>
      </c>
      <c r="AA332" s="156">
        <f t="shared" si="44"/>
        <v>41</v>
      </c>
      <c r="AB332" s="106">
        <f>ROUND(IF(Table2[[#This Row],[Type]]="Company",Table2[[#This Row],[Basic_Rate_Day]]*8.33%,5),0)</f>
        <v>5</v>
      </c>
      <c r="AC332" s="107">
        <f t="shared" si="39"/>
        <v>496</v>
      </c>
      <c r="AD332" s="106">
        <v>501</v>
      </c>
      <c r="AE332" s="343" t="s">
        <v>963</v>
      </c>
      <c r="AF332" s="343" t="s">
        <v>580</v>
      </c>
      <c r="AG332" s="343" t="s">
        <v>996</v>
      </c>
      <c r="AH332" s="343"/>
      <c r="AI332" s="349" t="str">
        <f t="shared" si="41"/>
        <v>1</v>
      </c>
      <c r="AJ332" s="353">
        <f t="shared" si="42"/>
        <v>-52</v>
      </c>
      <c r="AK332" s="349" t="str" cm="1">
        <f t="array" ref="AK332">_xlfn.IFS(Z332&lt;=501, "440-501", Z332&lt;=550, "502-550", Z332&lt;=600, "551-600", Z332&lt;=650, "601-650", Z332&lt;=700, "651-700", TRUE, "Above 700")</f>
        <v>440-501</v>
      </c>
      <c r="AL332" s="343"/>
      <c r="AM332" s="343"/>
      <c r="AN332" s="348">
        <v>44593</v>
      </c>
      <c r="AO332" s="374" t="s">
        <v>844</v>
      </c>
      <c r="AP332" s="349" t="str">
        <f t="shared" ca="1" si="38"/>
        <v>4Y 6M</v>
      </c>
      <c r="AQ332" s="355" t="str">
        <f>IF(_xlfn.DAYS(SETUP!$A$2,AN332)&lt;365,"Less Than 1 Yr", IF(_xlfn.DAYS(SETUP!$A$2,AN332)&lt;=730,"1 Year to 2 Yrs", IF(_xlfn.DAYS(SETUP!$A$2,AN332)&lt;=1095,"2 Yrs to 3 Yrs", IF(_xlfn.DAYS(SETUP!$A$2,AN332)&lt;=1825,"3 Yrs to 5 Yrs", IF(_xlfn.DAYS(SETUP!$A$2,AN332)&lt;=2555,"5 Yrs to 7 Yrs", "Above 7 Yrs")))))</f>
        <v>3 Yrs to 5 Yrs</v>
      </c>
      <c r="AR332" s="356" t="str">
        <f>IF(J332="","",DATEDIF(J332,SETUP!$B$2,"Y")&amp;" Yrs")</f>
        <v>29 Yrs</v>
      </c>
      <c r="AS332" s="349" t="str">
        <f>IF(J332="","",
 IF(DATEDIF(J332,SETUP!$B$2,"Y")&lt;25,"Below 25",
 IF(DATEDIF(J332,SETUP!$B$2,"Y")&lt;30,"25-30",
 IF(DATEDIF(J332,SETUP!$B$2,"Y")&lt;35,"30-35",
 IF(DATEDIF(J332,SETUP!$B$2,"Y")&lt;40,"35-40",
 "Above 40")))))</f>
        <v>25-30</v>
      </c>
      <c r="AT332" s="349" t="s">
        <v>1140</v>
      </c>
      <c r="AU332" s="349"/>
      <c r="AV332" s="343">
        <f t="shared" si="40"/>
        <v>20</v>
      </c>
      <c r="AW332" s="357"/>
      <c r="AX332" s="343">
        <v>340</v>
      </c>
      <c r="AY332" s="352">
        <v>110</v>
      </c>
      <c r="AZ332" s="343"/>
      <c r="BA332" s="343"/>
    </row>
    <row r="333" spans="1:53" ht="13.95" customHeight="1" x14ac:dyDescent="0.25">
      <c r="A333" s="343">
        <f>COUNTIF($D$2:D333,D333)</f>
        <v>116</v>
      </c>
      <c r="B333" s="344" t="s">
        <v>846</v>
      </c>
      <c r="C333" s="345" t="s">
        <v>847</v>
      </c>
      <c r="D333" s="343" t="s">
        <v>930</v>
      </c>
      <c r="E333" s="346" t="s">
        <v>42</v>
      </c>
      <c r="F333" s="343" t="s">
        <v>115</v>
      </c>
      <c r="G333" s="681" t="s">
        <v>51</v>
      </c>
      <c r="H333" s="343"/>
      <c r="I333" s="348" t="s">
        <v>52</v>
      </c>
      <c r="J333" s="348">
        <v>28277</v>
      </c>
      <c r="K333" s="348">
        <v>46054</v>
      </c>
      <c r="L333" s="343" t="s">
        <v>605</v>
      </c>
      <c r="M333" s="343"/>
      <c r="N333" s="349" t="str">
        <f>IF(OR(MASTER_Workers!$E333="Contractor-PF",MASTER_Workers!$E333="Company"),"Yes","No")</f>
        <v>Yes</v>
      </c>
      <c r="O333" s="349" t="str">
        <f>IF(Table2[[#This Row],[Unit]]= "Sakar-III", "YES", "NO")</f>
        <v>YES</v>
      </c>
      <c r="P333" s="350">
        <v>101797043241</v>
      </c>
      <c r="Q333" s="507">
        <v>0</v>
      </c>
      <c r="R333" s="343"/>
      <c r="S333" s="367" t="str">
        <f>IF(Table2[[#This Row],[Type]]&lt;&gt;"Company", "Contractor", IF(Table2[[#This Row],[Bank_Name]]&lt;&gt;"HDFC Bank", "Cheque Payment", "HDFC NEFT"))</f>
        <v>Contractor</v>
      </c>
      <c r="T333" s="507">
        <v>0</v>
      </c>
      <c r="U333" s="507">
        <v>0</v>
      </c>
      <c r="V333" s="352">
        <v>0</v>
      </c>
      <c r="W333" s="106">
        <v>362</v>
      </c>
      <c r="X333" s="106">
        <v>123</v>
      </c>
      <c r="Y333" s="106">
        <v>0</v>
      </c>
      <c r="Z333" s="107">
        <f t="shared" si="43"/>
        <v>485</v>
      </c>
      <c r="AA333" s="156">
        <f t="shared" si="44"/>
        <v>43</v>
      </c>
      <c r="AB333" s="106">
        <f>ROUND(IF(Table2[[#This Row],[Type]]="Company",Table2[[#This Row],[Basic_Rate_Day]]*8.33%,5),0)</f>
        <v>5</v>
      </c>
      <c r="AC333" s="107">
        <f t="shared" si="39"/>
        <v>533</v>
      </c>
      <c r="AD333" s="106">
        <v>501</v>
      </c>
      <c r="AE333" s="343" t="s">
        <v>963</v>
      </c>
      <c r="AF333" s="343" t="s">
        <v>580</v>
      </c>
      <c r="AG333" s="343" t="s">
        <v>993</v>
      </c>
      <c r="AH333" s="343"/>
      <c r="AI333" s="349" t="str">
        <f t="shared" si="41"/>
        <v>1</v>
      </c>
      <c r="AJ333" s="353">
        <f t="shared" si="42"/>
        <v>-17</v>
      </c>
      <c r="AK333" s="349" t="str" cm="1">
        <f t="array" ref="AK333">_xlfn.IFS(Z333&lt;=501, "440-501", Z333&lt;=550, "502-550", Z333&lt;=600, "551-600", Z333&lt;=650, "601-650", Z333&lt;=700, "651-700", TRUE, "Above 700")</f>
        <v>440-501</v>
      </c>
      <c r="AL333" s="343"/>
      <c r="AM333" s="343"/>
      <c r="AN333" s="348">
        <v>44621</v>
      </c>
      <c r="AO333" s="374" t="s">
        <v>846</v>
      </c>
      <c r="AP333" s="349" t="str">
        <f t="shared" ca="1" si="38"/>
        <v>4Y 5M</v>
      </c>
      <c r="AQ333" s="355" t="str">
        <f>IF(_xlfn.DAYS(SETUP!$A$2,AN333)&lt;365,"Less Than 1 Yr", IF(_xlfn.DAYS(SETUP!$A$2,AN333)&lt;=730,"1 Year to 2 Yrs", IF(_xlfn.DAYS(SETUP!$A$2,AN333)&lt;=1095,"2 Yrs to 3 Yrs", IF(_xlfn.DAYS(SETUP!$A$2,AN333)&lt;=1825,"3 Yrs to 5 Yrs", IF(_xlfn.DAYS(SETUP!$A$2,AN333)&lt;=2555,"5 Yrs to 7 Yrs", "Above 7 Yrs")))))</f>
        <v>3 Yrs to 5 Yrs</v>
      </c>
      <c r="AR333" s="356" t="str">
        <f>IF(J333="","",DATEDIF(J333,SETUP!$B$2,"Y")&amp;" Yrs")</f>
        <v>48 Yrs</v>
      </c>
      <c r="AS333" s="349" t="str">
        <f>IF(J333="","",
 IF(DATEDIF(J333,SETUP!$B$2,"Y")&lt;25,"Below 25",
 IF(DATEDIF(J333,SETUP!$B$2,"Y")&lt;30,"25-30",
 IF(DATEDIF(J333,SETUP!$B$2,"Y")&lt;35,"30-35",
 IF(DATEDIF(J333,SETUP!$B$2,"Y")&lt;40,"35-40",
 "Above 40")))))</f>
        <v>Above 40</v>
      </c>
      <c r="AT333" s="349" t="s">
        <v>1140</v>
      </c>
      <c r="AU333" s="349"/>
      <c r="AV333" s="343">
        <f t="shared" si="40"/>
        <v>20</v>
      </c>
      <c r="AW333" s="357"/>
      <c r="AX333" s="343">
        <v>362</v>
      </c>
      <c r="AY333" s="352">
        <v>123</v>
      </c>
      <c r="AZ333" s="343"/>
      <c r="BA333" s="343"/>
    </row>
    <row r="334" spans="1:53" ht="13.95" customHeight="1" x14ac:dyDescent="0.25">
      <c r="A334" s="343">
        <f>COUNTIF($D$2:D334,D334)</f>
        <v>117</v>
      </c>
      <c r="B334" s="344" t="s">
        <v>848</v>
      </c>
      <c r="C334" s="345" t="s">
        <v>849</v>
      </c>
      <c r="D334" s="343" t="s">
        <v>930</v>
      </c>
      <c r="E334" s="346" t="s">
        <v>42</v>
      </c>
      <c r="F334" s="343" t="s">
        <v>115</v>
      </c>
      <c r="G334" s="681" t="s">
        <v>203</v>
      </c>
      <c r="H334" s="343"/>
      <c r="I334" s="348" t="s">
        <v>45</v>
      </c>
      <c r="J334" s="348">
        <v>36646</v>
      </c>
      <c r="K334" s="348">
        <v>46054</v>
      </c>
      <c r="L334" s="343" t="s">
        <v>605</v>
      </c>
      <c r="M334" s="343"/>
      <c r="N334" s="349" t="str">
        <f>IF(OR(MASTER_Workers!$E334="Contractor-PF",MASTER_Workers!$E334="Company"),"Yes","No")</f>
        <v>Yes</v>
      </c>
      <c r="O334" s="349" t="str">
        <f>IF(Table2[[#This Row],[Unit]]= "Sakar-III", "YES", "NO")</f>
        <v>YES</v>
      </c>
      <c r="P334" s="350">
        <v>101604627392</v>
      </c>
      <c r="Q334" s="507">
        <v>0</v>
      </c>
      <c r="R334" s="343"/>
      <c r="S334" s="368" t="str">
        <f>IF(Table2[[#This Row],[Type]]&lt;&gt;"Company", "Contractor", IF(Table2[[#This Row],[Bank_Name]]&lt;&gt;"HDFC Bank", "Cheque Payment", "HDFC NEFT"))</f>
        <v>Contractor</v>
      </c>
      <c r="T334" s="507">
        <v>0</v>
      </c>
      <c r="U334" s="507">
        <v>0</v>
      </c>
      <c r="V334" s="352">
        <v>0</v>
      </c>
      <c r="W334" s="106">
        <v>340</v>
      </c>
      <c r="X334" s="106">
        <v>110</v>
      </c>
      <c r="Y334" s="106">
        <v>15</v>
      </c>
      <c r="Z334" s="107">
        <f t="shared" si="43"/>
        <v>465</v>
      </c>
      <c r="AA334" s="156">
        <f t="shared" si="44"/>
        <v>41</v>
      </c>
      <c r="AB334" s="155">
        <f>ROUND(IF(Table2[[#This Row],[Type]]="Company",Table2[[#This Row],[Basic_Rate_Day]]*8.33%,5),0)</f>
        <v>5</v>
      </c>
      <c r="AC334" s="107">
        <f t="shared" si="39"/>
        <v>511</v>
      </c>
      <c r="AD334" s="106">
        <v>501</v>
      </c>
      <c r="AE334" s="343" t="s">
        <v>963</v>
      </c>
      <c r="AF334" s="343" t="s">
        <v>580</v>
      </c>
      <c r="AG334" s="343" t="s">
        <v>998</v>
      </c>
      <c r="AH334" s="343"/>
      <c r="AI334" s="349" t="str">
        <f t="shared" si="41"/>
        <v>1</v>
      </c>
      <c r="AJ334" s="353">
        <f t="shared" si="42"/>
        <v>-37</v>
      </c>
      <c r="AK334" s="349" t="str" cm="1">
        <f t="array" ref="AK334">_xlfn.IFS(Z334&lt;=501, "440-501", Z334&lt;=550, "502-550", Z334&lt;=600, "551-600", Z334&lt;=650, "601-650", Z334&lt;=700, "651-700", TRUE, "Above 700")</f>
        <v>440-501</v>
      </c>
      <c r="AL334" s="343"/>
      <c r="AM334" s="343"/>
      <c r="AN334" s="348">
        <v>44621</v>
      </c>
      <c r="AO334" s="374" t="s">
        <v>848</v>
      </c>
      <c r="AP334" s="349" t="str">
        <f t="shared" ca="1" si="38"/>
        <v>4Y 5M</v>
      </c>
      <c r="AQ334" s="355" t="str">
        <f>IF(_xlfn.DAYS(SETUP!$A$2,AN334)&lt;365,"Less Than 1 Yr", IF(_xlfn.DAYS(SETUP!$A$2,AN334)&lt;=730,"1 Year to 2 Yrs", IF(_xlfn.DAYS(SETUP!$A$2,AN334)&lt;=1095,"2 Yrs to 3 Yrs", IF(_xlfn.DAYS(SETUP!$A$2,AN334)&lt;=1825,"3 Yrs to 5 Yrs", IF(_xlfn.DAYS(SETUP!$A$2,AN334)&lt;=2555,"5 Yrs to 7 Yrs", "Above 7 Yrs")))))</f>
        <v>3 Yrs to 5 Yrs</v>
      </c>
      <c r="AR334" s="356" t="str">
        <f>IF(J334="","",DATEDIF(J334,SETUP!$B$2,"Y")&amp;" Yrs")</f>
        <v>25 Yrs</v>
      </c>
      <c r="AS334" s="349" t="str">
        <f>IF(J334="","",
 IF(DATEDIF(J334,SETUP!$B$2,"Y")&lt;25,"Below 25",
 IF(DATEDIF(J334,SETUP!$B$2,"Y")&lt;30,"25-30",
 IF(DATEDIF(J334,SETUP!$B$2,"Y")&lt;35,"30-35",
 IF(DATEDIF(J334,SETUP!$B$2,"Y")&lt;40,"35-40",
 "Above 40")))))</f>
        <v>25-30</v>
      </c>
      <c r="AT334" s="349" t="s">
        <v>1141</v>
      </c>
      <c r="AU334" s="349"/>
      <c r="AV334" s="349">
        <f t="shared" si="40"/>
        <v>20</v>
      </c>
      <c r="AW334" s="357"/>
      <c r="AX334" s="343">
        <v>340</v>
      </c>
      <c r="AY334" s="352">
        <v>110</v>
      </c>
      <c r="AZ334" s="343"/>
      <c r="BA334" s="343"/>
    </row>
    <row r="335" spans="1:53" ht="13.95" customHeight="1" x14ac:dyDescent="0.25">
      <c r="A335" s="343">
        <f>COUNTIF($D$2:D335,D335)</f>
        <v>118</v>
      </c>
      <c r="B335" s="344" t="s">
        <v>850</v>
      </c>
      <c r="C335" s="345" t="s">
        <v>851</v>
      </c>
      <c r="D335" s="343" t="s">
        <v>930</v>
      </c>
      <c r="E335" s="346" t="s">
        <v>42</v>
      </c>
      <c r="F335" s="343" t="s">
        <v>115</v>
      </c>
      <c r="G335" s="681" t="s">
        <v>51</v>
      </c>
      <c r="H335" s="343"/>
      <c r="I335" s="348" t="s">
        <v>52</v>
      </c>
      <c r="J335" s="348">
        <v>37436</v>
      </c>
      <c r="K335" s="348">
        <v>46054</v>
      </c>
      <c r="L335" s="343" t="s">
        <v>605</v>
      </c>
      <c r="M335" s="343"/>
      <c r="N335" s="349" t="str">
        <f>IF(OR(MASTER_Workers!$E335="Contractor-PF",MASTER_Workers!$E335="Company"),"Yes","No")</f>
        <v>Yes</v>
      </c>
      <c r="O335" s="349" t="str">
        <f>IF(Table2[[#This Row],[Unit]]= "Sakar-III", "YES", "NO")</f>
        <v>YES</v>
      </c>
      <c r="P335" s="350">
        <v>101797043273</v>
      </c>
      <c r="Q335" s="507">
        <v>0</v>
      </c>
      <c r="R335" s="343"/>
      <c r="S335" s="367" t="str">
        <f>IF(Table2[[#This Row],[Type]]&lt;&gt;"Company", "Contractor", IF(Table2[[#This Row],[Bank_Name]]&lt;&gt;"HDFC Bank", "Cheque Payment", "HDFC NEFT"))</f>
        <v>Contractor</v>
      </c>
      <c r="T335" s="507">
        <v>0</v>
      </c>
      <c r="U335" s="507">
        <v>0</v>
      </c>
      <c r="V335" s="352">
        <v>0</v>
      </c>
      <c r="W335" s="106">
        <v>340</v>
      </c>
      <c r="X335" s="106">
        <v>110</v>
      </c>
      <c r="Y335" s="106">
        <v>0</v>
      </c>
      <c r="Z335" s="107">
        <f t="shared" si="43"/>
        <v>450</v>
      </c>
      <c r="AA335" s="156">
        <f t="shared" si="44"/>
        <v>41</v>
      </c>
      <c r="AB335" s="106">
        <f>ROUND(IF(Table2[[#This Row],[Type]]="Company",Table2[[#This Row],[Basic_Rate_Day]]*8.33%,5),0)</f>
        <v>5</v>
      </c>
      <c r="AC335" s="107">
        <f t="shared" si="39"/>
        <v>496</v>
      </c>
      <c r="AD335" s="106">
        <v>501</v>
      </c>
      <c r="AE335" s="343" t="s">
        <v>963</v>
      </c>
      <c r="AF335" s="343" t="s">
        <v>580</v>
      </c>
      <c r="AG335" s="343" t="s">
        <v>993</v>
      </c>
      <c r="AH335" s="343"/>
      <c r="AI335" s="349" t="str">
        <f t="shared" si="41"/>
        <v>1</v>
      </c>
      <c r="AJ335" s="353">
        <f t="shared" si="42"/>
        <v>-52</v>
      </c>
      <c r="AK335" s="349" t="str" cm="1">
        <f t="array" ref="AK335">_xlfn.IFS(Z335&lt;=501, "440-501", Z335&lt;=550, "502-550", Z335&lt;=600, "551-600", Z335&lt;=650, "601-650", Z335&lt;=700, "651-700", TRUE, "Above 700")</f>
        <v>440-501</v>
      </c>
      <c r="AL335" s="343"/>
      <c r="AM335" s="343"/>
      <c r="AN335" s="348">
        <v>44621</v>
      </c>
      <c r="AO335" s="374" t="s">
        <v>850</v>
      </c>
      <c r="AP335" s="349" t="str">
        <f t="shared" ca="1" si="38"/>
        <v>4Y 5M</v>
      </c>
      <c r="AQ335" s="355" t="str">
        <f>IF(_xlfn.DAYS(SETUP!$A$2,AN335)&lt;365,"Less Than 1 Yr", IF(_xlfn.DAYS(SETUP!$A$2,AN335)&lt;=730,"1 Year to 2 Yrs", IF(_xlfn.DAYS(SETUP!$A$2,AN335)&lt;=1095,"2 Yrs to 3 Yrs", IF(_xlfn.DAYS(SETUP!$A$2,AN335)&lt;=1825,"3 Yrs to 5 Yrs", IF(_xlfn.DAYS(SETUP!$A$2,AN335)&lt;=2555,"5 Yrs to 7 Yrs", "Above 7 Yrs")))))</f>
        <v>3 Yrs to 5 Yrs</v>
      </c>
      <c r="AR335" s="356" t="str">
        <f>IF(J335="","",DATEDIF(J335,SETUP!$B$2,"Y")&amp;" Yrs")</f>
        <v>23 Yrs</v>
      </c>
      <c r="AS335" s="349" t="str">
        <f>IF(J335="","",
 IF(DATEDIF(J335,SETUP!$B$2,"Y")&lt;25,"Below 25",
 IF(DATEDIF(J335,SETUP!$B$2,"Y")&lt;30,"25-30",
 IF(DATEDIF(J335,SETUP!$B$2,"Y")&lt;35,"30-35",
 IF(DATEDIF(J335,SETUP!$B$2,"Y")&lt;40,"35-40",
 "Above 40")))))</f>
        <v>Below 25</v>
      </c>
      <c r="AT335" s="349" t="s">
        <v>1140</v>
      </c>
      <c r="AU335" s="349"/>
      <c r="AV335" s="343">
        <f t="shared" si="40"/>
        <v>20</v>
      </c>
      <c r="AW335" s="357"/>
      <c r="AX335" s="343">
        <v>340</v>
      </c>
      <c r="AY335" s="352">
        <v>110</v>
      </c>
      <c r="AZ335" s="343"/>
      <c r="BA335" s="343"/>
    </row>
    <row r="336" spans="1:53" ht="13.95" customHeight="1" x14ac:dyDescent="0.25">
      <c r="A336" s="343">
        <f>COUNTIF($D$2:D336,D336)</f>
        <v>119</v>
      </c>
      <c r="B336" s="344" t="s">
        <v>852</v>
      </c>
      <c r="C336" s="345" t="s">
        <v>853</v>
      </c>
      <c r="D336" s="343" t="s">
        <v>930</v>
      </c>
      <c r="E336" s="346" t="s">
        <v>42</v>
      </c>
      <c r="F336" s="343" t="s">
        <v>115</v>
      </c>
      <c r="G336" s="681" t="s">
        <v>299</v>
      </c>
      <c r="H336" s="343"/>
      <c r="I336" s="348" t="s">
        <v>45</v>
      </c>
      <c r="J336" s="348">
        <v>36603</v>
      </c>
      <c r="K336" s="348">
        <v>46054</v>
      </c>
      <c r="L336" s="343" t="s">
        <v>605</v>
      </c>
      <c r="M336" s="343"/>
      <c r="N336" s="349" t="str">
        <f>IF(OR(MASTER_Workers!$E336="Contractor-PF",MASTER_Workers!$E336="Company"),"Yes","No")</f>
        <v>Yes</v>
      </c>
      <c r="O336" s="349" t="str">
        <f>IF(Table2[[#This Row],[Unit]]= "Sakar-III", "YES", "NO")</f>
        <v>YES</v>
      </c>
      <c r="P336" s="350">
        <v>101686376915</v>
      </c>
      <c r="Q336" s="507">
        <v>0</v>
      </c>
      <c r="R336" s="343"/>
      <c r="S336" s="368" t="str">
        <f>IF(Table2[[#This Row],[Type]]&lt;&gt;"Company", "Contractor", IF(Table2[[#This Row],[Bank_Name]]&lt;&gt;"HDFC Bank", "Cheque Payment", "HDFC NEFT"))</f>
        <v>Contractor</v>
      </c>
      <c r="T336" s="507">
        <v>0</v>
      </c>
      <c r="U336" s="507">
        <v>0</v>
      </c>
      <c r="V336" s="352">
        <v>0</v>
      </c>
      <c r="W336" s="106">
        <v>340</v>
      </c>
      <c r="X336" s="106">
        <v>130</v>
      </c>
      <c r="Y336" s="106">
        <v>15</v>
      </c>
      <c r="Z336" s="107">
        <f t="shared" si="43"/>
        <v>485</v>
      </c>
      <c r="AA336" s="156">
        <f t="shared" si="44"/>
        <v>41</v>
      </c>
      <c r="AB336" s="155">
        <f>ROUND(IF(Table2[[#This Row],[Type]]="Company",Table2[[#This Row],[Basic_Rate_Day]]*8.33%,5),0)</f>
        <v>5</v>
      </c>
      <c r="AC336" s="107">
        <f t="shared" si="39"/>
        <v>531</v>
      </c>
      <c r="AD336" s="106">
        <v>501</v>
      </c>
      <c r="AE336" s="343" t="s">
        <v>963</v>
      </c>
      <c r="AF336" s="343" t="s">
        <v>580</v>
      </c>
      <c r="AG336" s="343" t="s">
        <v>998</v>
      </c>
      <c r="AH336" s="343"/>
      <c r="AI336" s="349" t="str">
        <f t="shared" si="41"/>
        <v>1</v>
      </c>
      <c r="AJ336" s="353">
        <f t="shared" si="42"/>
        <v>-17</v>
      </c>
      <c r="AK336" s="349" t="str" cm="1">
        <f t="array" ref="AK336">_xlfn.IFS(Z336&lt;=501, "440-501", Z336&lt;=550, "502-550", Z336&lt;=600, "551-600", Z336&lt;=650, "601-650", Z336&lt;=700, "651-700", TRUE, "Above 700")</f>
        <v>440-501</v>
      </c>
      <c r="AL336" s="343"/>
      <c r="AM336" s="343"/>
      <c r="AN336" s="348">
        <v>44621</v>
      </c>
      <c r="AO336" s="374" t="s">
        <v>852</v>
      </c>
      <c r="AP336" s="349" t="str">
        <f t="shared" ca="1" si="38"/>
        <v>4Y 5M</v>
      </c>
      <c r="AQ336" s="355" t="str">
        <f>IF(_xlfn.DAYS(SETUP!$A$2,AN336)&lt;365,"Less Than 1 Yr", IF(_xlfn.DAYS(SETUP!$A$2,AN336)&lt;=730,"1 Year to 2 Yrs", IF(_xlfn.DAYS(SETUP!$A$2,AN336)&lt;=1095,"2 Yrs to 3 Yrs", IF(_xlfn.DAYS(SETUP!$A$2,AN336)&lt;=1825,"3 Yrs to 5 Yrs", IF(_xlfn.DAYS(SETUP!$A$2,AN336)&lt;=2555,"5 Yrs to 7 Yrs", "Above 7 Yrs")))))</f>
        <v>3 Yrs to 5 Yrs</v>
      </c>
      <c r="AR336" s="356" t="str">
        <f>IF(J336="","",DATEDIF(J336,SETUP!$B$2,"Y")&amp;" Yrs")</f>
        <v>26 Yrs</v>
      </c>
      <c r="AS336" s="349" t="str">
        <f>IF(J336="","",
 IF(DATEDIF(J336,SETUP!$B$2,"Y")&lt;25,"Below 25",
 IF(DATEDIF(J336,SETUP!$B$2,"Y")&lt;30,"25-30",
 IF(DATEDIF(J336,SETUP!$B$2,"Y")&lt;35,"30-35",
 IF(DATEDIF(J336,SETUP!$B$2,"Y")&lt;40,"35-40",
 "Above 40")))))</f>
        <v>25-30</v>
      </c>
      <c r="AT336" s="349" t="s">
        <v>1142</v>
      </c>
      <c r="AU336" s="349"/>
      <c r="AV336" s="349">
        <f t="shared" si="40"/>
        <v>20</v>
      </c>
      <c r="AW336" s="357"/>
      <c r="AX336" s="343">
        <v>340</v>
      </c>
      <c r="AY336" s="352">
        <v>130</v>
      </c>
      <c r="AZ336" s="343"/>
      <c r="BA336" s="343"/>
    </row>
    <row r="337" spans="1:53" ht="13.95" customHeight="1" x14ac:dyDescent="0.25">
      <c r="A337" s="343">
        <f>COUNTIF($D$2:D337,D337)</f>
        <v>120</v>
      </c>
      <c r="B337" s="344" t="s">
        <v>854</v>
      </c>
      <c r="C337" s="345" t="s">
        <v>855</v>
      </c>
      <c r="D337" s="343" t="s">
        <v>930</v>
      </c>
      <c r="E337" s="346" t="s">
        <v>42</v>
      </c>
      <c r="F337" s="343" t="s">
        <v>115</v>
      </c>
      <c r="G337" s="681" t="s">
        <v>51</v>
      </c>
      <c r="H337" s="343"/>
      <c r="I337" s="348" t="s">
        <v>52</v>
      </c>
      <c r="J337" s="348">
        <v>37372</v>
      </c>
      <c r="K337" s="348">
        <v>46054</v>
      </c>
      <c r="L337" s="343" t="s">
        <v>605</v>
      </c>
      <c r="M337" s="343"/>
      <c r="N337" s="349" t="str">
        <f>IF(OR(MASTER_Workers!$E337="Contractor-PF",MASTER_Workers!$E337="Company"),"Yes","No")</f>
        <v>Yes</v>
      </c>
      <c r="O337" s="349" t="str">
        <f>IF(Table2[[#This Row],[Unit]]= "Sakar-III", "YES", "NO")</f>
        <v>YES</v>
      </c>
      <c r="P337" s="350">
        <v>101938244481</v>
      </c>
      <c r="Q337" s="507">
        <v>0</v>
      </c>
      <c r="R337" s="343"/>
      <c r="S337" s="367" t="str">
        <f>IF(Table2[[#This Row],[Type]]&lt;&gt;"Company", "Contractor", IF(Table2[[#This Row],[Bank_Name]]&lt;&gt;"HDFC Bank", "Cheque Payment", "HDFC NEFT"))</f>
        <v>Contractor</v>
      </c>
      <c r="T337" s="507">
        <v>0</v>
      </c>
      <c r="U337" s="507">
        <v>0</v>
      </c>
      <c r="V337" s="352">
        <v>0</v>
      </c>
      <c r="W337" s="106">
        <v>335</v>
      </c>
      <c r="X337" s="106">
        <v>110</v>
      </c>
      <c r="Y337" s="106">
        <v>0</v>
      </c>
      <c r="Z337" s="107">
        <f t="shared" si="43"/>
        <v>445</v>
      </c>
      <c r="AA337" s="156">
        <f t="shared" si="44"/>
        <v>40</v>
      </c>
      <c r="AB337" s="106">
        <f>ROUND(IF(Table2[[#This Row],[Type]]="Company",Table2[[#This Row],[Basic_Rate_Day]]*8.33%,5),0)</f>
        <v>5</v>
      </c>
      <c r="AC337" s="107">
        <f t="shared" si="39"/>
        <v>490</v>
      </c>
      <c r="AD337" s="106">
        <v>501</v>
      </c>
      <c r="AE337" s="343" t="s">
        <v>963</v>
      </c>
      <c r="AF337" s="343" t="s">
        <v>580</v>
      </c>
      <c r="AG337" s="343" t="s">
        <v>998</v>
      </c>
      <c r="AH337" s="343"/>
      <c r="AI337" s="349" t="str">
        <f t="shared" si="41"/>
        <v>1</v>
      </c>
      <c r="AJ337" s="353">
        <f t="shared" si="42"/>
        <v>-57</v>
      </c>
      <c r="AK337" s="349" t="str" cm="1">
        <f t="array" ref="AK337">_xlfn.IFS(Z337&lt;=501, "440-501", Z337&lt;=550, "502-550", Z337&lt;=600, "551-600", Z337&lt;=650, "601-650", Z337&lt;=700, "651-700", TRUE, "Above 700")</f>
        <v>440-501</v>
      </c>
      <c r="AL337" s="343"/>
      <c r="AM337" s="343"/>
      <c r="AN337" s="348">
        <v>45017</v>
      </c>
      <c r="AO337" s="374" t="s">
        <v>854</v>
      </c>
      <c r="AP337" s="349" t="str">
        <f t="shared" ca="1" si="38"/>
        <v>3Y 4M</v>
      </c>
      <c r="AQ337" s="355" t="str">
        <f>IF(_xlfn.DAYS(SETUP!$A$2,AN337)&lt;365,"Less Than 1 Yr", IF(_xlfn.DAYS(SETUP!$A$2,AN337)&lt;=730,"1 Year to 2 Yrs", IF(_xlfn.DAYS(SETUP!$A$2,AN337)&lt;=1095,"2 Yrs to 3 Yrs", IF(_xlfn.DAYS(SETUP!$A$2,AN337)&lt;=1825,"3 Yrs to 5 Yrs", IF(_xlfn.DAYS(SETUP!$A$2,AN337)&lt;=2555,"5 Yrs to 7 Yrs", "Above 7 Yrs")))))</f>
        <v>3 Yrs to 5 Yrs</v>
      </c>
      <c r="AR337" s="356" t="str">
        <f>IF(J337="","",DATEDIF(J337,SETUP!$B$2,"Y")&amp;" Yrs")</f>
        <v>23 Yrs</v>
      </c>
      <c r="AS337" s="349" t="str">
        <f>IF(J337="","",
 IF(DATEDIF(J337,SETUP!$B$2,"Y")&lt;25,"Below 25",
 IF(DATEDIF(J337,SETUP!$B$2,"Y")&lt;30,"25-30",
 IF(DATEDIF(J337,SETUP!$B$2,"Y")&lt;35,"30-35",
 IF(DATEDIF(J337,SETUP!$B$2,"Y")&lt;40,"35-40",
 "Above 40")))))</f>
        <v>Below 25</v>
      </c>
      <c r="AT337" s="349" t="s">
        <v>1140</v>
      </c>
      <c r="AU337" s="349"/>
      <c r="AV337" s="343">
        <f t="shared" si="40"/>
        <v>20</v>
      </c>
      <c r="AW337" s="357"/>
      <c r="AX337" s="343">
        <v>335</v>
      </c>
      <c r="AY337" s="352">
        <v>110</v>
      </c>
      <c r="AZ337" s="343"/>
      <c r="BA337" s="343"/>
    </row>
    <row r="338" spans="1:53" ht="13.95" customHeight="1" x14ac:dyDescent="0.25">
      <c r="A338" s="343">
        <f>COUNTIF($D$2:D338,D338)</f>
        <v>121</v>
      </c>
      <c r="B338" s="344" t="s">
        <v>856</v>
      </c>
      <c r="C338" s="345" t="s">
        <v>857</v>
      </c>
      <c r="D338" s="343" t="s">
        <v>930</v>
      </c>
      <c r="E338" s="346" t="s">
        <v>42</v>
      </c>
      <c r="F338" s="343" t="s">
        <v>115</v>
      </c>
      <c r="G338" s="681" t="s">
        <v>51</v>
      </c>
      <c r="H338" s="343"/>
      <c r="I338" s="348" t="s">
        <v>52</v>
      </c>
      <c r="J338" s="348">
        <v>38162</v>
      </c>
      <c r="K338" s="348">
        <v>46054</v>
      </c>
      <c r="L338" s="343" t="s">
        <v>605</v>
      </c>
      <c r="M338" s="343"/>
      <c r="N338" s="349" t="str">
        <f>IF(OR(MASTER_Workers!$E338="Contractor-PF",MASTER_Workers!$E338="Company"),"Yes","No")</f>
        <v>Yes</v>
      </c>
      <c r="O338" s="349" t="str">
        <f>IF(Table2[[#This Row],[Unit]]= "Sakar-III", "YES", "NO")</f>
        <v>YES</v>
      </c>
      <c r="P338" s="350">
        <v>101938244499</v>
      </c>
      <c r="Q338" s="507">
        <v>0</v>
      </c>
      <c r="R338" s="343"/>
      <c r="S338" s="367" t="str">
        <f>IF(Table2[[#This Row],[Type]]&lt;&gt;"Company", "Contractor", IF(Table2[[#This Row],[Bank_Name]]&lt;&gt;"HDFC Bank", "Cheque Payment", "HDFC NEFT"))</f>
        <v>Contractor</v>
      </c>
      <c r="T338" s="507">
        <v>0</v>
      </c>
      <c r="U338" s="507">
        <v>0</v>
      </c>
      <c r="V338" s="352">
        <v>0</v>
      </c>
      <c r="W338" s="106">
        <v>335</v>
      </c>
      <c r="X338" s="106">
        <v>110</v>
      </c>
      <c r="Y338" s="106">
        <v>0</v>
      </c>
      <c r="Z338" s="107">
        <f t="shared" si="43"/>
        <v>445</v>
      </c>
      <c r="AA338" s="156">
        <f t="shared" si="44"/>
        <v>40</v>
      </c>
      <c r="AB338" s="106">
        <f>ROUND(IF(Table2[[#This Row],[Type]]="Company",Table2[[#This Row],[Basic_Rate_Day]]*8.33%,5),0)</f>
        <v>5</v>
      </c>
      <c r="AC338" s="107">
        <f t="shared" si="39"/>
        <v>490</v>
      </c>
      <c r="AD338" s="106">
        <v>501</v>
      </c>
      <c r="AE338" s="343" t="s">
        <v>963</v>
      </c>
      <c r="AF338" s="343" t="s">
        <v>580</v>
      </c>
      <c r="AG338" s="343" t="s">
        <v>998</v>
      </c>
      <c r="AH338" s="343"/>
      <c r="AI338" s="349" t="str">
        <f t="shared" si="41"/>
        <v>1</v>
      </c>
      <c r="AJ338" s="353">
        <f t="shared" si="42"/>
        <v>-57</v>
      </c>
      <c r="AK338" s="349" t="str" cm="1">
        <f t="array" ref="AK338">_xlfn.IFS(Z338&lt;=501, "440-501", Z338&lt;=550, "502-550", Z338&lt;=600, "551-600", Z338&lt;=650, "601-650", Z338&lt;=700, "651-700", TRUE, "Above 700")</f>
        <v>440-501</v>
      </c>
      <c r="AL338" s="343"/>
      <c r="AM338" s="343"/>
      <c r="AN338" s="348">
        <v>45017</v>
      </c>
      <c r="AO338" s="374" t="s">
        <v>856</v>
      </c>
      <c r="AP338" s="349" t="str">
        <f t="shared" ca="1" si="38"/>
        <v>3Y 4M</v>
      </c>
      <c r="AQ338" s="355" t="str">
        <f>IF(_xlfn.DAYS(SETUP!$A$2,AN338)&lt;365,"Less Than 1 Yr", IF(_xlfn.DAYS(SETUP!$A$2,AN338)&lt;=730,"1 Year to 2 Yrs", IF(_xlfn.DAYS(SETUP!$A$2,AN338)&lt;=1095,"2 Yrs to 3 Yrs", IF(_xlfn.DAYS(SETUP!$A$2,AN338)&lt;=1825,"3 Yrs to 5 Yrs", IF(_xlfn.DAYS(SETUP!$A$2,AN338)&lt;=2555,"5 Yrs to 7 Yrs", "Above 7 Yrs")))))</f>
        <v>3 Yrs to 5 Yrs</v>
      </c>
      <c r="AR338" s="356" t="str">
        <f>IF(J338="","",DATEDIF(J338,SETUP!$B$2,"Y")&amp;" Yrs")</f>
        <v>21 Yrs</v>
      </c>
      <c r="AS338" s="349" t="str">
        <f>IF(J338="","",
 IF(DATEDIF(J338,SETUP!$B$2,"Y")&lt;25,"Below 25",
 IF(DATEDIF(J338,SETUP!$B$2,"Y")&lt;30,"25-30",
 IF(DATEDIF(J338,SETUP!$B$2,"Y")&lt;35,"30-35",
 IF(DATEDIF(J338,SETUP!$B$2,"Y")&lt;40,"35-40",
 "Above 40")))))</f>
        <v>Below 25</v>
      </c>
      <c r="AT338" s="349" t="s">
        <v>1140</v>
      </c>
      <c r="AU338" s="349"/>
      <c r="AV338" s="343">
        <f t="shared" si="40"/>
        <v>20</v>
      </c>
      <c r="AW338" s="357"/>
      <c r="AX338" s="343">
        <v>335</v>
      </c>
      <c r="AY338" s="352">
        <v>110</v>
      </c>
      <c r="AZ338" s="343"/>
      <c r="BA338" s="343"/>
    </row>
    <row r="339" spans="1:53" ht="13.95" customHeight="1" x14ac:dyDescent="0.25">
      <c r="A339" s="359">
        <f>COUNTIF($D$2:D339,D339)</f>
        <v>122</v>
      </c>
      <c r="B339" s="515" t="s">
        <v>858</v>
      </c>
      <c r="C339" s="358" t="s">
        <v>859</v>
      </c>
      <c r="D339" s="359" t="s">
        <v>930</v>
      </c>
      <c r="E339" s="360" t="s">
        <v>42</v>
      </c>
      <c r="F339" s="359" t="s">
        <v>115</v>
      </c>
      <c r="G339" s="682" t="s">
        <v>48</v>
      </c>
      <c r="H339" s="343"/>
      <c r="I339" s="348" t="s">
        <v>52</v>
      </c>
      <c r="J339" s="348">
        <v>35052</v>
      </c>
      <c r="K339" s="348">
        <v>46054</v>
      </c>
      <c r="L339" s="343" t="s">
        <v>605</v>
      </c>
      <c r="M339" s="343"/>
      <c r="N339" s="349" t="str">
        <f>IF(OR(MASTER_Workers!$E339="Contractor-PF",MASTER_Workers!$E339="Company"),"Yes","No")</f>
        <v>Yes</v>
      </c>
      <c r="O339" s="349" t="str">
        <f>IF(Table2[[#This Row],[Unit]]= "Sakar-III", "YES", "NO")</f>
        <v>YES</v>
      </c>
      <c r="P339" s="350">
        <v>101113765527</v>
      </c>
      <c r="Q339" s="507">
        <v>0</v>
      </c>
      <c r="R339" s="359"/>
      <c r="S339" s="370" t="str">
        <f>IF(Table2[[#This Row],[Type]]&lt;&gt;"Company", "Contractor", IF(Table2[[#This Row],[Bank_Name]]&lt;&gt;"HDFC Bank", "Cheque Payment", "HDFC NEFT"))</f>
        <v>Contractor</v>
      </c>
      <c r="T339" s="520">
        <v>0</v>
      </c>
      <c r="U339" s="507">
        <v>0</v>
      </c>
      <c r="V339" s="352">
        <v>0</v>
      </c>
      <c r="W339" s="106">
        <v>331</v>
      </c>
      <c r="X339" s="106">
        <v>109</v>
      </c>
      <c r="Y339" s="106">
        <v>0</v>
      </c>
      <c r="Z339" s="107">
        <f t="shared" si="43"/>
        <v>440</v>
      </c>
      <c r="AA339" s="156">
        <f t="shared" si="44"/>
        <v>40</v>
      </c>
      <c r="AB339" s="106">
        <f>ROUND(IF(Table2[[#This Row],[Type]]="Company",Table2[[#This Row],[Basic_Rate_Day]]*8.33%,5),0)</f>
        <v>5</v>
      </c>
      <c r="AC339" s="107">
        <f t="shared" si="39"/>
        <v>485</v>
      </c>
      <c r="AD339" s="106">
        <v>501</v>
      </c>
      <c r="AE339" s="343" t="s">
        <v>963</v>
      </c>
      <c r="AF339" s="343" t="s">
        <v>580</v>
      </c>
      <c r="AG339" s="343" t="s">
        <v>613</v>
      </c>
      <c r="AH339" s="343"/>
      <c r="AI339" s="349" t="str">
        <f t="shared" si="41"/>
        <v>0</v>
      </c>
      <c r="AJ339" s="353">
        <f t="shared" si="42"/>
        <v>-62</v>
      </c>
      <c r="AK339" s="349" t="str" cm="1">
        <f t="array" ref="AK339">_xlfn.IFS(Z339&lt;=501, "440-501", Z339&lt;=550, "502-550", Z339&lt;=600, "551-600", Z339&lt;=650, "601-650", Z339&lt;=700, "651-700", TRUE, "Above 700")</f>
        <v>440-501</v>
      </c>
      <c r="AL339" s="343"/>
      <c r="AM339" s="519">
        <v>46173</v>
      </c>
      <c r="AN339" s="362">
        <v>45017</v>
      </c>
      <c r="AO339" s="379" t="s">
        <v>858</v>
      </c>
      <c r="AP339" s="363" t="str">
        <f t="shared" ca="1" si="38"/>
        <v>3Y 4M</v>
      </c>
      <c r="AQ339" s="364" t="str">
        <f>IF(_xlfn.DAYS(SETUP!$A$2,AN339)&lt;365,"Less Than 1 Yr", IF(_xlfn.DAYS(SETUP!$A$2,AN339)&lt;=730,"1 Year to 2 Yrs", IF(_xlfn.DAYS(SETUP!$A$2,AN339)&lt;=1095,"2 Yrs to 3 Yrs", IF(_xlfn.DAYS(SETUP!$A$2,AN339)&lt;=1825,"3 Yrs to 5 Yrs", IF(_xlfn.DAYS(SETUP!$A$2,AN339)&lt;=2555,"5 Yrs to 7 Yrs", "Above 7 Yrs")))))</f>
        <v>3 Yrs to 5 Yrs</v>
      </c>
      <c r="AR339" s="365" t="str">
        <f>IF(J339="","",DATEDIF(J339,SETUP!$B$2,"Y")&amp;" Yrs")</f>
        <v>30 Yrs</v>
      </c>
      <c r="AS339" s="363" t="str">
        <f>IF(J339="","",
 IF(DATEDIF(J339,SETUP!$B$2,"Y")&lt;25,"Below 25",
 IF(DATEDIF(J339,SETUP!$B$2,"Y")&lt;30,"25-30",
 IF(DATEDIF(J339,SETUP!$B$2,"Y")&lt;35,"30-35",
 IF(DATEDIF(J339,SETUP!$B$2,"Y")&lt;40,"35-40",
 "Above 40")))))</f>
        <v>30-35</v>
      </c>
      <c r="AT339" s="363" t="s">
        <v>1140</v>
      </c>
      <c r="AU339" s="363"/>
      <c r="AV339" s="359">
        <f t="shared" si="40"/>
        <v>20</v>
      </c>
      <c r="AW339" s="366"/>
      <c r="AX339" s="359">
        <v>331</v>
      </c>
      <c r="AY339" s="516">
        <v>109</v>
      </c>
      <c r="AZ339" s="359"/>
      <c r="BA339" s="359"/>
    </row>
    <row r="340" spans="1:53" ht="13.95" customHeight="1" x14ac:dyDescent="0.25">
      <c r="A340" s="343">
        <f>COUNTIF($D$2:D340,D340)</f>
        <v>123</v>
      </c>
      <c r="B340" s="344" t="s">
        <v>860</v>
      </c>
      <c r="C340" s="345" t="s">
        <v>861</v>
      </c>
      <c r="D340" s="343" t="s">
        <v>930</v>
      </c>
      <c r="E340" s="346" t="s">
        <v>42</v>
      </c>
      <c r="F340" s="343" t="s">
        <v>115</v>
      </c>
      <c r="G340" s="681" t="s">
        <v>51</v>
      </c>
      <c r="H340" s="343"/>
      <c r="I340" s="348" t="s">
        <v>52</v>
      </c>
      <c r="J340" s="348">
        <v>37593</v>
      </c>
      <c r="K340" s="348">
        <v>46054</v>
      </c>
      <c r="L340" s="343" t="s">
        <v>605</v>
      </c>
      <c r="M340" s="343"/>
      <c r="N340" s="349" t="str">
        <f>IF(OR(MASTER_Workers!$E340="Contractor-PF",MASTER_Workers!$E340="Company"),"Yes","No")</f>
        <v>Yes</v>
      </c>
      <c r="O340" s="349" t="str">
        <f>IF(Table2[[#This Row],[Unit]]= "Sakar-III", "YES", "NO")</f>
        <v>YES</v>
      </c>
      <c r="P340" s="350">
        <v>102032031303</v>
      </c>
      <c r="Q340" s="507">
        <v>0</v>
      </c>
      <c r="R340" s="343"/>
      <c r="S340" s="367" t="str">
        <f>IF(Table2[[#This Row],[Type]]&lt;&gt;"Company", "Contractor", IF(Table2[[#This Row],[Bank_Name]]&lt;&gt;"HDFC Bank", "Cheque Payment", "HDFC NEFT"))</f>
        <v>Contractor</v>
      </c>
      <c r="T340" s="507">
        <v>0</v>
      </c>
      <c r="U340" s="507">
        <v>0</v>
      </c>
      <c r="V340" s="352">
        <v>0</v>
      </c>
      <c r="W340" s="106">
        <v>348</v>
      </c>
      <c r="X340" s="106">
        <v>117</v>
      </c>
      <c r="Y340" s="106">
        <v>0</v>
      </c>
      <c r="Z340" s="107">
        <f t="shared" si="43"/>
        <v>465</v>
      </c>
      <c r="AA340" s="156">
        <f t="shared" si="44"/>
        <v>42</v>
      </c>
      <c r="AB340" s="106">
        <f>ROUND(IF(Table2[[#This Row],[Type]]="Company",Table2[[#This Row],[Basic_Rate_Day]]*8.33%,5),0)</f>
        <v>5</v>
      </c>
      <c r="AC340" s="107">
        <f t="shared" si="39"/>
        <v>512</v>
      </c>
      <c r="AD340" s="106">
        <v>501</v>
      </c>
      <c r="AE340" s="343" t="s">
        <v>963</v>
      </c>
      <c r="AF340" s="343" t="s">
        <v>580</v>
      </c>
      <c r="AG340" s="343" t="s">
        <v>998</v>
      </c>
      <c r="AH340" s="343"/>
      <c r="AI340" s="349" t="str">
        <f t="shared" si="41"/>
        <v>1</v>
      </c>
      <c r="AJ340" s="353">
        <f t="shared" si="42"/>
        <v>-37</v>
      </c>
      <c r="AK340" s="349" t="str" cm="1">
        <f t="array" ref="AK340">_xlfn.IFS(Z340&lt;=501, "440-501", Z340&lt;=550, "502-550", Z340&lt;=600, "551-600", Z340&lt;=650, "601-650", Z340&lt;=700, "651-700", TRUE, "Above 700")</f>
        <v>440-501</v>
      </c>
      <c r="AL340" s="343"/>
      <c r="AM340" s="343"/>
      <c r="AN340" s="348">
        <v>45292</v>
      </c>
      <c r="AO340" s="374" t="s">
        <v>860</v>
      </c>
      <c r="AP340" s="349" t="str">
        <f t="shared" ca="1" si="38"/>
        <v>2Y 7M</v>
      </c>
      <c r="AQ340" s="355" t="str">
        <f>IF(_xlfn.DAYS(SETUP!$A$2,AN340)&lt;365,"Less Than 1 Yr", IF(_xlfn.DAYS(SETUP!$A$2,AN340)&lt;=730,"1 Year to 2 Yrs", IF(_xlfn.DAYS(SETUP!$A$2,AN340)&lt;=1095,"2 Yrs to 3 Yrs", IF(_xlfn.DAYS(SETUP!$A$2,AN340)&lt;=1825,"3 Yrs to 5 Yrs", IF(_xlfn.DAYS(SETUP!$A$2,AN340)&lt;=2555,"5 Yrs to 7 Yrs", "Above 7 Yrs")))))</f>
        <v>2 Yrs to 3 Yrs</v>
      </c>
      <c r="AR340" s="356" t="str">
        <f>IF(J340="","",DATEDIF(J340,SETUP!$B$2,"Y")&amp;" Yrs")</f>
        <v>23 Yrs</v>
      </c>
      <c r="AS340" s="349" t="str">
        <f>IF(J340="","",
 IF(DATEDIF(J340,SETUP!$B$2,"Y")&lt;25,"Below 25",
 IF(DATEDIF(J340,SETUP!$B$2,"Y")&lt;30,"25-30",
 IF(DATEDIF(J340,SETUP!$B$2,"Y")&lt;35,"30-35",
 IF(DATEDIF(J340,SETUP!$B$2,"Y")&lt;40,"35-40",
 "Above 40")))))</f>
        <v>Below 25</v>
      </c>
      <c r="AT340" s="349" t="s">
        <v>1140</v>
      </c>
      <c r="AU340" s="349"/>
      <c r="AV340" s="343">
        <f t="shared" si="40"/>
        <v>20</v>
      </c>
      <c r="AW340" s="357"/>
      <c r="AX340" s="343">
        <v>348</v>
      </c>
      <c r="AY340" s="352">
        <v>117</v>
      </c>
      <c r="AZ340" s="343"/>
      <c r="BA340" s="343"/>
    </row>
    <row r="341" spans="1:53" ht="13.95" customHeight="1" x14ac:dyDescent="0.25">
      <c r="A341" s="343">
        <f>COUNTIF($D$2:D341,D341)</f>
        <v>124</v>
      </c>
      <c r="B341" s="344" t="s">
        <v>862</v>
      </c>
      <c r="C341" s="345" t="s">
        <v>863</v>
      </c>
      <c r="D341" s="343" t="s">
        <v>930</v>
      </c>
      <c r="E341" s="346" t="s">
        <v>42</v>
      </c>
      <c r="F341" s="343" t="s">
        <v>115</v>
      </c>
      <c r="G341" s="681" t="s">
        <v>51</v>
      </c>
      <c r="H341" s="343"/>
      <c r="I341" s="348" t="s">
        <v>52</v>
      </c>
      <c r="J341" s="348">
        <v>38504</v>
      </c>
      <c r="K341" s="348">
        <v>46054</v>
      </c>
      <c r="L341" s="343" t="s">
        <v>605</v>
      </c>
      <c r="M341" s="343"/>
      <c r="N341" s="349" t="str">
        <f>IF(OR(MASTER_Workers!$E341="Contractor-PF",MASTER_Workers!$E341="Company"),"Yes","No")</f>
        <v>Yes</v>
      </c>
      <c r="O341" s="349" t="str">
        <f>IF(Table2[[#This Row],[Unit]]= "Sakar-III", "YES", "NO")</f>
        <v>YES</v>
      </c>
      <c r="P341" s="350">
        <v>102032031293</v>
      </c>
      <c r="Q341" s="507">
        <v>0</v>
      </c>
      <c r="R341" s="343"/>
      <c r="S341" s="367" t="str">
        <f>IF(Table2[[#This Row],[Type]]&lt;&gt;"Company", "Contractor", IF(Table2[[#This Row],[Bank_Name]]&lt;&gt;"HDFC Bank", "Cheque Payment", "HDFC NEFT"))</f>
        <v>Contractor</v>
      </c>
      <c r="T341" s="507">
        <v>0</v>
      </c>
      <c r="U341" s="507">
        <v>0</v>
      </c>
      <c r="V341" s="352">
        <v>0</v>
      </c>
      <c r="W341" s="106">
        <v>340</v>
      </c>
      <c r="X341" s="106">
        <v>110</v>
      </c>
      <c r="Y341" s="106">
        <v>0</v>
      </c>
      <c r="Z341" s="107">
        <f t="shared" si="43"/>
        <v>450</v>
      </c>
      <c r="AA341" s="156">
        <f t="shared" si="44"/>
        <v>41</v>
      </c>
      <c r="AB341" s="106">
        <f>ROUND(IF(Table2[[#This Row],[Type]]="Company",Table2[[#This Row],[Basic_Rate_Day]]*8.33%,5),0)</f>
        <v>5</v>
      </c>
      <c r="AC341" s="107">
        <f t="shared" si="39"/>
        <v>496</v>
      </c>
      <c r="AD341" s="106">
        <v>501</v>
      </c>
      <c r="AE341" s="343" t="s">
        <v>963</v>
      </c>
      <c r="AF341" s="343" t="s">
        <v>580</v>
      </c>
      <c r="AG341" s="343" t="s">
        <v>993</v>
      </c>
      <c r="AH341" s="343"/>
      <c r="AI341" s="349" t="str">
        <f t="shared" si="41"/>
        <v>1</v>
      </c>
      <c r="AJ341" s="353">
        <f t="shared" si="42"/>
        <v>-52</v>
      </c>
      <c r="AK341" s="349" t="str" cm="1">
        <f t="array" ref="AK341">_xlfn.IFS(Z341&lt;=501, "440-501", Z341&lt;=550, "502-550", Z341&lt;=600, "551-600", Z341&lt;=650, "601-650", Z341&lt;=700, "651-700", TRUE, "Above 700")</f>
        <v>440-501</v>
      </c>
      <c r="AL341" s="343"/>
      <c r="AM341" s="343"/>
      <c r="AN341" s="348">
        <v>45292</v>
      </c>
      <c r="AO341" s="374" t="s">
        <v>862</v>
      </c>
      <c r="AP341" s="349" t="str">
        <f t="shared" ca="1" si="38"/>
        <v>2Y 7M</v>
      </c>
      <c r="AQ341" s="355" t="str">
        <f>IF(_xlfn.DAYS(SETUP!$A$2,AN341)&lt;365,"Less Than 1 Yr", IF(_xlfn.DAYS(SETUP!$A$2,AN341)&lt;=730,"1 Year to 2 Yrs", IF(_xlfn.DAYS(SETUP!$A$2,AN341)&lt;=1095,"2 Yrs to 3 Yrs", IF(_xlfn.DAYS(SETUP!$A$2,AN341)&lt;=1825,"3 Yrs to 5 Yrs", IF(_xlfn.DAYS(SETUP!$A$2,AN341)&lt;=2555,"5 Yrs to 7 Yrs", "Above 7 Yrs")))))</f>
        <v>2 Yrs to 3 Yrs</v>
      </c>
      <c r="AR341" s="356" t="str">
        <f>IF(J341="","",DATEDIF(J341,SETUP!$B$2,"Y")&amp;" Yrs")</f>
        <v>20 Yrs</v>
      </c>
      <c r="AS341" s="349" t="str">
        <f>IF(J341="","",
 IF(DATEDIF(J341,SETUP!$B$2,"Y")&lt;25,"Below 25",
 IF(DATEDIF(J341,SETUP!$B$2,"Y")&lt;30,"25-30",
 IF(DATEDIF(J341,SETUP!$B$2,"Y")&lt;35,"30-35",
 IF(DATEDIF(J341,SETUP!$B$2,"Y")&lt;40,"35-40",
 "Above 40")))))</f>
        <v>Below 25</v>
      </c>
      <c r="AT341" s="349" t="s">
        <v>1140</v>
      </c>
      <c r="AU341" s="349"/>
      <c r="AV341" s="343">
        <f t="shared" si="40"/>
        <v>20</v>
      </c>
      <c r="AW341" s="357"/>
      <c r="AX341" s="343">
        <v>340</v>
      </c>
      <c r="AY341" s="352">
        <v>110</v>
      </c>
      <c r="AZ341" s="343"/>
      <c r="BA341" s="343"/>
    </row>
    <row r="342" spans="1:53" ht="13.95" customHeight="1" x14ac:dyDescent="0.25">
      <c r="A342" s="343">
        <f>COUNTIF($D$2:D342,D342)</f>
        <v>125</v>
      </c>
      <c r="B342" s="344" t="s">
        <v>864</v>
      </c>
      <c r="C342" s="345" t="s">
        <v>865</v>
      </c>
      <c r="D342" s="343" t="s">
        <v>930</v>
      </c>
      <c r="E342" s="346" t="s">
        <v>42</v>
      </c>
      <c r="F342" s="343" t="s">
        <v>115</v>
      </c>
      <c r="G342" s="681" t="s">
        <v>51</v>
      </c>
      <c r="H342" s="343"/>
      <c r="I342" s="348" t="s">
        <v>52</v>
      </c>
      <c r="J342" s="348">
        <v>38524</v>
      </c>
      <c r="K342" s="348">
        <v>46054</v>
      </c>
      <c r="L342" s="343" t="s">
        <v>605</v>
      </c>
      <c r="M342" s="343"/>
      <c r="N342" s="349" t="str">
        <f>IF(OR(MASTER_Workers!$E342="Contractor-PF",MASTER_Workers!$E342="Company"),"Yes","No")</f>
        <v>Yes</v>
      </c>
      <c r="O342" s="349" t="str">
        <f>IF(Table2[[#This Row],[Unit]]= "Sakar-III", "YES", "NO")</f>
        <v>YES</v>
      </c>
      <c r="P342" s="350">
        <v>102032031272</v>
      </c>
      <c r="Q342" s="507">
        <v>0</v>
      </c>
      <c r="R342" s="343"/>
      <c r="S342" s="367" t="str">
        <f>IF(Table2[[#This Row],[Type]]&lt;&gt;"Company", "Contractor", IF(Table2[[#This Row],[Bank_Name]]&lt;&gt;"HDFC Bank", "Cheque Payment", "HDFC NEFT"))</f>
        <v>Contractor</v>
      </c>
      <c r="T342" s="507">
        <v>0</v>
      </c>
      <c r="U342" s="507">
        <v>0</v>
      </c>
      <c r="V342" s="352">
        <v>0</v>
      </c>
      <c r="W342" s="106">
        <v>331</v>
      </c>
      <c r="X342" s="106">
        <v>109</v>
      </c>
      <c r="Y342" s="106">
        <v>0</v>
      </c>
      <c r="Z342" s="107">
        <f t="shared" si="43"/>
        <v>440</v>
      </c>
      <c r="AA342" s="156">
        <f t="shared" si="44"/>
        <v>40</v>
      </c>
      <c r="AB342" s="106">
        <f>ROUND(IF(Table2[[#This Row],[Type]]="Company",Table2[[#This Row],[Basic_Rate_Day]]*8.33%,5),0)</f>
        <v>5</v>
      </c>
      <c r="AC342" s="107">
        <f t="shared" si="39"/>
        <v>485</v>
      </c>
      <c r="AD342" s="106">
        <v>501</v>
      </c>
      <c r="AE342" s="343" t="s">
        <v>963</v>
      </c>
      <c r="AF342" s="343" t="s">
        <v>580</v>
      </c>
      <c r="AG342" s="343" t="s">
        <v>993</v>
      </c>
      <c r="AH342" s="343"/>
      <c r="AI342" s="349" t="str">
        <f t="shared" si="41"/>
        <v>1</v>
      </c>
      <c r="AJ342" s="353">
        <f t="shared" si="42"/>
        <v>-62</v>
      </c>
      <c r="AK342" s="349" t="str" cm="1">
        <f t="array" ref="AK342">_xlfn.IFS(Z342&lt;=501, "440-501", Z342&lt;=550, "502-550", Z342&lt;=600, "551-600", Z342&lt;=650, "601-650", Z342&lt;=700, "651-700", TRUE, "Above 700")</f>
        <v>440-501</v>
      </c>
      <c r="AL342" s="343"/>
      <c r="AM342" s="343"/>
      <c r="AN342" s="348">
        <v>45292</v>
      </c>
      <c r="AO342" s="374" t="s">
        <v>864</v>
      </c>
      <c r="AP342" s="349" t="str">
        <f t="shared" ca="1" si="38"/>
        <v>2Y 7M</v>
      </c>
      <c r="AQ342" s="355" t="str">
        <f>IF(_xlfn.DAYS(SETUP!$A$2,AN342)&lt;365,"Less Than 1 Yr", IF(_xlfn.DAYS(SETUP!$A$2,AN342)&lt;=730,"1 Year to 2 Yrs", IF(_xlfn.DAYS(SETUP!$A$2,AN342)&lt;=1095,"2 Yrs to 3 Yrs", IF(_xlfn.DAYS(SETUP!$A$2,AN342)&lt;=1825,"3 Yrs to 5 Yrs", IF(_xlfn.DAYS(SETUP!$A$2,AN342)&lt;=2555,"5 Yrs to 7 Yrs", "Above 7 Yrs")))))</f>
        <v>2 Yrs to 3 Yrs</v>
      </c>
      <c r="AR342" s="356" t="str">
        <f>IF(J342="","",DATEDIF(J342,SETUP!$B$2,"Y")&amp;" Yrs")</f>
        <v>20 Yrs</v>
      </c>
      <c r="AS342" s="349" t="str">
        <f>IF(J342="","",
 IF(DATEDIF(J342,SETUP!$B$2,"Y")&lt;25,"Below 25",
 IF(DATEDIF(J342,SETUP!$B$2,"Y")&lt;30,"25-30",
 IF(DATEDIF(J342,SETUP!$B$2,"Y")&lt;35,"30-35",
 IF(DATEDIF(J342,SETUP!$B$2,"Y")&lt;40,"35-40",
 "Above 40")))))</f>
        <v>Below 25</v>
      </c>
      <c r="AT342" s="349" t="s">
        <v>1140</v>
      </c>
      <c r="AU342" s="349"/>
      <c r="AV342" s="343">
        <f t="shared" si="40"/>
        <v>20</v>
      </c>
      <c r="AW342" s="357"/>
      <c r="AX342" s="343">
        <v>331</v>
      </c>
      <c r="AY342" s="352">
        <v>109</v>
      </c>
      <c r="AZ342" s="343"/>
      <c r="BA342" s="343"/>
    </row>
    <row r="343" spans="1:53" ht="13.95" customHeight="1" x14ac:dyDescent="0.25">
      <c r="A343" s="343">
        <f>COUNTIF($D$2:D343,D343)</f>
        <v>126</v>
      </c>
      <c r="B343" s="344" t="s">
        <v>866</v>
      </c>
      <c r="C343" s="345" t="s">
        <v>867</v>
      </c>
      <c r="D343" s="343" t="s">
        <v>930</v>
      </c>
      <c r="E343" s="346" t="s">
        <v>42</v>
      </c>
      <c r="F343" s="343" t="s">
        <v>115</v>
      </c>
      <c r="G343" s="681" t="s">
        <v>51</v>
      </c>
      <c r="H343" s="343"/>
      <c r="I343" s="348" t="s">
        <v>52</v>
      </c>
      <c r="J343" s="348">
        <v>30555</v>
      </c>
      <c r="K343" s="348">
        <v>46054</v>
      </c>
      <c r="L343" s="343" t="s">
        <v>605</v>
      </c>
      <c r="M343" s="343"/>
      <c r="N343" s="349" t="str">
        <f>IF(OR(MASTER_Workers!$E343="Contractor-PF",MASTER_Workers!$E343="Company"),"Yes","No")</f>
        <v>Yes</v>
      </c>
      <c r="O343" s="349" t="str">
        <f>IF(Table2[[#This Row],[Unit]]= "Sakar-III", "YES", "NO")</f>
        <v>YES</v>
      </c>
      <c r="P343" s="350">
        <v>101113765602</v>
      </c>
      <c r="Q343" s="507">
        <v>0</v>
      </c>
      <c r="R343" s="343"/>
      <c r="S343" s="367" t="str">
        <f>IF(Table2[[#This Row],[Type]]&lt;&gt;"Company", "Contractor", IF(Table2[[#This Row],[Bank_Name]]&lt;&gt;"HDFC Bank", "Cheque Payment", "HDFC NEFT"))</f>
        <v>Contractor</v>
      </c>
      <c r="T343" s="507">
        <v>0</v>
      </c>
      <c r="U343" s="507">
        <v>0</v>
      </c>
      <c r="V343" s="352">
        <v>0</v>
      </c>
      <c r="W343" s="106">
        <v>340</v>
      </c>
      <c r="X343" s="106">
        <v>100</v>
      </c>
      <c r="Y343" s="106">
        <v>0</v>
      </c>
      <c r="Z343" s="107">
        <f t="shared" si="43"/>
        <v>440</v>
      </c>
      <c r="AA343" s="156">
        <f t="shared" si="44"/>
        <v>41</v>
      </c>
      <c r="AB343" s="106">
        <f>ROUND(IF(Table2[[#This Row],[Type]]="Company",Table2[[#This Row],[Basic_Rate_Day]]*8.33%,5),0)</f>
        <v>5</v>
      </c>
      <c r="AC343" s="107">
        <f t="shared" si="39"/>
        <v>486</v>
      </c>
      <c r="AD343" s="106">
        <v>501</v>
      </c>
      <c r="AE343" s="343" t="s">
        <v>963</v>
      </c>
      <c r="AF343" s="343" t="s">
        <v>580</v>
      </c>
      <c r="AG343" s="343" t="s">
        <v>613</v>
      </c>
      <c r="AH343" s="343"/>
      <c r="AI343" s="349" t="str">
        <f t="shared" si="41"/>
        <v>1</v>
      </c>
      <c r="AJ343" s="353">
        <f t="shared" si="42"/>
        <v>-62</v>
      </c>
      <c r="AK343" s="349" t="str" cm="1">
        <f t="array" ref="AK343">_xlfn.IFS(Z343&lt;=501, "440-501", Z343&lt;=550, "502-550", Z343&lt;=600, "551-600", Z343&lt;=650, "601-650", Z343&lt;=700, "651-700", TRUE, "Above 700")</f>
        <v>440-501</v>
      </c>
      <c r="AL343" s="343"/>
      <c r="AM343" s="343"/>
      <c r="AN343" s="348">
        <v>45474</v>
      </c>
      <c r="AO343" s="374" t="s">
        <v>866</v>
      </c>
      <c r="AP343" s="349" t="str">
        <f t="shared" ca="1" si="38"/>
        <v>2Y 1M</v>
      </c>
      <c r="AQ343" s="355" t="str">
        <f>IF(_xlfn.DAYS(SETUP!$A$2,AN343)&lt;365,"Less Than 1 Yr", IF(_xlfn.DAYS(SETUP!$A$2,AN343)&lt;=730,"1 Year to 2 Yrs", IF(_xlfn.DAYS(SETUP!$A$2,AN343)&lt;=1095,"2 Yrs to 3 Yrs", IF(_xlfn.DAYS(SETUP!$A$2,AN343)&lt;=1825,"3 Yrs to 5 Yrs", IF(_xlfn.DAYS(SETUP!$A$2,AN343)&lt;=2555,"5 Yrs to 7 Yrs", "Above 7 Yrs")))))</f>
        <v>2 Yrs to 3 Yrs</v>
      </c>
      <c r="AR343" s="356" t="str">
        <f>IF(J343="","",DATEDIF(J343,SETUP!$B$2,"Y")&amp;" Yrs")</f>
        <v>42 Yrs</v>
      </c>
      <c r="AS343" s="349" t="str">
        <f>IF(J343="","",
 IF(DATEDIF(J343,SETUP!$B$2,"Y")&lt;25,"Below 25",
 IF(DATEDIF(J343,SETUP!$B$2,"Y")&lt;30,"25-30",
 IF(DATEDIF(J343,SETUP!$B$2,"Y")&lt;35,"30-35",
 IF(DATEDIF(J343,SETUP!$B$2,"Y")&lt;40,"35-40",
 "Above 40")))))</f>
        <v>Above 40</v>
      </c>
      <c r="AT343" s="349" t="s">
        <v>1140</v>
      </c>
      <c r="AU343" s="349"/>
      <c r="AV343" s="343">
        <f t="shared" si="40"/>
        <v>20</v>
      </c>
      <c r="AW343" s="357"/>
      <c r="AX343" s="343">
        <v>340</v>
      </c>
      <c r="AY343" s="352">
        <v>100</v>
      </c>
      <c r="AZ343" s="343"/>
      <c r="BA343" s="343"/>
    </row>
    <row r="344" spans="1:53" ht="13.95" customHeight="1" x14ac:dyDescent="0.25">
      <c r="A344" s="343">
        <f>COUNTIF($D$2:D344,D344)</f>
        <v>127</v>
      </c>
      <c r="B344" s="344" t="s">
        <v>868</v>
      </c>
      <c r="C344" s="345" t="s">
        <v>869</v>
      </c>
      <c r="D344" s="343" t="s">
        <v>930</v>
      </c>
      <c r="E344" s="346" t="s">
        <v>42</v>
      </c>
      <c r="F344" s="343" t="s">
        <v>115</v>
      </c>
      <c r="G344" s="681" t="s">
        <v>48</v>
      </c>
      <c r="H344" s="343"/>
      <c r="I344" s="348" t="s">
        <v>52</v>
      </c>
      <c r="J344" s="348">
        <v>31736</v>
      </c>
      <c r="K344" s="348">
        <v>46054</v>
      </c>
      <c r="L344" s="343" t="s">
        <v>605</v>
      </c>
      <c r="M344" s="343"/>
      <c r="N344" s="349" t="str">
        <f>IF(OR(MASTER_Workers!$E344="Contractor-PF",MASTER_Workers!$E344="Company"),"Yes","No")</f>
        <v>Yes</v>
      </c>
      <c r="O344" s="349" t="str">
        <f>IF(Table2[[#This Row],[Unit]]= "Sakar-III", "YES", "NO")</f>
        <v>YES</v>
      </c>
      <c r="P344" s="350">
        <v>101728739049</v>
      </c>
      <c r="Q344" s="507">
        <v>0</v>
      </c>
      <c r="R344" s="343"/>
      <c r="S344" s="367" t="str">
        <f>IF(Table2[[#This Row],[Type]]&lt;&gt;"Company", "Contractor", IF(Table2[[#This Row],[Bank_Name]]&lt;&gt;"HDFC Bank", "Cheque Payment", "HDFC NEFT"))</f>
        <v>Contractor</v>
      </c>
      <c r="T344" s="507">
        <v>0</v>
      </c>
      <c r="U344" s="507">
        <v>0</v>
      </c>
      <c r="V344" s="352">
        <v>0</v>
      </c>
      <c r="W344" s="106">
        <v>340</v>
      </c>
      <c r="X344" s="106">
        <v>100</v>
      </c>
      <c r="Y344" s="106">
        <v>0</v>
      </c>
      <c r="Z344" s="107">
        <f t="shared" si="43"/>
        <v>440</v>
      </c>
      <c r="AA344" s="156">
        <f t="shared" si="44"/>
        <v>41</v>
      </c>
      <c r="AB344" s="106">
        <f>ROUND(IF(Table2[[#This Row],[Type]]="Company",Table2[[#This Row],[Basic_Rate_Day]]*8.33%,5),0)</f>
        <v>5</v>
      </c>
      <c r="AC344" s="107">
        <f t="shared" si="39"/>
        <v>486</v>
      </c>
      <c r="AD344" s="106">
        <v>501</v>
      </c>
      <c r="AE344" s="343" t="s">
        <v>963</v>
      </c>
      <c r="AF344" s="343" t="s">
        <v>580</v>
      </c>
      <c r="AG344" s="343" t="s">
        <v>613</v>
      </c>
      <c r="AH344" s="343"/>
      <c r="AI344" s="349" t="str">
        <f t="shared" si="41"/>
        <v>1</v>
      </c>
      <c r="AJ344" s="353">
        <f t="shared" si="42"/>
        <v>-62</v>
      </c>
      <c r="AK344" s="349" t="str" cm="1">
        <f t="array" ref="AK344">_xlfn.IFS(Z344&lt;=501, "440-501", Z344&lt;=550, "502-550", Z344&lt;=600, "551-600", Z344&lt;=650, "601-650", Z344&lt;=700, "651-700", TRUE, "Above 700")</f>
        <v>440-501</v>
      </c>
      <c r="AL344" s="343"/>
      <c r="AM344" s="343"/>
      <c r="AN344" s="348">
        <v>45474</v>
      </c>
      <c r="AO344" s="374" t="s">
        <v>868</v>
      </c>
      <c r="AP344" s="349" t="str">
        <f t="shared" ca="1" si="38"/>
        <v>2Y 1M</v>
      </c>
      <c r="AQ344" s="355" t="str">
        <f>IF(_xlfn.DAYS(SETUP!$A$2,AN344)&lt;365,"Less Than 1 Yr", IF(_xlfn.DAYS(SETUP!$A$2,AN344)&lt;=730,"1 Year to 2 Yrs", IF(_xlfn.DAYS(SETUP!$A$2,AN344)&lt;=1095,"2 Yrs to 3 Yrs", IF(_xlfn.DAYS(SETUP!$A$2,AN344)&lt;=1825,"3 Yrs to 5 Yrs", IF(_xlfn.DAYS(SETUP!$A$2,AN344)&lt;=2555,"5 Yrs to 7 Yrs", "Above 7 Yrs")))))</f>
        <v>2 Yrs to 3 Yrs</v>
      </c>
      <c r="AR344" s="356" t="str">
        <f>IF(J344="","",DATEDIF(J344,SETUP!$B$2,"Y")&amp;" Yrs")</f>
        <v>39 Yrs</v>
      </c>
      <c r="AS344" s="349" t="str">
        <f>IF(J344="","",
 IF(DATEDIF(J344,SETUP!$B$2,"Y")&lt;25,"Below 25",
 IF(DATEDIF(J344,SETUP!$B$2,"Y")&lt;30,"25-30",
 IF(DATEDIF(J344,SETUP!$B$2,"Y")&lt;35,"30-35",
 IF(DATEDIF(J344,SETUP!$B$2,"Y")&lt;40,"35-40",
 "Above 40")))))</f>
        <v>35-40</v>
      </c>
      <c r="AT344" s="349" t="s">
        <v>1140</v>
      </c>
      <c r="AU344" s="349"/>
      <c r="AV344" s="343">
        <f t="shared" si="40"/>
        <v>20</v>
      </c>
      <c r="AW344" s="357"/>
      <c r="AX344" s="343">
        <v>340</v>
      </c>
      <c r="AY344" s="352">
        <v>100</v>
      </c>
      <c r="AZ344" s="343"/>
      <c r="BA344" s="343"/>
    </row>
    <row r="345" spans="1:53" ht="13.95" customHeight="1" x14ac:dyDescent="0.25">
      <c r="A345" s="343">
        <f>COUNTIF($D$2:D345,D345)</f>
        <v>128</v>
      </c>
      <c r="B345" s="344" t="s">
        <v>870</v>
      </c>
      <c r="C345" s="345" t="s">
        <v>871</v>
      </c>
      <c r="D345" s="343" t="s">
        <v>930</v>
      </c>
      <c r="E345" s="346" t="s">
        <v>42</v>
      </c>
      <c r="F345" s="343" t="s">
        <v>115</v>
      </c>
      <c r="G345" s="681" t="s">
        <v>51</v>
      </c>
      <c r="H345" s="343"/>
      <c r="I345" s="348" t="s">
        <v>52</v>
      </c>
      <c r="J345" s="348">
        <v>35136</v>
      </c>
      <c r="K345" s="348">
        <v>46054</v>
      </c>
      <c r="L345" s="343" t="s">
        <v>605</v>
      </c>
      <c r="M345" s="343"/>
      <c r="N345" s="349" t="str">
        <f>IF(OR(MASTER_Workers!$E345="Contractor-PF",MASTER_Workers!$E345="Company"),"Yes","No")</f>
        <v>Yes</v>
      </c>
      <c r="O345" s="349" t="str">
        <f>IF(Table2[[#This Row],[Unit]]= "Sakar-III", "YES", "NO")</f>
        <v>YES</v>
      </c>
      <c r="P345" s="350">
        <v>102093093750</v>
      </c>
      <c r="Q345" s="507">
        <v>0</v>
      </c>
      <c r="R345" s="343"/>
      <c r="S345" s="367" t="str">
        <f>IF(Table2[[#This Row],[Type]]&lt;&gt;"Company", "Contractor", IF(Table2[[#This Row],[Bank_Name]]&lt;&gt;"HDFC Bank", "Cheque Payment", "HDFC NEFT"))</f>
        <v>Contractor</v>
      </c>
      <c r="T345" s="507">
        <v>0</v>
      </c>
      <c r="U345" s="507">
        <v>0</v>
      </c>
      <c r="V345" s="352">
        <v>0</v>
      </c>
      <c r="W345" s="106">
        <v>340</v>
      </c>
      <c r="X345" s="106">
        <v>100</v>
      </c>
      <c r="Y345" s="106">
        <v>0</v>
      </c>
      <c r="Z345" s="107">
        <f t="shared" si="43"/>
        <v>440</v>
      </c>
      <c r="AA345" s="156">
        <f t="shared" si="44"/>
        <v>41</v>
      </c>
      <c r="AB345" s="106">
        <f>ROUND(IF(Table2[[#This Row],[Type]]="Company",Table2[[#This Row],[Basic_Rate_Day]]*8.33%,5),0)</f>
        <v>5</v>
      </c>
      <c r="AC345" s="107">
        <f t="shared" si="39"/>
        <v>486</v>
      </c>
      <c r="AD345" s="106">
        <v>501</v>
      </c>
      <c r="AE345" s="343" t="s">
        <v>963</v>
      </c>
      <c r="AF345" s="343" t="s">
        <v>580</v>
      </c>
      <c r="AG345" s="343" t="s">
        <v>993</v>
      </c>
      <c r="AH345" s="343"/>
      <c r="AI345" s="349" t="str">
        <f t="shared" si="41"/>
        <v>1</v>
      </c>
      <c r="AJ345" s="353">
        <f t="shared" si="42"/>
        <v>-62</v>
      </c>
      <c r="AK345" s="349" t="str" cm="1">
        <f t="array" ref="AK345">_xlfn.IFS(Z345&lt;=501, "440-501", Z345&lt;=550, "502-550", Z345&lt;=600, "551-600", Z345&lt;=650, "601-650", Z345&lt;=700, "651-700", TRUE, "Above 700")</f>
        <v>440-501</v>
      </c>
      <c r="AL345" s="343"/>
      <c r="AM345" s="343"/>
      <c r="AN345" s="348">
        <v>45474</v>
      </c>
      <c r="AO345" s="374" t="s">
        <v>870</v>
      </c>
      <c r="AP345" s="349" t="str">
        <f t="shared" ca="1" si="38"/>
        <v>2Y 1M</v>
      </c>
      <c r="AQ345" s="355" t="str">
        <f>IF(_xlfn.DAYS(SETUP!$A$2,AN345)&lt;365,"Less Than 1 Yr", IF(_xlfn.DAYS(SETUP!$A$2,AN345)&lt;=730,"1 Year to 2 Yrs", IF(_xlfn.DAYS(SETUP!$A$2,AN345)&lt;=1095,"2 Yrs to 3 Yrs", IF(_xlfn.DAYS(SETUP!$A$2,AN345)&lt;=1825,"3 Yrs to 5 Yrs", IF(_xlfn.DAYS(SETUP!$A$2,AN345)&lt;=2555,"5 Yrs to 7 Yrs", "Above 7 Yrs")))))</f>
        <v>2 Yrs to 3 Yrs</v>
      </c>
      <c r="AR345" s="356" t="str">
        <f>IF(J345="","",DATEDIF(J345,SETUP!$B$2,"Y")&amp;" Yrs")</f>
        <v>30 Yrs</v>
      </c>
      <c r="AS345" s="349" t="str">
        <f>IF(J345="","",
 IF(DATEDIF(J345,SETUP!$B$2,"Y")&lt;25,"Below 25",
 IF(DATEDIF(J345,SETUP!$B$2,"Y")&lt;30,"25-30",
 IF(DATEDIF(J345,SETUP!$B$2,"Y")&lt;35,"30-35",
 IF(DATEDIF(J345,SETUP!$B$2,"Y")&lt;40,"35-40",
 "Above 40")))))</f>
        <v>30-35</v>
      </c>
      <c r="AT345" s="349" t="s">
        <v>1140</v>
      </c>
      <c r="AU345" s="349"/>
      <c r="AV345" s="343">
        <f t="shared" si="40"/>
        <v>20</v>
      </c>
      <c r="AW345" s="357"/>
      <c r="AX345" s="343">
        <v>340</v>
      </c>
      <c r="AY345" s="352">
        <v>100</v>
      </c>
      <c r="AZ345" s="343"/>
      <c r="BA345" s="343"/>
    </row>
    <row r="346" spans="1:53" ht="13.95" customHeight="1" x14ac:dyDescent="0.25">
      <c r="A346" s="343">
        <f>COUNTIF($D$2:D346,D346)</f>
        <v>129</v>
      </c>
      <c r="B346" s="344" t="s">
        <v>872</v>
      </c>
      <c r="C346" s="345" t="s">
        <v>873</v>
      </c>
      <c r="D346" s="343" t="s">
        <v>930</v>
      </c>
      <c r="E346" s="346" t="s">
        <v>42</v>
      </c>
      <c r="F346" s="343" t="s">
        <v>115</v>
      </c>
      <c r="G346" s="681" t="s">
        <v>51</v>
      </c>
      <c r="H346" s="343"/>
      <c r="I346" s="348" t="s">
        <v>52</v>
      </c>
      <c r="J346" s="348">
        <v>37841</v>
      </c>
      <c r="K346" s="348">
        <v>46054</v>
      </c>
      <c r="L346" s="343" t="s">
        <v>605</v>
      </c>
      <c r="M346" s="343"/>
      <c r="N346" s="349" t="str">
        <f>IF(OR(MASTER_Workers!$E346="Contractor-PF",MASTER_Workers!$E346="Company"),"Yes","No")</f>
        <v>Yes</v>
      </c>
      <c r="O346" s="349" t="str">
        <f>IF(Table2[[#This Row],[Unit]]= "Sakar-III", "YES", "NO")</f>
        <v>YES</v>
      </c>
      <c r="P346" s="350">
        <v>101797043336</v>
      </c>
      <c r="Q346" s="507">
        <v>0</v>
      </c>
      <c r="R346" s="343"/>
      <c r="S346" s="367" t="str">
        <f>IF(Table2[[#This Row],[Type]]&lt;&gt;"Company", "Contractor", IF(Table2[[#This Row],[Bank_Name]]&lt;&gt;"HDFC Bank", "Cheque Payment", "HDFC NEFT"))</f>
        <v>Contractor</v>
      </c>
      <c r="T346" s="507">
        <v>0</v>
      </c>
      <c r="U346" s="507">
        <v>0</v>
      </c>
      <c r="V346" s="352">
        <v>0</v>
      </c>
      <c r="W346" s="106">
        <v>340</v>
      </c>
      <c r="X346" s="106">
        <v>100</v>
      </c>
      <c r="Y346" s="106">
        <v>0</v>
      </c>
      <c r="Z346" s="107">
        <f t="shared" si="43"/>
        <v>440</v>
      </c>
      <c r="AA346" s="156">
        <f t="shared" si="44"/>
        <v>41</v>
      </c>
      <c r="AB346" s="106">
        <f>ROUND(IF(Table2[[#This Row],[Type]]="Company",Table2[[#This Row],[Basic_Rate_Day]]*8.33%,5),0)</f>
        <v>5</v>
      </c>
      <c r="AC346" s="107">
        <f t="shared" si="39"/>
        <v>486</v>
      </c>
      <c r="AD346" s="106">
        <v>501</v>
      </c>
      <c r="AE346" s="343" t="s">
        <v>963</v>
      </c>
      <c r="AF346" s="343" t="s">
        <v>580</v>
      </c>
      <c r="AG346" s="343" t="s">
        <v>998</v>
      </c>
      <c r="AH346" s="343"/>
      <c r="AI346" s="349" t="str">
        <f t="shared" si="41"/>
        <v>1</v>
      </c>
      <c r="AJ346" s="353">
        <f t="shared" si="42"/>
        <v>-62</v>
      </c>
      <c r="AK346" s="349" t="str" cm="1">
        <f t="array" ref="AK346">_xlfn.IFS(Z346&lt;=501, "440-501", Z346&lt;=550, "502-550", Z346&lt;=600, "551-600", Z346&lt;=650, "601-650", Z346&lt;=700, "651-700", TRUE, "Above 700")</f>
        <v>440-501</v>
      </c>
      <c r="AL346" s="343"/>
      <c r="AM346" s="343"/>
      <c r="AN346" s="348">
        <v>45474</v>
      </c>
      <c r="AO346" s="374" t="s">
        <v>872</v>
      </c>
      <c r="AP346" s="349" t="str">
        <f t="shared" ca="1" si="38"/>
        <v>2Y 1M</v>
      </c>
      <c r="AQ346" s="355" t="str">
        <f>IF(_xlfn.DAYS(SETUP!$A$2,AN346)&lt;365,"Less Than 1 Yr", IF(_xlfn.DAYS(SETUP!$A$2,AN346)&lt;=730,"1 Year to 2 Yrs", IF(_xlfn.DAYS(SETUP!$A$2,AN346)&lt;=1095,"2 Yrs to 3 Yrs", IF(_xlfn.DAYS(SETUP!$A$2,AN346)&lt;=1825,"3 Yrs to 5 Yrs", IF(_xlfn.DAYS(SETUP!$A$2,AN346)&lt;=2555,"5 Yrs to 7 Yrs", "Above 7 Yrs")))))</f>
        <v>2 Yrs to 3 Yrs</v>
      </c>
      <c r="AR346" s="356" t="str">
        <f>IF(J346="","",DATEDIF(J346,SETUP!$B$2,"Y")&amp;" Yrs")</f>
        <v>22 Yrs</v>
      </c>
      <c r="AS346" s="349" t="str">
        <f>IF(J346="","",
 IF(DATEDIF(J346,SETUP!$B$2,"Y")&lt;25,"Below 25",
 IF(DATEDIF(J346,SETUP!$B$2,"Y")&lt;30,"25-30",
 IF(DATEDIF(J346,SETUP!$B$2,"Y")&lt;35,"30-35",
 IF(DATEDIF(J346,SETUP!$B$2,"Y")&lt;40,"35-40",
 "Above 40")))))</f>
        <v>Below 25</v>
      </c>
      <c r="AT346" s="349" t="s">
        <v>1140</v>
      </c>
      <c r="AU346" s="349"/>
      <c r="AV346" s="343">
        <f t="shared" si="40"/>
        <v>20</v>
      </c>
      <c r="AW346" s="357"/>
      <c r="AX346" s="343">
        <v>340</v>
      </c>
      <c r="AY346" s="352">
        <v>100</v>
      </c>
      <c r="AZ346" s="343"/>
      <c r="BA346" s="343"/>
    </row>
    <row r="347" spans="1:53" ht="13.95" customHeight="1" x14ac:dyDescent="0.25">
      <c r="A347" s="343">
        <f>COUNTIF($D$2:D347,D347)</f>
        <v>130</v>
      </c>
      <c r="B347" s="344" t="s">
        <v>874</v>
      </c>
      <c r="C347" s="345" t="s">
        <v>875</v>
      </c>
      <c r="D347" s="343" t="s">
        <v>930</v>
      </c>
      <c r="E347" s="346" t="s">
        <v>42</v>
      </c>
      <c r="F347" s="343" t="s">
        <v>115</v>
      </c>
      <c r="G347" s="681" t="s">
        <v>48</v>
      </c>
      <c r="H347" s="343"/>
      <c r="I347" s="348" t="s">
        <v>52</v>
      </c>
      <c r="J347" s="348">
        <v>33756</v>
      </c>
      <c r="K347" s="348">
        <v>46054</v>
      </c>
      <c r="L347" s="343" t="s">
        <v>605</v>
      </c>
      <c r="M347" s="343"/>
      <c r="N347" s="349" t="str">
        <f>IF(OR(MASTER_Workers!$E347="Contractor-PF",MASTER_Workers!$E347="Company"),"Yes","No")</f>
        <v>Yes</v>
      </c>
      <c r="O347" s="349" t="str">
        <f>IF(Table2[[#This Row],[Unit]]= "Sakar-III", "YES", "NO")</f>
        <v>YES</v>
      </c>
      <c r="P347" s="350">
        <v>102093093766</v>
      </c>
      <c r="Q347" s="507">
        <v>0</v>
      </c>
      <c r="R347" s="343"/>
      <c r="S347" s="367" t="str">
        <f>IF(Table2[[#This Row],[Type]]&lt;&gt;"Company", "Contractor", IF(Table2[[#This Row],[Bank_Name]]&lt;&gt;"HDFC Bank", "Cheque Payment", "HDFC NEFT"))</f>
        <v>Contractor</v>
      </c>
      <c r="T347" s="507">
        <v>0</v>
      </c>
      <c r="U347" s="507">
        <v>0</v>
      </c>
      <c r="V347" s="352">
        <v>0</v>
      </c>
      <c r="W347" s="106">
        <v>340</v>
      </c>
      <c r="X347" s="106">
        <v>100</v>
      </c>
      <c r="Y347" s="106">
        <v>0</v>
      </c>
      <c r="Z347" s="107">
        <f t="shared" si="43"/>
        <v>440</v>
      </c>
      <c r="AA347" s="156">
        <f t="shared" si="44"/>
        <v>41</v>
      </c>
      <c r="AB347" s="106">
        <f>ROUND(IF(Table2[[#This Row],[Type]]="Company",Table2[[#This Row],[Basic_Rate_Day]]*8.33%,5),0)</f>
        <v>5</v>
      </c>
      <c r="AC347" s="107">
        <f t="shared" si="39"/>
        <v>486</v>
      </c>
      <c r="AD347" s="106">
        <v>501</v>
      </c>
      <c r="AE347" s="343" t="s">
        <v>956</v>
      </c>
      <c r="AF347" s="343" t="s">
        <v>957</v>
      </c>
      <c r="AG347" s="343" t="s">
        <v>998</v>
      </c>
      <c r="AH347" s="343"/>
      <c r="AI347" s="349" t="str">
        <f t="shared" si="41"/>
        <v>1</v>
      </c>
      <c r="AJ347" s="353">
        <f t="shared" si="42"/>
        <v>-62</v>
      </c>
      <c r="AK347" s="349" t="str" cm="1">
        <f t="array" ref="AK347">_xlfn.IFS(Z347&lt;=501, "440-501", Z347&lt;=550, "502-550", Z347&lt;=600, "551-600", Z347&lt;=650, "601-650", Z347&lt;=700, "651-700", TRUE, "Above 700")</f>
        <v>440-501</v>
      </c>
      <c r="AL347" s="343"/>
      <c r="AM347" s="343"/>
      <c r="AN347" s="348">
        <v>45476</v>
      </c>
      <c r="AO347" s="374" t="s">
        <v>874</v>
      </c>
      <c r="AP347" s="349" t="str">
        <f t="shared" ca="1" si="38"/>
        <v>2Y 1M</v>
      </c>
      <c r="AQ347" s="355" t="str">
        <f>IF(_xlfn.DAYS(SETUP!$A$2,AN347)&lt;365,"Less Than 1 Yr", IF(_xlfn.DAYS(SETUP!$A$2,AN347)&lt;=730,"1 Year to 2 Yrs", IF(_xlfn.DAYS(SETUP!$A$2,AN347)&lt;=1095,"2 Yrs to 3 Yrs", IF(_xlfn.DAYS(SETUP!$A$2,AN347)&lt;=1825,"3 Yrs to 5 Yrs", IF(_xlfn.DAYS(SETUP!$A$2,AN347)&lt;=2555,"5 Yrs to 7 Yrs", "Above 7 Yrs")))))</f>
        <v>2 Yrs to 3 Yrs</v>
      </c>
      <c r="AR347" s="356" t="str">
        <f>IF(J347="","",DATEDIF(J347,SETUP!$B$2,"Y")&amp;" Yrs")</f>
        <v>33 Yrs</v>
      </c>
      <c r="AS347" s="349" t="str">
        <f>IF(J347="","",
 IF(DATEDIF(J347,SETUP!$B$2,"Y")&lt;25,"Below 25",
 IF(DATEDIF(J347,SETUP!$B$2,"Y")&lt;30,"25-30",
 IF(DATEDIF(J347,SETUP!$B$2,"Y")&lt;35,"30-35",
 IF(DATEDIF(J347,SETUP!$B$2,"Y")&lt;40,"35-40",
 "Above 40")))))</f>
        <v>30-35</v>
      </c>
      <c r="AT347" s="349" t="s">
        <v>1140</v>
      </c>
      <c r="AU347" s="349"/>
      <c r="AV347" s="343">
        <f t="shared" si="40"/>
        <v>20</v>
      </c>
      <c r="AW347" s="357"/>
      <c r="AX347" s="343">
        <v>340</v>
      </c>
      <c r="AY347" s="352">
        <v>100</v>
      </c>
      <c r="AZ347" s="343"/>
      <c r="BA347" s="343"/>
    </row>
    <row r="348" spans="1:53" ht="13.95" customHeight="1" x14ac:dyDescent="0.25">
      <c r="A348" s="343">
        <f>COUNTIF($D$2:D348,D348)</f>
        <v>131</v>
      </c>
      <c r="B348" s="344" t="s">
        <v>876</v>
      </c>
      <c r="C348" s="345" t="s">
        <v>877</v>
      </c>
      <c r="D348" s="343" t="s">
        <v>930</v>
      </c>
      <c r="E348" s="346" t="s">
        <v>42</v>
      </c>
      <c r="F348" s="343" t="s">
        <v>115</v>
      </c>
      <c r="G348" s="681" t="s">
        <v>48</v>
      </c>
      <c r="H348" s="343"/>
      <c r="I348" s="348" t="s">
        <v>52</v>
      </c>
      <c r="J348" s="348">
        <v>38239</v>
      </c>
      <c r="K348" s="348">
        <v>46054</v>
      </c>
      <c r="L348" s="343" t="s">
        <v>605</v>
      </c>
      <c r="M348" s="343"/>
      <c r="N348" s="349" t="str">
        <f>IF(OR(MASTER_Workers!$E348="Contractor-PF",MASTER_Workers!$E348="Company"),"Yes","No")</f>
        <v>Yes</v>
      </c>
      <c r="O348" s="349" t="str">
        <f>IF(Table2[[#This Row],[Unit]]= "Sakar-III", "YES", "NO")</f>
        <v>YES</v>
      </c>
      <c r="P348" s="350">
        <v>102143559405</v>
      </c>
      <c r="Q348" s="507">
        <v>0</v>
      </c>
      <c r="R348" s="343"/>
      <c r="S348" s="367" t="str">
        <f>IF(Table2[[#This Row],[Type]]&lt;&gt;"Company", "Contractor", IF(Table2[[#This Row],[Bank_Name]]&lt;&gt;"HDFC Bank", "Cheque Payment", "HDFC NEFT"))</f>
        <v>Contractor</v>
      </c>
      <c r="T348" s="507">
        <v>0</v>
      </c>
      <c r="U348" s="507">
        <v>0</v>
      </c>
      <c r="V348" s="352">
        <v>0</v>
      </c>
      <c r="W348" s="106">
        <v>340</v>
      </c>
      <c r="X348" s="106">
        <v>100</v>
      </c>
      <c r="Y348" s="106">
        <v>0</v>
      </c>
      <c r="Z348" s="107">
        <f t="shared" si="43"/>
        <v>440</v>
      </c>
      <c r="AA348" s="156">
        <f t="shared" si="44"/>
        <v>41</v>
      </c>
      <c r="AB348" s="106">
        <f>ROUND(IF(Table2[[#This Row],[Type]]="Company",Table2[[#This Row],[Basic_Rate_Day]]*8.33%,5),0)</f>
        <v>5</v>
      </c>
      <c r="AC348" s="107">
        <f t="shared" si="39"/>
        <v>486</v>
      </c>
      <c r="AD348" s="106">
        <v>501</v>
      </c>
      <c r="AE348" s="343" t="s">
        <v>963</v>
      </c>
      <c r="AF348" s="343" t="s">
        <v>580</v>
      </c>
      <c r="AG348" s="343" t="s">
        <v>993</v>
      </c>
      <c r="AH348" s="343"/>
      <c r="AI348" s="349" t="str">
        <f t="shared" si="41"/>
        <v>1</v>
      </c>
      <c r="AJ348" s="353">
        <f t="shared" si="42"/>
        <v>-62</v>
      </c>
      <c r="AK348" s="349" t="str" cm="1">
        <f t="array" ref="AK348">_xlfn.IFS(Z348&lt;=501, "440-501", Z348&lt;=550, "502-550", Z348&lt;=600, "551-600", Z348&lt;=650, "601-650", Z348&lt;=700, "651-700", TRUE, "Above 700")</f>
        <v>440-501</v>
      </c>
      <c r="AL348" s="343"/>
      <c r="AM348" s="343"/>
      <c r="AN348" s="348">
        <v>45627</v>
      </c>
      <c r="AO348" s="374" t="s">
        <v>876</v>
      </c>
      <c r="AP348" s="349" t="str">
        <f t="shared" ca="1" si="38"/>
        <v>1Y 8M</v>
      </c>
      <c r="AQ348" s="355" t="str">
        <f>IF(_xlfn.DAYS(SETUP!$A$2,AN348)&lt;365,"Less Than 1 Yr", IF(_xlfn.DAYS(SETUP!$A$2,AN348)&lt;=730,"1 Year to 2 Yrs", IF(_xlfn.DAYS(SETUP!$A$2,AN348)&lt;=1095,"2 Yrs to 3 Yrs", IF(_xlfn.DAYS(SETUP!$A$2,AN348)&lt;=1825,"3 Yrs to 5 Yrs", IF(_xlfn.DAYS(SETUP!$A$2,AN348)&lt;=2555,"5 Yrs to 7 Yrs", "Above 7 Yrs")))))</f>
        <v>1 Year to 2 Yrs</v>
      </c>
      <c r="AR348" s="356" t="str">
        <f>IF(J348="","",DATEDIF(J348,SETUP!$B$2,"Y")&amp;" Yrs")</f>
        <v>21 Yrs</v>
      </c>
      <c r="AS348" s="349" t="str">
        <f>IF(J348="","",
 IF(DATEDIF(J348,SETUP!$B$2,"Y")&lt;25,"Below 25",
 IF(DATEDIF(J348,SETUP!$B$2,"Y")&lt;30,"25-30",
 IF(DATEDIF(J348,SETUP!$B$2,"Y")&lt;35,"30-35",
 IF(DATEDIF(J348,SETUP!$B$2,"Y")&lt;40,"35-40",
 "Above 40")))))</f>
        <v>Below 25</v>
      </c>
      <c r="AT348" s="349" t="s">
        <v>1140</v>
      </c>
      <c r="AU348" s="349"/>
      <c r="AV348" s="343">
        <f t="shared" si="40"/>
        <v>20</v>
      </c>
      <c r="AW348" s="357"/>
      <c r="AX348" s="343">
        <v>340</v>
      </c>
      <c r="AY348" s="352">
        <v>100</v>
      </c>
      <c r="AZ348" s="343"/>
      <c r="BA348" s="343"/>
    </row>
    <row r="349" spans="1:53" ht="13.95" customHeight="1" x14ac:dyDescent="0.25">
      <c r="A349" s="343">
        <f>COUNTIF($D$2:D349,D349)</f>
        <v>132</v>
      </c>
      <c r="B349" s="344" t="s">
        <v>878</v>
      </c>
      <c r="C349" s="345" t="s">
        <v>879</v>
      </c>
      <c r="D349" s="343" t="s">
        <v>930</v>
      </c>
      <c r="E349" s="346" t="s">
        <v>42</v>
      </c>
      <c r="F349" s="343" t="s">
        <v>115</v>
      </c>
      <c r="G349" s="681" t="s">
        <v>48</v>
      </c>
      <c r="H349" s="343"/>
      <c r="I349" s="348" t="s">
        <v>52</v>
      </c>
      <c r="J349" s="348">
        <v>29763</v>
      </c>
      <c r="K349" s="348">
        <v>46054</v>
      </c>
      <c r="L349" s="343" t="s">
        <v>605</v>
      </c>
      <c r="M349" s="343"/>
      <c r="N349" s="349" t="str">
        <f>IF(OR(MASTER_Workers!$E349="Contractor-PF",MASTER_Workers!$E349="Company"),"Yes","No")</f>
        <v>Yes</v>
      </c>
      <c r="O349" s="349" t="str">
        <f>IF(Table2[[#This Row],[Unit]]= "Sakar-III", "YES", "NO")</f>
        <v>YES</v>
      </c>
      <c r="P349" s="350">
        <v>100227762505</v>
      </c>
      <c r="Q349" s="507">
        <v>0</v>
      </c>
      <c r="R349" s="343"/>
      <c r="S349" s="367" t="str">
        <f>IF(Table2[[#This Row],[Type]]&lt;&gt;"Company", "Contractor", IF(Table2[[#This Row],[Bank_Name]]&lt;&gt;"HDFC Bank", "Cheque Payment", "HDFC NEFT"))</f>
        <v>Contractor</v>
      </c>
      <c r="T349" s="507">
        <v>0</v>
      </c>
      <c r="U349" s="507">
        <v>0</v>
      </c>
      <c r="V349" s="352">
        <v>0</v>
      </c>
      <c r="W349" s="106">
        <v>340</v>
      </c>
      <c r="X349" s="106">
        <v>100</v>
      </c>
      <c r="Y349" s="106">
        <v>0</v>
      </c>
      <c r="Z349" s="107">
        <f t="shared" si="43"/>
        <v>440</v>
      </c>
      <c r="AA349" s="156">
        <f t="shared" si="44"/>
        <v>41</v>
      </c>
      <c r="AB349" s="106">
        <f>ROUND(IF(Table2[[#This Row],[Type]]="Company",Table2[[#This Row],[Basic_Rate_Day]]*8.33%,5),0)</f>
        <v>5</v>
      </c>
      <c r="AC349" s="107">
        <f t="shared" si="39"/>
        <v>486</v>
      </c>
      <c r="AD349" s="106">
        <v>501</v>
      </c>
      <c r="AE349" s="343" t="s">
        <v>963</v>
      </c>
      <c r="AF349" s="343" t="s">
        <v>580</v>
      </c>
      <c r="AG349" s="343" t="s">
        <v>613</v>
      </c>
      <c r="AH349" s="343"/>
      <c r="AI349" s="349" t="str">
        <f t="shared" si="41"/>
        <v>1</v>
      </c>
      <c r="AJ349" s="353">
        <f t="shared" si="42"/>
        <v>-62</v>
      </c>
      <c r="AK349" s="349" t="str" cm="1">
        <f t="array" ref="AK349">_xlfn.IFS(Z349&lt;=501, "440-501", Z349&lt;=550, "502-550", Z349&lt;=600, "551-600", Z349&lt;=650, "601-650", Z349&lt;=700, "651-700", TRUE, "Above 700")</f>
        <v>440-501</v>
      </c>
      <c r="AL349" s="343"/>
      <c r="AM349" s="343"/>
      <c r="AN349" s="348">
        <v>45689</v>
      </c>
      <c r="AO349" s="374" t="s">
        <v>878</v>
      </c>
      <c r="AP349" s="349" t="str">
        <f t="shared" ca="1" si="38"/>
        <v>1Y 6M</v>
      </c>
      <c r="AQ349" s="355" t="str">
        <f>IF(_xlfn.DAYS(SETUP!$A$2,AN349)&lt;365,"Less Than 1 Yr", IF(_xlfn.DAYS(SETUP!$A$2,AN349)&lt;=730,"1 Year to 2 Yrs", IF(_xlfn.DAYS(SETUP!$A$2,AN349)&lt;=1095,"2 Yrs to 3 Yrs", IF(_xlfn.DAYS(SETUP!$A$2,AN349)&lt;=1825,"3 Yrs to 5 Yrs", IF(_xlfn.DAYS(SETUP!$A$2,AN349)&lt;=2555,"5 Yrs to 7 Yrs", "Above 7 Yrs")))))</f>
        <v>1 Year to 2 Yrs</v>
      </c>
      <c r="AR349" s="356" t="str">
        <f>IF(J349="","",DATEDIF(J349,SETUP!$B$2,"Y")&amp;" Yrs")</f>
        <v>44 Yrs</v>
      </c>
      <c r="AS349" s="349" t="str">
        <f>IF(J349="","",
 IF(DATEDIF(J349,SETUP!$B$2,"Y")&lt;25,"Below 25",
 IF(DATEDIF(J349,SETUP!$B$2,"Y")&lt;30,"25-30",
 IF(DATEDIF(J349,SETUP!$B$2,"Y")&lt;35,"30-35",
 IF(DATEDIF(J349,SETUP!$B$2,"Y")&lt;40,"35-40",
 "Above 40")))))</f>
        <v>Above 40</v>
      </c>
      <c r="AT349" s="349" t="s">
        <v>1140</v>
      </c>
      <c r="AU349" s="349"/>
      <c r="AV349" s="343">
        <f t="shared" si="40"/>
        <v>20</v>
      </c>
      <c r="AW349" s="357"/>
      <c r="AX349" s="343">
        <v>340</v>
      </c>
      <c r="AY349" s="352">
        <v>100</v>
      </c>
      <c r="AZ349" s="343"/>
      <c r="BA349" s="343"/>
    </row>
    <row r="350" spans="1:53" ht="13.95" customHeight="1" x14ac:dyDescent="0.25">
      <c r="A350" s="343">
        <f>COUNTIF($D$2:D350,D350)</f>
        <v>133</v>
      </c>
      <c r="B350" s="344" t="s">
        <v>880</v>
      </c>
      <c r="C350" s="345" t="s">
        <v>881</v>
      </c>
      <c r="D350" s="343" t="s">
        <v>930</v>
      </c>
      <c r="E350" s="346" t="s">
        <v>42</v>
      </c>
      <c r="F350" s="343" t="s">
        <v>115</v>
      </c>
      <c r="G350" s="681" t="s">
        <v>48</v>
      </c>
      <c r="H350" s="343"/>
      <c r="I350" s="348" t="s">
        <v>52</v>
      </c>
      <c r="J350" s="348">
        <v>32380</v>
      </c>
      <c r="K350" s="348">
        <v>46054</v>
      </c>
      <c r="L350" s="343" t="s">
        <v>605</v>
      </c>
      <c r="M350" s="343"/>
      <c r="N350" s="349" t="str">
        <f>IF(OR(MASTER_Workers!$E350="Contractor-PF",MASTER_Workers!$E350="Company"),"Yes","No")</f>
        <v>Yes</v>
      </c>
      <c r="O350" s="349" t="str">
        <f>IF(Table2[[#This Row],[Unit]]= "Sakar-III", "YES", "NO")</f>
        <v>YES</v>
      </c>
      <c r="P350" s="350">
        <v>101882504611</v>
      </c>
      <c r="Q350" s="507">
        <v>0</v>
      </c>
      <c r="R350" s="343"/>
      <c r="S350" s="367" t="str">
        <f>IF(Table2[[#This Row],[Type]]&lt;&gt;"Company", "Contractor", IF(Table2[[#This Row],[Bank_Name]]&lt;&gt;"HDFC Bank", "Cheque Payment", "HDFC NEFT"))</f>
        <v>Contractor</v>
      </c>
      <c r="T350" s="507">
        <v>0</v>
      </c>
      <c r="U350" s="507">
        <v>0</v>
      </c>
      <c r="V350" s="352">
        <v>0</v>
      </c>
      <c r="W350" s="106">
        <v>340</v>
      </c>
      <c r="X350" s="106">
        <v>100</v>
      </c>
      <c r="Y350" s="106">
        <v>0</v>
      </c>
      <c r="Z350" s="107">
        <f t="shared" si="43"/>
        <v>440</v>
      </c>
      <c r="AA350" s="156">
        <f t="shared" si="44"/>
        <v>41</v>
      </c>
      <c r="AB350" s="106">
        <f>ROUND(IF(Table2[[#This Row],[Type]]="Company",Table2[[#This Row],[Basic_Rate_Day]]*8.33%,5),0)</f>
        <v>5</v>
      </c>
      <c r="AC350" s="107">
        <f t="shared" si="39"/>
        <v>486</v>
      </c>
      <c r="AD350" s="106">
        <v>501</v>
      </c>
      <c r="AE350" s="343" t="s">
        <v>963</v>
      </c>
      <c r="AF350" s="343" t="s">
        <v>580</v>
      </c>
      <c r="AG350" s="343" t="s">
        <v>613</v>
      </c>
      <c r="AH350" s="343"/>
      <c r="AI350" s="349" t="str">
        <f t="shared" si="41"/>
        <v>1</v>
      </c>
      <c r="AJ350" s="353">
        <f t="shared" si="42"/>
        <v>-62</v>
      </c>
      <c r="AK350" s="349" t="str" cm="1">
        <f t="array" ref="AK350">_xlfn.IFS(Z350&lt;=501, "440-501", Z350&lt;=550, "502-550", Z350&lt;=600, "551-600", Z350&lt;=650, "601-650", Z350&lt;=700, "651-700", TRUE, "Above 700")</f>
        <v>440-501</v>
      </c>
      <c r="AL350" s="343"/>
      <c r="AM350" s="343"/>
      <c r="AN350" s="348">
        <v>45689</v>
      </c>
      <c r="AO350" s="374" t="s">
        <v>880</v>
      </c>
      <c r="AP350" s="349" t="str">
        <f t="shared" ca="1" si="38"/>
        <v>1Y 6M</v>
      </c>
      <c r="AQ350" s="355" t="str">
        <f>IF(_xlfn.DAYS(SETUP!$A$2,AN350)&lt;365,"Less Than 1 Yr", IF(_xlfn.DAYS(SETUP!$A$2,AN350)&lt;=730,"1 Year to 2 Yrs", IF(_xlfn.DAYS(SETUP!$A$2,AN350)&lt;=1095,"2 Yrs to 3 Yrs", IF(_xlfn.DAYS(SETUP!$A$2,AN350)&lt;=1825,"3 Yrs to 5 Yrs", IF(_xlfn.DAYS(SETUP!$A$2,AN350)&lt;=2555,"5 Yrs to 7 Yrs", "Above 7 Yrs")))))</f>
        <v>1 Year to 2 Yrs</v>
      </c>
      <c r="AR350" s="356" t="str">
        <f>IF(J350="","",DATEDIF(J350,SETUP!$B$2,"Y")&amp;" Yrs")</f>
        <v>37 Yrs</v>
      </c>
      <c r="AS350" s="349" t="str">
        <f>IF(J350="","",
 IF(DATEDIF(J350,SETUP!$B$2,"Y")&lt;25,"Below 25",
 IF(DATEDIF(J350,SETUP!$B$2,"Y")&lt;30,"25-30",
 IF(DATEDIF(J350,SETUP!$B$2,"Y")&lt;35,"30-35",
 IF(DATEDIF(J350,SETUP!$B$2,"Y")&lt;40,"35-40",
 "Above 40")))))</f>
        <v>35-40</v>
      </c>
      <c r="AT350" s="349" t="s">
        <v>1140</v>
      </c>
      <c r="AU350" s="349"/>
      <c r="AV350" s="343">
        <f t="shared" si="40"/>
        <v>20</v>
      </c>
      <c r="AW350" s="357"/>
      <c r="AX350" s="343">
        <v>340</v>
      </c>
      <c r="AY350" s="352">
        <v>100</v>
      </c>
      <c r="AZ350" s="343"/>
      <c r="BA350" s="343"/>
    </row>
    <row r="351" spans="1:53" ht="13.95" customHeight="1" x14ac:dyDescent="0.25">
      <c r="A351" s="343">
        <f>COUNTIF($D$2:D351,D351)</f>
        <v>134</v>
      </c>
      <c r="B351" s="344" t="s">
        <v>882</v>
      </c>
      <c r="C351" s="345" t="s">
        <v>883</v>
      </c>
      <c r="D351" s="343" t="s">
        <v>930</v>
      </c>
      <c r="E351" s="346" t="s">
        <v>42</v>
      </c>
      <c r="F351" s="343" t="s">
        <v>115</v>
      </c>
      <c r="G351" s="681" t="s">
        <v>51</v>
      </c>
      <c r="H351" s="343"/>
      <c r="I351" s="348" t="s">
        <v>45</v>
      </c>
      <c r="J351" s="408">
        <v>37872</v>
      </c>
      <c r="K351" s="348">
        <v>46054</v>
      </c>
      <c r="L351" s="343" t="s">
        <v>605</v>
      </c>
      <c r="M351" s="343"/>
      <c r="N351" s="349" t="str">
        <f>IF(OR(MASTER_Workers!$E351="Contractor-PF",MASTER_Workers!$E351="Company"),"Yes","No")</f>
        <v>Yes</v>
      </c>
      <c r="O351" s="349" t="str">
        <f>IF(Table2[[#This Row],[Unit]]= "Sakar-III", "YES", "NO")</f>
        <v>YES</v>
      </c>
      <c r="P351" s="350">
        <v>102261298558</v>
      </c>
      <c r="Q351" s="507">
        <v>0</v>
      </c>
      <c r="R351" s="343"/>
      <c r="S351" s="367" t="str">
        <f>IF(Table2[[#This Row],[Type]]&lt;&gt;"Company", "Contractor", IF(Table2[[#This Row],[Bank_Name]]&lt;&gt;"HDFC Bank", "Cheque Payment", "HDFC NEFT"))</f>
        <v>Contractor</v>
      </c>
      <c r="T351" s="507">
        <v>0</v>
      </c>
      <c r="U351" s="507">
        <v>0</v>
      </c>
      <c r="V351" s="352">
        <v>0</v>
      </c>
      <c r="W351" s="106">
        <v>340</v>
      </c>
      <c r="X351" s="106">
        <v>100</v>
      </c>
      <c r="Y351" s="106">
        <v>0</v>
      </c>
      <c r="Z351" s="107">
        <f t="shared" si="43"/>
        <v>440</v>
      </c>
      <c r="AA351" s="156">
        <f t="shared" si="44"/>
        <v>41</v>
      </c>
      <c r="AB351" s="106">
        <f>ROUND(IF(Table2[[#This Row],[Type]]="Company",Table2[[#This Row],[Basic_Rate_Day]]*8.33%,5),0)</f>
        <v>5</v>
      </c>
      <c r="AC351" s="107">
        <f t="shared" si="39"/>
        <v>486</v>
      </c>
      <c r="AD351" s="106">
        <v>501</v>
      </c>
      <c r="AE351" s="343" t="e">
        <v>#N/A</v>
      </c>
      <c r="AF351" s="343" t="e">
        <v>#N/A</v>
      </c>
      <c r="AG351" s="343" t="e">
        <v>#N/A</v>
      </c>
      <c r="AH351" s="343"/>
      <c r="AI351" s="349" t="str">
        <f t="shared" si="41"/>
        <v>1</v>
      </c>
      <c r="AJ351" s="353">
        <f t="shared" si="42"/>
        <v>-62</v>
      </c>
      <c r="AK351" s="349" t="str" cm="1">
        <f t="array" ref="AK351">_xlfn.IFS(Z351&lt;=501, "440-501", Z351&lt;=550, "502-550", Z351&lt;=600, "551-600", Z351&lt;=650, "601-650", Z351&lt;=700, "651-700", TRUE, "Above 700")</f>
        <v>440-501</v>
      </c>
      <c r="AL351" s="343"/>
      <c r="AM351" s="343"/>
      <c r="AN351" s="348">
        <f>Table2[[#This Row],[DOJ]]</f>
        <v>46054</v>
      </c>
      <c r="AO351" s="374" t="s">
        <v>882</v>
      </c>
      <c r="AP351" s="349" t="str">
        <f t="shared" ca="1" si="38"/>
        <v>0Y 6M</v>
      </c>
      <c r="AQ351" s="355" t="str">
        <f>IF(_xlfn.DAYS(SETUP!$A$2,AN351)&lt;365,"Less Than 1 Yr", IF(_xlfn.DAYS(SETUP!$A$2,AN351)&lt;=730,"1 Year to 2 Yrs", IF(_xlfn.DAYS(SETUP!$A$2,AN351)&lt;=1095,"2 Yrs to 3 Yrs", IF(_xlfn.DAYS(SETUP!$A$2,AN351)&lt;=1825,"3 Yrs to 5 Yrs", IF(_xlfn.DAYS(SETUP!$A$2,AN351)&lt;=2555,"5 Yrs to 7 Yrs", "Above 7 Yrs")))))</f>
        <v>Less Than 1 Yr</v>
      </c>
      <c r="AR351" s="356" t="str">
        <f>IF(J351="","",DATEDIF(J351,SETUP!$B$2,"Y")&amp;" Yrs")</f>
        <v>22 Yrs</v>
      </c>
      <c r="AS351" s="349" t="str">
        <f>IF(J351="","",
 IF(DATEDIF(J351,SETUP!$B$2,"Y")&lt;25,"Below 25",
 IF(DATEDIF(J351,SETUP!$B$2,"Y")&lt;30,"25-30",
 IF(DATEDIF(J351,SETUP!$B$2,"Y")&lt;35,"30-35",
 IF(DATEDIF(J351,SETUP!$B$2,"Y")&lt;40,"35-40",
 "Above 40")))))</f>
        <v>Below 25</v>
      </c>
      <c r="AT351" s="349" t="s">
        <v>1140</v>
      </c>
      <c r="AU351" s="349"/>
      <c r="AV351" s="343">
        <f t="shared" si="40"/>
        <v>20</v>
      </c>
      <c r="AW351" s="357"/>
      <c r="AX351" s="343">
        <v>340</v>
      </c>
      <c r="AY351" s="352">
        <v>100</v>
      </c>
      <c r="AZ351" s="343"/>
      <c r="BA351" s="343"/>
    </row>
    <row r="352" spans="1:53" ht="13.95" customHeight="1" x14ac:dyDescent="0.25">
      <c r="A352" s="343">
        <f>COUNTIF($D$2:D352,D352)</f>
        <v>135</v>
      </c>
      <c r="B352" s="344" t="s">
        <v>884</v>
      </c>
      <c r="C352" s="345" t="s">
        <v>885</v>
      </c>
      <c r="D352" s="343" t="s">
        <v>930</v>
      </c>
      <c r="E352" s="346" t="s">
        <v>42</v>
      </c>
      <c r="F352" s="343" t="s">
        <v>115</v>
      </c>
      <c r="G352" s="681" t="s">
        <v>51</v>
      </c>
      <c r="H352" s="343"/>
      <c r="I352" s="348" t="s">
        <v>52</v>
      </c>
      <c r="J352" s="408">
        <v>35947</v>
      </c>
      <c r="K352" s="348">
        <v>46054</v>
      </c>
      <c r="L352" s="343" t="s">
        <v>605</v>
      </c>
      <c r="M352" s="343"/>
      <c r="N352" s="349" t="str">
        <f>IF(OR(MASTER_Workers!$E352="Contractor-PF",MASTER_Workers!$E352="Company"),"Yes","No")</f>
        <v>Yes</v>
      </c>
      <c r="O352" s="349" t="str">
        <f>IF(Table2[[#This Row],[Unit]]= "Sakar-III", "YES", "NO")</f>
        <v>YES</v>
      </c>
      <c r="P352" s="350">
        <v>102261317154</v>
      </c>
      <c r="Q352" s="507">
        <v>0</v>
      </c>
      <c r="R352" s="343"/>
      <c r="S352" s="367" t="str">
        <f>IF(Table2[[#This Row],[Type]]&lt;&gt;"Company", "Contractor", IF(Table2[[#This Row],[Bank_Name]]&lt;&gt;"HDFC Bank", "Cheque Payment", "HDFC NEFT"))</f>
        <v>Contractor</v>
      </c>
      <c r="T352" s="507">
        <v>0</v>
      </c>
      <c r="U352" s="507">
        <v>0</v>
      </c>
      <c r="V352" s="352">
        <v>0</v>
      </c>
      <c r="W352" s="106">
        <v>340</v>
      </c>
      <c r="X352" s="106">
        <v>100</v>
      </c>
      <c r="Y352" s="106">
        <v>0</v>
      </c>
      <c r="Z352" s="107">
        <f t="shared" si="43"/>
        <v>440</v>
      </c>
      <c r="AA352" s="156">
        <f t="shared" si="44"/>
        <v>41</v>
      </c>
      <c r="AB352" s="106">
        <f>ROUND(IF(Table2[[#This Row],[Type]]="Company",Table2[[#This Row],[Basic_Rate_Day]]*8.33%,5),0)</f>
        <v>5</v>
      </c>
      <c r="AC352" s="107">
        <f t="shared" si="39"/>
        <v>486</v>
      </c>
      <c r="AD352" s="106">
        <v>501</v>
      </c>
      <c r="AE352" s="343" t="e">
        <v>#N/A</v>
      </c>
      <c r="AF352" s="343" t="e">
        <v>#N/A</v>
      </c>
      <c r="AG352" s="343" t="e">
        <v>#N/A</v>
      </c>
      <c r="AH352" s="343"/>
      <c r="AI352" s="349" t="str">
        <f t="shared" si="41"/>
        <v>1</v>
      </c>
      <c r="AJ352" s="353">
        <f t="shared" si="42"/>
        <v>-62</v>
      </c>
      <c r="AK352" s="349" t="str" cm="1">
        <f t="array" ref="AK352">_xlfn.IFS(Z352&lt;=501, "440-501", Z352&lt;=550, "502-550", Z352&lt;=600, "551-600", Z352&lt;=650, "601-650", Z352&lt;=700, "651-700", TRUE, "Above 700")</f>
        <v>440-501</v>
      </c>
      <c r="AL352" s="343"/>
      <c r="AM352" s="343"/>
      <c r="AN352" s="348">
        <f>Table2[[#This Row],[DOJ]]</f>
        <v>46054</v>
      </c>
      <c r="AO352" s="374" t="s">
        <v>884</v>
      </c>
      <c r="AP352" s="349" t="str">
        <f t="shared" ca="1" si="38"/>
        <v>0Y 6M</v>
      </c>
      <c r="AQ352" s="355" t="str">
        <f>IF(_xlfn.DAYS(SETUP!$A$2,AN352)&lt;365,"Less Than 1 Yr", IF(_xlfn.DAYS(SETUP!$A$2,AN352)&lt;=730,"1 Year to 2 Yrs", IF(_xlfn.DAYS(SETUP!$A$2,AN352)&lt;=1095,"2 Yrs to 3 Yrs", IF(_xlfn.DAYS(SETUP!$A$2,AN352)&lt;=1825,"3 Yrs to 5 Yrs", IF(_xlfn.DAYS(SETUP!$A$2,AN352)&lt;=2555,"5 Yrs to 7 Yrs", "Above 7 Yrs")))))</f>
        <v>Less Than 1 Yr</v>
      </c>
      <c r="AR352" s="356" t="str">
        <f>IF(J352="","",DATEDIF(J352,SETUP!$B$2,"Y")&amp;" Yrs")</f>
        <v>27 Yrs</v>
      </c>
      <c r="AS352" s="349" t="str">
        <f>IF(J352="","",
 IF(DATEDIF(J352,SETUP!$B$2,"Y")&lt;25,"Below 25",
 IF(DATEDIF(J352,SETUP!$B$2,"Y")&lt;30,"25-30",
 IF(DATEDIF(J352,SETUP!$B$2,"Y")&lt;35,"30-35",
 IF(DATEDIF(J352,SETUP!$B$2,"Y")&lt;40,"35-40",
 "Above 40")))))</f>
        <v>25-30</v>
      </c>
      <c r="AT352" s="349" t="s">
        <v>1140</v>
      </c>
      <c r="AU352" s="349"/>
      <c r="AV352" s="343">
        <f t="shared" si="40"/>
        <v>20</v>
      </c>
      <c r="AW352" s="357"/>
      <c r="AX352" s="343">
        <v>340</v>
      </c>
      <c r="AY352" s="352">
        <v>100</v>
      </c>
      <c r="AZ352" s="343"/>
      <c r="BA352" s="343"/>
    </row>
    <row r="353" spans="1:53" ht="13.95" customHeight="1" x14ac:dyDescent="0.25">
      <c r="A353" s="343">
        <f>COUNTIF($D$2:D353,D353)</f>
        <v>136</v>
      </c>
      <c r="B353" s="344" t="s">
        <v>886</v>
      </c>
      <c r="C353" s="345" t="s">
        <v>887</v>
      </c>
      <c r="D353" s="343" t="s">
        <v>930</v>
      </c>
      <c r="E353" s="346" t="s">
        <v>163</v>
      </c>
      <c r="F353" s="347" t="s">
        <v>163</v>
      </c>
      <c r="G353" s="681" t="s">
        <v>51</v>
      </c>
      <c r="H353" s="343"/>
      <c r="I353" s="343" t="s">
        <v>52</v>
      </c>
      <c r="J353" s="348">
        <v>37416</v>
      </c>
      <c r="K353" s="348">
        <v>44348</v>
      </c>
      <c r="L353" s="343" t="s">
        <v>605</v>
      </c>
      <c r="M353" s="343"/>
      <c r="N353" s="349" t="str">
        <f>IF(OR(MASTER_Workers!$E353="Contractor-PF",MASTER_Workers!$E353="Company"),"Yes","No")</f>
        <v>Yes</v>
      </c>
      <c r="O353" s="349" t="str">
        <f>IF(Table2[[#This Row],[Unit]]= "Sakar-III", "YES", "NO")</f>
        <v>YES</v>
      </c>
      <c r="P353" s="350">
        <v>101700877189</v>
      </c>
      <c r="Q353" s="409">
        <v>3911379330</v>
      </c>
      <c r="R353" s="343"/>
      <c r="S353" s="368" t="str">
        <f>IF(Table2[[#This Row],[Type]]&lt;&gt;"Company", "Contractor", IF(Table2[[#This Row],[Bank_Name]]&lt;&gt;"HDFC Bank", "Cheque Payment", "HDFC NEFT"))</f>
        <v>HDFC NEFT</v>
      </c>
      <c r="T353" s="343" t="s">
        <v>1082</v>
      </c>
      <c r="U353" s="350">
        <v>50100445433559</v>
      </c>
      <c r="V353" s="352">
        <v>0</v>
      </c>
      <c r="W353" s="106">
        <v>384</v>
      </c>
      <c r="X353" s="106">
        <v>101</v>
      </c>
      <c r="Y353" s="106"/>
      <c r="Z353" s="107">
        <f t="shared" si="43"/>
        <v>485</v>
      </c>
      <c r="AA353" s="156">
        <f t="shared" si="44"/>
        <v>46</v>
      </c>
      <c r="AB353" s="155">
        <f>ROUND(IF(Table2[[#This Row],[Type]]="Company",Table2[[#This Row],[Basic_Rate_Day]]*8.33%,5),0)</f>
        <v>32</v>
      </c>
      <c r="AC353" s="107">
        <f t="shared" ref="AC353:AC374" si="45">+Z353+AA353+AB353</f>
        <v>563</v>
      </c>
      <c r="AD353" s="106">
        <v>501</v>
      </c>
      <c r="AE353" s="343" t="s">
        <v>963</v>
      </c>
      <c r="AF353" s="343" t="s">
        <v>580</v>
      </c>
      <c r="AG353" s="343" t="s">
        <v>993</v>
      </c>
      <c r="AH353" s="343"/>
      <c r="AI353" s="349" t="str">
        <f t="shared" si="41"/>
        <v>1</v>
      </c>
      <c r="AJ353" s="369">
        <f t="shared" si="42"/>
        <v>-17</v>
      </c>
      <c r="AK353" s="349" t="str" cm="1">
        <f t="array" ref="AK353">_xlfn.IFS(Z353&lt;=501, "440-501", Z353&lt;=550, "502-550", Z353&lt;=600, "551-600", Z353&lt;=650, "601-650", Z353&lt;=700, "651-700", TRUE, "Above 700")</f>
        <v>440-501</v>
      </c>
      <c r="AL353" s="343"/>
      <c r="AM353" s="343"/>
      <c r="AN353" s="348">
        <v>44348</v>
      </c>
      <c r="AO353" s="374" t="s">
        <v>886</v>
      </c>
      <c r="AP353" s="349" t="str">
        <f t="shared" ca="1" si="38"/>
        <v>5Y 2M</v>
      </c>
      <c r="AQ353" s="355" t="str">
        <f>IF(_xlfn.DAYS(SETUP!$A$2,AN353)&lt;365,"Less Than 1 Yr", IF(_xlfn.DAYS(SETUP!$A$2,AN353)&lt;=730,"1 Year to 2 Yrs", IF(_xlfn.DAYS(SETUP!$A$2,AN353)&lt;=1095,"2 Yrs to 3 Yrs", IF(_xlfn.DAYS(SETUP!$A$2,AN353)&lt;=1825,"3 Yrs to 5 Yrs", IF(_xlfn.DAYS(SETUP!$A$2,AN353)&lt;=2555,"5 Yrs to 7 Yrs", "Above 7 Yrs")))))</f>
        <v>5 Yrs to 7 Yrs</v>
      </c>
      <c r="AR353" s="356" t="str">
        <f>IF(J353="","",DATEDIF(J353,SETUP!$B$2,"Y")&amp;" Yrs")</f>
        <v>23 Yrs</v>
      </c>
      <c r="AS353" s="349" t="str">
        <f>IF(J353="","",
 IF(DATEDIF(J353,SETUP!$B$2,"Y")&lt;25,"Below 25",
 IF(DATEDIF(J353,SETUP!$B$2,"Y")&lt;30,"25-30",
 IF(DATEDIF(J353,SETUP!$B$2,"Y")&lt;35,"30-35",
 IF(DATEDIF(J353,SETUP!$B$2,"Y")&lt;40,"35-40",
 "Above 40")))))</f>
        <v>Below 25</v>
      </c>
      <c r="AT353" s="343" t="s">
        <v>1140</v>
      </c>
      <c r="AU353" s="343"/>
      <c r="AV353" s="349">
        <f t="shared" si="40"/>
        <v>20</v>
      </c>
      <c r="AW353" s="357"/>
      <c r="AX353" s="343">
        <v>384</v>
      </c>
      <c r="AY353" s="352">
        <v>101</v>
      </c>
      <c r="AZ353" s="343"/>
      <c r="BA353" s="343"/>
    </row>
    <row r="354" spans="1:53" ht="13.95" customHeight="1" x14ac:dyDescent="0.25">
      <c r="A354" s="343">
        <f>COUNTIF($D$2:D354,D354)</f>
        <v>137</v>
      </c>
      <c r="B354" s="344" t="s">
        <v>888</v>
      </c>
      <c r="C354" s="345" t="s">
        <v>889</v>
      </c>
      <c r="D354" s="343" t="s">
        <v>930</v>
      </c>
      <c r="E354" s="346" t="s">
        <v>163</v>
      </c>
      <c r="F354" s="347" t="s">
        <v>163</v>
      </c>
      <c r="G354" s="681" t="s">
        <v>51</v>
      </c>
      <c r="H354" s="343"/>
      <c r="I354" s="343" t="s">
        <v>52</v>
      </c>
      <c r="J354" s="348">
        <v>37770</v>
      </c>
      <c r="K354" s="348">
        <v>44348</v>
      </c>
      <c r="L354" s="343" t="s">
        <v>605</v>
      </c>
      <c r="M354" s="343"/>
      <c r="N354" s="349" t="str">
        <f>IF(OR(MASTER_Workers!$E354="Contractor-PF",MASTER_Workers!$E354="Company"),"Yes","No")</f>
        <v>Yes</v>
      </c>
      <c r="O354" s="349" t="str">
        <f>IF(Table2[[#This Row],[Unit]]= "Sakar-III", "YES", "NO")</f>
        <v>YES</v>
      </c>
      <c r="P354" s="350">
        <v>101704283002</v>
      </c>
      <c r="Q354" s="409">
        <v>3911379696</v>
      </c>
      <c r="R354" s="343"/>
      <c r="S354" s="368" t="str">
        <f>IF(Table2[[#This Row],[Type]]&lt;&gt;"Company", "Contractor", IF(Table2[[#This Row],[Bank_Name]]&lt;&gt;"HDFC Bank", "Cheque Payment", "HDFC NEFT"))</f>
        <v>HDFC NEFT</v>
      </c>
      <c r="T354" s="343" t="s">
        <v>1082</v>
      </c>
      <c r="U354" s="350">
        <v>50100445433572</v>
      </c>
      <c r="V354" s="352">
        <v>0</v>
      </c>
      <c r="W354" s="106">
        <v>379</v>
      </c>
      <c r="X354" s="106">
        <v>86</v>
      </c>
      <c r="Y354" s="106"/>
      <c r="Z354" s="107">
        <f t="shared" si="43"/>
        <v>465</v>
      </c>
      <c r="AA354" s="156">
        <f t="shared" si="44"/>
        <v>45</v>
      </c>
      <c r="AB354" s="155">
        <f>ROUND(IF(Table2[[#This Row],[Type]]="Company",Table2[[#This Row],[Basic_Rate_Day]]*8.33%,5),0)</f>
        <v>32</v>
      </c>
      <c r="AC354" s="107">
        <f t="shared" si="45"/>
        <v>542</v>
      </c>
      <c r="AD354" s="106">
        <v>501</v>
      </c>
      <c r="AE354" s="343" t="s">
        <v>963</v>
      </c>
      <c r="AF354" s="343" t="s">
        <v>580</v>
      </c>
      <c r="AG354" s="343" t="s">
        <v>996</v>
      </c>
      <c r="AH354" s="343"/>
      <c r="AI354" s="349" t="str">
        <f t="shared" si="41"/>
        <v>1</v>
      </c>
      <c r="AJ354" s="369">
        <f t="shared" si="42"/>
        <v>-37</v>
      </c>
      <c r="AK354" s="349" t="str" cm="1">
        <f t="array" ref="AK354">_xlfn.IFS(Z354&lt;=501, "440-501", Z354&lt;=550, "502-550", Z354&lt;=600, "551-600", Z354&lt;=650, "601-650", Z354&lt;=700, "651-700", TRUE, "Above 700")</f>
        <v>440-501</v>
      </c>
      <c r="AL354" s="343"/>
      <c r="AM354" s="343"/>
      <c r="AN354" s="348">
        <v>44348</v>
      </c>
      <c r="AO354" s="374" t="s">
        <v>888</v>
      </c>
      <c r="AP354" s="349" t="str">
        <f t="shared" ref="AP354:AP404" ca="1" si="46">IF(AN354="","",DATEDIF(AN354,TODAY(),"Y")&amp;"Y "&amp;DATEDIF(AN354,TODAY(),"YM")&amp;"M")</f>
        <v>5Y 2M</v>
      </c>
      <c r="AQ354" s="355" t="str">
        <f>IF(_xlfn.DAYS(SETUP!$A$2,AN354)&lt;365,"Less Than 1 Yr", IF(_xlfn.DAYS(SETUP!$A$2,AN354)&lt;=730,"1 Year to 2 Yrs", IF(_xlfn.DAYS(SETUP!$A$2,AN354)&lt;=1095,"2 Yrs to 3 Yrs", IF(_xlfn.DAYS(SETUP!$A$2,AN354)&lt;=1825,"3 Yrs to 5 Yrs", IF(_xlfn.DAYS(SETUP!$A$2,AN354)&lt;=2555,"5 Yrs to 7 Yrs", "Above 7 Yrs")))))</f>
        <v>5 Yrs to 7 Yrs</v>
      </c>
      <c r="AR354" s="356" t="str">
        <f>IF(J354="","",DATEDIF(J354,SETUP!$B$2,"Y")&amp;" Yrs")</f>
        <v>22 Yrs</v>
      </c>
      <c r="AS354" s="349" t="str">
        <f>IF(J354="","",
 IF(DATEDIF(J354,SETUP!$B$2,"Y")&lt;25,"Below 25",
 IF(DATEDIF(J354,SETUP!$B$2,"Y")&lt;30,"25-30",
 IF(DATEDIF(J354,SETUP!$B$2,"Y")&lt;35,"30-35",
 IF(DATEDIF(J354,SETUP!$B$2,"Y")&lt;40,"35-40",
 "Above 40")))))</f>
        <v>Below 25</v>
      </c>
      <c r="AT354" s="343" t="s">
        <v>1140</v>
      </c>
      <c r="AU354" s="343"/>
      <c r="AV354" s="349">
        <f t="shared" si="40"/>
        <v>20</v>
      </c>
      <c r="AW354" s="357"/>
      <c r="AX354" s="343">
        <v>379</v>
      </c>
      <c r="AY354" s="352">
        <v>86</v>
      </c>
      <c r="AZ354" s="343"/>
      <c r="BA354" s="343"/>
    </row>
    <row r="355" spans="1:53" ht="13.95" customHeight="1" x14ac:dyDescent="0.25">
      <c r="A355" s="343">
        <f>COUNTIF($D$2:D355,D355)</f>
        <v>138</v>
      </c>
      <c r="B355" s="344" t="s">
        <v>890</v>
      </c>
      <c r="C355" s="345" t="s">
        <v>891</v>
      </c>
      <c r="D355" s="343" t="s">
        <v>930</v>
      </c>
      <c r="E355" s="346" t="s">
        <v>163</v>
      </c>
      <c r="F355" s="347" t="s">
        <v>163</v>
      </c>
      <c r="G355" s="681" t="s">
        <v>51</v>
      </c>
      <c r="H355" s="343"/>
      <c r="I355" s="343" t="s">
        <v>52</v>
      </c>
      <c r="J355" s="348">
        <v>36991</v>
      </c>
      <c r="K355" s="348">
        <v>44348</v>
      </c>
      <c r="L355" s="343" t="s">
        <v>605</v>
      </c>
      <c r="M355" s="343"/>
      <c r="N355" s="349" t="str">
        <f>IF(OR(MASTER_Workers!$E355="Contractor-PF",MASTER_Workers!$E355="Company"),"Yes","No")</f>
        <v>Yes</v>
      </c>
      <c r="O355" s="349" t="str">
        <f>IF(Table2[[#This Row],[Unit]]= "Sakar-III", "YES", "NO")</f>
        <v>YES</v>
      </c>
      <c r="P355" s="350">
        <v>101704276176</v>
      </c>
      <c r="Q355" s="409">
        <v>3911379719</v>
      </c>
      <c r="R355" s="343"/>
      <c r="S355" s="368" t="str">
        <f>IF(Table2[[#This Row],[Type]]&lt;&gt;"Company", "Contractor", IF(Table2[[#This Row],[Bank_Name]]&lt;&gt;"HDFC Bank", "Cheque Payment", "HDFC NEFT"))</f>
        <v>HDFC NEFT</v>
      </c>
      <c r="T355" s="343" t="s">
        <v>1082</v>
      </c>
      <c r="U355" s="350">
        <v>50100445433585</v>
      </c>
      <c r="V355" s="352">
        <v>0</v>
      </c>
      <c r="W355" s="106">
        <v>384</v>
      </c>
      <c r="X355" s="106">
        <v>101</v>
      </c>
      <c r="Y355" s="106"/>
      <c r="Z355" s="107">
        <f t="shared" si="43"/>
        <v>485</v>
      </c>
      <c r="AA355" s="156">
        <f t="shared" si="44"/>
        <v>46</v>
      </c>
      <c r="AB355" s="155">
        <f>ROUND(IF(Table2[[#This Row],[Type]]="Company",Table2[[#This Row],[Basic_Rate_Day]]*8.33%,5),0)</f>
        <v>32</v>
      </c>
      <c r="AC355" s="107">
        <f t="shared" si="45"/>
        <v>563</v>
      </c>
      <c r="AD355" s="106">
        <v>501</v>
      </c>
      <c r="AE355" s="343" t="s">
        <v>963</v>
      </c>
      <c r="AF355" s="343" t="s">
        <v>580</v>
      </c>
      <c r="AG355" s="343" t="s">
        <v>996</v>
      </c>
      <c r="AH355" s="343"/>
      <c r="AI355" s="349" t="str">
        <f t="shared" si="41"/>
        <v>1</v>
      </c>
      <c r="AJ355" s="369">
        <f t="shared" si="42"/>
        <v>-17</v>
      </c>
      <c r="AK355" s="349" t="str" cm="1">
        <f t="array" ref="AK355">_xlfn.IFS(Z355&lt;=501, "440-501", Z355&lt;=550, "502-550", Z355&lt;=600, "551-600", Z355&lt;=650, "601-650", Z355&lt;=700, "651-700", TRUE, "Above 700")</f>
        <v>440-501</v>
      </c>
      <c r="AL355" s="343"/>
      <c r="AM355" s="343"/>
      <c r="AN355" s="348">
        <v>44348</v>
      </c>
      <c r="AO355" s="374" t="s">
        <v>890</v>
      </c>
      <c r="AP355" s="349" t="str">
        <f t="shared" ca="1" si="46"/>
        <v>5Y 2M</v>
      </c>
      <c r="AQ355" s="355" t="str">
        <f>IF(_xlfn.DAYS(SETUP!$A$2,AN355)&lt;365,"Less Than 1 Yr", IF(_xlfn.DAYS(SETUP!$A$2,AN355)&lt;=730,"1 Year to 2 Yrs", IF(_xlfn.DAYS(SETUP!$A$2,AN355)&lt;=1095,"2 Yrs to 3 Yrs", IF(_xlfn.DAYS(SETUP!$A$2,AN355)&lt;=1825,"3 Yrs to 5 Yrs", IF(_xlfn.DAYS(SETUP!$A$2,AN355)&lt;=2555,"5 Yrs to 7 Yrs", "Above 7 Yrs")))))</f>
        <v>5 Yrs to 7 Yrs</v>
      </c>
      <c r="AR355" s="356" t="str">
        <f>IF(J355="","",DATEDIF(J355,SETUP!$B$2,"Y")&amp;" Yrs")</f>
        <v>24 Yrs</v>
      </c>
      <c r="AS355" s="349" t="str">
        <f>IF(J355="","",
 IF(DATEDIF(J355,SETUP!$B$2,"Y")&lt;25,"Below 25",
 IF(DATEDIF(J355,SETUP!$B$2,"Y")&lt;30,"25-30",
 IF(DATEDIF(J355,SETUP!$B$2,"Y")&lt;35,"30-35",
 IF(DATEDIF(J355,SETUP!$B$2,"Y")&lt;40,"35-40",
 "Above 40")))))</f>
        <v>Below 25</v>
      </c>
      <c r="AT355" s="343" t="s">
        <v>1140</v>
      </c>
      <c r="AU355" s="343"/>
      <c r="AV355" s="349">
        <f t="shared" si="40"/>
        <v>20</v>
      </c>
      <c r="AW355" s="357"/>
      <c r="AX355" s="343">
        <v>384</v>
      </c>
      <c r="AY355" s="352">
        <v>101</v>
      </c>
      <c r="AZ355" s="343"/>
      <c r="BA355" s="343"/>
    </row>
    <row r="356" spans="1:53" ht="13.95" customHeight="1" x14ac:dyDescent="0.25">
      <c r="A356" s="343">
        <f>COUNTIF($D$2:D356,D356)</f>
        <v>139</v>
      </c>
      <c r="B356" s="344" t="s">
        <v>892</v>
      </c>
      <c r="C356" s="345" t="s">
        <v>893</v>
      </c>
      <c r="D356" s="343" t="s">
        <v>930</v>
      </c>
      <c r="E356" s="346" t="s">
        <v>163</v>
      </c>
      <c r="F356" s="347" t="s">
        <v>163</v>
      </c>
      <c r="G356" s="681" t="s">
        <v>262</v>
      </c>
      <c r="H356" s="343"/>
      <c r="I356" s="343" t="s">
        <v>45</v>
      </c>
      <c r="J356" s="348">
        <v>34371</v>
      </c>
      <c r="K356" s="348">
        <v>44348</v>
      </c>
      <c r="L356" s="343" t="s">
        <v>605</v>
      </c>
      <c r="M356" s="343"/>
      <c r="N356" s="349" t="str">
        <f>IF(OR(MASTER_Workers!$E356="Contractor-PF",MASTER_Workers!$E356="Company"),"Yes","No")</f>
        <v>Yes</v>
      </c>
      <c r="O356" s="349" t="str">
        <f>IF(Table2[[#This Row],[Unit]]= "Sakar-III", "YES", "NO")</f>
        <v>YES</v>
      </c>
      <c r="P356" s="350">
        <v>101257046995</v>
      </c>
      <c r="Q356" s="409">
        <v>3911379816</v>
      </c>
      <c r="R356" s="343"/>
      <c r="S356" s="368" t="str">
        <f>IF(Table2[[#This Row],[Type]]&lt;&gt;"Company", "Contractor", IF(Table2[[#This Row],[Bank_Name]]&lt;&gt;"HDFC Bank", "Cheque Payment", "HDFC NEFT"))</f>
        <v>HDFC NEFT</v>
      </c>
      <c r="T356" s="343" t="s">
        <v>1082</v>
      </c>
      <c r="U356" s="350">
        <v>50100445433421</v>
      </c>
      <c r="V356" s="352">
        <v>0</v>
      </c>
      <c r="W356" s="106">
        <v>379</v>
      </c>
      <c r="X356" s="106">
        <v>96</v>
      </c>
      <c r="Y356" s="106"/>
      <c r="Z356" s="107">
        <f t="shared" si="43"/>
        <v>475</v>
      </c>
      <c r="AA356" s="156">
        <f t="shared" si="44"/>
        <v>45</v>
      </c>
      <c r="AB356" s="155">
        <f>ROUND(IF(Table2[[#This Row],[Type]]="Company",Table2[[#This Row],[Basic_Rate_Day]]*8.33%,5),0)</f>
        <v>32</v>
      </c>
      <c r="AC356" s="107">
        <f t="shared" si="45"/>
        <v>552</v>
      </c>
      <c r="AD356" s="106">
        <v>501</v>
      </c>
      <c r="AE356" s="343" t="s">
        <v>956</v>
      </c>
      <c r="AF356" s="343" t="s">
        <v>957</v>
      </c>
      <c r="AG356" s="343" t="s">
        <v>993</v>
      </c>
      <c r="AH356" s="343"/>
      <c r="AI356" s="349" t="str">
        <f t="shared" si="41"/>
        <v>1</v>
      </c>
      <c r="AJ356" s="369">
        <f t="shared" si="42"/>
        <v>-27</v>
      </c>
      <c r="AK356" s="349" t="str" cm="1">
        <f t="array" ref="AK356">_xlfn.IFS(Z356&lt;=501, "440-501", Z356&lt;=550, "502-550", Z356&lt;=600, "551-600", Z356&lt;=650, "601-650", Z356&lt;=700, "651-700", TRUE, "Above 700")</f>
        <v>440-501</v>
      </c>
      <c r="AL356" s="343"/>
      <c r="AM356" s="343"/>
      <c r="AN356" s="348">
        <v>44348</v>
      </c>
      <c r="AO356" s="374" t="s">
        <v>892</v>
      </c>
      <c r="AP356" s="349" t="str">
        <f t="shared" ca="1" si="46"/>
        <v>5Y 2M</v>
      </c>
      <c r="AQ356" s="355" t="str">
        <f>IF(_xlfn.DAYS(SETUP!$A$2,AN356)&lt;365,"Less Than 1 Yr", IF(_xlfn.DAYS(SETUP!$A$2,AN356)&lt;=730,"1 Year to 2 Yrs", IF(_xlfn.DAYS(SETUP!$A$2,AN356)&lt;=1095,"2 Yrs to 3 Yrs", IF(_xlfn.DAYS(SETUP!$A$2,AN356)&lt;=1825,"3 Yrs to 5 Yrs", IF(_xlfn.DAYS(SETUP!$A$2,AN356)&lt;=2555,"5 Yrs to 7 Yrs", "Above 7 Yrs")))))</f>
        <v>5 Yrs to 7 Yrs</v>
      </c>
      <c r="AR356" s="356" t="str">
        <f>IF(J356="","",DATEDIF(J356,SETUP!$B$2,"Y")&amp;" Yrs")</f>
        <v>32 Yrs</v>
      </c>
      <c r="AS356" s="349" t="str">
        <f>IF(J356="","",
 IF(DATEDIF(J356,SETUP!$B$2,"Y")&lt;25,"Below 25",
 IF(DATEDIF(J356,SETUP!$B$2,"Y")&lt;30,"25-30",
 IF(DATEDIF(J356,SETUP!$B$2,"Y")&lt;35,"30-35",
 IF(DATEDIF(J356,SETUP!$B$2,"Y")&lt;40,"35-40",
 "Above 40")))))</f>
        <v>30-35</v>
      </c>
      <c r="AT356" s="343" t="s">
        <v>1141</v>
      </c>
      <c r="AU356" s="343"/>
      <c r="AV356" s="349">
        <f t="shared" si="40"/>
        <v>20</v>
      </c>
      <c r="AW356" s="357"/>
      <c r="AX356" s="343">
        <v>379</v>
      </c>
      <c r="AY356" s="352">
        <v>96</v>
      </c>
      <c r="AZ356" s="343"/>
      <c r="BA356" s="343"/>
    </row>
    <row r="357" spans="1:53" ht="13.95" customHeight="1" x14ac:dyDescent="0.25">
      <c r="A357" s="343">
        <f>COUNTIF($D$2:D357,D357)</f>
        <v>140</v>
      </c>
      <c r="B357" s="344" t="s">
        <v>894</v>
      </c>
      <c r="C357" s="345" t="s">
        <v>895</v>
      </c>
      <c r="D357" s="343" t="s">
        <v>930</v>
      </c>
      <c r="E357" s="346" t="s">
        <v>163</v>
      </c>
      <c r="F357" s="347" t="s">
        <v>163</v>
      </c>
      <c r="G357" s="681" t="s">
        <v>51</v>
      </c>
      <c r="H357" s="343"/>
      <c r="I357" s="343" t="s">
        <v>45</v>
      </c>
      <c r="J357" s="348">
        <v>37107</v>
      </c>
      <c r="K357" s="348">
        <v>44348</v>
      </c>
      <c r="L357" s="343" t="s">
        <v>605</v>
      </c>
      <c r="M357" s="343"/>
      <c r="N357" s="349" t="str">
        <f>IF(OR(MASTER_Workers!$E357="Contractor-PF",MASTER_Workers!$E357="Company"),"Yes","No")</f>
        <v>Yes</v>
      </c>
      <c r="O357" s="349" t="str">
        <f>IF(Table2[[#This Row],[Unit]]= "Sakar-III", "YES", "NO")</f>
        <v>YES</v>
      </c>
      <c r="P357" s="350">
        <v>101614821186</v>
      </c>
      <c r="Q357" s="409">
        <v>3911380872</v>
      </c>
      <c r="R357" s="343"/>
      <c r="S357" s="368" t="str">
        <f>IF(Table2[[#This Row],[Type]]&lt;&gt;"Company", "Contractor", IF(Table2[[#This Row],[Bank_Name]]&lt;&gt;"HDFC Bank", "Cheque Payment", "HDFC NEFT"))</f>
        <v>HDFC NEFT</v>
      </c>
      <c r="T357" s="343" t="s">
        <v>1082</v>
      </c>
      <c r="U357" s="350">
        <v>50100445433520</v>
      </c>
      <c r="V357" s="352">
        <v>0</v>
      </c>
      <c r="W357" s="106">
        <v>400</v>
      </c>
      <c r="X357" s="106">
        <v>175</v>
      </c>
      <c r="Y357" s="106">
        <v>15</v>
      </c>
      <c r="Z357" s="107">
        <f t="shared" si="43"/>
        <v>590</v>
      </c>
      <c r="AA357" s="156">
        <f t="shared" si="44"/>
        <v>48</v>
      </c>
      <c r="AB357" s="155">
        <f>ROUND(IF(Table2[[#This Row],[Type]]="Company",Table2[[#This Row],[Basic_Rate_Day]]*8.33%,5),0)</f>
        <v>33</v>
      </c>
      <c r="AC357" s="107">
        <f t="shared" si="45"/>
        <v>671</v>
      </c>
      <c r="AD357" s="106">
        <v>501</v>
      </c>
      <c r="AE357" s="343" t="s">
        <v>963</v>
      </c>
      <c r="AF357" s="343" t="s">
        <v>580</v>
      </c>
      <c r="AG357" s="343" t="s">
        <v>993</v>
      </c>
      <c r="AH357" s="343"/>
      <c r="AI357" s="349" t="str">
        <f t="shared" si="41"/>
        <v>1</v>
      </c>
      <c r="AJ357" s="369">
        <f t="shared" si="42"/>
        <v>88</v>
      </c>
      <c r="AK357" s="349" t="str" cm="1">
        <f t="array" ref="AK357">_xlfn.IFS(Z357&lt;=501, "440-501", Z357&lt;=550, "502-550", Z357&lt;=600, "551-600", Z357&lt;=650, "601-650", Z357&lt;=700, "651-700", TRUE, "Above 700")</f>
        <v>551-600</v>
      </c>
      <c r="AL357" s="343"/>
      <c r="AM357" s="343"/>
      <c r="AN357" s="348">
        <v>44348</v>
      </c>
      <c r="AO357" s="374" t="s">
        <v>894</v>
      </c>
      <c r="AP357" s="349" t="str">
        <f t="shared" ca="1" si="46"/>
        <v>5Y 2M</v>
      </c>
      <c r="AQ357" s="355" t="str">
        <f>IF(_xlfn.DAYS(SETUP!$A$2,AN357)&lt;365,"Less Than 1 Yr", IF(_xlfn.DAYS(SETUP!$A$2,AN357)&lt;=730,"1 Year to 2 Yrs", IF(_xlfn.DAYS(SETUP!$A$2,AN357)&lt;=1095,"2 Yrs to 3 Yrs", IF(_xlfn.DAYS(SETUP!$A$2,AN357)&lt;=1825,"3 Yrs to 5 Yrs", IF(_xlfn.DAYS(SETUP!$A$2,AN357)&lt;=2555,"5 Yrs to 7 Yrs", "Above 7 Yrs")))))</f>
        <v>5 Yrs to 7 Yrs</v>
      </c>
      <c r="AR357" s="356" t="str">
        <f>IF(J357="","",DATEDIF(J357,SETUP!$B$2,"Y")&amp;" Yrs")</f>
        <v>24 Yrs</v>
      </c>
      <c r="AS357" s="349" t="str">
        <f>IF(J357="","",
 IF(DATEDIF(J357,SETUP!$B$2,"Y")&lt;25,"Below 25",
 IF(DATEDIF(J357,SETUP!$B$2,"Y")&lt;30,"25-30",
 IF(DATEDIF(J357,SETUP!$B$2,"Y")&lt;35,"30-35",
 IF(DATEDIF(J357,SETUP!$B$2,"Y")&lt;40,"35-40",
 "Above 40")))))</f>
        <v>Below 25</v>
      </c>
      <c r="AT357" s="343" t="s">
        <v>1140</v>
      </c>
      <c r="AU357" s="343"/>
      <c r="AV357" s="349">
        <f t="shared" si="40"/>
        <v>20</v>
      </c>
      <c r="AW357" s="357"/>
      <c r="AX357" s="343">
        <v>400</v>
      </c>
      <c r="AY357" s="352">
        <v>175</v>
      </c>
      <c r="AZ357" s="343"/>
      <c r="BA357" s="343"/>
    </row>
    <row r="358" spans="1:53" ht="13.95" customHeight="1" x14ac:dyDescent="0.25">
      <c r="A358" s="343">
        <f>COUNTIF($D$2:D358,D358)</f>
        <v>141</v>
      </c>
      <c r="B358" s="344" t="s">
        <v>896</v>
      </c>
      <c r="C358" s="345" t="s">
        <v>897</v>
      </c>
      <c r="D358" s="343" t="s">
        <v>930</v>
      </c>
      <c r="E358" s="346" t="s">
        <v>163</v>
      </c>
      <c r="F358" s="347" t="s">
        <v>163</v>
      </c>
      <c r="G358" s="681" t="s">
        <v>44</v>
      </c>
      <c r="H358" s="343"/>
      <c r="I358" s="343" t="s">
        <v>45</v>
      </c>
      <c r="J358" s="348">
        <v>35761</v>
      </c>
      <c r="K358" s="348">
        <v>43070</v>
      </c>
      <c r="L358" s="343" t="s">
        <v>605</v>
      </c>
      <c r="M358" s="343"/>
      <c r="N358" s="349" t="str">
        <f>IF(OR(MASTER_Workers!$E358="Contractor-PF",MASTER_Workers!$E358="Company"),"Yes","No")</f>
        <v>Yes</v>
      </c>
      <c r="O358" s="349" t="str">
        <f>IF(Table2[[#This Row],[Unit]]= "Sakar-III", "YES", "NO")</f>
        <v>YES</v>
      </c>
      <c r="P358" s="350">
        <v>101210258133</v>
      </c>
      <c r="Q358" s="409">
        <v>3911380882</v>
      </c>
      <c r="R358" s="343"/>
      <c r="S358" s="368" t="str">
        <f>IF(Table2[[#This Row],[Type]]&lt;&gt;"Company", "Contractor", IF(Table2[[#This Row],[Bank_Name]]&lt;&gt;"HDFC Bank", "Cheque Payment", "HDFC NEFT"))</f>
        <v>HDFC NEFT</v>
      </c>
      <c r="T358" s="343" t="s">
        <v>1082</v>
      </c>
      <c r="U358" s="350">
        <v>50100332272126</v>
      </c>
      <c r="V358" s="352">
        <v>0</v>
      </c>
      <c r="W358" s="106">
        <v>419</v>
      </c>
      <c r="X358" s="106">
        <v>196</v>
      </c>
      <c r="Y358" s="106">
        <v>20</v>
      </c>
      <c r="Z358" s="107">
        <f t="shared" si="43"/>
        <v>635</v>
      </c>
      <c r="AA358" s="156">
        <f t="shared" si="44"/>
        <v>50</v>
      </c>
      <c r="AB358" s="155">
        <f>ROUND(IF(Table2[[#This Row],[Type]]="Company",Table2[[#This Row],[Basic_Rate_Day]]*8.33%,5),0)</f>
        <v>35</v>
      </c>
      <c r="AC358" s="107">
        <f t="shared" si="45"/>
        <v>720</v>
      </c>
      <c r="AD358" s="106">
        <v>501</v>
      </c>
      <c r="AE358" s="343" t="s">
        <v>956</v>
      </c>
      <c r="AF358" s="343" t="s">
        <v>957</v>
      </c>
      <c r="AG358" s="343" t="s">
        <v>958</v>
      </c>
      <c r="AH358" s="343"/>
      <c r="AI358" s="349" t="str">
        <f t="shared" si="41"/>
        <v>1</v>
      </c>
      <c r="AJ358" s="369">
        <f t="shared" si="42"/>
        <v>133</v>
      </c>
      <c r="AK358" s="349" t="str" cm="1">
        <f t="array" ref="AK358">_xlfn.IFS(Z358&lt;=501, "440-501", Z358&lt;=550, "502-550", Z358&lt;=600, "551-600", Z358&lt;=650, "601-650", Z358&lt;=700, "651-700", TRUE, "Above 700")</f>
        <v>601-650</v>
      </c>
      <c r="AL358" s="343"/>
      <c r="AM358" s="343"/>
      <c r="AN358" s="348">
        <v>43070</v>
      </c>
      <c r="AO358" s="374" t="s">
        <v>896</v>
      </c>
      <c r="AP358" s="349" t="str">
        <f t="shared" ca="1" si="46"/>
        <v>8Y 8M</v>
      </c>
      <c r="AQ358" s="355" t="str">
        <f>IF(_xlfn.DAYS(SETUP!$A$2,AN358)&lt;365,"Less Than 1 Yr", IF(_xlfn.DAYS(SETUP!$A$2,AN358)&lt;=730,"1 Year to 2 Yrs", IF(_xlfn.DAYS(SETUP!$A$2,AN358)&lt;=1095,"2 Yrs to 3 Yrs", IF(_xlfn.DAYS(SETUP!$A$2,AN358)&lt;=1825,"3 Yrs to 5 Yrs", IF(_xlfn.DAYS(SETUP!$A$2,AN358)&lt;=2555,"5 Yrs to 7 Yrs", "Above 7 Yrs")))))</f>
        <v>Above 7 Yrs</v>
      </c>
      <c r="AR358" s="356" t="str">
        <f>IF(J358="","",DATEDIF(J358,SETUP!$B$2,"Y")&amp;" Yrs")</f>
        <v>28 Yrs</v>
      </c>
      <c r="AS358" s="349" t="str">
        <f>IF(J358="","",
 IF(DATEDIF(J358,SETUP!$B$2,"Y")&lt;25,"Below 25",
 IF(DATEDIF(J358,SETUP!$B$2,"Y")&lt;30,"25-30",
 IF(DATEDIF(J358,SETUP!$B$2,"Y")&lt;35,"30-35",
 IF(DATEDIF(J358,SETUP!$B$2,"Y")&lt;40,"35-40",
 "Above 40")))))</f>
        <v>25-30</v>
      </c>
      <c r="AT358" s="343" t="s">
        <v>1141</v>
      </c>
      <c r="AU358" s="343"/>
      <c r="AV358" s="349">
        <f t="shared" si="40"/>
        <v>20</v>
      </c>
      <c r="AW358" s="357"/>
      <c r="AX358" s="343">
        <v>419</v>
      </c>
      <c r="AY358" s="352">
        <v>196</v>
      </c>
      <c r="AZ358" s="343"/>
      <c r="BA358" s="343"/>
    </row>
    <row r="359" spans="1:53" ht="13.95" customHeight="1" x14ac:dyDescent="0.25">
      <c r="A359" s="343">
        <f>COUNTIF($D$2:D359,D359)</f>
        <v>142</v>
      </c>
      <c r="B359" s="344" t="s">
        <v>898</v>
      </c>
      <c r="C359" s="345" t="s">
        <v>899</v>
      </c>
      <c r="D359" s="343" t="s">
        <v>930</v>
      </c>
      <c r="E359" s="346" t="s">
        <v>163</v>
      </c>
      <c r="F359" s="347" t="s">
        <v>163</v>
      </c>
      <c r="G359" s="681" t="s">
        <v>48</v>
      </c>
      <c r="H359" s="343"/>
      <c r="I359" s="343" t="s">
        <v>45</v>
      </c>
      <c r="J359" s="348">
        <v>34297</v>
      </c>
      <c r="K359" s="348">
        <v>44044</v>
      </c>
      <c r="L359" s="343" t="s">
        <v>605</v>
      </c>
      <c r="M359" s="343"/>
      <c r="N359" s="349" t="str">
        <f>IF(OR(MASTER_Workers!$E359="Contractor-PF",MASTER_Workers!$E359="Company"),"Yes","No")</f>
        <v>Yes</v>
      </c>
      <c r="O359" s="349" t="str">
        <f>IF(Table2[[#This Row],[Unit]]= "Sakar-III", "YES", "NO")</f>
        <v>YES</v>
      </c>
      <c r="P359" s="350">
        <v>100946893241</v>
      </c>
      <c r="Q359" s="409">
        <v>3911380894</v>
      </c>
      <c r="R359" s="343"/>
      <c r="S359" s="368" t="str">
        <f>IF(Table2[[#This Row],[Type]]&lt;&gt;"Company", "Contractor", IF(Table2[[#This Row],[Bank_Name]]&lt;&gt;"HDFC Bank", "Cheque Payment", "HDFC NEFT"))</f>
        <v>HDFC NEFT</v>
      </c>
      <c r="T359" s="343" t="s">
        <v>1082</v>
      </c>
      <c r="U359" s="350">
        <v>50100262033684</v>
      </c>
      <c r="V359" s="352">
        <v>0</v>
      </c>
      <c r="W359" s="106">
        <v>432</v>
      </c>
      <c r="X359" s="106">
        <v>288</v>
      </c>
      <c r="Y359" s="107">
        <v>20</v>
      </c>
      <c r="Z359" s="107">
        <f t="shared" si="43"/>
        <v>740</v>
      </c>
      <c r="AA359" s="156">
        <f t="shared" si="44"/>
        <v>52</v>
      </c>
      <c r="AB359" s="155">
        <f>ROUND(IF(Table2[[#This Row],[Type]]="Company",Table2[[#This Row],[Basic_Rate_Day]]*8.33%,5),0)</f>
        <v>36</v>
      </c>
      <c r="AC359" s="107">
        <f t="shared" si="45"/>
        <v>828</v>
      </c>
      <c r="AD359" s="106">
        <v>501</v>
      </c>
      <c r="AE359" s="343" t="s">
        <v>969</v>
      </c>
      <c r="AF359" s="343" t="s">
        <v>957</v>
      </c>
      <c r="AG359" s="343" t="s">
        <v>970</v>
      </c>
      <c r="AH359" s="343"/>
      <c r="AI359" s="349" t="str">
        <f t="shared" si="41"/>
        <v>1</v>
      </c>
      <c r="AJ359" s="369">
        <f t="shared" si="42"/>
        <v>238</v>
      </c>
      <c r="AK359" s="349" t="str" cm="1">
        <f t="array" ref="AK359">_xlfn.IFS(Z359&lt;=501, "440-501", Z359&lt;=550, "502-550", Z359&lt;=600, "551-600", Z359&lt;=650, "601-650", Z359&lt;=700, "651-700", TRUE, "Above 700")</f>
        <v>Above 700</v>
      </c>
      <c r="AL359" s="343"/>
      <c r="AM359" s="343"/>
      <c r="AN359" s="348">
        <v>44044</v>
      </c>
      <c r="AO359" s="374" t="s">
        <v>898</v>
      </c>
      <c r="AP359" s="349" t="str">
        <f t="shared" ca="1" si="46"/>
        <v>6Y 0M</v>
      </c>
      <c r="AQ359" s="355" t="str">
        <f>IF(_xlfn.DAYS(SETUP!$A$2,AN359)&lt;365,"Less Than 1 Yr", IF(_xlfn.DAYS(SETUP!$A$2,AN359)&lt;=730,"1 Year to 2 Yrs", IF(_xlfn.DAYS(SETUP!$A$2,AN359)&lt;=1095,"2 Yrs to 3 Yrs", IF(_xlfn.DAYS(SETUP!$A$2,AN359)&lt;=1825,"3 Yrs to 5 Yrs", IF(_xlfn.DAYS(SETUP!$A$2,AN359)&lt;=2555,"5 Yrs to 7 Yrs", "Above 7 Yrs")))))</f>
        <v>5 Yrs to 7 Yrs</v>
      </c>
      <c r="AR359" s="356" t="str">
        <f>IF(J359="","",DATEDIF(J359,SETUP!$B$2,"Y")&amp;" Yrs")</f>
        <v>32 Yrs</v>
      </c>
      <c r="AS359" s="349" t="str">
        <f>IF(J359="","",
 IF(DATEDIF(J359,SETUP!$B$2,"Y")&lt;25,"Below 25",
 IF(DATEDIF(J359,SETUP!$B$2,"Y")&lt;30,"25-30",
 IF(DATEDIF(J359,SETUP!$B$2,"Y")&lt;35,"30-35",
 IF(DATEDIF(J359,SETUP!$B$2,"Y")&lt;40,"35-40",
 "Above 40")))))</f>
        <v>30-35</v>
      </c>
      <c r="AT359" s="343" t="s">
        <v>1140</v>
      </c>
      <c r="AU359" s="343"/>
      <c r="AV359" s="349">
        <f t="shared" si="40"/>
        <v>20</v>
      </c>
      <c r="AW359" s="357"/>
      <c r="AX359" s="343">
        <v>432</v>
      </c>
      <c r="AY359" s="352">
        <v>288</v>
      </c>
      <c r="AZ359" s="343"/>
      <c r="BA359" s="343"/>
    </row>
    <row r="360" spans="1:53" ht="13.95" customHeight="1" x14ac:dyDescent="0.25">
      <c r="A360" s="343">
        <f>COUNTIF($D$2:D360,D360)</f>
        <v>143</v>
      </c>
      <c r="B360" s="344" t="s">
        <v>900</v>
      </c>
      <c r="C360" s="345" t="s">
        <v>901</v>
      </c>
      <c r="D360" s="343" t="s">
        <v>930</v>
      </c>
      <c r="E360" s="346" t="s">
        <v>163</v>
      </c>
      <c r="F360" s="347" t="s">
        <v>163</v>
      </c>
      <c r="G360" s="681" t="s">
        <v>51</v>
      </c>
      <c r="H360" s="343"/>
      <c r="I360" s="343" t="s">
        <v>52</v>
      </c>
      <c r="J360" s="348">
        <v>37783</v>
      </c>
      <c r="K360" s="348">
        <v>44501</v>
      </c>
      <c r="L360" s="343" t="s">
        <v>605</v>
      </c>
      <c r="M360" s="343"/>
      <c r="N360" s="349" t="str">
        <f>IF(OR(MASTER_Workers!$E360="Contractor-PF",MASTER_Workers!$E360="Company"),"Yes","No")</f>
        <v>Yes</v>
      </c>
      <c r="O360" s="349" t="str">
        <f>IF(Table2[[#This Row],[Unit]]= "Sakar-III", "YES", "NO")</f>
        <v>YES</v>
      </c>
      <c r="P360" s="350">
        <v>101752191130</v>
      </c>
      <c r="Q360" s="409">
        <v>3911380923</v>
      </c>
      <c r="R360" s="343"/>
      <c r="S360" s="368" t="str">
        <f>IF(Table2[[#This Row],[Type]]&lt;&gt;"Company", "Contractor", IF(Table2[[#This Row],[Bank_Name]]&lt;&gt;"HDFC Bank", "Cheque Payment", "HDFC NEFT"))</f>
        <v>HDFC NEFT</v>
      </c>
      <c r="T360" s="343" t="s">
        <v>1082</v>
      </c>
      <c r="U360" s="350">
        <v>50100487666416</v>
      </c>
      <c r="V360" s="352">
        <v>0</v>
      </c>
      <c r="W360" s="106">
        <v>384</v>
      </c>
      <c r="X360" s="106">
        <v>101</v>
      </c>
      <c r="Y360" s="106"/>
      <c r="Z360" s="107">
        <f t="shared" si="43"/>
        <v>485</v>
      </c>
      <c r="AA360" s="156">
        <f t="shared" si="44"/>
        <v>46</v>
      </c>
      <c r="AB360" s="155">
        <f>ROUND(IF(Table2[[#This Row],[Type]]="Company",Table2[[#This Row],[Basic_Rate_Day]]*8.33%,5),0)</f>
        <v>32</v>
      </c>
      <c r="AC360" s="107">
        <f t="shared" si="45"/>
        <v>563</v>
      </c>
      <c r="AD360" s="106">
        <v>501</v>
      </c>
      <c r="AE360" s="343" t="s">
        <v>963</v>
      </c>
      <c r="AF360" s="343" t="s">
        <v>580</v>
      </c>
      <c r="AG360" s="343" t="s">
        <v>993</v>
      </c>
      <c r="AH360" s="343"/>
      <c r="AI360" s="349" t="str">
        <f t="shared" si="41"/>
        <v>1</v>
      </c>
      <c r="AJ360" s="369">
        <f t="shared" si="42"/>
        <v>-17</v>
      </c>
      <c r="AK360" s="349" t="str" cm="1">
        <f t="array" ref="AK360">_xlfn.IFS(Z360&lt;=501, "440-501", Z360&lt;=550, "502-550", Z360&lt;=600, "551-600", Z360&lt;=650, "601-650", Z360&lt;=700, "651-700", TRUE, "Above 700")</f>
        <v>440-501</v>
      </c>
      <c r="AL360" s="343"/>
      <c r="AM360" s="343"/>
      <c r="AN360" s="348">
        <v>44501</v>
      </c>
      <c r="AO360" s="374" t="s">
        <v>900</v>
      </c>
      <c r="AP360" s="349" t="str">
        <f t="shared" ca="1" si="46"/>
        <v>4Y 9M</v>
      </c>
      <c r="AQ360" s="355" t="str">
        <f>IF(_xlfn.DAYS(SETUP!$A$2,AN360)&lt;365,"Less Than 1 Yr", IF(_xlfn.DAYS(SETUP!$A$2,AN360)&lt;=730,"1 Year to 2 Yrs", IF(_xlfn.DAYS(SETUP!$A$2,AN360)&lt;=1095,"2 Yrs to 3 Yrs", IF(_xlfn.DAYS(SETUP!$A$2,AN360)&lt;=1825,"3 Yrs to 5 Yrs", IF(_xlfn.DAYS(SETUP!$A$2,AN360)&lt;=2555,"5 Yrs to 7 Yrs", "Above 7 Yrs")))))</f>
        <v>3 Yrs to 5 Yrs</v>
      </c>
      <c r="AR360" s="356" t="str">
        <f>IF(J360="","",DATEDIF(J360,SETUP!$B$2,"Y")&amp;" Yrs")</f>
        <v>22 Yrs</v>
      </c>
      <c r="AS360" s="349" t="str">
        <f>IF(J360="","",
 IF(DATEDIF(J360,SETUP!$B$2,"Y")&lt;25,"Below 25",
 IF(DATEDIF(J360,SETUP!$B$2,"Y")&lt;30,"25-30",
 IF(DATEDIF(J360,SETUP!$B$2,"Y")&lt;35,"30-35",
 IF(DATEDIF(J360,SETUP!$B$2,"Y")&lt;40,"35-40",
 "Above 40")))))</f>
        <v>Below 25</v>
      </c>
      <c r="AT360" s="343" t="s">
        <v>1140</v>
      </c>
      <c r="AU360" s="343"/>
      <c r="AV360" s="349">
        <f t="shared" si="40"/>
        <v>20</v>
      </c>
      <c r="AW360" s="357"/>
      <c r="AX360" s="343">
        <v>384</v>
      </c>
      <c r="AY360" s="352">
        <v>101</v>
      </c>
      <c r="AZ360" s="343"/>
      <c r="BA360" s="343"/>
    </row>
    <row r="361" spans="1:53" ht="13.95" customHeight="1" x14ac:dyDescent="0.25">
      <c r="A361" s="343">
        <f>COUNTIF($D$2:D361,D361)</f>
        <v>144</v>
      </c>
      <c r="B361" s="344" t="s">
        <v>902</v>
      </c>
      <c r="C361" s="345" t="s">
        <v>903</v>
      </c>
      <c r="D361" s="343" t="s">
        <v>930</v>
      </c>
      <c r="E361" s="346" t="s">
        <v>163</v>
      </c>
      <c r="F361" s="347" t="s">
        <v>163</v>
      </c>
      <c r="G361" s="681" t="s">
        <v>48</v>
      </c>
      <c r="H361" s="343"/>
      <c r="I361" s="343" t="s">
        <v>52</v>
      </c>
      <c r="J361" s="348">
        <v>30960</v>
      </c>
      <c r="K361" s="348">
        <v>44501</v>
      </c>
      <c r="L361" s="343" t="s">
        <v>605</v>
      </c>
      <c r="M361" s="343"/>
      <c r="N361" s="349" t="str">
        <f>IF(OR(MASTER_Workers!$E361="Contractor-PF",MASTER_Workers!$E361="Company"),"Yes","No")</f>
        <v>Yes</v>
      </c>
      <c r="O361" s="349" t="str">
        <f>IF(Table2[[#This Row],[Unit]]= "Sakar-III", "YES", "NO")</f>
        <v>YES</v>
      </c>
      <c r="P361" s="350">
        <v>101752535581</v>
      </c>
      <c r="Q361" s="409">
        <v>3911380948</v>
      </c>
      <c r="R361" s="343"/>
      <c r="S361" s="368" t="str">
        <f>IF(Table2[[#This Row],[Type]]&lt;&gt;"Company", "Contractor", IF(Table2[[#This Row],[Bank_Name]]&lt;&gt;"HDFC Bank", "Cheque Payment", "HDFC NEFT"))</f>
        <v>HDFC NEFT</v>
      </c>
      <c r="T361" s="343" t="s">
        <v>1082</v>
      </c>
      <c r="U361" s="350">
        <v>50100487666429</v>
      </c>
      <c r="V361" s="352">
        <v>0</v>
      </c>
      <c r="W361" s="106">
        <v>379</v>
      </c>
      <c r="X361" s="106">
        <v>86</v>
      </c>
      <c r="Y361" s="106"/>
      <c r="Z361" s="107">
        <f t="shared" si="43"/>
        <v>465</v>
      </c>
      <c r="AA361" s="156">
        <f t="shared" si="44"/>
        <v>45</v>
      </c>
      <c r="AB361" s="155">
        <f>ROUND(IF(Table2[[#This Row],[Type]]="Company",Table2[[#This Row],[Basic_Rate_Day]]*8.33%,5),0)</f>
        <v>32</v>
      </c>
      <c r="AC361" s="107">
        <f t="shared" si="45"/>
        <v>542</v>
      </c>
      <c r="AD361" s="106">
        <v>501</v>
      </c>
      <c r="AE361" s="343" t="s">
        <v>956</v>
      </c>
      <c r="AF361" s="343" t="s">
        <v>957</v>
      </c>
      <c r="AG361" s="343" t="s">
        <v>993</v>
      </c>
      <c r="AH361" s="343"/>
      <c r="AI361" s="349" t="str">
        <f t="shared" si="41"/>
        <v>1</v>
      </c>
      <c r="AJ361" s="369">
        <f t="shared" si="42"/>
        <v>-37</v>
      </c>
      <c r="AK361" s="349" t="str" cm="1">
        <f t="array" ref="AK361">_xlfn.IFS(Z361&lt;=501, "440-501", Z361&lt;=550, "502-550", Z361&lt;=600, "551-600", Z361&lt;=650, "601-650", Z361&lt;=700, "651-700", TRUE, "Above 700")</f>
        <v>440-501</v>
      </c>
      <c r="AL361" s="343"/>
      <c r="AM361" s="343"/>
      <c r="AN361" s="348">
        <v>44501</v>
      </c>
      <c r="AO361" s="374" t="s">
        <v>902</v>
      </c>
      <c r="AP361" s="349" t="str">
        <f t="shared" ca="1" si="46"/>
        <v>4Y 9M</v>
      </c>
      <c r="AQ361" s="355" t="str">
        <f>IF(_xlfn.DAYS(SETUP!$A$2,AN361)&lt;365,"Less Than 1 Yr", IF(_xlfn.DAYS(SETUP!$A$2,AN361)&lt;=730,"1 Year to 2 Yrs", IF(_xlfn.DAYS(SETUP!$A$2,AN361)&lt;=1095,"2 Yrs to 3 Yrs", IF(_xlfn.DAYS(SETUP!$A$2,AN361)&lt;=1825,"3 Yrs to 5 Yrs", IF(_xlfn.DAYS(SETUP!$A$2,AN361)&lt;=2555,"5 Yrs to 7 Yrs", "Above 7 Yrs")))))</f>
        <v>3 Yrs to 5 Yrs</v>
      </c>
      <c r="AR361" s="356" t="str">
        <f>IF(J361="","",DATEDIF(J361,SETUP!$B$2,"Y")&amp;" Yrs")</f>
        <v>41 Yrs</v>
      </c>
      <c r="AS361" s="349" t="str">
        <f>IF(J361="","",
 IF(DATEDIF(J361,SETUP!$B$2,"Y")&lt;25,"Below 25",
 IF(DATEDIF(J361,SETUP!$B$2,"Y")&lt;30,"25-30",
 IF(DATEDIF(J361,SETUP!$B$2,"Y")&lt;35,"30-35",
 IF(DATEDIF(J361,SETUP!$B$2,"Y")&lt;40,"35-40",
 "Above 40")))))</f>
        <v>Above 40</v>
      </c>
      <c r="AT361" s="343" t="s">
        <v>1140</v>
      </c>
      <c r="AU361" s="343"/>
      <c r="AV361" s="349">
        <f t="shared" si="40"/>
        <v>20</v>
      </c>
      <c r="AW361" s="357"/>
      <c r="AX361" s="343">
        <v>379</v>
      </c>
      <c r="AY361" s="352">
        <v>86</v>
      </c>
      <c r="AZ361" s="343"/>
      <c r="BA361" s="343"/>
    </row>
    <row r="362" spans="1:53" ht="13.95" customHeight="1" x14ac:dyDescent="0.25">
      <c r="A362" s="343">
        <f>COUNTIF($D$2:D362,D362)</f>
        <v>145</v>
      </c>
      <c r="B362" s="344" t="s">
        <v>904</v>
      </c>
      <c r="C362" s="345" t="s">
        <v>905</v>
      </c>
      <c r="D362" s="343" t="s">
        <v>930</v>
      </c>
      <c r="E362" s="346" t="s">
        <v>163</v>
      </c>
      <c r="F362" s="347" t="s">
        <v>163</v>
      </c>
      <c r="G362" s="681" t="s">
        <v>299</v>
      </c>
      <c r="H362" s="343"/>
      <c r="I362" s="343" t="s">
        <v>45</v>
      </c>
      <c r="J362" s="348">
        <v>36504</v>
      </c>
      <c r="K362" s="348">
        <v>44774</v>
      </c>
      <c r="L362" s="343" t="s">
        <v>605</v>
      </c>
      <c r="M362" s="343"/>
      <c r="N362" s="349" t="str">
        <f>IF(OR(MASTER_Workers!$E362="Contractor-PF",MASTER_Workers!$E362="Company"),"Yes","No")</f>
        <v>Yes</v>
      </c>
      <c r="O362" s="349" t="str">
        <f>IF(Table2[[#This Row],[Unit]]= "Sakar-III", "YES", "NO")</f>
        <v>YES</v>
      </c>
      <c r="P362" s="350">
        <v>101516145283</v>
      </c>
      <c r="Q362" s="409">
        <v>3911381030</v>
      </c>
      <c r="R362" s="343"/>
      <c r="S362" s="368" t="str">
        <f>IF(Table2[[#This Row],[Type]]&lt;&gt;"Company", "Contractor", IF(Table2[[#This Row],[Bank_Name]]&lt;&gt;"HDFC Bank", "Cheque Payment", "HDFC NEFT"))</f>
        <v>HDFC NEFT</v>
      </c>
      <c r="T362" s="343" t="s">
        <v>1082</v>
      </c>
      <c r="U362" s="350">
        <v>50100555783518</v>
      </c>
      <c r="V362" s="352">
        <v>0</v>
      </c>
      <c r="W362" s="106">
        <v>369</v>
      </c>
      <c r="X362" s="106">
        <v>126</v>
      </c>
      <c r="Y362" s="106">
        <v>15</v>
      </c>
      <c r="Z362" s="107">
        <f t="shared" si="43"/>
        <v>510</v>
      </c>
      <c r="AA362" s="156">
        <f t="shared" si="44"/>
        <v>44</v>
      </c>
      <c r="AB362" s="155">
        <f>ROUND(IF(Table2[[#This Row],[Type]]="Company",Table2[[#This Row],[Basic_Rate_Day]]*8.33%,5),0)</f>
        <v>31</v>
      </c>
      <c r="AC362" s="107">
        <f t="shared" si="45"/>
        <v>585</v>
      </c>
      <c r="AD362" s="106">
        <v>501</v>
      </c>
      <c r="AE362" s="343" t="s">
        <v>963</v>
      </c>
      <c r="AF362" s="343" t="s">
        <v>580</v>
      </c>
      <c r="AG362" s="343" t="s">
        <v>993</v>
      </c>
      <c r="AH362" s="343"/>
      <c r="AI362" s="349" t="str">
        <f t="shared" si="41"/>
        <v>1</v>
      </c>
      <c r="AJ362" s="369">
        <f t="shared" si="42"/>
        <v>8</v>
      </c>
      <c r="AK362" s="349" t="str" cm="1">
        <f t="array" ref="AK362">_xlfn.IFS(Z362&lt;=501, "440-501", Z362&lt;=550, "502-550", Z362&lt;=600, "551-600", Z362&lt;=650, "601-650", Z362&lt;=700, "651-700", TRUE, "Above 700")</f>
        <v>502-550</v>
      </c>
      <c r="AL362" s="343"/>
      <c r="AM362" s="343"/>
      <c r="AN362" s="348">
        <v>44774</v>
      </c>
      <c r="AO362" s="374" t="s">
        <v>904</v>
      </c>
      <c r="AP362" s="349" t="str">
        <f t="shared" ca="1" si="46"/>
        <v>4Y 0M</v>
      </c>
      <c r="AQ362" s="355" t="str">
        <f>IF(_xlfn.DAYS(SETUP!$A$2,AN362)&lt;365,"Less Than 1 Yr", IF(_xlfn.DAYS(SETUP!$A$2,AN362)&lt;=730,"1 Year to 2 Yrs", IF(_xlfn.DAYS(SETUP!$A$2,AN362)&lt;=1095,"2 Yrs to 3 Yrs", IF(_xlfn.DAYS(SETUP!$A$2,AN362)&lt;=1825,"3 Yrs to 5 Yrs", IF(_xlfn.DAYS(SETUP!$A$2,AN362)&lt;=2555,"5 Yrs to 7 Yrs", "Above 7 Yrs")))))</f>
        <v>3 Yrs to 5 Yrs</v>
      </c>
      <c r="AR362" s="356" t="str">
        <f>IF(J362="","",DATEDIF(J362,SETUP!$B$2,"Y")&amp;" Yrs")</f>
        <v>26 Yrs</v>
      </c>
      <c r="AS362" s="349" t="str">
        <f>IF(J362="","",
 IF(DATEDIF(J362,SETUP!$B$2,"Y")&lt;25,"Below 25",
 IF(DATEDIF(J362,SETUP!$B$2,"Y")&lt;30,"25-30",
 IF(DATEDIF(J362,SETUP!$B$2,"Y")&lt;35,"30-35",
 IF(DATEDIF(J362,SETUP!$B$2,"Y")&lt;40,"35-40",
 "Above 40")))))</f>
        <v>25-30</v>
      </c>
      <c r="AT362" s="343" t="s">
        <v>1142</v>
      </c>
      <c r="AU362" s="343"/>
      <c r="AV362" s="349">
        <f t="shared" si="40"/>
        <v>20</v>
      </c>
      <c r="AW362" s="357"/>
      <c r="AX362" s="343">
        <v>369</v>
      </c>
      <c r="AY362" s="352">
        <v>126</v>
      </c>
      <c r="AZ362" s="343"/>
      <c r="BA362" s="343"/>
    </row>
    <row r="363" spans="1:53" ht="13.95" customHeight="1" x14ac:dyDescent="0.25">
      <c r="A363" s="359">
        <f>COUNTIF($D$2:D363,D363)</f>
        <v>146</v>
      </c>
      <c r="B363" s="515" t="s">
        <v>906</v>
      </c>
      <c r="C363" s="358" t="s">
        <v>907</v>
      </c>
      <c r="D363" s="359" t="s">
        <v>930</v>
      </c>
      <c r="E363" s="360" t="s">
        <v>163</v>
      </c>
      <c r="F363" s="361" t="s">
        <v>163</v>
      </c>
      <c r="G363" s="682" t="s">
        <v>48</v>
      </c>
      <c r="H363" s="343"/>
      <c r="I363" s="343" t="s">
        <v>52</v>
      </c>
      <c r="J363" s="348">
        <v>36222</v>
      </c>
      <c r="K363" s="348">
        <v>45261</v>
      </c>
      <c r="L363" s="343" t="s">
        <v>605</v>
      </c>
      <c r="M363" s="343"/>
      <c r="N363" s="349" t="str">
        <f>IF(OR(MASTER_Workers!$E363="Contractor-PF",MASTER_Workers!$E363="Company"),"Yes","No")</f>
        <v>Yes</v>
      </c>
      <c r="O363" s="349" t="str">
        <f>IF(Table2[[#This Row],[Unit]]= "Sakar-III", "YES", "NO")</f>
        <v>YES</v>
      </c>
      <c r="P363" s="350">
        <v>101706188460</v>
      </c>
      <c r="Q363" s="521">
        <v>3911419594</v>
      </c>
      <c r="R363" s="359"/>
      <c r="S363" s="522" t="str">
        <f>IF(Table2[[#This Row],[Type]]&lt;&gt;"Company", "Contractor", IF(Table2[[#This Row],[Bank_Name]]&lt;&gt;"HDFC Bank", "Cheque Payment", "HDFC NEFT"))</f>
        <v>HDFC NEFT</v>
      </c>
      <c r="T363" s="359" t="s">
        <v>1082</v>
      </c>
      <c r="U363" s="350">
        <v>50100695035954</v>
      </c>
      <c r="V363" s="352">
        <v>0</v>
      </c>
      <c r="W363" s="106">
        <v>384</v>
      </c>
      <c r="X363" s="106">
        <v>106</v>
      </c>
      <c r="Y363" s="106"/>
      <c r="Z363" s="107">
        <f t="shared" si="43"/>
        <v>490</v>
      </c>
      <c r="AA363" s="156">
        <f t="shared" si="44"/>
        <v>46</v>
      </c>
      <c r="AB363" s="155">
        <f>ROUND(IF(Table2[[#This Row],[Type]]="Company",Table2[[#This Row],[Basic_Rate_Day]]*8.33%,5),0)</f>
        <v>32</v>
      </c>
      <c r="AC363" s="107">
        <f t="shared" si="45"/>
        <v>568</v>
      </c>
      <c r="AD363" s="106">
        <v>501</v>
      </c>
      <c r="AE363" s="343" t="s">
        <v>963</v>
      </c>
      <c r="AF363" s="343" t="s">
        <v>580</v>
      </c>
      <c r="AG363" s="343" t="s">
        <v>993</v>
      </c>
      <c r="AH363" s="343"/>
      <c r="AI363" s="349" t="str">
        <f t="shared" si="41"/>
        <v>0</v>
      </c>
      <c r="AJ363" s="369">
        <f t="shared" si="42"/>
        <v>-12</v>
      </c>
      <c r="AK363" s="349" t="str" cm="1">
        <f t="array" ref="AK363">_xlfn.IFS(Z363&lt;=501, "440-501", Z363&lt;=550, "502-550", Z363&lt;=600, "551-600", Z363&lt;=650, "601-650", Z363&lt;=700, "651-700", TRUE, "Above 700")</f>
        <v>440-501</v>
      </c>
      <c r="AL363" s="343"/>
      <c r="AM363" s="519">
        <v>46173</v>
      </c>
      <c r="AN363" s="362">
        <v>45261</v>
      </c>
      <c r="AO363" s="379" t="s">
        <v>906</v>
      </c>
      <c r="AP363" s="363" t="str">
        <f t="shared" ca="1" si="46"/>
        <v>2Y 8M</v>
      </c>
      <c r="AQ363" s="364" t="str">
        <f>IF(_xlfn.DAYS(SETUP!$A$2,AN363)&lt;365,"Less Than 1 Yr", IF(_xlfn.DAYS(SETUP!$A$2,AN363)&lt;=730,"1 Year to 2 Yrs", IF(_xlfn.DAYS(SETUP!$A$2,AN363)&lt;=1095,"2 Yrs to 3 Yrs", IF(_xlfn.DAYS(SETUP!$A$2,AN363)&lt;=1825,"3 Yrs to 5 Yrs", IF(_xlfn.DAYS(SETUP!$A$2,AN363)&lt;=2555,"5 Yrs to 7 Yrs", "Above 7 Yrs")))))</f>
        <v>2 Yrs to 3 Yrs</v>
      </c>
      <c r="AR363" s="365" t="str">
        <f>IF(J363="","",DATEDIF(J363,SETUP!$B$2,"Y")&amp;" Yrs")</f>
        <v>27 Yrs</v>
      </c>
      <c r="AS363" s="363" t="str">
        <f>IF(J363="","",
 IF(DATEDIF(J363,SETUP!$B$2,"Y")&lt;25,"Below 25",
 IF(DATEDIF(J363,SETUP!$B$2,"Y")&lt;30,"25-30",
 IF(DATEDIF(J363,SETUP!$B$2,"Y")&lt;35,"30-35",
 IF(DATEDIF(J363,SETUP!$B$2,"Y")&lt;40,"35-40",
 "Above 40")))))</f>
        <v>25-30</v>
      </c>
      <c r="AT363" s="359" t="s">
        <v>1140</v>
      </c>
      <c r="AU363" s="359"/>
      <c r="AV363" s="363">
        <f t="shared" si="40"/>
        <v>20</v>
      </c>
      <c r="AW363" s="366"/>
      <c r="AX363" s="359">
        <v>384</v>
      </c>
      <c r="AY363" s="516">
        <v>106</v>
      </c>
      <c r="AZ363" s="359"/>
      <c r="BA363" s="359"/>
    </row>
    <row r="364" spans="1:53" ht="13.95" customHeight="1" x14ac:dyDescent="0.25">
      <c r="A364" s="343">
        <f>COUNTIF($D$2:D364,D364)</f>
        <v>147</v>
      </c>
      <c r="B364" s="344" t="s">
        <v>908</v>
      </c>
      <c r="C364" s="345" t="s">
        <v>909</v>
      </c>
      <c r="D364" s="343" t="s">
        <v>930</v>
      </c>
      <c r="E364" s="346" t="s">
        <v>163</v>
      </c>
      <c r="F364" s="347" t="s">
        <v>163</v>
      </c>
      <c r="G364" s="681" t="s">
        <v>262</v>
      </c>
      <c r="H364" s="343"/>
      <c r="I364" s="343" t="s">
        <v>45</v>
      </c>
      <c r="J364" s="348">
        <v>34487</v>
      </c>
      <c r="K364" s="348">
        <v>45261</v>
      </c>
      <c r="L364" s="343" t="s">
        <v>605</v>
      </c>
      <c r="M364" s="343"/>
      <c r="N364" s="349" t="str">
        <f>IF(OR(MASTER_Workers!$E364="Contractor-PF",MASTER_Workers!$E364="Company"),"Yes","No")</f>
        <v>Yes</v>
      </c>
      <c r="O364" s="349" t="str">
        <f>IF(Table2[[#This Row],[Unit]]= "Sakar-III", "YES", "NO")</f>
        <v>YES</v>
      </c>
      <c r="P364" s="350">
        <v>1016977121051</v>
      </c>
      <c r="Q364" s="409">
        <v>3911431473</v>
      </c>
      <c r="R364" s="343"/>
      <c r="S364" s="368" t="str">
        <f>IF(Table2[[#This Row],[Type]]&lt;&gt;"Company", "Contractor", IF(Table2[[#This Row],[Bank_Name]]&lt;&gt;"HDFC Bank", "Cheque Payment", "HDFC NEFT"))</f>
        <v>HDFC NEFT</v>
      </c>
      <c r="T364" s="343" t="s">
        <v>1082</v>
      </c>
      <c r="U364" s="350">
        <v>50100695035865</v>
      </c>
      <c r="V364" s="352">
        <v>0</v>
      </c>
      <c r="W364" s="106">
        <v>394</v>
      </c>
      <c r="X364" s="106">
        <v>151</v>
      </c>
      <c r="Y364" s="106">
        <v>15</v>
      </c>
      <c r="Z364" s="107">
        <f t="shared" si="43"/>
        <v>560</v>
      </c>
      <c r="AA364" s="156">
        <f t="shared" si="44"/>
        <v>47</v>
      </c>
      <c r="AB364" s="155">
        <f>ROUND(IF(Table2[[#This Row],[Type]]="Company",Table2[[#This Row],[Basic_Rate_Day]]*8.33%,5),0)</f>
        <v>33</v>
      </c>
      <c r="AC364" s="107">
        <f t="shared" si="45"/>
        <v>640</v>
      </c>
      <c r="AD364" s="106">
        <v>501</v>
      </c>
      <c r="AE364" s="343" t="s">
        <v>963</v>
      </c>
      <c r="AF364" s="343" t="s">
        <v>580</v>
      </c>
      <c r="AG364" s="343" t="s">
        <v>993</v>
      </c>
      <c r="AH364" s="343"/>
      <c r="AI364" s="349" t="str">
        <f t="shared" si="41"/>
        <v>1</v>
      </c>
      <c r="AJ364" s="369">
        <f t="shared" si="42"/>
        <v>58</v>
      </c>
      <c r="AK364" s="349" t="str" cm="1">
        <f t="array" ref="AK364">_xlfn.IFS(Z364&lt;=501, "440-501", Z364&lt;=550, "502-550", Z364&lt;=600, "551-600", Z364&lt;=650, "601-650", Z364&lt;=700, "651-700", TRUE, "Above 700")</f>
        <v>551-600</v>
      </c>
      <c r="AL364" s="343"/>
      <c r="AM364" s="343"/>
      <c r="AN364" s="348">
        <v>45261</v>
      </c>
      <c r="AO364" s="374" t="s">
        <v>908</v>
      </c>
      <c r="AP364" s="349" t="str">
        <f t="shared" ca="1" si="46"/>
        <v>2Y 8M</v>
      </c>
      <c r="AQ364" s="355" t="str">
        <f>IF(_xlfn.DAYS(SETUP!$A$2,AN364)&lt;365,"Less Than 1 Yr", IF(_xlfn.DAYS(SETUP!$A$2,AN364)&lt;=730,"1 Year to 2 Yrs", IF(_xlfn.DAYS(SETUP!$A$2,AN364)&lt;=1095,"2 Yrs to 3 Yrs", IF(_xlfn.DAYS(SETUP!$A$2,AN364)&lt;=1825,"3 Yrs to 5 Yrs", IF(_xlfn.DAYS(SETUP!$A$2,AN364)&lt;=2555,"5 Yrs to 7 Yrs", "Above 7 Yrs")))))</f>
        <v>2 Yrs to 3 Yrs</v>
      </c>
      <c r="AR364" s="356" t="str">
        <f>IF(J364="","",DATEDIF(J364,SETUP!$B$2,"Y")&amp;" Yrs")</f>
        <v>31 Yrs</v>
      </c>
      <c r="AS364" s="349" t="str">
        <f>IF(J364="","",
 IF(DATEDIF(J364,SETUP!$B$2,"Y")&lt;25,"Below 25",
 IF(DATEDIF(J364,SETUP!$B$2,"Y")&lt;30,"25-30",
 IF(DATEDIF(J364,SETUP!$B$2,"Y")&lt;35,"30-35",
 IF(DATEDIF(J364,SETUP!$B$2,"Y")&lt;40,"35-40",
 "Above 40")))))</f>
        <v>30-35</v>
      </c>
      <c r="AT364" s="343" t="s">
        <v>1141</v>
      </c>
      <c r="AU364" s="343"/>
      <c r="AV364" s="349">
        <f t="shared" si="40"/>
        <v>20</v>
      </c>
      <c r="AW364" s="357"/>
      <c r="AX364" s="343">
        <v>394</v>
      </c>
      <c r="AY364" s="352">
        <v>151</v>
      </c>
      <c r="AZ364" s="343"/>
      <c r="BA364" s="343"/>
    </row>
    <row r="365" spans="1:53" ht="13.95" customHeight="1" x14ac:dyDescent="0.25">
      <c r="A365" s="343">
        <f>COUNTIF($D$2:D365,D365)</f>
        <v>148</v>
      </c>
      <c r="B365" s="344" t="s">
        <v>910</v>
      </c>
      <c r="C365" s="345" t="s">
        <v>911</v>
      </c>
      <c r="D365" s="343" t="s">
        <v>930</v>
      </c>
      <c r="E365" s="346" t="s">
        <v>163</v>
      </c>
      <c r="F365" s="347" t="s">
        <v>163</v>
      </c>
      <c r="G365" s="681" t="s">
        <v>247</v>
      </c>
      <c r="H365" s="343"/>
      <c r="I365" s="343" t="s">
        <v>45</v>
      </c>
      <c r="J365" s="348">
        <v>30305</v>
      </c>
      <c r="K365" s="348">
        <v>45261</v>
      </c>
      <c r="L365" s="343" t="s">
        <v>605</v>
      </c>
      <c r="M365" s="343"/>
      <c r="N365" s="349" t="str">
        <f>IF(OR(MASTER_Workers!$E365="Contractor-PF",MASTER_Workers!$E365="Company"),"Yes","No")</f>
        <v>Yes</v>
      </c>
      <c r="O365" s="349" t="str">
        <f>IF(Table2[[#This Row],[Unit]]= "Sakar-III", "YES", "NO")</f>
        <v>YES</v>
      </c>
      <c r="P365" s="350">
        <v>101697712167</v>
      </c>
      <c r="Q365" s="409">
        <v>3911431606</v>
      </c>
      <c r="R365" s="343"/>
      <c r="S365" s="368" t="str">
        <f>IF(Table2[[#This Row],[Type]]&lt;&gt;"Company", "Contractor", IF(Table2[[#This Row],[Bank_Name]]&lt;&gt;"HDFC Bank", "Cheque Payment", "HDFC NEFT"))</f>
        <v>HDFC NEFT</v>
      </c>
      <c r="T365" s="343" t="s">
        <v>1082</v>
      </c>
      <c r="U365" s="350">
        <v>50100695035737</v>
      </c>
      <c r="V365" s="352">
        <v>0</v>
      </c>
      <c r="W365" s="106">
        <v>394</v>
      </c>
      <c r="X365" s="106">
        <v>136</v>
      </c>
      <c r="Y365" s="106"/>
      <c r="Z365" s="107">
        <f t="shared" si="43"/>
        <v>530</v>
      </c>
      <c r="AA365" s="156">
        <f t="shared" si="44"/>
        <v>47</v>
      </c>
      <c r="AB365" s="155">
        <f>ROUND(IF(Table2[[#This Row],[Type]]="Company",Table2[[#This Row],[Basic_Rate_Day]]*8.33%,5),0)</f>
        <v>33</v>
      </c>
      <c r="AC365" s="107">
        <f t="shared" si="45"/>
        <v>610</v>
      </c>
      <c r="AD365" s="106">
        <v>501</v>
      </c>
      <c r="AE365" s="343" t="s">
        <v>956</v>
      </c>
      <c r="AF365" s="343" t="s">
        <v>957</v>
      </c>
      <c r="AG365" s="343" t="s">
        <v>993</v>
      </c>
      <c r="AH365" s="343"/>
      <c r="AI365" s="349" t="str">
        <f t="shared" si="41"/>
        <v>1</v>
      </c>
      <c r="AJ365" s="369">
        <f t="shared" si="42"/>
        <v>28</v>
      </c>
      <c r="AK365" s="349" t="str" cm="1">
        <f t="array" ref="AK365">_xlfn.IFS(Z365&lt;=501, "440-501", Z365&lt;=550, "502-550", Z365&lt;=600, "551-600", Z365&lt;=650, "601-650", Z365&lt;=700, "651-700", TRUE, "Above 700")</f>
        <v>502-550</v>
      </c>
      <c r="AL365" s="343"/>
      <c r="AM365" s="343"/>
      <c r="AN365" s="348">
        <v>45261</v>
      </c>
      <c r="AO365" s="374" t="s">
        <v>910</v>
      </c>
      <c r="AP365" s="349" t="str">
        <f t="shared" ca="1" si="46"/>
        <v>2Y 8M</v>
      </c>
      <c r="AQ365" s="355" t="str">
        <f>IF(_xlfn.DAYS(SETUP!$A$2,AN365)&lt;365,"Less Than 1 Yr", IF(_xlfn.DAYS(SETUP!$A$2,AN365)&lt;=730,"1 Year to 2 Yrs", IF(_xlfn.DAYS(SETUP!$A$2,AN365)&lt;=1095,"2 Yrs to 3 Yrs", IF(_xlfn.DAYS(SETUP!$A$2,AN365)&lt;=1825,"3 Yrs to 5 Yrs", IF(_xlfn.DAYS(SETUP!$A$2,AN365)&lt;=2555,"5 Yrs to 7 Yrs", "Above 7 Yrs")))))</f>
        <v>2 Yrs to 3 Yrs</v>
      </c>
      <c r="AR365" s="356" t="str">
        <f>IF(J365="","",DATEDIF(J365,SETUP!$B$2,"Y")&amp;" Yrs")</f>
        <v>43 Yrs</v>
      </c>
      <c r="AS365" s="349" t="str">
        <f>IF(J365="","",
 IF(DATEDIF(J365,SETUP!$B$2,"Y")&lt;25,"Below 25",
 IF(DATEDIF(J365,SETUP!$B$2,"Y")&lt;30,"25-30",
 IF(DATEDIF(J365,SETUP!$B$2,"Y")&lt;35,"30-35",
 IF(DATEDIF(J365,SETUP!$B$2,"Y")&lt;40,"35-40",
 "Above 40")))))</f>
        <v>Above 40</v>
      </c>
      <c r="AT365" s="343" t="s">
        <v>1142</v>
      </c>
      <c r="AU365" s="343"/>
      <c r="AV365" s="349">
        <f t="shared" si="40"/>
        <v>20</v>
      </c>
      <c r="AW365" s="357"/>
      <c r="AX365" s="343">
        <v>394</v>
      </c>
      <c r="AY365" s="352">
        <v>136</v>
      </c>
      <c r="AZ365" s="343"/>
      <c r="BA365" s="343"/>
    </row>
    <row r="366" spans="1:53" ht="13.95" customHeight="1" x14ac:dyDescent="0.25">
      <c r="A366" s="343">
        <f>COUNTIF($D$2:D366,D366)</f>
        <v>149</v>
      </c>
      <c r="B366" s="344" t="s">
        <v>912</v>
      </c>
      <c r="C366" s="345" t="s">
        <v>913</v>
      </c>
      <c r="D366" s="343" t="s">
        <v>930</v>
      </c>
      <c r="E366" s="346" t="s">
        <v>163</v>
      </c>
      <c r="F366" s="347" t="s">
        <v>163</v>
      </c>
      <c r="G366" s="681" t="s">
        <v>48</v>
      </c>
      <c r="H366" s="343"/>
      <c r="I366" s="343" t="s">
        <v>52</v>
      </c>
      <c r="J366" s="348">
        <v>34627</v>
      </c>
      <c r="K366" s="348">
        <v>45262</v>
      </c>
      <c r="L366" s="343" t="s">
        <v>605</v>
      </c>
      <c r="M366" s="343"/>
      <c r="N366" s="349" t="str">
        <f>IF(OR(MASTER_Workers!$E366="Contractor-PF",MASTER_Workers!$E366="Company"),"Yes","No")</f>
        <v>Yes</v>
      </c>
      <c r="O366" s="349" t="str">
        <f>IF(Table2[[#This Row],[Unit]]= "Sakar-III", "YES", "NO")</f>
        <v>YES</v>
      </c>
      <c r="P366" s="350">
        <v>101697712903</v>
      </c>
      <c r="Q366" s="409">
        <v>3911431246</v>
      </c>
      <c r="R366" s="343"/>
      <c r="S366" s="368" t="str">
        <f>IF(Table2[[#This Row],[Type]]&lt;&gt;"Company", "Contractor", IF(Table2[[#This Row],[Bank_Name]]&lt;&gt;"HDFC Bank", "Cheque Payment", "HDFC NEFT"))</f>
        <v>HDFC NEFT</v>
      </c>
      <c r="T366" s="343" t="s">
        <v>1082</v>
      </c>
      <c r="U366" s="350">
        <v>50100695036434</v>
      </c>
      <c r="V366" s="352">
        <v>0</v>
      </c>
      <c r="W366" s="106">
        <v>384</v>
      </c>
      <c r="X366" s="106">
        <v>101</v>
      </c>
      <c r="Y366" s="106"/>
      <c r="Z366" s="107">
        <f t="shared" si="43"/>
        <v>485</v>
      </c>
      <c r="AA366" s="156">
        <f t="shared" si="44"/>
        <v>46</v>
      </c>
      <c r="AB366" s="155">
        <f>ROUND(IF(Table2[[#This Row],[Type]]="Company",Table2[[#This Row],[Basic_Rate_Day]]*8.33%,5),0)</f>
        <v>32</v>
      </c>
      <c r="AC366" s="107">
        <f t="shared" si="45"/>
        <v>563</v>
      </c>
      <c r="AD366" s="106">
        <v>501</v>
      </c>
      <c r="AE366" s="343" t="s">
        <v>963</v>
      </c>
      <c r="AF366" s="343" t="s">
        <v>580</v>
      </c>
      <c r="AG366" s="343" t="s">
        <v>993</v>
      </c>
      <c r="AH366" s="343"/>
      <c r="AI366" s="349" t="str">
        <f t="shared" si="41"/>
        <v>1</v>
      </c>
      <c r="AJ366" s="369">
        <f t="shared" si="42"/>
        <v>-17</v>
      </c>
      <c r="AK366" s="349" t="str" cm="1">
        <f t="array" ref="AK366">_xlfn.IFS(Z366&lt;=501, "440-501", Z366&lt;=550, "502-550", Z366&lt;=600, "551-600", Z366&lt;=650, "601-650", Z366&lt;=700, "651-700", TRUE, "Above 700")</f>
        <v>440-501</v>
      </c>
      <c r="AL366" s="343"/>
      <c r="AM366" s="343"/>
      <c r="AN366" s="348">
        <v>45262</v>
      </c>
      <c r="AO366" s="374" t="s">
        <v>912</v>
      </c>
      <c r="AP366" s="349" t="str">
        <f t="shared" ca="1" si="46"/>
        <v>2Y 8M</v>
      </c>
      <c r="AQ366" s="355" t="str">
        <f>IF(_xlfn.DAYS(SETUP!$A$2,AN366)&lt;365,"Less Than 1 Yr", IF(_xlfn.DAYS(SETUP!$A$2,AN366)&lt;=730,"1 Year to 2 Yrs", IF(_xlfn.DAYS(SETUP!$A$2,AN366)&lt;=1095,"2 Yrs to 3 Yrs", IF(_xlfn.DAYS(SETUP!$A$2,AN366)&lt;=1825,"3 Yrs to 5 Yrs", IF(_xlfn.DAYS(SETUP!$A$2,AN366)&lt;=2555,"5 Yrs to 7 Yrs", "Above 7 Yrs")))))</f>
        <v>2 Yrs to 3 Yrs</v>
      </c>
      <c r="AR366" s="356" t="str">
        <f>IF(J366="","",DATEDIF(J366,SETUP!$B$2,"Y")&amp;" Yrs")</f>
        <v>31 Yrs</v>
      </c>
      <c r="AS366" s="349" t="str">
        <f>IF(J366="","",
 IF(DATEDIF(J366,SETUP!$B$2,"Y")&lt;25,"Below 25",
 IF(DATEDIF(J366,SETUP!$B$2,"Y")&lt;30,"25-30",
 IF(DATEDIF(J366,SETUP!$B$2,"Y")&lt;35,"30-35",
 IF(DATEDIF(J366,SETUP!$B$2,"Y")&lt;40,"35-40",
 "Above 40")))))</f>
        <v>30-35</v>
      </c>
      <c r="AT366" s="343" t="s">
        <v>1140</v>
      </c>
      <c r="AU366" s="343"/>
      <c r="AV366" s="349">
        <f t="shared" si="40"/>
        <v>20</v>
      </c>
      <c r="AW366" s="357"/>
      <c r="AX366" s="343">
        <v>384</v>
      </c>
      <c r="AY366" s="352">
        <v>101</v>
      </c>
      <c r="AZ366" s="343"/>
      <c r="BA366" s="343"/>
    </row>
    <row r="367" spans="1:53" ht="13.95" customHeight="1" x14ac:dyDescent="0.25">
      <c r="A367" s="343">
        <f>COUNTIF($D$2:D367,D367)</f>
        <v>150</v>
      </c>
      <c r="B367" s="344" t="s">
        <v>914</v>
      </c>
      <c r="C367" s="345" t="s">
        <v>915</v>
      </c>
      <c r="D367" s="343" t="s">
        <v>930</v>
      </c>
      <c r="E367" s="346" t="s">
        <v>163</v>
      </c>
      <c r="F367" s="347" t="s">
        <v>163</v>
      </c>
      <c r="G367" s="681" t="s">
        <v>299</v>
      </c>
      <c r="H367" s="343"/>
      <c r="I367" s="343" t="s">
        <v>45</v>
      </c>
      <c r="J367" s="348">
        <v>37480</v>
      </c>
      <c r="K367" s="348">
        <v>45292</v>
      </c>
      <c r="L367" s="343" t="s">
        <v>605</v>
      </c>
      <c r="M367" s="343"/>
      <c r="N367" s="349" t="str">
        <f>IF(OR(MASTER_Workers!$E367="Contractor-PF",MASTER_Workers!$E367="Company"),"Yes","No")</f>
        <v>Yes</v>
      </c>
      <c r="O367" s="349" t="str">
        <f>IF(Table2[[#This Row],[Unit]]= "Sakar-III", "YES", "NO")</f>
        <v>YES</v>
      </c>
      <c r="P367" s="350">
        <v>101639305904</v>
      </c>
      <c r="Q367" s="409">
        <v>3911682323</v>
      </c>
      <c r="R367" s="343"/>
      <c r="S367" s="368" t="str">
        <f>IF(Table2[[#This Row],[Type]]&lt;&gt;"Company", "Contractor", IF(Table2[[#This Row],[Bank_Name]]&lt;&gt;"HDFC Bank", "Cheque Payment", "HDFC NEFT"))</f>
        <v>HDFC NEFT</v>
      </c>
      <c r="T367" s="343" t="s">
        <v>1082</v>
      </c>
      <c r="U367" s="350">
        <v>50100695035970</v>
      </c>
      <c r="V367" s="352">
        <v>0</v>
      </c>
      <c r="W367" s="106">
        <v>381</v>
      </c>
      <c r="X367" s="106">
        <v>134</v>
      </c>
      <c r="Y367" s="106">
        <v>15</v>
      </c>
      <c r="Z367" s="107">
        <f t="shared" si="43"/>
        <v>530</v>
      </c>
      <c r="AA367" s="156">
        <f t="shared" si="44"/>
        <v>46</v>
      </c>
      <c r="AB367" s="155">
        <f>ROUND(IF(Table2[[#This Row],[Type]]="Company",Table2[[#This Row],[Basic_Rate_Day]]*8.33%,5),0)</f>
        <v>32</v>
      </c>
      <c r="AC367" s="107">
        <f t="shared" si="45"/>
        <v>608</v>
      </c>
      <c r="AD367" s="106">
        <v>501</v>
      </c>
      <c r="AE367" s="343" t="s">
        <v>963</v>
      </c>
      <c r="AF367" s="343" t="s">
        <v>580</v>
      </c>
      <c r="AG367" s="343" t="s">
        <v>998</v>
      </c>
      <c r="AH367" s="343"/>
      <c r="AI367" s="349" t="str">
        <f t="shared" si="41"/>
        <v>1</v>
      </c>
      <c r="AJ367" s="369">
        <f t="shared" si="42"/>
        <v>28</v>
      </c>
      <c r="AK367" s="349" t="str" cm="1">
        <f t="array" ref="AK367">_xlfn.IFS(Z367&lt;=501, "440-501", Z367&lt;=550, "502-550", Z367&lt;=600, "551-600", Z367&lt;=650, "601-650", Z367&lt;=700, "651-700", TRUE, "Above 700")</f>
        <v>502-550</v>
      </c>
      <c r="AL367" s="343"/>
      <c r="AM367" s="343"/>
      <c r="AN367" s="348">
        <v>45292</v>
      </c>
      <c r="AO367" s="374" t="s">
        <v>914</v>
      </c>
      <c r="AP367" s="349" t="str">
        <f t="shared" ca="1" si="46"/>
        <v>2Y 7M</v>
      </c>
      <c r="AQ367" s="355" t="str">
        <f>IF(_xlfn.DAYS(SETUP!$A$2,AN367)&lt;365,"Less Than 1 Yr", IF(_xlfn.DAYS(SETUP!$A$2,AN367)&lt;=730,"1 Year to 2 Yrs", IF(_xlfn.DAYS(SETUP!$A$2,AN367)&lt;=1095,"2 Yrs to 3 Yrs", IF(_xlfn.DAYS(SETUP!$A$2,AN367)&lt;=1825,"3 Yrs to 5 Yrs", IF(_xlfn.DAYS(SETUP!$A$2,AN367)&lt;=2555,"5 Yrs to 7 Yrs", "Above 7 Yrs")))))</f>
        <v>2 Yrs to 3 Yrs</v>
      </c>
      <c r="AR367" s="356" t="str">
        <f>IF(J367="","",DATEDIF(J367,SETUP!$B$2,"Y")&amp;" Yrs")</f>
        <v>23 Yrs</v>
      </c>
      <c r="AS367" s="349" t="str">
        <f>IF(J367="","",
 IF(DATEDIF(J367,SETUP!$B$2,"Y")&lt;25,"Below 25",
 IF(DATEDIF(J367,SETUP!$B$2,"Y")&lt;30,"25-30",
 IF(DATEDIF(J367,SETUP!$B$2,"Y")&lt;35,"30-35",
 IF(DATEDIF(J367,SETUP!$B$2,"Y")&lt;40,"35-40",
 "Above 40")))))</f>
        <v>Below 25</v>
      </c>
      <c r="AT367" s="343" t="s">
        <v>1142</v>
      </c>
      <c r="AU367" s="343"/>
      <c r="AV367" s="349">
        <f t="shared" si="40"/>
        <v>20</v>
      </c>
      <c r="AW367" s="357"/>
      <c r="AX367" s="343">
        <v>381</v>
      </c>
      <c r="AY367" s="352">
        <v>134</v>
      </c>
      <c r="AZ367" s="343"/>
      <c r="BA367" s="343"/>
    </row>
    <row r="368" spans="1:53" ht="13.95" customHeight="1" x14ac:dyDescent="0.25">
      <c r="A368" s="343">
        <f>COUNTIF($D$2:D368,D368)</f>
        <v>151</v>
      </c>
      <c r="B368" s="344" t="s">
        <v>916</v>
      </c>
      <c r="C368" s="345" t="s">
        <v>917</v>
      </c>
      <c r="D368" s="343" t="s">
        <v>930</v>
      </c>
      <c r="E368" s="346" t="s">
        <v>163</v>
      </c>
      <c r="F368" s="347" t="s">
        <v>163</v>
      </c>
      <c r="G368" s="681" t="s">
        <v>51</v>
      </c>
      <c r="H368" s="343"/>
      <c r="I368" s="343" t="s">
        <v>52</v>
      </c>
      <c r="J368" s="348">
        <v>37755</v>
      </c>
      <c r="K368" s="348">
        <v>45627</v>
      </c>
      <c r="L368" s="343" t="s">
        <v>605</v>
      </c>
      <c r="M368" s="343"/>
      <c r="N368" s="349" t="str">
        <f>IF(OR(MASTER_Workers!$E368="Contractor-PF",MASTER_Workers!$E368="Company"),"Yes","No")</f>
        <v>Yes</v>
      </c>
      <c r="O368" s="349" t="str">
        <f>IF(Table2[[#This Row],[Unit]]= "Sakar-III", "YES", "NO")</f>
        <v>YES</v>
      </c>
      <c r="P368" s="350">
        <v>101697712151</v>
      </c>
      <c r="Q368" s="410">
        <v>3911431223</v>
      </c>
      <c r="R368" s="343"/>
      <c r="S368" s="368" t="str">
        <f>IF(Table2[[#This Row],[Type]]&lt;&gt;"Company", "Contractor", IF(Table2[[#This Row],[Bank_Name]]&lt;&gt;"HDFC Bank", "Cheque Payment", "HDFC NEFT"))</f>
        <v>HDFC NEFT</v>
      </c>
      <c r="T368" s="343" t="s">
        <v>1082</v>
      </c>
      <c r="U368" s="350">
        <v>50100781754789</v>
      </c>
      <c r="V368" s="352">
        <v>0</v>
      </c>
      <c r="W368" s="106">
        <v>340</v>
      </c>
      <c r="X368" s="106">
        <v>110</v>
      </c>
      <c r="Y368" s="106"/>
      <c r="Z368" s="107">
        <f t="shared" si="43"/>
        <v>450</v>
      </c>
      <c r="AA368" s="156">
        <f t="shared" si="44"/>
        <v>41</v>
      </c>
      <c r="AB368" s="155">
        <f>ROUND(IF(Table2[[#This Row],[Type]]="Company",Table2[[#This Row],[Basic_Rate_Day]]*8.33%,5),0)</f>
        <v>28</v>
      </c>
      <c r="AC368" s="107">
        <f t="shared" si="45"/>
        <v>519</v>
      </c>
      <c r="AD368" s="106">
        <v>501</v>
      </c>
      <c r="AE368" s="343" t="s">
        <v>965</v>
      </c>
      <c r="AF368" s="343" t="s">
        <v>957</v>
      </c>
      <c r="AG368" s="343" t="s">
        <v>994</v>
      </c>
      <c r="AH368" s="343"/>
      <c r="AI368" s="349" t="str">
        <f t="shared" si="41"/>
        <v>1</v>
      </c>
      <c r="AJ368" s="369">
        <f t="shared" si="42"/>
        <v>-52</v>
      </c>
      <c r="AK368" s="349" t="str" cm="1">
        <f t="array" ref="AK368">_xlfn.IFS(Z368&lt;=501, "440-501", Z368&lt;=550, "502-550", Z368&lt;=600, "551-600", Z368&lt;=650, "601-650", Z368&lt;=700, "651-700", TRUE, "Above 700")</f>
        <v>440-501</v>
      </c>
      <c r="AL368" s="343"/>
      <c r="AM368" s="343"/>
      <c r="AN368" s="348">
        <v>45627</v>
      </c>
      <c r="AO368" s="374" t="s">
        <v>916</v>
      </c>
      <c r="AP368" s="349" t="str">
        <f t="shared" ca="1" si="46"/>
        <v>1Y 8M</v>
      </c>
      <c r="AQ368" s="355" t="str">
        <f>IF(_xlfn.DAYS(SETUP!$A$2,AN368)&lt;365,"Less Than 1 Yr", IF(_xlfn.DAYS(SETUP!$A$2,AN368)&lt;=730,"1 Year to 2 Yrs", IF(_xlfn.DAYS(SETUP!$A$2,AN368)&lt;=1095,"2 Yrs to 3 Yrs", IF(_xlfn.DAYS(SETUP!$A$2,AN368)&lt;=1825,"3 Yrs to 5 Yrs", IF(_xlfn.DAYS(SETUP!$A$2,AN368)&lt;=2555,"5 Yrs to 7 Yrs", "Above 7 Yrs")))))</f>
        <v>1 Year to 2 Yrs</v>
      </c>
      <c r="AR368" s="356" t="str">
        <f>IF(J368="","",DATEDIF(J368,SETUP!$B$2,"Y")&amp;" Yrs")</f>
        <v>22 Yrs</v>
      </c>
      <c r="AS368" s="349" t="str">
        <f>IF(J368="","",
 IF(DATEDIF(J368,SETUP!$B$2,"Y")&lt;25,"Below 25",
 IF(DATEDIF(J368,SETUP!$B$2,"Y")&lt;30,"25-30",
 IF(DATEDIF(J368,SETUP!$B$2,"Y")&lt;35,"30-35",
 IF(DATEDIF(J368,SETUP!$B$2,"Y")&lt;40,"35-40",
 "Above 40")))))</f>
        <v>Below 25</v>
      </c>
      <c r="AT368" s="343" t="s">
        <v>1140</v>
      </c>
      <c r="AU368" s="343"/>
      <c r="AV368" s="349">
        <f t="shared" si="40"/>
        <v>20</v>
      </c>
      <c r="AW368" s="357"/>
      <c r="AX368" s="343">
        <v>340</v>
      </c>
      <c r="AY368" s="352">
        <v>110</v>
      </c>
      <c r="AZ368" s="343"/>
      <c r="BA368" s="343"/>
    </row>
    <row r="369" spans="1:53" ht="13.95" customHeight="1" x14ac:dyDescent="0.25">
      <c r="A369" s="343">
        <f>COUNTIF($D$2:D369,D369)</f>
        <v>152</v>
      </c>
      <c r="B369" s="344" t="s">
        <v>918</v>
      </c>
      <c r="C369" s="345" t="s">
        <v>919</v>
      </c>
      <c r="D369" s="343" t="s">
        <v>930</v>
      </c>
      <c r="E369" s="346" t="s">
        <v>163</v>
      </c>
      <c r="F369" s="347" t="s">
        <v>163</v>
      </c>
      <c r="G369" s="681" t="s">
        <v>48</v>
      </c>
      <c r="H369" s="343"/>
      <c r="I369" s="343" t="s">
        <v>52</v>
      </c>
      <c r="J369" s="348">
        <v>37698</v>
      </c>
      <c r="K369" s="348">
        <v>45627</v>
      </c>
      <c r="L369" s="343" t="s">
        <v>605</v>
      </c>
      <c r="M369" s="343"/>
      <c r="N369" s="349" t="str">
        <f>IF(OR(MASTER_Workers!$E369="Contractor-PF",MASTER_Workers!$E369="Company"),"Yes","No")</f>
        <v>Yes</v>
      </c>
      <c r="O369" s="349" t="str">
        <f>IF(Table2[[#This Row],[Unit]]= "Sakar-III", "YES", "NO")</f>
        <v>YES</v>
      </c>
      <c r="P369" s="350">
        <v>102030223491</v>
      </c>
      <c r="Q369" s="410">
        <v>3911683466</v>
      </c>
      <c r="R369" s="343"/>
      <c r="S369" s="368" t="str">
        <f>IF(Table2[[#This Row],[Type]]&lt;&gt;"Company", "Contractor", IF(Table2[[#This Row],[Bank_Name]]&lt;&gt;"HDFC Bank", "Cheque Payment", "HDFC NEFT"))</f>
        <v>HDFC NEFT</v>
      </c>
      <c r="T369" s="343" t="s">
        <v>1082</v>
      </c>
      <c r="U369" s="350">
        <v>50100781754266</v>
      </c>
      <c r="V369" s="352">
        <v>0</v>
      </c>
      <c r="W369" s="106">
        <v>360</v>
      </c>
      <c r="X369" s="106">
        <v>85</v>
      </c>
      <c r="Y369" s="106"/>
      <c r="Z369" s="107">
        <f t="shared" si="43"/>
        <v>445</v>
      </c>
      <c r="AA369" s="156">
        <f t="shared" si="44"/>
        <v>43</v>
      </c>
      <c r="AB369" s="155">
        <f>ROUND(IF(Table2[[#This Row],[Type]]="Company",Table2[[#This Row],[Basic_Rate_Day]]*8.33%,5),0)</f>
        <v>30</v>
      </c>
      <c r="AC369" s="107">
        <f t="shared" si="45"/>
        <v>518</v>
      </c>
      <c r="AD369" s="106">
        <v>501</v>
      </c>
      <c r="AE369" s="343" t="s">
        <v>963</v>
      </c>
      <c r="AF369" s="343" t="s">
        <v>580</v>
      </c>
      <c r="AG369" s="343" t="s">
        <v>996</v>
      </c>
      <c r="AH369" s="343"/>
      <c r="AI369" s="349" t="str">
        <f t="shared" si="41"/>
        <v>1</v>
      </c>
      <c r="AJ369" s="369">
        <f t="shared" si="42"/>
        <v>-57</v>
      </c>
      <c r="AK369" s="349" t="str" cm="1">
        <f t="array" ref="AK369">_xlfn.IFS(Z369&lt;=501, "440-501", Z369&lt;=550, "502-550", Z369&lt;=600, "551-600", Z369&lt;=650, "601-650", Z369&lt;=700, "651-700", TRUE, "Above 700")</f>
        <v>440-501</v>
      </c>
      <c r="AL369" s="343"/>
      <c r="AM369" s="343"/>
      <c r="AN369" s="348">
        <v>45627</v>
      </c>
      <c r="AO369" s="374" t="s">
        <v>918</v>
      </c>
      <c r="AP369" s="349" t="str">
        <f t="shared" ca="1" si="46"/>
        <v>1Y 8M</v>
      </c>
      <c r="AQ369" s="355" t="str">
        <f>IF(_xlfn.DAYS(SETUP!$A$2,AN369)&lt;365,"Less Than 1 Yr", IF(_xlfn.DAYS(SETUP!$A$2,AN369)&lt;=730,"1 Year to 2 Yrs", IF(_xlfn.DAYS(SETUP!$A$2,AN369)&lt;=1095,"2 Yrs to 3 Yrs", IF(_xlfn.DAYS(SETUP!$A$2,AN369)&lt;=1825,"3 Yrs to 5 Yrs", IF(_xlfn.DAYS(SETUP!$A$2,AN369)&lt;=2555,"5 Yrs to 7 Yrs", "Above 7 Yrs")))))</f>
        <v>1 Year to 2 Yrs</v>
      </c>
      <c r="AR369" s="356" t="str">
        <f>IF(J369="","",DATEDIF(J369,SETUP!$B$2,"Y")&amp;" Yrs")</f>
        <v>23 Yrs</v>
      </c>
      <c r="AS369" s="349" t="str">
        <f>IF(J369="","",
 IF(DATEDIF(J369,SETUP!$B$2,"Y")&lt;25,"Below 25",
 IF(DATEDIF(J369,SETUP!$B$2,"Y")&lt;30,"25-30",
 IF(DATEDIF(J369,SETUP!$B$2,"Y")&lt;35,"30-35",
 IF(DATEDIF(J369,SETUP!$B$2,"Y")&lt;40,"35-40",
 "Above 40")))))</f>
        <v>Below 25</v>
      </c>
      <c r="AT369" s="343" t="s">
        <v>1140</v>
      </c>
      <c r="AU369" s="343"/>
      <c r="AV369" s="349">
        <f t="shared" si="40"/>
        <v>20</v>
      </c>
      <c r="AW369" s="357"/>
      <c r="AX369" s="343">
        <v>360</v>
      </c>
      <c r="AY369" s="352">
        <v>85</v>
      </c>
      <c r="AZ369" s="343"/>
      <c r="BA369" s="343"/>
    </row>
    <row r="370" spans="1:53" ht="13.95" customHeight="1" x14ac:dyDescent="0.25">
      <c r="A370" s="343">
        <f>COUNTIF($D$2:D370,D370)</f>
        <v>153</v>
      </c>
      <c r="B370" s="344" t="s">
        <v>920</v>
      </c>
      <c r="C370" s="345" t="s">
        <v>921</v>
      </c>
      <c r="D370" s="343" t="s">
        <v>930</v>
      </c>
      <c r="E370" s="346" t="s">
        <v>163</v>
      </c>
      <c r="F370" s="347" t="s">
        <v>163</v>
      </c>
      <c r="G370" s="681" t="s">
        <v>118</v>
      </c>
      <c r="H370" s="343"/>
      <c r="I370" s="343" t="s">
        <v>52</v>
      </c>
      <c r="J370" s="348">
        <v>29587</v>
      </c>
      <c r="K370" s="348">
        <v>45627</v>
      </c>
      <c r="L370" s="343" t="s">
        <v>605</v>
      </c>
      <c r="M370" s="343"/>
      <c r="N370" s="349" t="str">
        <f>IF(OR(MASTER_Workers!$E370="Contractor-PF",MASTER_Workers!$E370="Company"),"Yes","No")</f>
        <v>Yes</v>
      </c>
      <c r="O370" s="349" t="str">
        <f>IF(Table2[[#This Row],[Unit]]= "Sakar-III", "YES", "NO")</f>
        <v>YES</v>
      </c>
      <c r="P370" s="350">
        <v>101793356507</v>
      </c>
      <c r="Q370" s="410">
        <v>3911682464</v>
      </c>
      <c r="R370" s="343"/>
      <c r="S370" s="368" t="str">
        <f>IF(Table2[[#This Row],[Type]]&lt;&gt;"Company", "Contractor", IF(Table2[[#This Row],[Bank_Name]]&lt;&gt;"HDFC Bank", "Cheque Payment", "HDFC NEFT"))</f>
        <v>HDFC NEFT</v>
      </c>
      <c r="T370" s="343" t="s">
        <v>1082</v>
      </c>
      <c r="U370" s="350">
        <v>50100794219497</v>
      </c>
      <c r="V370" s="352">
        <v>0</v>
      </c>
      <c r="W370" s="106">
        <v>360</v>
      </c>
      <c r="X370" s="106">
        <v>100</v>
      </c>
      <c r="Y370" s="106"/>
      <c r="Z370" s="107">
        <f t="shared" si="43"/>
        <v>460</v>
      </c>
      <c r="AA370" s="156">
        <f t="shared" si="44"/>
        <v>43</v>
      </c>
      <c r="AB370" s="155">
        <f>ROUND(IF(Table2[[#This Row],[Type]]="Company",Table2[[#This Row],[Basic_Rate_Day]]*8.33%,5),0)</f>
        <v>30</v>
      </c>
      <c r="AC370" s="107">
        <f t="shared" si="45"/>
        <v>533</v>
      </c>
      <c r="AD370" s="106">
        <v>501</v>
      </c>
      <c r="AE370" s="343" t="s">
        <v>963</v>
      </c>
      <c r="AF370" s="343" t="s">
        <v>580</v>
      </c>
      <c r="AG370" s="343" t="s">
        <v>996</v>
      </c>
      <c r="AH370" s="343"/>
      <c r="AI370" s="349" t="str">
        <f t="shared" si="41"/>
        <v>1</v>
      </c>
      <c r="AJ370" s="369">
        <f t="shared" si="42"/>
        <v>-42</v>
      </c>
      <c r="AK370" s="349" t="str" cm="1">
        <f t="array" ref="AK370">_xlfn.IFS(Z370&lt;=501, "440-501", Z370&lt;=550, "502-550", Z370&lt;=600, "551-600", Z370&lt;=650, "601-650", Z370&lt;=700, "651-700", TRUE, "Above 700")</f>
        <v>440-501</v>
      </c>
      <c r="AL370" s="343"/>
      <c r="AM370" s="343"/>
      <c r="AN370" s="348">
        <v>45627</v>
      </c>
      <c r="AO370" s="374" t="s">
        <v>920</v>
      </c>
      <c r="AP370" s="349" t="str">
        <f t="shared" ca="1" si="46"/>
        <v>1Y 8M</v>
      </c>
      <c r="AQ370" s="355" t="str">
        <f>IF(_xlfn.DAYS(SETUP!$A$2,AN370)&lt;365,"Less Than 1 Yr", IF(_xlfn.DAYS(SETUP!$A$2,AN370)&lt;=730,"1 Year to 2 Yrs", IF(_xlfn.DAYS(SETUP!$A$2,AN370)&lt;=1095,"2 Yrs to 3 Yrs", IF(_xlfn.DAYS(SETUP!$A$2,AN370)&lt;=1825,"3 Yrs to 5 Yrs", IF(_xlfn.DAYS(SETUP!$A$2,AN370)&lt;=2555,"5 Yrs to 7 Yrs", "Above 7 Yrs")))))</f>
        <v>1 Year to 2 Yrs</v>
      </c>
      <c r="AR370" s="356" t="str">
        <f>IF(J370="","",DATEDIF(J370,SETUP!$B$2,"Y")&amp;" Yrs")</f>
        <v>45 Yrs</v>
      </c>
      <c r="AS370" s="349" t="str">
        <f>IF(J370="","",
 IF(DATEDIF(J370,SETUP!$B$2,"Y")&lt;25,"Below 25",
 IF(DATEDIF(J370,SETUP!$B$2,"Y")&lt;30,"25-30",
 IF(DATEDIF(J370,SETUP!$B$2,"Y")&lt;35,"30-35",
 IF(DATEDIF(J370,SETUP!$B$2,"Y")&lt;40,"35-40",
 "Above 40")))))</f>
        <v>Above 40</v>
      </c>
      <c r="AT370" s="343" t="s">
        <v>1142</v>
      </c>
      <c r="AU370" s="343"/>
      <c r="AV370" s="349">
        <f t="shared" si="40"/>
        <v>20</v>
      </c>
      <c r="AW370" s="357"/>
      <c r="AX370" s="343">
        <v>360</v>
      </c>
      <c r="AY370" s="352">
        <v>100</v>
      </c>
      <c r="AZ370" s="343"/>
      <c r="BA370" s="343"/>
    </row>
    <row r="371" spans="1:53" ht="13.95" customHeight="1" x14ac:dyDescent="0.25">
      <c r="A371" s="343">
        <f>COUNTIF($D$2:D371,D371)</f>
        <v>154</v>
      </c>
      <c r="B371" s="344" t="s">
        <v>922</v>
      </c>
      <c r="C371" s="345" t="s">
        <v>923</v>
      </c>
      <c r="D371" s="343" t="s">
        <v>930</v>
      </c>
      <c r="E371" s="346" t="s">
        <v>163</v>
      </c>
      <c r="F371" s="347" t="s">
        <v>163</v>
      </c>
      <c r="G371" s="681" t="s">
        <v>203</v>
      </c>
      <c r="H371" s="343"/>
      <c r="I371" s="343" t="s">
        <v>52</v>
      </c>
      <c r="J371" s="348">
        <v>37698</v>
      </c>
      <c r="K371" s="348">
        <v>45658</v>
      </c>
      <c r="L371" s="343" t="s">
        <v>605</v>
      </c>
      <c r="M371" s="343"/>
      <c r="N371" s="349" t="str">
        <f>IF(OR(MASTER_Workers!$E371="Contractor-PF",MASTER_Workers!$E371="Company"),"Yes","No")</f>
        <v>Yes</v>
      </c>
      <c r="O371" s="349" t="str">
        <f>IF(Table2[[#This Row],[Unit]]= "Sakar-III", "YES", "NO")</f>
        <v>YES</v>
      </c>
      <c r="P371" s="350">
        <v>101696152121</v>
      </c>
      <c r="Q371" s="410">
        <v>3911422648</v>
      </c>
      <c r="R371" s="343"/>
      <c r="S371" s="368" t="str">
        <f>IF(Table2[[#This Row],[Type]]&lt;&gt;"Company", "Contractor", IF(Table2[[#This Row],[Bank_Name]]&lt;&gt;"HDFC Bank", "Cheque Payment", "HDFC NEFT"))</f>
        <v>HDFC NEFT</v>
      </c>
      <c r="T371" s="343" t="s">
        <v>1082</v>
      </c>
      <c r="U371" s="350">
        <v>50100794219521</v>
      </c>
      <c r="V371" s="352">
        <v>0</v>
      </c>
      <c r="W371" s="106">
        <v>343</v>
      </c>
      <c r="X371" s="106">
        <v>122</v>
      </c>
      <c r="Y371" s="106">
        <v>15</v>
      </c>
      <c r="Z371" s="107">
        <f t="shared" si="43"/>
        <v>480</v>
      </c>
      <c r="AA371" s="156">
        <f t="shared" si="44"/>
        <v>41</v>
      </c>
      <c r="AB371" s="155">
        <f>ROUND(IF(Table2[[#This Row],[Type]]="Company",Table2[[#This Row],[Basic_Rate_Day]]*8.33%,5),0)</f>
        <v>29</v>
      </c>
      <c r="AC371" s="107">
        <f t="shared" si="45"/>
        <v>550</v>
      </c>
      <c r="AD371" s="106">
        <v>501</v>
      </c>
      <c r="AE371" s="343" t="s">
        <v>963</v>
      </c>
      <c r="AF371" s="343" t="s">
        <v>580</v>
      </c>
      <c r="AG371" s="343" t="s">
        <v>993</v>
      </c>
      <c r="AH371" s="343"/>
      <c r="AI371" s="349" t="str">
        <f t="shared" si="41"/>
        <v>1</v>
      </c>
      <c r="AJ371" s="369">
        <f t="shared" si="42"/>
        <v>-22</v>
      </c>
      <c r="AK371" s="349" t="str" cm="1">
        <f t="array" ref="AK371">_xlfn.IFS(Z371&lt;=501, "440-501", Z371&lt;=550, "502-550", Z371&lt;=600, "551-600", Z371&lt;=650, "601-650", Z371&lt;=700, "651-700", TRUE, "Above 700")</f>
        <v>440-501</v>
      </c>
      <c r="AL371" s="343"/>
      <c r="AM371" s="343"/>
      <c r="AN371" s="348">
        <v>45658</v>
      </c>
      <c r="AO371" s="374" t="s">
        <v>922</v>
      </c>
      <c r="AP371" s="349" t="str">
        <f t="shared" ca="1" si="46"/>
        <v>1Y 7M</v>
      </c>
      <c r="AQ371" s="355" t="str">
        <f>IF(_xlfn.DAYS(SETUP!$A$2,AN371)&lt;365,"Less Than 1 Yr", IF(_xlfn.DAYS(SETUP!$A$2,AN371)&lt;=730,"1 Year to 2 Yrs", IF(_xlfn.DAYS(SETUP!$A$2,AN371)&lt;=1095,"2 Yrs to 3 Yrs", IF(_xlfn.DAYS(SETUP!$A$2,AN371)&lt;=1825,"3 Yrs to 5 Yrs", IF(_xlfn.DAYS(SETUP!$A$2,AN371)&lt;=2555,"5 Yrs to 7 Yrs", "Above 7 Yrs")))))</f>
        <v>1 Year to 2 Yrs</v>
      </c>
      <c r="AR371" s="356" t="str">
        <f>IF(J371="","",DATEDIF(J371,SETUP!$B$2,"Y")&amp;" Yrs")</f>
        <v>23 Yrs</v>
      </c>
      <c r="AS371" s="349" t="str">
        <f>IF(J371="","",
 IF(DATEDIF(J371,SETUP!$B$2,"Y")&lt;25,"Below 25",
 IF(DATEDIF(J371,SETUP!$B$2,"Y")&lt;30,"25-30",
 IF(DATEDIF(J371,SETUP!$B$2,"Y")&lt;35,"30-35",
 IF(DATEDIF(J371,SETUP!$B$2,"Y")&lt;40,"35-40",
 "Above 40")))))</f>
        <v>Below 25</v>
      </c>
      <c r="AT371" s="343" t="s">
        <v>1141</v>
      </c>
      <c r="AU371" s="343"/>
      <c r="AV371" s="349">
        <f t="shared" si="40"/>
        <v>20</v>
      </c>
      <c r="AW371" s="357"/>
      <c r="AX371" s="343">
        <v>343</v>
      </c>
      <c r="AY371" s="352">
        <v>122</v>
      </c>
      <c r="AZ371" s="343"/>
      <c r="BA371" s="343"/>
    </row>
    <row r="372" spans="1:53" ht="13.95" customHeight="1" x14ac:dyDescent="0.25">
      <c r="A372" s="343">
        <f>COUNTIF($D$2:D372,D372)</f>
        <v>155</v>
      </c>
      <c r="B372" s="344" t="s">
        <v>924</v>
      </c>
      <c r="C372" s="345" t="s">
        <v>925</v>
      </c>
      <c r="D372" s="343" t="s">
        <v>930</v>
      </c>
      <c r="E372" s="346" t="s">
        <v>163</v>
      </c>
      <c r="F372" s="347" t="s">
        <v>163</v>
      </c>
      <c r="G372" s="681" t="s">
        <v>203</v>
      </c>
      <c r="H372" s="343"/>
      <c r="I372" s="343" t="s">
        <v>45</v>
      </c>
      <c r="J372" s="348">
        <v>34374</v>
      </c>
      <c r="K372" s="348">
        <v>45689</v>
      </c>
      <c r="L372" s="343" t="s">
        <v>605</v>
      </c>
      <c r="M372" s="343"/>
      <c r="N372" s="349" t="str">
        <f>IF(OR(MASTER_Workers!$E372="Contractor-PF",MASTER_Workers!$E372="Company"),"Yes","No")</f>
        <v>Yes</v>
      </c>
      <c r="O372" s="349" t="str">
        <f>IF(Table2[[#This Row],[Unit]]= "Sakar-III", "YES", "NO")</f>
        <v>YES</v>
      </c>
      <c r="P372" s="350">
        <v>101687785752</v>
      </c>
      <c r="Q372" s="411">
        <v>3911863951</v>
      </c>
      <c r="R372" s="343"/>
      <c r="S372" s="368" t="str">
        <f>IF(Table2[[#This Row],[Type]]&lt;&gt;"Company", "Contractor", IF(Table2[[#This Row],[Bank_Name]]&lt;&gt;"HDFC Bank", "Cheque Payment", "HDFC NEFT"))</f>
        <v>HDFC NEFT</v>
      </c>
      <c r="T372" s="343" t="s">
        <v>1082</v>
      </c>
      <c r="U372" s="350">
        <v>50100794219191</v>
      </c>
      <c r="V372" s="352">
        <v>0</v>
      </c>
      <c r="W372" s="106">
        <v>348</v>
      </c>
      <c r="X372" s="106">
        <v>132</v>
      </c>
      <c r="Y372" s="106">
        <v>15</v>
      </c>
      <c r="Z372" s="107">
        <f t="shared" si="43"/>
        <v>495</v>
      </c>
      <c r="AA372" s="156">
        <f t="shared" si="44"/>
        <v>42</v>
      </c>
      <c r="AB372" s="155">
        <f>ROUND(IF(Table2[[#This Row],[Type]]="Company",Table2[[#This Row],[Basic_Rate_Day]]*8.33%,5),0)</f>
        <v>29</v>
      </c>
      <c r="AC372" s="107">
        <f t="shared" si="45"/>
        <v>566</v>
      </c>
      <c r="AD372" s="106">
        <v>501</v>
      </c>
      <c r="AE372" s="343" t="s">
        <v>963</v>
      </c>
      <c r="AF372" s="343" t="s">
        <v>580</v>
      </c>
      <c r="AG372" s="343" t="s">
        <v>993</v>
      </c>
      <c r="AH372" s="343"/>
      <c r="AI372" s="349" t="str">
        <f t="shared" si="41"/>
        <v>1</v>
      </c>
      <c r="AJ372" s="369">
        <f t="shared" si="42"/>
        <v>-7</v>
      </c>
      <c r="AK372" s="349" t="str" cm="1">
        <f t="array" ref="AK372">_xlfn.IFS(Z372&lt;=501, "440-501", Z372&lt;=550, "502-550", Z372&lt;=600, "551-600", Z372&lt;=650, "601-650", Z372&lt;=700, "651-700", TRUE, "Above 700")</f>
        <v>440-501</v>
      </c>
      <c r="AL372" s="343"/>
      <c r="AM372" s="343"/>
      <c r="AN372" s="348">
        <v>45689</v>
      </c>
      <c r="AO372" s="374" t="s">
        <v>924</v>
      </c>
      <c r="AP372" s="349" t="str">
        <f t="shared" ca="1" si="46"/>
        <v>1Y 6M</v>
      </c>
      <c r="AQ372" s="355" t="str">
        <f>IF(_xlfn.DAYS(SETUP!$A$2,AN372)&lt;365,"Less Than 1 Yr", IF(_xlfn.DAYS(SETUP!$A$2,AN372)&lt;=730,"1 Year to 2 Yrs", IF(_xlfn.DAYS(SETUP!$A$2,AN372)&lt;=1095,"2 Yrs to 3 Yrs", IF(_xlfn.DAYS(SETUP!$A$2,AN372)&lt;=1825,"3 Yrs to 5 Yrs", IF(_xlfn.DAYS(SETUP!$A$2,AN372)&lt;=2555,"5 Yrs to 7 Yrs", "Above 7 Yrs")))))</f>
        <v>1 Year to 2 Yrs</v>
      </c>
      <c r="AR372" s="356" t="str">
        <f>IF(J372="","",DATEDIF(J372,SETUP!$B$2,"Y")&amp;" Yrs")</f>
        <v>32 Yrs</v>
      </c>
      <c r="AS372" s="349" t="str">
        <f>IF(J372="","",
 IF(DATEDIF(J372,SETUP!$B$2,"Y")&lt;25,"Below 25",
 IF(DATEDIF(J372,SETUP!$B$2,"Y")&lt;30,"25-30",
 IF(DATEDIF(J372,SETUP!$B$2,"Y")&lt;35,"30-35",
 IF(DATEDIF(J372,SETUP!$B$2,"Y")&lt;40,"35-40",
 "Above 40")))))</f>
        <v>30-35</v>
      </c>
      <c r="AT372" s="343" t="s">
        <v>1141</v>
      </c>
      <c r="AU372" s="343"/>
      <c r="AV372" s="349">
        <f t="shared" si="40"/>
        <v>20</v>
      </c>
      <c r="AW372" s="357"/>
      <c r="AX372" s="343">
        <v>348</v>
      </c>
      <c r="AY372" s="352">
        <v>132</v>
      </c>
      <c r="AZ372" s="343"/>
      <c r="BA372" s="343"/>
    </row>
    <row r="373" spans="1:53" ht="13.95" customHeight="1" x14ac:dyDescent="0.25">
      <c r="A373" s="343">
        <f>COUNTIF($D$2:D373,D373)</f>
        <v>156</v>
      </c>
      <c r="B373" s="344" t="s">
        <v>926</v>
      </c>
      <c r="C373" s="345" t="s">
        <v>927</v>
      </c>
      <c r="D373" s="343" t="s">
        <v>930</v>
      </c>
      <c r="E373" s="346" t="s">
        <v>163</v>
      </c>
      <c r="F373" s="347" t="s">
        <v>163</v>
      </c>
      <c r="G373" s="681" t="s">
        <v>51</v>
      </c>
      <c r="H373" s="343"/>
      <c r="I373" s="343" t="s">
        <v>52</v>
      </c>
      <c r="J373" s="348">
        <v>34851</v>
      </c>
      <c r="K373" s="348">
        <v>45931</v>
      </c>
      <c r="L373" s="343" t="s">
        <v>605</v>
      </c>
      <c r="M373" s="343"/>
      <c r="N373" s="349" t="str">
        <f>IF(OR(MASTER_Workers!$E373="Contractor-PF",MASTER_Workers!$E373="Company"),"Yes","No")</f>
        <v>Yes</v>
      </c>
      <c r="O373" s="349" t="str">
        <f>IF(Table2[[#This Row],[Unit]]= "Sakar-III", "YES", "NO")</f>
        <v>YES</v>
      </c>
      <c r="P373" s="350">
        <v>101929798939</v>
      </c>
      <c r="Q373" s="411">
        <v>3911421706</v>
      </c>
      <c r="R373" s="343"/>
      <c r="S373" s="368" t="str">
        <f>IF(Table2[[#This Row],[Type]]&lt;&gt;"Company", "Contractor", IF(Table2[[#This Row],[Bank_Name]]&lt;&gt;"HDFC Bank", "Cheque Payment", "HDFC NEFT"))</f>
        <v>HDFC NEFT</v>
      </c>
      <c r="T373" s="343" t="s">
        <v>1082</v>
      </c>
      <c r="U373" s="350">
        <v>50100878015609</v>
      </c>
      <c r="V373" s="352">
        <v>0</v>
      </c>
      <c r="W373" s="106">
        <v>340</v>
      </c>
      <c r="X373" s="106">
        <v>110</v>
      </c>
      <c r="Y373" s="106"/>
      <c r="Z373" s="107">
        <f t="shared" si="43"/>
        <v>450</v>
      </c>
      <c r="AA373" s="156">
        <f t="shared" si="44"/>
        <v>41</v>
      </c>
      <c r="AB373" s="155">
        <f>ROUND(IF(Table2[[#This Row],[Type]]="Company",Table2[[#This Row],[Basic_Rate_Day]]*8.33%,5),0)</f>
        <v>28</v>
      </c>
      <c r="AC373" s="107">
        <f t="shared" si="45"/>
        <v>519</v>
      </c>
      <c r="AD373" s="106">
        <v>501</v>
      </c>
      <c r="AE373" s="343" t="s">
        <v>963</v>
      </c>
      <c r="AF373" s="343" t="s">
        <v>580</v>
      </c>
      <c r="AG373" s="343" t="s">
        <v>993</v>
      </c>
      <c r="AH373" s="343"/>
      <c r="AI373" s="349" t="str">
        <f t="shared" si="41"/>
        <v>1</v>
      </c>
      <c r="AJ373" s="369">
        <f t="shared" si="42"/>
        <v>-52</v>
      </c>
      <c r="AK373" s="349" t="str" cm="1">
        <f t="array" ref="AK373">_xlfn.IFS(Z373&lt;=501, "440-501", Z373&lt;=550, "502-550", Z373&lt;=600, "551-600", Z373&lt;=650, "601-650", Z373&lt;=700, "651-700", TRUE, "Above 700")</f>
        <v>440-501</v>
      </c>
      <c r="AL373" s="343"/>
      <c r="AM373" s="343"/>
      <c r="AN373" s="348">
        <v>45931</v>
      </c>
      <c r="AO373" s="374" t="s">
        <v>926</v>
      </c>
      <c r="AP373" s="349" t="str">
        <f t="shared" ca="1" si="46"/>
        <v>0Y 10M</v>
      </c>
      <c r="AQ373" s="355" t="str">
        <f>IF(_xlfn.DAYS(SETUP!$A$2,AN373)&lt;365,"Less Than 1 Yr", IF(_xlfn.DAYS(SETUP!$A$2,AN373)&lt;=730,"1 Year to 2 Yrs", IF(_xlfn.DAYS(SETUP!$A$2,AN373)&lt;=1095,"2 Yrs to 3 Yrs", IF(_xlfn.DAYS(SETUP!$A$2,AN373)&lt;=1825,"3 Yrs to 5 Yrs", IF(_xlfn.DAYS(SETUP!$A$2,AN373)&lt;=2555,"5 Yrs to 7 Yrs", "Above 7 Yrs")))))</f>
        <v>Less Than 1 Yr</v>
      </c>
      <c r="AR373" s="356" t="str">
        <f>IF(J373="","",DATEDIF(J373,SETUP!$B$2,"Y")&amp;" Yrs")</f>
        <v>30 Yrs</v>
      </c>
      <c r="AS373" s="349" t="str">
        <f>IF(J373="","",
 IF(DATEDIF(J373,SETUP!$B$2,"Y")&lt;25,"Below 25",
 IF(DATEDIF(J373,SETUP!$B$2,"Y")&lt;30,"25-30",
 IF(DATEDIF(J373,SETUP!$B$2,"Y")&lt;35,"30-35",
 IF(DATEDIF(J373,SETUP!$B$2,"Y")&lt;40,"35-40",
 "Above 40")))))</f>
        <v>30-35</v>
      </c>
      <c r="AT373" s="343" t="s">
        <v>1140</v>
      </c>
      <c r="AU373" s="343"/>
      <c r="AV373" s="349">
        <f t="shared" si="40"/>
        <v>20</v>
      </c>
      <c r="AW373" s="357"/>
      <c r="AX373" s="343">
        <v>340</v>
      </c>
      <c r="AY373" s="352">
        <v>110</v>
      </c>
      <c r="AZ373" s="343"/>
      <c r="BA373" s="343"/>
    </row>
    <row r="374" spans="1:53" ht="13.95" customHeight="1" x14ac:dyDescent="0.25">
      <c r="A374" s="343">
        <f>COUNTIF($D$2:D374,D374)</f>
        <v>157</v>
      </c>
      <c r="B374" s="344" t="s">
        <v>928</v>
      </c>
      <c r="C374" s="345" t="s">
        <v>929</v>
      </c>
      <c r="D374" s="343" t="s">
        <v>930</v>
      </c>
      <c r="E374" s="346" t="s">
        <v>163</v>
      </c>
      <c r="F374" s="347" t="s">
        <v>163</v>
      </c>
      <c r="G374" s="681" t="s">
        <v>63</v>
      </c>
      <c r="H374" s="343"/>
      <c r="I374" s="343" t="s">
        <v>52</v>
      </c>
      <c r="J374" s="348">
        <v>35655</v>
      </c>
      <c r="K374" s="348">
        <v>45931</v>
      </c>
      <c r="L374" s="343" t="s">
        <v>605</v>
      </c>
      <c r="M374" s="343"/>
      <c r="N374" s="349" t="str">
        <f>IF(OR(MASTER_Workers!$E374="Contractor-PF",MASTER_Workers!$E374="Company"),"Yes","No")</f>
        <v>Yes</v>
      </c>
      <c r="O374" s="349" t="str">
        <f>IF(Table2[[#This Row],[Unit]]= "Sakar-III", "YES", "NO")</f>
        <v>YES</v>
      </c>
      <c r="P374" s="350">
        <v>102031666198</v>
      </c>
      <c r="Q374" s="411">
        <v>3911653563</v>
      </c>
      <c r="R374" s="343"/>
      <c r="S374" s="368" t="str">
        <f>IF(Table2[[#This Row],[Type]]&lt;&gt;"Company", "Contractor", IF(Table2[[#This Row],[Bank_Name]]&lt;&gt;"HDFC Bank", "Cheque Payment", "HDFC NEFT"))</f>
        <v>HDFC NEFT</v>
      </c>
      <c r="T374" s="343" t="s">
        <v>1082</v>
      </c>
      <c r="U374" s="350">
        <v>50100878015598</v>
      </c>
      <c r="V374" s="352">
        <v>0</v>
      </c>
      <c r="W374" s="106">
        <v>352</v>
      </c>
      <c r="X374" s="106">
        <v>113</v>
      </c>
      <c r="Y374" s="106"/>
      <c r="Z374" s="107">
        <f t="shared" si="43"/>
        <v>465</v>
      </c>
      <c r="AA374" s="156">
        <f t="shared" si="44"/>
        <v>42</v>
      </c>
      <c r="AB374" s="155">
        <f>ROUND(IF(Table2[[#This Row],[Type]]="Company",Table2[[#This Row],[Basic_Rate_Day]]*8.33%,5),0)</f>
        <v>29</v>
      </c>
      <c r="AC374" s="107">
        <f t="shared" si="45"/>
        <v>536</v>
      </c>
      <c r="AD374" s="106">
        <v>501</v>
      </c>
      <c r="AE374" s="343" t="s">
        <v>963</v>
      </c>
      <c r="AF374" s="343" t="s">
        <v>580</v>
      </c>
      <c r="AG374" s="343" t="s">
        <v>996</v>
      </c>
      <c r="AH374" s="343"/>
      <c r="AI374" s="349" t="str">
        <f t="shared" si="41"/>
        <v>1</v>
      </c>
      <c r="AJ374" s="369">
        <f t="shared" si="42"/>
        <v>-37</v>
      </c>
      <c r="AK374" s="349" t="str" cm="1">
        <f t="array" ref="AK374">_xlfn.IFS(Z374&lt;=501, "440-501", Z374&lt;=550, "502-550", Z374&lt;=600, "551-600", Z374&lt;=650, "601-650", Z374&lt;=700, "651-700", TRUE, "Above 700")</f>
        <v>440-501</v>
      </c>
      <c r="AL374" s="343"/>
      <c r="AM374" s="343"/>
      <c r="AN374" s="348">
        <v>45931</v>
      </c>
      <c r="AO374" s="374" t="s">
        <v>928</v>
      </c>
      <c r="AP374" s="349" t="str">
        <f t="shared" ca="1" si="46"/>
        <v>0Y 10M</v>
      </c>
      <c r="AQ374" s="355" t="str">
        <f>IF(_xlfn.DAYS(SETUP!$A$2,AN374)&lt;365,"Less Than 1 Yr", IF(_xlfn.DAYS(SETUP!$A$2,AN374)&lt;=730,"1 Year to 2 Yrs", IF(_xlfn.DAYS(SETUP!$A$2,AN374)&lt;=1095,"2 Yrs to 3 Yrs", IF(_xlfn.DAYS(SETUP!$A$2,AN374)&lt;=1825,"3 Yrs to 5 Yrs", IF(_xlfn.DAYS(SETUP!$A$2,AN374)&lt;=2555,"5 Yrs to 7 Yrs", "Above 7 Yrs")))))</f>
        <v>Less Than 1 Yr</v>
      </c>
      <c r="AR374" s="356" t="str">
        <f>IF(J374="","",DATEDIF(J374,SETUP!$B$2,"Y")&amp;" Yrs")</f>
        <v>28 Yrs</v>
      </c>
      <c r="AS374" s="349" t="str">
        <f>IF(J374="","",
 IF(DATEDIF(J374,SETUP!$B$2,"Y")&lt;25,"Below 25",
 IF(DATEDIF(J374,SETUP!$B$2,"Y")&lt;30,"25-30",
 IF(DATEDIF(J374,SETUP!$B$2,"Y")&lt;35,"30-35",
 IF(DATEDIF(J374,SETUP!$B$2,"Y")&lt;40,"35-40",
 "Above 40")))))</f>
        <v>25-30</v>
      </c>
      <c r="AT374" s="343" t="s">
        <v>1141</v>
      </c>
      <c r="AU374" s="343"/>
      <c r="AV374" s="349">
        <f t="shared" si="40"/>
        <v>20</v>
      </c>
      <c r="AW374" s="357"/>
      <c r="AX374" s="343">
        <v>352</v>
      </c>
      <c r="AY374" s="352">
        <v>113</v>
      </c>
      <c r="AZ374" s="343"/>
      <c r="BA374" s="343"/>
    </row>
    <row r="375" spans="1:53" ht="13.95" customHeight="1" x14ac:dyDescent="0.25">
      <c r="A375" s="343">
        <f>COUNTIF($D$2:D375,D375)</f>
        <v>128</v>
      </c>
      <c r="B375" s="344" t="s">
        <v>1177</v>
      </c>
      <c r="C375" s="345" t="s">
        <v>1178</v>
      </c>
      <c r="D375" s="343" t="s">
        <v>41</v>
      </c>
      <c r="E375" s="346" t="s">
        <v>163</v>
      </c>
      <c r="F375" s="347" t="s">
        <v>163</v>
      </c>
      <c r="G375" s="681" t="s">
        <v>1179</v>
      </c>
      <c r="H375" s="343"/>
      <c r="I375" s="348" t="s">
        <v>45</v>
      </c>
      <c r="J375" s="348">
        <v>34591</v>
      </c>
      <c r="K375" s="348">
        <v>46113</v>
      </c>
      <c r="L375" s="343" t="s">
        <v>605</v>
      </c>
      <c r="M375" s="343"/>
      <c r="N375" s="349" t="str">
        <f>IF(OR(MASTER_Workers!$E375="Contractor-PF",MASTER_Workers!$E375="Company"),"Yes","No")</f>
        <v>Yes</v>
      </c>
      <c r="O375" s="349" t="str">
        <f>IF(Table2[[#This Row],[Unit]]= "Sakar-III", "YES", "NO")</f>
        <v>NO</v>
      </c>
      <c r="P375" s="350">
        <v>101353579682</v>
      </c>
      <c r="Q375" s="350">
        <v>101353579682</v>
      </c>
      <c r="R375" s="343"/>
      <c r="S375" s="368" t="str">
        <f>IF(Table2[[#This Row],[Type]]&lt;&gt;"Company", "Contractor", IF(Table2[[#This Row],[Bank_Name]]&lt;&gt;"HDFC Bank", "Cheque Payment", "HDFC NEFT"))</f>
        <v>HDFC NEFT</v>
      </c>
      <c r="T375" s="343" t="s">
        <v>1082</v>
      </c>
      <c r="U375" s="367">
        <v>50100262035421</v>
      </c>
      <c r="V375" s="352">
        <v>0</v>
      </c>
      <c r="W375" s="106">
        <v>499</v>
      </c>
      <c r="X375" s="106">
        <v>246</v>
      </c>
      <c r="Y375" s="106"/>
      <c r="Z375" s="107">
        <f t="shared" ref="Z375:Z432" si="47">+W375+X375+Y375</f>
        <v>745</v>
      </c>
      <c r="AA375" s="156">
        <f t="shared" ref="AA375:AA432" si="48">ROUND(W375*12%,0)</f>
        <v>60</v>
      </c>
      <c r="AB375" s="155">
        <f>ROUND(IF(Table2[[#This Row],[Type]]="Company",Table2[[#This Row],[Basic_Rate_Day]]*8.33%,5),0)</f>
        <v>42</v>
      </c>
      <c r="AC375" s="107">
        <f t="shared" ref="AC375:AC402" si="49">+Z375+AA375+AB375</f>
        <v>847</v>
      </c>
      <c r="AD375" s="106">
        <v>501</v>
      </c>
      <c r="AE375" s="343"/>
      <c r="AF375" s="343"/>
      <c r="AG375" s="343"/>
      <c r="AH375" s="343"/>
      <c r="AI375" s="349" t="str">
        <f t="shared" ref="AI375:AI431" si="50">IF(AM375="","1","0")</f>
        <v>1</v>
      </c>
      <c r="AJ375" s="369">
        <f t="shared" ref="AJ375:AJ431" si="51">Z375-502</f>
        <v>243</v>
      </c>
      <c r="AK375" s="349" t="str" cm="1">
        <f t="array" ref="AK375">_xlfn.IFS(Z375&lt;=501, "440-501", Z375&lt;=550, "502-550", Z375&lt;=600, "551-600", Z375&lt;=650, "601-650", Z375&lt;=700, "651-700", TRUE, "Above 700")</f>
        <v>Above 700</v>
      </c>
      <c r="AL375" s="343"/>
      <c r="AM375" s="348"/>
      <c r="AN375" s="348">
        <f t="shared" ref="AN375:AN385" si="52">K375</f>
        <v>46113</v>
      </c>
      <c r="AO375" s="374" t="str">
        <f t="shared" ref="AO375:AO403" si="53">B375</f>
        <v>SV2PCOM077</v>
      </c>
      <c r="AP375" s="349" t="str">
        <f t="shared" ca="1" si="46"/>
        <v>0Y 4M</v>
      </c>
      <c r="AQ375" s="349" t="str">
        <f>IF(_xlfn.DAYS(SETUP!$A$2,AN375)&lt;365,"Less Than 1 Yr", IF(_xlfn.DAYS(SETUP!$A$2,AN375)&lt;=730,"1 Year to 2 Yrs", IF(_xlfn.DAYS(SETUP!$A$2,AN375)&lt;=1095,"2 Yrs to 3 Yrs", IF(_xlfn.DAYS(SETUP!$A$2,AN375)&lt;=1825,"3 Yrs to 5 Yrs", IF(_xlfn.DAYS(SETUP!$A$2,AN375)&lt;=2555,"5 Yrs to 7 Yrs", "Above 7 Yrs")))))</f>
        <v>Less Than 1 Yr</v>
      </c>
      <c r="AR375" s="356" t="str">
        <f>IF(J375="","",DATEDIF(J375,SETUP!$B$2,"Y")&amp;" Yrs")</f>
        <v>31 Yrs</v>
      </c>
      <c r="AS375" s="349" t="str">
        <f>IF(J375="","",
 IF(DATEDIF(J375,SETUP!$B$2,"Y")&lt;25,"Below 25",
 IF(DATEDIF(J375,SETUP!$B$2,"Y")&lt;30,"25-30",
 IF(DATEDIF(J375,SETUP!$B$2,"Y")&lt;35,"30-35",
 IF(DATEDIF(J375,SETUP!$B$2,"Y")&lt;40,"35-40",
 "Above 40")))))</f>
        <v>30-35</v>
      </c>
      <c r="AT375" s="343"/>
      <c r="AU375" s="343"/>
      <c r="AV375" s="349">
        <f t="shared" ref="AV375:AV430" si="54">IF(G375="Extrusion",40,IF(L375="12 Hours",30,IF(L375="11 Hours",25,IF(L375="8 Hours",20,0))))</f>
        <v>20</v>
      </c>
      <c r="AW375" s="357"/>
      <c r="AX375" s="343">
        <v>499</v>
      </c>
      <c r="AY375" s="352">
        <v>246</v>
      </c>
      <c r="AZ375" s="343"/>
      <c r="BA375" s="343"/>
    </row>
    <row r="376" spans="1:53" ht="13.95" customHeight="1" x14ac:dyDescent="0.25">
      <c r="A376" s="343">
        <f>COUNTIF($D$2:D376,D376)</f>
        <v>129</v>
      </c>
      <c r="B376" s="344" t="s">
        <v>1180</v>
      </c>
      <c r="C376" s="345" t="s">
        <v>1181</v>
      </c>
      <c r="D376" s="343" t="s">
        <v>41</v>
      </c>
      <c r="E376" s="346" t="s">
        <v>163</v>
      </c>
      <c r="F376" s="347" t="s">
        <v>163</v>
      </c>
      <c r="G376" s="681" t="s">
        <v>1179</v>
      </c>
      <c r="H376" s="343"/>
      <c r="I376" s="348" t="s">
        <v>45</v>
      </c>
      <c r="J376" s="348">
        <v>34143</v>
      </c>
      <c r="K376" s="348">
        <v>46113</v>
      </c>
      <c r="L376" s="343" t="s">
        <v>605</v>
      </c>
      <c r="M376" s="343"/>
      <c r="N376" s="349" t="str">
        <f>IF(OR(MASTER_Workers!$E376="Contractor-PF",MASTER_Workers!$E376="Company"),"Yes","No")</f>
        <v>Yes</v>
      </c>
      <c r="O376" s="349" t="str">
        <f>IF(Table2[[#This Row],[Unit]]= "Sakar-III", "YES", "NO")</f>
        <v>NO</v>
      </c>
      <c r="P376" s="350">
        <v>100224615305</v>
      </c>
      <c r="Q376" s="350">
        <v>100224615305</v>
      </c>
      <c r="R376" s="343"/>
      <c r="S376" s="368" t="str">
        <f>IF(Table2[[#This Row],[Type]]&lt;&gt;"Company", "Contractor", IF(Table2[[#This Row],[Bank_Name]]&lt;&gt;"HDFC Bank", "Cheque Payment", "HDFC NEFT"))</f>
        <v>HDFC NEFT</v>
      </c>
      <c r="T376" s="343" t="s">
        <v>1082</v>
      </c>
      <c r="U376" s="367">
        <v>50100262035408</v>
      </c>
      <c r="V376" s="352">
        <v>0</v>
      </c>
      <c r="W376" s="106">
        <v>499</v>
      </c>
      <c r="X376" s="106">
        <v>246</v>
      </c>
      <c r="Y376" s="106"/>
      <c r="Z376" s="107">
        <f t="shared" si="47"/>
        <v>745</v>
      </c>
      <c r="AA376" s="156">
        <f t="shared" si="48"/>
        <v>60</v>
      </c>
      <c r="AB376" s="155">
        <f>ROUND(IF(Table2[[#This Row],[Type]]="Company",Table2[[#This Row],[Basic_Rate_Day]]*8.33%,5),0)</f>
        <v>42</v>
      </c>
      <c r="AC376" s="107">
        <f t="shared" si="49"/>
        <v>847</v>
      </c>
      <c r="AD376" s="106">
        <v>501</v>
      </c>
      <c r="AE376" s="343"/>
      <c r="AF376" s="343"/>
      <c r="AG376" s="343"/>
      <c r="AH376" s="343"/>
      <c r="AI376" s="349" t="str">
        <f t="shared" si="50"/>
        <v>1</v>
      </c>
      <c r="AJ376" s="369">
        <f t="shared" si="51"/>
        <v>243</v>
      </c>
      <c r="AK376" s="349" t="str" cm="1">
        <f t="array" ref="AK376">_xlfn.IFS(Z376&lt;=501, "440-501", Z376&lt;=550, "502-550", Z376&lt;=600, "551-600", Z376&lt;=650, "601-650", Z376&lt;=700, "651-700", TRUE, "Above 700")</f>
        <v>Above 700</v>
      </c>
      <c r="AL376" s="343"/>
      <c r="AM376" s="348"/>
      <c r="AN376" s="348">
        <f t="shared" si="52"/>
        <v>46113</v>
      </c>
      <c r="AO376" s="374" t="str">
        <f t="shared" si="53"/>
        <v>SV2PCOM078</v>
      </c>
      <c r="AP376" s="349" t="str">
        <f t="shared" ca="1" si="46"/>
        <v>0Y 4M</v>
      </c>
      <c r="AQ376" s="349" t="str">
        <f>IF(_xlfn.DAYS(SETUP!$A$2,AN376)&lt;365,"Less Than 1 Yr", IF(_xlfn.DAYS(SETUP!$A$2,AN376)&lt;=730,"1 Year to 2 Yrs", IF(_xlfn.DAYS(SETUP!$A$2,AN376)&lt;=1095,"2 Yrs to 3 Yrs", IF(_xlfn.DAYS(SETUP!$A$2,AN376)&lt;=1825,"3 Yrs to 5 Yrs", IF(_xlfn.DAYS(SETUP!$A$2,AN376)&lt;=2555,"5 Yrs to 7 Yrs", "Above 7 Yrs")))))</f>
        <v>Less Than 1 Yr</v>
      </c>
      <c r="AR376" s="356" t="str">
        <f>IF(J376="","",DATEDIF(J376,SETUP!$B$2,"Y")&amp;" Yrs")</f>
        <v>32 Yrs</v>
      </c>
      <c r="AS376" s="349" t="str">
        <f>IF(J376="","",
 IF(DATEDIF(J376,SETUP!$B$2,"Y")&lt;25,"Below 25",
 IF(DATEDIF(J376,SETUP!$B$2,"Y")&lt;30,"25-30",
 IF(DATEDIF(J376,SETUP!$B$2,"Y")&lt;35,"30-35",
 IF(DATEDIF(J376,SETUP!$B$2,"Y")&lt;40,"35-40",
 "Above 40")))))</f>
        <v>30-35</v>
      </c>
      <c r="AT376" s="343"/>
      <c r="AU376" s="343"/>
      <c r="AV376" s="349">
        <f t="shared" si="54"/>
        <v>20</v>
      </c>
      <c r="AW376" s="357"/>
      <c r="AX376" s="343">
        <v>499</v>
      </c>
      <c r="AY376" s="352">
        <v>246</v>
      </c>
      <c r="AZ376" s="343"/>
      <c r="BA376" s="343"/>
    </row>
    <row r="377" spans="1:53" ht="13.95" customHeight="1" x14ac:dyDescent="0.25">
      <c r="A377" s="343">
        <f>COUNTIF($D$2:D377,D377)</f>
        <v>130</v>
      </c>
      <c r="B377" s="344" t="s">
        <v>1182</v>
      </c>
      <c r="C377" s="345" t="s">
        <v>1183</v>
      </c>
      <c r="D377" s="343" t="s">
        <v>41</v>
      </c>
      <c r="E377" s="346" t="s">
        <v>163</v>
      </c>
      <c r="F377" s="347" t="s">
        <v>163</v>
      </c>
      <c r="G377" s="681" t="s">
        <v>1179</v>
      </c>
      <c r="H377" s="343"/>
      <c r="I377" s="348" t="s">
        <v>45</v>
      </c>
      <c r="J377" s="348">
        <v>34078</v>
      </c>
      <c r="K377" s="348">
        <v>46113</v>
      </c>
      <c r="L377" s="343" t="s">
        <v>605</v>
      </c>
      <c r="M377" s="343"/>
      <c r="N377" s="349" t="str">
        <f>IF(OR(MASTER_Workers!$E377="Contractor-PF",MASTER_Workers!$E377="Company"),"Yes","No")</f>
        <v>Yes</v>
      </c>
      <c r="O377" s="349" t="str">
        <f>IF(Table2[[#This Row],[Unit]]= "Sakar-III", "YES", "NO")</f>
        <v>NO</v>
      </c>
      <c r="P377" s="350">
        <v>100140671249</v>
      </c>
      <c r="Q377" s="350">
        <v>100140671249</v>
      </c>
      <c r="R377" s="343"/>
      <c r="S377" s="368" t="str">
        <f>IF(Table2[[#This Row],[Type]]&lt;&gt;"Company", "Contractor", IF(Table2[[#This Row],[Bank_Name]]&lt;&gt;"HDFC Bank", "Cheque Payment", "HDFC NEFT"))</f>
        <v>HDFC NEFT</v>
      </c>
      <c r="T377" s="343" t="s">
        <v>1082</v>
      </c>
      <c r="U377" s="367">
        <v>50100262035473</v>
      </c>
      <c r="V377" s="352">
        <v>0</v>
      </c>
      <c r="W377" s="106">
        <v>494</v>
      </c>
      <c r="X377" s="106">
        <v>246</v>
      </c>
      <c r="Y377" s="106"/>
      <c r="Z377" s="107">
        <f t="shared" si="47"/>
        <v>740</v>
      </c>
      <c r="AA377" s="156">
        <f t="shared" si="48"/>
        <v>59</v>
      </c>
      <c r="AB377" s="155">
        <f>ROUND(IF(Table2[[#This Row],[Type]]="Company",Table2[[#This Row],[Basic_Rate_Day]]*8.33%,5),0)</f>
        <v>41</v>
      </c>
      <c r="AC377" s="107">
        <f t="shared" si="49"/>
        <v>840</v>
      </c>
      <c r="AD377" s="106">
        <v>501</v>
      </c>
      <c r="AE377" s="343"/>
      <c r="AF377" s="343"/>
      <c r="AG377" s="343"/>
      <c r="AH377" s="343"/>
      <c r="AI377" s="349" t="str">
        <f t="shared" si="50"/>
        <v>1</v>
      </c>
      <c r="AJ377" s="369">
        <f t="shared" si="51"/>
        <v>238</v>
      </c>
      <c r="AK377" s="349" t="str" cm="1">
        <f t="array" ref="AK377">_xlfn.IFS(Z377&lt;=501, "440-501", Z377&lt;=550, "502-550", Z377&lt;=600, "551-600", Z377&lt;=650, "601-650", Z377&lt;=700, "651-700", TRUE, "Above 700")</f>
        <v>Above 700</v>
      </c>
      <c r="AL377" s="343"/>
      <c r="AM377" s="348"/>
      <c r="AN377" s="348">
        <f t="shared" si="52"/>
        <v>46113</v>
      </c>
      <c r="AO377" s="374" t="str">
        <f t="shared" si="53"/>
        <v>SV2PCOM079</v>
      </c>
      <c r="AP377" s="349" t="str">
        <f t="shared" ca="1" si="46"/>
        <v>0Y 4M</v>
      </c>
      <c r="AQ377" s="349" t="str">
        <f>IF(_xlfn.DAYS(SETUP!$A$2,AN377)&lt;365,"Less Than 1 Yr", IF(_xlfn.DAYS(SETUP!$A$2,AN377)&lt;=730,"1 Year to 2 Yrs", IF(_xlfn.DAYS(SETUP!$A$2,AN377)&lt;=1095,"2 Yrs to 3 Yrs", IF(_xlfn.DAYS(SETUP!$A$2,AN377)&lt;=1825,"3 Yrs to 5 Yrs", IF(_xlfn.DAYS(SETUP!$A$2,AN377)&lt;=2555,"5 Yrs to 7 Yrs", "Above 7 Yrs")))))</f>
        <v>Less Than 1 Yr</v>
      </c>
      <c r="AR377" s="356" t="str">
        <f>IF(J377="","",DATEDIF(J377,SETUP!$B$2,"Y")&amp;" Yrs")</f>
        <v>32 Yrs</v>
      </c>
      <c r="AS377" s="349" t="str">
        <f>IF(J377="","",
 IF(DATEDIF(J377,SETUP!$B$2,"Y")&lt;25,"Below 25",
 IF(DATEDIF(J377,SETUP!$B$2,"Y")&lt;30,"25-30",
 IF(DATEDIF(J377,SETUP!$B$2,"Y")&lt;35,"30-35",
 IF(DATEDIF(J377,SETUP!$B$2,"Y")&lt;40,"35-40",
 "Above 40")))))</f>
        <v>30-35</v>
      </c>
      <c r="AT377" s="343"/>
      <c r="AU377" s="343"/>
      <c r="AV377" s="349">
        <f t="shared" si="54"/>
        <v>20</v>
      </c>
      <c r="AW377" s="357"/>
      <c r="AX377" s="343">
        <v>494</v>
      </c>
      <c r="AY377" s="352">
        <v>246</v>
      </c>
      <c r="AZ377" s="343"/>
      <c r="BA377" s="343"/>
    </row>
    <row r="378" spans="1:53" ht="13.95" customHeight="1" x14ac:dyDescent="0.25">
      <c r="A378" s="343">
        <f>COUNTIF($D$2:D378,D378)</f>
        <v>131</v>
      </c>
      <c r="B378" s="344" t="s">
        <v>1186</v>
      </c>
      <c r="C378" s="345" t="s">
        <v>1187</v>
      </c>
      <c r="D378" s="343" t="s">
        <v>41</v>
      </c>
      <c r="E378" s="346" t="s">
        <v>163</v>
      </c>
      <c r="F378" s="347" t="s">
        <v>163</v>
      </c>
      <c r="G378" s="681" t="s">
        <v>1179</v>
      </c>
      <c r="H378" s="343"/>
      <c r="I378" s="348" t="s">
        <v>45</v>
      </c>
      <c r="J378" s="348">
        <v>34787</v>
      </c>
      <c r="K378" s="348">
        <v>46113</v>
      </c>
      <c r="L378" s="343" t="s">
        <v>605</v>
      </c>
      <c r="M378" s="343"/>
      <c r="N378" s="349" t="str">
        <f>IF(OR(MASTER_Workers!$E378="Contractor-PF",MASTER_Workers!$E378="Company"),"Yes","No")</f>
        <v>Yes</v>
      </c>
      <c r="O378" s="349" t="str">
        <f>IF(Table2[[#This Row],[Unit]]= "Sakar-III", "YES", "NO")</f>
        <v>NO</v>
      </c>
      <c r="P378" s="350">
        <v>100025298589</v>
      </c>
      <c r="Q378" s="350">
        <v>100025298589</v>
      </c>
      <c r="R378" s="343"/>
      <c r="S378" s="368" t="str">
        <f>IF(Table2[[#This Row],[Type]]&lt;&gt;"Company", "Contractor", IF(Table2[[#This Row],[Bank_Name]]&lt;&gt;"HDFC Bank", "Cheque Payment", "HDFC NEFT"))</f>
        <v>HDFC NEFT</v>
      </c>
      <c r="T378" s="343" t="s">
        <v>1082</v>
      </c>
      <c r="U378" s="367">
        <v>50100262035358</v>
      </c>
      <c r="V378" s="352">
        <v>0</v>
      </c>
      <c r="W378" s="106">
        <v>428</v>
      </c>
      <c r="X378" s="106">
        <v>138</v>
      </c>
      <c r="Y378" s="106"/>
      <c r="Z378" s="107">
        <f t="shared" si="47"/>
        <v>566</v>
      </c>
      <c r="AA378" s="156">
        <f t="shared" si="48"/>
        <v>51</v>
      </c>
      <c r="AB378" s="155">
        <f>ROUND(IF(Table2[[#This Row],[Type]]="Company",Table2[[#This Row],[Basic_Rate_Day]]*8.33%,5),0)</f>
        <v>36</v>
      </c>
      <c r="AC378" s="107">
        <f t="shared" si="49"/>
        <v>653</v>
      </c>
      <c r="AD378" s="106">
        <v>501</v>
      </c>
      <c r="AE378" s="343"/>
      <c r="AF378" s="343"/>
      <c r="AG378" s="343"/>
      <c r="AH378" s="343"/>
      <c r="AI378" s="349" t="str">
        <f t="shared" si="50"/>
        <v>1</v>
      </c>
      <c r="AJ378" s="369">
        <f t="shared" si="51"/>
        <v>64</v>
      </c>
      <c r="AK378" s="349" t="str" cm="1">
        <f t="array" ref="AK378">_xlfn.IFS(Z378&lt;=501, "440-501", Z378&lt;=550, "502-550", Z378&lt;=600, "551-600", Z378&lt;=650, "601-650", Z378&lt;=700, "651-700", TRUE, "Above 700")</f>
        <v>551-600</v>
      </c>
      <c r="AL378" s="343"/>
      <c r="AM378" s="348"/>
      <c r="AN378" s="348">
        <f t="shared" si="52"/>
        <v>46113</v>
      </c>
      <c r="AO378" s="374" t="str">
        <f t="shared" si="53"/>
        <v>SV2PCOM081</v>
      </c>
      <c r="AP378" s="349" t="str">
        <f t="shared" ca="1" si="46"/>
        <v>0Y 4M</v>
      </c>
      <c r="AQ378" s="349" t="str">
        <f>IF(_xlfn.DAYS(SETUP!$A$2,AN378)&lt;365,"Less Than 1 Yr", IF(_xlfn.DAYS(SETUP!$A$2,AN378)&lt;=730,"1 Year to 2 Yrs", IF(_xlfn.DAYS(SETUP!$A$2,AN378)&lt;=1095,"2 Yrs to 3 Yrs", IF(_xlfn.DAYS(SETUP!$A$2,AN378)&lt;=1825,"3 Yrs to 5 Yrs", IF(_xlfn.DAYS(SETUP!$A$2,AN378)&lt;=2555,"5 Yrs to 7 Yrs", "Above 7 Yrs")))))</f>
        <v>Less Than 1 Yr</v>
      </c>
      <c r="AR378" s="356" t="str">
        <f>IF(J378="","",DATEDIF(J378,SETUP!$B$2,"Y")&amp;" Yrs")</f>
        <v>31 Yrs</v>
      </c>
      <c r="AS378" s="349" t="str">
        <f>IF(J378="","",
 IF(DATEDIF(J378,SETUP!$B$2,"Y")&lt;25,"Below 25",
 IF(DATEDIF(J378,SETUP!$B$2,"Y")&lt;30,"25-30",
 IF(DATEDIF(J378,SETUP!$B$2,"Y")&lt;35,"30-35",
 IF(DATEDIF(J378,SETUP!$B$2,"Y")&lt;40,"35-40",
 "Above 40")))))</f>
        <v>30-35</v>
      </c>
      <c r="AT378" s="343"/>
      <c r="AU378" s="343"/>
      <c r="AV378" s="349">
        <f t="shared" si="54"/>
        <v>20</v>
      </c>
      <c r="AW378" s="357"/>
      <c r="AX378" s="343">
        <v>428</v>
      </c>
      <c r="AY378" s="352">
        <v>138</v>
      </c>
      <c r="AZ378" s="343"/>
      <c r="BA378" s="343"/>
    </row>
    <row r="379" spans="1:53" ht="13.95" customHeight="1" x14ac:dyDescent="0.25">
      <c r="A379" s="343">
        <f>COUNTIF($D$2:D379,D379)</f>
        <v>132</v>
      </c>
      <c r="B379" s="344" t="s">
        <v>1188</v>
      </c>
      <c r="C379" s="345" t="s">
        <v>1189</v>
      </c>
      <c r="D379" s="343" t="s">
        <v>41</v>
      </c>
      <c r="E379" s="346" t="s">
        <v>163</v>
      </c>
      <c r="F379" s="347" t="s">
        <v>163</v>
      </c>
      <c r="G379" s="681" t="s">
        <v>1179</v>
      </c>
      <c r="H379" s="343"/>
      <c r="I379" s="348" t="s">
        <v>45</v>
      </c>
      <c r="J379" s="348">
        <v>32136</v>
      </c>
      <c r="K379" s="348">
        <v>46113</v>
      </c>
      <c r="L379" s="343" t="s">
        <v>605</v>
      </c>
      <c r="M379" s="343"/>
      <c r="N379" s="349" t="str">
        <f>IF(OR(MASTER_Workers!$E379="Contractor-PF",MASTER_Workers!$E379="Company"),"Yes","No")</f>
        <v>Yes</v>
      </c>
      <c r="O379" s="349" t="str">
        <f>IF(Table2[[#This Row],[Unit]]= "Sakar-III", "YES", "NO")</f>
        <v>NO</v>
      </c>
      <c r="P379" s="350">
        <v>100016661321</v>
      </c>
      <c r="Q379" s="350">
        <v>100016661321</v>
      </c>
      <c r="R379" s="343"/>
      <c r="S379" s="368" t="str">
        <f>IF(Table2[[#This Row],[Type]]&lt;&gt;"Company", "Contractor", IF(Table2[[#This Row],[Bank_Name]]&lt;&gt;"HDFC Bank", "Cheque Payment", "HDFC NEFT"))</f>
        <v>HDFC NEFT</v>
      </c>
      <c r="T379" s="343" t="s">
        <v>1082</v>
      </c>
      <c r="U379" s="367">
        <v>50100262034648</v>
      </c>
      <c r="V379" s="352">
        <v>0</v>
      </c>
      <c r="W379" s="106">
        <v>441</v>
      </c>
      <c r="X379" s="106">
        <v>154</v>
      </c>
      <c r="Y379" s="106"/>
      <c r="Z379" s="107">
        <f t="shared" si="47"/>
        <v>595</v>
      </c>
      <c r="AA379" s="156">
        <f t="shared" si="48"/>
        <v>53</v>
      </c>
      <c r="AB379" s="155">
        <f>ROUND(IF(Table2[[#This Row],[Type]]="Company",Table2[[#This Row],[Basic_Rate_Day]]*8.33%,5),0)</f>
        <v>37</v>
      </c>
      <c r="AC379" s="107">
        <f t="shared" si="49"/>
        <v>685</v>
      </c>
      <c r="AD379" s="106">
        <v>501</v>
      </c>
      <c r="AE379" s="343"/>
      <c r="AF379" s="343"/>
      <c r="AG379" s="343"/>
      <c r="AH379" s="343"/>
      <c r="AI379" s="349" t="str">
        <f t="shared" si="50"/>
        <v>1</v>
      </c>
      <c r="AJ379" s="369">
        <f t="shared" si="51"/>
        <v>93</v>
      </c>
      <c r="AK379" s="349" t="str" cm="1">
        <f t="array" ref="AK379">_xlfn.IFS(Z379&lt;=501, "440-501", Z379&lt;=550, "502-550", Z379&lt;=600, "551-600", Z379&lt;=650, "601-650", Z379&lt;=700, "651-700", TRUE, "Above 700")</f>
        <v>551-600</v>
      </c>
      <c r="AL379" s="343"/>
      <c r="AM379" s="348"/>
      <c r="AN379" s="348">
        <f t="shared" si="52"/>
        <v>46113</v>
      </c>
      <c r="AO379" s="374" t="str">
        <f t="shared" si="53"/>
        <v>SV2PCOM082</v>
      </c>
      <c r="AP379" s="349" t="str">
        <f t="shared" ca="1" si="46"/>
        <v>0Y 4M</v>
      </c>
      <c r="AQ379" s="349" t="str">
        <f>IF(_xlfn.DAYS(SETUP!$A$2,AN379)&lt;365,"Less Than 1 Yr", IF(_xlfn.DAYS(SETUP!$A$2,AN379)&lt;=730,"1 Year to 2 Yrs", IF(_xlfn.DAYS(SETUP!$A$2,AN379)&lt;=1095,"2 Yrs to 3 Yrs", IF(_xlfn.DAYS(SETUP!$A$2,AN379)&lt;=1825,"3 Yrs to 5 Yrs", IF(_xlfn.DAYS(SETUP!$A$2,AN379)&lt;=2555,"5 Yrs to 7 Yrs", "Above 7 Yrs")))))</f>
        <v>Less Than 1 Yr</v>
      </c>
      <c r="AR379" s="356" t="str">
        <f>IF(J379="","",DATEDIF(J379,SETUP!$B$2,"Y")&amp;" Yrs")</f>
        <v>38 Yrs</v>
      </c>
      <c r="AS379" s="349" t="str">
        <f>IF(J379="","",
 IF(DATEDIF(J379,SETUP!$B$2,"Y")&lt;25,"Below 25",
 IF(DATEDIF(J379,SETUP!$B$2,"Y")&lt;30,"25-30",
 IF(DATEDIF(J379,SETUP!$B$2,"Y")&lt;35,"30-35",
 IF(DATEDIF(J379,SETUP!$B$2,"Y")&lt;40,"35-40",
 "Above 40")))))</f>
        <v>35-40</v>
      </c>
      <c r="AT379" s="343"/>
      <c r="AU379" s="343"/>
      <c r="AV379" s="349">
        <f t="shared" si="54"/>
        <v>20</v>
      </c>
      <c r="AW379" s="357"/>
      <c r="AX379" s="343">
        <v>441</v>
      </c>
      <c r="AY379" s="352">
        <v>154</v>
      </c>
      <c r="AZ379" s="343"/>
      <c r="BA379" s="343"/>
    </row>
    <row r="380" spans="1:53" ht="13.95" customHeight="1" x14ac:dyDescent="0.25">
      <c r="A380" s="343">
        <f>COUNTIF($D$2:D380,D380)</f>
        <v>133</v>
      </c>
      <c r="B380" s="344" t="s">
        <v>1190</v>
      </c>
      <c r="C380" s="345" t="s">
        <v>1191</v>
      </c>
      <c r="D380" s="343" t="s">
        <v>41</v>
      </c>
      <c r="E380" s="346" t="s">
        <v>163</v>
      </c>
      <c r="F380" s="347" t="s">
        <v>163</v>
      </c>
      <c r="G380" s="681" t="s">
        <v>1179</v>
      </c>
      <c r="H380" s="343"/>
      <c r="I380" s="348" t="s">
        <v>45</v>
      </c>
      <c r="J380" s="348">
        <v>34885</v>
      </c>
      <c r="K380" s="348">
        <v>46113</v>
      </c>
      <c r="L380" s="343" t="s">
        <v>605</v>
      </c>
      <c r="M380" s="343"/>
      <c r="N380" s="349" t="str">
        <f>IF(OR(MASTER_Workers!$E380="Contractor-PF",MASTER_Workers!$E380="Company"),"Yes","No")</f>
        <v>Yes</v>
      </c>
      <c r="O380" s="349" t="str">
        <f>IF(Table2[[#This Row],[Unit]]= "Sakar-III", "YES", "NO")</f>
        <v>NO</v>
      </c>
      <c r="P380" s="350">
        <v>100007037736</v>
      </c>
      <c r="Q380" s="350">
        <v>100007037736</v>
      </c>
      <c r="R380" s="343"/>
      <c r="S380" s="368" t="str">
        <f>IF(Table2[[#This Row],[Type]]&lt;&gt;"Company", "Contractor", IF(Table2[[#This Row],[Bank_Name]]&lt;&gt;"HDFC Bank", "Cheque Payment", "HDFC NEFT"))</f>
        <v>HDFC NEFT</v>
      </c>
      <c r="T380" s="343" t="s">
        <v>1082</v>
      </c>
      <c r="U380" s="367">
        <v>50100262034303</v>
      </c>
      <c r="V380" s="352">
        <v>0</v>
      </c>
      <c r="W380" s="106">
        <v>437</v>
      </c>
      <c r="X380" s="106">
        <v>154</v>
      </c>
      <c r="Y380" s="106"/>
      <c r="Z380" s="107">
        <f t="shared" si="47"/>
        <v>591</v>
      </c>
      <c r="AA380" s="156">
        <f t="shared" si="48"/>
        <v>52</v>
      </c>
      <c r="AB380" s="155">
        <f>ROUND(IF(Table2[[#This Row],[Type]]="Company",Table2[[#This Row],[Basic_Rate_Day]]*8.33%,5),0)</f>
        <v>36</v>
      </c>
      <c r="AC380" s="107">
        <f t="shared" si="49"/>
        <v>679</v>
      </c>
      <c r="AD380" s="106">
        <v>501</v>
      </c>
      <c r="AE380" s="343"/>
      <c r="AF380" s="343"/>
      <c r="AG380" s="343"/>
      <c r="AH380" s="343"/>
      <c r="AI380" s="349" t="str">
        <f t="shared" si="50"/>
        <v>1</v>
      </c>
      <c r="AJ380" s="369">
        <f t="shared" si="51"/>
        <v>89</v>
      </c>
      <c r="AK380" s="349" t="str" cm="1">
        <f t="array" ref="AK380">_xlfn.IFS(Z380&lt;=501, "440-501", Z380&lt;=550, "502-550", Z380&lt;=600, "551-600", Z380&lt;=650, "601-650", Z380&lt;=700, "651-700", TRUE, "Above 700")</f>
        <v>551-600</v>
      </c>
      <c r="AL380" s="343"/>
      <c r="AM380" s="348"/>
      <c r="AN380" s="348">
        <f t="shared" si="52"/>
        <v>46113</v>
      </c>
      <c r="AO380" s="374" t="str">
        <f t="shared" si="53"/>
        <v>SV2PCOM083</v>
      </c>
      <c r="AP380" s="349" t="str">
        <f t="shared" ca="1" si="46"/>
        <v>0Y 4M</v>
      </c>
      <c r="AQ380" s="349" t="str">
        <f>IF(_xlfn.DAYS(SETUP!$A$2,AN380)&lt;365,"Less Than 1 Yr", IF(_xlfn.DAYS(SETUP!$A$2,AN380)&lt;=730,"1 Year to 2 Yrs", IF(_xlfn.DAYS(SETUP!$A$2,AN380)&lt;=1095,"2 Yrs to 3 Yrs", IF(_xlfn.DAYS(SETUP!$A$2,AN380)&lt;=1825,"3 Yrs to 5 Yrs", IF(_xlfn.DAYS(SETUP!$A$2,AN380)&lt;=2555,"5 Yrs to 7 Yrs", "Above 7 Yrs")))))</f>
        <v>Less Than 1 Yr</v>
      </c>
      <c r="AR380" s="356" t="str">
        <f>IF(J380="","",DATEDIF(J380,SETUP!$B$2,"Y")&amp;" Yrs")</f>
        <v>30 Yrs</v>
      </c>
      <c r="AS380" s="349" t="str">
        <f>IF(J380="","",
 IF(DATEDIF(J380,SETUP!$B$2,"Y")&lt;25,"Below 25",
 IF(DATEDIF(J380,SETUP!$B$2,"Y")&lt;30,"25-30",
 IF(DATEDIF(J380,SETUP!$B$2,"Y")&lt;35,"30-35",
 IF(DATEDIF(J380,SETUP!$B$2,"Y")&lt;40,"35-40",
 "Above 40")))))</f>
        <v>30-35</v>
      </c>
      <c r="AT380" s="343"/>
      <c r="AU380" s="343"/>
      <c r="AV380" s="349">
        <f t="shared" si="54"/>
        <v>20</v>
      </c>
      <c r="AW380" s="357"/>
      <c r="AX380" s="343">
        <v>437</v>
      </c>
      <c r="AY380" s="352">
        <v>154</v>
      </c>
      <c r="AZ380" s="343"/>
      <c r="BA380" s="343"/>
    </row>
    <row r="381" spans="1:53" ht="13.95" customHeight="1" x14ac:dyDescent="0.25">
      <c r="A381" s="343">
        <f>COUNTIF($D$2:D381,D381)</f>
        <v>134</v>
      </c>
      <c r="B381" s="344" t="s">
        <v>1194</v>
      </c>
      <c r="C381" s="345" t="s">
        <v>1195</v>
      </c>
      <c r="D381" s="343" t="s">
        <v>41</v>
      </c>
      <c r="E381" s="346" t="s">
        <v>163</v>
      </c>
      <c r="F381" s="347" t="s">
        <v>163</v>
      </c>
      <c r="G381" s="681" t="s">
        <v>1179</v>
      </c>
      <c r="H381" s="343"/>
      <c r="I381" s="348" t="s">
        <v>52</v>
      </c>
      <c r="J381" s="348">
        <v>34128</v>
      </c>
      <c r="K381" s="348">
        <v>46113</v>
      </c>
      <c r="L381" s="343" t="s">
        <v>605</v>
      </c>
      <c r="M381" s="343"/>
      <c r="N381" s="349" t="str">
        <f>IF(OR(MASTER_Workers!$E381="Contractor-PF",MASTER_Workers!$E381="Company"),"Yes","No")</f>
        <v>Yes</v>
      </c>
      <c r="O381" s="349" t="str">
        <f>IF(Table2[[#This Row],[Unit]]= "Sakar-III", "YES", "NO")</f>
        <v>NO</v>
      </c>
      <c r="P381" s="350">
        <v>100509705281</v>
      </c>
      <c r="Q381" s="350">
        <v>100509705281</v>
      </c>
      <c r="R381" s="343"/>
      <c r="S381" s="368" t="str">
        <f>IF(Table2[[#This Row],[Type]]&lt;&gt;"Company", "Contractor", IF(Table2[[#This Row],[Bank_Name]]&lt;&gt;"HDFC Bank", "Cheque Payment", "HDFC NEFT"))</f>
        <v>HDFC NEFT</v>
      </c>
      <c r="T381" s="343" t="s">
        <v>1082</v>
      </c>
      <c r="U381" s="367">
        <v>50100262034329</v>
      </c>
      <c r="V381" s="352">
        <v>0</v>
      </c>
      <c r="W381" s="106">
        <v>427</v>
      </c>
      <c r="X381" s="106">
        <v>148</v>
      </c>
      <c r="Y381" s="106"/>
      <c r="Z381" s="107">
        <f t="shared" si="47"/>
        <v>575</v>
      </c>
      <c r="AA381" s="156">
        <f t="shared" si="48"/>
        <v>51</v>
      </c>
      <c r="AB381" s="155">
        <f>ROUND(IF(Table2[[#This Row],[Type]]="Company",Table2[[#This Row],[Basic_Rate_Day]]*8.33%,5),0)</f>
        <v>36</v>
      </c>
      <c r="AC381" s="107">
        <f t="shared" si="49"/>
        <v>662</v>
      </c>
      <c r="AD381" s="106">
        <v>501</v>
      </c>
      <c r="AE381" s="343"/>
      <c r="AF381" s="343"/>
      <c r="AG381" s="343"/>
      <c r="AH381" s="343"/>
      <c r="AI381" s="349" t="str">
        <f t="shared" si="50"/>
        <v>1</v>
      </c>
      <c r="AJ381" s="369">
        <f t="shared" si="51"/>
        <v>73</v>
      </c>
      <c r="AK381" s="349" t="str" cm="1">
        <f t="array" ref="AK381">_xlfn.IFS(Z381&lt;=501, "440-501", Z381&lt;=550, "502-550", Z381&lt;=600, "551-600", Z381&lt;=650, "601-650", Z381&lt;=700, "651-700", TRUE, "Above 700")</f>
        <v>551-600</v>
      </c>
      <c r="AL381" s="343"/>
      <c r="AM381" s="348"/>
      <c r="AN381" s="348">
        <f t="shared" si="52"/>
        <v>46113</v>
      </c>
      <c r="AO381" s="374" t="str">
        <f t="shared" si="53"/>
        <v>SV2PCOM085</v>
      </c>
      <c r="AP381" s="349" t="str">
        <f t="shared" ca="1" si="46"/>
        <v>0Y 4M</v>
      </c>
      <c r="AQ381" s="349" t="str">
        <f>IF(_xlfn.DAYS(SETUP!$A$2,AN381)&lt;365,"Less Than 1 Yr", IF(_xlfn.DAYS(SETUP!$A$2,AN381)&lt;=730,"1 Year to 2 Yrs", IF(_xlfn.DAYS(SETUP!$A$2,AN381)&lt;=1095,"2 Yrs to 3 Yrs", IF(_xlfn.DAYS(SETUP!$A$2,AN381)&lt;=1825,"3 Yrs to 5 Yrs", IF(_xlfn.DAYS(SETUP!$A$2,AN381)&lt;=2555,"5 Yrs to 7 Yrs", "Above 7 Yrs")))))</f>
        <v>Less Than 1 Yr</v>
      </c>
      <c r="AR381" s="356" t="str">
        <f>IF(J381="","",DATEDIF(J381,SETUP!$B$2,"Y")&amp;" Yrs")</f>
        <v>32 Yrs</v>
      </c>
      <c r="AS381" s="349" t="str">
        <f>IF(J381="","",
 IF(DATEDIF(J381,SETUP!$B$2,"Y")&lt;25,"Below 25",
 IF(DATEDIF(J381,SETUP!$B$2,"Y")&lt;30,"25-30",
 IF(DATEDIF(J381,SETUP!$B$2,"Y")&lt;35,"30-35",
 IF(DATEDIF(J381,SETUP!$B$2,"Y")&lt;40,"35-40",
 "Above 40")))))</f>
        <v>30-35</v>
      </c>
      <c r="AT381" s="343"/>
      <c r="AU381" s="343"/>
      <c r="AV381" s="349">
        <f t="shared" si="54"/>
        <v>20</v>
      </c>
      <c r="AW381" s="357"/>
      <c r="AX381" s="343">
        <v>427</v>
      </c>
      <c r="AY381" s="352">
        <v>148</v>
      </c>
      <c r="AZ381" s="343"/>
      <c r="BA381" s="343"/>
    </row>
    <row r="382" spans="1:53" ht="13.95" customHeight="1" x14ac:dyDescent="0.25">
      <c r="A382" s="343">
        <f>COUNTIF($D$2:D382,D382)</f>
        <v>135</v>
      </c>
      <c r="B382" s="344" t="s">
        <v>1196</v>
      </c>
      <c r="C382" s="345" t="s">
        <v>1197</v>
      </c>
      <c r="D382" s="343" t="s">
        <v>41</v>
      </c>
      <c r="E382" s="346" t="s">
        <v>163</v>
      </c>
      <c r="F382" s="347" t="s">
        <v>163</v>
      </c>
      <c r="G382" s="681" t="s">
        <v>1179</v>
      </c>
      <c r="H382" s="343"/>
      <c r="I382" s="348" t="s">
        <v>52</v>
      </c>
      <c r="J382" s="348">
        <v>36073</v>
      </c>
      <c r="K382" s="348">
        <v>46113</v>
      </c>
      <c r="L382" s="343" t="s">
        <v>605</v>
      </c>
      <c r="M382" s="343"/>
      <c r="N382" s="349" t="str">
        <f>IF(OR(MASTER_Workers!$E382="Contractor-PF",MASTER_Workers!$E382="Company"),"Yes","No")</f>
        <v>Yes</v>
      </c>
      <c r="O382" s="349" t="str">
        <f>IF(Table2[[#This Row],[Unit]]= "Sakar-III", "YES", "NO")</f>
        <v>NO</v>
      </c>
      <c r="P382" s="350">
        <v>100509779874</v>
      </c>
      <c r="Q382" s="350">
        <v>100509779874</v>
      </c>
      <c r="R382" s="343"/>
      <c r="S382" s="368" t="str">
        <f>IF(Table2[[#This Row],[Type]]&lt;&gt;"Company", "Contractor", IF(Table2[[#This Row],[Bank_Name]]&lt;&gt;"HDFC Bank", "Cheque Payment", "HDFC NEFT"))</f>
        <v>HDFC NEFT</v>
      </c>
      <c r="T382" s="343" t="s">
        <v>1082</v>
      </c>
      <c r="U382" s="367">
        <v>50100262034585</v>
      </c>
      <c r="V382" s="352">
        <v>0</v>
      </c>
      <c r="W382" s="106">
        <v>427</v>
      </c>
      <c r="X382" s="106">
        <v>148</v>
      </c>
      <c r="Y382" s="106"/>
      <c r="Z382" s="107">
        <f t="shared" si="47"/>
        <v>575</v>
      </c>
      <c r="AA382" s="156">
        <f t="shared" si="48"/>
        <v>51</v>
      </c>
      <c r="AB382" s="155">
        <f>ROUND(IF(Table2[[#This Row],[Type]]="Company",Table2[[#This Row],[Basic_Rate_Day]]*8.33%,5),0)</f>
        <v>36</v>
      </c>
      <c r="AC382" s="107">
        <f t="shared" si="49"/>
        <v>662</v>
      </c>
      <c r="AD382" s="106">
        <v>501</v>
      </c>
      <c r="AE382" s="343"/>
      <c r="AF382" s="343"/>
      <c r="AG382" s="343"/>
      <c r="AH382" s="343"/>
      <c r="AI382" s="349" t="str">
        <f t="shared" si="50"/>
        <v>1</v>
      </c>
      <c r="AJ382" s="369">
        <f t="shared" si="51"/>
        <v>73</v>
      </c>
      <c r="AK382" s="349" t="str" cm="1">
        <f t="array" ref="AK382">_xlfn.IFS(Z382&lt;=501, "440-501", Z382&lt;=550, "502-550", Z382&lt;=600, "551-600", Z382&lt;=650, "601-650", Z382&lt;=700, "651-700", TRUE, "Above 700")</f>
        <v>551-600</v>
      </c>
      <c r="AL382" s="343"/>
      <c r="AM382" s="348"/>
      <c r="AN382" s="348">
        <f t="shared" si="52"/>
        <v>46113</v>
      </c>
      <c r="AO382" s="374" t="str">
        <f t="shared" si="53"/>
        <v>SV2PCOM086</v>
      </c>
      <c r="AP382" s="349" t="str">
        <f t="shared" ca="1" si="46"/>
        <v>0Y 4M</v>
      </c>
      <c r="AQ382" s="349" t="str">
        <f>IF(_xlfn.DAYS(SETUP!$A$2,AN382)&lt;365,"Less Than 1 Yr", IF(_xlfn.DAYS(SETUP!$A$2,AN382)&lt;=730,"1 Year to 2 Yrs", IF(_xlfn.DAYS(SETUP!$A$2,AN382)&lt;=1095,"2 Yrs to 3 Yrs", IF(_xlfn.DAYS(SETUP!$A$2,AN382)&lt;=1825,"3 Yrs to 5 Yrs", IF(_xlfn.DAYS(SETUP!$A$2,AN382)&lt;=2555,"5 Yrs to 7 Yrs", "Above 7 Yrs")))))</f>
        <v>Less Than 1 Yr</v>
      </c>
      <c r="AR382" s="356" t="str">
        <f>IF(J382="","",DATEDIF(J382,SETUP!$B$2,"Y")&amp;" Yrs")</f>
        <v>27 Yrs</v>
      </c>
      <c r="AS382" s="349" t="str">
        <f>IF(J382="","",
 IF(DATEDIF(J382,SETUP!$B$2,"Y")&lt;25,"Below 25",
 IF(DATEDIF(J382,SETUP!$B$2,"Y")&lt;30,"25-30",
 IF(DATEDIF(J382,SETUP!$B$2,"Y")&lt;35,"30-35",
 IF(DATEDIF(J382,SETUP!$B$2,"Y")&lt;40,"35-40",
 "Above 40")))))</f>
        <v>25-30</v>
      </c>
      <c r="AT382" s="343"/>
      <c r="AU382" s="343"/>
      <c r="AV382" s="349">
        <f t="shared" si="54"/>
        <v>20</v>
      </c>
      <c r="AW382" s="357"/>
      <c r="AX382" s="343">
        <v>427</v>
      </c>
      <c r="AY382" s="352">
        <v>148</v>
      </c>
      <c r="AZ382" s="343"/>
      <c r="BA382" s="343"/>
    </row>
    <row r="383" spans="1:53" ht="13.95" customHeight="1" x14ac:dyDescent="0.25">
      <c r="A383" s="343">
        <f>COUNTIF($D$2:D383,D383)</f>
        <v>136</v>
      </c>
      <c r="B383" s="344" t="s">
        <v>1198</v>
      </c>
      <c r="C383" s="345" t="s">
        <v>1199</v>
      </c>
      <c r="D383" s="343" t="s">
        <v>41</v>
      </c>
      <c r="E383" s="346" t="s">
        <v>163</v>
      </c>
      <c r="F383" s="347" t="s">
        <v>163</v>
      </c>
      <c r="G383" s="681" t="s">
        <v>1179</v>
      </c>
      <c r="H383" s="343"/>
      <c r="I383" s="348" t="s">
        <v>45</v>
      </c>
      <c r="J383" s="348">
        <v>30631</v>
      </c>
      <c r="K383" s="348">
        <v>46113</v>
      </c>
      <c r="L383" s="343" t="s">
        <v>605</v>
      </c>
      <c r="M383" s="343"/>
      <c r="N383" s="349" t="str">
        <f>IF(OR(MASTER_Workers!$E383="Contractor-PF",MASTER_Workers!$E383="Company"),"Yes","No")</f>
        <v>Yes</v>
      </c>
      <c r="O383" s="349" t="str">
        <f>IF(Table2[[#This Row],[Unit]]= "Sakar-III", "YES", "NO")</f>
        <v>NO</v>
      </c>
      <c r="P383" s="350">
        <v>100509605736</v>
      </c>
      <c r="Q383" s="350">
        <v>100509605736</v>
      </c>
      <c r="R383" s="343"/>
      <c r="S383" s="368" t="str">
        <f>IF(Table2[[#This Row],[Type]]&lt;&gt;"Company", "Contractor", IF(Table2[[#This Row],[Bank_Name]]&lt;&gt;"HDFC Bank", "Cheque Payment", "HDFC NEFT"))</f>
        <v>HDFC NEFT</v>
      </c>
      <c r="T383" s="343" t="s">
        <v>1082</v>
      </c>
      <c r="U383" s="367">
        <v>50100262034559</v>
      </c>
      <c r="V383" s="352">
        <v>0</v>
      </c>
      <c r="W383" s="106">
        <v>441</v>
      </c>
      <c r="X383" s="106">
        <v>154</v>
      </c>
      <c r="Y383" s="106"/>
      <c r="Z383" s="107">
        <f t="shared" si="47"/>
        <v>595</v>
      </c>
      <c r="AA383" s="156">
        <f t="shared" si="48"/>
        <v>53</v>
      </c>
      <c r="AB383" s="155">
        <f>ROUND(IF(Table2[[#This Row],[Type]]="Company",Table2[[#This Row],[Basic_Rate_Day]]*8.33%,5),0)</f>
        <v>37</v>
      </c>
      <c r="AC383" s="107">
        <f t="shared" si="49"/>
        <v>685</v>
      </c>
      <c r="AD383" s="106">
        <v>501</v>
      </c>
      <c r="AE383" s="343"/>
      <c r="AF383" s="343"/>
      <c r="AG383" s="343"/>
      <c r="AH383" s="343"/>
      <c r="AI383" s="349" t="str">
        <f t="shared" si="50"/>
        <v>1</v>
      </c>
      <c r="AJ383" s="369">
        <f t="shared" si="51"/>
        <v>93</v>
      </c>
      <c r="AK383" s="349" t="str" cm="1">
        <f t="array" ref="AK383">_xlfn.IFS(Z383&lt;=501, "440-501", Z383&lt;=550, "502-550", Z383&lt;=600, "551-600", Z383&lt;=650, "601-650", Z383&lt;=700, "651-700", TRUE, "Above 700")</f>
        <v>551-600</v>
      </c>
      <c r="AL383" s="343"/>
      <c r="AM383" s="348"/>
      <c r="AN383" s="348">
        <f t="shared" si="52"/>
        <v>46113</v>
      </c>
      <c r="AO383" s="374" t="str">
        <f t="shared" si="53"/>
        <v>SV2PCOM087</v>
      </c>
      <c r="AP383" s="349" t="str">
        <f t="shared" ca="1" si="46"/>
        <v>0Y 4M</v>
      </c>
      <c r="AQ383" s="349" t="str">
        <f>IF(_xlfn.DAYS(SETUP!$A$2,AN383)&lt;365,"Less Than 1 Yr", IF(_xlfn.DAYS(SETUP!$A$2,AN383)&lt;=730,"1 Year to 2 Yrs", IF(_xlfn.DAYS(SETUP!$A$2,AN383)&lt;=1095,"2 Yrs to 3 Yrs", IF(_xlfn.DAYS(SETUP!$A$2,AN383)&lt;=1825,"3 Yrs to 5 Yrs", IF(_xlfn.DAYS(SETUP!$A$2,AN383)&lt;=2555,"5 Yrs to 7 Yrs", "Above 7 Yrs")))))</f>
        <v>Less Than 1 Yr</v>
      </c>
      <c r="AR383" s="356" t="str">
        <f>IF(J383="","",DATEDIF(J383,SETUP!$B$2,"Y")&amp;" Yrs")</f>
        <v>42 Yrs</v>
      </c>
      <c r="AS383" s="349" t="str">
        <f>IF(J383="","",
 IF(DATEDIF(J383,SETUP!$B$2,"Y")&lt;25,"Below 25",
 IF(DATEDIF(J383,SETUP!$B$2,"Y")&lt;30,"25-30",
 IF(DATEDIF(J383,SETUP!$B$2,"Y")&lt;35,"30-35",
 IF(DATEDIF(J383,SETUP!$B$2,"Y")&lt;40,"35-40",
 "Above 40")))))</f>
        <v>Above 40</v>
      </c>
      <c r="AT383" s="343"/>
      <c r="AU383" s="343"/>
      <c r="AV383" s="349">
        <f t="shared" si="54"/>
        <v>20</v>
      </c>
      <c r="AW383" s="357"/>
      <c r="AX383" s="343">
        <v>441</v>
      </c>
      <c r="AY383" s="352">
        <v>154</v>
      </c>
      <c r="AZ383" s="343"/>
      <c r="BA383" s="343"/>
    </row>
    <row r="384" spans="1:53" ht="13.95" customHeight="1" x14ac:dyDescent="0.25">
      <c r="A384" s="343">
        <f>COUNTIF($D$2:D384,D384)</f>
        <v>137</v>
      </c>
      <c r="B384" s="344" t="s">
        <v>1200</v>
      </c>
      <c r="C384" s="345" t="s">
        <v>1201</v>
      </c>
      <c r="D384" s="343" t="s">
        <v>41</v>
      </c>
      <c r="E384" s="346" t="s">
        <v>163</v>
      </c>
      <c r="F384" s="347" t="s">
        <v>163</v>
      </c>
      <c r="G384" s="681" t="s">
        <v>1179</v>
      </c>
      <c r="H384" s="343"/>
      <c r="I384" s="348" t="s">
        <v>45</v>
      </c>
      <c r="J384" s="348">
        <v>35174</v>
      </c>
      <c r="K384" s="348">
        <v>46113</v>
      </c>
      <c r="L384" s="343" t="s">
        <v>605</v>
      </c>
      <c r="M384" s="343"/>
      <c r="N384" s="349" t="str">
        <f>IF(OR(MASTER_Workers!$E384="Contractor-PF",MASTER_Workers!$E384="Company"),"Yes","No")</f>
        <v>Yes</v>
      </c>
      <c r="O384" s="349" t="str">
        <f>IF(Table2[[#This Row],[Unit]]= "Sakar-III", "YES", "NO")</f>
        <v>NO</v>
      </c>
      <c r="P384" s="350">
        <v>100509976285</v>
      </c>
      <c r="Q384" s="350">
        <v>100509976285</v>
      </c>
      <c r="R384" s="343"/>
      <c r="S384" s="368" t="str">
        <f>IF(Table2[[#This Row],[Type]]&lt;&gt;"Company", "Contractor", IF(Table2[[#This Row],[Bank_Name]]&lt;&gt;"HDFC Bank", "Cheque Payment", "HDFC NEFT"))</f>
        <v>HDFC NEFT</v>
      </c>
      <c r="T384" s="343" t="s">
        <v>1082</v>
      </c>
      <c r="U384" s="367">
        <v>50100262035345</v>
      </c>
      <c r="V384" s="352">
        <v>0</v>
      </c>
      <c r="W384" s="106">
        <v>408</v>
      </c>
      <c r="X384" s="106">
        <v>132</v>
      </c>
      <c r="Y384" s="106"/>
      <c r="Z384" s="107">
        <f t="shared" si="47"/>
        <v>540</v>
      </c>
      <c r="AA384" s="156">
        <f t="shared" si="48"/>
        <v>49</v>
      </c>
      <c r="AB384" s="155">
        <f>ROUND(IF(Table2[[#This Row],[Type]]="Company",Table2[[#This Row],[Basic_Rate_Day]]*8.33%,5),0)</f>
        <v>34</v>
      </c>
      <c r="AC384" s="107">
        <f t="shared" si="49"/>
        <v>623</v>
      </c>
      <c r="AD384" s="106">
        <v>501</v>
      </c>
      <c r="AE384" s="343"/>
      <c r="AF384" s="343"/>
      <c r="AG384" s="343"/>
      <c r="AH384" s="343"/>
      <c r="AI384" s="349" t="str">
        <f t="shared" si="50"/>
        <v>1</v>
      </c>
      <c r="AJ384" s="369">
        <f t="shared" si="51"/>
        <v>38</v>
      </c>
      <c r="AK384" s="349" t="str" cm="1">
        <f t="array" ref="AK384">_xlfn.IFS(Z384&lt;=501, "440-501", Z384&lt;=550, "502-550", Z384&lt;=600, "551-600", Z384&lt;=650, "601-650", Z384&lt;=700, "651-700", TRUE, "Above 700")</f>
        <v>502-550</v>
      </c>
      <c r="AL384" s="343"/>
      <c r="AM384" s="348"/>
      <c r="AN384" s="348">
        <f t="shared" si="52"/>
        <v>46113</v>
      </c>
      <c r="AO384" s="374" t="str">
        <f t="shared" si="53"/>
        <v>SV2PCOM088</v>
      </c>
      <c r="AP384" s="349" t="str">
        <f t="shared" ca="1" si="46"/>
        <v>0Y 4M</v>
      </c>
      <c r="AQ384" s="349" t="str">
        <f>IF(_xlfn.DAYS(SETUP!$A$2,AN384)&lt;365,"Less Than 1 Yr", IF(_xlfn.DAYS(SETUP!$A$2,AN384)&lt;=730,"1 Year to 2 Yrs", IF(_xlfn.DAYS(SETUP!$A$2,AN384)&lt;=1095,"2 Yrs to 3 Yrs", IF(_xlfn.DAYS(SETUP!$A$2,AN384)&lt;=1825,"3 Yrs to 5 Yrs", IF(_xlfn.DAYS(SETUP!$A$2,AN384)&lt;=2555,"5 Yrs to 7 Yrs", "Above 7 Yrs")))))</f>
        <v>Less Than 1 Yr</v>
      </c>
      <c r="AR384" s="356" t="str">
        <f>IF(J384="","",DATEDIF(J384,SETUP!$B$2,"Y")&amp;" Yrs")</f>
        <v>29 Yrs</v>
      </c>
      <c r="AS384" s="349" t="str">
        <f>IF(J384="","",
 IF(DATEDIF(J384,SETUP!$B$2,"Y")&lt;25,"Below 25",
 IF(DATEDIF(J384,SETUP!$B$2,"Y")&lt;30,"25-30",
 IF(DATEDIF(J384,SETUP!$B$2,"Y")&lt;35,"30-35",
 IF(DATEDIF(J384,SETUP!$B$2,"Y")&lt;40,"35-40",
 "Above 40")))))</f>
        <v>25-30</v>
      </c>
      <c r="AT384" s="343"/>
      <c r="AU384" s="343"/>
      <c r="AV384" s="349">
        <f t="shared" si="54"/>
        <v>20</v>
      </c>
      <c r="AW384" s="357"/>
      <c r="AX384" s="343">
        <v>408</v>
      </c>
      <c r="AY384" s="352">
        <v>132</v>
      </c>
      <c r="AZ384" s="343"/>
      <c r="BA384" s="343"/>
    </row>
    <row r="385" spans="1:53" ht="13.95" customHeight="1" x14ac:dyDescent="0.25">
      <c r="A385" s="343">
        <f>COUNTIF($D$2:D385,D385)</f>
        <v>138</v>
      </c>
      <c r="B385" s="344" t="s">
        <v>1202</v>
      </c>
      <c r="C385" s="345" t="s">
        <v>1203</v>
      </c>
      <c r="D385" s="343" t="s">
        <v>41</v>
      </c>
      <c r="E385" s="346" t="s">
        <v>163</v>
      </c>
      <c r="F385" s="347" t="s">
        <v>163</v>
      </c>
      <c r="G385" s="681" t="s">
        <v>1179</v>
      </c>
      <c r="H385" s="343"/>
      <c r="I385" s="348" t="s">
        <v>45</v>
      </c>
      <c r="J385" s="348">
        <v>35452</v>
      </c>
      <c r="K385" s="348">
        <v>46113</v>
      </c>
      <c r="L385" s="343" t="s">
        <v>605</v>
      </c>
      <c r="M385" s="343"/>
      <c r="N385" s="349" t="str">
        <f>IF(OR(MASTER_Workers!$E385="Contractor-PF",MASTER_Workers!$E385="Company"),"Yes","No")</f>
        <v>Yes</v>
      </c>
      <c r="O385" s="349" t="str">
        <f>IF(Table2[[#This Row],[Unit]]= "Sakar-III", "YES", "NO")</f>
        <v>NO</v>
      </c>
      <c r="P385" s="350">
        <v>100579486099</v>
      </c>
      <c r="Q385" s="350">
        <v>100579486099</v>
      </c>
      <c r="R385" s="343"/>
      <c r="S385" s="368" t="str">
        <f>IF(Table2[[#This Row],[Type]]&lt;&gt;"Company", "Contractor", IF(Table2[[#This Row],[Bank_Name]]&lt;&gt;"HDFC Bank", "Cheque Payment", "HDFC NEFT"))</f>
        <v>HDFC NEFT</v>
      </c>
      <c r="T385" s="343" t="s">
        <v>1082</v>
      </c>
      <c r="U385" s="367">
        <v>50100254893682</v>
      </c>
      <c r="V385" s="352">
        <v>0</v>
      </c>
      <c r="W385" s="106">
        <v>430</v>
      </c>
      <c r="X385" s="106">
        <v>120</v>
      </c>
      <c r="Y385" s="106"/>
      <c r="Z385" s="107">
        <f t="shared" si="47"/>
        <v>550</v>
      </c>
      <c r="AA385" s="156">
        <f t="shared" si="48"/>
        <v>52</v>
      </c>
      <c r="AB385" s="155">
        <f>ROUND(IF(Table2[[#This Row],[Type]]="Company",Table2[[#This Row],[Basic_Rate_Day]]*8.33%,5),0)</f>
        <v>36</v>
      </c>
      <c r="AC385" s="107">
        <f t="shared" si="49"/>
        <v>638</v>
      </c>
      <c r="AD385" s="106">
        <v>501</v>
      </c>
      <c r="AE385" s="343"/>
      <c r="AF385" s="343"/>
      <c r="AG385" s="343"/>
      <c r="AH385" s="343"/>
      <c r="AI385" s="349" t="str">
        <f t="shared" si="50"/>
        <v>1</v>
      </c>
      <c r="AJ385" s="369">
        <f t="shared" si="51"/>
        <v>48</v>
      </c>
      <c r="AK385" s="349" t="str" cm="1">
        <f t="array" ref="AK385">_xlfn.IFS(Z385&lt;=501, "440-501", Z385&lt;=550, "502-550", Z385&lt;=600, "551-600", Z385&lt;=650, "601-650", Z385&lt;=700, "651-700", TRUE, "Above 700")</f>
        <v>502-550</v>
      </c>
      <c r="AL385" s="343"/>
      <c r="AM385" s="348"/>
      <c r="AN385" s="348">
        <f t="shared" si="52"/>
        <v>46113</v>
      </c>
      <c r="AO385" s="374" t="str">
        <f t="shared" si="53"/>
        <v>SV2PCOM089</v>
      </c>
      <c r="AP385" s="349" t="str">
        <f t="shared" ca="1" si="46"/>
        <v>0Y 4M</v>
      </c>
      <c r="AQ385" s="349" t="str">
        <f>IF(_xlfn.DAYS(SETUP!$A$2,AN385)&lt;365,"Less Than 1 Yr", IF(_xlfn.DAYS(SETUP!$A$2,AN385)&lt;=730,"1 Year to 2 Yrs", IF(_xlfn.DAYS(SETUP!$A$2,AN385)&lt;=1095,"2 Yrs to 3 Yrs", IF(_xlfn.DAYS(SETUP!$A$2,AN385)&lt;=1825,"3 Yrs to 5 Yrs", IF(_xlfn.DAYS(SETUP!$A$2,AN385)&lt;=2555,"5 Yrs to 7 Yrs", "Above 7 Yrs")))))</f>
        <v>Less Than 1 Yr</v>
      </c>
      <c r="AR385" s="356" t="str">
        <f>IF(J385="","",DATEDIF(J385,SETUP!$B$2,"Y")&amp;" Yrs")</f>
        <v>29 Yrs</v>
      </c>
      <c r="AS385" s="349" t="str">
        <f>IF(J385="","",
 IF(DATEDIF(J385,SETUP!$B$2,"Y")&lt;25,"Below 25",
 IF(DATEDIF(J385,SETUP!$B$2,"Y")&lt;30,"25-30",
 IF(DATEDIF(J385,SETUP!$B$2,"Y")&lt;35,"30-35",
 IF(DATEDIF(J385,SETUP!$B$2,"Y")&lt;40,"35-40",
 "Above 40")))))</f>
        <v>25-30</v>
      </c>
      <c r="AT385" s="343"/>
      <c r="AU385" s="343"/>
      <c r="AV385" s="349">
        <f t="shared" si="54"/>
        <v>20</v>
      </c>
      <c r="AW385" s="357"/>
      <c r="AX385" s="343">
        <v>430</v>
      </c>
      <c r="AY385" s="352">
        <v>120</v>
      </c>
      <c r="AZ385" s="343"/>
      <c r="BA385" s="343"/>
    </row>
    <row r="386" spans="1:53" ht="13.95" customHeight="1" x14ac:dyDescent="0.25">
      <c r="A386" s="343">
        <f>COUNTIF($D$2:D386,D386)</f>
        <v>139</v>
      </c>
      <c r="B386" s="344" t="s">
        <v>1204</v>
      </c>
      <c r="C386" s="345" t="s">
        <v>1205</v>
      </c>
      <c r="D386" s="343" t="s">
        <v>41</v>
      </c>
      <c r="E386" s="346" t="s">
        <v>163</v>
      </c>
      <c r="F386" s="347" t="s">
        <v>163</v>
      </c>
      <c r="G386" s="681" t="s">
        <v>1179</v>
      </c>
      <c r="H386" s="343"/>
      <c r="I386" s="348" t="s">
        <v>45</v>
      </c>
      <c r="J386" s="348">
        <v>33756</v>
      </c>
      <c r="K386" s="348">
        <v>46113</v>
      </c>
      <c r="L386" s="343" t="s">
        <v>605</v>
      </c>
      <c r="M386" s="343"/>
      <c r="N386" s="349" t="str">
        <f>IF(OR(MASTER_Workers!$E386="Contractor-PF",MASTER_Workers!$E386="Company"),"Yes","No")</f>
        <v>Yes</v>
      </c>
      <c r="O386" s="349" t="str">
        <f>IF(Table2[[#This Row],[Unit]]= "Sakar-III", "YES", "NO")</f>
        <v>NO</v>
      </c>
      <c r="P386" s="350">
        <v>100579504475</v>
      </c>
      <c r="Q386" s="350">
        <v>100579504475</v>
      </c>
      <c r="R386" s="343"/>
      <c r="S386" s="368" t="str">
        <f>IF(Table2[[#This Row],[Type]]&lt;&gt;"Company", "Contractor", IF(Table2[[#This Row],[Bank_Name]]&lt;&gt;"HDFC Bank", "Cheque Payment", "HDFC NEFT"))</f>
        <v>HDFC NEFT</v>
      </c>
      <c r="T386" s="343" t="s">
        <v>1082</v>
      </c>
      <c r="U386" s="367">
        <v>50100254891726</v>
      </c>
      <c r="V386" s="352">
        <v>0</v>
      </c>
      <c r="W386" s="106">
        <v>490</v>
      </c>
      <c r="X386" s="106">
        <v>225</v>
      </c>
      <c r="Y386" s="106"/>
      <c r="Z386" s="107">
        <f t="shared" si="47"/>
        <v>715</v>
      </c>
      <c r="AA386" s="156">
        <f t="shared" si="48"/>
        <v>59</v>
      </c>
      <c r="AB386" s="155">
        <f>ROUND(IF(Table2[[#This Row],[Type]]="Company",Table2[[#This Row],[Basic_Rate_Day]]*8.33%,5),0)</f>
        <v>41</v>
      </c>
      <c r="AC386" s="107">
        <f t="shared" si="49"/>
        <v>815</v>
      </c>
      <c r="AD386" s="106">
        <v>501</v>
      </c>
      <c r="AE386" s="343"/>
      <c r="AF386" s="343"/>
      <c r="AG386" s="343"/>
      <c r="AH386" s="343"/>
      <c r="AI386" s="349" t="str">
        <f t="shared" si="50"/>
        <v>1</v>
      </c>
      <c r="AJ386" s="369">
        <f t="shared" si="51"/>
        <v>213</v>
      </c>
      <c r="AK386" s="349" t="str" cm="1">
        <f t="array" ref="AK386">_xlfn.IFS(Z386&lt;=501, "440-501", Z386&lt;=550, "502-550", Z386&lt;=600, "551-600", Z386&lt;=650, "601-650", Z386&lt;=700, "651-700", TRUE, "Above 700")</f>
        <v>Above 700</v>
      </c>
      <c r="AL386" s="343"/>
      <c r="AM386" s="348"/>
      <c r="AN386" s="348">
        <f t="shared" ref="AN386:AN416" si="55">K386</f>
        <v>46113</v>
      </c>
      <c r="AO386" s="374" t="str">
        <f t="shared" si="53"/>
        <v>SV2PCOM090</v>
      </c>
      <c r="AP386" s="349" t="str">
        <f t="shared" ca="1" si="46"/>
        <v>0Y 4M</v>
      </c>
      <c r="AQ386" s="349" t="str">
        <f>IF(_xlfn.DAYS(SETUP!$A$2,AN386)&lt;365,"Less Than 1 Yr", IF(_xlfn.DAYS(SETUP!$A$2,AN386)&lt;=730,"1 Year to 2 Yrs", IF(_xlfn.DAYS(SETUP!$A$2,AN386)&lt;=1095,"2 Yrs to 3 Yrs", IF(_xlfn.DAYS(SETUP!$A$2,AN386)&lt;=1825,"3 Yrs to 5 Yrs", IF(_xlfn.DAYS(SETUP!$A$2,AN386)&lt;=2555,"5 Yrs to 7 Yrs", "Above 7 Yrs")))))</f>
        <v>Less Than 1 Yr</v>
      </c>
      <c r="AR386" s="356" t="str">
        <f>IF(J386="","",DATEDIF(J386,SETUP!$B$2,"Y")&amp;" Yrs")</f>
        <v>33 Yrs</v>
      </c>
      <c r="AS386" s="349" t="str">
        <f>IF(J386="","",
 IF(DATEDIF(J386,SETUP!$B$2,"Y")&lt;25,"Below 25",
 IF(DATEDIF(J386,SETUP!$B$2,"Y")&lt;30,"25-30",
 IF(DATEDIF(J386,SETUP!$B$2,"Y")&lt;35,"30-35",
 IF(DATEDIF(J386,SETUP!$B$2,"Y")&lt;40,"35-40",
 "Above 40")))))</f>
        <v>30-35</v>
      </c>
      <c r="AT386" s="343"/>
      <c r="AU386" s="343"/>
      <c r="AV386" s="349">
        <f t="shared" si="54"/>
        <v>20</v>
      </c>
      <c r="AW386" s="357"/>
      <c r="AX386" s="343">
        <v>490</v>
      </c>
      <c r="AY386" s="352">
        <v>225</v>
      </c>
      <c r="AZ386" s="343"/>
      <c r="BA386" s="343"/>
    </row>
    <row r="387" spans="1:53" ht="13.95" customHeight="1" x14ac:dyDescent="0.25">
      <c r="A387" s="343">
        <f>COUNTIF($D$2:D387,D387)</f>
        <v>140</v>
      </c>
      <c r="B387" s="344" t="s">
        <v>1206</v>
      </c>
      <c r="C387" s="345" t="s">
        <v>1207</v>
      </c>
      <c r="D387" s="343" t="s">
        <v>41</v>
      </c>
      <c r="E387" s="346" t="s">
        <v>163</v>
      </c>
      <c r="F387" s="347" t="s">
        <v>163</v>
      </c>
      <c r="G387" s="681" t="s">
        <v>1179</v>
      </c>
      <c r="H387" s="343"/>
      <c r="I387" s="348" t="s">
        <v>52</v>
      </c>
      <c r="J387" s="348">
        <v>34799</v>
      </c>
      <c r="K387" s="348">
        <v>46113</v>
      </c>
      <c r="L387" s="343" t="s">
        <v>605</v>
      </c>
      <c r="M387" s="343"/>
      <c r="N387" s="349" t="str">
        <f>IF(OR(MASTER_Workers!$E387="Contractor-PF",MASTER_Workers!$E387="Company"),"Yes","No")</f>
        <v>Yes</v>
      </c>
      <c r="O387" s="349" t="str">
        <f>IF(Table2[[#This Row],[Unit]]= "Sakar-III", "YES", "NO")</f>
        <v>NO</v>
      </c>
      <c r="P387" s="350">
        <v>100615825828</v>
      </c>
      <c r="Q387" s="350">
        <v>100615825828</v>
      </c>
      <c r="R387" s="343"/>
      <c r="S387" s="368" t="str">
        <f>IF(Table2[[#This Row],[Type]]&lt;&gt;"Company", "Contractor", IF(Table2[[#This Row],[Bank_Name]]&lt;&gt;"HDFC Bank", "Cheque Payment", "HDFC NEFT"))</f>
        <v>HDFC NEFT</v>
      </c>
      <c r="T387" s="343" t="s">
        <v>1082</v>
      </c>
      <c r="U387" s="367">
        <v>50100254891561</v>
      </c>
      <c r="V387" s="352">
        <v>0</v>
      </c>
      <c r="W387" s="106">
        <v>438</v>
      </c>
      <c r="X387" s="106">
        <v>128</v>
      </c>
      <c r="Y387" s="106"/>
      <c r="Z387" s="107">
        <f t="shared" si="47"/>
        <v>566</v>
      </c>
      <c r="AA387" s="156">
        <f t="shared" si="48"/>
        <v>53</v>
      </c>
      <c r="AB387" s="155">
        <f>ROUND(IF(Table2[[#This Row],[Type]]="Company",Table2[[#This Row],[Basic_Rate_Day]]*8.33%,5),0)</f>
        <v>36</v>
      </c>
      <c r="AC387" s="107">
        <f t="shared" si="49"/>
        <v>655</v>
      </c>
      <c r="AD387" s="106">
        <v>501</v>
      </c>
      <c r="AE387" s="343"/>
      <c r="AF387" s="343"/>
      <c r="AG387" s="343"/>
      <c r="AH387" s="343"/>
      <c r="AI387" s="349" t="str">
        <f t="shared" si="50"/>
        <v>1</v>
      </c>
      <c r="AJ387" s="369">
        <f t="shared" si="51"/>
        <v>64</v>
      </c>
      <c r="AK387" s="349" t="str" cm="1">
        <f t="array" ref="AK387">_xlfn.IFS(Z387&lt;=501, "440-501", Z387&lt;=550, "502-550", Z387&lt;=600, "551-600", Z387&lt;=650, "601-650", Z387&lt;=700, "651-700", TRUE, "Above 700")</f>
        <v>551-600</v>
      </c>
      <c r="AL387" s="343"/>
      <c r="AM387" s="348"/>
      <c r="AN387" s="348">
        <f t="shared" si="55"/>
        <v>46113</v>
      </c>
      <c r="AO387" s="374" t="str">
        <f t="shared" si="53"/>
        <v>SV2PCOM091</v>
      </c>
      <c r="AP387" s="349" t="str">
        <f t="shared" ca="1" si="46"/>
        <v>0Y 4M</v>
      </c>
      <c r="AQ387" s="349" t="str">
        <f>IF(_xlfn.DAYS(SETUP!$A$2,AN387)&lt;365,"Less Than 1 Yr", IF(_xlfn.DAYS(SETUP!$A$2,AN387)&lt;=730,"1 Year to 2 Yrs", IF(_xlfn.DAYS(SETUP!$A$2,AN387)&lt;=1095,"2 Yrs to 3 Yrs", IF(_xlfn.DAYS(SETUP!$A$2,AN387)&lt;=1825,"3 Yrs to 5 Yrs", IF(_xlfn.DAYS(SETUP!$A$2,AN387)&lt;=2555,"5 Yrs to 7 Yrs", "Above 7 Yrs")))))</f>
        <v>Less Than 1 Yr</v>
      </c>
      <c r="AR387" s="356" t="str">
        <f>IF(J387="","",DATEDIF(J387,SETUP!$B$2,"Y")&amp;" Yrs")</f>
        <v>30 Yrs</v>
      </c>
      <c r="AS387" s="349" t="str">
        <f>IF(J387="","",
 IF(DATEDIF(J387,SETUP!$B$2,"Y")&lt;25,"Below 25",
 IF(DATEDIF(J387,SETUP!$B$2,"Y")&lt;30,"25-30",
 IF(DATEDIF(J387,SETUP!$B$2,"Y")&lt;35,"30-35",
 IF(DATEDIF(J387,SETUP!$B$2,"Y")&lt;40,"35-40",
 "Above 40")))))</f>
        <v>30-35</v>
      </c>
      <c r="AT387" s="343"/>
      <c r="AU387" s="343"/>
      <c r="AV387" s="349">
        <f t="shared" si="54"/>
        <v>20</v>
      </c>
      <c r="AW387" s="357"/>
      <c r="AX387" s="343">
        <v>438</v>
      </c>
      <c r="AY387" s="352">
        <v>128</v>
      </c>
      <c r="AZ387" s="343"/>
      <c r="BA387" s="343"/>
    </row>
    <row r="388" spans="1:53" ht="13.95" customHeight="1" x14ac:dyDescent="0.25">
      <c r="A388" s="343">
        <f>COUNTIF($D$2:D388,D388)</f>
        <v>141</v>
      </c>
      <c r="B388" s="344" t="s">
        <v>1208</v>
      </c>
      <c r="C388" s="345" t="s">
        <v>1209</v>
      </c>
      <c r="D388" s="343" t="s">
        <v>41</v>
      </c>
      <c r="E388" s="346" t="s">
        <v>163</v>
      </c>
      <c r="F388" s="347" t="s">
        <v>163</v>
      </c>
      <c r="G388" s="681" t="s">
        <v>1179</v>
      </c>
      <c r="H388" s="343"/>
      <c r="I388" s="348" t="s">
        <v>45</v>
      </c>
      <c r="J388" s="348">
        <v>34851</v>
      </c>
      <c r="K388" s="348">
        <v>46113</v>
      </c>
      <c r="L388" s="343" t="s">
        <v>605</v>
      </c>
      <c r="M388" s="343"/>
      <c r="N388" s="349" t="str">
        <f>IF(OR(MASTER_Workers!$E388="Contractor-PF",MASTER_Workers!$E388="Company"),"Yes","No")</f>
        <v>Yes</v>
      </c>
      <c r="O388" s="349" t="str">
        <f>IF(Table2[[#This Row],[Unit]]= "Sakar-III", "YES", "NO")</f>
        <v>NO</v>
      </c>
      <c r="P388" s="350">
        <v>100720675390</v>
      </c>
      <c r="Q388" s="350">
        <v>100720675390</v>
      </c>
      <c r="R388" s="343"/>
      <c r="S388" s="368" t="str">
        <f>IF(Table2[[#This Row],[Type]]&lt;&gt;"Company", "Contractor", IF(Table2[[#This Row],[Bank_Name]]&lt;&gt;"HDFC Bank", "Cheque Payment", "HDFC NEFT"))</f>
        <v>HDFC NEFT</v>
      </c>
      <c r="T388" s="343" t="s">
        <v>1082</v>
      </c>
      <c r="U388" s="367">
        <v>50100262035450</v>
      </c>
      <c r="V388" s="352">
        <v>0</v>
      </c>
      <c r="W388" s="106">
        <v>441</v>
      </c>
      <c r="X388" s="106">
        <v>208</v>
      </c>
      <c r="Y388" s="106"/>
      <c r="Z388" s="107">
        <f t="shared" si="47"/>
        <v>649</v>
      </c>
      <c r="AA388" s="156">
        <f t="shared" si="48"/>
        <v>53</v>
      </c>
      <c r="AB388" s="155">
        <f>ROUND(IF(Table2[[#This Row],[Type]]="Company",Table2[[#This Row],[Basic_Rate_Day]]*8.33%,5),0)</f>
        <v>37</v>
      </c>
      <c r="AC388" s="107">
        <f t="shared" si="49"/>
        <v>739</v>
      </c>
      <c r="AD388" s="106">
        <v>501</v>
      </c>
      <c r="AE388" s="343"/>
      <c r="AF388" s="343"/>
      <c r="AG388" s="343"/>
      <c r="AH388" s="343"/>
      <c r="AI388" s="349" t="str">
        <f t="shared" si="50"/>
        <v>1</v>
      </c>
      <c r="AJ388" s="369">
        <f t="shared" si="51"/>
        <v>147</v>
      </c>
      <c r="AK388" s="349" t="str" cm="1">
        <f t="array" ref="AK388">_xlfn.IFS(Z388&lt;=501, "440-501", Z388&lt;=550, "502-550", Z388&lt;=600, "551-600", Z388&lt;=650, "601-650", Z388&lt;=700, "651-700", TRUE, "Above 700")</f>
        <v>601-650</v>
      </c>
      <c r="AL388" s="343"/>
      <c r="AM388" s="348"/>
      <c r="AN388" s="348">
        <f t="shared" si="55"/>
        <v>46113</v>
      </c>
      <c r="AO388" s="374" t="str">
        <f t="shared" si="53"/>
        <v>SV2PCOM092</v>
      </c>
      <c r="AP388" s="349" t="str">
        <f t="shared" ca="1" si="46"/>
        <v>0Y 4M</v>
      </c>
      <c r="AQ388" s="349" t="str">
        <f>IF(_xlfn.DAYS(SETUP!$A$2,AN388)&lt;365,"Less Than 1 Yr", IF(_xlfn.DAYS(SETUP!$A$2,AN388)&lt;=730,"1 Year to 2 Yrs", IF(_xlfn.DAYS(SETUP!$A$2,AN388)&lt;=1095,"2 Yrs to 3 Yrs", IF(_xlfn.DAYS(SETUP!$A$2,AN388)&lt;=1825,"3 Yrs to 5 Yrs", IF(_xlfn.DAYS(SETUP!$A$2,AN388)&lt;=2555,"5 Yrs to 7 Yrs", "Above 7 Yrs")))))</f>
        <v>Less Than 1 Yr</v>
      </c>
      <c r="AR388" s="356" t="str">
        <f>IF(J388="","",DATEDIF(J388,SETUP!$B$2,"Y")&amp;" Yrs")</f>
        <v>30 Yrs</v>
      </c>
      <c r="AS388" s="349" t="str">
        <f>IF(J388="","",
 IF(DATEDIF(J388,SETUP!$B$2,"Y")&lt;25,"Below 25",
 IF(DATEDIF(J388,SETUP!$B$2,"Y")&lt;30,"25-30",
 IF(DATEDIF(J388,SETUP!$B$2,"Y")&lt;35,"30-35",
 IF(DATEDIF(J388,SETUP!$B$2,"Y")&lt;40,"35-40",
 "Above 40")))))</f>
        <v>30-35</v>
      </c>
      <c r="AT388" s="343"/>
      <c r="AU388" s="343"/>
      <c r="AV388" s="349">
        <f t="shared" si="54"/>
        <v>20</v>
      </c>
      <c r="AW388" s="357"/>
      <c r="AX388" s="343">
        <v>441</v>
      </c>
      <c r="AY388" s="352">
        <v>208</v>
      </c>
      <c r="AZ388" s="343"/>
      <c r="BA388" s="343"/>
    </row>
    <row r="389" spans="1:53" ht="13.95" customHeight="1" x14ac:dyDescent="0.25">
      <c r="A389" s="343">
        <f>COUNTIF($D$2:D389,D389)</f>
        <v>142</v>
      </c>
      <c r="B389" s="344" t="s">
        <v>1212</v>
      </c>
      <c r="C389" s="345" t="s">
        <v>1213</v>
      </c>
      <c r="D389" s="343" t="s">
        <v>41</v>
      </c>
      <c r="E389" s="346" t="s">
        <v>163</v>
      </c>
      <c r="F389" s="347" t="s">
        <v>163</v>
      </c>
      <c r="G389" s="681" t="s">
        <v>1179</v>
      </c>
      <c r="H389" s="343"/>
      <c r="I389" s="348" t="s">
        <v>52</v>
      </c>
      <c r="J389" s="348">
        <v>33804</v>
      </c>
      <c r="K389" s="348">
        <v>46113</v>
      </c>
      <c r="L389" s="343" t="s">
        <v>605</v>
      </c>
      <c r="M389" s="343"/>
      <c r="N389" s="349" t="str">
        <f>IF(OR(MASTER_Workers!$E389="Contractor-PF",MASTER_Workers!$E389="Company"),"Yes","No")</f>
        <v>Yes</v>
      </c>
      <c r="O389" s="349" t="str">
        <f>IF(Table2[[#This Row],[Unit]]= "Sakar-III", "YES", "NO")</f>
        <v>NO</v>
      </c>
      <c r="P389" s="350">
        <v>100721130402</v>
      </c>
      <c r="Q389" s="350">
        <v>100721130402</v>
      </c>
      <c r="R389" s="343"/>
      <c r="S389" s="368" t="str">
        <f>IF(Table2[[#This Row],[Type]]&lt;&gt;"Company", "Contractor", IF(Table2[[#This Row],[Bank_Name]]&lt;&gt;"HDFC Bank", "Cheque Payment", "HDFC NEFT"))</f>
        <v>HDFC NEFT</v>
      </c>
      <c r="T389" s="343" t="s">
        <v>1082</v>
      </c>
      <c r="U389" s="367">
        <v>50100254891587</v>
      </c>
      <c r="V389" s="352">
        <v>0</v>
      </c>
      <c r="W389" s="106">
        <v>441</v>
      </c>
      <c r="X389" s="106">
        <v>174</v>
      </c>
      <c r="Y389" s="106"/>
      <c r="Z389" s="107">
        <f t="shared" si="47"/>
        <v>615</v>
      </c>
      <c r="AA389" s="156">
        <f t="shared" si="48"/>
        <v>53</v>
      </c>
      <c r="AB389" s="155">
        <f>ROUND(IF(Table2[[#This Row],[Type]]="Company",Table2[[#This Row],[Basic_Rate_Day]]*8.33%,5),0)</f>
        <v>37</v>
      </c>
      <c r="AC389" s="107">
        <f t="shared" si="49"/>
        <v>705</v>
      </c>
      <c r="AD389" s="106">
        <v>501</v>
      </c>
      <c r="AE389" s="343"/>
      <c r="AF389" s="343"/>
      <c r="AG389" s="343"/>
      <c r="AH389" s="343"/>
      <c r="AI389" s="349" t="str">
        <f t="shared" si="50"/>
        <v>1</v>
      </c>
      <c r="AJ389" s="369">
        <f t="shared" si="51"/>
        <v>113</v>
      </c>
      <c r="AK389" s="349" t="str" cm="1">
        <f t="array" ref="AK389">_xlfn.IFS(Z389&lt;=501, "440-501", Z389&lt;=550, "502-550", Z389&lt;=600, "551-600", Z389&lt;=650, "601-650", Z389&lt;=700, "651-700", TRUE, "Above 700")</f>
        <v>601-650</v>
      </c>
      <c r="AL389" s="343"/>
      <c r="AM389" s="348"/>
      <c r="AN389" s="348">
        <f t="shared" si="55"/>
        <v>46113</v>
      </c>
      <c r="AO389" s="374" t="str">
        <f t="shared" si="53"/>
        <v>SV2PCOM094</v>
      </c>
      <c r="AP389" s="349" t="str">
        <f t="shared" ca="1" si="46"/>
        <v>0Y 4M</v>
      </c>
      <c r="AQ389" s="349" t="str">
        <f>IF(_xlfn.DAYS(SETUP!$A$2,AN389)&lt;365,"Less Than 1 Yr", IF(_xlfn.DAYS(SETUP!$A$2,AN389)&lt;=730,"1 Year to 2 Yrs", IF(_xlfn.DAYS(SETUP!$A$2,AN389)&lt;=1095,"2 Yrs to 3 Yrs", IF(_xlfn.DAYS(SETUP!$A$2,AN389)&lt;=1825,"3 Yrs to 5 Yrs", IF(_xlfn.DAYS(SETUP!$A$2,AN389)&lt;=2555,"5 Yrs to 7 Yrs", "Above 7 Yrs")))))</f>
        <v>Less Than 1 Yr</v>
      </c>
      <c r="AR389" s="356" t="str">
        <f>IF(J389="","",DATEDIF(J389,SETUP!$B$2,"Y")&amp;" Yrs")</f>
        <v>33 Yrs</v>
      </c>
      <c r="AS389" s="349" t="str">
        <f>IF(J389="","",
 IF(DATEDIF(J389,SETUP!$B$2,"Y")&lt;25,"Below 25",
 IF(DATEDIF(J389,SETUP!$B$2,"Y")&lt;30,"25-30",
 IF(DATEDIF(J389,SETUP!$B$2,"Y")&lt;35,"30-35",
 IF(DATEDIF(J389,SETUP!$B$2,"Y")&lt;40,"35-40",
 "Above 40")))))</f>
        <v>30-35</v>
      </c>
      <c r="AT389" s="343"/>
      <c r="AU389" s="343"/>
      <c r="AV389" s="349">
        <f t="shared" si="54"/>
        <v>20</v>
      </c>
      <c r="AW389" s="357"/>
      <c r="AX389" s="343">
        <v>441</v>
      </c>
      <c r="AY389" s="352">
        <v>174</v>
      </c>
      <c r="AZ389" s="343"/>
      <c r="BA389" s="343"/>
    </row>
    <row r="390" spans="1:53" ht="13.95" customHeight="1" x14ac:dyDescent="0.25">
      <c r="A390" s="343">
        <f>COUNTIF($D$2:D390,D390)</f>
        <v>143</v>
      </c>
      <c r="B390" s="344" t="s">
        <v>1214</v>
      </c>
      <c r="C390" s="345" t="s">
        <v>1215</v>
      </c>
      <c r="D390" s="343" t="s">
        <v>41</v>
      </c>
      <c r="E390" s="346" t="s">
        <v>163</v>
      </c>
      <c r="F390" s="347" t="s">
        <v>163</v>
      </c>
      <c r="G390" s="681" t="s">
        <v>1179</v>
      </c>
      <c r="H390" s="343"/>
      <c r="I390" s="348" t="s">
        <v>45</v>
      </c>
      <c r="J390" s="348">
        <v>33785</v>
      </c>
      <c r="K390" s="348">
        <v>46113</v>
      </c>
      <c r="L390" s="343" t="s">
        <v>605</v>
      </c>
      <c r="M390" s="343"/>
      <c r="N390" s="349" t="str">
        <f>IF(OR(MASTER_Workers!$E390="Contractor-PF",MASTER_Workers!$E390="Company"),"Yes","No")</f>
        <v>Yes</v>
      </c>
      <c r="O390" s="349" t="str">
        <f>IF(Table2[[#This Row],[Unit]]= "Sakar-III", "YES", "NO")</f>
        <v>NO</v>
      </c>
      <c r="P390" s="350">
        <v>100720918115</v>
      </c>
      <c r="Q390" s="350">
        <v>100720918115</v>
      </c>
      <c r="R390" s="343"/>
      <c r="S390" s="368" t="str">
        <f>IF(Table2[[#This Row],[Type]]&lt;&gt;"Company", "Contractor", IF(Table2[[#This Row],[Bank_Name]]&lt;&gt;"HDFC Bank", "Cheque Payment", "HDFC NEFT"))</f>
        <v>HDFC NEFT</v>
      </c>
      <c r="T390" s="343" t="s">
        <v>1082</v>
      </c>
      <c r="U390" s="367">
        <v>50100262034510</v>
      </c>
      <c r="V390" s="352">
        <v>0</v>
      </c>
      <c r="W390" s="106">
        <v>429</v>
      </c>
      <c r="X390" s="106">
        <v>131</v>
      </c>
      <c r="Y390" s="106"/>
      <c r="Z390" s="107">
        <f t="shared" si="47"/>
        <v>560</v>
      </c>
      <c r="AA390" s="156">
        <f t="shared" si="48"/>
        <v>51</v>
      </c>
      <c r="AB390" s="155">
        <f>ROUND(IF(Table2[[#This Row],[Type]]="Company",Table2[[#This Row],[Basic_Rate_Day]]*8.33%,5),0)</f>
        <v>36</v>
      </c>
      <c r="AC390" s="107">
        <f t="shared" si="49"/>
        <v>647</v>
      </c>
      <c r="AD390" s="106">
        <v>501</v>
      </c>
      <c r="AE390" s="343"/>
      <c r="AF390" s="343"/>
      <c r="AG390" s="343"/>
      <c r="AH390" s="343"/>
      <c r="AI390" s="349" t="str">
        <f t="shared" si="50"/>
        <v>1</v>
      </c>
      <c r="AJ390" s="369">
        <f t="shared" si="51"/>
        <v>58</v>
      </c>
      <c r="AK390" s="349" t="str" cm="1">
        <f t="array" ref="AK390">_xlfn.IFS(Z390&lt;=501, "440-501", Z390&lt;=550, "502-550", Z390&lt;=600, "551-600", Z390&lt;=650, "601-650", Z390&lt;=700, "651-700", TRUE, "Above 700")</f>
        <v>551-600</v>
      </c>
      <c r="AL390" s="343"/>
      <c r="AM390" s="348"/>
      <c r="AN390" s="348">
        <f t="shared" si="55"/>
        <v>46113</v>
      </c>
      <c r="AO390" s="374" t="str">
        <f t="shared" si="53"/>
        <v>SV2PCOM095</v>
      </c>
      <c r="AP390" s="349" t="str">
        <f t="shared" ca="1" si="46"/>
        <v>0Y 4M</v>
      </c>
      <c r="AQ390" s="349" t="str">
        <f>IF(_xlfn.DAYS(SETUP!$A$2,AN390)&lt;365,"Less Than 1 Yr", IF(_xlfn.DAYS(SETUP!$A$2,AN390)&lt;=730,"1 Year to 2 Yrs", IF(_xlfn.DAYS(SETUP!$A$2,AN390)&lt;=1095,"2 Yrs to 3 Yrs", IF(_xlfn.DAYS(SETUP!$A$2,AN390)&lt;=1825,"3 Yrs to 5 Yrs", IF(_xlfn.DAYS(SETUP!$A$2,AN390)&lt;=2555,"5 Yrs to 7 Yrs", "Above 7 Yrs")))))</f>
        <v>Less Than 1 Yr</v>
      </c>
      <c r="AR390" s="356" t="str">
        <f>IF(J390="","",DATEDIF(J390,SETUP!$B$2,"Y")&amp;" Yrs")</f>
        <v>33 Yrs</v>
      </c>
      <c r="AS390" s="349" t="str">
        <f>IF(J390="","",
 IF(DATEDIF(J390,SETUP!$B$2,"Y")&lt;25,"Below 25",
 IF(DATEDIF(J390,SETUP!$B$2,"Y")&lt;30,"25-30",
 IF(DATEDIF(J390,SETUP!$B$2,"Y")&lt;35,"30-35",
 IF(DATEDIF(J390,SETUP!$B$2,"Y")&lt;40,"35-40",
 "Above 40")))))</f>
        <v>30-35</v>
      </c>
      <c r="AT390" s="343"/>
      <c r="AU390" s="343"/>
      <c r="AV390" s="349">
        <f t="shared" si="54"/>
        <v>20</v>
      </c>
      <c r="AW390" s="357"/>
      <c r="AX390" s="343">
        <v>429</v>
      </c>
      <c r="AY390" s="352">
        <v>131</v>
      </c>
      <c r="AZ390" s="343"/>
      <c r="BA390" s="343"/>
    </row>
    <row r="391" spans="1:53" ht="13.95" customHeight="1" x14ac:dyDescent="0.25">
      <c r="A391" s="343">
        <f>COUNTIF($D$2:D391,D391)</f>
        <v>144</v>
      </c>
      <c r="B391" s="344" t="s">
        <v>1216</v>
      </c>
      <c r="C391" s="345" t="s">
        <v>1217</v>
      </c>
      <c r="D391" s="343" t="s">
        <v>41</v>
      </c>
      <c r="E391" s="346" t="s">
        <v>163</v>
      </c>
      <c r="F391" s="347" t="s">
        <v>163</v>
      </c>
      <c r="G391" s="681" t="s">
        <v>1179</v>
      </c>
      <c r="H391" s="343"/>
      <c r="I391" s="348" t="s">
        <v>45</v>
      </c>
      <c r="J391" s="348">
        <v>34912</v>
      </c>
      <c r="K391" s="348">
        <v>46113</v>
      </c>
      <c r="L391" s="343" t="s">
        <v>605</v>
      </c>
      <c r="M391" s="343"/>
      <c r="N391" s="349" t="str">
        <f>IF(OR(MASTER_Workers!$E391="Contractor-PF",MASTER_Workers!$E391="Company"),"Yes","No")</f>
        <v>Yes</v>
      </c>
      <c r="O391" s="349" t="str">
        <f>IF(Table2[[#This Row],[Unit]]= "Sakar-III", "YES", "NO")</f>
        <v>NO</v>
      </c>
      <c r="P391" s="350">
        <v>101070341138</v>
      </c>
      <c r="Q391" s="350">
        <v>101070341138</v>
      </c>
      <c r="R391" s="343"/>
      <c r="S391" s="368" t="str">
        <f>IF(Table2[[#This Row],[Type]]&lt;&gt;"Company", "Contractor", IF(Table2[[#This Row],[Bank_Name]]&lt;&gt;"HDFC Bank", "Cheque Payment", "HDFC NEFT"))</f>
        <v>HDFC NEFT</v>
      </c>
      <c r="T391" s="343" t="s">
        <v>1082</v>
      </c>
      <c r="U391" s="375">
        <v>50100262034520</v>
      </c>
      <c r="V391" s="352">
        <v>0</v>
      </c>
      <c r="W391" s="106">
        <v>441</v>
      </c>
      <c r="X391" s="106">
        <v>159</v>
      </c>
      <c r="Y391" s="106"/>
      <c r="Z391" s="107">
        <f t="shared" si="47"/>
        <v>600</v>
      </c>
      <c r="AA391" s="156">
        <f t="shared" si="48"/>
        <v>53</v>
      </c>
      <c r="AB391" s="155">
        <f>ROUND(IF(Table2[[#This Row],[Type]]="Company",Table2[[#This Row],[Basic_Rate_Day]]*8.33%,5),0)</f>
        <v>37</v>
      </c>
      <c r="AC391" s="107">
        <f t="shared" si="49"/>
        <v>690</v>
      </c>
      <c r="AD391" s="106">
        <v>501</v>
      </c>
      <c r="AE391" s="343"/>
      <c r="AF391" s="343"/>
      <c r="AG391" s="343"/>
      <c r="AH391" s="343"/>
      <c r="AI391" s="349" t="str">
        <f t="shared" si="50"/>
        <v>1</v>
      </c>
      <c r="AJ391" s="369">
        <f t="shared" si="51"/>
        <v>98</v>
      </c>
      <c r="AK391" s="349" t="str" cm="1">
        <f t="array" ref="AK391">_xlfn.IFS(Z391&lt;=501, "440-501", Z391&lt;=550, "502-550", Z391&lt;=600, "551-600", Z391&lt;=650, "601-650", Z391&lt;=700, "651-700", TRUE, "Above 700")</f>
        <v>551-600</v>
      </c>
      <c r="AL391" s="343"/>
      <c r="AM391" s="348"/>
      <c r="AN391" s="348">
        <f t="shared" si="55"/>
        <v>46113</v>
      </c>
      <c r="AO391" s="374" t="str">
        <f t="shared" si="53"/>
        <v>SV2PCOM096</v>
      </c>
      <c r="AP391" s="349" t="str">
        <f t="shared" ca="1" si="46"/>
        <v>0Y 4M</v>
      </c>
      <c r="AQ391" s="349" t="str">
        <f>IF(_xlfn.DAYS(SETUP!$A$2,AN391)&lt;365,"Less Than 1 Yr", IF(_xlfn.DAYS(SETUP!$A$2,AN391)&lt;=730,"1 Year to 2 Yrs", IF(_xlfn.DAYS(SETUP!$A$2,AN391)&lt;=1095,"2 Yrs to 3 Yrs", IF(_xlfn.DAYS(SETUP!$A$2,AN391)&lt;=1825,"3 Yrs to 5 Yrs", IF(_xlfn.DAYS(SETUP!$A$2,AN391)&lt;=2555,"5 Yrs to 7 Yrs", "Above 7 Yrs")))))</f>
        <v>Less Than 1 Yr</v>
      </c>
      <c r="AR391" s="356" t="str">
        <f>IF(J391="","",DATEDIF(J391,SETUP!$B$2,"Y")&amp;" Yrs")</f>
        <v>30 Yrs</v>
      </c>
      <c r="AS391" s="349" t="str">
        <f>IF(J391="","",
 IF(DATEDIF(J391,SETUP!$B$2,"Y")&lt;25,"Below 25",
 IF(DATEDIF(J391,SETUP!$B$2,"Y")&lt;30,"25-30",
 IF(DATEDIF(J391,SETUP!$B$2,"Y")&lt;35,"30-35",
 IF(DATEDIF(J391,SETUP!$B$2,"Y")&lt;40,"35-40",
 "Above 40")))))</f>
        <v>30-35</v>
      </c>
      <c r="AT391" s="343"/>
      <c r="AU391" s="343"/>
      <c r="AV391" s="349">
        <f t="shared" si="54"/>
        <v>20</v>
      </c>
      <c r="AW391" s="357"/>
      <c r="AX391" s="343">
        <v>441</v>
      </c>
      <c r="AY391" s="352">
        <v>159</v>
      </c>
      <c r="AZ391" s="343"/>
      <c r="BA391" s="343"/>
    </row>
    <row r="392" spans="1:53" ht="13.95" customHeight="1" x14ac:dyDescent="0.25">
      <c r="A392" s="343">
        <f>COUNTIF($D$2:D392,D392)</f>
        <v>145</v>
      </c>
      <c r="B392" s="344" t="s">
        <v>1218</v>
      </c>
      <c r="C392" s="345" t="s">
        <v>1219</v>
      </c>
      <c r="D392" s="343" t="s">
        <v>41</v>
      </c>
      <c r="E392" s="346" t="s">
        <v>163</v>
      </c>
      <c r="F392" s="347" t="s">
        <v>163</v>
      </c>
      <c r="G392" s="681" t="s">
        <v>1179</v>
      </c>
      <c r="H392" s="343"/>
      <c r="I392" s="348" t="s">
        <v>45</v>
      </c>
      <c r="J392" s="348">
        <v>27913</v>
      </c>
      <c r="K392" s="348">
        <v>46113</v>
      </c>
      <c r="L392" s="343" t="s">
        <v>605</v>
      </c>
      <c r="M392" s="343"/>
      <c r="N392" s="349" t="str">
        <f>IF(OR(MASTER_Workers!$E392="Contractor-PF",MASTER_Workers!$E392="Company"),"Yes","No")</f>
        <v>Yes</v>
      </c>
      <c r="O392" s="349" t="str">
        <f>IF(Table2[[#This Row],[Unit]]= "Sakar-III", "YES", "NO")</f>
        <v>NO</v>
      </c>
      <c r="P392" s="350">
        <v>101140455603</v>
      </c>
      <c r="Q392" s="350">
        <v>101140455603</v>
      </c>
      <c r="R392" s="343"/>
      <c r="S392" s="368" t="str">
        <f>IF(Table2[[#This Row],[Type]]&lt;&gt;"Company", "Contractor", IF(Table2[[#This Row],[Bank_Name]]&lt;&gt;"HDFC Bank", "Cheque Payment", "HDFC NEFT"))</f>
        <v>HDFC NEFT</v>
      </c>
      <c r="T392" s="343" t="s">
        <v>1082</v>
      </c>
      <c r="U392" s="367">
        <v>50100262035322</v>
      </c>
      <c r="V392" s="352">
        <v>0</v>
      </c>
      <c r="W392" s="106">
        <v>409</v>
      </c>
      <c r="X392" s="106">
        <v>127</v>
      </c>
      <c r="Y392" s="106"/>
      <c r="Z392" s="107">
        <f t="shared" si="47"/>
        <v>536</v>
      </c>
      <c r="AA392" s="156">
        <f t="shared" si="48"/>
        <v>49</v>
      </c>
      <c r="AB392" s="155">
        <f>ROUND(IF(Table2[[#This Row],[Type]]="Company",Table2[[#This Row],[Basic_Rate_Day]]*8.33%,5),0)</f>
        <v>34</v>
      </c>
      <c r="AC392" s="107">
        <f t="shared" si="49"/>
        <v>619</v>
      </c>
      <c r="AD392" s="106">
        <v>501</v>
      </c>
      <c r="AE392" s="343"/>
      <c r="AF392" s="343"/>
      <c r="AG392" s="343"/>
      <c r="AH392" s="343"/>
      <c r="AI392" s="349" t="str">
        <f t="shared" si="50"/>
        <v>1</v>
      </c>
      <c r="AJ392" s="369">
        <f t="shared" si="51"/>
        <v>34</v>
      </c>
      <c r="AK392" s="349" t="str" cm="1">
        <f t="array" ref="AK392">_xlfn.IFS(Z392&lt;=501, "440-501", Z392&lt;=550, "502-550", Z392&lt;=600, "551-600", Z392&lt;=650, "601-650", Z392&lt;=700, "651-700", TRUE, "Above 700")</f>
        <v>502-550</v>
      </c>
      <c r="AL392" s="343"/>
      <c r="AM392" s="348"/>
      <c r="AN392" s="348">
        <f t="shared" si="55"/>
        <v>46113</v>
      </c>
      <c r="AO392" s="374" t="str">
        <f t="shared" si="53"/>
        <v>SV2PCOM097</v>
      </c>
      <c r="AP392" s="349" t="str">
        <f t="shared" ca="1" si="46"/>
        <v>0Y 4M</v>
      </c>
      <c r="AQ392" s="349" t="str">
        <f>IF(_xlfn.DAYS(SETUP!$A$2,AN392)&lt;365,"Less Than 1 Yr", IF(_xlfn.DAYS(SETUP!$A$2,AN392)&lt;=730,"1 Year to 2 Yrs", IF(_xlfn.DAYS(SETUP!$A$2,AN392)&lt;=1095,"2 Yrs to 3 Yrs", IF(_xlfn.DAYS(SETUP!$A$2,AN392)&lt;=1825,"3 Yrs to 5 Yrs", IF(_xlfn.DAYS(SETUP!$A$2,AN392)&lt;=2555,"5 Yrs to 7 Yrs", "Above 7 Yrs")))))</f>
        <v>Less Than 1 Yr</v>
      </c>
      <c r="AR392" s="356" t="str">
        <f>IF(J392="","",DATEDIF(J392,SETUP!$B$2,"Y")&amp;" Yrs")</f>
        <v>49 Yrs</v>
      </c>
      <c r="AS392" s="349" t="str">
        <f>IF(J392="","",
 IF(DATEDIF(J392,SETUP!$B$2,"Y")&lt;25,"Below 25",
 IF(DATEDIF(J392,SETUP!$B$2,"Y")&lt;30,"25-30",
 IF(DATEDIF(J392,SETUP!$B$2,"Y")&lt;35,"30-35",
 IF(DATEDIF(J392,SETUP!$B$2,"Y")&lt;40,"35-40",
 "Above 40")))))</f>
        <v>Above 40</v>
      </c>
      <c r="AT392" s="343"/>
      <c r="AU392" s="343"/>
      <c r="AV392" s="349">
        <f t="shared" si="54"/>
        <v>20</v>
      </c>
      <c r="AW392" s="357"/>
      <c r="AX392" s="343">
        <v>409</v>
      </c>
      <c r="AY392" s="352">
        <v>127</v>
      </c>
      <c r="AZ392" s="343"/>
      <c r="BA392" s="343"/>
    </row>
    <row r="393" spans="1:53" ht="13.95" customHeight="1" x14ac:dyDescent="0.25">
      <c r="A393" s="343">
        <f>COUNTIF($D$2:D393,D393)</f>
        <v>146</v>
      </c>
      <c r="B393" s="344" t="s">
        <v>1220</v>
      </c>
      <c r="C393" s="345" t="s">
        <v>1221</v>
      </c>
      <c r="D393" s="343" t="s">
        <v>41</v>
      </c>
      <c r="E393" s="346" t="s">
        <v>163</v>
      </c>
      <c r="F393" s="347" t="s">
        <v>163</v>
      </c>
      <c r="G393" s="681" t="s">
        <v>1179</v>
      </c>
      <c r="H393" s="343"/>
      <c r="I393" s="348" t="s">
        <v>52</v>
      </c>
      <c r="J393" s="348">
        <v>33284</v>
      </c>
      <c r="K393" s="348">
        <v>46113</v>
      </c>
      <c r="L393" s="343" t="s">
        <v>605</v>
      </c>
      <c r="M393" s="343"/>
      <c r="N393" s="349" t="str">
        <f>IF(OR(MASTER_Workers!$E393="Contractor-PF",MASTER_Workers!$E393="Company"),"Yes","No")</f>
        <v>Yes</v>
      </c>
      <c r="O393" s="349" t="str">
        <f>IF(Table2[[#This Row],[Unit]]= "Sakar-III", "YES", "NO")</f>
        <v>NO</v>
      </c>
      <c r="P393" s="350">
        <v>101147451121</v>
      </c>
      <c r="Q393" s="350">
        <v>101147451121</v>
      </c>
      <c r="R393" s="343"/>
      <c r="S393" s="368" t="str">
        <f>IF(Table2[[#This Row],[Type]]&lt;&gt;"Company", "Contractor", IF(Table2[[#This Row],[Bank_Name]]&lt;&gt;"HDFC Bank", "Cheque Payment", "HDFC NEFT"))</f>
        <v>HDFC NEFT</v>
      </c>
      <c r="T393" s="343" t="s">
        <v>1082</v>
      </c>
      <c r="U393" s="367">
        <v>50100262034612</v>
      </c>
      <c r="V393" s="352">
        <v>0</v>
      </c>
      <c r="W393" s="106">
        <v>395</v>
      </c>
      <c r="X393" s="106">
        <v>120</v>
      </c>
      <c r="Y393" s="106"/>
      <c r="Z393" s="107">
        <f t="shared" si="47"/>
        <v>515</v>
      </c>
      <c r="AA393" s="156">
        <f t="shared" si="48"/>
        <v>47</v>
      </c>
      <c r="AB393" s="155">
        <f>ROUND(IF(Table2[[#This Row],[Type]]="Company",Table2[[#This Row],[Basic_Rate_Day]]*8.33%,5),0)</f>
        <v>33</v>
      </c>
      <c r="AC393" s="107">
        <f t="shared" si="49"/>
        <v>595</v>
      </c>
      <c r="AD393" s="106">
        <v>501</v>
      </c>
      <c r="AE393" s="343"/>
      <c r="AF393" s="343"/>
      <c r="AG393" s="343"/>
      <c r="AH393" s="343"/>
      <c r="AI393" s="349" t="str">
        <f t="shared" si="50"/>
        <v>1</v>
      </c>
      <c r="AJ393" s="369">
        <f t="shared" si="51"/>
        <v>13</v>
      </c>
      <c r="AK393" s="349" t="str" cm="1">
        <f t="array" ref="AK393">_xlfn.IFS(Z393&lt;=501, "440-501", Z393&lt;=550, "502-550", Z393&lt;=600, "551-600", Z393&lt;=650, "601-650", Z393&lt;=700, "651-700", TRUE, "Above 700")</f>
        <v>502-550</v>
      </c>
      <c r="AL393" s="343"/>
      <c r="AM393" s="348"/>
      <c r="AN393" s="348">
        <f t="shared" si="55"/>
        <v>46113</v>
      </c>
      <c r="AO393" s="374" t="str">
        <f t="shared" si="53"/>
        <v>SV2PCOM098</v>
      </c>
      <c r="AP393" s="349" t="str">
        <f t="shared" ca="1" si="46"/>
        <v>0Y 4M</v>
      </c>
      <c r="AQ393" s="349" t="str">
        <f>IF(_xlfn.DAYS(SETUP!$A$2,AN393)&lt;365,"Less Than 1 Yr", IF(_xlfn.DAYS(SETUP!$A$2,AN393)&lt;=730,"1 Year to 2 Yrs", IF(_xlfn.DAYS(SETUP!$A$2,AN393)&lt;=1095,"2 Yrs to 3 Yrs", IF(_xlfn.DAYS(SETUP!$A$2,AN393)&lt;=1825,"3 Yrs to 5 Yrs", IF(_xlfn.DAYS(SETUP!$A$2,AN393)&lt;=2555,"5 Yrs to 7 Yrs", "Above 7 Yrs")))))</f>
        <v>Less Than 1 Yr</v>
      </c>
      <c r="AR393" s="356" t="str">
        <f>IF(J393="","",DATEDIF(J393,SETUP!$B$2,"Y")&amp;" Yrs")</f>
        <v>35 Yrs</v>
      </c>
      <c r="AS393" s="349" t="str">
        <f>IF(J393="","",
 IF(DATEDIF(J393,SETUP!$B$2,"Y")&lt;25,"Below 25",
 IF(DATEDIF(J393,SETUP!$B$2,"Y")&lt;30,"25-30",
 IF(DATEDIF(J393,SETUP!$B$2,"Y")&lt;35,"30-35",
 IF(DATEDIF(J393,SETUP!$B$2,"Y")&lt;40,"35-40",
 "Above 40")))))</f>
        <v>35-40</v>
      </c>
      <c r="AT393" s="343"/>
      <c r="AU393" s="343"/>
      <c r="AV393" s="349">
        <f t="shared" si="54"/>
        <v>20</v>
      </c>
      <c r="AW393" s="357"/>
      <c r="AX393" s="343">
        <v>395</v>
      </c>
      <c r="AY393" s="352">
        <v>120</v>
      </c>
      <c r="AZ393" s="343"/>
      <c r="BA393" s="343"/>
    </row>
    <row r="394" spans="1:53" ht="13.95" customHeight="1" x14ac:dyDescent="0.25">
      <c r="A394" s="343">
        <f>COUNTIF($D$2:D394,D394)</f>
        <v>147</v>
      </c>
      <c r="B394" s="344" t="s">
        <v>1222</v>
      </c>
      <c r="C394" s="345" t="s">
        <v>1223</v>
      </c>
      <c r="D394" s="343" t="s">
        <v>41</v>
      </c>
      <c r="E394" s="346" t="s">
        <v>163</v>
      </c>
      <c r="F394" s="347" t="s">
        <v>163</v>
      </c>
      <c r="G394" s="681" t="s">
        <v>1179</v>
      </c>
      <c r="H394" s="343"/>
      <c r="I394" s="348" t="s">
        <v>52</v>
      </c>
      <c r="J394" s="348">
        <v>33578</v>
      </c>
      <c r="K394" s="348">
        <v>46113</v>
      </c>
      <c r="L394" s="343" t="s">
        <v>605</v>
      </c>
      <c r="M394" s="343"/>
      <c r="N394" s="349" t="str">
        <f>IF(OR(MASTER_Workers!$E394="Contractor-PF",MASTER_Workers!$E394="Company"),"Yes","No")</f>
        <v>Yes</v>
      </c>
      <c r="O394" s="349" t="str">
        <f>IF(Table2[[#This Row],[Unit]]= "Sakar-III", "YES", "NO")</f>
        <v>NO</v>
      </c>
      <c r="P394" s="350">
        <v>101174681080</v>
      </c>
      <c r="Q394" s="350">
        <v>101174681080</v>
      </c>
      <c r="R394" s="343"/>
      <c r="S394" s="368" t="str">
        <f>IF(Table2[[#This Row],[Type]]&lt;&gt;"Company", "Contractor", IF(Table2[[#This Row],[Bank_Name]]&lt;&gt;"HDFC Bank", "Cheque Payment", "HDFC NEFT"))</f>
        <v>HDFC NEFT</v>
      </c>
      <c r="T394" s="343" t="s">
        <v>1082</v>
      </c>
      <c r="U394" s="367">
        <v>50100254891551</v>
      </c>
      <c r="V394" s="352">
        <v>0</v>
      </c>
      <c r="W394" s="106">
        <v>429</v>
      </c>
      <c r="X394" s="106">
        <v>126</v>
      </c>
      <c r="Y394" s="106"/>
      <c r="Z394" s="107">
        <f t="shared" si="47"/>
        <v>555</v>
      </c>
      <c r="AA394" s="156">
        <f t="shared" si="48"/>
        <v>51</v>
      </c>
      <c r="AB394" s="155">
        <f>ROUND(IF(Table2[[#This Row],[Type]]="Company",Table2[[#This Row],[Basic_Rate_Day]]*8.33%,5),0)</f>
        <v>36</v>
      </c>
      <c r="AC394" s="107">
        <f t="shared" si="49"/>
        <v>642</v>
      </c>
      <c r="AD394" s="106">
        <v>501</v>
      </c>
      <c r="AE394" s="343"/>
      <c r="AF394" s="343"/>
      <c r="AG394" s="343"/>
      <c r="AH394" s="343"/>
      <c r="AI394" s="349" t="str">
        <f t="shared" si="50"/>
        <v>1</v>
      </c>
      <c r="AJ394" s="369">
        <f t="shared" si="51"/>
        <v>53</v>
      </c>
      <c r="AK394" s="349" t="str" cm="1">
        <f t="array" ref="AK394">_xlfn.IFS(Z394&lt;=501, "440-501", Z394&lt;=550, "502-550", Z394&lt;=600, "551-600", Z394&lt;=650, "601-650", Z394&lt;=700, "651-700", TRUE, "Above 700")</f>
        <v>551-600</v>
      </c>
      <c r="AL394" s="343"/>
      <c r="AM394" s="348"/>
      <c r="AN394" s="348">
        <f t="shared" si="55"/>
        <v>46113</v>
      </c>
      <c r="AO394" s="374" t="str">
        <f t="shared" si="53"/>
        <v>SV2PCOM099</v>
      </c>
      <c r="AP394" s="349" t="str">
        <f t="shared" ca="1" si="46"/>
        <v>0Y 4M</v>
      </c>
      <c r="AQ394" s="349" t="str">
        <f>IF(_xlfn.DAYS(SETUP!$A$2,AN394)&lt;365,"Less Than 1 Yr", IF(_xlfn.DAYS(SETUP!$A$2,AN394)&lt;=730,"1 Year to 2 Yrs", IF(_xlfn.DAYS(SETUP!$A$2,AN394)&lt;=1095,"2 Yrs to 3 Yrs", IF(_xlfn.DAYS(SETUP!$A$2,AN394)&lt;=1825,"3 Yrs to 5 Yrs", IF(_xlfn.DAYS(SETUP!$A$2,AN394)&lt;=2555,"5 Yrs to 7 Yrs", "Above 7 Yrs")))))</f>
        <v>Less Than 1 Yr</v>
      </c>
      <c r="AR394" s="356" t="str">
        <f>IF(J394="","",DATEDIF(J394,SETUP!$B$2,"Y")&amp;" Yrs")</f>
        <v>34 Yrs</v>
      </c>
      <c r="AS394" s="349" t="str">
        <f>IF(J394="","",
 IF(DATEDIF(J394,SETUP!$B$2,"Y")&lt;25,"Below 25",
 IF(DATEDIF(J394,SETUP!$B$2,"Y")&lt;30,"25-30",
 IF(DATEDIF(J394,SETUP!$B$2,"Y")&lt;35,"30-35",
 IF(DATEDIF(J394,SETUP!$B$2,"Y")&lt;40,"35-40",
 "Above 40")))))</f>
        <v>30-35</v>
      </c>
      <c r="AT394" s="343"/>
      <c r="AU394" s="343"/>
      <c r="AV394" s="349">
        <f t="shared" si="54"/>
        <v>20</v>
      </c>
      <c r="AW394" s="357"/>
      <c r="AX394" s="343">
        <v>429</v>
      </c>
      <c r="AY394" s="352">
        <v>126</v>
      </c>
      <c r="AZ394" s="343"/>
      <c r="BA394" s="343"/>
    </row>
    <row r="395" spans="1:53" ht="13.95" customHeight="1" x14ac:dyDescent="0.25">
      <c r="A395" s="343">
        <f>COUNTIF($D$2:D395,D395)</f>
        <v>148</v>
      </c>
      <c r="B395" s="344" t="s">
        <v>1224</v>
      </c>
      <c r="C395" s="345" t="s">
        <v>1225</v>
      </c>
      <c r="D395" s="343" t="s">
        <v>41</v>
      </c>
      <c r="E395" s="346" t="s">
        <v>163</v>
      </c>
      <c r="F395" s="347" t="s">
        <v>163</v>
      </c>
      <c r="G395" s="681" t="s">
        <v>1179</v>
      </c>
      <c r="H395" s="343"/>
      <c r="I395" s="348" t="s">
        <v>45</v>
      </c>
      <c r="J395" s="348">
        <v>27395</v>
      </c>
      <c r="K395" s="348">
        <v>46113</v>
      </c>
      <c r="L395" s="343" t="s">
        <v>605</v>
      </c>
      <c r="M395" s="343"/>
      <c r="N395" s="349" t="str">
        <f>IF(OR(MASTER_Workers!$E395="Contractor-PF",MASTER_Workers!$E395="Company"),"Yes","No")</f>
        <v>Yes</v>
      </c>
      <c r="O395" s="349" t="str">
        <f>IF(Table2[[#This Row],[Unit]]= "Sakar-III", "YES", "NO")</f>
        <v>NO</v>
      </c>
      <c r="P395" s="350">
        <v>101250426807</v>
      </c>
      <c r="Q395" s="350">
        <v>101250426807</v>
      </c>
      <c r="R395" s="343"/>
      <c r="S395" s="368" t="str">
        <f>IF(Table2[[#This Row],[Type]]&lt;&gt;"Company", "Contractor", IF(Table2[[#This Row],[Bank_Name]]&lt;&gt;"HDFC Bank", "Cheque Payment", "HDFC NEFT"))</f>
        <v>HDFC NEFT</v>
      </c>
      <c r="T395" s="343" t="s">
        <v>1082</v>
      </c>
      <c r="U395" s="367">
        <v>50100254891601</v>
      </c>
      <c r="V395" s="352">
        <v>0</v>
      </c>
      <c r="W395" s="106">
        <v>395</v>
      </c>
      <c r="X395" s="106">
        <v>120</v>
      </c>
      <c r="Y395" s="106"/>
      <c r="Z395" s="107">
        <f t="shared" si="47"/>
        <v>515</v>
      </c>
      <c r="AA395" s="156">
        <f t="shared" si="48"/>
        <v>47</v>
      </c>
      <c r="AB395" s="155">
        <f>ROUND(IF(Table2[[#This Row],[Type]]="Company",Table2[[#This Row],[Basic_Rate_Day]]*8.33%,5),0)</f>
        <v>33</v>
      </c>
      <c r="AC395" s="107">
        <f t="shared" si="49"/>
        <v>595</v>
      </c>
      <c r="AD395" s="106">
        <v>501</v>
      </c>
      <c r="AE395" s="343"/>
      <c r="AF395" s="343"/>
      <c r="AG395" s="343"/>
      <c r="AH395" s="343"/>
      <c r="AI395" s="349" t="str">
        <f t="shared" si="50"/>
        <v>1</v>
      </c>
      <c r="AJ395" s="369">
        <f t="shared" si="51"/>
        <v>13</v>
      </c>
      <c r="AK395" s="349" t="str" cm="1">
        <f t="array" ref="AK395">_xlfn.IFS(Z395&lt;=501, "440-501", Z395&lt;=550, "502-550", Z395&lt;=600, "551-600", Z395&lt;=650, "601-650", Z395&lt;=700, "651-700", TRUE, "Above 700")</f>
        <v>502-550</v>
      </c>
      <c r="AL395" s="343"/>
      <c r="AM395" s="348"/>
      <c r="AN395" s="348">
        <f t="shared" si="55"/>
        <v>46113</v>
      </c>
      <c r="AO395" s="374" t="str">
        <f t="shared" si="53"/>
        <v>SV2PCOM100</v>
      </c>
      <c r="AP395" s="349" t="str">
        <f t="shared" ca="1" si="46"/>
        <v>0Y 4M</v>
      </c>
      <c r="AQ395" s="349" t="str">
        <f>IF(_xlfn.DAYS(SETUP!$A$2,AN395)&lt;365,"Less Than 1 Yr", IF(_xlfn.DAYS(SETUP!$A$2,AN395)&lt;=730,"1 Year to 2 Yrs", IF(_xlfn.DAYS(SETUP!$A$2,AN395)&lt;=1095,"2 Yrs to 3 Yrs", IF(_xlfn.DAYS(SETUP!$A$2,AN395)&lt;=1825,"3 Yrs to 5 Yrs", IF(_xlfn.DAYS(SETUP!$A$2,AN395)&lt;=2555,"5 Yrs to 7 Yrs", "Above 7 Yrs")))))</f>
        <v>Less Than 1 Yr</v>
      </c>
      <c r="AR395" s="356" t="str">
        <f>IF(J395="","",DATEDIF(J395,SETUP!$B$2,"Y")&amp;" Yrs")</f>
        <v>51 Yrs</v>
      </c>
      <c r="AS395" s="349" t="str">
        <f>IF(J395="","",
 IF(DATEDIF(J395,SETUP!$B$2,"Y")&lt;25,"Below 25",
 IF(DATEDIF(J395,SETUP!$B$2,"Y")&lt;30,"25-30",
 IF(DATEDIF(J395,SETUP!$B$2,"Y")&lt;35,"30-35",
 IF(DATEDIF(J395,SETUP!$B$2,"Y")&lt;40,"35-40",
 "Above 40")))))</f>
        <v>Above 40</v>
      </c>
      <c r="AT395" s="343"/>
      <c r="AU395" s="343"/>
      <c r="AV395" s="349">
        <f t="shared" si="54"/>
        <v>20</v>
      </c>
      <c r="AW395" s="357"/>
      <c r="AX395" s="343">
        <v>395</v>
      </c>
      <c r="AY395" s="352">
        <v>120</v>
      </c>
      <c r="AZ395" s="343"/>
      <c r="BA395" s="343"/>
    </row>
    <row r="396" spans="1:53" ht="13.95" customHeight="1" x14ac:dyDescent="0.25">
      <c r="A396" s="343">
        <f>COUNTIF($D$2:D396,D396)</f>
        <v>149</v>
      </c>
      <c r="B396" s="344" t="s">
        <v>1226</v>
      </c>
      <c r="C396" s="345" t="s">
        <v>1227</v>
      </c>
      <c r="D396" s="343" t="s">
        <v>41</v>
      </c>
      <c r="E396" s="346" t="s">
        <v>163</v>
      </c>
      <c r="F396" s="347" t="s">
        <v>163</v>
      </c>
      <c r="G396" s="681" t="s">
        <v>1179</v>
      </c>
      <c r="H396" s="343"/>
      <c r="I396" s="348" t="s">
        <v>52</v>
      </c>
      <c r="J396" s="348">
        <v>36321</v>
      </c>
      <c r="K396" s="348">
        <v>46113</v>
      </c>
      <c r="L396" s="343" t="s">
        <v>605</v>
      </c>
      <c r="M396" s="343"/>
      <c r="N396" s="349" t="str">
        <f>IF(OR(MASTER_Workers!$E396="Contractor-PF",MASTER_Workers!$E396="Company"),"Yes","No")</f>
        <v>Yes</v>
      </c>
      <c r="O396" s="349" t="str">
        <f>IF(Table2[[#This Row],[Unit]]= "Sakar-III", "YES", "NO")</f>
        <v>NO</v>
      </c>
      <c r="P396" s="350">
        <v>101320679544</v>
      </c>
      <c r="Q396" s="350">
        <v>101320679544</v>
      </c>
      <c r="R396" s="343"/>
      <c r="S396" s="368" t="str">
        <f>IF(Table2[[#This Row],[Type]]&lt;&gt;"Company", "Contractor", IF(Table2[[#This Row],[Bank_Name]]&lt;&gt;"HDFC Bank", "Cheque Payment", "HDFC NEFT"))</f>
        <v>HDFC NEFT</v>
      </c>
      <c r="T396" s="343" t="s">
        <v>1082</v>
      </c>
      <c r="U396" s="367">
        <v>50100262034622</v>
      </c>
      <c r="V396" s="352">
        <v>0</v>
      </c>
      <c r="W396" s="106">
        <v>390</v>
      </c>
      <c r="X396" s="106">
        <v>125</v>
      </c>
      <c r="Y396" s="106"/>
      <c r="Z396" s="107">
        <f t="shared" si="47"/>
        <v>515</v>
      </c>
      <c r="AA396" s="156">
        <f t="shared" si="48"/>
        <v>47</v>
      </c>
      <c r="AB396" s="155">
        <f>ROUND(IF(Table2[[#This Row],[Type]]="Company",Table2[[#This Row],[Basic_Rate_Day]]*8.33%,5),0)</f>
        <v>32</v>
      </c>
      <c r="AC396" s="107">
        <f t="shared" si="49"/>
        <v>594</v>
      </c>
      <c r="AD396" s="106">
        <v>501</v>
      </c>
      <c r="AE396" s="343"/>
      <c r="AF396" s="343"/>
      <c r="AG396" s="343"/>
      <c r="AH396" s="343"/>
      <c r="AI396" s="349" t="str">
        <f t="shared" si="50"/>
        <v>1</v>
      </c>
      <c r="AJ396" s="369">
        <f t="shared" si="51"/>
        <v>13</v>
      </c>
      <c r="AK396" s="349" t="str" cm="1">
        <f t="array" ref="AK396">_xlfn.IFS(Z396&lt;=501, "440-501", Z396&lt;=550, "502-550", Z396&lt;=600, "551-600", Z396&lt;=650, "601-650", Z396&lt;=700, "651-700", TRUE, "Above 700")</f>
        <v>502-550</v>
      </c>
      <c r="AL396" s="343"/>
      <c r="AM396" s="348"/>
      <c r="AN396" s="348">
        <f t="shared" si="55"/>
        <v>46113</v>
      </c>
      <c r="AO396" s="374" t="str">
        <f t="shared" si="53"/>
        <v>SV2PCOM101</v>
      </c>
      <c r="AP396" s="349" t="str">
        <f t="shared" ca="1" si="46"/>
        <v>0Y 4M</v>
      </c>
      <c r="AQ396" s="349" t="str">
        <f>IF(_xlfn.DAYS(SETUP!$A$2,AN396)&lt;365,"Less Than 1 Yr", IF(_xlfn.DAYS(SETUP!$A$2,AN396)&lt;=730,"1 Year to 2 Yrs", IF(_xlfn.DAYS(SETUP!$A$2,AN396)&lt;=1095,"2 Yrs to 3 Yrs", IF(_xlfn.DAYS(SETUP!$A$2,AN396)&lt;=1825,"3 Yrs to 5 Yrs", IF(_xlfn.DAYS(SETUP!$A$2,AN396)&lt;=2555,"5 Yrs to 7 Yrs", "Above 7 Yrs")))))</f>
        <v>Less Than 1 Yr</v>
      </c>
      <c r="AR396" s="356" t="str">
        <f>IF(J396="","",DATEDIF(J396,SETUP!$B$2,"Y")&amp;" Yrs")</f>
        <v>26 Yrs</v>
      </c>
      <c r="AS396" s="349" t="str">
        <f>IF(J396="","",
 IF(DATEDIF(J396,SETUP!$B$2,"Y")&lt;25,"Below 25",
 IF(DATEDIF(J396,SETUP!$B$2,"Y")&lt;30,"25-30",
 IF(DATEDIF(J396,SETUP!$B$2,"Y")&lt;35,"30-35",
 IF(DATEDIF(J396,SETUP!$B$2,"Y")&lt;40,"35-40",
 "Above 40")))))</f>
        <v>25-30</v>
      </c>
      <c r="AT396" s="343"/>
      <c r="AU396" s="343"/>
      <c r="AV396" s="349">
        <f t="shared" si="54"/>
        <v>20</v>
      </c>
      <c r="AW396" s="357"/>
      <c r="AX396" s="343">
        <v>390</v>
      </c>
      <c r="AY396" s="352">
        <v>125</v>
      </c>
      <c r="AZ396" s="343"/>
      <c r="BA396" s="343"/>
    </row>
    <row r="397" spans="1:53" ht="13.95" customHeight="1" x14ac:dyDescent="0.25">
      <c r="A397" s="343">
        <f>COUNTIF($D$2:D397,D397)</f>
        <v>150</v>
      </c>
      <c r="B397" s="344" t="s">
        <v>1228</v>
      </c>
      <c r="C397" s="345" t="s">
        <v>1229</v>
      </c>
      <c r="D397" s="343" t="s">
        <v>41</v>
      </c>
      <c r="E397" s="346" t="s">
        <v>163</v>
      </c>
      <c r="F397" s="347" t="s">
        <v>163</v>
      </c>
      <c r="G397" s="681" t="s">
        <v>1179</v>
      </c>
      <c r="H397" s="343"/>
      <c r="I397" s="348" t="s">
        <v>52</v>
      </c>
      <c r="J397" s="348">
        <v>35947</v>
      </c>
      <c r="K397" s="348">
        <v>46113</v>
      </c>
      <c r="L397" s="343" t="s">
        <v>605</v>
      </c>
      <c r="M397" s="343"/>
      <c r="N397" s="349" t="str">
        <f>IF(OR(MASTER_Workers!$E397="Contractor-PF",MASTER_Workers!$E397="Company"),"Yes","No")</f>
        <v>Yes</v>
      </c>
      <c r="O397" s="349" t="str">
        <f>IF(Table2[[#This Row],[Unit]]= "Sakar-III", "YES", "NO")</f>
        <v>NO</v>
      </c>
      <c r="P397" s="350">
        <v>101358673920</v>
      </c>
      <c r="Q397" s="350">
        <v>101358673920</v>
      </c>
      <c r="R397" s="343"/>
      <c r="S397" s="368" t="str">
        <f>IF(Table2[[#This Row],[Type]]&lt;&gt;"Company", "Contractor", IF(Table2[[#This Row],[Bank_Name]]&lt;&gt;"HDFC Bank", "Cheque Payment", "HDFC NEFT"))</f>
        <v>HDFC NEFT</v>
      </c>
      <c r="T397" s="343" t="s">
        <v>1082</v>
      </c>
      <c r="U397" s="367">
        <v>50100317482789</v>
      </c>
      <c r="V397" s="352">
        <v>0</v>
      </c>
      <c r="W397" s="106">
        <v>450</v>
      </c>
      <c r="X397" s="106">
        <v>115</v>
      </c>
      <c r="Y397" s="106"/>
      <c r="Z397" s="107">
        <f t="shared" si="47"/>
        <v>565</v>
      </c>
      <c r="AA397" s="156">
        <f t="shared" si="48"/>
        <v>54</v>
      </c>
      <c r="AB397" s="155">
        <f>ROUND(IF(Table2[[#This Row],[Type]]="Company",Table2[[#This Row],[Basic_Rate_Day]]*8.33%,5),0)</f>
        <v>37</v>
      </c>
      <c r="AC397" s="107">
        <f t="shared" si="49"/>
        <v>656</v>
      </c>
      <c r="AD397" s="106">
        <v>501</v>
      </c>
      <c r="AE397" s="343"/>
      <c r="AF397" s="343"/>
      <c r="AG397" s="343"/>
      <c r="AH397" s="343"/>
      <c r="AI397" s="349" t="str">
        <f t="shared" si="50"/>
        <v>1</v>
      </c>
      <c r="AJ397" s="369">
        <f t="shared" si="51"/>
        <v>63</v>
      </c>
      <c r="AK397" s="349" t="str" cm="1">
        <f t="array" ref="AK397">_xlfn.IFS(Z397&lt;=501, "440-501", Z397&lt;=550, "502-550", Z397&lt;=600, "551-600", Z397&lt;=650, "601-650", Z397&lt;=700, "651-700", TRUE, "Above 700")</f>
        <v>551-600</v>
      </c>
      <c r="AL397" s="343"/>
      <c r="AM397" s="348"/>
      <c r="AN397" s="348">
        <f t="shared" si="55"/>
        <v>46113</v>
      </c>
      <c r="AO397" s="374" t="str">
        <f t="shared" si="53"/>
        <v>SV2PCOM102</v>
      </c>
      <c r="AP397" s="349" t="str">
        <f t="shared" ca="1" si="46"/>
        <v>0Y 4M</v>
      </c>
      <c r="AQ397" s="349" t="str">
        <f>IF(_xlfn.DAYS(SETUP!$A$2,AN397)&lt;365,"Less Than 1 Yr", IF(_xlfn.DAYS(SETUP!$A$2,AN397)&lt;=730,"1 Year to 2 Yrs", IF(_xlfn.DAYS(SETUP!$A$2,AN397)&lt;=1095,"2 Yrs to 3 Yrs", IF(_xlfn.DAYS(SETUP!$A$2,AN397)&lt;=1825,"3 Yrs to 5 Yrs", IF(_xlfn.DAYS(SETUP!$A$2,AN397)&lt;=2555,"5 Yrs to 7 Yrs", "Above 7 Yrs")))))</f>
        <v>Less Than 1 Yr</v>
      </c>
      <c r="AR397" s="356" t="str">
        <f>IF(J397="","",DATEDIF(J397,SETUP!$B$2,"Y")&amp;" Yrs")</f>
        <v>27 Yrs</v>
      </c>
      <c r="AS397" s="349" t="str">
        <f>IF(J397="","",
 IF(DATEDIF(J397,SETUP!$B$2,"Y")&lt;25,"Below 25",
 IF(DATEDIF(J397,SETUP!$B$2,"Y")&lt;30,"25-30",
 IF(DATEDIF(J397,SETUP!$B$2,"Y")&lt;35,"30-35",
 IF(DATEDIF(J397,SETUP!$B$2,"Y")&lt;40,"35-40",
 "Above 40")))))</f>
        <v>25-30</v>
      </c>
      <c r="AT397" s="343"/>
      <c r="AU397" s="343"/>
      <c r="AV397" s="349">
        <f t="shared" si="54"/>
        <v>20</v>
      </c>
      <c r="AW397" s="357"/>
      <c r="AX397" s="343">
        <v>450</v>
      </c>
      <c r="AY397" s="352">
        <v>115</v>
      </c>
      <c r="AZ397" s="343"/>
      <c r="BA397" s="343"/>
    </row>
    <row r="398" spans="1:53" ht="13.95" customHeight="1" x14ac:dyDescent="0.25">
      <c r="A398" s="343">
        <f>COUNTIF($D$2:D398,D398)</f>
        <v>151</v>
      </c>
      <c r="B398" s="344" t="s">
        <v>1230</v>
      </c>
      <c r="C398" s="345" t="s">
        <v>1231</v>
      </c>
      <c r="D398" s="343" t="s">
        <v>41</v>
      </c>
      <c r="E398" s="346" t="s">
        <v>163</v>
      </c>
      <c r="F398" s="347" t="s">
        <v>163</v>
      </c>
      <c r="G398" s="681" t="s">
        <v>1179</v>
      </c>
      <c r="H398" s="343"/>
      <c r="I398" s="348" t="s">
        <v>45</v>
      </c>
      <c r="J398" s="348">
        <v>35947</v>
      </c>
      <c r="K398" s="348">
        <v>46113</v>
      </c>
      <c r="L398" s="343" t="s">
        <v>605</v>
      </c>
      <c r="M398" s="343"/>
      <c r="N398" s="349" t="str">
        <f>IF(OR(MASTER_Workers!$E398="Contractor-PF",MASTER_Workers!$E398="Company"),"Yes","No")</f>
        <v>Yes</v>
      </c>
      <c r="O398" s="349" t="str">
        <f>IF(Table2[[#This Row],[Unit]]= "Sakar-III", "YES", "NO")</f>
        <v>NO</v>
      </c>
      <c r="P398" s="350">
        <v>101353579682</v>
      </c>
      <c r="Q398" s="350">
        <v>101353579682</v>
      </c>
      <c r="R398" s="343"/>
      <c r="S398" s="368" t="str">
        <f>IF(Table2[[#This Row],[Type]]&lt;&gt;"Company", "Contractor", IF(Table2[[#This Row],[Bank_Name]]&lt;&gt;"HDFC Bank", "Cheque Payment", "HDFC NEFT"))</f>
        <v>HDFC NEFT</v>
      </c>
      <c r="T398" s="343" t="s">
        <v>1082</v>
      </c>
      <c r="U398" s="367">
        <v>50100337039590</v>
      </c>
      <c r="V398" s="352">
        <v>0</v>
      </c>
      <c r="W398" s="106">
        <v>449</v>
      </c>
      <c r="X398" s="106">
        <v>151</v>
      </c>
      <c r="Y398" s="106"/>
      <c r="Z398" s="107">
        <f t="shared" si="47"/>
        <v>600</v>
      </c>
      <c r="AA398" s="156">
        <f t="shared" si="48"/>
        <v>54</v>
      </c>
      <c r="AB398" s="155">
        <f>ROUND(IF(Table2[[#This Row],[Type]]="Company",Table2[[#This Row],[Basic_Rate_Day]]*8.33%,5),0)</f>
        <v>37</v>
      </c>
      <c r="AC398" s="107">
        <f t="shared" si="49"/>
        <v>691</v>
      </c>
      <c r="AD398" s="106">
        <v>501</v>
      </c>
      <c r="AE398" s="343"/>
      <c r="AF398" s="343"/>
      <c r="AG398" s="343"/>
      <c r="AH398" s="343"/>
      <c r="AI398" s="349" t="str">
        <f t="shared" si="50"/>
        <v>1</v>
      </c>
      <c r="AJ398" s="369">
        <f t="shared" si="51"/>
        <v>98</v>
      </c>
      <c r="AK398" s="349" t="str" cm="1">
        <f t="array" ref="AK398">_xlfn.IFS(Z398&lt;=501, "440-501", Z398&lt;=550, "502-550", Z398&lt;=600, "551-600", Z398&lt;=650, "601-650", Z398&lt;=700, "651-700", TRUE, "Above 700")</f>
        <v>551-600</v>
      </c>
      <c r="AL398" s="343"/>
      <c r="AM398" s="348"/>
      <c r="AN398" s="348">
        <f t="shared" si="55"/>
        <v>46113</v>
      </c>
      <c r="AO398" s="374" t="str">
        <f t="shared" si="53"/>
        <v>SV2PCOM103</v>
      </c>
      <c r="AP398" s="349" t="str">
        <f t="shared" ca="1" si="46"/>
        <v>0Y 4M</v>
      </c>
      <c r="AQ398" s="349" t="str">
        <f>IF(_xlfn.DAYS(SETUP!$A$2,AN398)&lt;365,"Less Than 1 Yr", IF(_xlfn.DAYS(SETUP!$A$2,AN398)&lt;=730,"1 Year to 2 Yrs", IF(_xlfn.DAYS(SETUP!$A$2,AN398)&lt;=1095,"2 Yrs to 3 Yrs", IF(_xlfn.DAYS(SETUP!$A$2,AN398)&lt;=1825,"3 Yrs to 5 Yrs", IF(_xlfn.DAYS(SETUP!$A$2,AN398)&lt;=2555,"5 Yrs to 7 Yrs", "Above 7 Yrs")))))</f>
        <v>Less Than 1 Yr</v>
      </c>
      <c r="AR398" s="356" t="str">
        <f>IF(J398="","",DATEDIF(J398,SETUP!$B$2,"Y")&amp;" Yrs")</f>
        <v>27 Yrs</v>
      </c>
      <c r="AS398" s="349" t="str">
        <f>IF(J398="","",
 IF(DATEDIF(J398,SETUP!$B$2,"Y")&lt;25,"Below 25",
 IF(DATEDIF(J398,SETUP!$B$2,"Y")&lt;30,"25-30",
 IF(DATEDIF(J398,SETUP!$B$2,"Y")&lt;35,"30-35",
 IF(DATEDIF(J398,SETUP!$B$2,"Y")&lt;40,"35-40",
 "Above 40")))))</f>
        <v>25-30</v>
      </c>
      <c r="AT398" s="343"/>
      <c r="AU398" s="343"/>
      <c r="AV398" s="349">
        <f t="shared" si="54"/>
        <v>20</v>
      </c>
      <c r="AW398" s="357"/>
      <c r="AX398" s="343">
        <v>449</v>
      </c>
      <c r="AY398" s="352">
        <v>151</v>
      </c>
      <c r="AZ398" s="343"/>
      <c r="BA398" s="343"/>
    </row>
    <row r="399" spans="1:53" ht="13.95" customHeight="1" x14ac:dyDescent="0.25">
      <c r="A399" s="343">
        <f>COUNTIF($D$2:D399,D399)</f>
        <v>152</v>
      </c>
      <c r="B399" s="344" t="s">
        <v>1232</v>
      </c>
      <c r="C399" s="345" t="s">
        <v>1233</v>
      </c>
      <c r="D399" s="343" t="s">
        <v>41</v>
      </c>
      <c r="E399" s="346" t="s">
        <v>163</v>
      </c>
      <c r="F399" s="347" t="s">
        <v>163</v>
      </c>
      <c r="G399" s="681" t="s">
        <v>1179</v>
      </c>
      <c r="H399" s="343"/>
      <c r="I399" s="348" t="s">
        <v>45</v>
      </c>
      <c r="J399" s="348">
        <v>33827</v>
      </c>
      <c r="K399" s="348">
        <v>46113</v>
      </c>
      <c r="L399" s="343" t="s">
        <v>605</v>
      </c>
      <c r="M399" s="343"/>
      <c r="N399" s="349" t="str">
        <f>IF(OR(MASTER_Workers!$E399="Contractor-PF",MASTER_Workers!$E399="Company"),"Yes","No")</f>
        <v>Yes</v>
      </c>
      <c r="O399" s="349" t="str">
        <f>IF(Table2[[#This Row],[Unit]]= "Sakar-III", "YES", "NO")</f>
        <v>NO</v>
      </c>
      <c r="P399" s="350">
        <v>101559773599</v>
      </c>
      <c r="Q399" s="350">
        <v>101559773599</v>
      </c>
      <c r="R399" s="343"/>
      <c r="S399" s="368" t="str">
        <f>IF(Table2[[#This Row],[Type]]&lt;&gt;"Company", "Contractor", IF(Table2[[#This Row],[Bank_Name]]&lt;&gt;"HDFC Bank", "Cheque Payment", "HDFC NEFT"))</f>
        <v>HDFC NEFT</v>
      </c>
      <c r="T399" s="343" t="s">
        <v>1082</v>
      </c>
      <c r="U399" s="367">
        <v>50100338861687</v>
      </c>
      <c r="V399" s="352">
        <v>0</v>
      </c>
      <c r="W399" s="106">
        <v>357</v>
      </c>
      <c r="X399" s="106">
        <v>108</v>
      </c>
      <c r="Y399" s="106"/>
      <c r="Z399" s="107">
        <f t="shared" si="47"/>
        <v>465</v>
      </c>
      <c r="AA399" s="156">
        <f t="shared" si="48"/>
        <v>43</v>
      </c>
      <c r="AB399" s="155">
        <f>ROUND(IF(Table2[[#This Row],[Type]]="Company",Table2[[#This Row],[Basic_Rate_Day]]*8.33%,5),0)</f>
        <v>30</v>
      </c>
      <c r="AC399" s="107">
        <f t="shared" si="49"/>
        <v>538</v>
      </c>
      <c r="AD399" s="106">
        <v>501</v>
      </c>
      <c r="AE399" s="343"/>
      <c r="AF399" s="343"/>
      <c r="AG399" s="343"/>
      <c r="AH399" s="343"/>
      <c r="AI399" s="349" t="str">
        <f t="shared" si="50"/>
        <v>1</v>
      </c>
      <c r="AJ399" s="369">
        <f t="shared" si="51"/>
        <v>-37</v>
      </c>
      <c r="AK399" s="349" t="str" cm="1">
        <f t="array" ref="AK399">_xlfn.IFS(Z399&lt;=501, "440-501", Z399&lt;=550, "502-550", Z399&lt;=600, "551-600", Z399&lt;=650, "601-650", Z399&lt;=700, "651-700", TRUE, "Above 700")</f>
        <v>440-501</v>
      </c>
      <c r="AL399" s="343"/>
      <c r="AM399" s="348"/>
      <c r="AN399" s="348">
        <f t="shared" si="55"/>
        <v>46113</v>
      </c>
      <c r="AO399" s="374" t="str">
        <f t="shared" si="53"/>
        <v>SV2PCOM104</v>
      </c>
      <c r="AP399" s="349" t="str">
        <f t="shared" ca="1" si="46"/>
        <v>0Y 4M</v>
      </c>
      <c r="AQ399" s="349" t="str">
        <f>IF(_xlfn.DAYS(SETUP!$A$2,AN399)&lt;365,"Less Than 1 Yr", IF(_xlfn.DAYS(SETUP!$A$2,AN399)&lt;=730,"1 Year to 2 Yrs", IF(_xlfn.DAYS(SETUP!$A$2,AN399)&lt;=1095,"2 Yrs to 3 Yrs", IF(_xlfn.DAYS(SETUP!$A$2,AN399)&lt;=1825,"3 Yrs to 5 Yrs", IF(_xlfn.DAYS(SETUP!$A$2,AN399)&lt;=2555,"5 Yrs to 7 Yrs", "Above 7 Yrs")))))</f>
        <v>Less Than 1 Yr</v>
      </c>
      <c r="AR399" s="356" t="str">
        <f>IF(J399="","",DATEDIF(J399,SETUP!$B$2,"Y")&amp;" Yrs")</f>
        <v>33 Yrs</v>
      </c>
      <c r="AS399" s="349" t="str">
        <f>IF(J399="","",
 IF(DATEDIF(J399,SETUP!$B$2,"Y")&lt;25,"Below 25",
 IF(DATEDIF(J399,SETUP!$B$2,"Y")&lt;30,"25-30",
 IF(DATEDIF(J399,SETUP!$B$2,"Y")&lt;35,"30-35",
 IF(DATEDIF(J399,SETUP!$B$2,"Y")&lt;40,"35-40",
 "Above 40")))))</f>
        <v>30-35</v>
      </c>
      <c r="AT399" s="343"/>
      <c r="AU399" s="343"/>
      <c r="AV399" s="349">
        <f t="shared" si="54"/>
        <v>20</v>
      </c>
      <c r="AW399" s="357"/>
      <c r="AX399" s="343">
        <v>357</v>
      </c>
      <c r="AY399" s="352">
        <v>108</v>
      </c>
      <c r="AZ399" s="343"/>
      <c r="BA399" s="343"/>
    </row>
    <row r="400" spans="1:53" ht="13.95" customHeight="1" x14ac:dyDescent="0.25">
      <c r="A400" s="343">
        <f>COUNTIF($D$2:D400,D400)</f>
        <v>153</v>
      </c>
      <c r="B400" s="344" t="s">
        <v>1234</v>
      </c>
      <c r="C400" s="345" t="s">
        <v>1235</v>
      </c>
      <c r="D400" s="343" t="s">
        <v>41</v>
      </c>
      <c r="E400" s="346" t="s">
        <v>163</v>
      </c>
      <c r="F400" s="347" t="s">
        <v>163</v>
      </c>
      <c r="G400" s="681" t="s">
        <v>1179</v>
      </c>
      <c r="H400" s="343"/>
      <c r="I400" s="348" t="s">
        <v>52</v>
      </c>
      <c r="J400" s="348">
        <v>29587</v>
      </c>
      <c r="K400" s="348">
        <v>46113</v>
      </c>
      <c r="L400" s="343" t="s">
        <v>605</v>
      </c>
      <c r="M400" s="343"/>
      <c r="N400" s="349" t="str">
        <f>IF(OR(MASTER_Workers!$E400="Contractor-PF",MASTER_Workers!$E400="Company"),"Yes","No")</f>
        <v>Yes</v>
      </c>
      <c r="O400" s="349" t="str">
        <f>IF(Table2[[#This Row],[Unit]]= "Sakar-III", "YES", "NO")</f>
        <v>NO</v>
      </c>
      <c r="P400" s="350">
        <v>101559773612</v>
      </c>
      <c r="Q400" s="350">
        <v>101559773612</v>
      </c>
      <c r="R400" s="343"/>
      <c r="S400" s="368" t="str">
        <f>IF(Table2[[#This Row],[Type]]&lt;&gt;"Company", "Contractor", IF(Table2[[#This Row],[Bank_Name]]&lt;&gt;"HDFC Bank", "Cheque Payment", "HDFC NEFT"))</f>
        <v>HDFC NEFT</v>
      </c>
      <c r="T400" s="343" t="s">
        <v>1082</v>
      </c>
      <c r="U400" s="367">
        <v>50100338861701</v>
      </c>
      <c r="V400" s="352">
        <v>0</v>
      </c>
      <c r="W400" s="106">
        <v>370</v>
      </c>
      <c r="X400" s="106">
        <v>120</v>
      </c>
      <c r="Y400" s="106"/>
      <c r="Z400" s="107">
        <f t="shared" si="47"/>
        <v>490</v>
      </c>
      <c r="AA400" s="156">
        <f t="shared" si="48"/>
        <v>44</v>
      </c>
      <c r="AB400" s="155">
        <f>ROUND(IF(Table2[[#This Row],[Type]]="Company",Table2[[#This Row],[Basic_Rate_Day]]*8.33%,5),0)</f>
        <v>31</v>
      </c>
      <c r="AC400" s="107">
        <f t="shared" si="49"/>
        <v>565</v>
      </c>
      <c r="AD400" s="106">
        <v>501</v>
      </c>
      <c r="AE400" s="343"/>
      <c r="AF400" s="343"/>
      <c r="AG400" s="343"/>
      <c r="AH400" s="343"/>
      <c r="AI400" s="349" t="str">
        <f t="shared" si="50"/>
        <v>1</v>
      </c>
      <c r="AJ400" s="369">
        <f t="shared" si="51"/>
        <v>-12</v>
      </c>
      <c r="AK400" s="349" t="str" cm="1">
        <f t="array" ref="AK400">_xlfn.IFS(Z400&lt;=501, "440-501", Z400&lt;=550, "502-550", Z400&lt;=600, "551-600", Z400&lt;=650, "601-650", Z400&lt;=700, "651-700", TRUE, "Above 700")</f>
        <v>440-501</v>
      </c>
      <c r="AL400" s="343"/>
      <c r="AM400" s="348"/>
      <c r="AN400" s="348">
        <f t="shared" si="55"/>
        <v>46113</v>
      </c>
      <c r="AO400" s="374" t="str">
        <f t="shared" si="53"/>
        <v>SV2PCOM105</v>
      </c>
      <c r="AP400" s="349" t="str">
        <f t="shared" ca="1" si="46"/>
        <v>0Y 4M</v>
      </c>
      <c r="AQ400" s="349" t="str">
        <f>IF(_xlfn.DAYS(SETUP!$A$2,AN400)&lt;365,"Less Than 1 Yr", IF(_xlfn.DAYS(SETUP!$A$2,AN400)&lt;=730,"1 Year to 2 Yrs", IF(_xlfn.DAYS(SETUP!$A$2,AN400)&lt;=1095,"2 Yrs to 3 Yrs", IF(_xlfn.DAYS(SETUP!$A$2,AN400)&lt;=1825,"3 Yrs to 5 Yrs", IF(_xlfn.DAYS(SETUP!$A$2,AN400)&lt;=2555,"5 Yrs to 7 Yrs", "Above 7 Yrs")))))</f>
        <v>Less Than 1 Yr</v>
      </c>
      <c r="AR400" s="356" t="str">
        <f>IF(J400="","",DATEDIF(J400,SETUP!$B$2,"Y")&amp;" Yrs")</f>
        <v>45 Yrs</v>
      </c>
      <c r="AS400" s="349" t="str">
        <f>IF(J400="","",
 IF(DATEDIF(J400,SETUP!$B$2,"Y")&lt;25,"Below 25",
 IF(DATEDIF(J400,SETUP!$B$2,"Y")&lt;30,"25-30",
 IF(DATEDIF(J400,SETUP!$B$2,"Y")&lt;35,"30-35",
 IF(DATEDIF(J400,SETUP!$B$2,"Y")&lt;40,"35-40",
 "Above 40")))))</f>
        <v>Above 40</v>
      </c>
      <c r="AT400" s="343"/>
      <c r="AU400" s="343"/>
      <c r="AV400" s="349">
        <f t="shared" si="54"/>
        <v>20</v>
      </c>
      <c r="AW400" s="357"/>
      <c r="AX400" s="343">
        <v>370</v>
      </c>
      <c r="AY400" s="352">
        <v>120</v>
      </c>
      <c r="AZ400" s="343"/>
      <c r="BA400" s="343"/>
    </row>
    <row r="401" spans="1:53" ht="13.95" customHeight="1" x14ac:dyDescent="0.25">
      <c r="A401" s="343">
        <f>COUNTIF($D$2:D401,D401)</f>
        <v>154</v>
      </c>
      <c r="B401" s="344" t="s">
        <v>1236</v>
      </c>
      <c r="C401" s="345" t="s">
        <v>1237</v>
      </c>
      <c r="D401" s="343" t="s">
        <v>41</v>
      </c>
      <c r="E401" s="346" t="s">
        <v>163</v>
      </c>
      <c r="F401" s="347" t="s">
        <v>163</v>
      </c>
      <c r="G401" s="681" t="s">
        <v>1179</v>
      </c>
      <c r="H401" s="343"/>
      <c r="I401" s="348" t="s">
        <v>52</v>
      </c>
      <c r="J401" s="348">
        <v>36499</v>
      </c>
      <c r="K401" s="348">
        <v>46113</v>
      </c>
      <c r="L401" s="343" t="s">
        <v>605</v>
      </c>
      <c r="M401" s="343"/>
      <c r="N401" s="349" t="str">
        <f>IF(OR(MASTER_Workers!$E401="Contractor-PF",MASTER_Workers!$E401="Company"),"Yes","No")</f>
        <v>Yes</v>
      </c>
      <c r="O401" s="349" t="str">
        <f>IF(Table2[[#This Row],[Unit]]= "Sakar-III", "YES", "NO")</f>
        <v>NO</v>
      </c>
      <c r="P401" s="350">
        <v>101670869452</v>
      </c>
      <c r="Q401" s="350">
        <v>101670869452</v>
      </c>
      <c r="R401" s="343"/>
      <c r="S401" s="368" t="str">
        <f>IF(Table2[[#This Row],[Type]]&lt;&gt;"Company", "Contractor", IF(Table2[[#This Row],[Bank_Name]]&lt;&gt;"HDFC Bank", "Cheque Payment", "HDFC NEFT"))</f>
        <v>HDFC NEFT</v>
      </c>
      <c r="T401" s="343" t="s">
        <v>1082</v>
      </c>
      <c r="U401" s="367">
        <v>50100419212608</v>
      </c>
      <c r="V401" s="352">
        <v>0</v>
      </c>
      <c r="W401" s="106">
        <v>403</v>
      </c>
      <c r="X401" s="106">
        <v>127</v>
      </c>
      <c r="Y401" s="106"/>
      <c r="Z401" s="107">
        <f t="shared" si="47"/>
        <v>530</v>
      </c>
      <c r="AA401" s="156">
        <f t="shared" si="48"/>
        <v>48</v>
      </c>
      <c r="AB401" s="155">
        <f>ROUND(IF(Table2[[#This Row],[Type]]="Company",Table2[[#This Row],[Basic_Rate_Day]]*8.33%,5),0)</f>
        <v>34</v>
      </c>
      <c r="AC401" s="107">
        <f t="shared" si="49"/>
        <v>612</v>
      </c>
      <c r="AD401" s="106">
        <v>501</v>
      </c>
      <c r="AE401" s="343"/>
      <c r="AF401" s="343"/>
      <c r="AG401" s="343"/>
      <c r="AH401" s="343"/>
      <c r="AI401" s="349" t="str">
        <f t="shared" si="50"/>
        <v>1</v>
      </c>
      <c r="AJ401" s="369">
        <f t="shared" si="51"/>
        <v>28</v>
      </c>
      <c r="AK401" s="349" t="str" cm="1">
        <f t="array" ref="AK401">_xlfn.IFS(Z401&lt;=501, "440-501", Z401&lt;=550, "502-550", Z401&lt;=600, "551-600", Z401&lt;=650, "601-650", Z401&lt;=700, "651-700", TRUE, "Above 700")</f>
        <v>502-550</v>
      </c>
      <c r="AL401" s="343"/>
      <c r="AM401" s="348"/>
      <c r="AN401" s="348">
        <f t="shared" si="55"/>
        <v>46113</v>
      </c>
      <c r="AO401" s="374" t="str">
        <f t="shared" si="53"/>
        <v>SV2PCOM106</v>
      </c>
      <c r="AP401" s="349" t="str">
        <f t="shared" ca="1" si="46"/>
        <v>0Y 4M</v>
      </c>
      <c r="AQ401" s="349" t="str">
        <f>IF(_xlfn.DAYS(SETUP!$A$2,AN401)&lt;365,"Less Than 1 Yr", IF(_xlfn.DAYS(SETUP!$A$2,AN401)&lt;=730,"1 Year to 2 Yrs", IF(_xlfn.DAYS(SETUP!$A$2,AN401)&lt;=1095,"2 Yrs to 3 Yrs", IF(_xlfn.DAYS(SETUP!$A$2,AN401)&lt;=1825,"3 Yrs to 5 Yrs", IF(_xlfn.DAYS(SETUP!$A$2,AN401)&lt;=2555,"5 Yrs to 7 Yrs", "Above 7 Yrs")))))</f>
        <v>Less Than 1 Yr</v>
      </c>
      <c r="AR401" s="356" t="str">
        <f>IF(J401="","",DATEDIF(J401,SETUP!$B$2,"Y")&amp;" Yrs")</f>
        <v>26 Yrs</v>
      </c>
      <c r="AS401" s="349" t="str">
        <f>IF(J401="","",
 IF(DATEDIF(J401,SETUP!$B$2,"Y")&lt;25,"Below 25",
 IF(DATEDIF(J401,SETUP!$B$2,"Y")&lt;30,"25-30",
 IF(DATEDIF(J401,SETUP!$B$2,"Y")&lt;35,"30-35",
 IF(DATEDIF(J401,SETUP!$B$2,"Y")&lt;40,"35-40",
 "Above 40")))))</f>
        <v>25-30</v>
      </c>
      <c r="AT401" s="343"/>
      <c r="AU401" s="343"/>
      <c r="AV401" s="349">
        <f t="shared" si="54"/>
        <v>20</v>
      </c>
      <c r="AW401" s="357"/>
      <c r="AX401" s="343">
        <v>403</v>
      </c>
      <c r="AY401" s="352">
        <v>127</v>
      </c>
      <c r="AZ401" s="343"/>
      <c r="BA401" s="343"/>
    </row>
    <row r="402" spans="1:53" ht="13.95" customHeight="1" x14ac:dyDescent="0.25">
      <c r="A402" s="343">
        <f>COUNTIF($D$2:D402,D402)</f>
        <v>155</v>
      </c>
      <c r="B402" s="344" t="s">
        <v>1238</v>
      </c>
      <c r="C402" s="345" t="s">
        <v>1239</v>
      </c>
      <c r="D402" s="343" t="s">
        <v>41</v>
      </c>
      <c r="E402" s="346" t="s">
        <v>163</v>
      </c>
      <c r="F402" s="347" t="s">
        <v>163</v>
      </c>
      <c r="G402" s="681" t="s">
        <v>1179</v>
      </c>
      <c r="H402" s="343"/>
      <c r="I402" s="348" t="s">
        <v>52</v>
      </c>
      <c r="J402" s="348">
        <v>36366</v>
      </c>
      <c r="K402" s="348">
        <v>46113</v>
      </c>
      <c r="L402" s="343" t="s">
        <v>605</v>
      </c>
      <c r="M402" s="343"/>
      <c r="N402" s="349" t="str">
        <f>IF(OR(MASTER_Workers!$E402="Contractor-PF",MASTER_Workers!$E402="Company"),"Yes","No")</f>
        <v>Yes</v>
      </c>
      <c r="O402" s="349" t="str">
        <f>IF(Table2[[#This Row],[Unit]]= "Sakar-III", "YES", "NO")</f>
        <v>NO</v>
      </c>
      <c r="P402" s="350">
        <v>101670869434</v>
      </c>
      <c r="Q402" s="350">
        <v>101670869434</v>
      </c>
      <c r="R402" s="343"/>
      <c r="S402" s="368" t="str">
        <f>IF(Table2[[#This Row],[Type]]&lt;&gt;"Company", "Contractor", IF(Table2[[#This Row],[Bank_Name]]&lt;&gt;"HDFC Bank", "Cheque Payment", "HDFC NEFT"))</f>
        <v>HDFC NEFT</v>
      </c>
      <c r="T402" s="343" t="s">
        <v>1082</v>
      </c>
      <c r="U402" s="367">
        <v>50100419212532</v>
      </c>
      <c r="V402" s="352">
        <v>0</v>
      </c>
      <c r="W402" s="106">
        <v>369</v>
      </c>
      <c r="X402" s="106">
        <v>171</v>
      </c>
      <c r="Y402" s="106"/>
      <c r="Z402" s="107">
        <f t="shared" si="47"/>
        <v>540</v>
      </c>
      <c r="AA402" s="156">
        <f t="shared" si="48"/>
        <v>44</v>
      </c>
      <c r="AB402" s="155">
        <f>ROUND(IF(Table2[[#This Row],[Type]]="Company",Table2[[#This Row],[Basic_Rate_Day]]*8.33%,5),0)</f>
        <v>31</v>
      </c>
      <c r="AC402" s="107">
        <f t="shared" si="49"/>
        <v>615</v>
      </c>
      <c r="AD402" s="106">
        <v>501</v>
      </c>
      <c r="AE402" s="343"/>
      <c r="AF402" s="343"/>
      <c r="AG402" s="343"/>
      <c r="AH402" s="343"/>
      <c r="AI402" s="349" t="str">
        <f t="shared" si="50"/>
        <v>1</v>
      </c>
      <c r="AJ402" s="369">
        <f t="shared" si="51"/>
        <v>38</v>
      </c>
      <c r="AK402" s="349" t="str" cm="1">
        <f t="array" ref="AK402">_xlfn.IFS(Z402&lt;=501, "440-501", Z402&lt;=550, "502-550", Z402&lt;=600, "551-600", Z402&lt;=650, "601-650", Z402&lt;=700, "651-700", TRUE, "Above 700")</f>
        <v>502-550</v>
      </c>
      <c r="AL402" s="343"/>
      <c r="AM402" s="348"/>
      <c r="AN402" s="348">
        <f t="shared" si="55"/>
        <v>46113</v>
      </c>
      <c r="AO402" s="374" t="str">
        <f t="shared" si="53"/>
        <v>SV2PCOM107</v>
      </c>
      <c r="AP402" s="349" t="str">
        <f t="shared" ca="1" si="46"/>
        <v>0Y 4M</v>
      </c>
      <c r="AQ402" s="349" t="str">
        <f>IF(_xlfn.DAYS(SETUP!$A$2,AN402)&lt;365,"Less Than 1 Yr", IF(_xlfn.DAYS(SETUP!$A$2,AN402)&lt;=730,"1 Year to 2 Yrs", IF(_xlfn.DAYS(SETUP!$A$2,AN402)&lt;=1095,"2 Yrs to 3 Yrs", IF(_xlfn.DAYS(SETUP!$A$2,AN402)&lt;=1825,"3 Yrs to 5 Yrs", IF(_xlfn.DAYS(SETUP!$A$2,AN402)&lt;=2555,"5 Yrs to 7 Yrs", "Above 7 Yrs")))))</f>
        <v>Less Than 1 Yr</v>
      </c>
      <c r="AR402" s="356" t="str">
        <f>IF(J402="","",DATEDIF(J402,SETUP!$B$2,"Y")&amp;" Yrs")</f>
        <v>26 Yrs</v>
      </c>
      <c r="AS402" s="349" t="str">
        <f>IF(J402="","",
 IF(DATEDIF(J402,SETUP!$B$2,"Y")&lt;25,"Below 25",
 IF(DATEDIF(J402,SETUP!$B$2,"Y")&lt;30,"25-30",
 IF(DATEDIF(J402,SETUP!$B$2,"Y")&lt;35,"30-35",
 IF(DATEDIF(J402,SETUP!$B$2,"Y")&lt;40,"35-40",
 "Above 40")))))</f>
        <v>25-30</v>
      </c>
      <c r="AT402" s="343"/>
      <c r="AU402" s="343"/>
      <c r="AV402" s="349">
        <f t="shared" si="54"/>
        <v>20</v>
      </c>
      <c r="AW402" s="357"/>
      <c r="AX402" s="343">
        <v>369</v>
      </c>
      <c r="AY402" s="352">
        <v>171</v>
      </c>
      <c r="AZ402" s="343"/>
      <c r="BA402" s="343"/>
    </row>
    <row r="403" spans="1:53" ht="13.95" customHeight="1" x14ac:dyDescent="0.25">
      <c r="A403" s="343">
        <f>COUNTIF($D$2:D403,D403)</f>
        <v>156</v>
      </c>
      <c r="B403" s="344" t="s">
        <v>1240</v>
      </c>
      <c r="C403" s="345" t="s">
        <v>1241</v>
      </c>
      <c r="D403" s="343" t="s">
        <v>41</v>
      </c>
      <c r="E403" s="346" t="s">
        <v>163</v>
      </c>
      <c r="F403" s="347" t="s">
        <v>163</v>
      </c>
      <c r="G403" s="681" t="s">
        <v>1179</v>
      </c>
      <c r="H403" s="343"/>
      <c r="I403" s="348" t="s">
        <v>52</v>
      </c>
      <c r="J403" s="348">
        <v>36689</v>
      </c>
      <c r="K403" s="348">
        <v>46113</v>
      </c>
      <c r="L403" s="343" t="s">
        <v>605</v>
      </c>
      <c r="M403" s="343"/>
      <c r="N403" s="349" t="str">
        <f>IF(OR(MASTER_Workers!$E403="Contractor-PF",MASTER_Workers!$E403="Company"),"Yes","No")</f>
        <v>Yes</v>
      </c>
      <c r="O403" s="349" t="str">
        <f>IF(Table2[[#This Row],[Unit]]= "Sakar-III", "YES", "NO")</f>
        <v>NO</v>
      </c>
      <c r="P403" s="350">
        <v>101670869410</v>
      </c>
      <c r="Q403" s="350">
        <v>101670869410</v>
      </c>
      <c r="R403" s="343"/>
      <c r="S403" s="368" t="str">
        <f>IF(Table2[[#This Row],[Type]]&lt;&gt;"Company", "Contractor", IF(Table2[[#This Row],[Bank_Name]]&lt;&gt;"HDFC Bank", "Cheque Payment", "HDFC NEFT"))</f>
        <v>HDFC NEFT</v>
      </c>
      <c r="T403" s="343" t="s">
        <v>1082</v>
      </c>
      <c r="U403" s="367">
        <v>50100419212825</v>
      </c>
      <c r="V403" s="352">
        <v>0</v>
      </c>
      <c r="W403" s="106">
        <v>383</v>
      </c>
      <c r="X403" s="106">
        <v>132</v>
      </c>
      <c r="Y403" s="106"/>
      <c r="Z403" s="107">
        <f t="shared" si="47"/>
        <v>515</v>
      </c>
      <c r="AA403" s="156">
        <f t="shared" si="48"/>
        <v>46</v>
      </c>
      <c r="AB403" s="155">
        <f>ROUND(IF(Table2[[#This Row],[Type]]="Company",Table2[[#This Row],[Basic_Rate_Day]]*8.33%,5),0)</f>
        <v>32</v>
      </c>
      <c r="AC403" s="107">
        <f t="shared" ref="AC403:AC434" si="56">+Z403+AA403+AB403</f>
        <v>593</v>
      </c>
      <c r="AD403" s="106">
        <v>501</v>
      </c>
      <c r="AE403" s="343"/>
      <c r="AF403" s="343"/>
      <c r="AG403" s="343"/>
      <c r="AH403" s="343"/>
      <c r="AI403" s="349" t="str">
        <f t="shared" si="50"/>
        <v>1</v>
      </c>
      <c r="AJ403" s="369">
        <f t="shared" si="51"/>
        <v>13</v>
      </c>
      <c r="AK403" s="349" t="str" cm="1">
        <f t="array" ref="AK403">_xlfn.IFS(Z403&lt;=501, "440-501", Z403&lt;=550, "502-550", Z403&lt;=600, "551-600", Z403&lt;=650, "601-650", Z403&lt;=700, "651-700", TRUE, "Above 700")</f>
        <v>502-550</v>
      </c>
      <c r="AL403" s="343"/>
      <c r="AM403" s="348"/>
      <c r="AN403" s="348">
        <f t="shared" si="55"/>
        <v>46113</v>
      </c>
      <c r="AO403" s="374" t="str">
        <f t="shared" si="53"/>
        <v>SV2PCOM108</v>
      </c>
      <c r="AP403" s="349" t="str">
        <f t="shared" ca="1" si="46"/>
        <v>0Y 4M</v>
      </c>
      <c r="AQ403" s="349" t="str">
        <f>IF(_xlfn.DAYS(SETUP!$A$2,AN403)&lt;365,"Less Than 1 Yr", IF(_xlfn.DAYS(SETUP!$A$2,AN403)&lt;=730,"1 Year to 2 Yrs", IF(_xlfn.DAYS(SETUP!$A$2,AN403)&lt;=1095,"2 Yrs to 3 Yrs", IF(_xlfn.DAYS(SETUP!$A$2,AN403)&lt;=1825,"3 Yrs to 5 Yrs", IF(_xlfn.DAYS(SETUP!$A$2,AN403)&lt;=2555,"5 Yrs to 7 Yrs", "Above 7 Yrs")))))</f>
        <v>Less Than 1 Yr</v>
      </c>
      <c r="AR403" s="356" t="str">
        <f>IF(J403="","",DATEDIF(J403,SETUP!$B$2,"Y")&amp;" Yrs")</f>
        <v>25 Yrs</v>
      </c>
      <c r="AS403" s="349" t="str">
        <f>IF(J403="","",
 IF(DATEDIF(J403,SETUP!$B$2,"Y")&lt;25,"Below 25",
 IF(DATEDIF(J403,SETUP!$B$2,"Y")&lt;30,"25-30",
 IF(DATEDIF(J403,SETUP!$B$2,"Y")&lt;35,"30-35",
 IF(DATEDIF(J403,SETUP!$B$2,"Y")&lt;40,"35-40",
 "Above 40")))))</f>
        <v>25-30</v>
      </c>
      <c r="AT403" s="343"/>
      <c r="AU403" s="343"/>
      <c r="AV403" s="349">
        <f t="shared" si="54"/>
        <v>20</v>
      </c>
      <c r="AW403" s="357"/>
      <c r="AX403" s="343">
        <v>383</v>
      </c>
      <c r="AY403" s="352">
        <v>132</v>
      </c>
      <c r="AZ403" s="343"/>
      <c r="BA403" s="343"/>
    </row>
    <row r="404" spans="1:53" ht="13.95" customHeight="1" x14ac:dyDescent="0.25">
      <c r="A404" s="343">
        <f>COUNTIF($D$2:D404,D404)</f>
        <v>157</v>
      </c>
      <c r="B404" s="344" t="s">
        <v>1242</v>
      </c>
      <c r="C404" s="345" t="s">
        <v>1243</v>
      </c>
      <c r="D404" s="343" t="s">
        <v>41</v>
      </c>
      <c r="E404" s="346" t="s">
        <v>163</v>
      </c>
      <c r="F404" s="347" t="s">
        <v>163</v>
      </c>
      <c r="G404" s="681" t="s">
        <v>1179</v>
      </c>
      <c r="H404" s="343"/>
      <c r="I404" s="348" t="s">
        <v>52</v>
      </c>
      <c r="J404" s="348">
        <v>29007</v>
      </c>
      <c r="K404" s="348">
        <v>46113</v>
      </c>
      <c r="L404" s="343" t="s">
        <v>605</v>
      </c>
      <c r="M404" s="343"/>
      <c r="N404" s="349" t="str">
        <f>IF(OR(MASTER_Workers!$E404="Contractor-PF",MASTER_Workers!$E404="Company"),"Yes","No")</f>
        <v>Yes</v>
      </c>
      <c r="O404" s="349" t="str">
        <f>IF(Table2[[#This Row],[Unit]]= "Sakar-III", "YES", "NO")</f>
        <v>NO</v>
      </c>
      <c r="P404" s="350">
        <v>101670869391</v>
      </c>
      <c r="Q404" s="350">
        <v>101670869391</v>
      </c>
      <c r="R404" s="343"/>
      <c r="S404" s="368" t="str">
        <f>IF(Table2[[#This Row],[Type]]&lt;&gt;"Company", "Contractor", IF(Table2[[#This Row],[Bank_Name]]&lt;&gt;"HDFC Bank", "Cheque Payment", "HDFC NEFT"))</f>
        <v>HDFC NEFT</v>
      </c>
      <c r="T404" s="343" t="s">
        <v>1082</v>
      </c>
      <c r="U404" s="367">
        <v>50100419212558</v>
      </c>
      <c r="V404" s="352">
        <v>0</v>
      </c>
      <c r="W404" s="106">
        <v>425</v>
      </c>
      <c r="X404" s="106">
        <v>105</v>
      </c>
      <c r="Y404" s="106"/>
      <c r="Z404" s="107">
        <f t="shared" si="47"/>
        <v>530</v>
      </c>
      <c r="AA404" s="156">
        <f t="shared" si="48"/>
        <v>51</v>
      </c>
      <c r="AB404" s="155">
        <f>ROUND(IF(Table2[[#This Row],[Type]]="Company",Table2[[#This Row],[Basic_Rate_Day]]*8.33%,5),0)</f>
        <v>35</v>
      </c>
      <c r="AC404" s="107">
        <f t="shared" si="56"/>
        <v>616</v>
      </c>
      <c r="AD404" s="106">
        <v>501</v>
      </c>
      <c r="AE404" s="343"/>
      <c r="AF404" s="343"/>
      <c r="AG404" s="343"/>
      <c r="AH404" s="343"/>
      <c r="AI404" s="349" t="str">
        <f t="shared" si="50"/>
        <v>1</v>
      </c>
      <c r="AJ404" s="369">
        <f t="shared" si="51"/>
        <v>28</v>
      </c>
      <c r="AK404" s="349" t="str" cm="1">
        <f t="array" ref="AK404">_xlfn.IFS(Z404&lt;=501, "440-501", Z404&lt;=550, "502-550", Z404&lt;=600, "551-600", Z404&lt;=650, "601-650", Z404&lt;=700, "651-700", TRUE, "Above 700")</f>
        <v>502-550</v>
      </c>
      <c r="AL404" s="343"/>
      <c r="AM404" s="348"/>
      <c r="AN404" s="348">
        <f t="shared" si="55"/>
        <v>46113</v>
      </c>
      <c r="AO404" s="374" t="str">
        <f t="shared" ref="AO404:AO435" si="57">B404</f>
        <v>SV2PCOM109</v>
      </c>
      <c r="AP404" s="349" t="str">
        <f t="shared" ca="1" si="46"/>
        <v>0Y 4M</v>
      </c>
      <c r="AQ404" s="349" t="str">
        <f>IF(_xlfn.DAYS(SETUP!$A$2,AN404)&lt;365,"Less Than 1 Yr", IF(_xlfn.DAYS(SETUP!$A$2,AN404)&lt;=730,"1 Year to 2 Yrs", IF(_xlfn.DAYS(SETUP!$A$2,AN404)&lt;=1095,"2 Yrs to 3 Yrs", IF(_xlfn.DAYS(SETUP!$A$2,AN404)&lt;=1825,"3 Yrs to 5 Yrs", IF(_xlfn.DAYS(SETUP!$A$2,AN404)&lt;=2555,"5 Yrs to 7 Yrs", "Above 7 Yrs")))))</f>
        <v>Less Than 1 Yr</v>
      </c>
      <c r="AR404" s="356" t="str">
        <f>IF(J404="","",DATEDIF(J404,SETUP!$B$2,"Y")&amp;" Yrs")</f>
        <v>46 Yrs</v>
      </c>
      <c r="AS404" s="349" t="str">
        <f>IF(J404="","",
 IF(DATEDIF(J404,SETUP!$B$2,"Y")&lt;25,"Below 25",
 IF(DATEDIF(J404,SETUP!$B$2,"Y")&lt;30,"25-30",
 IF(DATEDIF(J404,SETUP!$B$2,"Y")&lt;35,"30-35",
 IF(DATEDIF(J404,SETUP!$B$2,"Y")&lt;40,"35-40",
 "Above 40")))))</f>
        <v>Above 40</v>
      </c>
      <c r="AT404" s="343"/>
      <c r="AU404" s="343"/>
      <c r="AV404" s="349">
        <f t="shared" si="54"/>
        <v>20</v>
      </c>
      <c r="AW404" s="357"/>
      <c r="AX404" s="343">
        <v>425</v>
      </c>
      <c r="AY404" s="352">
        <v>105</v>
      </c>
      <c r="AZ404" s="343"/>
      <c r="BA404" s="343"/>
    </row>
    <row r="405" spans="1:53" ht="13.95" customHeight="1" x14ac:dyDescent="0.25">
      <c r="A405" s="343">
        <f>COUNTIF($D$2:D405,D405)</f>
        <v>158</v>
      </c>
      <c r="B405" s="344" t="s">
        <v>1244</v>
      </c>
      <c r="C405" s="345" t="s">
        <v>1245</v>
      </c>
      <c r="D405" s="343" t="s">
        <v>41</v>
      </c>
      <c r="E405" s="346" t="s">
        <v>163</v>
      </c>
      <c r="F405" s="347" t="s">
        <v>163</v>
      </c>
      <c r="G405" s="681" t="s">
        <v>1179</v>
      </c>
      <c r="H405" s="343"/>
      <c r="I405" s="348" t="s">
        <v>52</v>
      </c>
      <c r="J405" s="348">
        <v>34407</v>
      </c>
      <c r="K405" s="348">
        <v>46113</v>
      </c>
      <c r="L405" s="343" t="s">
        <v>605</v>
      </c>
      <c r="M405" s="343"/>
      <c r="N405" s="349" t="str">
        <f>IF(OR(MASTER_Workers!$E405="Contractor-PF",MASTER_Workers!$E405="Company"),"Yes","No")</f>
        <v>Yes</v>
      </c>
      <c r="O405" s="349" t="str">
        <f>IF(Table2[[#This Row],[Unit]]= "Sakar-III", "YES", "NO")</f>
        <v>NO</v>
      </c>
      <c r="P405" s="350">
        <v>101670868161</v>
      </c>
      <c r="Q405" s="350">
        <v>101670868161</v>
      </c>
      <c r="R405" s="343"/>
      <c r="S405" s="368" t="str">
        <f>IF(Table2[[#This Row],[Type]]&lt;&gt;"Company", "Contractor", IF(Table2[[#This Row],[Bank_Name]]&lt;&gt;"HDFC Bank", "Cheque Payment", "HDFC NEFT"))</f>
        <v>HDFC NEFT</v>
      </c>
      <c r="T405" s="343" t="s">
        <v>1082</v>
      </c>
      <c r="U405" s="367">
        <v>50100419212812</v>
      </c>
      <c r="V405" s="352">
        <v>0</v>
      </c>
      <c r="W405" s="106">
        <v>417</v>
      </c>
      <c r="X405" s="106">
        <v>133</v>
      </c>
      <c r="Y405" s="106"/>
      <c r="Z405" s="107">
        <f t="shared" si="47"/>
        <v>550</v>
      </c>
      <c r="AA405" s="156">
        <f t="shared" si="48"/>
        <v>50</v>
      </c>
      <c r="AB405" s="155">
        <f>ROUND(IF(Table2[[#This Row],[Type]]="Company",Table2[[#This Row],[Basic_Rate_Day]]*8.33%,5),0)</f>
        <v>35</v>
      </c>
      <c r="AC405" s="107">
        <f t="shared" si="56"/>
        <v>635</v>
      </c>
      <c r="AD405" s="106">
        <v>501</v>
      </c>
      <c r="AE405" s="343"/>
      <c r="AF405" s="343"/>
      <c r="AG405" s="343"/>
      <c r="AH405" s="343"/>
      <c r="AI405" s="349" t="str">
        <f t="shared" si="50"/>
        <v>1</v>
      </c>
      <c r="AJ405" s="369">
        <f t="shared" si="51"/>
        <v>48</v>
      </c>
      <c r="AK405" s="349" t="str" cm="1">
        <f t="array" ref="AK405">_xlfn.IFS(Z405&lt;=501, "440-501", Z405&lt;=550, "502-550", Z405&lt;=600, "551-600", Z405&lt;=650, "601-650", Z405&lt;=700, "651-700", TRUE, "Above 700")</f>
        <v>502-550</v>
      </c>
      <c r="AL405" s="343"/>
      <c r="AM405" s="348"/>
      <c r="AN405" s="348">
        <f t="shared" si="55"/>
        <v>46113</v>
      </c>
      <c r="AO405" s="374" t="str">
        <f t="shared" si="57"/>
        <v>SV2PCOM110</v>
      </c>
      <c r="AP405" s="349" t="str">
        <f t="shared" ref="AP405:AP460" ca="1" si="58">IF(AN405="","",DATEDIF(AN405,TODAY(),"Y")&amp;"Y "&amp;DATEDIF(AN405,TODAY(),"YM")&amp;"M")</f>
        <v>0Y 4M</v>
      </c>
      <c r="AQ405" s="349" t="str">
        <f>IF(_xlfn.DAYS(SETUP!$A$2,AN405)&lt;365,"Less Than 1 Yr", IF(_xlfn.DAYS(SETUP!$A$2,AN405)&lt;=730,"1 Year to 2 Yrs", IF(_xlfn.DAYS(SETUP!$A$2,AN405)&lt;=1095,"2 Yrs to 3 Yrs", IF(_xlfn.DAYS(SETUP!$A$2,AN405)&lt;=1825,"3 Yrs to 5 Yrs", IF(_xlfn.DAYS(SETUP!$A$2,AN405)&lt;=2555,"5 Yrs to 7 Yrs", "Above 7 Yrs")))))</f>
        <v>Less Than 1 Yr</v>
      </c>
      <c r="AR405" s="356" t="str">
        <f>IF(J405="","",DATEDIF(J405,SETUP!$B$2,"Y")&amp;" Yrs")</f>
        <v>32 Yrs</v>
      </c>
      <c r="AS405" s="349" t="str">
        <f>IF(J405="","",
 IF(DATEDIF(J405,SETUP!$B$2,"Y")&lt;25,"Below 25",
 IF(DATEDIF(J405,SETUP!$B$2,"Y")&lt;30,"25-30",
 IF(DATEDIF(J405,SETUP!$B$2,"Y")&lt;35,"30-35",
 IF(DATEDIF(J405,SETUP!$B$2,"Y")&lt;40,"35-40",
 "Above 40")))))</f>
        <v>30-35</v>
      </c>
      <c r="AT405" s="343"/>
      <c r="AU405" s="343"/>
      <c r="AV405" s="349">
        <f t="shared" si="54"/>
        <v>20</v>
      </c>
      <c r="AW405" s="357"/>
      <c r="AX405" s="343">
        <v>417</v>
      </c>
      <c r="AY405" s="352">
        <v>133</v>
      </c>
      <c r="AZ405" s="343"/>
      <c r="BA405" s="343"/>
    </row>
    <row r="406" spans="1:53" ht="13.95" customHeight="1" x14ac:dyDescent="0.25">
      <c r="A406" s="343">
        <f>COUNTIF($D$2:D406,D406)</f>
        <v>159</v>
      </c>
      <c r="B406" s="344" t="s">
        <v>1246</v>
      </c>
      <c r="C406" s="345" t="s">
        <v>1247</v>
      </c>
      <c r="D406" s="343" t="s">
        <v>41</v>
      </c>
      <c r="E406" s="346" t="s">
        <v>163</v>
      </c>
      <c r="F406" s="347" t="s">
        <v>163</v>
      </c>
      <c r="G406" s="681" t="s">
        <v>1179</v>
      </c>
      <c r="H406" s="343"/>
      <c r="I406" s="348" t="s">
        <v>52</v>
      </c>
      <c r="J406" s="348">
        <v>33604</v>
      </c>
      <c r="K406" s="348">
        <v>46113</v>
      </c>
      <c r="L406" s="343" t="s">
        <v>605</v>
      </c>
      <c r="M406" s="343"/>
      <c r="N406" s="349" t="str">
        <f>IF(OR(MASTER_Workers!$E406="Contractor-PF",MASTER_Workers!$E406="Company"),"Yes","No")</f>
        <v>Yes</v>
      </c>
      <c r="O406" s="349" t="str">
        <f>IF(Table2[[#This Row],[Unit]]= "Sakar-III", "YES", "NO")</f>
        <v>NO</v>
      </c>
      <c r="P406" s="350">
        <v>101670869447</v>
      </c>
      <c r="Q406" s="350">
        <v>101670869447</v>
      </c>
      <c r="R406" s="343"/>
      <c r="S406" s="368" t="str">
        <f>IF(Table2[[#This Row],[Type]]&lt;&gt;"Company", "Contractor", IF(Table2[[#This Row],[Bank_Name]]&lt;&gt;"HDFC Bank", "Cheque Payment", "HDFC NEFT"))</f>
        <v>HDFC NEFT</v>
      </c>
      <c r="T406" s="343" t="s">
        <v>1082</v>
      </c>
      <c r="U406" s="367">
        <v>50100419212841</v>
      </c>
      <c r="V406" s="352">
        <v>0</v>
      </c>
      <c r="W406" s="106">
        <v>387</v>
      </c>
      <c r="X406" s="106">
        <v>143</v>
      </c>
      <c r="Y406" s="106"/>
      <c r="Z406" s="107">
        <f t="shared" si="47"/>
        <v>530</v>
      </c>
      <c r="AA406" s="156">
        <f t="shared" si="48"/>
        <v>46</v>
      </c>
      <c r="AB406" s="155">
        <f>ROUND(IF(Table2[[#This Row],[Type]]="Company",Table2[[#This Row],[Basic_Rate_Day]]*8.33%,5),0)</f>
        <v>32</v>
      </c>
      <c r="AC406" s="107">
        <f t="shared" si="56"/>
        <v>608</v>
      </c>
      <c r="AD406" s="106">
        <v>501</v>
      </c>
      <c r="AE406" s="343"/>
      <c r="AF406" s="343"/>
      <c r="AG406" s="343"/>
      <c r="AH406" s="343"/>
      <c r="AI406" s="349" t="str">
        <f t="shared" si="50"/>
        <v>1</v>
      </c>
      <c r="AJ406" s="369">
        <f t="shared" si="51"/>
        <v>28</v>
      </c>
      <c r="AK406" s="349" t="str" cm="1">
        <f t="array" ref="AK406">_xlfn.IFS(Z406&lt;=501, "440-501", Z406&lt;=550, "502-550", Z406&lt;=600, "551-600", Z406&lt;=650, "601-650", Z406&lt;=700, "651-700", TRUE, "Above 700")</f>
        <v>502-550</v>
      </c>
      <c r="AL406" s="343"/>
      <c r="AM406" s="348"/>
      <c r="AN406" s="348">
        <f t="shared" si="55"/>
        <v>46113</v>
      </c>
      <c r="AO406" s="374" t="str">
        <f t="shared" si="57"/>
        <v>SV2PCOM111</v>
      </c>
      <c r="AP406" s="349" t="str">
        <f t="shared" ca="1" si="58"/>
        <v>0Y 4M</v>
      </c>
      <c r="AQ406" s="349" t="str">
        <f>IF(_xlfn.DAYS(SETUP!$A$2,AN406)&lt;365,"Less Than 1 Yr", IF(_xlfn.DAYS(SETUP!$A$2,AN406)&lt;=730,"1 Year to 2 Yrs", IF(_xlfn.DAYS(SETUP!$A$2,AN406)&lt;=1095,"2 Yrs to 3 Yrs", IF(_xlfn.DAYS(SETUP!$A$2,AN406)&lt;=1825,"3 Yrs to 5 Yrs", IF(_xlfn.DAYS(SETUP!$A$2,AN406)&lt;=2555,"5 Yrs to 7 Yrs", "Above 7 Yrs")))))</f>
        <v>Less Than 1 Yr</v>
      </c>
      <c r="AR406" s="356" t="str">
        <f>IF(J406="","",DATEDIF(J406,SETUP!$B$2,"Y")&amp;" Yrs")</f>
        <v>34 Yrs</v>
      </c>
      <c r="AS406" s="349" t="str">
        <f>IF(J406="","",
 IF(DATEDIF(J406,SETUP!$B$2,"Y")&lt;25,"Below 25",
 IF(DATEDIF(J406,SETUP!$B$2,"Y")&lt;30,"25-30",
 IF(DATEDIF(J406,SETUP!$B$2,"Y")&lt;35,"30-35",
 IF(DATEDIF(J406,SETUP!$B$2,"Y")&lt;40,"35-40",
 "Above 40")))))</f>
        <v>30-35</v>
      </c>
      <c r="AT406" s="343"/>
      <c r="AU406" s="343"/>
      <c r="AV406" s="349">
        <f t="shared" si="54"/>
        <v>20</v>
      </c>
      <c r="AW406" s="357"/>
      <c r="AX406" s="343">
        <v>387</v>
      </c>
      <c r="AY406" s="352">
        <v>143</v>
      </c>
      <c r="AZ406" s="343"/>
      <c r="BA406" s="343"/>
    </row>
    <row r="407" spans="1:53" ht="13.95" customHeight="1" x14ac:dyDescent="0.25">
      <c r="A407" s="343">
        <f>COUNTIF($D$2:D407,D407)</f>
        <v>160</v>
      </c>
      <c r="B407" s="344" t="s">
        <v>1248</v>
      </c>
      <c r="C407" s="345" t="s">
        <v>1249</v>
      </c>
      <c r="D407" s="343" t="s">
        <v>41</v>
      </c>
      <c r="E407" s="346" t="s">
        <v>163</v>
      </c>
      <c r="F407" s="347" t="s">
        <v>163</v>
      </c>
      <c r="G407" s="681" t="s">
        <v>1179</v>
      </c>
      <c r="H407" s="343"/>
      <c r="I407" s="348" t="s">
        <v>52</v>
      </c>
      <c r="J407" s="348">
        <v>36180</v>
      </c>
      <c r="K407" s="348">
        <v>46113</v>
      </c>
      <c r="L407" s="343" t="s">
        <v>605</v>
      </c>
      <c r="M407" s="343"/>
      <c r="N407" s="349" t="str">
        <f>IF(OR(MASTER_Workers!$E407="Contractor-PF",MASTER_Workers!$E407="Company"),"Yes","No")</f>
        <v>Yes</v>
      </c>
      <c r="O407" s="349" t="str">
        <f>IF(Table2[[#This Row],[Unit]]= "Sakar-III", "YES", "NO")</f>
        <v>NO</v>
      </c>
      <c r="P407" s="350">
        <v>101670869406</v>
      </c>
      <c r="Q407" s="350">
        <v>101670869406</v>
      </c>
      <c r="R407" s="343"/>
      <c r="S407" s="368" t="str">
        <f>IF(Table2[[#This Row],[Type]]&lt;&gt;"Company", "Contractor", IF(Table2[[#This Row],[Bank_Name]]&lt;&gt;"HDFC Bank", "Cheque Payment", "HDFC NEFT"))</f>
        <v>HDFC NEFT</v>
      </c>
      <c r="T407" s="343" t="s">
        <v>1082</v>
      </c>
      <c r="U407" s="367">
        <v>50100419212522</v>
      </c>
      <c r="V407" s="352">
        <v>0</v>
      </c>
      <c r="W407" s="106">
        <v>424</v>
      </c>
      <c r="X407" s="106">
        <v>116</v>
      </c>
      <c r="Y407" s="106"/>
      <c r="Z407" s="107">
        <f t="shared" si="47"/>
        <v>540</v>
      </c>
      <c r="AA407" s="156">
        <f t="shared" si="48"/>
        <v>51</v>
      </c>
      <c r="AB407" s="155">
        <f>ROUND(IF(Table2[[#This Row],[Type]]="Company",Table2[[#This Row],[Basic_Rate_Day]]*8.33%,5),0)</f>
        <v>35</v>
      </c>
      <c r="AC407" s="107">
        <f t="shared" si="56"/>
        <v>626</v>
      </c>
      <c r="AD407" s="106">
        <v>501</v>
      </c>
      <c r="AE407" s="343"/>
      <c r="AF407" s="343"/>
      <c r="AG407" s="343"/>
      <c r="AH407" s="343"/>
      <c r="AI407" s="349" t="str">
        <f t="shared" si="50"/>
        <v>1</v>
      </c>
      <c r="AJ407" s="369">
        <f t="shared" si="51"/>
        <v>38</v>
      </c>
      <c r="AK407" s="349" t="str" cm="1">
        <f t="array" ref="AK407">_xlfn.IFS(Z407&lt;=501, "440-501", Z407&lt;=550, "502-550", Z407&lt;=600, "551-600", Z407&lt;=650, "601-650", Z407&lt;=700, "651-700", TRUE, "Above 700")</f>
        <v>502-550</v>
      </c>
      <c r="AL407" s="343"/>
      <c r="AM407" s="348"/>
      <c r="AN407" s="348">
        <f t="shared" si="55"/>
        <v>46113</v>
      </c>
      <c r="AO407" s="374" t="str">
        <f t="shared" si="57"/>
        <v>SV2PCOM112</v>
      </c>
      <c r="AP407" s="349" t="str">
        <f t="shared" ca="1" si="58"/>
        <v>0Y 4M</v>
      </c>
      <c r="AQ407" s="349" t="str">
        <f>IF(_xlfn.DAYS(SETUP!$A$2,AN407)&lt;365,"Less Than 1 Yr", IF(_xlfn.DAYS(SETUP!$A$2,AN407)&lt;=730,"1 Year to 2 Yrs", IF(_xlfn.DAYS(SETUP!$A$2,AN407)&lt;=1095,"2 Yrs to 3 Yrs", IF(_xlfn.DAYS(SETUP!$A$2,AN407)&lt;=1825,"3 Yrs to 5 Yrs", IF(_xlfn.DAYS(SETUP!$A$2,AN407)&lt;=2555,"5 Yrs to 7 Yrs", "Above 7 Yrs")))))</f>
        <v>Less Than 1 Yr</v>
      </c>
      <c r="AR407" s="356" t="str">
        <f>IF(J407="","",DATEDIF(J407,SETUP!$B$2,"Y")&amp;" Yrs")</f>
        <v>27 Yrs</v>
      </c>
      <c r="AS407" s="349" t="str">
        <f>IF(J407="","",
 IF(DATEDIF(J407,SETUP!$B$2,"Y")&lt;25,"Below 25",
 IF(DATEDIF(J407,SETUP!$B$2,"Y")&lt;30,"25-30",
 IF(DATEDIF(J407,SETUP!$B$2,"Y")&lt;35,"30-35",
 IF(DATEDIF(J407,SETUP!$B$2,"Y")&lt;40,"35-40",
 "Above 40")))))</f>
        <v>25-30</v>
      </c>
      <c r="AT407" s="343"/>
      <c r="AU407" s="343"/>
      <c r="AV407" s="349">
        <f t="shared" si="54"/>
        <v>20</v>
      </c>
      <c r="AW407" s="357"/>
      <c r="AX407" s="343">
        <v>424</v>
      </c>
      <c r="AY407" s="352">
        <v>116</v>
      </c>
      <c r="AZ407" s="343"/>
      <c r="BA407" s="343"/>
    </row>
    <row r="408" spans="1:53" ht="13.95" customHeight="1" x14ac:dyDescent="0.25">
      <c r="A408" s="343">
        <f>COUNTIF($D$2:D408,D408)</f>
        <v>161</v>
      </c>
      <c r="B408" s="344" t="s">
        <v>1250</v>
      </c>
      <c r="C408" s="345" t="s">
        <v>1251</v>
      </c>
      <c r="D408" s="343" t="s">
        <v>41</v>
      </c>
      <c r="E408" s="346" t="s">
        <v>163</v>
      </c>
      <c r="F408" s="347" t="s">
        <v>163</v>
      </c>
      <c r="G408" s="681" t="s">
        <v>1179</v>
      </c>
      <c r="H408" s="343"/>
      <c r="I408" s="348" t="s">
        <v>52</v>
      </c>
      <c r="J408" s="348">
        <v>28789</v>
      </c>
      <c r="K408" s="348">
        <v>46113</v>
      </c>
      <c r="L408" s="343" t="s">
        <v>605</v>
      </c>
      <c r="M408" s="343"/>
      <c r="N408" s="349" t="str">
        <f>IF(OR(MASTER_Workers!$E408="Contractor-PF",MASTER_Workers!$E408="Company"),"Yes","No")</f>
        <v>Yes</v>
      </c>
      <c r="O408" s="349" t="str">
        <f>IF(Table2[[#This Row],[Unit]]= "Sakar-III", "YES", "NO")</f>
        <v>NO</v>
      </c>
      <c r="P408" s="350">
        <v>101670869423</v>
      </c>
      <c r="Q408" s="350">
        <v>101670869423</v>
      </c>
      <c r="R408" s="343"/>
      <c r="S408" s="368" t="str">
        <f>IF(Table2[[#This Row],[Type]]&lt;&gt;"Company", "Contractor", IF(Table2[[#This Row],[Bank_Name]]&lt;&gt;"HDFC Bank", "Cheque Payment", "HDFC NEFT"))</f>
        <v>HDFC NEFT</v>
      </c>
      <c r="T408" s="343" t="s">
        <v>1082</v>
      </c>
      <c r="U408" s="367">
        <v>50100419212519</v>
      </c>
      <c r="V408" s="352">
        <v>0</v>
      </c>
      <c r="W408" s="106">
        <v>409</v>
      </c>
      <c r="X408" s="106">
        <v>116</v>
      </c>
      <c r="Y408" s="106"/>
      <c r="Z408" s="107">
        <f t="shared" si="47"/>
        <v>525</v>
      </c>
      <c r="AA408" s="156">
        <f t="shared" si="48"/>
        <v>49</v>
      </c>
      <c r="AB408" s="155">
        <f>ROUND(IF(Table2[[#This Row],[Type]]="Company",Table2[[#This Row],[Basic_Rate_Day]]*8.33%,5),0)</f>
        <v>34</v>
      </c>
      <c r="AC408" s="107">
        <f t="shared" si="56"/>
        <v>608</v>
      </c>
      <c r="AD408" s="106">
        <v>501</v>
      </c>
      <c r="AE408" s="343"/>
      <c r="AF408" s="343"/>
      <c r="AG408" s="343"/>
      <c r="AH408" s="343"/>
      <c r="AI408" s="349" t="str">
        <f t="shared" si="50"/>
        <v>1</v>
      </c>
      <c r="AJ408" s="369">
        <f t="shared" si="51"/>
        <v>23</v>
      </c>
      <c r="AK408" s="349" t="str" cm="1">
        <f t="array" ref="AK408">_xlfn.IFS(Z408&lt;=501, "440-501", Z408&lt;=550, "502-550", Z408&lt;=600, "551-600", Z408&lt;=650, "601-650", Z408&lt;=700, "651-700", TRUE, "Above 700")</f>
        <v>502-550</v>
      </c>
      <c r="AL408" s="343"/>
      <c r="AM408" s="348"/>
      <c r="AN408" s="348">
        <f t="shared" si="55"/>
        <v>46113</v>
      </c>
      <c r="AO408" s="374" t="str">
        <f t="shared" si="57"/>
        <v>SV2PCOM113</v>
      </c>
      <c r="AP408" s="349" t="str">
        <f t="shared" ca="1" si="58"/>
        <v>0Y 4M</v>
      </c>
      <c r="AQ408" s="349" t="str">
        <f>IF(_xlfn.DAYS(SETUP!$A$2,AN408)&lt;365,"Less Than 1 Yr", IF(_xlfn.DAYS(SETUP!$A$2,AN408)&lt;=730,"1 Year to 2 Yrs", IF(_xlfn.DAYS(SETUP!$A$2,AN408)&lt;=1095,"2 Yrs to 3 Yrs", IF(_xlfn.DAYS(SETUP!$A$2,AN408)&lt;=1825,"3 Yrs to 5 Yrs", IF(_xlfn.DAYS(SETUP!$A$2,AN408)&lt;=2555,"5 Yrs to 7 Yrs", "Above 7 Yrs")))))</f>
        <v>Less Than 1 Yr</v>
      </c>
      <c r="AR408" s="356" t="str">
        <f>IF(J408="","",DATEDIF(J408,SETUP!$B$2,"Y")&amp;" Yrs")</f>
        <v>47 Yrs</v>
      </c>
      <c r="AS408" s="349" t="str">
        <f>IF(J408="","",
 IF(DATEDIF(J408,SETUP!$B$2,"Y")&lt;25,"Below 25",
 IF(DATEDIF(J408,SETUP!$B$2,"Y")&lt;30,"25-30",
 IF(DATEDIF(J408,SETUP!$B$2,"Y")&lt;35,"30-35",
 IF(DATEDIF(J408,SETUP!$B$2,"Y")&lt;40,"35-40",
 "Above 40")))))</f>
        <v>Above 40</v>
      </c>
      <c r="AT408" s="343"/>
      <c r="AU408" s="343"/>
      <c r="AV408" s="349">
        <f t="shared" si="54"/>
        <v>20</v>
      </c>
      <c r="AW408" s="357"/>
      <c r="AX408" s="343">
        <v>409</v>
      </c>
      <c r="AY408" s="352">
        <v>116</v>
      </c>
      <c r="AZ408" s="343"/>
      <c r="BA408" s="343"/>
    </row>
    <row r="409" spans="1:53" ht="13.95" customHeight="1" x14ac:dyDescent="0.25">
      <c r="A409" s="343">
        <f>COUNTIF($D$2:D409,D409)</f>
        <v>162</v>
      </c>
      <c r="B409" s="344" t="s">
        <v>1252</v>
      </c>
      <c r="C409" s="345" t="s">
        <v>1253</v>
      </c>
      <c r="D409" s="343" t="s">
        <v>41</v>
      </c>
      <c r="E409" s="346" t="s">
        <v>163</v>
      </c>
      <c r="F409" s="347" t="s">
        <v>163</v>
      </c>
      <c r="G409" s="681" t="s">
        <v>1179</v>
      </c>
      <c r="H409" s="343"/>
      <c r="I409" s="348" t="s">
        <v>52</v>
      </c>
      <c r="J409" s="348">
        <v>36575</v>
      </c>
      <c r="K409" s="348">
        <v>46113</v>
      </c>
      <c r="L409" s="343" t="s">
        <v>605</v>
      </c>
      <c r="M409" s="343"/>
      <c r="N409" s="349" t="str">
        <f>IF(OR(MASTER_Workers!$E409="Contractor-PF",MASTER_Workers!$E409="Company"),"Yes","No")</f>
        <v>Yes</v>
      </c>
      <c r="O409" s="349" t="str">
        <f>IF(Table2[[#This Row],[Unit]]= "Sakar-III", "YES", "NO")</f>
        <v>NO</v>
      </c>
      <c r="P409" s="350">
        <v>101670547335</v>
      </c>
      <c r="Q409" s="350">
        <v>101670547335</v>
      </c>
      <c r="R409" s="343"/>
      <c r="S409" s="368" t="str">
        <f>IF(Table2[[#This Row],[Type]]&lt;&gt;"Company", "Contractor", IF(Table2[[#This Row],[Bank_Name]]&lt;&gt;"HDFC Bank", "Cheque Payment", "HDFC NEFT"))</f>
        <v>HDFC NEFT</v>
      </c>
      <c r="T409" s="343" t="s">
        <v>1082</v>
      </c>
      <c r="U409" s="367">
        <v>50100419212838</v>
      </c>
      <c r="V409" s="352">
        <v>0</v>
      </c>
      <c r="W409" s="106">
        <v>358</v>
      </c>
      <c r="X409" s="106">
        <v>142</v>
      </c>
      <c r="Y409" s="106"/>
      <c r="Z409" s="107">
        <f t="shared" si="47"/>
        <v>500</v>
      </c>
      <c r="AA409" s="156">
        <f t="shared" si="48"/>
        <v>43</v>
      </c>
      <c r="AB409" s="155">
        <f>ROUND(IF(Table2[[#This Row],[Type]]="Company",Table2[[#This Row],[Basic_Rate_Day]]*8.33%,5),0)</f>
        <v>30</v>
      </c>
      <c r="AC409" s="107">
        <f t="shared" si="56"/>
        <v>573</v>
      </c>
      <c r="AD409" s="106">
        <v>501</v>
      </c>
      <c r="AE409" s="343"/>
      <c r="AF409" s="343"/>
      <c r="AG409" s="343"/>
      <c r="AH409" s="343"/>
      <c r="AI409" s="349" t="str">
        <f t="shared" si="50"/>
        <v>1</v>
      </c>
      <c r="AJ409" s="369">
        <f t="shared" si="51"/>
        <v>-2</v>
      </c>
      <c r="AK409" s="349" t="str" cm="1">
        <f t="array" ref="AK409">_xlfn.IFS(Z409&lt;=501, "440-501", Z409&lt;=550, "502-550", Z409&lt;=600, "551-600", Z409&lt;=650, "601-650", Z409&lt;=700, "651-700", TRUE, "Above 700")</f>
        <v>440-501</v>
      </c>
      <c r="AL409" s="343"/>
      <c r="AM409" s="348"/>
      <c r="AN409" s="348">
        <f t="shared" si="55"/>
        <v>46113</v>
      </c>
      <c r="AO409" s="374" t="str">
        <f t="shared" si="57"/>
        <v>SV2PCOM114</v>
      </c>
      <c r="AP409" s="349" t="str">
        <f t="shared" ca="1" si="58"/>
        <v>0Y 4M</v>
      </c>
      <c r="AQ409" s="349" t="str">
        <f>IF(_xlfn.DAYS(SETUP!$A$2,AN409)&lt;365,"Less Than 1 Yr", IF(_xlfn.DAYS(SETUP!$A$2,AN409)&lt;=730,"1 Year to 2 Yrs", IF(_xlfn.DAYS(SETUP!$A$2,AN409)&lt;=1095,"2 Yrs to 3 Yrs", IF(_xlfn.DAYS(SETUP!$A$2,AN409)&lt;=1825,"3 Yrs to 5 Yrs", IF(_xlfn.DAYS(SETUP!$A$2,AN409)&lt;=2555,"5 Yrs to 7 Yrs", "Above 7 Yrs")))))</f>
        <v>Less Than 1 Yr</v>
      </c>
      <c r="AR409" s="356" t="str">
        <f>IF(J409="","",DATEDIF(J409,SETUP!$B$2,"Y")&amp;" Yrs")</f>
        <v>26 Yrs</v>
      </c>
      <c r="AS409" s="349" t="str">
        <f>IF(J409="","",
 IF(DATEDIF(J409,SETUP!$B$2,"Y")&lt;25,"Below 25",
 IF(DATEDIF(J409,SETUP!$B$2,"Y")&lt;30,"25-30",
 IF(DATEDIF(J409,SETUP!$B$2,"Y")&lt;35,"30-35",
 IF(DATEDIF(J409,SETUP!$B$2,"Y")&lt;40,"35-40",
 "Above 40")))))</f>
        <v>25-30</v>
      </c>
      <c r="AT409" s="343"/>
      <c r="AU409" s="343"/>
      <c r="AV409" s="349">
        <f t="shared" si="54"/>
        <v>20</v>
      </c>
      <c r="AW409" s="357"/>
      <c r="AX409" s="343">
        <v>358</v>
      </c>
      <c r="AY409" s="352">
        <v>142</v>
      </c>
      <c r="AZ409" s="343"/>
      <c r="BA409" s="343"/>
    </row>
    <row r="410" spans="1:53" ht="13.95" customHeight="1" x14ac:dyDescent="0.25">
      <c r="A410" s="343">
        <f>COUNTIF($D$2:D410,D410)</f>
        <v>163</v>
      </c>
      <c r="B410" s="344" t="s">
        <v>1254</v>
      </c>
      <c r="C410" s="345" t="s">
        <v>1255</v>
      </c>
      <c r="D410" s="343" t="s">
        <v>41</v>
      </c>
      <c r="E410" s="346" t="s">
        <v>163</v>
      </c>
      <c r="F410" s="347" t="s">
        <v>163</v>
      </c>
      <c r="G410" s="681" t="s">
        <v>1179</v>
      </c>
      <c r="H410" s="343"/>
      <c r="I410" s="348" t="s">
        <v>52</v>
      </c>
      <c r="J410" s="348">
        <v>37336</v>
      </c>
      <c r="K410" s="348">
        <v>46113</v>
      </c>
      <c r="L410" s="343" t="s">
        <v>605</v>
      </c>
      <c r="M410" s="343"/>
      <c r="N410" s="349" t="str">
        <f>IF(OR(MASTER_Workers!$E410="Contractor-PF",MASTER_Workers!$E410="Company"),"Yes","No")</f>
        <v>Yes</v>
      </c>
      <c r="O410" s="349" t="str">
        <f>IF(Table2[[#This Row],[Unit]]= "Sakar-III", "YES", "NO")</f>
        <v>NO</v>
      </c>
      <c r="P410" s="350">
        <v>101593605607</v>
      </c>
      <c r="Q410" s="350">
        <v>101593605607</v>
      </c>
      <c r="R410" s="343"/>
      <c r="S410" s="368" t="str">
        <f>IF(Table2[[#This Row],[Type]]&lt;&gt;"Company", "Contractor", IF(Table2[[#This Row],[Bank_Name]]&lt;&gt;"HDFC Bank", "Cheque Payment", "HDFC NEFT"))</f>
        <v>HDFC NEFT</v>
      </c>
      <c r="T410" s="343" t="s">
        <v>1082</v>
      </c>
      <c r="U410" s="367">
        <v>50100419212561</v>
      </c>
      <c r="V410" s="352">
        <v>0</v>
      </c>
      <c r="W410" s="106">
        <v>397</v>
      </c>
      <c r="X410" s="106">
        <v>133</v>
      </c>
      <c r="Y410" s="106"/>
      <c r="Z410" s="107">
        <f t="shared" si="47"/>
        <v>530</v>
      </c>
      <c r="AA410" s="156">
        <f t="shared" si="48"/>
        <v>48</v>
      </c>
      <c r="AB410" s="155">
        <f>ROUND(IF(Table2[[#This Row],[Type]]="Company",Table2[[#This Row],[Basic_Rate_Day]]*8.33%,5),0)</f>
        <v>33</v>
      </c>
      <c r="AC410" s="107">
        <f t="shared" si="56"/>
        <v>611</v>
      </c>
      <c r="AD410" s="106">
        <v>501</v>
      </c>
      <c r="AE410" s="343"/>
      <c r="AF410" s="343"/>
      <c r="AG410" s="343"/>
      <c r="AH410" s="343"/>
      <c r="AI410" s="349" t="str">
        <f t="shared" si="50"/>
        <v>1</v>
      </c>
      <c r="AJ410" s="369">
        <f t="shared" si="51"/>
        <v>28</v>
      </c>
      <c r="AK410" s="349" t="str" cm="1">
        <f t="array" ref="AK410">_xlfn.IFS(Z410&lt;=501, "440-501", Z410&lt;=550, "502-550", Z410&lt;=600, "551-600", Z410&lt;=650, "601-650", Z410&lt;=700, "651-700", TRUE, "Above 700")</f>
        <v>502-550</v>
      </c>
      <c r="AL410" s="343"/>
      <c r="AM410" s="348"/>
      <c r="AN410" s="348">
        <f t="shared" si="55"/>
        <v>46113</v>
      </c>
      <c r="AO410" s="374" t="str">
        <f t="shared" si="57"/>
        <v>SV2PCOM115</v>
      </c>
      <c r="AP410" s="349" t="str">
        <f t="shared" ca="1" si="58"/>
        <v>0Y 4M</v>
      </c>
      <c r="AQ410" s="349" t="str">
        <f>IF(_xlfn.DAYS(SETUP!$A$2,AN410)&lt;365,"Less Than 1 Yr", IF(_xlfn.DAYS(SETUP!$A$2,AN410)&lt;=730,"1 Year to 2 Yrs", IF(_xlfn.DAYS(SETUP!$A$2,AN410)&lt;=1095,"2 Yrs to 3 Yrs", IF(_xlfn.DAYS(SETUP!$A$2,AN410)&lt;=1825,"3 Yrs to 5 Yrs", IF(_xlfn.DAYS(SETUP!$A$2,AN410)&lt;=2555,"5 Yrs to 7 Yrs", "Above 7 Yrs")))))</f>
        <v>Less Than 1 Yr</v>
      </c>
      <c r="AR410" s="356" t="str">
        <f>IF(J410="","",DATEDIF(J410,SETUP!$B$2,"Y")&amp;" Yrs")</f>
        <v>24 Yrs</v>
      </c>
      <c r="AS410" s="349" t="str">
        <f>IF(J410="","",
 IF(DATEDIF(J410,SETUP!$B$2,"Y")&lt;25,"Below 25",
 IF(DATEDIF(J410,SETUP!$B$2,"Y")&lt;30,"25-30",
 IF(DATEDIF(J410,SETUP!$B$2,"Y")&lt;35,"30-35",
 IF(DATEDIF(J410,SETUP!$B$2,"Y")&lt;40,"35-40",
 "Above 40")))))</f>
        <v>Below 25</v>
      </c>
      <c r="AT410" s="343"/>
      <c r="AU410" s="343"/>
      <c r="AV410" s="349">
        <f t="shared" si="54"/>
        <v>20</v>
      </c>
      <c r="AW410" s="357"/>
      <c r="AX410" s="343">
        <v>397</v>
      </c>
      <c r="AY410" s="352">
        <v>133</v>
      </c>
      <c r="AZ410" s="343"/>
      <c r="BA410" s="343"/>
    </row>
    <row r="411" spans="1:53" ht="13.95" customHeight="1" x14ac:dyDescent="0.25">
      <c r="A411" s="343">
        <f>COUNTIF($D$2:D411,D411)</f>
        <v>164</v>
      </c>
      <c r="B411" s="344" t="s">
        <v>1256</v>
      </c>
      <c r="C411" s="345" t="s">
        <v>1257</v>
      </c>
      <c r="D411" s="343" t="s">
        <v>41</v>
      </c>
      <c r="E411" s="346" t="s">
        <v>163</v>
      </c>
      <c r="F411" s="347" t="s">
        <v>163</v>
      </c>
      <c r="G411" s="681" t="s">
        <v>1179</v>
      </c>
      <c r="H411" s="343"/>
      <c r="I411" s="348" t="s">
        <v>52</v>
      </c>
      <c r="J411" s="348">
        <v>36924</v>
      </c>
      <c r="K411" s="348">
        <v>46113</v>
      </c>
      <c r="L411" s="343" t="s">
        <v>605</v>
      </c>
      <c r="M411" s="343"/>
      <c r="N411" s="349" t="str">
        <f>IF(OR(MASTER_Workers!$E411="Contractor-PF",MASTER_Workers!$E411="Company"),"Yes","No")</f>
        <v>Yes</v>
      </c>
      <c r="O411" s="349" t="str">
        <f>IF(Table2[[#This Row],[Unit]]= "Sakar-III", "YES", "NO")</f>
        <v>NO</v>
      </c>
      <c r="P411" s="350">
        <v>101671130703</v>
      </c>
      <c r="Q411" s="350">
        <v>101671130703</v>
      </c>
      <c r="R411" s="343"/>
      <c r="S411" s="368" t="str">
        <f>IF(Table2[[#This Row],[Type]]&lt;&gt;"Company", "Contractor", IF(Table2[[#This Row],[Bank_Name]]&lt;&gt;"HDFC Bank", "Cheque Payment", "HDFC NEFT"))</f>
        <v>HDFC NEFT</v>
      </c>
      <c r="T411" s="343" t="s">
        <v>1082</v>
      </c>
      <c r="U411" s="367">
        <v>50100419212584</v>
      </c>
      <c r="V411" s="352">
        <v>0</v>
      </c>
      <c r="W411" s="106">
        <v>398</v>
      </c>
      <c r="X411" s="106">
        <v>127</v>
      </c>
      <c r="Y411" s="106"/>
      <c r="Z411" s="107">
        <f t="shared" si="47"/>
        <v>525</v>
      </c>
      <c r="AA411" s="156">
        <f t="shared" si="48"/>
        <v>48</v>
      </c>
      <c r="AB411" s="155">
        <f>ROUND(IF(Table2[[#This Row],[Type]]="Company",Table2[[#This Row],[Basic_Rate_Day]]*8.33%,5),0)</f>
        <v>33</v>
      </c>
      <c r="AC411" s="107">
        <f t="shared" si="56"/>
        <v>606</v>
      </c>
      <c r="AD411" s="106">
        <v>501</v>
      </c>
      <c r="AE411" s="343"/>
      <c r="AF411" s="343"/>
      <c r="AG411" s="343"/>
      <c r="AH411" s="343"/>
      <c r="AI411" s="349" t="str">
        <f t="shared" si="50"/>
        <v>1</v>
      </c>
      <c r="AJ411" s="369">
        <f t="shared" si="51"/>
        <v>23</v>
      </c>
      <c r="AK411" s="349" t="str" cm="1">
        <f t="array" ref="AK411">_xlfn.IFS(Z411&lt;=501, "440-501", Z411&lt;=550, "502-550", Z411&lt;=600, "551-600", Z411&lt;=650, "601-650", Z411&lt;=700, "651-700", TRUE, "Above 700")</f>
        <v>502-550</v>
      </c>
      <c r="AL411" s="343"/>
      <c r="AM411" s="348"/>
      <c r="AN411" s="348">
        <f t="shared" si="55"/>
        <v>46113</v>
      </c>
      <c r="AO411" s="374" t="str">
        <f t="shared" si="57"/>
        <v>SV2PCOM116</v>
      </c>
      <c r="AP411" s="349" t="str">
        <f t="shared" ca="1" si="58"/>
        <v>0Y 4M</v>
      </c>
      <c r="AQ411" s="349" t="str">
        <f>IF(_xlfn.DAYS(SETUP!$A$2,AN411)&lt;365,"Less Than 1 Yr", IF(_xlfn.DAYS(SETUP!$A$2,AN411)&lt;=730,"1 Year to 2 Yrs", IF(_xlfn.DAYS(SETUP!$A$2,AN411)&lt;=1095,"2 Yrs to 3 Yrs", IF(_xlfn.DAYS(SETUP!$A$2,AN411)&lt;=1825,"3 Yrs to 5 Yrs", IF(_xlfn.DAYS(SETUP!$A$2,AN411)&lt;=2555,"5 Yrs to 7 Yrs", "Above 7 Yrs")))))</f>
        <v>Less Than 1 Yr</v>
      </c>
      <c r="AR411" s="356" t="str">
        <f>IF(J411="","",DATEDIF(J411,SETUP!$B$2,"Y")&amp;" Yrs")</f>
        <v>25 Yrs</v>
      </c>
      <c r="AS411" s="349" t="str">
        <f>IF(J411="","",
 IF(DATEDIF(J411,SETUP!$B$2,"Y")&lt;25,"Below 25",
 IF(DATEDIF(J411,SETUP!$B$2,"Y")&lt;30,"25-30",
 IF(DATEDIF(J411,SETUP!$B$2,"Y")&lt;35,"30-35",
 IF(DATEDIF(J411,SETUP!$B$2,"Y")&lt;40,"35-40",
 "Above 40")))))</f>
        <v>25-30</v>
      </c>
      <c r="AT411" s="343"/>
      <c r="AU411" s="343"/>
      <c r="AV411" s="349">
        <f t="shared" si="54"/>
        <v>20</v>
      </c>
      <c r="AW411" s="357"/>
      <c r="AX411" s="343">
        <v>398</v>
      </c>
      <c r="AY411" s="352">
        <v>127</v>
      </c>
      <c r="AZ411" s="343"/>
      <c r="BA411" s="343"/>
    </row>
    <row r="412" spans="1:53" ht="13.95" customHeight="1" x14ac:dyDescent="0.25">
      <c r="A412" s="343">
        <f>COUNTIF($D$2:D412,D412)</f>
        <v>165</v>
      </c>
      <c r="B412" s="344" t="s">
        <v>1258</v>
      </c>
      <c r="C412" s="345" t="s">
        <v>1259</v>
      </c>
      <c r="D412" s="343" t="s">
        <v>41</v>
      </c>
      <c r="E412" s="346" t="s">
        <v>163</v>
      </c>
      <c r="F412" s="347" t="s">
        <v>163</v>
      </c>
      <c r="G412" s="681" t="s">
        <v>1179</v>
      </c>
      <c r="H412" s="343"/>
      <c r="I412" s="348" t="s">
        <v>52</v>
      </c>
      <c r="J412" s="348">
        <v>29373</v>
      </c>
      <c r="K412" s="348">
        <v>46113</v>
      </c>
      <c r="L412" s="343" t="s">
        <v>605</v>
      </c>
      <c r="M412" s="343"/>
      <c r="N412" s="349" t="str">
        <f>IF(OR(MASTER_Workers!$E412="Contractor-PF",MASTER_Workers!$E412="Company"),"Yes","No")</f>
        <v>Yes</v>
      </c>
      <c r="O412" s="349" t="str">
        <f>IF(Table2[[#This Row],[Unit]]= "Sakar-III", "YES", "NO")</f>
        <v>NO</v>
      </c>
      <c r="P412" s="350">
        <v>101671575975</v>
      </c>
      <c r="Q412" s="350">
        <v>101671575975</v>
      </c>
      <c r="R412" s="343"/>
      <c r="S412" s="368" t="str">
        <f>IF(Table2[[#This Row],[Type]]&lt;&gt;"Company", "Contractor", IF(Table2[[#This Row],[Bank_Name]]&lt;&gt;"HDFC Bank", "Cheque Payment", "HDFC NEFT"))</f>
        <v>HDFC NEFT</v>
      </c>
      <c r="T412" s="343" t="s">
        <v>1082</v>
      </c>
      <c r="U412" s="367">
        <v>50100420733578</v>
      </c>
      <c r="V412" s="352">
        <v>0</v>
      </c>
      <c r="W412" s="106">
        <v>412</v>
      </c>
      <c r="X412" s="106">
        <v>138</v>
      </c>
      <c r="Y412" s="106"/>
      <c r="Z412" s="107">
        <f t="shared" si="47"/>
        <v>550</v>
      </c>
      <c r="AA412" s="156">
        <f t="shared" si="48"/>
        <v>49</v>
      </c>
      <c r="AB412" s="155">
        <f>ROUND(IF(Table2[[#This Row],[Type]]="Company",Table2[[#This Row],[Basic_Rate_Day]]*8.33%,5),0)</f>
        <v>34</v>
      </c>
      <c r="AC412" s="107">
        <f t="shared" si="56"/>
        <v>633</v>
      </c>
      <c r="AD412" s="106">
        <v>501</v>
      </c>
      <c r="AE412" s="343"/>
      <c r="AF412" s="343"/>
      <c r="AG412" s="343"/>
      <c r="AH412" s="343"/>
      <c r="AI412" s="349" t="str">
        <f t="shared" si="50"/>
        <v>1</v>
      </c>
      <c r="AJ412" s="369">
        <f t="shared" si="51"/>
        <v>48</v>
      </c>
      <c r="AK412" s="349" t="str" cm="1">
        <f t="array" ref="AK412">_xlfn.IFS(Z412&lt;=501, "440-501", Z412&lt;=550, "502-550", Z412&lt;=600, "551-600", Z412&lt;=650, "601-650", Z412&lt;=700, "651-700", TRUE, "Above 700")</f>
        <v>502-550</v>
      </c>
      <c r="AL412" s="343"/>
      <c r="AM412" s="348"/>
      <c r="AN412" s="348">
        <f t="shared" si="55"/>
        <v>46113</v>
      </c>
      <c r="AO412" s="374" t="str">
        <f t="shared" si="57"/>
        <v>SV2PCOM117</v>
      </c>
      <c r="AP412" s="349" t="str">
        <f t="shared" ca="1" si="58"/>
        <v>0Y 4M</v>
      </c>
      <c r="AQ412" s="349" t="str">
        <f>IF(_xlfn.DAYS(SETUP!$A$2,AN412)&lt;365,"Less Than 1 Yr", IF(_xlfn.DAYS(SETUP!$A$2,AN412)&lt;=730,"1 Year to 2 Yrs", IF(_xlfn.DAYS(SETUP!$A$2,AN412)&lt;=1095,"2 Yrs to 3 Yrs", IF(_xlfn.DAYS(SETUP!$A$2,AN412)&lt;=1825,"3 Yrs to 5 Yrs", IF(_xlfn.DAYS(SETUP!$A$2,AN412)&lt;=2555,"5 Yrs to 7 Yrs", "Above 7 Yrs")))))</f>
        <v>Less Than 1 Yr</v>
      </c>
      <c r="AR412" s="356" t="str">
        <f>IF(J412="","",DATEDIF(J412,SETUP!$B$2,"Y")&amp;" Yrs")</f>
        <v>45 Yrs</v>
      </c>
      <c r="AS412" s="349" t="str">
        <f>IF(J412="","",
 IF(DATEDIF(J412,SETUP!$B$2,"Y")&lt;25,"Below 25",
 IF(DATEDIF(J412,SETUP!$B$2,"Y")&lt;30,"25-30",
 IF(DATEDIF(J412,SETUP!$B$2,"Y")&lt;35,"30-35",
 IF(DATEDIF(J412,SETUP!$B$2,"Y")&lt;40,"35-40",
 "Above 40")))))</f>
        <v>Above 40</v>
      </c>
      <c r="AT412" s="343"/>
      <c r="AU412" s="343"/>
      <c r="AV412" s="349">
        <f t="shared" si="54"/>
        <v>20</v>
      </c>
      <c r="AW412" s="357"/>
      <c r="AX412" s="343">
        <v>412</v>
      </c>
      <c r="AY412" s="352">
        <v>138</v>
      </c>
      <c r="AZ412" s="343"/>
      <c r="BA412" s="343"/>
    </row>
    <row r="413" spans="1:53" ht="13.95" customHeight="1" x14ac:dyDescent="0.25">
      <c r="A413" s="343">
        <f>COUNTIF($D$2:D413,D413)</f>
        <v>166</v>
      </c>
      <c r="B413" s="344" t="s">
        <v>1260</v>
      </c>
      <c r="C413" s="345" t="s">
        <v>1261</v>
      </c>
      <c r="D413" s="343" t="s">
        <v>41</v>
      </c>
      <c r="E413" s="346" t="s">
        <v>163</v>
      </c>
      <c r="F413" s="347" t="s">
        <v>163</v>
      </c>
      <c r="G413" s="681" t="s">
        <v>1179</v>
      </c>
      <c r="H413" s="343"/>
      <c r="I413" s="348" t="s">
        <v>52</v>
      </c>
      <c r="J413" s="348">
        <v>32509</v>
      </c>
      <c r="K413" s="348">
        <v>46113</v>
      </c>
      <c r="L413" s="343" t="s">
        <v>605</v>
      </c>
      <c r="M413" s="343"/>
      <c r="N413" s="349" t="str">
        <f>IF(OR(MASTER_Workers!$E413="Contractor-PF",MASTER_Workers!$E413="Company"),"Yes","No")</f>
        <v>Yes</v>
      </c>
      <c r="O413" s="349" t="str">
        <f>IF(Table2[[#This Row],[Unit]]= "Sakar-III", "YES", "NO")</f>
        <v>NO</v>
      </c>
      <c r="P413" s="350">
        <v>101675117537</v>
      </c>
      <c r="Q413" s="350">
        <v>101675117537</v>
      </c>
      <c r="R413" s="343"/>
      <c r="S413" s="368" t="str">
        <f>IF(Table2[[#This Row],[Type]]&lt;&gt;"Company", "Contractor", IF(Table2[[#This Row],[Bank_Name]]&lt;&gt;"HDFC Bank", "Cheque Payment", "HDFC NEFT"))</f>
        <v>HDFC NEFT</v>
      </c>
      <c r="T413" s="343" t="s">
        <v>1082</v>
      </c>
      <c r="U413" s="367">
        <v>50100419212571</v>
      </c>
      <c r="V413" s="352">
        <v>0</v>
      </c>
      <c r="W413" s="106">
        <v>412</v>
      </c>
      <c r="X413" s="106">
        <v>138</v>
      </c>
      <c r="Y413" s="106"/>
      <c r="Z413" s="107">
        <f t="shared" si="47"/>
        <v>550</v>
      </c>
      <c r="AA413" s="156">
        <f t="shared" si="48"/>
        <v>49</v>
      </c>
      <c r="AB413" s="155">
        <f>ROUND(IF(Table2[[#This Row],[Type]]="Company",Table2[[#This Row],[Basic_Rate_Day]]*8.33%,5),0)</f>
        <v>34</v>
      </c>
      <c r="AC413" s="107">
        <f t="shared" si="56"/>
        <v>633</v>
      </c>
      <c r="AD413" s="106">
        <v>501</v>
      </c>
      <c r="AE413" s="343"/>
      <c r="AF413" s="343"/>
      <c r="AG413" s="343"/>
      <c r="AH413" s="343"/>
      <c r="AI413" s="349" t="str">
        <f t="shared" si="50"/>
        <v>1</v>
      </c>
      <c r="AJ413" s="369">
        <f t="shared" si="51"/>
        <v>48</v>
      </c>
      <c r="AK413" s="349" t="str" cm="1">
        <f t="array" ref="AK413">_xlfn.IFS(Z413&lt;=501, "440-501", Z413&lt;=550, "502-550", Z413&lt;=600, "551-600", Z413&lt;=650, "601-650", Z413&lt;=700, "651-700", TRUE, "Above 700")</f>
        <v>502-550</v>
      </c>
      <c r="AL413" s="343"/>
      <c r="AM413" s="348"/>
      <c r="AN413" s="348">
        <f t="shared" si="55"/>
        <v>46113</v>
      </c>
      <c r="AO413" s="374" t="str">
        <f t="shared" si="57"/>
        <v>SV2PCOM118</v>
      </c>
      <c r="AP413" s="349" t="str">
        <f t="shared" ca="1" si="58"/>
        <v>0Y 4M</v>
      </c>
      <c r="AQ413" s="349" t="str">
        <f>IF(_xlfn.DAYS(SETUP!$A$2,AN413)&lt;365,"Less Than 1 Yr", IF(_xlfn.DAYS(SETUP!$A$2,AN413)&lt;=730,"1 Year to 2 Yrs", IF(_xlfn.DAYS(SETUP!$A$2,AN413)&lt;=1095,"2 Yrs to 3 Yrs", IF(_xlfn.DAYS(SETUP!$A$2,AN413)&lt;=1825,"3 Yrs to 5 Yrs", IF(_xlfn.DAYS(SETUP!$A$2,AN413)&lt;=2555,"5 Yrs to 7 Yrs", "Above 7 Yrs")))))</f>
        <v>Less Than 1 Yr</v>
      </c>
      <c r="AR413" s="356" t="str">
        <f>IF(J413="","",DATEDIF(J413,SETUP!$B$2,"Y")&amp;" Yrs")</f>
        <v>37 Yrs</v>
      </c>
      <c r="AS413" s="349" t="str">
        <f>IF(J413="","",
 IF(DATEDIF(J413,SETUP!$B$2,"Y")&lt;25,"Below 25",
 IF(DATEDIF(J413,SETUP!$B$2,"Y")&lt;30,"25-30",
 IF(DATEDIF(J413,SETUP!$B$2,"Y")&lt;35,"30-35",
 IF(DATEDIF(J413,SETUP!$B$2,"Y")&lt;40,"35-40",
 "Above 40")))))</f>
        <v>35-40</v>
      </c>
      <c r="AT413" s="343"/>
      <c r="AU413" s="343"/>
      <c r="AV413" s="349">
        <f t="shared" si="54"/>
        <v>20</v>
      </c>
      <c r="AW413" s="357"/>
      <c r="AX413" s="343">
        <v>412</v>
      </c>
      <c r="AY413" s="352">
        <v>138</v>
      </c>
      <c r="AZ413" s="343"/>
      <c r="BA413" s="343"/>
    </row>
    <row r="414" spans="1:53" ht="13.95" customHeight="1" x14ac:dyDescent="0.25">
      <c r="A414" s="343">
        <f>COUNTIF($D$2:D414,D414)</f>
        <v>167</v>
      </c>
      <c r="B414" s="344" t="s">
        <v>1262</v>
      </c>
      <c r="C414" s="345" t="s">
        <v>1263</v>
      </c>
      <c r="D414" s="343" t="s">
        <v>41</v>
      </c>
      <c r="E414" s="346" t="s">
        <v>163</v>
      </c>
      <c r="F414" s="347" t="s">
        <v>163</v>
      </c>
      <c r="G414" s="681" t="s">
        <v>1179</v>
      </c>
      <c r="H414" s="343"/>
      <c r="I414" s="348" t="s">
        <v>52</v>
      </c>
      <c r="J414" s="348">
        <v>25934</v>
      </c>
      <c r="K414" s="348">
        <v>46113</v>
      </c>
      <c r="L414" s="343" t="s">
        <v>605</v>
      </c>
      <c r="M414" s="343"/>
      <c r="N414" s="349" t="str">
        <f>IF(OR(MASTER_Workers!$E414="Contractor-PF",MASTER_Workers!$E414="Company"),"Yes","No")</f>
        <v>Yes</v>
      </c>
      <c r="O414" s="349" t="str">
        <f>IF(Table2[[#This Row],[Unit]]= "Sakar-III", "YES", "NO")</f>
        <v>NO</v>
      </c>
      <c r="P414" s="350">
        <v>101680276039</v>
      </c>
      <c r="Q414" s="350">
        <v>101680276039</v>
      </c>
      <c r="R414" s="343"/>
      <c r="S414" s="368" t="str">
        <f>IF(Table2[[#This Row],[Type]]&lt;&gt;"Company", "Contractor", IF(Table2[[#This Row],[Bank_Name]]&lt;&gt;"HDFC Bank", "Cheque Payment", "HDFC NEFT"))</f>
        <v>HDFC NEFT</v>
      </c>
      <c r="T414" s="343" t="s">
        <v>1082</v>
      </c>
      <c r="U414" s="367">
        <v>50100419212880</v>
      </c>
      <c r="V414" s="352">
        <v>0</v>
      </c>
      <c r="W414" s="106">
        <v>389</v>
      </c>
      <c r="X414" s="106">
        <v>126</v>
      </c>
      <c r="Y414" s="106"/>
      <c r="Z414" s="107">
        <f t="shared" si="47"/>
        <v>515</v>
      </c>
      <c r="AA414" s="156">
        <f t="shared" si="48"/>
        <v>47</v>
      </c>
      <c r="AB414" s="155">
        <f>ROUND(IF(Table2[[#This Row],[Type]]="Company",Table2[[#This Row],[Basic_Rate_Day]]*8.33%,5),0)</f>
        <v>32</v>
      </c>
      <c r="AC414" s="107">
        <f t="shared" si="56"/>
        <v>594</v>
      </c>
      <c r="AD414" s="106">
        <v>501</v>
      </c>
      <c r="AE414" s="343"/>
      <c r="AF414" s="343"/>
      <c r="AG414" s="343"/>
      <c r="AH414" s="343"/>
      <c r="AI414" s="349" t="str">
        <f t="shared" si="50"/>
        <v>1</v>
      </c>
      <c r="AJ414" s="369">
        <f t="shared" si="51"/>
        <v>13</v>
      </c>
      <c r="AK414" s="349" t="str" cm="1">
        <f t="array" ref="AK414">_xlfn.IFS(Z414&lt;=501, "440-501", Z414&lt;=550, "502-550", Z414&lt;=600, "551-600", Z414&lt;=650, "601-650", Z414&lt;=700, "651-700", TRUE, "Above 700")</f>
        <v>502-550</v>
      </c>
      <c r="AL414" s="343"/>
      <c r="AM414" s="348"/>
      <c r="AN414" s="348">
        <f t="shared" si="55"/>
        <v>46113</v>
      </c>
      <c r="AO414" s="374" t="str">
        <f t="shared" si="57"/>
        <v>SV2PCOM119</v>
      </c>
      <c r="AP414" s="349" t="str">
        <f t="shared" ca="1" si="58"/>
        <v>0Y 4M</v>
      </c>
      <c r="AQ414" s="349" t="str">
        <f>IF(_xlfn.DAYS(SETUP!$A$2,AN414)&lt;365,"Less Than 1 Yr", IF(_xlfn.DAYS(SETUP!$A$2,AN414)&lt;=730,"1 Year to 2 Yrs", IF(_xlfn.DAYS(SETUP!$A$2,AN414)&lt;=1095,"2 Yrs to 3 Yrs", IF(_xlfn.DAYS(SETUP!$A$2,AN414)&lt;=1825,"3 Yrs to 5 Yrs", IF(_xlfn.DAYS(SETUP!$A$2,AN414)&lt;=2555,"5 Yrs to 7 Yrs", "Above 7 Yrs")))))</f>
        <v>Less Than 1 Yr</v>
      </c>
      <c r="AR414" s="356" t="str">
        <f>IF(J414="","",DATEDIF(J414,SETUP!$B$2,"Y")&amp;" Yrs")</f>
        <v>55 Yrs</v>
      </c>
      <c r="AS414" s="349" t="str">
        <f>IF(J414="","",
 IF(DATEDIF(J414,SETUP!$B$2,"Y")&lt;25,"Below 25",
 IF(DATEDIF(J414,SETUP!$B$2,"Y")&lt;30,"25-30",
 IF(DATEDIF(J414,SETUP!$B$2,"Y")&lt;35,"30-35",
 IF(DATEDIF(J414,SETUP!$B$2,"Y")&lt;40,"35-40",
 "Above 40")))))</f>
        <v>Above 40</v>
      </c>
      <c r="AT414" s="343"/>
      <c r="AU414" s="343"/>
      <c r="AV414" s="349">
        <f t="shared" si="54"/>
        <v>20</v>
      </c>
      <c r="AW414" s="357"/>
      <c r="AX414" s="343">
        <v>389</v>
      </c>
      <c r="AY414" s="352">
        <v>126</v>
      </c>
      <c r="AZ414" s="343"/>
      <c r="BA414" s="343"/>
    </row>
    <row r="415" spans="1:53" ht="13.95" customHeight="1" x14ac:dyDescent="0.25">
      <c r="A415" s="343">
        <f>COUNTIF($D$2:D415,D415)</f>
        <v>168</v>
      </c>
      <c r="B415" s="344" t="s">
        <v>1264</v>
      </c>
      <c r="C415" s="345" t="s">
        <v>1265</v>
      </c>
      <c r="D415" s="343" t="s">
        <v>41</v>
      </c>
      <c r="E415" s="346" t="s">
        <v>163</v>
      </c>
      <c r="F415" s="347" t="s">
        <v>163</v>
      </c>
      <c r="G415" s="681" t="s">
        <v>1179</v>
      </c>
      <c r="H415" s="343"/>
      <c r="I415" s="348" t="s">
        <v>52</v>
      </c>
      <c r="J415" s="348">
        <v>29952</v>
      </c>
      <c r="K415" s="348">
        <v>46113</v>
      </c>
      <c r="L415" s="343" t="s">
        <v>605</v>
      </c>
      <c r="M415" s="343"/>
      <c r="N415" s="349" t="str">
        <f>IF(OR(MASTER_Workers!$E415="Contractor-PF",MASTER_Workers!$E415="Company"),"Yes","No")</f>
        <v>Yes</v>
      </c>
      <c r="O415" s="349" t="str">
        <f>IF(Table2[[#This Row],[Unit]]= "Sakar-III", "YES", "NO")</f>
        <v>NO</v>
      </c>
      <c r="P415" s="350">
        <v>101194301940</v>
      </c>
      <c r="Q415" s="350">
        <v>101194301940</v>
      </c>
      <c r="R415" s="343"/>
      <c r="S415" s="368" t="str">
        <f>IF(Table2[[#This Row],[Type]]&lt;&gt;"Company", "Contractor", IF(Table2[[#This Row],[Bank_Name]]&lt;&gt;"HDFC Bank", "Cheque Payment", "HDFC NEFT"))</f>
        <v>HDFC NEFT</v>
      </c>
      <c r="T415" s="343" t="s">
        <v>1082</v>
      </c>
      <c r="U415" s="367">
        <v>50100420733285</v>
      </c>
      <c r="V415" s="352">
        <v>0</v>
      </c>
      <c r="W415" s="106">
        <v>389</v>
      </c>
      <c r="X415" s="106">
        <v>126</v>
      </c>
      <c r="Y415" s="106"/>
      <c r="Z415" s="107">
        <f t="shared" si="47"/>
        <v>515</v>
      </c>
      <c r="AA415" s="156">
        <f t="shared" si="48"/>
        <v>47</v>
      </c>
      <c r="AB415" s="155">
        <f>ROUND(IF(Table2[[#This Row],[Type]]="Company",Table2[[#This Row],[Basic_Rate_Day]]*8.33%,5),0)</f>
        <v>32</v>
      </c>
      <c r="AC415" s="107">
        <f t="shared" si="56"/>
        <v>594</v>
      </c>
      <c r="AD415" s="106">
        <v>501</v>
      </c>
      <c r="AE415" s="343"/>
      <c r="AF415" s="343"/>
      <c r="AG415" s="343"/>
      <c r="AH415" s="343"/>
      <c r="AI415" s="349" t="str">
        <f t="shared" si="50"/>
        <v>1</v>
      </c>
      <c r="AJ415" s="369">
        <f t="shared" si="51"/>
        <v>13</v>
      </c>
      <c r="AK415" s="349" t="str" cm="1">
        <f t="array" ref="AK415">_xlfn.IFS(Z415&lt;=501, "440-501", Z415&lt;=550, "502-550", Z415&lt;=600, "551-600", Z415&lt;=650, "601-650", Z415&lt;=700, "651-700", TRUE, "Above 700")</f>
        <v>502-550</v>
      </c>
      <c r="AL415" s="343"/>
      <c r="AM415" s="348"/>
      <c r="AN415" s="348">
        <f t="shared" si="55"/>
        <v>46113</v>
      </c>
      <c r="AO415" s="374" t="str">
        <f t="shared" si="57"/>
        <v>SV2PCOM120</v>
      </c>
      <c r="AP415" s="349" t="str">
        <f t="shared" ca="1" si="58"/>
        <v>0Y 4M</v>
      </c>
      <c r="AQ415" s="349" t="str">
        <f>IF(_xlfn.DAYS(SETUP!$A$2,AN415)&lt;365,"Less Than 1 Yr", IF(_xlfn.DAYS(SETUP!$A$2,AN415)&lt;=730,"1 Year to 2 Yrs", IF(_xlfn.DAYS(SETUP!$A$2,AN415)&lt;=1095,"2 Yrs to 3 Yrs", IF(_xlfn.DAYS(SETUP!$A$2,AN415)&lt;=1825,"3 Yrs to 5 Yrs", IF(_xlfn.DAYS(SETUP!$A$2,AN415)&lt;=2555,"5 Yrs to 7 Yrs", "Above 7 Yrs")))))</f>
        <v>Less Than 1 Yr</v>
      </c>
      <c r="AR415" s="356" t="str">
        <f>IF(J415="","",DATEDIF(J415,SETUP!$B$2,"Y")&amp;" Yrs")</f>
        <v>44 Yrs</v>
      </c>
      <c r="AS415" s="349" t="str">
        <f>IF(J415="","",
 IF(DATEDIF(J415,SETUP!$B$2,"Y")&lt;25,"Below 25",
 IF(DATEDIF(J415,SETUP!$B$2,"Y")&lt;30,"25-30",
 IF(DATEDIF(J415,SETUP!$B$2,"Y")&lt;35,"30-35",
 IF(DATEDIF(J415,SETUP!$B$2,"Y")&lt;40,"35-40",
 "Above 40")))))</f>
        <v>Above 40</v>
      </c>
      <c r="AT415" s="343"/>
      <c r="AU415" s="343"/>
      <c r="AV415" s="349">
        <f t="shared" si="54"/>
        <v>20</v>
      </c>
      <c r="AW415" s="357"/>
      <c r="AX415" s="343">
        <v>389</v>
      </c>
      <c r="AY415" s="352">
        <v>126</v>
      </c>
      <c r="AZ415" s="343"/>
      <c r="BA415" s="343"/>
    </row>
    <row r="416" spans="1:53" ht="13.95" customHeight="1" x14ac:dyDescent="0.25">
      <c r="A416" s="343">
        <f>COUNTIF($D$2:D416,D416)</f>
        <v>169</v>
      </c>
      <c r="B416" s="344" t="s">
        <v>1266</v>
      </c>
      <c r="C416" s="345" t="s">
        <v>1267</v>
      </c>
      <c r="D416" s="343" t="s">
        <v>41</v>
      </c>
      <c r="E416" s="346" t="s">
        <v>163</v>
      </c>
      <c r="F416" s="347" t="s">
        <v>163</v>
      </c>
      <c r="G416" s="681" t="s">
        <v>1179</v>
      </c>
      <c r="H416" s="343"/>
      <c r="I416" s="348" t="s">
        <v>52</v>
      </c>
      <c r="J416" s="348">
        <v>32586</v>
      </c>
      <c r="K416" s="348">
        <v>46113</v>
      </c>
      <c r="L416" s="343" t="s">
        <v>605</v>
      </c>
      <c r="M416" s="343"/>
      <c r="N416" s="349" t="str">
        <f>IF(OR(MASTER_Workers!$E416="Contractor-PF",MASTER_Workers!$E416="Company"),"Yes","No")</f>
        <v>Yes</v>
      </c>
      <c r="O416" s="349" t="str">
        <f>IF(Table2[[#This Row],[Unit]]= "Sakar-III", "YES", "NO")</f>
        <v>NO</v>
      </c>
      <c r="P416" s="350">
        <v>101680276041</v>
      </c>
      <c r="Q416" s="350">
        <v>101680276041</v>
      </c>
      <c r="R416" s="343"/>
      <c r="S416" s="368" t="str">
        <f>IF(Table2[[#This Row],[Type]]&lt;&gt;"Company", "Contractor", IF(Table2[[#This Row],[Bank_Name]]&lt;&gt;"HDFC Bank", "Cheque Payment", "HDFC NEFT"))</f>
        <v>HDFC NEFT</v>
      </c>
      <c r="T416" s="343" t="s">
        <v>1082</v>
      </c>
      <c r="U416" s="367">
        <v>50100420733335</v>
      </c>
      <c r="V416" s="352">
        <v>0</v>
      </c>
      <c r="W416" s="106">
        <v>389</v>
      </c>
      <c r="X416" s="106">
        <v>126</v>
      </c>
      <c r="Y416" s="106"/>
      <c r="Z416" s="107">
        <f t="shared" si="47"/>
        <v>515</v>
      </c>
      <c r="AA416" s="156">
        <f t="shared" si="48"/>
        <v>47</v>
      </c>
      <c r="AB416" s="155">
        <f>ROUND(IF(Table2[[#This Row],[Type]]="Company",Table2[[#This Row],[Basic_Rate_Day]]*8.33%,5),0)</f>
        <v>32</v>
      </c>
      <c r="AC416" s="107">
        <f t="shared" si="56"/>
        <v>594</v>
      </c>
      <c r="AD416" s="106">
        <v>501</v>
      </c>
      <c r="AE416" s="343"/>
      <c r="AF416" s="343"/>
      <c r="AG416" s="343"/>
      <c r="AH416" s="343"/>
      <c r="AI416" s="349" t="str">
        <f t="shared" si="50"/>
        <v>1</v>
      </c>
      <c r="AJ416" s="369">
        <f t="shared" si="51"/>
        <v>13</v>
      </c>
      <c r="AK416" s="349" t="str" cm="1">
        <f t="array" ref="AK416">_xlfn.IFS(Z416&lt;=501, "440-501", Z416&lt;=550, "502-550", Z416&lt;=600, "551-600", Z416&lt;=650, "601-650", Z416&lt;=700, "651-700", TRUE, "Above 700")</f>
        <v>502-550</v>
      </c>
      <c r="AL416" s="343"/>
      <c r="AM416" s="348"/>
      <c r="AN416" s="348">
        <f t="shared" si="55"/>
        <v>46113</v>
      </c>
      <c r="AO416" s="374" t="str">
        <f t="shared" si="57"/>
        <v>SV2PCOM121</v>
      </c>
      <c r="AP416" s="349" t="str">
        <f t="shared" ca="1" si="58"/>
        <v>0Y 4M</v>
      </c>
      <c r="AQ416" s="349" t="str">
        <f>IF(_xlfn.DAYS(SETUP!$A$2,AN416)&lt;365,"Less Than 1 Yr", IF(_xlfn.DAYS(SETUP!$A$2,AN416)&lt;=730,"1 Year to 2 Yrs", IF(_xlfn.DAYS(SETUP!$A$2,AN416)&lt;=1095,"2 Yrs to 3 Yrs", IF(_xlfn.DAYS(SETUP!$A$2,AN416)&lt;=1825,"3 Yrs to 5 Yrs", IF(_xlfn.DAYS(SETUP!$A$2,AN416)&lt;=2555,"5 Yrs to 7 Yrs", "Above 7 Yrs")))))</f>
        <v>Less Than 1 Yr</v>
      </c>
      <c r="AR416" s="356" t="str">
        <f>IF(J416="","",DATEDIF(J416,SETUP!$B$2,"Y")&amp;" Yrs")</f>
        <v>37 Yrs</v>
      </c>
      <c r="AS416" s="349" t="str">
        <f>IF(J416="","",
 IF(DATEDIF(J416,SETUP!$B$2,"Y")&lt;25,"Below 25",
 IF(DATEDIF(J416,SETUP!$B$2,"Y")&lt;30,"25-30",
 IF(DATEDIF(J416,SETUP!$B$2,"Y")&lt;35,"30-35",
 IF(DATEDIF(J416,SETUP!$B$2,"Y")&lt;40,"35-40",
 "Above 40")))))</f>
        <v>35-40</v>
      </c>
      <c r="AT416" s="343"/>
      <c r="AU416" s="343"/>
      <c r="AV416" s="349">
        <f t="shared" si="54"/>
        <v>20</v>
      </c>
      <c r="AW416" s="357"/>
      <c r="AX416" s="343">
        <v>389</v>
      </c>
      <c r="AY416" s="352">
        <v>126</v>
      </c>
      <c r="AZ416" s="343"/>
      <c r="BA416" s="343"/>
    </row>
    <row r="417" spans="1:53" ht="13.95" customHeight="1" x14ac:dyDescent="0.25">
      <c r="A417" s="343">
        <f>COUNTIF($D$2:D417,D417)</f>
        <v>170</v>
      </c>
      <c r="B417" s="344" t="s">
        <v>1268</v>
      </c>
      <c r="C417" s="345" t="s">
        <v>1269</v>
      </c>
      <c r="D417" s="343" t="s">
        <v>41</v>
      </c>
      <c r="E417" s="346" t="s">
        <v>163</v>
      </c>
      <c r="F417" s="347" t="s">
        <v>163</v>
      </c>
      <c r="G417" s="681" t="s">
        <v>1179</v>
      </c>
      <c r="H417" s="343"/>
      <c r="I417" s="348" t="s">
        <v>52</v>
      </c>
      <c r="J417" s="348">
        <v>37308</v>
      </c>
      <c r="K417" s="348">
        <v>46113</v>
      </c>
      <c r="L417" s="343" t="s">
        <v>605</v>
      </c>
      <c r="M417" s="343"/>
      <c r="N417" s="349" t="str">
        <f>IF(OR(MASTER_Workers!$E417="Contractor-PF",MASTER_Workers!$E417="Company"),"Yes","No")</f>
        <v>Yes</v>
      </c>
      <c r="O417" s="349" t="str">
        <f>IF(Table2[[#This Row],[Unit]]= "Sakar-III", "YES", "NO")</f>
        <v>NO</v>
      </c>
      <c r="P417" s="350">
        <v>101682099905</v>
      </c>
      <c r="Q417" s="350">
        <v>101682099905</v>
      </c>
      <c r="R417" s="343"/>
      <c r="S417" s="368" t="str">
        <f>IF(Table2[[#This Row],[Type]]&lt;&gt;"Company", "Contractor", IF(Table2[[#This Row],[Bank_Name]]&lt;&gt;"HDFC Bank", "Cheque Payment", "HDFC NEFT"))</f>
        <v>HDFC NEFT</v>
      </c>
      <c r="T417" s="343" t="s">
        <v>1082</v>
      </c>
      <c r="U417" s="367">
        <v>50100420733312</v>
      </c>
      <c r="V417" s="352">
        <v>0</v>
      </c>
      <c r="W417" s="106">
        <v>386</v>
      </c>
      <c r="X417" s="106">
        <v>114</v>
      </c>
      <c r="Y417" s="106"/>
      <c r="Z417" s="107">
        <f t="shared" si="47"/>
        <v>500</v>
      </c>
      <c r="AA417" s="156">
        <f t="shared" si="48"/>
        <v>46</v>
      </c>
      <c r="AB417" s="155">
        <f>ROUND(IF(Table2[[#This Row],[Type]]="Company",Table2[[#This Row],[Basic_Rate_Day]]*8.33%,5),0)</f>
        <v>32</v>
      </c>
      <c r="AC417" s="107">
        <f t="shared" si="56"/>
        <v>578</v>
      </c>
      <c r="AD417" s="106">
        <v>501</v>
      </c>
      <c r="AE417" s="343"/>
      <c r="AF417" s="343"/>
      <c r="AG417" s="343"/>
      <c r="AH417" s="343"/>
      <c r="AI417" s="349" t="str">
        <f t="shared" si="50"/>
        <v>1</v>
      </c>
      <c r="AJ417" s="369">
        <f t="shared" si="51"/>
        <v>-2</v>
      </c>
      <c r="AK417" s="349" t="str" cm="1">
        <f t="array" ref="AK417">_xlfn.IFS(Z417&lt;=501, "440-501", Z417&lt;=550, "502-550", Z417&lt;=600, "551-600", Z417&lt;=650, "601-650", Z417&lt;=700, "651-700", TRUE, "Above 700")</f>
        <v>440-501</v>
      </c>
      <c r="AL417" s="343"/>
      <c r="AM417" s="348"/>
      <c r="AN417" s="348">
        <f t="shared" ref="AN417:AN426" si="59">K417</f>
        <v>46113</v>
      </c>
      <c r="AO417" s="374" t="str">
        <f t="shared" si="57"/>
        <v>SV2PCOM122</v>
      </c>
      <c r="AP417" s="349" t="str">
        <f t="shared" ca="1" si="58"/>
        <v>0Y 4M</v>
      </c>
      <c r="AQ417" s="349" t="str">
        <f>IF(_xlfn.DAYS(SETUP!$A$2,AN417)&lt;365,"Less Than 1 Yr", IF(_xlfn.DAYS(SETUP!$A$2,AN417)&lt;=730,"1 Year to 2 Yrs", IF(_xlfn.DAYS(SETUP!$A$2,AN417)&lt;=1095,"2 Yrs to 3 Yrs", IF(_xlfn.DAYS(SETUP!$A$2,AN417)&lt;=1825,"3 Yrs to 5 Yrs", IF(_xlfn.DAYS(SETUP!$A$2,AN417)&lt;=2555,"5 Yrs to 7 Yrs", "Above 7 Yrs")))))</f>
        <v>Less Than 1 Yr</v>
      </c>
      <c r="AR417" s="356" t="str">
        <f>IF(J417="","",DATEDIF(J417,SETUP!$B$2,"Y")&amp;" Yrs")</f>
        <v>24 Yrs</v>
      </c>
      <c r="AS417" s="349" t="str">
        <f>IF(J417="","",
 IF(DATEDIF(J417,SETUP!$B$2,"Y")&lt;25,"Below 25",
 IF(DATEDIF(J417,SETUP!$B$2,"Y")&lt;30,"25-30",
 IF(DATEDIF(J417,SETUP!$B$2,"Y")&lt;35,"30-35",
 IF(DATEDIF(J417,SETUP!$B$2,"Y")&lt;40,"35-40",
 "Above 40")))))</f>
        <v>Below 25</v>
      </c>
      <c r="AT417" s="343"/>
      <c r="AU417" s="343"/>
      <c r="AV417" s="349">
        <f t="shared" si="54"/>
        <v>20</v>
      </c>
      <c r="AW417" s="357"/>
      <c r="AX417" s="343">
        <v>386</v>
      </c>
      <c r="AY417" s="352">
        <v>114</v>
      </c>
      <c r="AZ417" s="343"/>
      <c r="BA417" s="343"/>
    </row>
    <row r="418" spans="1:53" ht="13.95" customHeight="1" x14ac:dyDescent="0.25">
      <c r="A418" s="343">
        <f>COUNTIF($D$2:D418,D418)</f>
        <v>171</v>
      </c>
      <c r="B418" s="344" t="s">
        <v>1270</v>
      </c>
      <c r="C418" s="345" t="s">
        <v>1271</v>
      </c>
      <c r="D418" s="343" t="s">
        <v>41</v>
      </c>
      <c r="E418" s="346" t="s">
        <v>163</v>
      </c>
      <c r="F418" s="347" t="s">
        <v>163</v>
      </c>
      <c r="G418" s="681" t="s">
        <v>1179</v>
      </c>
      <c r="H418" s="343"/>
      <c r="I418" s="348" t="s">
        <v>52</v>
      </c>
      <c r="J418" s="348">
        <v>37309</v>
      </c>
      <c r="K418" s="348">
        <v>46113</v>
      </c>
      <c r="L418" s="343" t="s">
        <v>605</v>
      </c>
      <c r="M418" s="343"/>
      <c r="N418" s="349" t="str">
        <f>IF(OR(MASTER_Workers!$E418="Contractor-PF",MASTER_Workers!$E418="Company"),"Yes","No")</f>
        <v>Yes</v>
      </c>
      <c r="O418" s="349" t="str">
        <f>IF(Table2[[#This Row],[Unit]]= "Sakar-III", "YES", "NO")</f>
        <v>NO</v>
      </c>
      <c r="P418" s="350">
        <v>101682099824</v>
      </c>
      <c r="Q418" s="350">
        <v>101682099824</v>
      </c>
      <c r="R418" s="343"/>
      <c r="S418" s="368" t="str">
        <f>IF(Table2[[#This Row],[Type]]&lt;&gt;"Company", "Contractor", IF(Table2[[#This Row],[Bank_Name]]&lt;&gt;"HDFC Bank", "Cheque Payment", "HDFC NEFT"))</f>
        <v>HDFC NEFT</v>
      </c>
      <c r="T418" s="343" t="s">
        <v>1082</v>
      </c>
      <c r="U418" s="367">
        <v>50100420733591</v>
      </c>
      <c r="V418" s="352">
        <v>0</v>
      </c>
      <c r="W418" s="106">
        <v>386</v>
      </c>
      <c r="X418" s="106">
        <v>114</v>
      </c>
      <c r="Y418" s="106"/>
      <c r="Z418" s="107">
        <f t="shared" si="47"/>
        <v>500</v>
      </c>
      <c r="AA418" s="156">
        <f t="shared" si="48"/>
        <v>46</v>
      </c>
      <c r="AB418" s="155">
        <f>ROUND(IF(Table2[[#This Row],[Type]]="Company",Table2[[#This Row],[Basic_Rate_Day]]*8.33%,5),0)</f>
        <v>32</v>
      </c>
      <c r="AC418" s="107">
        <f t="shared" si="56"/>
        <v>578</v>
      </c>
      <c r="AD418" s="106">
        <v>501</v>
      </c>
      <c r="AE418" s="343"/>
      <c r="AF418" s="343"/>
      <c r="AG418" s="343"/>
      <c r="AH418" s="343"/>
      <c r="AI418" s="349" t="str">
        <f t="shared" si="50"/>
        <v>1</v>
      </c>
      <c r="AJ418" s="369">
        <f t="shared" si="51"/>
        <v>-2</v>
      </c>
      <c r="AK418" s="349" t="str" cm="1">
        <f t="array" ref="AK418">_xlfn.IFS(Z418&lt;=501, "440-501", Z418&lt;=550, "502-550", Z418&lt;=600, "551-600", Z418&lt;=650, "601-650", Z418&lt;=700, "651-700", TRUE, "Above 700")</f>
        <v>440-501</v>
      </c>
      <c r="AL418" s="343"/>
      <c r="AM418" s="348"/>
      <c r="AN418" s="348">
        <f t="shared" si="59"/>
        <v>46113</v>
      </c>
      <c r="AO418" s="374" t="str">
        <f t="shared" si="57"/>
        <v>SV2PCOM123</v>
      </c>
      <c r="AP418" s="349" t="str">
        <f t="shared" ca="1" si="58"/>
        <v>0Y 4M</v>
      </c>
      <c r="AQ418" s="349" t="str">
        <f>IF(_xlfn.DAYS(SETUP!$A$2,AN418)&lt;365,"Less Than 1 Yr", IF(_xlfn.DAYS(SETUP!$A$2,AN418)&lt;=730,"1 Year to 2 Yrs", IF(_xlfn.DAYS(SETUP!$A$2,AN418)&lt;=1095,"2 Yrs to 3 Yrs", IF(_xlfn.DAYS(SETUP!$A$2,AN418)&lt;=1825,"3 Yrs to 5 Yrs", IF(_xlfn.DAYS(SETUP!$A$2,AN418)&lt;=2555,"5 Yrs to 7 Yrs", "Above 7 Yrs")))))</f>
        <v>Less Than 1 Yr</v>
      </c>
      <c r="AR418" s="356" t="str">
        <f>IF(J418="","",DATEDIF(J418,SETUP!$B$2,"Y")&amp;" Yrs")</f>
        <v>24 Yrs</v>
      </c>
      <c r="AS418" s="349" t="str">
        <f>IF(J418="","",
 IF(DATEDIF(J418,SETUP!$B$2,"Y")&lt;25,"Below 25",
 IF(DATEDIF(J418,SETUP!$B$2,"Y")&lt;30,"25-30",
 IF(DATEDIF(J418,SETUP!$B$2,"Y")&lt;35,"30-35",
 IF(DATEDIF(J418,SETUP!$B$2,"Y")&lt;40,"35-40",
 "Above 40")))))</f>
        <v>Below 25</v>
      </c>
      <c r="AT418" s="343"/>
      <c r="AU418" s="343"/>
      <c r="AV418" s="349">
        <f t="shared" si="54"/>
        <v>20</v>
      </c>
      <c r="AW418" s="357"/>
      <c r="AX418" s="343">
        <v>386</v>
      </c>
      <c r="AY418" s="352">
        <v>114</v>
      </c>
      <c r="AZ418" s="343"/>
      <c r="BA418" s="343"/>
    </row>
    <row r="419" spans="1:53" ht="13.95" customHeight="1" x14ac:dyDescent="0.25">
      <c r="A419" s="343">
        <f>COUNTIF($D$2:D419,D419)</f>
        <v>172</v>
      </c>
      <c r="B419" s="344" t="s">
        <v>1272</v>
      </c>
      <c r="C419" s="345" t="s">
        <v>1273</v>
      </c>
      <c r="D419" s="343" t="s">
        <v>41</v>
      </c>
      <c r="E419" s="346" t="s">
        <v>163</v>
      </c>
      <c r="F419" s="347" t="s">
        <v>163</v>
      </c>
      <c r="G419" s="681" t="s">
        <v>1179</v>
      </c>
      <c r="H419" s="343"/>
      <c r="I419" s="348" t="s">
        <v>52</v>
      </c>
      <c r="J419" s="348">
        <v>30810</v>
      </c>
      <c r="K419" s="348">
        <v>46113</v>
      </c>
      <c r="L419" s="343" t="s">
        <v>605</v>
      </c>
      <c r="M419" s="343"/>
      <c r="N419" s="349" t="str">
        <f>IF(OR(MASTER_Workers!$E419="Contractor-PF",MASTER_Workers!$E419="Company"),"Yes","No")</f>
        <v>Yes</v>
      </c>
      <c r="O419" s="349" t="str">
        <f>IF(Table2[[#This Row],[Unit]]= "Sakar-III", "YES", "NO")</f>
        <v>NO</v>
      </c>
      <c r="P419" s="350">
        <v>100525201760</v>
      </c>
      <c r="Q419" s="350">
        <v>100525201760</v>
      </c>
      <c r="R419" s="343"/>
      <c r="S419" s="368" t="str">
        <f>IF(Table2[[#This Row],[Type]]&lt;&gt;"Company", "Contractor", IF(Table2[[#This Row],[Bank_Name]]&lt;&gt;"HDFC Bank", "Cheque Payment", "HDFC NEFT"))</f>
        <v>HDFC NEFT</v>
      </c>
      <c r="T419" s="343" t="s">
        <v>1082</v>
      </c>
      <c r="U419" s="376">
        <v>50100244577830</v>
      </c>
      <c r="V419" s="352">
        <v>0</v>
      </c>
      <c r="W419" s="106">
        <v>396</v>
      </c>
      <c r="X419" s="106">
        <v>144</v>
      </c>
      <c r="Y419" s="106"/>
      <c r="Z419" s="107">
        <f t="shared" si="47"/>
        <v>540</v>
      </c>
      <c r="AA419" s="156">
        <f t="shared" si="48"/>
        <v>48</v>
      </c>
      <c r="AB419" s="155">
        <f>ROUND(IF(Table2[[#This Row],[Type]]="Company",Table2[[#This Row],[Basic_Rate_Day]]*8.33%,5),0)</f>
        <v>33</v>
      </c>
      <c r="AC419" s="107">
        <f t="shared" si="56"/>
        <v>621</v>
      </c>
      <c r="AD419" s="106">
        <v>501</v>
      </c>
      <c r="AE419" s="343"/>
      <c r="AF419" s="343"/>
      <c r="AG419" s="343"/>
      <c r="AH419" s="343"/>
      <c r="AI419" s="349" t="str">
        <f t="shared" si="50"/>
        <v>1</v>
      </c>
      <c r="AJ419" s="369">
        <f t="shared" si="51"/>
        <v>38</v>
      </c>
      <c r="AK419" s="349" t="str" cm="1">
        <f t="array" ref="AK419">_xlfn.IFS(Z419&lt;=501, "440-501", Z419&lt;=550, "502-550", Z419&lt;=600, "551-600", Z419&lt;=650, "601-650", Z419&lt;=700, "651-700", TRUE, "Above 700")</f>
        <v>502-550</v>
      </c>
      <c r="AL419" s="343"/>
      <c r="AM419" s="348"/>
      <c r="AN419" s="348">
        <f t="shared" si="59"/>
        <v>46113</v>
      </c>
      <c r="AO419" s="374" t="str">
        <f t="shared" si="57"/>
        <v>SV2PCOM124</v>
      </c>
      <c r="AP419" s="349" t="str">
        <f t="shared" ca="1" si="58"/>
        <v>0Y 4M</v>
      </c>
      <c r="AQ419" s="349" t="str">
        <f>IF(_xlfn.DAYS(SETUP!$A$2,AN419)&lt;365,"Less Than 1 Yr", IF(_xlfn.DAYS(SETUP!$A$2,AN419)&lt;=730,"1 Year to 2 Yrs", IF(_xlfn.DAYS(SETUP!$A$2,AN419)&lt;=1095,"2 Yrs to 3 Yrs", IF(_xlfn.DAYS(SETUP!$A$2,AN419)&lt;=1825,"3 Yrs to 5 Yrs", IF(_xlfn.DAYS(SETUP!$A$2,AN419)&lt;=2555,"5 Yrs to 7 Yrs", "Above 7 Yrs")))))</f>
        <v>Less Than 1 Yr</v>
      </c>
      <c r="AR419" s="356" t="str">
        <f>IF(J419="","",DATEDIF(J419,SETUP!$B$2,"Y")&amp;" Yrs")</f>
        <v>41 Yrs</v>
      </c>
      <c r="AS419" s="349" t="str">
        <f>IF(J419="","",
 IF(DATEDIF(J419,SETUP!$B$2,"Y")&lt;25,"Below 25",
 IF(DATEDIF(J419,SETUP!$B$2,"Y")&lt;30,"25-30",
 IF(DATEDIF(J419,SETUP!$B$2,"Y")&lt;35,"30-35",
 IF(DATEDIF(J419,SETUP!$B$2,"Y")&lt;40,"35-40",
 "Above 40")))))</f>
        <v>Above 40</v>
      </c>
      <c r="AT419" s="343"/>
      <c r="AU419" s="343"/>
      <c r="AV419" s="349">
        <f t="shared" si="54"/>
        <v>20</v>
      </c>
      <c r="AW419" s="357"/>
      <c r="AX419" s="343">
        <v>396</v>
      </c>
      <c r="AY419" s="352">
        <v>144</v>
      </c>
      <c r="AZ419" s="343"/>
      <c r="BA419" s="343"/>
    </row>
    <row r="420" spans="1:53" ht="13.95" customHeight="1" x14ac:dyDescent="0.25">
      <c r="A420" s="343">
        <f>COUNTIF($D$2:D420,D420)</f>
        <v>173</v>
      </c>
      <c r="B420" s="344" t="s">
        <v>1274</v>
      </c>
      <c r="C420" s="345" t="s">
        <v>1275</v>
      </c>
      <c r="D420" s="343" t="s">
        <v>41</v>
      </c>
      <c r="E420" s="346" t="s">
        <v>163</v>
      </c>
      <c r="F420" s="347" t="s">
        <v>163</v>
      </c>
      <c r="G420" s="681" t="s">
        <v>1179</v>
      </c>
      <c r="H420" s="343"/>
      <c r="I420" s="348" t="s">
        <v>45</v>
      </c>
      <c r="J420" s="348">
        <v>38106</v>
      </c>
      <c r="K420" s="348">
        <v>46113</v>
      </c>
      <c r="L420" s="343" t="s">
        <v>605</v>
      </c>
      <c r="M420" s="343"/>
      <c r="N420" s="349" t="str">
        <f>IF(OR(MASTER_Workers!$E420="Contractor-PF",MASTER_Workers!$E420="Company"),"Yes","No")</f>
        <v>Yes</v>
      </c>
      <c r="O420" s="349" t="str">
        <f>IF(Table2[[#This Row],[Unit]]= "Sakar-III", "YES", "NO")</f>
        <v>NO</v>
      </c>
      <c r="P420" s="350">
        <v>101513288109</v>
      </c>
      <c r="Q420" s="350">
        <v>101513288109</v>
      </c>
      <c r="R420" s="343"/>
      <c r="S420" s="368" t="str">
        <f>IF(Table2[[#This Row],[Type]]&lt;&gt;"Company", "Contractor", IF(Table2[[#This Row],[Bank_Name]]&lt;&gt;"HDFC Bank", "Cheque Payment", "HDFC NEFT"))</f>
        <v>HDFC NEFT</v>
      </c>
      <c r="T420" s="343" t="s">
        <v>1082</v>
      </c>
      <c r="U420" s="376">
        <v>50100761907788</v>
      </c>
      <c r="V420" s="352">
        <v>0</v>
      </c>
      <c r="W420" s="106">
        <v>390</v>
      </c>
      <c r="X420" s="106">
        <v>155</v>
      </c>
      <c r="Y420" s="106"/>
      <c r="Z420" s="107">
        <f t="shared" si="47"/>
        <v>545</v>
      </c>
      <c r="AA420" s="156">
        <f t="shared" si="48"/>
        <v>47</v>
      </c>
      <c r="AB420" s="155">
        <f>ROUND(IF(Table2[[#This Row],[Type]]="Company",Table2[[#This Row],[Basic_Rate_Day]]*8.33%,5),0)</f>
        <v>32</v>
      </c>
      <c r="AC420" s="107">
        <f t="shared" si="56"/>
        <v>624</v>
      </c>
      <c r="AD420" s="106">
        <v>501</v>
      </c>
      <c r="AE420" s="343"/>
      <c r="AF420" s="343"/>
      <c r="AG420" s="343"/>
      <c r="AH420" s="343"/>
      <c r="AI420" s="349" t="str">
        <f t="shared" si="50"/>
        <v>1</v>
      </c>
      <c r="AJ420" s="369">
        <f t="shared" si="51"/>
        <v>43</v>
      </c>
      <c r="AK420" s="349" t="str" cm="1">
        <f t="array" ref="AK420">_xlfn.IFS(Z420&lt;=501, "440-501", Z420&lt;=550, "502-550", Z420&lt;=600, "551-600", Z420&lt;=650, "601-650", Z420&lt;=700, "651-700", TRUE, "Above 700")</f>
        <v>502-550</v>
      </c>
      <c r="AL420" s="343"/>
      <c r="AM420" s="348"/>
      <c r="AN420" s="348">
        <f t="shared" si="59"/>
        <v>46113</v>
      </c>
      <c r="AO420" s="374" t="str">
        <f t="shared" si="57"/>
        <v>SV2PCOM125</v>
      </c>
      <c r="AP420" s="349" t="str">
        <f t="shared" ca="1" si="58"/>
        <v>0Y 4M</v>
      </c>
      <c r="AQ420" s="349" t="str">
        <f>IF(_xlfn.DAYS(SETUP!$A$2,AN420)&lt;365,"Less Than 1 Yr", IF(_xlfn.DAYS(SETUP!$A$2,AN420)&lt;=730,"1 Year to 2 Yrs", IF(_xlfn.DAYS(SETUP!$A$2,AN420)&lt;=1095,"2 Yrs to 3 Yrs", IF(_xlfn.DAYS(SETUP!$A$2,AN420)&lt;=1825,"3 Yrs to 5 Yrs", IF(_xlfn.DAYS(SETUP!$A$2,AN420)&lt;=2555,"5 Yrs to 7 Yrs", "Above 7 Yrs")))))</f>
        <v>Less Than 1 Yr</v>
      </c>
      <c r="AR420" s="356" t="str">
        <f>IF(J420="","",DATEDIF(J420,SETUP!$B$2,"Y")&amp;" Yrs")</f>
        <v>21 Yrs</v>
      </c>
      <c r="AS420" s="349" t="str">
        <f>IF(J420="","",
 IF(DATEDIF(J420,SETUP!$B$2,"Y")&lt;25,"Below 25",
 IF(DATEDIF(J420,SETUP!$B$2,"Y")&lt;30,"25-30",
 IF(DATEDIF(J420,SETUP!$B$2,"Y")&lt;35,"30-35",
 IF(DATEDIF(J420,SETUP!$B$2,"Y")&lt;40,"35-40",
 "Above 40")))))</f>
        <v>Below 25</v>
      </c>
      <c r="AT420" s="343"/>
      <c r="AU420" s="343"/>
      <c r="AV420" s="349">
        <f t="shared" si="54"/>
        <v>20</v>
      </c>
      <c r="AW420" s="357"/>
      <c r="AX420" s="343">
        <v>390</v>
      </c>
      <c r="AY420" s="352">
        <v>155</v>
      </c>
      <c r="AZ420" s="343"/>
      <c r="BA420" s="343"/>
    </row>
    <row r="421" spans="1:53" ht="13.95" customHeight="1" x14ac:dyDescent="0.25">
      <c r="A421" s="343">
        <f>COUNTIF($D$2:D421,D421)</f>
        <v>174</v>
      </c>
      <c r="B421" s="344" t="s">
        <v>1276</v>
      </c>
      <c r="C421" s="345" t="s">
        <v>1277</v>
      </c>
      <c r="D421" s="343" t="s">
        <v>41</v>
      </c>
      <c r="E421" s="346" t="s">
        <v>163</v>
      </c>
      <c r="F421" s="347" t="s">
        <v>163</v>
      </c>
      <c r="G421" s="681" t="s">
        <v>1179</v>
      </c>
      <c r="H421" s="343"/>
      <c r="I421" s="348" t="s">
        <v>52</v>
      </c>
      <c r="J421" s="348">
        <v>31778</v>
      </c>
      <c r="K421" s="348">
        <v>46113</v>
      </c>
      <c r="L421" s="343" t="s">
        <v>605</v>
      </c>
      <c r="M421" s="343"/>
      <c r="N421" s="349" t="str">
        <f>IF(OR(MASTER_Workers!$E421="Contractor-PF",MASTER_Workers!$E421="Company"),"Yes","No")</f>
        <v>Yes</v>
      </c>
      <c r="O421" s="349" t="str">
        <f>IF(Table2[[#This Row],[Unit]]= "Sakar-III", "YES", "NO")</f>
        <v>NO</v>
      </c>
      <c r="P421" s="350">
        <v>100509611120</v>
      </c>
      <c r="Q421" s="350">
        <v>100509611120</v>
      </c>
      <c r="R421" s="343"/>
      <c r="S421" s="368" t="str">
        <f>IF(Table2[[#This Row],[Type]]&lt;&gt;"Company", "Contractor", IF(Table2[[#This Row],[Bank_Name]]&lt;&gt;"HDFC Bank", "Cheque Payment", "HDFC NEFT"))</f>
        <v>HDFC NEFT</v>
      </c>
      <c r="T421" s="343" t="s">
        <v>1082</v>
      </c>
      <c r="U421" s="367">
        <v>50100244579480</v>
      </c>
      <c r="V421" s="352">
        <v>0</v>
      </c>
      <c r="W421" s="106">
        <v>375</v>
      </c>
      <c r="X421" s="106">
        <v>215</v>
      </c>
      <c r="Y421" s="106"/>
      <c r="Z421" s="107">
        <f t="shared" si="47"/>
        <v>590</v>
      </c>
      <c r="AA421" s="156">
        <f t="shared" si="48"/>
        <v>45</v>
      </c>
      <c r="AB421" s="155">
        <f>ROUND(IF(Table2[[#This Row],[Type]]="Company",Table2[[#This Row],[Basic_Rate_Day]]*8.33%,5),0)</f>
        <v>31</v>
      </c>
      <c r="AC421" s="107">
        <f t="shared" si="56"/>
        <v>666</v>
      </c>
      <c r="AD421" s="106">
        <v>501</v>
      </c>
      <c r="AE421" s="343"/>
      <c r="AF421" s="343"/>
      <c r="AG421" s="343"/>
      <c r="AH421" s="343"/>
      <c r="AI421" s="349" t="str">
        <f t="shared" si="50"/>
        <v>1</v>
      </c>
      <c r="AJ421" s="369">
        <f t="shared" si="51"/>
        <v>88</v>
      </c>
      <c r="AK421" s="349" t="str" cm="1">
        <f t="array" ref="AK421">_xlfn.IFS(Z421&lt;=501, "440-501", Z421&lt;=550, "502-550", Z421&lt;=600, "551-600", Z421&lt;=650, "601-650", Z421&lt;=700, "651-700", TRUE, "Above 700")</f>
        <v>551-600</v>
      </c>
      <c r="AL421" s="343"/>
      <c r="AM421" s="348"/>
      <c r="AN421" s="348">
        <f t="shared" si="59"/>
        <v>46113</v>
      </c>
      <c r="AO421" s="374" t="str">
        <f t="shared" si="57"/>
        <v>SV2PCOM126</v>
      </c>
      <c r="AP421" s="349" t="str">
        <f t="shared" ca="1" si="58"/>
        <v>0Y 4M</v>
      </c>
      <c r="AQ421" s="349" t="str">
        <f>IF(_xlfn.DAYS(SETUP!$A$2,AN421)&lt;365,"Less Than 1 Yr", IF(_xlfn.DAYS(SETUP!$A$2,AN421)&lt;=730,"1 Year to 2 Yrs", IF(_xlfn.DAYS(SETUP!$A$2,AN421)&lt;=1095,"2 Yrs to 3 Yrs", IF(_xlfn.DAYS(SETUP!$A$2,AN421)&lt;=1825,"3 Yrs to 5 Yrs", IF(_xlfn.DAYS(SETUP!$A$2,AN421)&lt;=2555,"5 Yrs to 7 Yrs", "Above 7 Yrs")))))</f>
        <v>Less Than 1 Yr</v>
      </c>
      <c r="AR421" s="356" t="str">
        <f>IF(J421="","",DATEDIF(J421,SETUP!$B$2,"Y")&amp;" Yrs")</f>
        <v>39 Yrs</v>
      </c>
      <c r="AS421" s="349" t="str">
        <f>IF(J421="","",
 IF(DATEDIF(J421,SETUP!$B$2,"Y")&lt;25,"Below 25",
 IF(DATEDIF(J421,SETUP!$B$2,"Y")&lt;30,"25-30",
 IF(DATEDIF(J421,SETUP!$B$2,"Y")&lt;35,"30-35",
 IF(DATEDIF(J421,SETUP!$B$2,"Y")&lt;40,"35-40",
 "Above 40")))))</f>
        <v>35-40</v>
      </c>
      <c r="AT421" s="343"/>
      <c r="AU421" s="343"/>
      <c r="AV421" s="349">
        <f t="shared" si="54"/>
        <v>20</v>
      </c>
      <c r="AW421" s="357"/>
      <c r="AX421" s="343">
        <v>375</v>
      </c>
      <c r="AY421" s="352">
        <v>215</v>
      </c>
      <c r="AZ421" s="343"/>
      <c r="BA421" s="343"/>
    </row>
    <row r="422" spans="1:53" ht="13.95" customHeight="1" x14ac:dyDescent="0.25">
      <c r="A422" s="343">
        <f>COUNTIF($D$2:D422,D422)</f>
        <v>175</v>
      </c>
      <c r="B422" s="344" t="s">
        <v>1278</v>
      </c>
      <c r="C422" s="345" t="s">
        <v>1279</v>
      </c>
      <c r="D422" s="343" t="s">
        <v>41</v>
      </c>
      <c r="E422" s="346" t="s">
        <v>163</v>
      </c>
      <c r="F422" s="347" t="s">
        <v>163</v>
      </c>
      <c r="G422" s="681" t="s">
        <v>1179</v>
      </c>
      <c r="H422" s="343"/>
      <c r="I422" s="348" t="s">
        <v>45</v>
      </c>
      <c r="J422" s="348">
        <v>35065</v>
      </c>
      <c r="K422" s="348">
        <v>46113</v>
      </c>
      <c r="L422" s="343" t="s">
        <v>605</v>
      </c>
      <c r="M422" s="343"/>
      <c r="N422" s="349" t="str">
        <f>IF(OR(MASTER_Workers!$E422="Contractor-PF",MASTER_Workers!$E422="Company"),"Yes","No")</f>
        <v>Yes</v>
      </c>
      <c r="O422" s="349" t="str">
        <f>IF(Table2[[#This Row],[Unit]]= "Sakar-III", "YES", "NO")</f>
        <v>NO</v>
      </c>
      <c r="P422" s="350">
        <v>100615622743</v>
      </c>
      <c r="Q422" s="350">
        <v>100615622743</v>
      </c>
      <c r="R422" s="343"/>
      <c r="S422" s="368" t="str">
        <f>IF(Table2[[#This Row],[Type]]&lt;&gt;"Company", "Contractor", IF(Table2[[#This Row],[Bank_Name]]&lt;&gt;"HDFC Bank", "Cheque Payment", "HDFC NEFT"))</f>
        <v>HDFC NEFT</v>
      </c>
      <c r="T422" s="343" t="s">
        <v>1082</v>
      </c>
      <c r="U422" s="367">
        <v>50100262035447</v>
      </c>
      <c r="V422" s="352">
        <v>0</v>
      </c>
      <c r="W422" s="106">
        <v>375</v>
      </c>
      <c r="X422" s="106">
        <v>250</v>
      </c>
      <c r="Y422" s="106"/>
      <c r="Z422" s="107">
        <f t="shared" si="47"/>
        <v>625</v>
      </c>
      <c r="AA422" s="156">
        <f t="shared" si="48"/>
        <v>45</v>
      </c>
      <c r="AB422" s="155">
        <f>ROUND(IF(Table2[[#This Row],[Type]]="Company",Table2[[#This Row],[Basic_Rate_Day]]*8.33%,5),0)</f>
        <v>31</v>
      </c>
      <c r="AC422" s="107">
        <f t="shared" si="56"/>
        <v>701</v>
      </c>
      <c r="AD422" s="106">
        <v>501</v>
      </c>
      <c r="AE422" s="343"/>
      <c r="AF422" s="343"/>
      <c r="AG422" s="343"/>
      <c r="AH422" s="343"/>
      <c r="AI422" s="349" t="str">
        <f t="shared" si="50"/>
        <v>1</v>
      </c>
      <c r="AJ422" s="369">
        <f t="shared" si="51"/>
        <v>123</v>
      </c>
      <c r="AK422" s="349" t="str" cm="1">
        <f t="array" ref="AK422">_xlfn.IFS(Z422&lt;=501, "440-501", Z422&lt;=550, "502-550", Z422&lt;=600, "551-600", Z422&lt;=650, "601-650", Z422&lt;=700, "651-700", TRUE, "Above 700")</f>
        <v>601-650</v>
      </c>
      <c r="AL422" s="343"/>
      <c r="AM422" s="348"/>
      <c r="AN422" s="348">
        <f t="shared" si="59"/>
        <v>46113</v>
      </c>
      <c r="AO422" s="374" t="str">
        <f t="shared" si="57"/>
        <v>SV2PCOM127</v>
      </c>
      <c r="AP422" s="349" t="str">
        <f t="shared" ca="1" si="58"/>
        <v>0Y 4M</v>
      </c>
      <c r="AQ422" s="349" t="str">
        <f>IF(_xlfn.DAYS(SETUP!$A$2,AN422)&lt;365,"Less Than 1 Yr", IF(_xlfn.DAYS(SETUP!$A$2,AN422)&lt;=730,"1 Year to 2 Yrs", IF(_xlfn.DAYS(SETUP!$A$2,AN422)&lt;=1095,"2 Yrs to 3 Yrs", IF(_xlfn.DAYS(SETUP!$A$2,AN422)&lt;=1825,"3 Yrs to 5 Yrs", IF(_xlfn.DAYS(SETUP!$A$2,AN422)&lt;=2555,"5 Yrs to 7 Yrs", "Above 7 Yrs")))))</f>
        <v>Less Than 1 Yr</v>
      </c>
      <c r="AR422" s="356" t="str">
        <f>IF(J422="","",DATEDIF(J422,SETUP!$B$2,"Y")&amp;" Yrs")</f>
        <v>30 Yrs</v>
      </c>
      <c r="AS422" s="349" t="str">
        <f>IF(J422="","",
 IF(DATEDIF(J422,SETUP!$B$2,"Y")&lt;25,"Below 25",
 IF(DATEDIF(J422,SETUP!$B$2,"Y")&lt;30,"25-30",
 IF(DATEDIF(J422,SETUP!$B$2,"Y")&lt;35,"30-35",
 IF(DATEDIF(J422,SETUP!$B$2,"Y")&lt;40,"35-40",
 "Above 40")))))</f>
        <v>30-35</v>
      </c>
      <c r="AT422" s="343"/>
      <c r="AU422" s="343"/>
      <c r="AV422" s="349">
        <f t="shared" si="54"/>
        <v>20</v>
      </c>
      <c r="AW422" s="357"/>
      <c r="AX422" s="343">
        <v>375</v>
      </c>
      <c r="AY422" s="352">
        <v>250</v>
      </c>
      <c r="AZ422" s="343"/>
      <c r="BA422" s="343"/>
    </row>
    <row r="423" spans="1:53" ht="13.95" customHeight="1" x14ac:dyDescent="0.25">
      <c r="A423" s="343">
        <f>COUNTIF($D$2:D423,D423)</f>
        <v>176</v>
      </c>
      <c r="B423" s="344" t="s">
        <v>1280</v>
      </c>
      <c r="C423" s="345" t="s">
        <v>1281</v>
      </c>
      <c r="D423" s="343" t="s">
        <v>41</v>
      </c>
      <c r="E423" s="346" t="s">
        <v>163</v>
      </c>
      <c r="F423" s="347" t="s">
        <v>163</v>
      </c>
      <c r="G423" s="681" t="s">
        <v>1154</v>
      </c>
      <c r="H423" s="343"/>
      <c r="I423" s="348" t="s">
        <v>45</v>
      </c>
      <c r="J423" s="348">
        <v>36196</v>
      </c>
      <c r="K423" s="348">
        <v>46113</v>
      </c>
      <c r="L423" s="343" t="s">
        <v>605</v>
      </c>
      <c r="M423" s="343"/>
      <c r="N423" s="349" t="str">
        <f>IF(OR(MASTER_Workers!$E423="Contractor-PF",MASTER_Workers!$E423="Company"),"Yes","No")</f>
        <v>Yes</v>
      </c>
      <c r="O423" s="349" t="str">
        <f>IF(Table2[[#This Row],[Unit]]= "Sakar-III", "YES", "NO")</f>
        <v>NO</v>
      </c>
      <c r="P423" s="350">
        <v>101147451132</v>
      </c>
      <c r="Q423" s="350">
        <v>101147451132</v>
      </c>
      <c r="R423" s="343"/>
      <c r="S423" s="368" t="str">
        <f>IF(Table2[[#This Row],[Type]]&lt;&gt;"Company", "Contractor", IF(Table2[[#This Row],[Bank_Name]]&lt;&gt;"HDFC Bank", "Cheque Payment", "HDFC NEFT"))</f>
        <v>HDFC NEFT</v>
      </c>
      <c r="T423" s="343" t="s">
        <v>1082</v>
      </c>
      <c r="U423" s="367">
        <v>50100254891548</v>
      </c>
      <c r="V423" s="352">
        <v>0</v>
      </c>
      <c r="W423" s="106">
        <v>396</v>
      </c>
      <c r="X423" s="106">
        <v>184</v>
      </c>
      <c r="Y423" s="106"/>
      <c r="Z423" s="107">
        <f t="shared" si="47"/>
        <v>580</v>
      </c>
      <c r="AA423" s="156">
        <f t="shared" si="48"/>
        <v>48</v>
      </c>
      <c r="AB423" s="155">
        <f>ROUND(IF(Table2[[#This Row],[Type]]="Company",Table2[[#This Row],[Basic_Rate_Day]]*8.33%,5),0)</f>
        <v>33</v>
      </c>
      <c r="AC423" s="107">
        <f t="shared" si="56"/>
        <v>661</v>
      </c>
      <c r="AD423" s="106">
        <v>501</v>
      </c>
      <c r="AE423" s="343"/>
      <c r="AF423" s="343"/>
      <c r="AG423" s="343"/>
      <c r="AH423" s="343"/>
      <c r="AI423" s="349" t="str">
        <f t="shared" si="50"/>
        <v>1</v>
      </c>
      <c r="AJ423" s="369">
        <f t="shared" si="51"/>
        <v>78</v>
      </c>
      <c r="AK423" s="349" t="str" cm="1">
        <f t="array" ref="AK423">_xlfn.IFS(Z423&lt;=501, "440-501", Z423&lt;=550, "502-550", Z423&lt;=600, "551-600", Z423&lt;=650, "601-650", Z423&lt;=700, "651-700", TRUE, "Above 700")</f>
        <v>551-600</v>
      </c>
      <c r="AL423" s="343"/>
      <c r="AM423" s="348"/>
      <c r="AN423" s="348">
        <f t="shared" si="59"/>
        <v>46113</v>
      </c>
      <c r="AO423" s="374" t="str">
        <f t="shared" si="57"/>
        <v>SV2PCOM128</v>
      </c>
      <c r="AP423" s="349" t="str">
        <f t="shared" ca="1" si="58"/>
        <v>0Y 4M</v>
      </c>
      <c r="AQ423" s="349" t="str">
        <f>IF(_xlfn.DAYS(SETUP!$A$2,AN423)&lt;365,"Less Than 1 Yr", IF(_xlfn.DAYS(SETUP!$A$2,AN423)&lt;=730,"1 Year to 2 Yrs", IF(_xlfn.DAYS(SETUP!$A$2,AN423)&lt;=1095,"2 Yrs to 3 Yrs", IF(_xlfn.DAYS(SETUP!$A$2,AN423)&lt;=1825,"3 Yrs to 5 Yrs", IF(_xlfn.DAYS(SETUP!$A$2,AN423)&lt;=2555,"5 Yrs to 7 Yrs", "Above 7 Yrs")))))</f>
        <v>Less Than 1 Yr</v>
      </c>
      <c r="AR423" s="356" t="str">
        <f>IF(J423="","",DATEDIF(J423,SETUP!$B$2,"Y")&amp;" Yrs")</f>
        <v>27 Yrs</v>
      </c>
      <c r="AS423" s="349" t="str">
        <f>IF(J423="","",
 IF(DATEDIF(J423,SETUP!$B$2,"Y")&lt;25,"Below 25",
 IF(DATEDIF(J423,SETUP!$B$2,"Y")&lt;30,"25-30",
 IF(DATEDIF(J423,SETUP!$B$2,"Y")&lt;35,"30-35",
 IF(DATEDIF(J423,SETUP!$B$2,"Y")&lt;40,"35-40",
 "Above 40")))))</f>
        <v>25-30</v>
      </c>
      <c r="AT423" s="343"/>
      <c r="AU423" s="343"/>
      <c r="AV423" s="349">
        <f t="shared" si="54"/>
        <v>20</v>
      </c>
      <c r="AW423" s="357"/>
      <c r="AX423" s="343">
        <f>406-10</f>
        <v>396</v>
      </c>
      <c r="AY423" s="352">
        <v>184</v>
      </c>
      <c r="AZ423" s="343"/>
      <c r="BA423" s="343"/>
    </row>
    <row r="424" spans="1:53" ht="13.95" customHeight="1" x14ac:dyDescent="0.25">
      <c r="A424" s="343">
        <f>COUNTIF($D$2:D424,D424)</f>
        <v>177</v>
      </c>
      <c r="B424" s="344" t="s">
        <v>1282</v>
      </c>
      <c r="C424" s="345" t="s">
        <v>1283</v>
      </c>
      <c r="D424" s="343" t="s">
        <v>41</v>
      </c>
      <c r="E424" s="346" t="s">
        <v>163</v>
      </c>
      <c r="F424" s="347" t="s">
        <v>163</v>
      </c>
      <c r="G424" s="681" t="s">
        <v>1154</v>
      </c>
      <c r="H424" s="343"/>
      <c r="I424" s="348" t="s">
        <v>45</v>
      </c>
      <c r="J424" s="348">
        <v>33239</v>
      </c>
      <c r="K424" s="348">
        <v>46113</v>
      </c>
      <c r="L424" s="343" t="s">
        <v>1284</v>
      </c>
      <c r="M424" s="343"/>
      <c r="N424" s="349" t="str">
        <f>IF(OR(MASTER_Workers!$E424="Contractor-PF",MASTER_Workers!$E424="Company"),"Yes","No")</f>
        <v>Yes</v>
      </c>
      <c r="O424" s="349" t="str">
        <f>IF(Table2[[#This Row],[Unit]]= "Sakar-III", "YES", "NO")</f>
        <v>NO</v>
      </c>
      <c r="P424" s="350">
        <v>101662653032</v>
      </c>
      <c r="Q424" s="350">
        <v>101662653032</v>
      </c>
      <c r="R424" s="343"/>
      <c r="S424" s="368" t="str">
        <f>IF(Table2[[#This Row],[Type]]&lt;&gt;"Company", "Contractor", IF(Table2[[#This Row],[Bank_Name]]&lt;&gt;"HDFC Bank", "Cheque Payment", "HDFC NEFT"))</f>
        <v>HDFC NEFT</v>
      </c>
      <c r="T424" s="343" t="s">
        <v>1082</v>
      </c>
      <c r="U424" s="367">
        <v>50100411723295</v>
      </c>
      <c r="V424" s="352">
        <v>0</v>
      </c>
      <c r="W424" s="106">
        <v>485</v>
      </c>
      <c r="X424" s="106">
        <v>245</v>
      </c>
      <c r="Y424" s="106"/>
      <c r="Z424" s="107">
        <f t="shared" si="47"/>
        <v>730</v>
      </c>
      <c r="AA424" s="156">
        <f t="shared" si="48"/>
        <v>58</v>
      </c>
      <c r="AB424" s="155">
        <f>ROUND(IF(Table2[[#This Row],[Type]]="Company",Table2[[#This Row],[Basic_Rate_Day]]*8.33%,5),0)</f>
        <v>40</v>
      </c>
      <c r="AC424" s="107">
        <f t="shared" si="56"/>
        <v>828</v>
      </c>
      <c r="AD424" s="106">
        <v>501</v>
      </c>
      <c r="AE424" s="343"/>
      <c r="AF424" s="343"/>
      <c r="AG424" s="343"/>
      <c r="AH424" s="343"/>
      <c r="AI424" s="349" t="str">
        <f t="shared" si="50"/>
        <v>1</v>
      </c>
      <c r="AJ424" s="369">
        <f t="shared" si="51"/>
        <v>228</v>
      </c>
      <c r="AK424" s="349" t="str" cm="1">
        <f t="array" ref="AK424">_xlfn.IFS(Z424&lt;=501, "440-501", Z424&lt;=550, "502-550", Z424&lt;=600, "551-600", Z424&lt;=650, "601-650", Z424&lt;=700, "651-700", TRUE, "Above 700")</f>
        <v>Above 700</v>
      </c>
      <c r="AL424" s="343"/>
      <c r="AM424" s="348"/>
      <c r="AN424" s="348">
        <f t="shared" si="59"/>
        <v>46113</v>
      </c>
      <c r="AO424" s="374" t="str">
        <f t="shared" si="57"/>
        <v>SV2PCOM129</v>
      </c>
      <c r="AP424" s="349" t="str">
        <f t="shared" ca="1" si="58"/>
        <v>0Y 4M</v>
      </c>
      <c r="AQ424" s="349" t="str">
        <f>IF(_xlfn.DAYS(SETUP!$A$2,AN424)&lt;365,"Less Than 1 Yr", IF(_xlfn.DAYS(SETUP!$A$2,AN424)&lt;=730,"1 Year to 2 Yrs", IF(_xlfn.DAYS(SETUP!$A$2,AN424)&lt;=1095,"2 Yrs to 3 Yrs", IF(_xlfn.DAYS(SETUP!$A$2,AN424)&lt;=1825,"3 Yrs to 5 Yrs", IF(_xlfn.DAYS(SETUP!$A$2,AN424)&lt;=2555,"5 Yrs to 7 Yrs", "Above 7 Yrs")))))</f>
        <v>Less Than 1 Yr</v>
      </c>
      <c r="AR424" s="356" t="str">
        <f>IF(J424="","",DATEDIF(J424,SETUP!$B$2,"Y")&amp;" Yrs")</f>
        <v>35 Yrs</v>
      </c>
      <c r="AS424" s="349" t="str">
        <f>IF(J424="","",
 IF(DATEDIF(J424,SETUP!$B$2,"Y")&lt;25,"Below 25",
 IF(DATEDIF(J424,SETUP!$B$2,"Y")&lt;30,"25-30",
 IF(DATEDIF(J424,SETUP!$B$2,"Y")&lt;35,"30-35",
 IF(DATEDIF(J424,SETUP!$B$2,"Y")&lt;40,"35-40",
 "Above 40")))))</f>
        <v>35-40</v>
      </c>
      <c r="AT424" s="343"/>
      <c r="AU424" s="343"/>
      <c r="AV424" s="349">
        <f t="shared" si="54"/>
        <v>30</v>
      </c>
      <c r="AW424" s="357"/>
      <c r="AX424" s="343">
        <f>495-10</f>
        <v>485</v>
      </c>
      <c r="AY424" s="352">
        <v>245</v>
      </c>
      <c r="AZ424" s="343"/>
      <c r="BA424" s="343"/>
    </row>
    <row r="425" spans="1:53" ht="13.95" customHeight="1" x14ac:dyDescent="0.25">
      <c r="A425" s="343">
        <f>COUNTIF($D$2:D425,D425)</f>
        <v>178</v>
      </c>
      <c r="B425" s="344" t="s">
        <v>1285</v>
      </c>
      <c r="C425" s="345" t="s">
        <v>1286</v>
      </c>
      <c r="D425" s="343" t="s">
        <v>41</v>
      </c>
      <c r="E425" s="346" t="s">
        <v>163</v>
      </c>
      <c r="F425" s="347" t="s">
        <v>163</v>
      </c>
      <c r="G425" s="681" t="s">
        <v>1154</v>
      </c>
      <c r="H425" s="343"/>
      <c r="I425" s="348" t="s">
        <v>45</v>
      </c>
      <c r="J425" s="348">
        <v>34347</v>
      </c>
      <c r="K425" s="348">
        <v>46113</v>
      </c>
      <c r="L425" s="343" t="s">
        <v>605</v>
      </c>
      <c r="M425" s="343"/>
      <c r="N425" s="349" t="str">
        <f>IF(OR(MASTER_Workers!$E425="Contractor-PF",MASTER_Workers!$E425="Company"),"Yes","No")</f>
        <v>Yes</v>
      </c>
      <c r="O425" s="349" t="str">
        <f>IF(Table2[[#This Row],[Unit]]= "Sakar-III", "YES", "NO")</f>
        <v>NO</v>
      </c>
      <c r="P425" s="350">
        <v>100045628391</v>
      </c>
      <c r="Q425" s="350">
        <v>100045628391</v>
      </c>
      <c r="R425" s="343"/>
      <c r="S425" s="368" t="str">
        <f>IF(Table2[[#This Row],[Type]]&lt;&gt;"Company", "Contractor", IF(Table2[[#This Row],[Bank_Name]]&lt;&gt;"HDFC Bank", "Cheque Payment", "HDFC NEFT"))</f>
        <v>HDFC NEFT</v>
      </c>
      <c r="T425" s="343" t="s">
        <v>1082</v>
      </c>
      <c r="U425" s="367">
        <v>50100262034635</v>
      </c>
      <c r="V425" s="352">
        <v>0</v>
      </c>
      <c r="W425" s="106">
        <v>400</v>
      </c>
      <c r="X425" s="106">
        <v>170</v>
      </c>
      <c r="Y425" s="106"/>
      <c r="Z425" s="107">
        <f t="shared" si="47"/>
        <v>570</v>
      </c>
      <c r="AA425" s="156">
        <f t="shared" si="48"/>
        <v>48</v>
      </c>
      <c r="AB425" s="155">
        <f>ROUND(IF(Table2[[#This Row],[Type]]="Company",Table2[[#This Row],[Basic_Rate_Day]]*8.33%,5),0)</f>
        <v>33</v>
      </c>
      <c r="AC425" s="107">
        <f t="shared" si="56"/>
        <v>651</v>
      </c>
      <c r="AD425" s="106">
        <v>501</v>
      </c>
      <c r="AE425" s="343"/>
      <c r="AF425" s="343"/>
      <c r="AG425" s="343"/>
      <c r="AH425" s="343"/>
      <c r="AI425" s="349" t="str">
        <f t="shared" si="50"/>
        <v>1</v>
      </c>
      <c r="AJ425" s="369">
        <f t="shared" si="51"/>
        <v>68</v>
      </c>
      <c r="AK425" s="349" t="str" cm="1">
        <f t="array" ref="AK425">_xlfn.IFS(Z425&lt;=501, "440-501", Z425&lt;=550, "502-550", Z425&lt;=600, "551-600", Z425&lt;=650, "601-650", Z425&lt;=700, "651-700", TRUE, "Above 700")</f>
        <v>551-600</v>
      </c>
      <c r="AL425" s="343"/>
      <c r="AM425" s="348"/>
      <c r="AN425" s="348">
        <f t="shared" si="59"/>
        <v>46113</v>
      </c>
      <c r="AO425" s="374" t="str">
        <f t="shared" si="57"/>
        <v>SV2PCOM130</v>
      </c>
      <c r="AP425" s="349" t="str">
        <f t="shared" ca="1" si="58"/>
        <v>0Y 4M</v>
      </c>
      <c r="AQ425" s="349" t="str">
        <f>IF(_xlfn.DAYS(SETUP!$A$2,AN425)&lt;365,"Less Than 1 Yr", IF(_xlfn.DAYS(SETUP!$A$2,AN425)&lt;=730,"1 Year to 2 Yrs", IF(_xlfn.DAYS(SETUP!$A$2,AN425)&lt;=1095,"2 Yrs to 3 Yrs", IF(_xlfn.DAYS(SETUP!$A$2,AN425)&lt;=1825,"3 Yrs to 5 Yrs", IF(_xlfn.DAYS(SETUP!$A$2,AN425)&lt;=2555,"5 Yrs to 7 Yrs", "Above 7 Yrs")))))</f>
        <v>Less Than 1 Yr</v>
      </c>
      <c r="AR425" s="356" t="str">
        <f>IF(J425="","",DATEDIF(J425,SETUP!$B$2,"Y")&amp;" Yrs")</f>
        <v>32 Yrs</v>
      </c>
      <c r="AS425" s="349" t="str">
        <f>IF(J425="","",
 IF(DATEDIF(J425,SETUP!$B$2,"Y")&lt;25,"Below 25",
 IF(DATEDIF(J425,SETUP!$B$2,"Y")&lt;30,"25-30",
 IF(DATEDIF(J425,SETUP!$B$2,"Y")&lt;35,"30-35",
 IF(DATEDIF(J425,SETUP!$B$2,"Y")&lt;40,"35-40",
 "Above 40")))))</f>
        <v>30-35</v>
      </c>
      <c r="AT425" s="343"/>
      <c r="AU425" s="343"/>
      <c r="AV425" s="349">
        <f t="shared" si="54"/>
        <v>20</v>
      </c>
      <c r="AW425" s="357"/>
      <c r="AX425" s="343">
        <f>410-10</f>
        <v>400</v>
      </c>
      <c r="AY425" s="352">
        <v>170</v>
      </c>
      <c r="AZ425" s="343"/>
      <c r="BA425" s="343"/>
    </row>
    <row r="426" spans="1:53" ht="13.95" customHeight="1" x14ac:dyDescent="0.25">
      <c r="A426" s="343">
        <f>COUNTIF($D$2:D426,D426)</f>
        <v>179</v>
      </c>
      <c r="B426" s="344" t="s">
        <v>1287</v>
      </c>
      <c r="C426" s="345" t="s">
        <v>1288</v>
      </c>
      <c r="D426" s="343" t="s">
        <v>41</v>
      </c>
      <c r="E426" s="346" t="s">
        <v>163</v>
      </c>
      <c r="F426" s="347" t="s">
        <v>163</v>
      </c>
      <c r="G426" s="681" t="s">
        <v>1154</v>
      </c>
      <c r="H426" s="343"/>
      <c r="I426" s="348" t="s">
        <v>45</v>
      </c>
      <c r="J426" s="348">
        <v>36342</v>
      </c>
      <c r="K426" s="348">
        <v>46113</v>
      </c>
      <c r="L426" s="343" t="s">
        <v>1284</v>
      </c>
      <c r="M426" s="343"/>
      <c r="N426" s="349" t="str">
        <f>IF(OR(MASTER_Workers!$E426="Contractor-PF",MASTER_Workers!$E426="Company"),"Yes","No")</f>
        <v>Yes</v>
      </c>
      <c r="O426" s="349" t="str">
        <f>IF(Table2[[#This Row],[Unit]]= "Sakar-III", "YES", "NO")</f>
        <v>NO</v>
      </c>
      <c r="P426" s="350">
        <v>102156316275</v>
      </c>
      <c r="Q426" s="350">
        <v>102156316275</v>
      </c>
      <c r="R426" s="343"/>
      <c r="S426" s="368" t="str">
        <f>IF(Table2[[#This Row],[Type]]&lt;&gt;"Company", "Contractor", IF(Table2[[#This Row],[Bank_Name]]&lt;&gt;"HDFC Bank", "Cheque Payment", "HDFC NEFT"))</f>
        <v>HDFC NEFT</v>
      </c>
      <c r="T426" s="343" t="s">
        <v>1082</v>
      </c>
      <c r="U426" s="367">
        <v>50100493780502</v>
      </c>
      <c r="V426" s="352">
        <v>0</v>
      </c>
      <c r="W426" s="106">
        <v>365</v>
      </c>
      <c r="X426" s="106">
        <v>262</v>
      </c>
      <c r="Y426" s="106"/>
      <c r="Z426" s="107">
        <f t="shared" si="47"/>
        <v>627</v>
      </c>
      <c r="AA426" s="156">
        <f t="shared" si="48"/>
        <v>44</v>
      </c>
      <c r="AB426" s="155">
        <f>ROUND(IF(Table2[[#This Row],[Type]]="Company",Table2[[#This Row],[Basic_Rate_Day]]*8.33%,5),0)</f>
        <v>30</v>
      </c>
      <c r="AC426" s="107">
        <f t="shared" si="56"/>
        <v>701</v>
      </c>
      <c r="AD426" s="106">
        <v>501</v>
      </c>
      <c r="AE426" s="343"/>
      <c r="AF426" s="343"/>
      <c r="AG426" s="343"/>
      <c r="AH426" s="343"/>
      <c r="AI426" s="349" t="str">
        <f t="shared" si="50"/>
        <v>1</v>
      </c>
      <c r="AJ426" s="369">
        <f t="shared" si="51"/>
        <v>125</v>
      </c>
      <c r="AK426" s="349" t="str" cm="1">
        <f t="array" ref="AK426">_xlfn.IFS(Z426&lt;=501, "440-501", Z426&lt;=550, "502-550", Z426&lt;=600, "551-600", Z426&lt;=650, "601-650", Z426&lt;=700, "651-700", TRUE, "Above 700")</f>
        <v>601-650</v>
      </c>
      <c r="AL426" s="343"/>
      <c r="AM426" s="348"/>
      <c r="AN426" s="348">
        <f t="shared" si="59"/>
        <v>46113</v>
      </c>
      <c r="AO426" s="374" t="str">
        <f t="shared" si="57"/>
        <v>SV2PCOM131</v>
      </c>
      <c r="AP426" s="349" t="str">
        <f t="shared" ca="1" si="58"/>
        <v>0Y 4M</v>
      </c>
      <c r="AQ426" s="349" t="str">
        <f>IF(_xlfn.DAYS(SETUP!$A$2,AN426)&lt;365,"Less Than 1 Yr", IF(_xlfn.DAYS(SETUP!$A$2,AN426)&lt;=730,"1 Year to 2 Yrs", IF(_xlfn.DAYS(SETUP!$A$2,AN426)&lt;=1095,"2 Yrs to 3 Yrs", IF(_xlfn.DAYS(SETUP!$A$2,AN426)&lt;=1825,"3 Yrs to 5 Yrs", IF(_xlfn.DAYS(SETUP!$A$2,AN426)&lt;=2555,"5 Yrs to 7 Yrs", "Above 7 Yrs")))))</f>
        <v>Less Than 1 Yr</v>
      </c>
      <c r="AR426" s="356" t="str">
        <f>IF(J426="","",DATEDIF(J426,SETUP!$B$2,"Y")&amp;" Yrs")</f>
        <v>26 Yrs</v>
      </c>
      <c r="AS426" s="349" t="str">
        <f>IF(J426="","",
 IF(DATEDIF(J426,SETUP!$B$2,"Y")&lt;25,"Below 25",
 IF(DATEDIF(J426,SETUP!$B$2,"Y")&lt;30,"25-30",
 IF(DATEDIF(J426,SETUP!$B$2,"Y")&lt;35,"30-35",
 IF(DATEDIF(J426,SETUP!$B$2,"Y")&lt;40,"35-40",
 "Above 40")))))</f>
        <v>25-30</v>
      </c>
      <c r="AT426" s="343"/>
      <c r="AU426" s="343"/>
      <c r="AV426" s="349">
        <f t="shared" si="54"/>
        <v>30</v>
      </c>
      <c r="AW426" s="357"/>
      <c r="AX426" s="343">
        <f>375-10</f>
        <v>365</v>
      </c>
      <c r="AY426" s="352">
        <v>262</v>
      </c>
      <c r="AZ426" s="343"/>
      <c r="BA426" s="343"/>
    </row>
    <row r="427" spans="1:53" ht="13.95" customHeight="1" x14ac:dyDescent="0.25">
      <c r="A427" s="343">
        <f>COUNTIF($D$2:D427,D427)</f>
        <v>180</v>
      </c>
      <c r="B427" s="344" t="s">
        <v>1289</v>
      </c>
      <c r="C427" s="345" t="s">
        <v>1290</v>
      </c>
      <c r="D427" s="343" t="s">
        <v>41</v>
      </c>
      <c r="E427" s="346" t="s">
        <v>42</v>
      </c>
      <c r="F427" s="343" t="s">
        <v>951</v>
      </c>
      <c r="G427" s="681" t="s">
        <v>1179</v>
      </c>
      <c r="H427" s="343"/>
      <c r="I427" s="348" t="s">
        <v>52</v>
      </c>
      <c r="J427" s="377">
        <v>33736</v>
      </c>
      <c r="K427" s="348">
        <v>46113</v>
      </c>
      <c r="L427" s="343" t="s">
        <v>605</v>
      </c>
      <c r="M427" s="343"/>
      <c r="N427" s="349" t="str">
        <f>IF(OR(MASTER_Workers!$E427="Contractor-PF",MASTER_Workers!$E427="Company"),"Yes","No")</f>
        <v>Yes</v>
      </c>
      <c r="O427" s="349" t="str">
        <f>IF(Table2[[#This Row],[Unit]]= "Sakar-III", "YES", "NO")</f>
        <v>NO</v>
      </c>
      <c r="P427" s="350">
        <v>102221994804</v>
      </c>
      <c r="Q427" s="507">
        <v>0</v>
      </c>
      <c r="R427" s="343"/>
      <c r="S427" s="368" t="str">
        <f>IF(Table2[[#This Row],[Type]]&lt;&gt;"Company", "Contractor", IF(Table2[[#This Row],[Bank_Name]]&lt;&gt;"HDFC Bank", "Cheque Payment", "HDFC NEFT"))</f>
        <v>Contractor</v>
      </c>
      <c r="T427" s="507">
        <v>0</v>
      </c>
      <c r="U427" s="507">
        <v>0</v>
      </c>
      <c r="V427" s="352">
        <v>0</v>
      </c>
      <c r="W427" s="106">
        <v>321</v>
      </c>
      <c r="X427" s="106">
        <v>119</v>
      </c>
      <c r="Y427" s="106"/>
      <c r="Z427" s="107">
        <f t="shared" si="47"/>
        <v>440</v>
      </c>
      <c r="AA427" s="156">
        <f t="shared" si="48"/>
        <v>39</v>
      </c>
      <c r="AB427" s="155">
        <f>ROUND(IF(Table2[[#This Row],[Type]]="Company",Table2[[#This Row],[Basic_Rate_Day]]*8.33%,5),0)</f>
        <v>5</v>
      </c>
      <c r="AC427" s="107">
        <f t="shared" si="56"/>
        <v>484</v>
      </c>
      <c r="AD427" s="106">
        <v>501</v>
      </c>
      <c r="AE427" s="343"/>
      <c r="AF427" s="343"/>
      <c r="AG427" s="343"/>
      <c r="AH427" s="343"/>
      <c r="AI427" s="349" t="str">
        <f t="shared" si="50"/>
        <v>1</v>
      </c>
      <c r="AJ427" s="353">
        <f t="shared" si="51"/>
        <v>-62</v>
      </c>
      <c r="AK427" s="349" t="str" cm="1">
        <f t="array" ref="AK427">_xlfn.IFS(Z427&lt;=501, "440-501", Z427&lt;=550, "502-550", Z427&lt;=600, "551-600", Z427&lt;=650, "601-650", Z427&lt;=700, "651-700", TRUE, "Above 700")</f>
        <v>440-501</v>
      </c>
      <c r="AL427" s="343"/>
      <c r="AM427" s="348"/>
      <c r="AN427" s="377">
        <v>44715</v>
      </c>
      <c r="AO427" s="374" t="str">
        <f t="shared" si="57"/>
        <v>SV2PRNE001</v>
      </c>
      <c r="AP427" s="349" t="str">
        <f t="shared" ca="1" si="58"/>
        <v>4Y 2M</v>
      </c>
      <c r="AQ427" s="349" t="str">
        <f>IF(_xlfn.DAYS(SETUP!$A$2,AN427)&lt;365,"Less Than 1 Yr", IF(_xlfn.DAYS(SETUP!$A$2,AN427)&lt;=730,"1 Year to 2 Yrs", IF(_xlfn.DAYS(SETUP!$A$2,AN427)&lt;=1095,"2 Yrs to 3 Yrs", IF(_xlfn.DAYS(SETUP!$A$2,AN427)&lt;=1825,"3 Yrs to 5 Yrs", IF(_xlfn.DAYS(SETUP!$A$2,AN427)&lt;=2555,"5 Yrs to 7 Yrs", "Above 7 Yrs")))))</f>
        <v>3 Yrs to 5 Yrs</v>
      </c>
      <c r="AR427" s="356" t="str">
        <f>IF(J427="","",DATEDIF(J427,SETUP!$B$2,"Y")&amp;" Yrs")</f>
        <v>33 Yrs</v>
      </c>
      <c r="AS427" s="349" t="str">
        <f>IF(J427="","",
 IF(DATEDIF(J427,SETUP!$B$2,"Y")&lt;25,"Below 25",
 IF(DATEDIF(J427,SETUP!$B$2,"Y")&lt;30,"25-30",
 IF(DATEDIF(J427,SETUP!$B$2,"Y")&lt;35,"30-35",
 IF(DATEDIF(J427,SETUP!$B$2,"Y")&lt;40,"35-40",
 "Above 40")))))</f>
        <v>30-35</v>
      </c>
      <c r="AT427" s="349"/>
      <c r="AU427" s="349"/>
      <c r="AV427" s="349">
        <f t="shared" si="54"/>
        <v>20</v>
      </c>
      <c r="AW427" s="357"/>
      <c r="AX427" s="343">
        <v>321</v>
      </c>
      <c r="AY427" s="352">
        <v>119</v>
      </c>
      <c r="AZ427" s="343"/>
      <c r="BA427" s="343"/>
    </row>
    <row r="428" spans="1:53" ht="13.95" customHeight="1" x14ac:dyDescent="0.25">
      <c r="A428" s="343">
        <f>COUNTIF($D$2:D428,D428)</f>
        <v>181</v>
      </c>
      <c r="B428" s="344" t="s">
        <v>1291</v>
      </c>
      <c r="C428" s="345" t="s">
        <v>1292</v>
      </c>
      <c r="D428" s="343" t="s">
        <v>41</v>
      </c>
      <c r="E428" s="346" t="s">
        <v>42</v>
      </c>
      <c r="F428" s="343" t="s">
        <v>951</v>
      </c>
      <c r="G428" s="681" t="s">
        <v>1179</v>
      </c>
      <c r="H428" s="343"/>
      <c r="I428" s="348" t="s">
        <v>52</v>
      </c>
      <c r="J428" s="377">
        <v>33360</v>
      </c>
      <c r="K428" s="348">
        <v>46113</v>
      </c>
      <c r="L428" s="343" t="s">
        <v>605</v>
      </c>
      <c r="M428" s="343"/>
      <c r="N428" s="349" t="str">
        <f>IF(OR(MASTER_Workers!$E428="Contractor-PF",MASTER_Workers!$E428="Company"),"Yes","No")</f>
        <v>Yes</v>
      </c>
      <c r="O428" s="349" t="str">
        <f>IF(Table2[[#This Row],[Unit]]= "Sakar-III", "YES", "NO")</f>
        <v>NO</v>
      </c>
      <c r="P428" s="350">
        <v>100526080506</v>
      </c>
      <c r="Q428" s="507">
        <v>0</v>
      </c>
      <c r="R428" s="343"/>
      <c r="S428" s="368" t="str">
        <f>IF(Table2[[#This Row],[Type]]&lt;&gt;"Company", "Contractor", IF(Table2[[#This Row],[Bank_Name]]&lt;&gt;"HDFC Bank", "Cheque Payment", "HDFC NEFT"))</f>
        <v>Contractor</v>
      </c>
      <c r="T428" s="507">
        <v>0</v>
      </c>
      <c r="U428" s="507">
        <v>0</v>
      </c>
      <c r="V428" s="352">
        <v>0</v>
      </c>
      <c r="W428" s="106">
        <v>331</v>
      </c>
      <c r="X428" s="106">
        <v>114</v>
      </c>
      <c r="Y428" s="106"/>
      <c r="Z428" s="107">
        <f t="shared" si="47"/>
        <v>445</v>
      </c>
      <c r="AA428" s="156">
        <f t="shared" si="48"/>
        <v>40</v>
      </c>
      <c r="AB428" s="155">
        <f>ROUND(IF(Table2[[#This Row],[Type]]="Company",Table2[[#This Row],[Basic_Rate_Day]]*8.33%,5),0)</f>
        <v>5</v>
      </c>
      <c r="AC428" s="107">
        <f t="shared" si="56"/>
        <v>490</v>
      </c>
      <c r="AD428" s="106">
        <v>501</v>
      </c>
      <c r="AE428" s="343"/>
      <c r="AF428" s="343"/>
      <c r="AG428" s="343"/>
      <c r="AH428" s="343"/>
      <c r="AI428" s="349" t="str">
        <f t="shared" si="50"/>
        <v>1</v>
      </c>
      <c r="AJ428" s="353">
        <f t="shared" si="51"/>
        <v>-57</v>
      </c>
      <c r="AK428" s="349" t="str" cm="1">
        <f t="array" ref="AK428">_xlfn.IFS(Z428&lt;=501, "440-501", Z428&lt;=550, "502-550", Z428&lt;=600, "551-600", Z428&lt;=650, "601-650", Z428&lt;=700, "651-700", TRUE, "Above 700")</f>
        <v>440-501</v>
      </c>
      <c r="AL428" s="343"/>
      <c r="AM428" s="348"/>
      <c r="AN428" s="377">
        <v>44548</v>
      </c>
      <c r="AO428" s="374" t="str">
        <f t="shared" si="57"/>
        <v>SV2PRNE002</v>
      </c>
      <c r="AP428" s="349" t="str">
        <f t="shared" ca="1" si="58"/>
        <v>4Y 8M</v>
      </c>
      <c r="AQ428" s="349" t="str">
        <f>IF(_xlfn.DAYS(SETUP!$A$2,AN428)&lt;365,"Less Than 1 Yr", IF(_xlfn.DAYS(SETUP!$A$2,AN428)&lt;=730,"1 Year to 2 Yrs", IF(_xlfn.DAYS(SETUP!$A$2,AN428)&lt;=1095,"2 Yrs to 3 Yrs", IF(_xlfn.DAYS(SETUP!$A$2,AN428)&lt;=1825,"3 Yrs to 5 Yrs", IF(_xlfn.DAYS(SETUP!$A$2,AN428)&lt;=2555,"5 Yrs to 7 Yrs", "Above 7 Yrs")))))</f>
        <v>3 Yrs to 5 Yrs</v>
      </c>
      <c r="AR428" s="356" t="str">
        <f>IF(J428="","",DATEDIF(J428,SETUP!$B$2,"Y")&amp;" Yrs")</f>
        <v>34 Yrs</v>
      </c>
      <c r="AS428" s="349" t="str">
        <f>IF(J428="","",
 IF(DATEDIF(J428,SETUP!$B$2,"Y")&lt;25,"Below 25",
 IF(DATEDIF(J428,SETUP!$B$2,"Y")&lt;30,"25-30",
 IF(DATEDIF(J428,SETUP!$B$2,"Y")&lt;35,"30-35",
 IF(DATEDIF(J428,SETUP!$B$2,"Y")&lt;40,"35-40",
 "Above 40")))))</f>
        <v>30-35</v>
      </c>
      <c r="AT428" s="349"/>
      <c r="AU428" s="349"/>
      <c r="AV428" s="349">
        <f t="shared" si="54"/>
        <v>20</v>
      </c>
      <c r="AW428" s="357"/>
      <c r="AX428" s="343">
        <v>331</v>
      </c>
      <c r="AY428" s="352">
        <v>114</v>
      </c>
      <c r="AZ428" s="343"/>
      <c r="BA428" s="343"/>
    </row>
    <row r="429" spans="1:53" ht="13.95" customHeight="1" x14ac:dyDescent="0.25">
      <c r="A429" s="343">
        <f>COUNTIF($D$2:D429,D429)</f>
        <v>182</v>
      </c>
      <c r="B429" s="344" t="s">
        <v>1293</v>
      </c>
      <c r="C429" s="345" t="s">
        <v>1294</v>
      </c>
      <c r="D429" s="343" t="s">
        <v>41</v>
      </c>
      <c r="E429" s="346" t="s">
        <v>42</v>
      </c>
      <c r="F429" s="343" t="s">
        <v>951</v>
      </c>
      <c r="G429" s="681" t="s">
        <v>1179</v>
      </c>
      <c r="H429" s="343"/>
      <c r="I429" s="348" t="s">
        <v>52</v>
      </c>
      <c r="J429" s="377">
        <v>32509</v>
      </c>
      <c r="K429" s="348">
        <v>46113</v>
      </c>
      <c r="L429" s="343" t="s">
        <v>605</v>
      </c>
      <c r="M429" s="343"/>
      <c r="N429" s="349" t="str">
        <f>IF(OR(MASTER_Workers!$E429="Contractor-PF",MASTER_Workers!$E429="Company"),"Yes","No")</f>
        <v>Yes</v>
      </c>
      <c r="O429" s="349" t="str">
        <f>IF(Table2[[#This Row],[Unit]]= "Sakar-III", "YES", "NO")</f>
        <v>NO</v>
      </c>
      <c r="P429" s="350">
        <v>101769645685</v>
      </c>
      <c r="Q429" s="507">
        <v>0</v>
      </c>
      <c r="R429" s="343"/>
      <c r="S429" s="368" t="str">
        <f>IF(Table2[[#This Row],[Type]]&lt;&gt;"Company", "Contractor", IF(Table2[[#This Row],[Bank_Name]]&lt;&gt;"HDFC Bank", "Cheque Payment", "HDFC NEFT"))</f>
        <v>Contractor</v>
      </c>
      <c r="T429" s="507">
        <v>0</v>
      </c>
      <c r="U429" s="507">
        <v>0</v>
      </c>
      <c r="V429" s="352">
        <v>0</v>
      </c>
      <c r="W429" s="106">
        <v>326</v>
      </c>
      <c r="X429" s="106">
        <v>124</v>
      </c>
      <c r="Y429" s="106"/>
      <c r="Z429" s="107">
        <f t="shared" si="47"/>
        <v>450</v>
      </c>
      <c r="AA429" s="156">
        <f t="shared" si="48"/>
        <v>39</v>
      </c>
      <c r="AB429" s="155">
        <f>ROUND(IF(Table2[[#This Row],[Type]]="Company",Table2[[#This Row],[Basic_Rate_Day]]*8.33%,5),0)</f>
        <v>5</v>
      </c>
      <c r="AC429" s="107">
        <f t="shared" si="56"/>
        <v>494</v>
      </c>
      <c r="AD429" s="106">
        <v>501</v>
      </c>
      <c r="AE429" s="343"/>
      <c r="AF429" s="343"/>
      <c r="AG429" s="343"/>
      <c r="AH429" s="343"/>
      <c r="AI429" s="349" t="str">
        <f t="shared" si="50"/>
        <v>1</v>
      </c>
      <c r="AJ429" s="353">
        <f t="shared" si="51"/>
        <v>-52</v>
      </c>
      <c r="AK429" s="349" t="str" cm="1">
        <f t="array" ref="AK429">_xlfn.IFS(Z429&lt;=501, "440-501", Z429&lt;=550, "502-550", Z429&lt;=600, "551-600", Z429&lt;=650, "601-650", Z429&lt;=700, "651-700", TRUE, "Above 700")</f>
        <v>440-501</v>
      </c>
      <c r="AL429" s="343"/>
      <c r="AM429" s="348"/>
      <c r="AN429" s="377">
        <v>44460</v>
      </c>
      <c r="AO429" s="374" t="str">
        <f t="shared" si="57"/>
        <v>SV2PRNE003</v>
      </c>
      <c r="AP429" s="349" t="str">
        <f t="shared" ca="1" si="58"/>
        <v>4Y 11M</v>
      </c>
      <c r="AQ429" s="349" t="str">
        <f>IF(_xlfn.DAYS(SETUP!$A$2,AN429)&lt;365,"Less Than 1 Yr", IF(_xlfn.DAYS(SETUP!$A$2,AN429)&lt;=730,"1 Year to 2 Yrs", IF(_xlfn.DAYS(SETUP!$A$2,AN429)&lt;=1095,"2 Yrs to 3 Yrs", IF(_xlfn.DAYS(SETUP!$A$2,AN429)&lt;=1825,"3 Yrs to 5 Yrs", IF(_xlfn.DAYS(SETUP!$A$2,AN429)&lt;=2555,"5 Yrs to 7 Yrs", "Above 7 Yrs")))))</f>
        <v>3 Yrs to 5 Yrs</v>
      </c>
      <c r="AR429" s="356" t="str">
        <f>IF(J429="","",DATEDIF(J429,SETUP!$B$2,"Y")&amp;" Yrs")</f>
        <v>37 Yrs</v>
      </c>
      <c r="AS429" s="349" t="str">
        <f>IF(J429="","",
 IF(DATEDIF(J429,SETUP!$B$2,"Y")&lt;25,"Below 25",
 IF(DATEDIF(J429,SETUP!$B$2,"Y")&lt;30,"25-30",
 IF(DATEDIF(J429,SETUP!$B$2,"Y")&lt;35,"30-35",
 IF(DATEDIF(J429,SETUP!$B$2,"Y")&lt;40,"35-40",
 "Above 40")))))</f>
        <v>35-40</v>
      </c>
      <c r="AT429" s="349"/>
      <c r="AU429" s="349"/>
      <c r="AV429" s="349">
        <f t="shared" si="54"/>
        <v>20</v>
      </c>
      <c r="AW429" s="357"/>
      <c r="AX429" s="343">
        <v>326</v>
      </c>
      <c r="AY429" s="352">
        <v>124</v>
      </c>
      <c r="AZ429" s="343"/>
      <c r="BA429" s="343"/>
    </row>
    <row r="430" spans="1:53" ht="13.95" customHeight="1" x14ac:dyDescent="0.25">
      <c r="A430" s="343">
        <f>COUNTIF($D$2:D430,D430)</f>
        <v>183</v>
      </c>
      <c r="B430" s="344" t="s">
        <v>1295</v>
      </c>
      <c r="C430" s="345" t="s">
        <v>1296</v>
      </c>
      <c r="D430" s="343" t="s">
        <v>41</v>
      </c>
      <c r="E430" s="346" t="s">
        <v>42</v>
      </c>
      <c r="F430" s="343" t="s">
        <v>951</v>
      </c>
      <c r="G430" s="681" t="s">
        <v>1179</v>
      </c>
      <c r="H430" s="343"/>
      <c r="I430" s="348" t="s">
        <v>52</v>
      </c>
      <c r="J430" s="377">
        <v>34335</v>
      </c>
      <c r="K430" s="348">
        <v>46113</v>
      </c>
      <c r="L430" s="343" t="s">
        <v>605</v>
      </c>
      <c r="M430" s="343"/>
      <c r="N430" s="349" t="str">
        <f>IF(OR(MASTER_Workers!$E430="Contractor-PF",MASTER_Workers!$E430="Company"),"Yes","No")</f>
        <v>Yes</v>
      </c>
      <c r="O430" s="349" t="str">
        <f>IF(Table2[[#This Row],[Unit]]= "Sakar-III", "YES", "NO")</f>
        <v>NO</v>
      </c>
      <c r="P430" s="350">
        <v>101792232376</v>
      </c>
      <c r="Q430" s="507">
        <v>0</v>
      </c>
      <c r="R430" s="343"/>
      <c r="S430" s="368" t="str">
        <f>IF(Table2[[#This Row],[Type]]&lt;&gt;"Company", "Contractor", IF(Table2[[#This Row],[Bank_Name]]&lt;&gt;"HDFC Bank", "Cheque Payment", "HDFC NEFT"))</f>
        <v>Contractor</v>
      </c>
      <c r="T430" s="507">
        <v>0</v>
      </c>
      <c r="U430" s="507">
        <v>0</v>
      </c>
      <c r="V430" s="352">
        <v>0</v>
      </c>
      <c r="W430" s="106">
        <v>326</v>
      </c>
      <c r="X430" s="106">
        <v>124</v>
      </c>
      <c r="Y430" s="106"/>
      <c r="Z430" s="107">
        <f t="shared" si="47"/>
        <v>450</v>
      </c>
      <c r="AA430" s="156">
        <f t="shared" si="48"/>
        <v>39</v>
      </c>
      <c r="AB430" s="155">
        <f>ROUND(IF(Table2[[#This Row],[Type]]="Company",Table2[[#This Row],[Basic_Rate_Day]]*8.33%,5),0)</f>
        <v>5</v>
      </c>
      <c r="AC430" s="107">
        <f t="shared" si="56"/>
        <v>494</v>
      </c>
      <c r="AD430" s="106">
        <v>501</v>
      </c>
      <c r="AE430" s="343"/>
      <c r="AF430" s="343"/>
      <c r="AG430" s="343"/>
      <c r="AH430" s="343"/>
      <c r="AI430" s="349" t="str">
        <f t="shared" si="50"/>
        <v>1</v>
      </c>
      <c r="AJ430" s="353">
        <f t="shared" si="51"/>
        <v>-52</v>
      </c>
      <c r="AK430" s="349" t="str" cm="1">
        <f t="array" ref="AK430">_xlfn.IFS(Z430&lt;=501, "440-501", Z430&lt;=550, "502-550", Z430&lt;=600, "551-600", Z430&lt;=650, "601-650", Z430&lt;=700, "651-700", TRUE, "Above 700")</f>
        <v>440-501</v>
      </c>
      <c r="AL430" s="343"/>
      <c r="AM430" s="348"/>
      <c r="AN430" s="377">
        <v>44435</v>
      </c>
      <c r="AO430" s="374" t="str">
        <f t="shared" si="57"/>
        <v>SV2PRNE004</v>
      </c>
      <c r="AP430" s="349" t="str">
        <f t="shared" ca="1" si="58"/>
        <v>4Y 11M</v>
      </c>
      <c r="AQ430" s="349" t="str">
        <f>IF(_xlfn.DAYS(SETUP!$A$2,AN430)&lt;365,"Less Than 1 Yr", IF(_xlfn.DAYS(SETUP!$A$2,AN430)&lt;=730,"1 Year to 2 Yrs", IF(_xlfn.DAYS(SETUP!$A$2,AN430)&lt;=1095,"2 Yrs to 3 Yrs", IF(_xlfn.DAYS(SETUP!$A$2,AN430)&lt;=1825,"3 Yrs to 5 Yrs", IF(_xlfn.DAYS(SETUP!$A$2,AN430)&lt;=2555,"5 Yrs to 7 Yrs", "Above 7 Yrs")))))</f>
        <v>3 Yrs to 5 Yrs</v>
      </c>
      <c r="AR430" s="356" t="str">
        <f>IF(J430="","",DATEDIF(J430,SETUP!$B$2,"Y")&amp;" Yrs")</f>
        <v>32 Yrs</v>
      </c>
      <c r="AS430" s="349" t="str">
        <f>IF(J430="","",
 IF(DATEDIF(J430,SETUP!$B$2,"Y")&lt;25,"Below 25",
 IF(DATEDIF(J430,SETUP!$B$2,"Y")&lt;30,"25-30",
 IF(DATEDIF(J430,SETUP!$B$2,"Y")&lt;35,"30-35",
 IF(DATEDIF(J430,SETUP!$B$2,"Y")&lt;40,"35-40",
 "Above 40")))))</f>
        <v>30-35</v>
      </c>
      <c r="AT430" s="349"/>
      <c r="AU430" s="349"/>
      <c r="AV430" s="349">
        <f t="shared" si="54"/>
        <v>20</v>
      </c>
      <c r="AW430" s="357"/>
      <c r="AX430" s="343">
        <v>326</v>
      </c>
      <c r="AY430" s="352">
        <v>124</v>
      </c>
      <c r="AZ430" s="343"/>
      <c r="BA430" s="343"/>
    </row>
    <row r="431" spans="1:53" ht="13.95" customHeight="1" x14ac:dyDescent="0.25">
      <c r="A431" s="343">
        <f>COUNTIF($D$2:D431,D431)</f>
        <v>184</v>
      </c>
      <c r="B431" s="344" t="s">
        <v>1297</v>
      </c>
      <c r="C431" s="345" t="s">
        <v>1298</v>
      </c>
      <c r="D431" s="343" t="s">
        <v>41</v>
      </c>
      <c r="E431" s="346" t="s">
        <v>42</v>
      </c>
      <c r="F431" s="343" t="s">
        <v>951</v>
      </c>
      <c r="G431" s="681" t="s">
        <v>1179</v>
      </c>
      <c r="H431" s="343"/>
      <c r="I431" s="348" t="s">
        <v>52</v>
      </c>
      <c r="J431" s="377">
        <v>34466</v>
      </c>
      <c r="K431" s="348">
        <v>46113</v>
      </c>
      <c r="L431" s="343" t="s">
        <v>605</v>
      </c>
      <c r="M431" s="343"/>
      <c r="N431" s="349" t="str">
        <f>IF(OR(MASTER_Workers!$E431="Contractor-PF",MASTER_Workers!$E431="Company"),"Yes","No")</f>
        <v>Yes</v>
      </c>
      <c r="O431" s="349" t="str">
        <f>IF(Table2[[#This Row],[Unit]]= "Sakar-III", "YES", "NO")</f>
        <v>NO</v>
      </c>
      <c r="P431" s="350">
        <v>101792232400</v>
      </c>
      <c r="Q431" s="507">
        <v>0</v>
      </c>
      <c r="R431" s="343"/>
      <c r="S431" s="368" t="str">
        <f>IF(Table2[[#This Row],[Type]]&lt;&gt;"Company", "Contractor", IF(Table2[[#This Row],[Bank_Name]]&lt;&gt;"HDFC Bank", "Cheque Payment", "HDFC NEFT"))</f>
        <v>Contractor</v>
      </c>
      <c r="T431" s="507">
        <v>0</v>
      </c>
      <c r="U431" s="507">
        <v>0</v>
      </c>
      <c r="V431" s="352">
        <v>0</v>
      </c>
      <c r="W431" s="106">
        <v>326</v>
      </c>
      <c r="X431" s="106">
        <v>124</v>
      </c>
      <c r="Y431" s="106"/>
      <c r="Z431" s="107">
        <f t="shared" si="47"/>
        <v>450</v>
      </c>
      <c r="AA431" s="156">
        <f t="shared" si="48"/>
        <v>39</v>
      </c>
      <c r="AB431" s="155">
        <f>ROUND(IF(Table2[[#This Row],[Type]]="Company",Table2[[#This Row],[Basic_Rate_Day]]*8.33%,5),0)</f>
        <v>5</v>
      </c>
      <c r="AC431" s="107">
        <f t="shared" si="56"/>
        <v>494</v>
      </c>
      <c r="AD431" s="106">
        <v>501</v>
      </c>
      <c r="AE431" s="343"/>
      <c r="AF431" s="343"/>
      <c r="AG431" s="343"/>
      <c r="AH431" s="343"/>
      <c r="AI431" s="349" t="str">
        <f t="shared" si="50"/>
        <v>1</v>
      </c>
      <c r="AJ431" s="353">
        <f t="shared" si="51"/>
        <v>-52</v>
      </c>
      <c r="AK431" s="349" t="str" cm="1">
        <f t="array" ref="AK431">_xlfn.IFS(Z431&lt;=501, "440-501", Z431&lt;=550, "502-550", Z431&lt;=600, "551-600", Z431&lt;=650, "601-650", Z431&lt;=700, "651-700", TRUE, "Above 700")</f>
        <v>440-501</v>
      </c>
      <c r="AL431" s="343"/>
      <c r="AM431" s="348"/>
      <c r="AN431" s="377">
        <v>44435</v>
      </c>
      <c r="AO431" s="374" t="str">
        <f t="shared" si="57"/>
        <v>SV2PRNE005</v>
      </c>
      <c r="AP431" s="349" t="str">
        <f t="shared" ca="1" si="58"/>
        <v>4Y 11M</v>
      </c>
      <c r="AQ431" s="349" t="str">
        <f>IF(_xlfn.DAYS(SETUP!$A$2,AN431)&lt;365,"Less Than 1 Yr", IF(_xlfn.DAYS(SETUP!$A$2,AN431)&lt;=730,"1 Year to 2 Yrs", IF(_xlfn.DAYS(SETUP!$A$2,AN431)&lt;=1095,"2 Yrs to 3 Yrs", IF(_xlfn.DAYS(SETUP!$A$2,AN431)&lt;=1825,"3 Yrs to 5 Yrs", IF(_xlfn.DAYS(SETUP!$A$2,AN431)&lt;=2555,"5 Yrs to 7 Yrs", "Above 7 Yrs")))))</f>
        <v>3 Yrs to 5 Yrs</v>
      </c>
      <c r="AR431" s="356" t="str">
        <f>IF(J431="","",DATEDIF(J431,SETUP!$B$2,"Y")&amp;" Yrs")</f>
        <v>31 Yrs</v>
      </c>
      <c r="AS431" s="349" t="str">
        <f>IF(J431="","",
 IF(DATEDIF(J431,SETUP!$B$2,"Y")&lt;25,"Below 25",
 IF(DATEDIF(J431,SETUP!$B$2,"Y")&lt;30,"25-30",
 IF(DATEDIF(J431,SETUP!$B$2,"Y")&lt;35,"30-35",
 IF(DATEDIF(J431,SETUP!$B$2,"Y")&lt;40,"35-40",
 "Above 40")))))</f>
        <v>30-35</v>
      </c>
      <c r="AT431" s="349"/>
      <c r="AU431" s="349"/>
      <c r="AV431" s="349">
        <f t="shared" ref="AV431:AV460" si="60">IF(G431="Extrusion",40,IF(L431="12 Hours",30,IF(L431="11 Hours",25,IF(L431="8 Hours",20,0))))</f>
        <v>20</v>
      </c>
      <c r="AW431" s="357"/>
      <c r="AX431" s="343">
        <v>326</v>
      </c>
      <c r="AY431" s="352">
        <v>124</v>
      </c>
      <c r="AZ431" s="343"/>
      <c r="BA431" s="343"/>
    </row>
    <row r="432" spans="1:53" ht="13.95" customHeight="1" x14ac:dyDescent="0.25">
      <c r="A432" s="343">
        <f>COUNTIF($D$2:D432,D432)</f>
        <v>185</v>
      </c>
      <c r="B432" s="344" t="s">
        <v>1299</v>
      </c>
      <c r="C432" s="345" t="s">
        <v>1396</v>
      </c>
      <c r="D432" s="343" t="s">
        <v>41</v>
      </c>
      <c r="E432" s="346" t="s">
        <v>42</v>
      </c>
      <c r="F432" s="343" t="s">
        <v>43</v>
      </c>
      <c r="G432" s="681" t="s">
        <v>1179</v>
      </c>
      <c r="H432" s="343"/>
      <c r="I432" s="348" t="s">
        <v>52</v>
      </c>
      <c r="J432" s="378">
        <v>35472</v>
      </c>
      <c r="K432" s="348">
        <v>46113</v>
      </c>
      <c r="L432" s="343" t="s">
        <v>605</v>
      </c>
      <c r="M432" s="343"/>
      <c r="N432" s="349" t="str">
        <f>IF(OR(MASTER_Workers!$E432="Contractor-PF",MASTER_Workers!$E432="Company"),"Yes","No")</f>
        <v>Yes</v>
      </c>
      <c r="O432" s="349" t="str">
        <f>IF(Table2[[#This Row],[Unit]]= "Sakar-III", "YES", "NO")</f>
        <v>NO</v>
      </c>
      <c r="P432" s="350">
        <v>101697712048</v>
      </c>
      <c r="Q432" s="507">
        <v>0</v>
      </c>
      <c r="R432" s="343"/>
      <c r="S432" s="368" t="str">
        <f>IF(Table2[[#This Row],[Type]]&lt;&gt;"Company", "Contractor", IF(Table2[[#This Row],[Bank_Name]]&lt;&gt;"HDFC Bank", "Cheque Payment", "HDFC NEFT"))</f>
        <v>Contractor</v>
      </c>
      <c r="T432" s="507">
        <v>0</v>
      </c>
      <c r="U432" s="507">
        <v>0</v>
      </c>
      <c r="V432" s="352">
        <v>0</v>
      </c>
      <c r="W432" s="106">
        <v>356</v>
      </c>
      <c r="X432" s="106">
        <v>119</v>
      </c>
      <c r="Y432" s="106"/>
      <c r="Z432" s="107">
        <f t="shared" si="47"/>
        <v>475</v>
      </c>
      <c r="AA432" s="156">
        <f t="shared" si="48"/>
        <v>43</v>
      </c>
      <c r="AB432" s="155">
        <f>ROUND(IF(Table2[[#This Row],[Type]]="Company",Table2[[#This Row],[Basic_Rate_Day]]*8.33%,5),0)</f>
        <v>5</v>
      </c>
      <c r="AC432" s="107">
        <f t="shared" si="56"/>
        <v>523</v>
      </c>
      <c r="AD432" s="106">
        <v>501</v>
      </c>
      <c r="AE432" s="343"/>
      <c r="AF432" s="343"/>
      <c r="AG432" s="343"/>
      <c r="AH432" s="343"/>
      <c r="AI432" s="349" t="str">
        <f t="shared" ref="AI432:AI478" si="61">IF(AM432="","1","0")</f>
        <v>1</v>
      </c>
      <c r="AJ432" s="353">
        <f t="shared" ref="AJ432:AJ460" si="62">Z432-502</f>
        <v>-27</v>
      </c>
      <c r="AK432" s="349" t="str" cm="1">
        <f t="array" ref="AK432">_xlfn.IFS(Z432&lt;=501, "440-501", Z432&lt;=550, "502-550", Z432&lt;=600, "551-600", Z432&lt;=650, "601-650", Z432&lt;=700, "651-700", TRUE, "Above 700")</f>
        <v>440-501</v>
      </c>
      <c r="AL432" s="343"/>
      <c r="AM432" s="348"/>
      <c r="AN432" s="378">
        <v>43831</v>
      </c>
      <c r="AO432" s="374" t="str">
        <f t="shared" si="57"/>
        <v>SV2PBHA034</v>
      </c>
      <c r="AP432" s="349" t="str">
        <f t="shared" ca="1" si="58"/>
        <v>6Y 7M</v>
      </c>
      <c r="AQ432" s="349" t="str">
        <f>IF(_xlfn.DAYS(SETUP!$A$2,AN432)&lt;365,"Less Than 1 Yr", IF(_xlfn.DAYS(SETUP!$A$2,AN432)&lt;=730,"1 Year to 2 Yrs", IF(_xlfn.DAYS(SETUP!$A$2,AN432)&lt;=1095,"2 Yrs to 3 Yrs", IF(_xlfn.DAYS(SETUP!$A$2,AN432)&lt;=1825,"3 Yrs to 5 Yrs", IF(_xlfn.DAYS(SETUP!$A$2,AN432)&lt;=2555,"5 Yrs to 7 Yrs", "Above 7 Yrs")))))</f>
        <v>5 Yrs to 7 Yrs</v>
      </c>
      <c r="AR432" s="356" t="str">
        <f>IF(J432="","",DATEDIF(J432,SETUP!$B$2,"Y")&amp;" Yrs")</f>
        <v>29 Yrs</v>
      </c>
      <c r="AS432" s="349" t="str">
        <f>IF(J432="","",
 IF(DATEDIF(J432,SETUP!$B$2,"Y")&lt;25,"Below 25",
 IF(DATEDIF(J432,SETUP!$B$2,"Y")&lt;30,"25-30",
 IF(DATEDIF(J432,SETUP!$B$2,"Y")&lt;35,"30-35",
 IF(DATEDIF(J432,SETUP!$B$2,"Y")&lt;40,"35-40",
 "Above 40")))))</f>
        <v>25-30</v>
      </c>
      <c r="AT432" s="349"/>
      <c r="AU432" s="349"/>
      <c r="AV432" s="349">
        <f t="shared" si="60"/>
        <v>20</v>
      </c>
      <c r="AW432" s="357"/>
      <c r="AX432" s="343">
        <v>356</v>
      </c>
      <c r="AY432" s="352">
        <v>119</v>
      </c>
      <c r="AZ432" s="343"/>
      <c r="BA432" s="343"/>
    </row>
    <row r="433" spans="1:53" ht="13.95" customHeight="1" x14ac:dyDescent="0.25">
      <c r="A433" s="343">
        <f>COUNTIF($D$2:D433,D433)</f>
        <v>186</v>
      </c>
      <c r="B433" s="344" t="s">
        <v>1300</v>
      </c>
      <c r="C433" s="345" t="s">
        <v>1301</v>
      </c>
      <c r="D433" s="343" t="s">
        <v>41</v>
      </c>
      <c r="E433" s="346" t="s">
        <v>42</v>
      </c>
      <c r="F433" s="343" t="s">
        <v>43</v>
      </c>
      <c r="G433" s="681" t="s">
        <v>1179</v>
      </c>
      <c r="H433" s="343"/>
      <c r="I433" s="348" t="s">
        <v>52</v>
      </c>
      <c r="J433" s="378">
        <v>32509</v>
      </c>
      <c r="K433" s="348">
        <v>46113</v>
      </c>
      <c r="L433" s="343" t="s">
        <v>605</v>
      </c>
      <c r="M433" s="343"/>
      <c r="N433" s="349" t="str">
        <f>IF(OR(MASTER_Workers!$E433="Contractor-PF",MASTER_Workers!$E433="Company"),"Yes","No")</f>
        <v>Yes</v>
      </c>
      <c r="O433" s="349" t="str">
        <f>IF(Table2[[#This Row],[Unit]]= "Sakar-III", "YES", "NO")</f>
        <v>NO</v>
      </c>
      <c r="P433" s="350">
        <v>101697711913</v>
      </c>
      <c r="Q433" s="507">
        <v>0</v>
      </c>
      <c r="R433" s="343"/>
      <c r="S433" s="368" t="str">
        <f>IF(Table2[[#This Row],[Type]]&lt;&gt;"Company", "Contractor", IF(Table2[[#This Row],[Bank_Name]]&lt;&gt;"HDFC Bank", "Cheque Payment", "HDFC NEFT"))</f>
        <v>Contractor</v>
      </c>
      <c r="T433" s="507">
        <v>0</v>
      </c>
      <c r="U433" s="507">
        <v>0</v>
      </c>
      <c r="V433" s="352">
        <v>0</v>
      </c>
      <c r="W433" s="106">
        <v>341</v>
      </c>
      <c r="X433" s="106">
        <v>114</v>
      </c>
      <c r="Y433" s="106"/>
      <c r="Z433" s="107">
        <f t="shared" ref="Z433:Z478" si="63">+W433+X433+Y433</f>
        <v>455</v>
      </c>
      <c r="AA433" s="156">
        <f t="shared" ref="AA433:AA478" si="64">ROUND(W433*12%,0)</f>
        <v>41</v>
      </c>
      <c r="AB433" s="155">
        <f>ROUND(IF(Table2[[#This Row],[Type]]="Company",Table2[[#This Row],[Basic_Rate_Day]]*8.33%,5),0)</f>
        <v>5</v>
      </c>
      <c r="AC433" s="107">
        <f t="shared" si="56"/>
        <v>501</v>
      </c>
      <c r="AD433" s="106">
        <v>501</v>
      </c>
      <c r="AE433" s="343"/>
      <c r="AF433" s="343"/>
      <c r="AG433" s="343"/>
      <c r="AH433" s="343"/>
      <c r="AI433" s="349" t="str">
        <f t="shared" si="61"/>
        <v>1</v>
      </c>
      <c r="AJ433" s="353">
        <f t="shared" si="62"/>
        <v>-47</v>
      </c>
      <c r="AK433" s="349" t="str" cm="1">
        <f t="array" ref="AK433">_xlfn.IFS(Z433&lt;=501, "440-501", Z433&lt;=550, "502-550", Z433&lt;=600, "551-600", Z433&lt;=650, "601-650", Z433&lt;=700, "651-700", TRUE, "Above 700")</f>
        <v>440-501</v>
      </c>
      <c r="AL433" s="343"/>
      <c r="AM433" s="348"/>
      <c r="AN433" s="378">
        <v>44200</v>
      </c>
      <c r="AO433" s="374" t="str">
        <f t="shared" si="57"/>
        <v>SV2PBHA035</v>
      </c>
      <c r="AP433" s="349" t="str">
        <f t="shared" ca="1" si="58"/>
        <v>5Y 7M</v>
      </c>
      <c r="AQ433" s="349" t="str">
        <f>IF(_xlfn.DAYS(SETUP!$A$2,AN433)&lt;365,"Less Than 1 Yr", IF(_xlfn.DAYS(SETUP!$A$2,AN433)&lt;=730,"1 Year to 2 Yrs", IF(_xlfn.DAYS(SETUP!$A$2,AN433)&lt;=1095,"2 Yrs to 3 Yrs", IF(_xlfn.DAYS(SETUP!$A$2,AN433)&lt;=1825,"3 Yrs to 5 Yrs", IF(_xlfn.DAYS(SETUP!$A$2,AN433)&lt;=2555,"5 Yrs to 7 Yrs", "Above 7 Yrs")))))</f>
        <v>5 Yrs to 7 Yrs</v>
      </c>
      <c r="AR433" s="356" t="str">
        <f>IF(J433="","",DATEDIF(J433,SETUP!$B$2,"Y")&amp;" Yrs")</f>
        <v>37 Yrs</v>
      </c>
      <c r="AS433" s="349" t="str">
        <f>IF(J433="","",
 IF(DATEDIF(J433,SETUP!$B$2,"Y")&lt;25,"Below 25",
 IF(DATEDIF(J433,SETUP!$B$2,"Y")&lt;30,"25-30",
 IF(DATEDIF(J433,SETUP!$B$2,"Y")&lt;35,"30-35",
 IF(DATEDIF(J433,SETUP!$B$2,"Y")&lt;40,"35-40",
 "Above 40")))))</f>
        <v>35-40</v>
      </c>
      <c r="AT433" s="349"/>
      <c r="AU433" s="349"/>
      <c r="AV433" s="349">
        <f t="shared" si="60"/>
        <v>20</v>
      </c>
      <c r="AW433" s="357"/>
      <c r="AX433" s="343">
        <v>341</v>
      </c>
      <c r="AY433" s="352">
        <v>114</v>
      </c>
      <c r="AZ433" s="343"/>
      <c r="BA433" s="343"/>
    </row>
    <row r="434" spans="1:53" ht="13.95" customHeight="1" x14ac:dyDescent="0.25">
      <c r="A434" s="343">
        <f>COUNTIF($D$2:D434,D434)</f>
        <v>187</v>
      </c>
      <c r="B434" s="344" t="s">
        <v>1302</v>
      </c>
      <c r="C434" s="345" t="s">
        <v>1303</v>
      </c>
      <c r="D434" s="343" t="s">
        <v>41</v>
      </c>
      <c r="E434" s="346" t="s">
        <v>42</v>
      </c>
      <c r="F434" s="343" t="s">
        <v>43</v>
      </c>
      <c r="G434" s="681" t="s">
        <v>1179</v>
      </c>
      <c r="H434" s="343"/>
      <c r="I434" s="348" t="s">
        <v>52</v>
      </c>
      <c r="J434" s="378">
        <v>37187</v>
      </c>
      <c r="K434" s="348">
        <v>46113</v>
      </c>
      <c r="L434" s="343" t="s">
        <v>605</v>
      </c>
      <c r="M434" s="343"/>
      <c r="N434" s="349" t="str">
        <f>IF(OR(MASTER_Workers!$E434="Contractor-PF",MASTER_Workers!$E434="Company"),"Yes","No")</f>
        <v>Yes</v>
      </c>
      <c r="O434" s="349" t="str">
        <f>IF(Table2[[#This Row],[Unit]]= "Sakar-III", "YES", "NO")</f>
        <v>NO</v>
      </c>
      <c r="P434" s="350">
        <v>101792502857</v>
      </c>
      <c r="Q434" s="507">
        <v>0</v>
      </c>
      <c r="R434" s="343"/>
      <c r="S434" s="368" t="str">
        <f>IF(Table2[[#This Row],[Type]]&lt;&gt;"Company", "Contractor", IF(Table2[[#This Row],[Bank_Name]]&lt;&gt;"HDFC Bank", "Cheque Payment", "HDFC NEFT"))</f>
        <v>Contractor</v>
      </c>
      <c r="T434" s="507">
        <v>0</v>
      </c>
      <c r="U434" s="507">
        <v>0</v>
      </c>
      <c r="V434" s="352">
        <v>0</v>
      </c>
      <c r="W434" s="106">
        <v>336</v>
      </c>
      <c r="X434" s="106">
        <v>114</v>
      </c>
      <c r="Y434" s="106"/>
      <c r="Z434" s="107">
        <f t="shared" si="63"/>
        <v>450</v>
      </c>
      <c r="AA434" s="156">
        <f t="shared" si="64"/>
        <v>40</v>
      </c>
      <c r="AB434" s="155">
        <f>ROUND(IF(Table2[[#This Row],[Type]]="Company",Table2[[#This Row],[Basic_Rate_Day]]*8.33%,5),0)</f>
        <v>5</v>
      </c>
      <c r="AC434" s="107">
        <f t="shared" si="56"/>
        <v>495</v>
      </c>
      <c r="AD434" s="106">
        <v>501</v>
      </c>
      <c r="AE434" s="343"/>
      <c r="AF434" s="343"/>
      <c r="AG434" s="343"/>
      <c r="AH434" s="343"/>
      <c r="AI434" s="349" t="str">
        <f t="shared" si="61"/>
        <v>1</v>
      </c>
      <c r="AJ434" s="353">
        <f t="shared" si="62"/>
        <v>-52</v>
      </c>
      <c r="AK434" s="349" t="str" cm="1">
        <f t="array" ref="AK434">_xlfn.IFS(Z434&lt;=501, "440-501", Z434&lt;=550, "502-550", Z434&lt;=600, "551-600", Z434&lt;=650, "601-650", Z434&lt;=700, "651-700", TRUE, "Above 700")</f>
        <v>440-501</v>
      </c>
      <c r="AL434" s="343"/>
      <c r="AM434" s="348"/>
      <c r="AN434" s="378">
        <v>44545</v>
      </c>
      <c r="AO434" s="374" t="str">
        <f t="shared" si="57"/>
        <v>SV2PBHA036</v>
      </c>
      <c r="AP434" s="349" t="str">
        <f t="shared" ca="1" si="58"/>
        <v>4Y 8M</v>
      </c>
      <c r="AQ434" s="349" t="str">
        <f>IF(_xlfn.DAYS(SETUP!$A$2,AN434)&lt;365,"Less Than 1 Yr", IF(_xlfn.DAYS(SETUP!$A$2,AN434)&lt;=730,"1 Year to 2 Yrs", IF(_xlfn.DAYS(SETUP!$A$2,AN434)&lt;=1095,"2 Yrs to 3 Yrs", IF(_xlfn.DAYS(SETUP!$A$2,AN434)&lt;=1825,"3 Yrs to 5 Yrs", IF(_xlfn.DAYS(SETUP!$A$2,AN434)&lt;=2555,"5 Yrs to 7 Yrs", "Above 7 Yrs")))))</f>
        <v>3 Yrs to 5 Yrs</v>
      </c>
      <c r="AR434" s="356" t="str">
        <f>IF(J434="","",DATEDIF(J434,SETUP!$B$2,"Y")&amp;" Yrs")</f>
        <v>24 Yrs</v>
      </c>
      <c r="AS434" s="349" t="str">
        <f>IF(J434="","",
 IF(DATEDIF(J434,SETUP!$B$2,"Y")&lt;25,"Below 25",
 IF(DATEDIF(J434,SETUP!$B$2,"Y")&lt;30,"25-30",
 IF(DATEDIF(J434,SETUP!$B$2,"Y")&lt;35,"30-35",
 IF(DATEDIF(J434,SETUP!$B$2,"Y")&lt;40,"35-40",
 "Above 40")))))</f>
        <v>Below 25</v>
      </c>
      <c r="AT434" s="349"/>
      <c r="AU434" s="349"/>
      <c r="AV434" s="349">
        <f t="shared" si="60"/>
        <v>20</v>
      </c>
      <c r="AW434" s="357"/>
      <c r="AX434" s="343">
        <v>336</v>
      </c>
      <c r="AY434" s="352">
        <v>114</v>
      </c>
      <c r="AZ434" s="343"/>
      <c r="BA434" s="343"/>
    </row>
    <row r="435" spans="1:53" ht="13.95" customHeight="1" x14ac:dyDescent="0.25">
      <c r="A435" s="343">
        <f>COUNTIF($D$2:D435,D435)</f>
        <v>188</v>
      </c>
      <c r="B435" s="344" t="s">
        <v>1304</v>
      </c>
      <c r="C435" s="345" t="s">
        <v>1305</v>
      </c>
      <c r="D435" s="343" t="s">
        <v>41</v>
      </c>
      <c r="E435" s="346" t="s">
        <v>42</v>
      </c>
      <c r="F435" s="343" t="s">
        <v>43</v>
      </c>
      <c r="G435" s="681" t="s">
        <v>1179</v>
      </c>
      <c r="H435" s="343"/>
      <c r="I435" s="348" t="s">
        <v>52</v>
      </c>
      <c r="J435" s="378">
        <v>29493</v>
      </c>
      <c r="K435" s="348">
        <v>46113</v>
      </c>
      <c r="L435" s="343" t="s">
        <v>605</v>
      </c>
      <c r="M435" s="343"/>
      <c r="N435" s="349" t="str">
        <f>IF(OR(MASTER_Workers!$E435="Contractor-PF",MASTER_Workers!$E435="Company"),"Yes","No")</f>
        <v>Yes</v>
      </c>
      <c r="O435" s="349" t="str">
        <f>IF(Table2[[#This Row],[Unit]]= "Sakar-III", "YES", "NO")</f>
        <v>NO</v>
      </c>
      <c r="P435" s="350">
        <v>100509764705</v>
      </c>
      <c r="Q435" s="507">
        <v>0</v>
      </c>
      <c r="R435" s="343"/>
      <c r="S435" s="368" t="str">
        <f>IF(Table2[[#This Row],[Type]]&lt;&gt;"Company", "Contractor", IF(Table2[[#This Row],[Bank_Name]]&lt;&gt;"HDFC Bank", "Cheque Payment", "HDFC NEFT"))</f>
        <v>Contractor</v>
      </c>
      <c r="T435" s="507">
        <v>0</v>
      </c>
      <c r="U435" s="507">
        <v>0</v>
      </c>
      <c r="V435" s="352">
        <v>0</v>
      </c>
      <c r="W435" s="106">
        <v>331</v>
      </c>
      <c r="X435" s="106">
        <v>114</v>
      </c>
      <c r="Y435" s="106"/>
      <c r="Z435" s="107">
        <f t="shared" si="63"/>
        <v>445</v>
      </c>
      <c r="AA435" s="156">
        <f t="shared" si="64"/>
        <v>40</v>
      </c>
      <c r="AB435" s="155">
        <f>ROUND(IF(Table2[[#This Row],[Type]]="Company",Table2[[#This Row],[Basic_Rate_Day]]*8.33%,5),0)</f>
        <v>5</v>
      </c>
      <c r="AC435" s="107">
        <f t="shared" ref="AC435:AC439" si="65">+Z435+AA435+AB435</f>
        <v>490</v>
      </c>
      <c r="AD435" s="106">
        <v>501</v>
      </c>
      <c r="AE435" s="343"/>
      <c r="AF435" s="343"/>
      <c r="AG435" s="343"/>
      <c r="AH435" s="343"/>
      <c r="AI435" s="349" t="str">
        <f t="shared" si="61"/>
        <v>1</v>
      </c>
      <c r="AJ435" s="353">
        <f t="shared" si="62"/>
        <v>-57</v>
      </c>
      <c r="AK435" s="349" t="str" cm="1">
        <f t="array" ref="AK435">_xlfn.IFS(Z435&lt;=501, "440-501", Z435&lt;=550, "502-550", Z435&lt;=600, "551-600", Z435&lt;=650, "601-650", Z435&lt;=700, "651-700", TRUE, "Above 700")</f>
        <v>440-501</v>
      </c>
      <c r="AL435" s="343"/>
      <c r="AM435" s="348"/>
      <c r="AN435" s="378">
        <v>44531</v>
      </c>
      <c r="AO435" s="374" t="str">
        <f t="shared" si="57"/>
        <v>SV2PBHA037</v>
      </c>
      <c r="AP435" s="349" t="str">
        <f t="shared" ca="1" si="58"/>
        <v>4Y 8M</v>
      </c>
      <c r="AQ435" s="349" t="str">
        <f>IF(_xlfn.DAYS(SETUP!$A$2,AN435)&lt;365,"Less Than 1 Yr", IF(_xlfn.DAYS(SETUP!$A$2,AN435)&lt;=730,"1 Year to 2 Yrs", IF(_xlfn.DAYS(SETUP!$A$2,AN435)&lt;=1095,"2 Yrs to 3 Yrs", IF(_xlfn.DAYS(SETUP!$A$2,AN435)&lt;=1825,"3 Yrs to 5 Yrs", IF(_xlfn.DAYS(SETUP!$A$2,AN435)&lt;=2555,"5 Yrs to 7 Yrs", "Above 7 Yrs")))))</f>
        <v>3 Yrs to 5 Yrs</v>
      </c>
      <c r="AR435" s="356" t="str">
        <f>IF(J435="","",DATEDIF(J435,SETUP!$B$2,"Y")&amp;" Yrs")</f>
        <v>45 Yrs</v>
      </c>
      <c r="AS435" s="349" t="str">
        <f>IF(J435="","",
 IF(DATEDIF(J435,SETUP!$B$2,"Y")&lt;25,"Below 25",
 IF(DATEDIF(J435,SETUP!$B$2,"Y")&lt;30,"25-30",
 IF(DATEDIF(J435,SETUP!$B$2,"Y")&lt;35,"30-35",
 IF(DATEDIF(J435,SETUP!$B$2,"Y")&lt;40,"35-40",
 "Above 40")))))</f>
        <v>Above 40</v>
      </c>
      <c r="AT435" s="349"/>
      <c r="AU435" s="349"/>
      <c r="AV435" s="349">
        <f t="shared" si="60"/>
        <v>20</v>
      </c>
      <c r="AW435" s="357"/>
      <c r="AX435" s="343">
        <v>331</v>
      </c>
      <c r="AY435" s="352">
        <v>114</v>
      </c>
      <c r="AZ435" s="343"/>
      <c r="BA435" s="343"/>
    </row>
    <row r="436" spans="1:53" ht="13.95" customHeight="1" x14ac:dyDescent="0.25">
      <c r="A436" s="343">
        <f>COUNTIF($D$2:D436,D436)</f>
        <v>189</v>
      </c>
      <c r="B436" s="344" t="s">
        <v>1306</v>
      </c>
      <c r="C436" s="345" t="s">
        <v>1307</v>
      </c>
      <c r="D436" s="343" t="s">
        <v>41</v>
      </c>
      <c r="E436" s="346" t="s">
        <v>42</v>
      </c>
      <c r="F436" s="343" t="s">
        <v>43</v>
      </c>
      <c r="G436" s="681" t="s">
        <v>1179</v>
      </c>
      <c r="H436" s="343"/>
      <c r="I436" s="348" t="s">
        <v>52</v>
      </c>
      <c r="J436" s="378">
        <v>35947</v>
      </c>
      <c r="K436" s="348">
        <v>46113</v>
      </c>
      <c r="L436" s="343" t="s">
        <v>605</v>
      </c>
      <c r="M436" s="343"/>
      <c r="N436" s="349" t="str">
        <f>IF(OR(MASTER_Workers!$E436="Contractor-PF",MASTER_Workers!$E436="Company"),"Yes","No")</f>
        <v>Yes</v>
      </c>
      <c r="O436" s="349" t="str">
        <f>IF(Table2[[#This Row],[Unit]]= "Sakar-III", "YES", "NO")</f>
        <v>NO</v>
      </c>
      <c r="P436" s="350">
        <v>101797047226</v>
      </c>
      <c r="Q436" s="507">
        <v>0</v>
      </c>
      <c r="R436" s="343"/>
      <c r="S436" s="368" t="str">
        <f>IF(Table2[[#This Row],[Type]]&lt;&gt;"Company", "Contractor", IF(Table2[[#This Row],[Bank_Name]]&lt;&gt;"HDFC Bank", "Cheque Payment", "HDFC NEFT"))</f>
        <v>Contractor</v>
      </c>
      <c r="T436" s="507">
        <v>0</v>
      </c>
      <c r="U436" s="507">
        <v>0</v>
      </c>
      <c r="V436" s="352">
        <v>0</v>
      </c>
      <c r="W436" s="106">
        <v>336</v>
      </c>
      <c r="X436" s="106">
        <v>114</v>
      </c>
      <c r="Y436" s="106"/>
      <c r="Z436" s="107">
        <f t="shared" si="63"/>
        <v>450</v>
      </c>
      <c r="AA436" s="156">
        <f t="shared" si="64"/>
        <v>40</v>
      </c>
      <c r="AB436" s="155">
        <f>ROUND(IF(Table2[[#This Row],[Type]]="Company",Table2[[#This Row],[Basic_Rate_Day]]*8.33%,5),0)</f>
        <v>5</v>
      </c>
      <c r="AC436" s="107">
        <f t="shared" si="65"/>
        <v>495</v>
      </c>
      <c r="AD436" s="106">
        <v>501</v>
      </c>
      <c r="AE436" s="343"/>
      <c r="AF436" s="343"/>
      <c r="AG436" s="343"/>
      <c r="AH436" s="343"/>
      <c r="AI436" s="349" t="str">
        <f t="shared" si="61"/>
        <v>1</v>
      </c>
      <c r="AJ436" s="353">
        <f t="shared" si="62"/>
        <v>-52</v>
      </c>
      <c r="AK436" s="349" t="str" cm="1">
        <f t="array" ref="AK436">_xlfn.IFS(Z436&lt;=501, "440-501", Z436&lt;=550, "502-550", Z436&lt;=600, "551-600", Z436&lt;=650, "601-650", Z436&lt;=700, "651-700", TRUE, "Above 700")</f>
        <v>440-501</v>
      </c>
      <c r="AL436" s="343"/>
      <c r="AM436" s="348"/>
      <c r="AN436" s="378">
        <v>44410</v>
      </c>
      <c r="AO436" s="374" t="str">
        <f t="shared" ref="AO436:AO447" si="66">B436</f>
        <v>SV2PBHA038</v>
      </c>
      <c r="AP436" s="349" t="str">
        <f t="shared" ca="1" si="58"/>
        <v>5Y 0M</v>
      </c>
      <c r="AQ436" s="349" t="str">
        <f>IF(_xlfn.DAYS(SETUP!$A$2,AN436)&lt;365,"Less Than 1 Yr", IF(_xlfn.DAYS(SETUP!$A$2,AN436)&lt;=730,"1 Year to 2 Yrs", IF(_xlfn.DAYS(SETUP!$A$2,AN436)&lt;=1095,"2 Yrs to 3 Yrs", IF(_xlfn.DAYS(SETUP!$A$2,AN436)&lt;=1825,"3 Yrs to 5 Yrs", IF(_xlfn.DAYS(SETUP!$A$2,AN436)&lt;=2555,"5 Yrs to 7 Yrs", "Above 7 Yrs")))))</f>
        <v>3 Yrs to 5 Yrs</v>
      </c>
      <c r="AR436" s="356" t="str">
        <f>IF(J436="","",DATEDIF(J436,SETUP!$B$2,"Y")&amp;" Yrs")</f>
        <v>27 Yrs</v>
      </c>
      <c r="AS436" s="349" t="str">
        <f>IF(J436="","",
 IF(DATEDIF(J436,SETUP!$B$2,"Y")&lt;25,"Below 25",
 IF(DATEDIF(J436,SETUP!$B$2,"Y")&lt;30,"25-30",
 IF(DATEDIF(J436,SETUP!$B$2,"Y")&lt;35,"30-35",
 IF(DATEDIF(J436,SETUP!$B$2,"Y")&lt;40,"35-40",
 "Above 40")))))</f>
        <v>25-30</v>
      </c>
      <c r="AT436" s="349"/>
      <c r="AU436" s="349"/>
      <c r="AV436" s="349">
        <f t="shared" si="60"/>
        <v>20</v>
      </c>
      <c r="AW436" s="357"/>
      <c r="AX436" s="343">
        <v>336</v>
      </c>
      <c r="AY436" s="352">
        <v>114</v>
      </c>
      <c r="AZ436" s="343"/>
      <c r="BA436" s="343"/>
    </row>
    <row r="437" spans="1:53" ht="13.95" customHeight="1" x14ac:dyDescent="0.25">
      <c r="A437" s="343">
        <f>COUNTIF($D$2:D437,D437)</f>
        <v>190</v>
      </c>
      <c r="B437" s="344" t="s">
        <v>1308</v>
      </c>
      <c r="C437" s="345" t="s">
        <v>1309</v>
      </c>
      <c r="D437" s="343" t="s">
        <v>41</v>
      </c>
      <c r="E437" s="346" t="s">
        <v>42</v>
      </c>
      <c r="F437" s="343" t="s">
        <v>43</v>
      </c>
      <c r="G437" s="681" t="s">
        <v>1179</v>
      </c>
      <c r="H437" s="343"/>
      <c r="I437" s="348" t="s">
        <v>52</v>
      </c>
      <c r="J437" s="378">
        <v>31252</v>
      </c>
      <c r="K437" s="348">
        <v>46113</v>
      </c>
      <c r="L437" s="343" t="s">
        <v>605</v>
      </c>
      <c r="M437" s="343"/>
      <c r="N437" s="349" t="str">
        <f>IF(OR(MASTER_Workers!$E437="Contractor-PF",MASTER_Workers!$E437="Company"),"Yes","No")</f>
        <v>Yes</v>
      </c>
      <c r="O437" s="349" t="str">
        <f>IF(Table2[[#This Row],[Unit]]= "Sakar-III", "YES", "NO")</f>
        <v>NO</v>
      </c>
      <c r="P437" s="350">
        <v>101797045655</v>
      </c>
      <c r="Q437" s="507">
        <v>0</v>
      </c>
      <c r="R437" s="343"/>
      <c r="S437" s="368" t="str">
        <f>IF(Table2[[#This Row],[Type]]&lt;&gt;"Company", "Contractor", IF(Table2[[#This Row],[Bank_Name]]&lt;&gt;"HDFC Bank", "Cheque Payment", "HDFC NEFT"))</f>
        <v>Contractor</v>
      </c>
      <c r="T437" s="507">
        <v>0</v>
      </c>
      <c r="U437" s="507">
        <v>0</v>
      </c>
      <c r="V437" s="352">
        <v>0</v>
      </c>
      <c r="W437" s="106">
        <v>331</v>
      </c>
      <c r="X437" s="106">
        <v>114</v>
      </c>
      <c r="Y437" s="106"/>
      <c r="Z437" s="107">
        <f t="shared" si="63"/>
        <v>445</v>
      </c>
      <c r="AA437" s="156">
        <f t="shared" si="64"/>
        <v>40</v>
      </c>
      <c r="AB437" s="155">
        <f>ROUND(IF(Table2[[#This Row],[Type]]="Company",Table2[[#This Row],[Basic_Rate_Day]]*8.33%,5),0)</f>
        <v>5</v>
      </c>
      <c r="AC437" s="107">
        <f t="shared" si="65"/>
        <v>490</v>
      </c>
      <c r="AD437" s="106">
        <v>501</v>
      </c>
      <c r="AE437" s="343"/>
      <c r="AF437" s="343"/>
      <c r="AG437" s="343"/>
      <c r="AH437" s="343"/>
      <c r="AI437" s="349" t="str">
        <f t="shared" si="61"/>
        <v>1</v>
      </c>
      <c r="AJ437" s="353">
        <f t="shared" si="62"/>
        <v>-57</v>
      </c>
      <c r="AK437" s="349" t="str" cm="1">
        <f t="array" ref="AK437">_xlfn.IFS(Z437&lt;=501, "440-501", Z437&lt;=550, "502-550", Z437&lt;=600, "551-600", Z437&lt;=650, "601-650", Z437&lt;=700, "651-700", TRUE, "Above 700")</f>
        <v>440-501</v>
      </c>
      <c r="AL437" s="343"/>
      <c r="AM437" s="348"/>
      <c r="AN437" s="378">
        <v>44531</v>
      </c>
      <c r="AO437" s="374" t="str">
        <f t="shared" si="66"/>
        <v>SV2PBHA039</v>
      </c>
      <c r="AP437" s="349" t="str">
        <f t="shared" ca="1" si="58"/>
        <v>4Y 8M</v>
      </c>
      <c r="AQ437" s="349" t="str">
        <f>IF(_xlfn.DAYS(SETUP!$A$2,AN437)&lt;365,"Less Than 1 Yr", IF(_xlfn.DAYS(SETUP!$A$2,AN437)&lt;=730,"1 Year to 2 Yrs", IF(_xlfn.DAYS(SETUP!$A$2,AN437)&lt;=1095,"2 Yrs to 3 Yrs", IF(_xlfn.DAYS(SETUP!$A$2,AN437)&lt;=1825,"3 Yrs to 5 Yrs", IF(_xlfn.DAYS(SETUP!$A$2,AN437)&lt;=2555,"5 Yrs to 7 Yrs", "Above 7 Yrs")))))</f>
        <v>3 Yrs to 5 Yrs</v>
      </c>
      <c r="AR437" s="356" t="str">
        <f>IF(J437="","",DATEDIF(J437,SETUP!$B$2,"Y")&amp;" Yrs")</f>
        <v>40 Yrs</v>
      </c>
      <c r="AS437" s="349" t="str">
        <f>IF(J437="","",
 IF(DATEDIF(J437,SETUP!$B$2,"Y")&lt;25,"Below 25",
 IF(DATEDIF(J437,SETUP!$B$2,"Y")&lt;30,"25-30",
 IF(DATEDIF(J437,SETUP!$B$2,"Y")&lt;35,"30-35",
 IF(DATEDIF(J437,SETUP!$B$2,"Y")&lt;40,"35-40",
 "Above 40")))))</f>
        <v>Above 40</v>
      </c>
      <c r="AT437" s="349"/>
      <c r="AU437" s="349"/>
      <c r="AV437" s="349">
        <f t="shared" si="60"/>
        <v>20</v>
      </c>
      <c r="AW437" s="357"/>
      <c r="AX437" s="343">
        <v>331</v>
      </c>
      <c r="AY437" s="352">
        <v>114</v>
      </c>
      <c r="AZ437" s="343"/>
      <c r="BA437" s="343"/>
    </row>
    <row r="438" spans="1:53" ht="13.95" customHeight="1" x14ac:dyDescent="0.25">
      <c r="A438" s="343">
        <f>COUNTIF($D$2:D438,D438)</f>
        <v>191</v>
      </c>
      <c r="B438" s="344" t="s">
        <v>1310</v>
      </c>
      <c r="C438" s="345" t="s">
        <v>1311</v>
      </c>
      <c r="D438" s="343" t="s">
        <v>41</v>
      </c>
      <c r="E438" s="346" t="s">
        <v>42</v>
      </c>
      <c r="F438" s="343" t="s">
        <v>43</v>
      </c>
      <c r="G438" s="681" t="s">
        <v>1179</v>
      </c>
      <c r="H438" s="343"/>
      <c r="I438" s="348" t="s">
        <v>52</v>
      </c>
      <c r="J438" s="378">
        <v>37322</v>
      </c>
      <c r="K438" s="348">
        <v>46113</v>
      </c>
      <c r="L438" s="343" t="s">
        <v>605</v>
      </c>
      <c r="M438" s="343"/>
      <c r="N438" s="349" t="str">
        <f>IF(OR(MASTER_Workers!$E438="Contractor-PF",MASTER_Workers!$E438="Company"),"Yes","No")</f>
        <v>Yes</v>
      </c>
      <c r="O438" s="349" t="str">
        <f>IF(Table2[[#This Row],[Unit]]= "Sakar-III", "YES", "NO")</f>
        <v>NO</v>
      </c>
      <c r="P438" s="350">
        <v>101582241068</v>
      </c>
      <c r="Q438" s="507">
        <v>0</v>
      </c>
      <c r="R438" s="343"/>
      <c r="S438" s="368" t="str">
        <f>IF(Table2[[#This Row],[Type]]&lt;&gt;"Company", "Contractor", IF(Table2[[#This Row],[Bank_Name]]&lt;&gt;"HDFC Bank", "Cheque Payment", "HDFC NEFT"))</f>
        <v>Contractor</v>
      </c>
      <c r="T438" s="507">
        <v>0</v>
      </c>
      <c r="U438" s="507">
        <v>0</v>
      </c>
      <c r="V438" s="352">
        <v>0</v>
      </c>
      <c r="W438" s="106">
        <v>346</v>
      </c>
      <c r="X438" s="106">
        <v>114</v>
      </c>
      <c r="Y438" s="106"/>
      <c r="Z438" s="107">
        <f t="shared" si="63"/>
        <v>460</v>
      </c>
      <c r="AA438" s="156">
        <f t="shared" si="64"/>
        <v>42</v>
      </c>
      <c r="AB438" s="155">
        <f>ROUND(IF(Table2[[#This Row],[Type]]="Company",Table2[[#This Row],[Basic_Rate_Day]]*8.33%,5),0)</f>
        <v>5</v>
      </c>
      <c r="AC438" s="107">
        <f t="shared" si="65"/>
        <v>507</v>
      </c>
      <c r="AD438" s="106">
        <v>501</v>
      </c>
      <c r="AE438" s="343"/>
      <c r="AF438" s="343"/>
      <c r="AG438" s="343"/>
      <c r="AH438" s="343"/>
      <c r="AI438" s="349" t="str">
        <f t="shared" si="61"/>
        <v>1</v>
      </c>
      <c r="AJ438" s="353">
        <f t="shared" si="62"/>
        <v>-42</v>
      </c>
      <c r="AK438" s="349" t="str" cm="1">
        <f t="array" ref="AK438">_xlfn.IFS(Z438&lt;=501, "440-501", Z438&lt;=550, "502-550", Z438&lt;=600, "551-600", Z438&lt;=650, "601-650", Z438&lt;=700, "651-700", TRUE, "Above 700")</f>
        <v>440-501</v>
      </c>
      <c r="AL438" s="343"/>
      <c r="AM438" s="348"/>
      <c r="AN438" s="378">
        <v>44013</v>
      </c>
      <c r="AO438" s="374" t="str">
        <f t="shared" si="66"/>
        <v>SV2PBHA040</v>
      </c>
      <c r="AP438" s="349" t="str">
        <f t="shared" ca="1" si="58"/>
        <v>6Y 1M</v>
      </c>
      <c r="AQ438" s="349" t="str">
        <f>IF(_xlfn.DAYS(SETUP!$A$2,AN438)&lt;365,"Less Than 1 Yr", IF(_xlfn.DAYS(SETUP!$A$2,AN438)&lt;=730,"1 Year to 2 Yrs", IF(_xlfn.DAYS(SETUP!$A$2,AN438)&lt;=1095,"2 Yrs to 3 Yrs", IF(_xlfn.DAYS(SETUP!$A$2,AN438)&lt;=1825,"3 Yrs to 5 Yrs", IF(_xlfn.DAYS(SETUP!$A$2,AN438)&lt;=2555,"5 Yrs to 7 Yrs", "Above 7 Yrs")))))</f>
        <v>5 Yrs to 7 Yrs</v>
      </c>
      <c r="AR438" s="356" t="str">
        <f>IF(J438="","",DATEDIF(J438,SETUP!$B$2,"Y")&amp;" Yrs")</f>
        <v>24 Yrs</v>
      </c>
      <c r="AS438" s="349" t="str">
        <f>IF(J438="","",
 IF(DATEDIF(J438,SETUP!$B$2,"Y")&lt;25,"Below 25",
 IF(DATEDIF(J438,SETUP!$B$2,"Y")&lt;30,"25-30",
 IF(DATEDIF(J438,SETUP!$B$2,"Y")&lt;35,"30-35",
 IF(DATEDIF(J438,SETUP!$B$2,"Y")&lt;40,"35-40",
 "Above 40")))))</f>
        <v>Below 25</v>
      </c>
      <c r="AT438" s="349"/>
      <c r="AU438" s="349"/>
      <c r="AV438" s="349">
        <f t="shared" si="60"/>
        <v>20</v>
      </c>
      <c r="AW438" s="357"/>
      <c r="AX438" s="343">
        <v>346</v>
      </c>
      <c r="AY438" s="352">
        <v>114</v>
      </c>
      <c r="AZ438" s="343"/>
      <c r="BA438" s="343"/>
    </row>
    <row r="439" spans="1:53" ht="13.95" customHeight="1" x14ac:dyDescent="0.25">
      <c r="A439" s="343">
        <f>COUNTIF($D$2:D439,D439)</f>
        <v>192</v>
      </c>
      <c r="B439" s="344" t="s">
        <v>1312</v>
      </c>
      <c r="C439" s="345" t="s">
        <v>1313</v>
      </c>
      <c r="D439" s="343" t="s">
        <v>41</v>
      </c>
      <c r="E439" s="346" t="s">
        <v>42</v>
      </c>
      <c r="F439" s="343" t="s">
        <v>43</v>
      </c>
      <c r="G439" s="681" t="s">
        <v>1179</v>
      </c>
      <c r="H439" s="343"/>
      <c r="I439" s="348" t="s">
        <v>52</v>
      </c>
      <c r="J439" s="378">
        <v>36161</v>
      </c>
      <c r="K439" s="348">
        <v>46113</v>
      </c>
      <c r="L439" s="343" t="s">
        <v>605</v>
      </c>
      <c r="M439" s="343"/>
      <c r="N439" s="349" t="str">
        <f>IF(OR(MASTER_Workers!$E439="Contractor-PF",MASTER_Workers!$E439="Company"),"Yes","No")</f>
        <v>Yes</v>
      </c>
      <c r="O439" s="349" t="str">
        <f>IF(Table2[[#This Row],[Unit]]= "Sakar-III", "YES", "NO")</f>
        <v>NO</v>
      </c>
      <c r="P439" s="350">
        <v>101682099830</v>
      </c>
      <c r="Q439" s="507">
        <v>0</v>
      </c>
      <c r="R439" s="343"/>
      <c r="S439" s="368" t="str">
        <f>IF(Table2[[#This Row],[Type]]&lt;&gt;"Company", "Contractor", IF(Table2[[#This Row],[Bank_Name]]&lt;&gt;"HDFC Bank", "Cheque Payment", "HDFC NEFT"))</f>
        <v>Contractor</v>
      </c>
      <c r="T439" s="507">
        <v>0</v>
      </c>
      <c r="U439" s="507">
        <v>0</v>
      </c>
      <c r="V439" s="352">
        <v>0</v>
      </c>
      <c r="W439" s="106">
        <v>366</v>
      </c>
      <c r="X439" s="106">
        <v>139</v>
      </c>
      <c r="Y439" s="106"/>
      <c r="Z439" s="107">
        <f t="shared" si="63"/>
        <v>505</v>
      </c>
      <c r="AA439" s="156">
        <f t="shared" si="64"/>
        <v>44</v>
      </c>
      <c r="AB439" s="155">
        <f>ROUND(IF(Table2[[#This Row],[Type]]="Company",Table2[[#This Row],[Basic_Rate_Day]]*8.33%,5),0)</f>
        <v>5</v>
      </c>
      <c r="AC439" s="107">
        <f t="shared" si="65"/>
        <v>554</v>
      </c>
      <c r="AD439" s="106">
        <v>501</v>
      </c>
      <c r="AE439" s="343"/>
      <c r="AF439" s="343"/>
      <c r="AG439" s="343"/>
      <c r="AH439" s="343"/>
      <c r="AI439" s="349" t="str">
        <f t="shared" si="61"/>
        <v>1</v>
      </c>
      <c r="AJ439" s="353">
        <f t="shared" si="62"/>
        <v>3</v>
      </c>
      <c r="AK439" s="349" t="str" cm="1">
        <f t="array" ref="AK439">_xlfn.IFS(Z439&lt;=501, "440-501", Z439&lt;=550, "502-550", Z439&lt;=600, "551-600", Z439&lt;=650, "601-650", Z439&lt;=700, "651-700", TRUE, "Above 700")</f>
        <v>502-550</v>
      </c>
      <c r="AL439" s="343"/>
      <c r="AM439" s="348"/>
      <c r="AN439" s="378">
        <v>43678</v>
      </c>
      <c r="AO439" s="374" t="str">
        <f t="shared" si="66"/>
        <v>SV2PBHA041</v>
      </c>
      <c r="AP439" s="349" t="str">
        <f t="shared" ca="1" si="58"/>
        <v>7Y 0M</v>
      </c>
      <c r="AQ439" s="349" t="str">
        <f>IF(_xlfn.DAYS(SETUP!$A$2,AN439)&lt;365,"Less Than 1 Yr", IF(_xlfn.DAYS(SETUP!$A$2,AN439)&lt;=730,"1 Year to 2 Yrs", IF(_xlfn.DAYS(SETUP!$A$2,AN439)&lt;=1095,"2 Yrs to 3 Yrs", IF(_xlfn.DAYS(SETUP!$A$2,AN439)&lt;=1825,"3 Yrs to 5 Yrs", IF(_xlfn.DAYS(SETUP!$A$2,AN439)&lt;=2555,"5 Yrs to 7 Yrs", "Above 7 Yrs")))))</f>
        <v>Above 7 Yrs</v>
      </c>
      <c r="AR439" s="356" t="str">
        <f>IF(J439="","",DATEDIF(J439,SETUP!$B$2,"Y")&amp;" Yrs")</f>
        <v>27 Yrs</v>
      </c>
      <c r="AS439" s="349" t="str">
        <f>IF(J439="","",
 IF(DATEDIF(J439,SETUP!$B$2,"Y")&lt;25,"Below 25",
 IF(DATEDIF(J439,SETUP!$B$2,"Y")&lt;30,"25-30",
 IF(DATEDIF(J439,SETUP!$B$2,"Y")&lt;35,"30-35",
 IF(DATEDIF(J439,SETUP!$B$2,"Y")&lt;40,"35-40",
 "Above 40")))))</f>
        <v>25-30</v>
      </c>
      <c r="AT439" s="349"/>
      <c r="AU439" s="349"/>
      <c r="AV439" s="349">
        <f t="shared" si="60"/>
        <v>20</v>
      </c>
      <c r="AW439" s="357"/>
      <c r="AX439" s="343">
        <v>366</v>
      </c>
      <c r="AY439" s="352">
        <v>139</v>
      </c>
      <c r="AZ439" s="343"/>
      <c r="BA439" s="343"/>
    </row>
    <row r="440" spans="1:53" ht="13.95" customHeight="1" x14ac:dyDescent="0.25">
      <c r="A440" s="343">
        <f>COUNTIF($D$2:D440,D440)</f>
        <v>193</v>
      </c>
      <c r="B440" s="344" t="s">
        <v>1315</v>
      </c>
      <c r="C440" s="345" t="s">
        <v>2007</v>
      </c>
      <c r="D440" s="343" t="s">
        <v>41</v>
      </c>
      <c r="E440" s="346" t="s">
        <v>163</v>
      </c>
      <c r="F440" s="347" t="s">
        <v>163</v>
      </c>
      <c r="G440" s="681" t="s">
        <v>1179</v>
      </c>
      <c r="H440" s="343"/>
      <c r="I440" s="348" t="s">
        <v>45</v>
      </c>
      <c r="J440" s="348">
        <v>37257</v>
      </c>
      <c r="K440" s="348">
        <v>46113</v>
      </c>
      <c r="L440" s="343" t="s">
        <v>615</v>
      </c>
      <c r="M440" s="343"/>
      <c r="N440" s="349" t="str">
        <f>IF(OR(MASTER_Workers!$E440="Contractor-PF",MASTER_Workers!$E440="Company"),"Yes","No")</f>
        <v>Yes</v>
      </c>
      <c r="O440" s="349" t="str">
        <f>IF(Table2[[#This Row],[Unit]]= "Sakar-III", "YES", "NO")</f>
        <v>NO</v>
      </c>
      <c r="P440" s="350">
        <v>0</v>
      </c>
      <c r="Q440" s="507">
        <v>0</v>
      </c>
      <c r="R440" s="343"/>
      <c r="S440" s="368" t="str">
        <f>IF(Table2[[#This Row],[Type]]&lt;&gt;"Company", "Contractor", IF(Table2[[#This Row],[Bank_Name]]&lt;&gt;"HDFC Bank", "Cheque Payment", "HDFC NEFT"))</f>
        <v>Cheque Payment</v>
      </c>
      <c r="T440" s="507">
        <v>0</v>
      </c>
      <c r="U440" s="507">
        <v>0</v>
      </c>
      <c r="V440" s="352">
        <v>0</v>
      </c>
      <c r="W440" s="106">
        <v>460</v>
      </c>
      <c r="X440" s="106">
        <v>152</v>
      </c>
      <c r="Y440" s="106"/>
      <c r="Z440" s="107">
        <f t="shared" si="63"/>
        <v>612</v>
      </c>
      <c r="AA440" s="156">
        <f t="shared" si="64"/>
        <v>55</v>
      </c>
      <c r="AB440" s="155">
        <f>ROUND(IF(Table2[[#This Row],[Type]]="Company",Table2[[#This Row],[Basic_Rate_Day]]*8.33%,5),0)</f>
        <v>38</v>
      </c>
      <c r="AC440" s="107">
        <f t="shared" ref="AC440:AC447" si="67">+Z440+AA440+AB440</f>
        <v>705</v>
      </c>
      <c r="AD440" s="106">
        <v>501</v>
      </c>
      <c r="AE440" s="343"/>
      <c r="AF440" s="343"/>
      <c r="AG440" s="343"/>
      <c r="AH440" s="343"/>
      <c r="AI440" s="349" t="str">
        <f t="shared" si="61"/>
        <v>1</v>
      </c>
      <c r="AJ440" s="353">
        <f t="shared" si="62"/>
        <v>110</v>
      </c>
      <c r="AK440" s="349" t="str" cm="1">
        <f t="array" ref="AK440">_xlfn.IFS(Z440&lt;=501, "440-501", Z440&lt;=550, "502-550", Z440&lt;=600, "551-600", Z440&lt;=650, "601-650", Z440&lt;=700, "651-700", TRUE, "Above 700")</f>
        <v>601-650</v>
      </c>
      <c r="AL440" s="343"/>
      <c r="AM440" s="348"/>
      <c r="AN440" s="348">
        <f t="shared" ref="AN440:AN447" si="68">K440</f>
        <v>46113</v>
      </c>
      <c r="AO440" s="374" t="str">
        <f t="shared" si="66"/>
        <v>SV2PCOM132</v>
      </c>
      <c r="AP440" s="349" t="str">
        <f t="shared" ca="1" si="58"/>
        <v>0Y 4M</v>
      </c>
      <c r="AQ440" s="349" t="str">
        <f>IF(_xlfn.DAYS(SETUP!$A$2,AN440)&lt;365,"Less Than 1 Yr", IF(_xlfn.DAYS(SETUP!$A$2,AN440)&lt;=730,"1 Year to 2 Yrs", IF(_xlfn.DAYS(SETUP!$A$2,AN440)&lt;=1095,"2 Yrs to 3 Yrs", IF(_xlfn.DAYS(SETUP!$A$2,AN440)&lt;=1825,"3 Yrs to 5 Yrs", IF(_xlfn.DAYS(SETUP!$A$2,AN440)&lt;=2555,"5 Yrs to 7 Yrs", "Above 7 Yrs")))))</f>
        <v>Less Than 1 Yr</v>
      </c>
      <c r="AR440" s="356" t="str">
        <f>IF(J440="","",DATEDIF(J440,SETUP!$B$2,"Y")&amp;" Yrs")</f>
        <v>24 Yrs</v>
      </c>
      <c r="AS440" s="349" t="str">
        <f>IF(J440="","",
 IF(DATEDIF(J440,SETUP!$B$2,"Y")&lt;25,"Below 25",
 IF(DATEDIF(J440,SETUP!$B$2,"Y")&lt;30,"25-30",
 IF(DATEDIF(J440,SETUP!$B$2,"Y")&lt;35,"30-35",
 IF(DATEDIF(J440,SETUP!$B$2,"Y")&lt;40,"35-40",
 "Above 40")))))</f>
        <v>Below 25</v>
      </c>
      <c r="AT440" s="349"/>
      <c r="AU440" s="349"/>
      <c r="AV440" s="349">
        <f t="shared" si="60"/>
        <v>30</v>
      </c>
      <c r="AW440" s="343"/>
      <c r="AX440" s="343">
        <v>460</v>
      </c>
      <c r="AY440" s="352">
        <v>152</v>
      </c>
      <c r="AZ440" s="343"/>
      <c r="BA440" s="343"/>
    </row>
    <row r="441" spans="1:53" ht="13.95" customHeight="1" x14ac:dyDescent="0.25">
      <c r="A441" s="343">
        <f>COUNTIF($D$2:D441,D441)</f>
        <v>194</v>
      </c>
      <c r="B441" s="344" t="s">
        <v>1317</v>
      </c>
      <c r="C441" s="345" t="s">
        <v>1929</v>
      </c>
      <c r="D441" s="343" t="s">
        <v>41</v>
      </c>
      <c r="E441" s="346" t="s">
        <v>163</v>
      </c>
      <c r="F441" s="347" t="s">
        <v>163</v>
      </c>
      <c r="G441" s="681" t="s">
        <v>1179</v>
      </c>
      <c r="H441" s="343"/>
      <c r="I441" s="348" t="s">
        <v>45</v>
      </c>
      <c r="J441" s="348">
        <v>36526</v>
      </c>
      <c r="K441" s="348">
        <v>46113</v>
      </c>
      <c r="L441" s="343" t="s">
        <v>615</v>
      </c>
      <c r="M441" s="343"/>
      <c r="N441" s="349" t="str">
        <f>IF(OR(MASTER_Workers!$E441="Contractor-PF",MASTER_Workers!$E441="Company"),"Yes","No")</f>
        <v>Yes</v>
      </c>
      <c r="O441" s="349" t="str">
        <f>IF(Table2[[#This Row],[Unit]]= "Sakar-III", "YES", "NO")</f>
        <v>NO</v>
      </c>
      <c r="P441" s="367">
        <v>102339470452</v>
      </c>
      <c r="Q441" s="507">
        <v>0</v>
      </c>
      <c r="R441" s="343"/>
      <c r="S441" s="368" t="str">
        <f>IF(Table2[[#This Row],[Type]]&lt;&gt;"Company", "Contractor", IF(Table2[[#This Row],[Bank_Name]]&lt;&gt;"HDFC Bank", "Cheque Payment", "HDFC NEFT"))</f>
        <v>HDFC NEFT</v>
      </c>
      <c r="T441" s="343" t="s">
        <v>1082</v>
      </c>
      <c r="U441" s="350">
        <v>50100876592870</v>
      </c>
      <c r="V441" s="352">
        <v>0</v>
      </c>
      <c r="W441" s="106">
        <v>460</v>
      </c>
      <c r="X441" s="106">
        <v>152</v>
      </c>
      <c r="Y441" s="106"/>
      <c r="Z441" s="107">
        <f t="shared" si="63"/>
        <v>612</v>
      </c>
      <c r="AA441" s="156">
        <f t="shared" si="64"/>
        <v>55</v>
      </c>
      <c r="AB441" s="155">
        <f>ROUND(IF(Table2[[#This Row],[Type]]="Company",Table2[[#This Row],[Basic_Rate_Day]]*8.33%,5),0)</f>
        <v>38</v>
      </c>
      <c r="AC441" s="107">
        <f t="shared" si="67"/>
        <v>705</v>
      </c>
      <c r="AD441" s="106">
        <v>501</v>
      </c>
      <c r="AE441" s="343"/>
      <c r="AF441" s="343"/>
      <c r="AG441" s="343"/>
      <c r="AH441" s="343"/>
      <c r="AI441" s="349" t="str">
        <f t="shared" si="61"/>
        <v>1</v>
      </c>
      <c r="AJ441" s="369">
        <f t="shared" si="62"/>
        <v>110</v>
      </c>
      <c r="AK441" s="349" t="str" cm="1">
        <f t="array" ref="AK441">_xlfn.IFS(Z441&lt;=501, "440-501", Z441&lt;=550, "502-550", Z441&lt;=600, "551-600", Z441&lt;=650, "601-650", Z441&lt;=700, "651-700", TRUE, "Above 700")</f>
        <v>601-650</v>
      </c>
      <c r="AL441" s="343"/>
      <c r="AM441" s="348"/>
      <c r="AN441" s="348">
        <f t="shared" si="68"/>
        <v>46113</v>
      </c>
      <c r="AO441" s="374" t="str">
        <f t="shared" si="66"/>
        <v>SV2PCOM133</v>
      </c>
      <c r="AP441" s="349" t="str">
        <f t="shared" ca="1" si="58"/>
        <v>0Y 4M</v>
      </c>
      <c r="AQ441" s="349" t="str">
        <f>IF(_xlfn.DAYS(SETUP!$A$2,AN441)&lt;365,"Less Than 1 Yr", IF(_xlfn.DAYS(SETUP!$A$2,AN441)&lt;=730,"1 Year to 2 Yrs", IF(_xlfn.DAYS(SETUP!$A$2,AN441)&lt;=1095,"2 Yrs to 3 Yrs", IF(_xlfn.DAYS(SETUP!$A$2,AN441)&lt;=1825,"3 Yrs to 5 Yrs", IF(_xlfn.DAYS(SETUP!$A$2,AN441)&lt;=2555,"5 Yrs to 7 Yrs", "Above 7 Yrs")))))</f>
        <v>Less Than 1 Yr</v>
      </c>
      <c r="AR441" s="356" t="str">
        <f>IF(J441="","",DATEDIF(J441,SETUP!$B$2,"Y")&amp;" Yrs")</f>
        <v>26 Yrs</v>
      </c>
      <c r="AS441" s="349" t="str">
        <f>IF(J441="","",
 IF(DATEDIF(J441,SETUP!$B$2,"Y")&lt;25,"Below 25",
 IF(DATEDIF(J441,SETUP!$B$2,"Y")&lt;30,"25-30",
 IF(DATEDIF(J441,SETUP!$B$2,"Y")&lt;35,"30-35",
 IF(DATEDIF(J441,SETUP!$B$2,"Y")&lt;40,"35-40",
 "Above 40")))))</f>
        <v>25-30</v>
      </c>
      <c r="AT441" s="343"/>
      <c r="AU441" s="343"/>
      <c r="AV441" s="349">
        <f t="shared" si="60"/>
        <v>30</v>
      </c>
      <c r="AW441" s="343"/>
      <c r="AX441" s="343">
        <v>460</v>
      </c>
      <c r="AY441" s="352">
        <v>152</v>
      </c>
      <c r="AZ441" s="343"/>
      <c r="BA441" s="343"/>
    </row>
    <row r="442" spans="1:53" ht="13.95" customHeight="1" x14ac:dyDescent="0.25">
      <c r="A442" s="343">
        <f>COUNTIF($D$2:D442,D442)</f>
        <v>195</v>
      </c>
      <c r="B442" s="344" t="s">
        <v>1321</v>
      </c>
      <c r="C442" s="345" t="s">
        <v>1322</v>
      </c>
      <c r="D442" s="343" t="s">
        <v>41</v>
      </c>
      <c r="E442" s="346" t="s">
        <v>163</v>
      </c>
      <c r="F442" s="347" t="s">
        <v>163</v>
      </c>
      <c r="G442" s="681" t="s">
        <v>1179</v>
      </c>
      <c r="H442" s="343"/>
      <c r="I442" s="348" t="s">
        <v>52</v>
      </c>
      <c r="J442" s="348">
        <v>31413</v>
      </c>
      <c r="K442" s="348">
        <v>46113</v>
      </c>
      <c r="L442" s="343" t="s">
        <v>605</v>
      </c>
      <c r="M442" s="343"/>
      <c r="N442" s="349" t="str">
        <f>IF(OR(MASTER_Workers!$E442="Contractor-PF",MASTER_Workers!$E442="Company"),"Yes","No")</f>
        <v>Yes</v>
      </c>
      <c r="O442" s="349" t="str">
        <f>IF(Table2[[#This Row],[Unit]]= "Sakar-III", "YES", "NO")</f>
        <v>NO</v>
      </c>
      <c r="P442" s="367">
        <v>102328507523</v>
      </c>
      <c r="Q442" s="507">
        <v>0</v>
      </c>
      <c r="R442" s="343"/>
      <c r="S442" s="368" t="str">
        <f>IF(Table2[[#This Row],[Type]]&lt;&gt;"Company", "Contractor", IF(Table2[[#This Row],[Bank_Name]]&lt;&gt;"HDFC Bank", "Cheque Payment", "HDFC NEFT"))</f>
        <v>HDFC NEFT</v>
      </c>
      <c r="T442" s="343" t="s">
        <v>1082</v>
      </c>
      <c r="U442" s="350">
        <v>50100858362971</v>
      </c>
      <c r="V442" s="352">
        <v>0</v>
      </c>
      <c r="W442" s="106">
        <v>320</v>
      </c>
      <c r="X442" s="106">
        <v>120</v>
      </c>
      <c r="Y442" s="106"/>
      <c r="Z442" s="107">
        <f t="shared" si="63"/>
        <v>440</v>
      </c>
      <c r="AA442" s="156">
        <f t="shared" si="64"/>
        <v>38</v>
      </c>
      <c r="AB442" s="155">
        <f>ROUND(IF(Table2[[#This Row],[Type]]="Company",Table2[[#This Row],[Basic_Rate_Day]]*8.33%,5),0)</f>
        <v>27</v>
      </c>
      <c r="AC442" s="107">
        <f t="shared" si="67"/>
        <v>505</v>
      </c>
      <c r="AD442" s="106">
        <v>501</v>
      </c>
      <c r="AE442" s="343"/>
      <c r="AF442" s="343"/>
      <c r="AG442" s="343"/>
      <c r="AH442" s="343"/>
      <c r="AI442" s="349" t="str">
        <f t="shared" si="61"/>
        <v>1</v>
      </c>
      <c r="AJ442" s="369">
        <f t="shared" si="62"/>
        <v>-62</v>
      </c>
      <c r="AK442" s="349" t="str" cm="1">
        <f t="array" ref="AK442">_xlfn.IFS(Z442&lt;=501, "440-501", Z442&lt;=550, "502-550", Z442&lt;=600, "551-600", Z442&lt;=650, "601-650", Z442&lt;=700, "651-700", TRUE, "Above 700")</f>
        <v>440-501</v>
      </c>
      <c r="AL442" s="343"/>
      <c r="AM442" s="348"/>
      <c r="AN442" s="348">
        <f t="shared" si="68"/>
        <v>46113</v>
      </c>
      <c r="AO442" s="374" t="str">
        <f t="shared" si="66"/>
        <v>SV2PCOM135</v>
      </c>
      <c r="AP442" s="349" t="str">
        <f t="shared" ca="1" si="58"/>
        <v>0Y 4M</v>
      </c>
      <c r="AQ442" s="349" t="str">
        <f>IF(_xlfn.DAYS(SETUP!$A$2,AN442)&lt;365,"Less Than 1 Yr", IF(_xlfn.DAYS(SETUP!$A$2,AN442)&lt;=730,"1 Year to 2 Yrs", IF(_xlfn.DAYS(SETUP!$A$2,AN442)&lt;=1095,"2 Yrs to 3 Yrs", IF(_xlfn.DAYS(SETUP!$A$2,AN442)&lt;=1825,"3 Yrs to 5 Yrs", IF(_xlfn.DAYS(SETUP!$A$2,AN442)&lt;=2555,"5 Yrs to 7 Yrs", "Above 7 Yrs")))))</f>
        <v>Less Than 1 Yr</v>
      </c>
      <c r="AR442" s="356" t="str">
        <f>IF(J442="","",DATEDIF(J442,SETUP!$B$2,"Y")&amp;" Yrs")</f>
        <v>40 Yrs</v>
      </c>
      <c r="AS442" s="349" t="str">
        <f>IF(J442="","",
 IF(DATEDIF(J442,SETUP!$B$2,"Y")&lt;25,"Below 25",
 IF(DATEDIF(J442,SETUP!$B$2,"Y")&lt;30,"25-30",
 IF(DATEDIF(J442,SETUP!$B$2,"Y")&lt;35,"30-35",
 IF(DATEDIF(J442,SETUP!$B$2,"Y")&lt;40,"35-40",
 "Above 40")))))</f>
        <v>Above 40</v>
      </c>
      <c r="AT442" s="343"/>
      <c r="AU442" s="343"/>
      <c r="AV442" s="349">
        <f t="shared" si="60"/>
        <v>20</v>
      </c>
      <c r="AW442" s="357"/>
      <c r="AX442" s="343">
        <v>320</v>
      </c>
      <c r="AY442" s="352">
        <v>120</v>
      </c>
      <c r="AZ442" s="343"/>
      <c r="BA442" s="343"/>
    </row>
    <row r="443" spans="1:53" ht="13.95" customHeight="1" x14ac:dyDescent="0.25">
      <c r="A443" s="343">
        <f>COUNTIF($D$2:D443,D443)</f>
        <v>196</v>
      </c>
      <c r="B443" s="344" t="s">
        <v>1323</v>
      </c>
      <c r="C443" s="345" t="s">
        <v>1324</v>
      </c>
      <c r="D443" s="343" t="s">
        <v>41</v>
      </c>
      <c r="E443" s="346" t="s">
        <v>163</v>
      </c>
      <c r="F443" s="347" t="s">
        <v>163</v>
      </c>
      <c r="G443" s="681" t="s">
        <v>1179</v>
      </c>
      <c r="H443" s="343"/>
      <c r="I443" s="348" t="s">
        <v>45</v>
      </c>
      <c r="J443" s="348">
        <v>31464</v>
      </c>
      <c r="K443" s="348">
        <v>46113</v>
      </c>
      <c r="L443" s="343" t="s">
        <v>605</v>
      </c>
      <c r="M443" s="343"/>
      <c r="N443" s="349" t="str">
        <f>IF(OR(MASTER_Workers!$E443="Contractor-PF",MASTER_Workers!$E443="Company"),"Yes","No")</f>
        <v>Yes</v>
      </c>
      <c r="O443" s="349" t="str">
        <f>IF(Table2[[#This Row],[Unit]]= "Sakar-III", "YES", "NO")</f>
        <v>NO</v>
      </c>
      <c r="P443" s="367">
        <v>100164954275</v>
      </c>
      <c r="Q443" s="350">
        <v>100164954275</v>
      </c>
      <c r="R443" s="343"/>
      <c r="S443" s="368" t="str">
        <f>IF(Table2[[#This Row],[Type]]&lt;&gt;"Company", "Contractor", IF(Table2[[#This Row],[Bank_Name]]&lt;&gt;"HDFC Bank", "Cheque Payment", "HDFC NEFT"))</f>
        <v>Cheque Payment</v>
      </c>
      <c r="T443" s="507">
        <v>0</v>
      </c>
      <c r="U443" s="507">
        <v>0</v>
      </c>
      <c r="V443" s="352">
        <v>0</v>
      </c>
      <c r="W443" s="106">
        <v>480</v>
      </c>
      <c r="X443" s="106">
        <v>142</v>
      </c>
      <c r="Y443" s="106"/>
      <c r="Z443" s="107">
        <f t="shared" si="63"/>
        <v>622</v>
      </c>
      <c r="AA443" s="156">
        <f t="shared" si="64"/>
        <v>58</v>
      </c>
      <c r="AB443" s="155">
        <f>ROUND(IF(Table2[[#This Row],[Type]]="Company",Table2[[#This Row],[Basic_Rate_Day]]*8.33%,5),0)</f>
        <v>40</v>
      </c>
      <c r="AC443" s="107">
        <f t="shared" si="67"/>
        <v>720</v>
      </c>
      <c r="AD443" s="106">
        <v>501</v>
      </c>
      <c r="AE443" s="343"/>
      <c r="AF443" s="343"/>
      <c r="AG443" s="343"/>
      <c r="AH443" s="343"/>
      <c r="AI443" s="349" t="str">
        <f t="shared" si="61"/>
        <v>1</v>
      </c>
      <c r="AJ443" s="353">
        <f t="shared" si="62"/>
        <v>120</v>
      </c>
      <c r="AK443" s="349" t="str" cm="1">
        <f t="array" ref="AK443">_xlfn.IFS(Z443&lt;=501, "440-501", Z443&lt;=550, "502-550", Z443&lt;=600, "551-600", Z443&lt;=650, "601-650", Z443&lt;=700, "651-700", TRUE, "Above 700")</f>
        <v>601-650</v>
      </c>
      <c r="AL443" s="343"/>
      <c r="AM443" s="348"/>
      <c r="AN443" s="348">
        <f t="shared" si="68"/>
        <v>46113</v>
      </c>
      <c r="AO443" s="374" t="str">
        <f t="shared" si="66"/>
        <v>SV2PCOM136</v>
      </c>
      <c r="AP443" s="349" t="str">
        <f t="shared" ca="1" si="58"/>
        <v>0Y 4M</v>
      </c>
      <c r="AQ443" s="349" t="str">
        <f>IF(_xlfn.DAYS(SETUP!$A$2,AN443)&lt;365,"Less Than 1 Yr", IF(_xlfn.DAYS(SETUP!$A$2,AN443)&lt;=730,"1 Year to 2 Yrs", IF(_xlfn.DAYS(SETUP!$A$2,AN443)&lt;=1095,"2 Yrs to 3 Yrs", IF(_xlfn.DAYS(SETUP!$A$2,AN443)&lt;=1825,"3 Yrs to 5 Yrs", IF(_xlfn.DAYS(SETUP!$A$2,AN443)&lt;=2555,"5 Yrs to 7 Yrs", "Above 7 Yrs")))))</f>
        <v>Less Than 1 Yr</v>
      </c>
      <c r="AR443" s="356" t="str">
        <f>IF(J443="","",DATEDIF(J443,SETUP!$B$2,"Y")&amp;" Yrs")</f>
        <v>40 Yrs</v>
      </c>
      <c r="AS443" s="349" t="str">
        <f>IF(J443="","",
 IF(DATEDIF(J443,SETUP!$B$2,"Y")&lt;25,"Below 25",
 IF(DATEDIF(J443,SETUP!$B$2,"Y")&lt;30,"25-30",
 IF(DATEDIF(J443,SETUP!$B$2,"Y")&lt;35,"30-35",
 IF(DATEDIF(J443,SETUP!$B$2,"Y")&lt;40,"35-40",
 "Above 40")))))</f>
        <v>Above 40</v>
      </c>
      <c r="AT443" s="349"/>
      <c r="AU443" s="349"/>
      <c r="AV443" s="349">
        <f t="shared" si="60"/>
        <v>20</v>
      </c>
      <c r="AW443" s="357"/>
      <c r="AX443" s="343">
        <v>480</v>
      </c>
      <c r="AY443" s="352">
        <v>142</v>
      </c>
      <c r="AZ443" s="343"/>
      <c r="BA443" s="343"/>
    </row>
    <row r="444" spans="1:53" ht="13.95" customHeight="1" x14ac:dyDescent="0.25">
      <c r="A444" s="343">
        <f>COUNTIF($D$2:D444,D444)</f>
        <v>197</v>
      </c>
      <c r="B444" s="344" t="s">
        <v>1325</v>
      </c>
      <c r="C444" s="345" t="s">
        <v>1326</v>
      </c>
      <c r="D444" s="343" t="s">
        <v>41</v>
      </c>
      <c r="E444" s="346" t="s">
        <v>163</v>
      </c>
      <c r="F444" s="347" t="s">
        <v>163</v>
      </c>
      <c r="G444" s="681" t="s">
        <v>1179</v>
      </c>
      <c r="H444" s="343"/>
      <c r="I444" s="348" t="s">
        <v>45</v>
      </c>
      <c r="J444" s="348">
        <v>35662</v>
      </c>
      <c r="K444" s="348">
        <v>46113</v>
      </c>
      <c r="L444" s="343" t="s">
        <v>605</v>
      </c>
      <c r="M444" s="343"/>
      <c r="N444" s="349" t="str">
        <f>IF(OR(MASTER_Workers!$E444="Contractor-PF",MASTER_Workers!$E444="Company"),"Yes","No")</f>
        <v>Yes</v>
      </c>
      <c r="O444" s="349" t="str">
        <f>IF(Table2[[#This Row],[Unit]]= "Sakar-III", "YES", "NO")</f>
        <v>NO</v>
      </c>
      <c r="P444" s="367">
        <v>101794957706</v>
      </c>
      <c r="Q444" s="350">
        <v>101794957706</v>
      </c>
      <c r="R444" s="343"/>
      <c r="S444" s="368" t="str">
        <f>IF(Table2[[#This Row],[Type]]&lt;&gt;"Company", "Contractor", IF(Table2[[#This Row],[Bank_Name]]&lt;&gt;"HDFC Bank", "Cheque Payment", "HDFC NEFT"))</f>
        <v>HDFC NEFT</v>
      </c>
      <c r="T444" s="343" t="s">
        <v>1082</v>
      </c>
      <c r="U444" s="350">
        <v>50100876592666</v>
      </c>
      <c r="V444" s="352">
        <v>0</v>
      </c>
      <c r="W444" s="106">
        <v>345</v>
      </c>
      <c r="X444" s="106">
        <v>110</v>
      </c>
      <c r="Y444" s="106"/>
      <c r="Z444" s="107">
        <f t="shared" si="63"/>
        <v>455</v>
      </c>
      <c r="AA444" s="156">
        <f t="shared" si="64"/>
        <v>41</v>
      </c>
      <c r="AB444" s="155">
        <f>ROUND(IF(Table2[[#This Row],[Type]]="Company",Table2[[#This Row],[Basic_Rate_Day]]*8.33%,5),0)</f>
        <v>29</v>
      </c>
      <c r="AC444" s="107">
        <f t="shared" si="67"/>
        <v>525</v>
      </c>
      <c r="AD444" s="106">
        <v>501</v>
      </c>
      <c r="AE444" s="343"/>
      <c r="AF444" s="343"/>
      <c r="AG444" s="343"/>
      <c r="AH444" s="343"/>
      <c r="AI444" s="349" t="str">
        <f t="shared" si="61"/>
        <v>1</v>
      </c>
      <c r="AJ444" s="369">
        <f t="shared" si="62"/>
        <v>-47</v>
      </c>
      <c r="AK444" s="349" t="str" cm="1">
        <f t="array" ref="AK444">_xlfn.IFS(Z444&lt;=501, "440-501", Z444&lt;=550, "502-550", Z444&lt;=600, "551-600", Z444&lt;=650, "601-650", Z444&lt;=700, "651-700", TRUE, "Above 700")</f>
        <v>440-501</v>
      </c>
      <c r="AL444" s="343"/>
      <c r="AM444" s="348"/>
      <c r="AN444" s="348">
        <f t="shared" si="68"/>
        <v>46113</v>
      </c>
      <c r="AO444" s="374" t="str">
        <f t="shared" si="66"/>
        <v>SV2PCOM137</v>
      </c>
      <c r="AP444" s="349" t="str">
        <f t="shared" ca="1" si="58"/>
        <v>0Y 4M</v>
      </c>
      <c r="AQ444" s="349" t="str">
        <f>IF(_xlfn.DAYS(SETUP!$A$2,AN444)&lt;365,"Less Than 1 Yr", IF(_xlfn.DAYS(SETUP!$A$2,AN444)&lt;=730,"1 Year to 2 Yrs", IF(_xlfn.DAYS(SETUP!$A$2,AN444)&lt;=1095,"2 Yrs to 3 Yrs", IF(_xlfn.DAYS(SETUP!$A$2,AN444)&lt;=1825,"3 Yrs to 5 Yrs", IF(_xlfn.DAYS(SETUP!$A$2,AN444)&lt;=2555,"5 Yrs to 7 Yrs", "Above 7 Yrs")))))</f>
        <v>Less Than 1 Yr</v>
      </c>
      <c r="AR444" s="356" t="str">
        <f>IF(J444="","",DATEDIF(J444,SETUP!$B$2,"Y")&amp;" Yrs")</f>
        <v>28 Yrs</v>
      </c>
      <c r="AS444" s="349" t="str">
        <f>IF(J444="","",
 IF(DATEDIF(J444,SETUP!$B$2,"Y")&lt;25,"Below 25",
 IF(DATEDIF(J444,SETUP!$B$2,"Y")&lt;30,"25-30",
 IF(DATEDIF(J444,SETUP!$B$2,"Y")&lt;35,"30-35",
 IF(DATEDIF(J444,SETUP!$B$2,"Y")&lt;40,"35-40",
 "Above 40")))))</f>
        <v>25-30</v>
      </c>
      <c r="AT444" s="343"/>
      <c r="AU444" s="343"/>
      <c r="AV444" s="349">
        <f t="shared" si="60"/>
        <v>20</v>
      </c>
      <c r="AW444" s="357"/>
      <c r="AX444" s="343">
        <v>345</v>
      </c>
      <c r="AY444" s="352">
        <v>110</v>
      </c>
      <c r="AZ444" s="343"/>
      <c r="BA444" s="343"/>
    </row>
    <row r="445" spans="1:53" ht="13.95" customHeight="1" x14ac:dyDescent="0.25">
      <c r="A445" s="343">
        <f>COUNTIF($D$2:D445,D445)</f>
        <v>198</v>
      </c>
      <c r="B445" s="344" t="s">
        <v>1327</v>
      </c>
      <c r="C445" s="345" t="s">
        <v>1328</v>
      </c>
      <c r="D445" s="343" t="s">
        <v>41</v>
      </c>
      <c r="E445" s="346" t="s">
        <v>163</v>
      </c>
      <c r="F445" s="347" t="s">
        <v>163</v>
      </c>
      <c r="G445" s="681" t="s">
        <v>1179</v>
      </c>
      <c r="H445" s="343"/>
      <c r="I445" s="348" t="s">
        <v>52</v>
      </c>
      <c r="J445" s="348">
        <v>28983</v>
      </c>
      <c r="K445" s="348">
        <v>46113</v>
      </c>
      <c r="L445" s="343" t="s">
        <v>605</v>
      </c>
      <c r="M445" s="343"/>
      <c r="N445" s="349" t="str">
        <f>IF(OR(MASTER_Workers!$E445="Contractor-PF",MASTER_Workers!$E445="Company"),"Yes","No")</f>
        <v>Yes</v>
      </c>
      <c r="O445" s="349" t="str">
        <f>IF(Table2[[#This Row],[Unit]]= "Sakar-III", "YES", "NO")</f>
        <v>NO</v>
      </c>
      <c r="P445" s="350">
        <v>101032375324</v>
      </c>
      <c r="Q445" s="507">
        <v>0</v>
      </c>
      <c r="R445" s="343"/>
      <c r="S445" s="368" t="str">
        <f>IF(Table2[[#This Row],[Type]]&lt;&gt;"Company", "Contractor", IF(Table2[[#This Row],[Bank_Name]]&lt;&gt;"HDFC Bank", "Cheque Payment", "HDFC NEFT"))</f>
        <v>HDFC NEFT</v>
      </c>
      <c r="T445" s="343" t="s">
        <v>1082</v>
      </c>
      <c r="U445" s="350">
        <v>50100876592910</v>
      </c>
      <c r="V445" s="352">
        <v>0</v>
      </c>
      <c r="W445" s="106">
        <v>370</v>
      </c>
      <c r="X445" s="106">
        <v>75</v>
      </c>
      <c r="Y445" s="106"/>
      <c r="Z445" s="107">
        <f t="shared" si="63"/>
        <v>445</v>
      </c>
      <c r="AA445" s="156">
        <f t="shared" si="64"/>
        <v>44</v>
      </c>
      <c r="AB445" s="155">
        <f>ROUND(IF(Table2[[#This Row],[Type]]="Company",Table2[[#This Row],[Basic_Rate_Day]]*8.33%,5),0)</f>
        <v>31</v>
      </c>
      <c r="AC445" s="107">
        <f t="shared" si="67"/>
        <v>520</v>
      </c>
      <c r="AD445" s="106">
        <v>501</v>
      </c>
      <c r="AE445" s="343"/>
      <c r="AF445" s="343"/>
      <c r="AG445" s="343"/>
      <c r="AH445" s="343"/>
      <c r="AI445" s="349" t="str">
        <f t="shared" si="61"/>
        <v>1</v>
      </c>
      <c r="AJ445" s="369">
        <f t="shared" si="62"/>
        <v>-57</v>
      </c>
      <c r="AK445" s="349" t="str" cm="1">
        <f t="array" ref="AK445">_xlfn.IFS(Z445&lt;=501, "440-501", Z445&lt;=550, "502-550", Z445&lt;=600, "551-600", Z445&lt;=650, "601-650", Z445&lt;=700, "651-700", TRUE, "Above 700")</f>
        <v>440-501</v>
      </c>
      <c r="AL445" s="343"/>
      <c r="AM445" s="348"/>
      <c r="AN445" s="348">
        <f t="shared" si="68"/>
        <v>46113</v>
      </c>
      <c r="AO445" s="379" t="str">
        <f t="shared" si="66"/>
        <v>SV2PCOM138</v>
      </c>
      <c r="AP445" s="349" t="str">
        <f t="shared" ca="1" si="58"/>
        <v>0Y 4M</v>
      </c>
      <c r="AQ445" s="349" t="str">
        <f>IF(_xlfn.DAYS(SETUP!$A$2,AN445)&lt;365,"Less Than 1 Yr", IF(_xlfn.DAYS(SETUP!$A$2,AN445)&lt;=730,"1 Year to 2 Yrs", IF(_xlfn.DAYS(SETUP!$A$2,AN445)&lt;=1095,"2 Yrs to 3 Yrs", IF(_xlfn.DAYS(SETUP!$A$2,AN445)&lt;=1825,"3 Yrs to 5 Yrs", IF(_xlfn.DAYS(SETUP!$A$2,AN445)&lt;=2555,"5 Yrs to 7 Yrs", "Above 7 Yrs")))))</f>
        <v>Less Than 1 Yr</v>
      </c>
      <c r="AR445" s="356" t="str">
        <f>IF(J445="","",DATEDIF(J445,SETUP!$B$2,"Y")&amp;" Yrs")</f>
        <v>46 Yrs</v>
      </c>
      <c r="AS445" s="349" t="str">
        <f>IF(J445="","",
 IF(DATEDIF(J445,SETUP!$B$2,"Y")&lt;25,"Below 25",
 IF(DATEDIF(J445,SETUP!$B$2,"Y")&lt;30,"25-30",
 IF(DATEDIF(J445,SETUP!$B$2,"Y")&lt;35,"30-35",
 IF(DATEDIF(J445,SETUP!$B$2,"Y")&lt;40,"35-40",
 "Above 40")))))</f>
        <v>Above 40</v>
      </c>
      <c r="AT445" s="343"/>
      <c r="AU445" s="343"/>
      <c r="AV445" s="349">
        <f t="shared" si="60"/>
        <v>20</v>
      </c>
      <c r="AW445" s="357"/>
      <c r="AX445" s="343">
        <v>370</v>
      </c>
      <c r="AY445" s="352">
        <v>75</v>
      </c>
      <c r="AZ445" s="343"/>
      <c r="BA445" s="343"/>
    </row>
    <row r="446" spans="1:53" ht="13.95" customHeight="1" x14ac:dyDescent="0.25">
      <c r="A446" s="343">
        <f>COUNTIF($D$2:D446,D446)</f>
        <v>199</v>
      </c>
      <c r="B446" s="344" t="s">
        <v>1331</v>
      </c>
      <c r="C446" s="345" t="s">
        <v>1332</v>
      </c>
      <c r="D446" s="343" t="s">
        <v>41</v>
      </c>
      <c r="E446" s="346" t="s">
        <v>163</v>
      </c>
      <c r="F446" s="347" t="s">
        <v>163</v>
      </c>
      <c r="G446" s="681" t="s">
        <v>1179</v>
      </c>
      <c r="H446" s="343"/>
      <c r="I446" s="348" t="s">
        <v>52</v>
      </c>
      <c r="J446" s="348">
        <v>35836</v>
      </c>
      <c r="K446" s="348">
        <v>46113</v>
      </c>
      <c r="L446" s="343" t="s">
        <v>605</v>
      </c>
      <c r="M446" s="343"/>
      <c r="N446" s="349" t="str">
        <f>IF(OR(MASTER_Workers!$E446="Contractor-PF",MASTER_Workers!$E446="Company"),"Yes","No")</f>
        <v>Yes</v>
      </c>
      <c r="O446" s="349" t="str">
        <f>IF(Table2[[#This Row],[Unit]]= "Sakar-III", "YES", "NO")</f>
        <v>NO</v>
      </c>
      <c r="P446" s="367">
        <v>101794957639</v>
      </c>
      <c r="Q446" s="350">
        <v>101794957639</v>
      </c>
      <c r="R446" s="343"/>
      <c r="S446" s="368" t="str">
        <f>IF(Table2[[#This Row],[Type]]&lt;&gt;"Company", "Contractor", IF(Table2[[#This Row],[Bank_Name]]&lt;&gt;"HDFC Bank", "Cheque Payment", "HDFC NEFT"))</f>
        <v>HDFC NEFT</v>
      </c>
      <c r="T446" s="343" t="s">
        <v>1082</v>
      </c>
      <c r="U446" s="350">
        <v>50100869986244</v>
      </c>
      <c r="V446" s="352">
        <v>0</v>
      </c>
      <c r="W446" s="106">
        <v>360</v>
      </c>
      <c r="X446" s="106">
        <v>110</v>
      </c>
      <c r="Y446" s="106"/>
      <c r="Z446" s="107">
        <f t="shared" si="63"/>
        <v>470</v>
      </c>
      <c r="AA446" s="156">
        <f t="shared" si="64"/>
        <v>43</v>
      </c>
      <c r="AB446" s="155">
        <f>ROUND(IF(Table2[[#This Row],[Type]]="Company",Table2[[#This Row],[Basic_Rate_Day]]*8.33%,5),0)</f>
        <v>30</v>
      </c>
      <c r="AC446" s="107">
        <f t="shared" si="67"/>
        <v>543</v>
      </c>
      <c r="AD446" s="106">
        <v>501</v>
      </c>
      <c r="AE446" s="343"/>
      <c r="AF446" s="343"/>
      <c r="AG446" s="343"/>
      <c r="AH446" s="343"/>
      <c r="AI446" s="349" t="str">
        <f t="shared" si="61"/>
        <v>1</v>
      </c>
      <c r="AJ446" s="369">
        <f t="shared" si="62"/>
        <v>-32</v>
      </c>
      <c r="AK446" s="349" t="str" cm="1">
        <f t="array" ref="AK446">_xlfn.IFS(Z446&lt;=501, "440-501", Z446&lt;=550, "502-550", Z446&lt;=600, "551-600", Z446&lt;=650, "601-650", Z446&lt;=700, "651-700", TRUE, "Above 700")</f>
        <v>440-501</v>
      </c>
      <c r="AL446" s="343"/>
      <c r="AM446" s="348"/>
      <c r="AN446" s="348">
        <f t="shared" si="68"/>
        <v>46113</v>
      </c>
      <c r="AO446" s="374" t="str">
        <f t="shared" si="66"/>
        <v>SV2PCOM140</v>
      </c>
      <c r="AP446" s="349" t="str">
        <f t="shared" ca="1" si="58"/>
        <v>0Y 4M</v>
      </c>
      <c r="AQ446" s="349" t="str">
        <f>IF(_xlfn.DAYS(SETUP!$A$2,AN446)&lt;365,"Less Than 1 Yr", IF(_xlfn.DAYS(SETUP!$A$2,AN446)&lt;=730,"1 Year to 2 Yrs", IF(_xlfn.DAYS(SETUP!$A$2,AN446)&lt;=1095,"2 Yrs to 3 Yrs", IF(_xlfn.DAYS(SETUP!$A$2,AN446)&lt;=1825,"3 Yrs to 5 Yrs", IF(_xlfn.DAYS(SETUP!$A$2,AN446)&lt;=2555,"5 Yrs to 7 Yrs", "Above 7 Yrs")))))</f>
        <v>Less Than 1 Yr</v>
      </c>
      <c r="AR446" s="356" t="str">
        <f>IF(J446="","",DATEDIF(J446,SETUP!$B$2,"Y")&amp;" Yrs")</f>
        <v>28 Yrs</v>
      </c>
      <c r="AS446" s="349" t="str">
        <f>IF(J446="","",
 IF(DATEDIF(J446,SETUP!$B$2,"Y")&lt;25,"Below 25",
 IF(DATEDIF(J446,SETUP!$B$2,"Y")&lt;30,"25-30",
 IF(DATEDIF(J446,SETUP!$B$2,"Y")&lt;35,"30-35",
 IF(DATEDIF(J446,SETUP!$B$2,"Y")&lt;40,"35-40",
 "Above 40")))))</f>
        <v>25-30</v>
      </c>
      <c r="AT446" s="343"/>
      <c r="AU446" s="343"/>
      <c r="AV446" s="349">
        <f t="shared" si="60"/>
        <v>20</v>
      </c>
      <c r="AW446" s="357"/>
      <c r="AX446" s="343">
        <v>360</v>
      </c>
      <c r="AY446" s="352">
        <v>110</v>
      </c>
      <c r="AZ446" s="343"/>
      <c r="BA446" s="343"/>
    </row>
    <row r="447" spans="1:53" ht="13.95" customHeight="1" x14ac:dyDescent="0.25">
      <c r="A447" s="343">
        <f>COUNTIF($D$2:D447,D447)</f>
        <v>200</v>
      </c>
      <c r="B447" s="344" t="s">
        <v>1314</v>
      </c>
      <c r="C447" s="345" t="s">
        <v>1333</v>
      </c>
      <c r="D447" s="343" t="s">
        <v>41</v>
      </c>
      <c r="E447" s="346" t="s">
        <v>42</v>
      </c>
      <c r="F447" s="343" t="s">
        <v>43</v>
      </c>
      <c r="G447" s="681" t="s">
        <v>1179</v>
      </c>
      <c r="H447" s="343"/>
      <c r="I447" s="348" t="s">
        <v>52</v>
      </c>
      <c r="J447" s="362">
        <v>35796</v>
      </c>
      <c r="K447" s="348">
        <v>46113</v>
      </c>
      <c r="L447" s="343" t="s">
        <v>605</v>
      </c>
      <c r="M447" s="343"/>
      <c r="N447" s="349" t="str">
        <f>IF(OR(MASTER_Workers!$E447="Contractor-PF",MASTER_Workers!$E447="Company"),"Yes","No")</f>
        <v>Yes</v>
      </c>
      <c r="O447" s="349" t="str">
        <f>IF(Table2[[#This Row],[Unit]]= "Sakar-III", "YES", "NO")</f>
        <v>NO</v>
      </c>
      <c r="P447" s="350">
        <v>0</v>
      </c>
      <c r="Q447" s="507">
        <v>0</v>
      </c>
      <c r="R447" s="343"/>
      <c r="S447" s="368" t="str">
        <f>IF(Table2[[#This Row],[Type]]&lt;&gt;"Company", "Contractor", IF(Table2[[#This Row],[Bank_Name]]&lt;&gt;"HDFC Bank", "Cheque Payment", "HDFC NEFT"))</f>
        <v>Contractor</v>
      </c>
      <c r="T447" s="507">
        <v>0</v>
      </c>
      <c r="U447" s="507">
        <v>0</v>
      </c>
      <c r="V447" s="352">
        <v>0</v>
      </c>
      <c r="W447" s="106">
        <v>395</v>
      </c>
      <c r="X447" s="106">
        <v>103</v>
      </c>
      <c r="Y447" s="106"/>
      <c r="Z447" s="107">
        <f t="shared" si="63"/>
        <v>498</v>
      </c>
      <c r="AA447" s="156">
        <f t="shared" si="64"/>
        <v>47</v>
      </c>
      <c r="AB447" s="155">
        <f>ROUND(IF(Table2[[#This Row],[Type]]="Company",Table2[[#This Row],[Basic_Rate_Day]]*8.33%,5),0)</f>
        <v>5</v>
      </c>
      <c r="AC447" s="107">
        <f t="shared" si="67"/>
        <v>550</v>
      </c>
      <c r="AD447" s="106">
        <v>501</v>
      </c>
      <c r="AE447" s="343"/>
      <c r="AF447" s="343"/>
      <c r="AG447" s="343"/>
      <c r="AH447" s="343"/>
      <c r="AI447" s="349" t="str">
        <f t="shared" si="61"/>
        <v>1</v>
      </c>
      <c r="AJ447" s="353">
        <f t="shared" si="62"/>
        <v>-4</v>
      </c>
      <c r="AK447" s="349" t="str" cm="1">
        <f t="array" ref="AK447">_xlfn.IFS(Z447&lt;=501, "440-501", Z447&lt;=550, "502-550", Z447&lt;=600, "551-600", Z447&lt;=650, "601-650", Z447&lt;=700, "651-700", TRUE, "Above 700")</f>
        <v>440-501</v>
      </c>
      <c r="AL447" s="343"/>
      <c r="AM447" s="348"/>
      <c r="AN447" s="348">
        <f t="shared" si="68"/>
        <v>46113</v>
      </c>
      <c r="AO447" s="374" t="str">
        <f t="shared" si="66"/>
        <v>SV2PBHA044</v>
      </c>
      <c r="AP447" s="349" t="str">
        <f t="shared" ca="1" si="58"/>
        <v>0Y 4M</v>
      </c>
      <c r="AQ447" s="349" t="str">
        <f>IF(_xlfn.DAYS(SETUP!$A$2,AN447)&lt;365,"Less Than 1 Yr", IF(_xlfn.DAYS(SETUP!$A$2,AN447)&lt;=730,"1 Year to 2 Yrs", IF(_xlfn.DAYS(SETUP!$A$2,AN447)&lt;=1095,"2 Yrs to 3 Yrs", IF(_xlfn.DAYS(SETUP!$A$2,AN447)&lt;=1825,"3 Yrs to 5 Yrs", IF(_xlfn.DAYS(SETUP!$A$2,AN447)&lt;=2555,"5 Yrs to 7 Yrs", "Above 7 Yrs")))))</f>
        <v>Less Than 1 Yr</v>
      </c>
      <c r="AR447" s="356" t="str">
        <f>IF(J447="","",DATEDIF(J447,SETUP!$B$2,"Y")&amp;" Yrs")</f>
        <v>28 Yrs</v>
      </c>
      <c r="AS447" s="349" t="str">
        <f>IF(J447="","",
 IF(DATEDIF(J447,SETUP!$B$2,"Y")&lt;25,"Below 25",
 IF(DATEDIF(J447,SETUP!$B$2,"Y")&lt;30,"25-30",
 IF(DATEDIF(J447,SETUP!$B$2,"Y")&lt;35,"30-35",
 IF(DATEDIF(J447,SETUP!$B$2,"Y")&lt;40,"35-40",
 "Above 40")))))</f>
        <v>25-30</v>
      </c>
      <c r="AT447" s="349"/>
      <c r="AU447" s="349"/>
      <c r="AV447" s="349">
        <f t="shared" si="60"/>
        <v>20</v>
      </c>
      <c r="AW447" s="357"/>
      <c r="AX447" s="343">
        <v>395</v>
      </c>
      <c r="AY447" s="352">
        <v>103</v>
      </c>
      <c r="AZ447" s="343"/>
      <c r="BA447" s="380"/>
    </row>
    <row r="448" spans="1:53" ht="13.95" customHeight="1" x14ac:dyDescent="0.25">
      <c r="A448" s="343">
        <f>COUNTIF($D$2:D448,D448)</f>
        <v>201</v>
      </c>
      <c r="B448" s="344" t="s">
        <v>1451</v>
      </c>
      <c r="C448" s="345" t="s">
        <v>1372</v>
      </c>
      <c r="D448" s="343" t="s">
        <v>41</v>
      </c>
      <c r="E448" s="346" t="s">
        <v>163</v>
      </c>
      <c r="F448" s="347" t="s">
        <v>163</v>
      </c>
      <c r="G448" s="681" t="s">
        <v>1154</v>
      </c>
      <c r="H448" s="343"/>
      <c r="I448" s="343" t="s">
        <v>45</v>
      </c>
      <c r="J448" s="348">
        <v>37603</v>
      </c>
      <c r="K448" s="348">
        <v>46113</v>
      </c>
      <c r="L448" s="343" t="s">
        <v>605</v>
      </c>
      <c r="M448" s="343"/>
      <c r="N448" s="349" t="str">
        <f>IF(OR(MASTER_Workers!$E448="Contractor-PF",MASTER_Workers!$E448="Company"),"Yes","No")</f>
        <v>Yes</v>
      </c>
      <c r="O448" s="349" t="str">
        <f>IF(Table2[[#This Row],[Unit]]= "Sakar-III", "YES", "NO")</f>
        <v>NO</v>
      </c>
      <c r="P448" s="367">
        <v>101684375870</v>
      </c>
      <c r="Q448" s="350">
        <v>101684375870</v>
      </c>
      <c r="R448" s="343"/>
      <c r="S448" s="368" t="str">
        <f>IF(Table2[[#This Row],[Type]]&lt;&gt;"Company", "Contractor", IF(Table2[[#This Row],[Bank_Name]]&lt;&gt;"HDFC Bank", "Cheque Payment", "HDFC NEFT"))</f>
        <v>HDFC NEFT</v>
      </c>
      <c r="T448" s="343" t="s">
        <v>1082</v>
      </c>
      <c r="U448" s="350">
        <v>50100831588393</v>
      </c>
      <c r="V448" s="352">
        <v>0</v>
      </c>
      <c r="W448" s="106">
        <v>375</v>
      </c>
      <c r="X448" s="106">
        <v>165</v>
      </c>
      <c r="Y448" s="106"/>
      <c r="Z448" s="107">
        <f t="shared" si="63"/>
        <v>540</v>
      </c>
      <c r="AA448" s="156">
        <f t="shared" si="64"/>
        <v>45</v>
      </c>
      <c r="AB448" s="155">
        <f>ROUND(IF(Table2[[#This Row],[Type]]="Company",Table2[[#This Row],[Basic_Rate_Day]]*8.33%,5),0)</f>
        <v>31</v>
      </c>
      <c r="AC448" s="107">
        <f t="shared" ref="AC448:AC459" si="69">+Z448+AA448+AB448</f>
        <v>616</v>
      </c>
      <c r="AD448" s="106">
        <v>501</v>
      </c>
      <c r="AE448" s="343"/>
      <c r="AF448" s="343"/>
      <c r="AG448" s="343"/>
      <c r="AH448" s="343"/>
      <c r="AI448" s="349" t="str">
        <f t="shared" si="61"/>
        <v>1</v>
      </c>
      <c r="AJ448" s="369">
        <f t="shared" si="62"/>
        <v>38</v>
      </c>
      <c r="AK448" s="349" t="str" cm="1">
        <f t="array" ref="AK448">_xlfn.IFS(Z448&lt;=501, "440-501", Z448&lt;=550, "502-550", Z448&lt;=600, "551-600", Z448&lt;=650, "601-650", Z448&lt;=700, "651-700", TRUE, "Above 700")</f>
        <v>502-550</v>
      </c>
      <c r="AL448" s="343"/>
      <c r="AM448" s="348"/>
      <c r="AN448" s="348">
        <f t="shared" ref="AN448:AN459" si="70">K448</f>
        <v>46113</v>
      </c>
      <c r="AO448" s="374" t="str">
        <f t="shared" ref="AO448:AO459" si="71">B448</f>
        <v>SV2PCOM141</v>
      </c>
      <c r="AP448" s="349" t="str">
        <f t="shared" ca="1" si="58"/>
        <v>0Y 4M</v>
      </c>
      <c r="AQ448" s="349" t="str">
        <f>IF(_xlfn.DAYS(SETUP!$A$2,AN448)&lt;365,"Less Than 1 Yr", IF(_xlfn.DAYS(SETUP!$A$2,AN448)&lt;=730,"1 Year to 2 Yrs", IF(_xlfn.DAYS(SETUP!$A$2,AN448)&lt;=1095,"2 Yrs to 3 Yrs", IF(_xlfn.DAYS(SETUP!$A$2,AN448)&lt;=1825,"3 Yrs to 5 Yrs", IF(_xlfn.DAYS(SETUP!$A$2,AN448)&lt;=2555,"5 Yrs to 7 Yrs", "Above 7 Yrs")))))</f>
        <v>Less Than 1 Yr</v>
      </c>
      <c r="AR448" s="356" t="str">
        <f>IF(J448="","",DATEDIF(J448,SETUP!$B$2,"Y")&amp;" Yrs")</f>
        <v>23 Yrs</v>
      </c>
      <c r="AS448" s="349" t="str">
        <f>IF(J448="","",
 IF(DATEDIF(J448,SETUP!$B$2,"Y")&lt;25,"Below 25",
 IF(DATEDIF(J448,SETUP!$B$2,"Y")&lt;30,"25-30",
 IF(DATEDIF(J448,SETUP!$B$2,"Y")&lt;35,"30-35",
 IF(DATEDIF(J448,SETUP!$B$2,"Y")&lt;40,"35-40",
 "Above 40")))))</f>
        <v>Below 25</v>
      </c>
      <c r="AT448" s="343"/>
      <c r="AU448" s="343"/>
      <c r="AV448" s="349">
        <f t="shared" si="60"/>
        <v>20</v>
      </c>
      <c r="AW448" s="357"/>
      <c r="AX448" s="343">
        <f>385-10</f>
        <v>375</v>
      </c>
      <c r="AY448" s="352">
        <v>165</v>
      </c>
      <c r="AZ448" s="343"/>
      <c r="BA448" s="380"/>
    </row>
    <row r="449" spans="1:53" ht="13.95" customHeight="1" x14ac:dyDescent="0.25">
      <c r="A449" s="343">
        <f>COUNTIF($D$2:D449,D449)</f>
        <v>202</v>
      </c>
      <c r="B449" s="344" t="s">
        <v>1373</v>
      </c>
      <c r="C449" s="345" t="s">
        <v>1374</v>
      </c>
      <c r="D449" s="343" t="s">
        <v>41</v>
      </c>
      <c r="E449" s="346" t="s">
        <v>163</v>
      </c>
      <c r="F449" s="347" t="s">
        <v>163</v>
      </c>
      <c r="G449" s="681" t="s">
        <v>1154</v>
      </c>
      <c r="H449" s="343"/>
      <c r="I449" s="343" t="s">
        <v>45</v>
      </c>
      <c r="J449" s="348">
        <v>35598</v>
      </c>
      <c r="K449" s="348">
        <v>46113</v>
      </c>
      <c r="L449" s="343" t="s">
        <v>614</v>
      </c>
      <c r="M449" s="343"/>
      <c r="N449" s="349" t="str">
        <f>IF(OR(MASTER_Workers!$E449="Contractor-PF",MASTER_Workers!$E449="Company"),"Yes","No")</f>
        <v>Yes</v>
      </c>
      <c r="O449" s="349" t="str">
        <f>IF(Table2[[#This Row],[Unit]]= "Sakar-III", "YES", "NO")</f>
        <v>NO</v>
      </c>
      <c r="P449" s="367">
        <v>101889523768</v>
      </c>
      <c r="Q449" s="350">
        <v>101889523768</v>
      </c>
      <c r="R449" s="343"/>
      <c r="S449" s="367" t="str">
        <f>IF(Table2[[#This Row],[Type]]&lt;&gt;"Company", "Contractor", IF(Table2[[#This Row],[Bank_Name]]&lt;&gt;"HDFC Bank", "Cheque Payment", "HDFC NEFT"))</f>
        <v>HDFC NEFT</v>
      </c>
      <c r="T449" s="343" t="s">
        <v>1082</v>
      </c>
      <c r="U449" s="350">
        <v>50100670891620</v>
      </c>
      <c r="V449" s="352">
        <v>0</v>
      </c>
      <c r="W449" s="106">
        <v>370</v>
      </c>
      <c r="X449" s="106">
        <v>277</v>
      </c>
      <c r="Y449" s="106"/>
      <c r="Z449" s="107">
        <f t="shared" si="63"/>
        <v>647</v>
      </c>
      <c r="AA449" s="156">
        <f t="shared" si="64"/>
        <v>44</v>
      </c>
      <c r="AB449" s="155">
        <f>ROUND(IF(Table2[[#This Row],[Type]]="Company",Table2[[#This Row],[Basic_Rate_Day]]*8.33%,5),0)</f>
        <v>31</v>
      </c>
      <c r="AC449" s="107">
        <f t="shared" si="69"/>
        <v>722</v>
      </c>
      <c r="AD449" s="106">
        <v>501</v>
      </c>
      <c r="AE449" s="343"/>
      <c r="AF449" s="343"/>
      <c r="AG449" s="343"/>
      <c r="AH449" s="343"/>
      <c r="AI449" s="349" t="str">
        <f t="shared" si="61"/>
        <v>1</v>
      </c>
      <c r="AJ449" s="353">
        <f t="shared" si="62"/>
        <v>145</v>
      </c>
      <c r="AK449" s="349" t="str" cm="1">
        <f t="array" ref="AK449">_xlfn.IFS(Z449&lt;=501, "440-501", Z449&lt;=550, "502-550", Z449&lt;=600, "551-600", Z449&lt;=650, "601-650", Z449&lt;=700, "651-700", TRUE, "Above 700")</f>
        <v>601-650</v>
      </c>
      <c r="AL449" s="343"/>
      <c r="AM449" s="348"/>
      <c r="AN449" s="348">
        <f t="shared" si="70"/>
        <v>46113</v>
      </c>
      <c r="AO449" s="374" t="str">
        <f t="shared" si="71"/>
        <v>SV2PCOM142</v>
      </c>
      <c r="AP449" s="349" t="str">
        <f t="shared" ca="1" si="58"/>
        <v>0Y 4M</v>
      </c>
      <c r="AQ449" s="349" t="str">
        <f>IF(_xlfn.DAYS(SETUP!$A$2,AN449)&lt;365,"Less Than 1 Yr", IF(_xlfn.DAYS(SETUP!$A$2,AN449)&lt;=730,"1 Year to 2 Yrs", IF(_xlfn.DAYS(SETUP!$A$2,AN449)&lt;=1095,"2 Yrs to 3 Yrs", IF(_xlfn.DAYS(SETUP!$A$2,AN449)&lt;=1825,"3 Yrs to 5 Yrs", IF(_xlfn.DAYS(SETUP!$A$2,AN449)&lt;=2555,"5 Yrs to 7 Yrs", "Above 7 Yrs")))))</f>
        <v>Less Than 1 Yr</v>
      </c>
      <c r="AR449" s="356" t="str">
        <f>IF(J449="","",DATEDIF(J449,SETUP!$B$2,"Y")&amp;" Yrs")</f>
        <v>28 Yrs</v>
      </c>
      <c r="AS449" s="349" t="str">
        <f>IF(J449="","",
 IF(DATEDIF(J449,SETUP!$B$2,"Y")&lt;25,"Below 25",
 IF(DATEDIF(J449,SETUP!$B$2,"Y")&lt;30,"25-30",
 IF(DATEDIF(J449,SETUP!$B$2,"Y")&lt;35,"30-35",
 IF(DATEDIF(J449,SETUP!$B$2,"Y")&lt;40,"35-40",
 "Above 40")))))</f>
        <v>25-30</v>
      </c>
      <c r="AT449" s="349"/>
      <c r="AU449" s="349"/>
      <c r="AV449" s="349">
        <f t="shared" si="60"/>
        <v>25</v>
      </c>
      <c r="AW449" s="357"/>
      <c r="AX449" s="343">
        <f>380-10</f>
        <v>370</v>
      </c>
      <c r="AY449" s="352">
        <v>277</v>
      </c>
      <c r="AZ449" s="343"/>
      <c r="BA449" s="380"/>
    </row>
    <row r="450" spans="1:53" ht="13.95" customHeight="1" x14ac:dyDescent="0.25">
      <c r="A450" s="343">
        <f>COUNTIF($D$2:D450,D450)</f>
        <v>203</v>
      </c>
      <c r="B450" s="344" t="s">
        <v>1375</v>
      </c>
      <c r="C450" s="345" t="s">
        <v>1376</v>
      </c>
      <c r="D450" s="343" t="s">
        <v>41</v>
      </c>
      <c r="E450" s="346" t="s">
        <v>163</v>
      </c>
      <c r="F450" s="347" t="s">
        <v>163</v>
      </c>
      <c r="G450" s="681" t="s">
        <v>48</v>
      </c>
      <c r="H450" s="343"/>
      <c r="I450" s="343" t="s">
        <v>52</v>
      </c>
      <c r="J450" s="348">
        <v>30003</v>
      </c>
      <c r="K450" s="348">
        <v>46113</v>
      </c>
      <c r="L450" s="343" t="s">
        <v>605</v>
      </c>
      <c r="M450" s="343"/>
      <c r="N450" s="349" t="str">
        <f>IF(OR(MASTER_Workers!$E450="Contractor-PF",MASTER_Workers!$E450="Company"),"Yes","No")</f>
        <v>Yes</v>
      </c>
      <c r="O450" s="349" t="str">
        <f>IF(Table2[[#This Row],[Unit]]= "Sakar-III", "YES", "NO")</f>
        <v>NO</v>
      </c>
      <c r="P450" s="367">
        <v>102328735124</v>
      </c>
      <c r="Q450" s="350">
        <v>102328735124</v>
      </c>
      <c r="R450" s="343"/>
      <c r="S450" s="368" t="str">
        <f>IF(Table2[[#This Row],[Type]]&lt;&gt;"Company", "Contractor", IF(Table2[[#This Row],[Bank_Name]]&lt;&gt;"HDFC Bank", "Cheque Payment", "HDFC NEFT"))</f>
        <v>HDFC NEFT</v>
      </c>
      <c r="T450" s="343" t="s">
        <v>1082</v>
      </c>
      <c r="U450" s="350">
        <v>50100874007529</v>
      </c>
      <c r="V450" s="352">
        <v>0</v>
      </c>
      <c r="W450" s="106">
        <v>320</v>
      </c>
      <c r="X450" s="106">
        <v>120</v>
      </c>
      <c r="Y450" s="106"/>
      <c r="Z450" s="107">
        <f t="shared" si="63"/>
        <v>440</v>
      </c>
      <c r="AA450" s="156">
        <f t="shared" si="64"/>
        <v>38</v>
      </c>
      <c r="AB450" s="155">
        <f>ROUND(IF(Table2[[#This Row],[Type]]="Company",Table2[[#This Row],[Basic_Rate_Day]]*8.33%,5),0)</f>
        <v>27</v>
      </c>
      <c r="AC450" s="107">
        <f t="shared" si="69"/>
        <v>505</v>
      </c>
      <c r="AD450" s="106">
        <v>501</v>
      </c>
      <c r="AE450" s="343"/>
      <c r="AF450" s="343"/>
      <c r="AG450" s="343"/>
      <c r="AH450" s="343"/>
      <c r="AI450" s="349" t="str">
        <f t="shared" si="61"/>
        <v>1</v>
      </c>
      <c r="AJ450" s="369">
        <f t="shared" si="62"/>
        <v>-62</v>
      </c>
      <c r="AK450" s="349" t="str" cm="1">
        <f t="array" ref="AK450">_xlfn.IFS(Z450&lt;=501, "440-501", Z450&lt;=550, "502-550", Z450&lt;=600, "551-600", Z450&lt;=650, "601-650", Z450&lt;=700, "651-700", TRUE, "Above 700")</f>
        <v>440-501</v>
      </c>
      <c r="AL450" s="343"/>
      <c r="AM450" s="348"/>
      <c r="AN450" s="348">
        <f t="shared" si="70"/>
        <v>46113</v>
      </c>
      <c r="AO450" s="374" t="str">
        <f t="shared" si="71"/>
        <v>SV2PCOM143</v>
      </c>
      <c r="AP450" s="349" t="str">
        <f t="shared" ca="1" si="58"/>
        <v>0Y 4M</v>
      </c>
      <c r="AQ450" s="349" t="str">
        <f>IF(_xlfn.DAYS(SETUP!$A$2,AN450)&lt;365,"Less Than 1 Yr", IF(_xlfn.DAYS(SETUP!$A$2,AN450)&lt;=730,"1 Year to 2 Yrs", IF(_xlfn.DAYS(SETUP!$A$2,AN450)&lt;=1095,"2 Yrs to 3 Yrs", IF(_xlfn.DAYS(SETUP!$A$2,AN450)&lt;=1825,"3 Yrs to 5 Yrs", IF(_xlfn.DAYS(SETUP!$A$2,AN450)&lt;=2555,"5 Yrs to 7 Yrs", "Above 7 Yrs")))))</f>
        <v>Less Than 1 Yr</v>
      </c>
      <c r="AR450" s="356" t="str">
        <f>IF(J450="","",DATEDIF(J450,SETUP!$B$2,"Y")&amp;" Yrs")</f>
        <v>44 Yrs</v>
      </c>
      <c r="AS450" s="349" t="str">
        <f>IF(J450="","",
 IF(DATEDIF(J450,SETUP!$B$2,"Y")&lt;25,"Below 25",
 IF(DATEDIF(J450,SETUP!$B$2,"Y")&lt;30,"25-30",
 IF(DATEDIF(J450,SETUP!$B$2,"Y")&lt;35,"30-35",
 IF(DATEDIF(J450,SETUP!$B$2,"Y")&lt;40,"35-40",
 "Above 40")))))</f>
        <v>Above 40</v>
      </c>
      <c r="AT450" s="343"/>
      <c r="AU450" s="343"/>
      <c r="AV450" s="349">
        <f t="shared" si="60"/>
        <v>20</v>
      </c>
      <c r="AW450" s="357"/>
      <c r="AX450" s="343">
        <v>320</v>
      </c>
      <c r="AY450" s="352">
        <v>120</v>
      </c>
      <c r="AZ450" s="343"/>
      <c r="BA450" s="380"/>
    </row>
    <row r="451" spans="1:53" ht="13.95" customHeight="1" x14ac:dyDescent="0.25">
      <c r="A451" s="343">
        <f>COUNTIF($D$2:D451,D451)</f>
        <v>204</v>
      </c>
      <c r="B451" s="344" t="s">
        <v>1377</v>
      </c>
      <c r="C451" s="345" t="s">
        <v>1378</v>
      </c>
      <c r="D451" s="343" t="s">
        <v>41</v>
      </c>
      <c r="E451" s="346" t="s">
        <v>163</v>
      </c>
      <c r="F451" s="347" t="s">
        <v>163</v>
      </c>
      <c r="G451" s="681" t="s">
        <v>48</v>
      </c>
      <c r="H451" s="343"/>
      <c r="I451" s="343" t="s">
        <v>52</v>
      </c>
      <c r="J451" s="348">
        <v>33970</v>
      </c>
      <c r="K451" s="348">
        <v>46113</v>
      </c>
      <c r="L451" s="343" t="s">
        <v>605</v>
      </c>
      <c r="M451" s="343"/>
      <c r="N451" s="349" t="str">
        <f>IF(OR(MASTER_Workers!$E451="Contractor-PF",MASTER_Workers!$E451="Company"),"Yes","No")</f>
        <v>Yes</v>
      </c>
      <c r="O451" s="349" t="str">
        <f>IF(Table2[[#This Row],[Unit]]= "Sakar-III", "YES", "NO")</f>
        <v>NO</v>
      </c>
      <c r="P451" s="367">
        <v>102328739813</v>
      </c>
      <c r="Q451" s="350">
        <v>102328739813</v>
      </c>
      <c r="R451" s="343"/>
      <c r="S451" s="368" t="str">
        <f>IF(Table2[[#This Row],[Type]]&lt;&gt;"Company", "Contractor", IF(Table2[[#This Row],[Bank_Name]]&lt;&gt;"HDFC Bank", "Cheque Payment", "HDFC NEFT"))</f>
        <v>HDFC NEFT</v>
      </c>
      <c r="T451" s="343" t="s">
        <v>1082</v>
      </c>
      <c r="U451" s="350">
        <v>50100874007401</v>
      </c>
      <c r="V451" s="352">
        <v>0</v>
      </c>
      <c r="W451" s="106">
        <v>320</v>
      </c>
      <c r="X451" s="106">
        <v>130</v>
      </c>
      <c r="Y451" s="106"/>
      <c r="Z451" s="107">
        <f t="shared" si="63"/>
        <v>450</v>
      </c>
      <c r="AA451" s="156">
        <f t="shared" si="64"/>
        <v>38</v>
      </c>
      <c r="AB451" s="155">
        <f>ROUND(IF(Table2[[#This Row],[Type]]="Company",Table2[[#This Row],[Basic_Rate_Day]]*8.33%,5),0)</f>
        <v>27</v>
      </c>
      <c r="AC451" s="107">
        <f t="shared" si="69"/>
        <v>515</v>
      </c>
      <c r="AD451" s="106">
        <v>501</v>
      </c>
      <c r="AE451" s="343"/>
      <c r="AF451" s="343"/>
      <c r="AG451" s="343"/>
      <c r="AH451" s="343"/>
      <c r="AI451" s="349" t="str">
        <f t="shared" si="61"/>
        <v>1</v>
      </c>
      <c r="AJ451" s="369">
        <f t="shared" si="62"/>
        <v>-52</v>
      </c>
      <c r="AK451" s="349" t="str" cm="1">
        <f t="array" ref="AK451">_xlfn.IFS(Z451&lt;=501, "440-501", Z451&lt;=550, "502-550", Z451&lt;=600, "551-600", Z451&lt;=650, "601-650", Z451&lt;=700, "651-700", TRUE, "Above 700")</f>
        <v>440-501</v>
      </c>
      <c r="AL451" s="343"/>
      <c r="AM451" s="348"/>
      <c r="AN451" s="348">
        <f t="shared" si="70"/>
        <v>46113</v>
      </c>
      <c r="AO451" s="374" t="str">
        <f t="shared" si="71"/>
        <v>SV2PCOM144</v>
      </c>
      <c r="AP451" s="349" t="str">
        <f t="shared" ca="1" si="58"/>
        <v>0Y 4M</v>
      </c>
      <c r="AQ451" s="349" t="str">
        <f>IF(_xlfn.DAYS(SETUP!$A$2,AN451)&lt;365,"Less Than 1 Yr", IF(_xlfn.DAYS(SETUP!$A$2,AN451)&lt;=730,"1 Year to 2 Yrs", IF(_xlfn.DAYS(SETUP!$A$2,AN451)&lt;=1095,"2 Yrs to 3 Yrs", IF(_xlfn.DAYS(SETUP!$A$2,AN451)&lt;=1825,"3 Yrs to 5 Yrs", IF(_xlfn.DAYS(SETUP!$A$2,AN451)&lt;=2555,"5 Yrs to 7 Yrs", "Above 7 Yrs")))))</f>
        <v>Less Than 1 Yr</v>
      </c>
      <c r="AR451" s="356" t="str">
        <f>IF(J451="","",DATEDIF(J451,SETUP!$B$2,"Y")&amp;" Yrs")</f>
        <v>33 Yrs</v>
      </c>
      <c r="AS451" s="349" t="str">
        <f>IF(J451="","",
 IF(DATEDIF(J451,SETUP!$B$2,"Y")&lt;25,"Below 25",
 IF(DATEDIF(J451,SETUP!$B$2,"Y")&lt;30,"25-30",
 IF(DATEDIF(J451,SETUP!$B$2,"Y")&lt;35,"30-35",
 IF(DATEDIF(J451,SETUP!$B$2,"Y")&lt;40,"35-40",
 "Above 40")))))</f>
        <v>30-35</v>
      </c>
      <c r="AT451" s="343"/>
      <c r="AU451" s="343"/>
      <c r="AV451" s="349">
        <f t="shared" si="60"/>
        <v>20</v>
      </c>
      <c r="AW451" s="357"/>
      <c r="AX451" s="343">
        <v>320</v>
      </c>
      <c r="AY451" s="352">
        <v>130</v>
      </c>
      <c r="AZ451" s="343"/>
      <c r="BA451" s="380"/>
    </row>
    <row r="452" spans="1:53" ht="13.95" customHeight="1" x14ac:dyDescent="0.25">
      <c r="A452" s="343">
        <f>COUNTIF($D$2:D452,D452)</f>
        <v>205</v>
      </c>
      <c r="B452" s="344" t="s">
        <v>1379</v>
      </c>
      <c r="C452" s="345" t="s">
        <v>1380</v>
      </c>
      <c r="D452" s="343" t="s">
        <v>41</v>
      </c>
      <c r="E452" s="346" t="s">
        <v>163</v>
      </c>
      <c r="F452" s="347" t="s">
        <v>163</v>
      </c>
      <c r="G452" s="681" t="s">
        <v>247</v>
      </c>
      <c r="H452" s="343"/>
      <c r="I452" s="343" t="s">
        <v>45</v>
      </c>
      <c r="J452" s="348">
        <v>35971</v>
      </c>
      <c r="K452" s="348">
        <v>46113</v>
      </c>
      <c r="L452" s="343" t="s">
        <v>614</v>
      </c>
      <c r="M452" s="343"/>
      <c r="N452" s="349" t="str">
        <f>IF(OR(MASTER_Workers!$E452="Contractor-PF",MASTER_Workers!$E452="Company"),"Yes","No")</f>
        <v>Yes</v>
      </c>
      <c r="O452" s="349" t="str">
        <f>IF(Table2[[#This Row],[Unit]]= "Sakar-III", "YES", "NO")</f>
        <v>NO</v>
      </c>
      <c r="P452" s="367">
        <v>102328584969</v>
      </c>
      <c r="Q452" s="350">
        <v>102328584969</v>
      </c>
      <c r="R452" s="343"/>
      <c r="S452" s="368" t="str">
        <f>IF(Table2[[#This Row],[Type]]&lt;&gt;"Company", "Contractor", IF(Table2[[#This Row],[Bank_Name]]&lt;&gt;"HDFC Bank", "Cheque Payment", "HDFC NEFT"))</f>
        <v>HDFC NEFT</v>
      </c>
      <c r="T452" s="343" t="s">
        <v>1082</v>
      </c>
      <c r="U452" s="350">
        <v>50100874006628</v>
      </c>
      <c r="V452" s="352">
        <v>0</v>
      </c>
      <c r="W452" s="106">
        <v>420</v>
      </c>
      <c r="X452" s="106">
        <v>130</v>
      </c>
      <c r="Y452" s="106">
        <v>5</v>
      </c>
      <c r="Z452" s="107">
        <f t="shared" si="63"/>
        <v>555</v>
      </c>
      <c r="AA452" s="156">
        <f t="shared" si="64"/>
        <v>50</v>
      </c>
      <c r="AB452" s="155">
        <f>ROUND(IF(Table2[[#This Row],[Type]]="Company",Table2[[#This Row],[Basic_Rate_Day]]*8.33%,5),0)</f>
        <v>35</v>
      </c>
      <c r="AC452" s="107">
        <f t="shared" si="69"/>
        <v>640</v>
      </c>
      <c r="AD452" s="106">
        <v>501</v>
      </c>
      <c r="AE452" s="343"/>
      <c r="AF452" s="343"/>
      <c r="AG452" s="343"/>
      <c r="AH452" s="343"/>
      <c r="AI452" s="349" t="str">
        <f t="shared" si="61"/>
        <v>1</v>
      </c>
      <c r="AJ452" s="369">
        <f t="shared" si="62"/>
        <v>53</v>
      </c>
      <c r="AK452" s="349" t="str" cm="1">
        <f t="array" ref="AK452">_xlfn.IFS(Z452&lt;=501, "440-501", Z452&lt;=550, "502-550", Z452&lt;=600, "551-600", Z452&lt;=650, "601-650", Z452&lt;=700, "651-700", TRUE, "Above 700")</f>
        <v>551-600</v>
      </c>
      <c r="AL452" s="343"/>
      <c r="AM452" s="348"/>
      <c r="AN452" s="348">
        <f t="shared" si="70"/>
        <v>46113</v>
      </c>
      <c r="AO452" s="374" t="str">
        <f t="shared" si="71"/>
        <v>SV2PCOM145</v>
      </c>
      <c r="AP452" s="349" t="str">
        <f t="shared" ca="1" si="58"/>
        <v>0Y 4M</v>
      </c>
      <c r="AQ452" s="349" t="str">
        <f>IF(_xlfn.DAYS(SETUP!$A$2,AN452)&lt;365,"Less Than 1 Yr", IF(_xlfn.DAYS(SETUP!$A$2,AN452)&lt;=730,"1 Year to 2 Yrs", IF(_xlfn.DAYS(SETUP!$A$2,AN452)&lt;=1095,"2 Yrs to 3 Yrs", IF(_xlfn.DAYS(SETUP!$A$2,AN452)&lt;=1825,"3 Yrs to 5 Yrs", IF(_xlfn.DAYS(SETUP!$A$2,AN452)&lt;=2555,"5 Yrs to 7 Yrs", "Above 7 Yrs")))))</f>
        <v>Less Than 1 Yr</v>
      </c>
      <c r="AR452" s="356" t="str">
        <f>IF(J452="","",DATEDIF(J452,SETUP!$B$2,"Y")&amp;" Yrs")</f>
        <v>27 Yrs</v>
      </c>
      <c r="AS452" s="349" t="str">
        <f>IF(J452="","",
 IF(DATEDIF(J452,SETUP!$B$2,"Y")&lt;25,"Below 25",
 IF(DATEDIF(J452,SETUP!$B$2,"Y")&lt;30,"25-30",
 IF(DATEDIF(J452,SETUP!$B$2,"Y")&lt;35,"30-35",
 IF(DATEDIF(J452,SETUP!$B$2,"Y")&lt;40,"35-40",
 "Above 40")))))</f>
        <v>25-30</v>
      </c>
      <c r="AT452" s="343"/>
      <c r="AU452" s="343"/>
      <c r="AV452" s="349">
        <f t="shared" si="60"/>
        <v>25</v>
      </c>
      <c r="AW452" s="357"/>
      <c r="AX452" s="343">
        <v>420</v>
      </c>
      <c r="AY452" s="352">
        <v>130</v>
      </c>
      <c r="AZ452" s="343"/>
      <c r="BA452" s="343"/>
    </row>
    <row r="453" spans="1:53" ht="13.95" customHeight="1" x14ac:dyDescent="0.25">
      <c r="A453" s="343">
        <f>COUNTIF($D$2:D453,D453)</f>
        <v>206</v>
      </c>
      <c r="B453" s="344" t="s">
        <v>1381</v>
      </c>
      <c r="C453" s="345" t="s">
        <v>1382</v>
      </c>
      <c r="D453" s="343" t="s">
        <v>41</v>
      </c>
      <c r="E453" s="346" t="s">
        <v>163</v>
      </c>
      <c r="F453" s="347" t="s">
        <v>163</v>
      </c>
      <c r="G453" s="681" t="s">
        <v>48</v>
      </c>
      <c r="H453" s="343"/>
      <c r="I453" s="343" t="s">
        <v>52</v>
      </c>
      <c r="J453" s="348">
        <v>35065</v>
      </c>
      <c r="K453" s="348">
        <v>46113</v>
      </c>
      <c r="L453" s="343" t="s">
        <v>615</v>
      </c>
      <c r="M453" s="343"/>
      <c r="N453" s="349" t="str">
        <f>IF(OR(MASTER_Workers!$E453="Contractor-PF",MASTER_Workers!$E453="Company"),"Yes","No")</f>
        <v>Yes</v>
      </c>
      <c r="O453" s="349" t="str">
        <f>IF(Table2[[#This Row],[Unit]]= "Sakar-III", "YES", "NO")</f>
        <v>NO</v>
      </c>
      <c r="P453" s="367">
        <v>102328580974</v>
      </c>
      <c r="Q453" s="350">
        <v>102328580974</v>
      </c>
      <c r="R453" s="343"/>
      <c r="S453" s="368" t="str">
        <f>IF(Table2[[#This Row],[Type]]&lt;&gt;"Company", "Contractor", IF(Table2[[#This Row],[Bank_Name]]&lt;&gt;"HDFC Bank", "Cheque Payment", "HDFC NEFT"))</f>
        <v>HDFC NEFT</v>
      </c>
      <c r="T453" s="343" t="s">
        <v>1082</v>
      </c>
      <c r="U453" s="350">
        <v>50100831588456</v>
      </c>
      <c r="V453" s="352">
        <v>0</v>
      </c>
      <c r="W453" s="106">
        <v>441</v>
      </c>
      <c r="X453" s="106">
        <v>134</v>
      </c>
      <c r="Y453" s="106"/>
      <c r="Z453" s="107">
        <f t="shared" si="63"/>
        <v>575</v>
      </c>
      <c r="AA453" s="156">
        <f t="shared" si="64"/>
        <v>53</v>
      </c>
      <c r="AB453" s="155">
        <f>ROUND(IF(Table2[[#This Row],[Type]]="Company",Table2[[#This Row],[Basic_Rate_Day]]*8.33%,5),0)</f>
        <v>37</v>
      </c>
      <c r="AC453" s="107">
        <f t="shared" si="69"/>
        <v>665</v>
      </c>
      <c r="AD453" s="106">
        <v>501</v>
      </c>
      <c r="AE453" s="343"/>
      <c r="AF453" s="343"/>
      <c r="AG453" s="343"/>
      <c r="AH453" s="343"/>
      <c r="AI453" s="349" t="str">
        <f t="shared" si="61"/>
        <v>1</v>
      </c>
      <c r="AJ453" s="369">
        <f t="shared" si="62"/>
        <v>73</v>
      </c>
      <c r="AK453" s="349" t="str" cm="1">
        <f t="array" ref="AK453">_xlfn.IFS(Z453&lt;=501, "440-501", Z453&lt;=550, "502-550", Z453&lt;=600, "551-600", Z453&lt;=650, "601-650", Z453&lt;=700, "651-700", TRUE, "Above 700")</f>
        <v>551-600</v>
      </c>
      <c r="AL453" s="343"/>
      <c r="AM453" s="348"/>
      <c r="AN453" s="348">
        <f t="shared" si="70"/>
        <v>46113</v>
      </c>
      <c r="AO453" s="374" t="str">
        <f t="shared" si="71"/>
        <v>SV2PCOM146</v>
      </c>
      <c r="AP453" s="349" t="str">
        <f t="shared" ca="1" si="58"/>
        <v>0Y 4M</v>
      </c>
      <c r="AQ453" s="349" t="str">
        <f>IF(_xlfn.DAYS(SETUP!$A$2,AN453)&lt;365,"Less Than 1 Yr", IF(_xlfn.DAYS(SETUP!$A$2,AN453)&lt;=730,"1 Year to 2 Yrs", IF(_xlfn.DAYS(SETUP!$A$2,AN453)&lt;=1095,"2 Yrs to 3 Yrs", IF(_xlfn.DAYS(SETUP!$A$2,AN453)&lt;=1825,"3 Yrs to 5 Yrs", IF(_xlfn.DAYS(SETUP!$A$2,AN453)&lt;=2555,"5 Yrs to 7 Yrs", "Above 7 Yrs")))))</f>
        <v>Less Than 1 Yr</v>
      </c>
      <c r="AR453" s="356" t="str">
        <f>IF(J453="","",DATEDIF(J453,SETUP!$B$2,"Y")&amp;" Yrs")</f>
        <v>30 Yrs</v>
      </c>
      <c r="AS453" s="349" t="str">
        <f>IF(J453="","",
 IF(DATEDIF(J453,SETUP!$B$2,"Y")&lt;25,"Below 25",
 IF(DATEDIF(J453,SETUP!$B$2,"Y")&lt;30,"25-30",
 IF(DATEDIF(J453,SETUP!$B$2,"Y")&lt;35,"30-35",
 IF(DATEDIF(J453,SETUP!$B$2,"Y")&lt;40,"35-40",
 "Above 40")))))</f>
        <v>30-35</v>
      </c>
      <c r="AT453" s="343"/>
      <c r="AU453" s="343"/>
      <c r="AV453" s="349">
        <f t="shared" si="60"/>
        <v>30</v>
      </c>
      <c r="AW453" s="357"/>
      <c r="AX453" s="343">
        <v>441</v>
      </c>
      <c r="AY453" s="352">
        <v>134</v>
      </c>
      <c r="AZ453" s="343"/>
      <c r="BA453" s="343"/>
    </row>
    <row r="454" spans="1:53" ht="13.95" customHeight="1" x14ac:dyDescent="0.25">
      <c r="A454" s="343">
        <f>COUNTIF($D$2:D454,D454)</f>
        <v>207</v>
      </c>
      <c r="B454" s="344" t="s">
        <v>1383</v>
      </c>
      <c r="C454" s="345" t="s">
        <v>1384</v>
      </c>
      <c r="D454" s="343" t="s">
        <v>41</v>
      </c>
      <c r="E454" s="346" t="s">
        <v>163</v>
      </c>
      <c r="F454" s="347" t="s">
        <v>163</v>
      </c>
      <c r="G454" s="681" t="s">
        <v>48</v>
      </c>
      <c r="H454" s="343"/>
      <c r="I454" s="343" t="s">
        <v>52</v>
      </c>
      <c r="J454" s="348">
        <v>31048</v>
      </c>
      <c r="K454" s="348">
        <v>46113</v>
      </c>
      <c r="L454" s="343" t="s">
        <v>615</v>
      </c>
      <c r="M454" s="343"/>
      <c r="N454" s="349" t="str">
        <f>IF(OR(MASTER_Workers!$E454="Contractor-PF",MASTER_Workers!$E454="Company"),"Yes","No")</f>
        <v>Yes</v>
      </c>
      <c r="O454" s="349" t="str">
        <f>IF(Table2[[#This Row],[Unit]]= "Sakar-III", "YES", "NO")</f>
        <v>NO</v>
      </c>
      <c r="P454" s="367">
        <v>102328579343</v>
      </c>
      <c r="Q454" s="350">
        <v>102328579343</v>
      </c>
      <c r="R454" s="343"/>
      <c r="S454" s="368" t="str">
        <f>IF(Table2[[#This Row],[Type]]&lt;&gt;"Company", "Contractor", IF(Table2[[#This Row],[Bank_Name]]&lt;&gt;"HDFC Bank", "Cheque Payment", "HDFC NEFT"))</f>
        <v>Cheque Payment</v>
      </c>
      <c r="T454" s="507">
        <v>0</v>
      </c>
      <c r="U454" s="507">
        <v>0</v>
      </c>
      <c r="V454" s="352">
        <v>0</v>
      </c>
      <c r="W454" s="106">
        <v>441</v>
      </c>
      <c r="X454" s="106">
        <v>134</v>
      </c>
      <c r="Y454" s="106"/>
      <c r="Z454" s="107">
        <f t="shared" si="63"/>
        <v>575</v>
      </c>
      <c r="AA454" s="156">
        <f t="shared" si="64"/>
        <v>53</v>
      </c>
      <c r="AB454" s="155">
        <f>ROUND(IF(Table2[[#This Row],[Type]]="Company",Table2[[#This Row],[Basic_Rate_Day]]*8.33%,5),0)</f>
        <v>37</v>
      </c>
      <c r="AC454" s="107">
        <f t="shared" si="69"/>
        <v>665</v>
      </c>
      <c r="AD454" s="106">
        <v>501</v>
      </c>
      <c r="AE454" s="343"/>
      <c r="AF454" s="343"/>
      <c r="AG454" s="343"/>
      <c r="AH454" s="343"/>
      <c r="AI454" s="349" t="str">
        <f t="shared" si="61"/>
        <v>1</v>
      </c>
      <c r="AJ454" s="353">
        <f t="shared" si="62"/>
        <v>73</v>
      </c>
      <c r="AK454" s="349" t="str" cm="1">
        <f t="array" ref="AK454">_xlfn.IFS(Z454&lt;=501, "440-501", Z454&lt;=550, "502-550", Z454&lt;=600, "551-600", Z454&lt;=650, "601-650", Z454&lt;=700, "651-700", TRUE, "Above 700")</f>
        <v>551-600</v>
      </c>
      <c r="AL454" s="343"/>
      <c r="AM454" s="348"/>
      <c r="AN454" s="348">
        <f t="shared" si="70"/>
        <v>46113</v>
      </c>
      <c r="AO454" s="374" t="str">
        <f t="shared" si="71"/>
        <v>SV2PCOM147</v>
      </c>
      <c r="AP454" s="349" t="str">
        <f t="shared" ca="1" si="58"/>
        <v>0Y 4M</v>
      </c>
      <c r="AQ454" s="349" t="str">
        <f>IF(_xlfn.DAYS(SETUP!$A$2,AN454)&lt;365,"Less Than 1 Yr", IF(_xlfn.DAYS(SETUP!$A$2,AN454)&lt;=730,"1 Year to 2 Yrs", IF(_xlfn.DAYS(SETUP!$A$2,AN454)&lt;=1095,"2 Yrs to 3 Yrs", IF(_xlfn.DAYS(SETUP!$A$2,AN454)&lt;=1825,"3 Yrs to 5 Yrs", IF(_xlfn.DAYS(SETUP!$A$2,AN454)&lt;=2555,"5 Yrs to 7 Yrs", "Above 7 Yrs")))))</f>
        <v>Less Than 1 Yr</v>
      </c>
      <c r="AR454" s="356" t="str">
        <f>IF(J454="","",DATEDIF(J454,SETUP!$B$2,"Y")&amp;" Yrs")</f>
        <v>41 Yrs</v>
      </c>
      <c r="AS454" s="349" t="str">
        <f>IF(J454="","",
 IF(DATEDIF(J454,SETUP!$B$2,"Y")&lt;25,"Below 25",
 IF(DATEDIF(J454,SETUP!$B$2,"Y")&lt;30,"25-30",
 IF(DATEDIF(J454,SETUP!$B$2,"Y")&lt;35,"30-35",
 IF(DATEDIF(J454,SETUP!$B$2,"Y")&lt;40,"35-40",
 "Above 40")))))</f>
        <v>Above 40</v>
      </c>
      <c r="AT454" s="349"/>
      <c r="AU454" s="349"/>
      <c r="AV454" s="349">
        <f t="shared" si="60"/>
        <v>30</v>
      </c>
      <c r="AW454" s="357"/>
      <c r="AX454" s="343">
        <v>441</v>
      </c>
      <c r="AY454" s="352">
        <v>134</v>
      </c>
      <c r="AZ454" s="343"/>
      <c r="BA454" s="343"/>
    </row>
    <row r="455" spans="1:53" ht="13.95" customHeight="1" x14ac:dyDescent="0.25">
      <c r="A455" s="343">
        <f>COUNTIF($D$2:D455,D455)</f>
        <v>208</v>
      </c>
      <c r="B455" s="344" t="s">
        <v>1385</v>
      </c>
      <c r="C455" s="345" t="s">
        <v>1386</v>
      </c>
      <c r="D455" s="343" t="s">
        <v>41</v>
      </c>
      <c r="E455" s="346" t="s">
        <v>163</v>
      </c>
      <c r="F455" s="347" t="s">
        <v>163</v>
      </c>
      <c r="G455" s="681" t="s">
        <v>48</v>
      </c>
      <c r="H455" s="343"/>
      <c r="I455" s="343" t="s">
        <v>52</v>
      </c>
      <c r="J455" s="348">
        <v>34701</v>
      </c>
      <c r="K455" s="348">
        <v>46113</v>
      </c>
      <c r="L455" s="343" t="s">
        <v>615</v>
      </c>
      <c r="M455" s="343"/>
      <c r="N455" s="349" t="str">
        <f>IF(OR(MASTER_Workers!$E455="Contractor-PF",MASTER_Workers!$E455="Company"),"Yes","No")</f>
        <v>Yes</v>
      </c>
      <c r="O455" s="349" t="str">
        <f>IF(Table2[[#This Row],[Unit]]= "Sakar-III", "YES", "NO")</f>
        <v>NO</v>
      </c>
      <c r="P455" s="367">
        <v>102328580341</v>
      </c>
      <c r="Q455" s="507">
        <v>0</v>
      </c>
      <c r="R455" s="343"/>
      <c r="S455" s="368" t="str">
        <f>IF(Table2[[#This Row],[Type]]&lt;&gt;"Company", "Contractor", IF(Table2[[#This Row],[Bank_Name]]&lt;&gt;"HDFC Bank", "Cheque Payment", "HDFC NEFT"))</f>
        <v>HDFC NEFT</v>
      </c>
      <c r="T455" s="343" t="s">
        <v>1082</v>
      </c>
      <c r="U455" s="350">
        <v>50100831588370</v>
      </c>
      <c r="V455" s="352">
        <v>0</v>
      </c>
      <c r="W455" s="106">
        <v>441</v>
      </c>
      <c r="X455" s="106">
        <v>134</v>
      </c>
      <c r="Y455" s="106"/>
      <c r="Z455" s="107">
        <f t="shared" si="63"/>
        <v>575</v>
      </c>
      <c r="AA455" s="156">
        <f t="shared" si="64"/>
        <v>53</v>
      </c>
      <c r="AB455" s="155">
        <f>ROUND(IF(Table2[[#This Row],[Type]]="Company",Table2[[#This Row],[Basic_Rate_Day]]*8.33%,5),0)</f>
        <v>37</v>
      </c>
      <c r="AC455" s="107">
        <f t="shared" si="69"/>
        <v>665</v>
      </c>
      <c r="AD455" s="106">
        <v>501</v>
      </c>
      <c r="AE455" s="343"/>
      <c r="AF455" s="343"/>
      <c r="AG455" s="343"/>
      <c r="AH455" s="343"/>
      <c r="AI455" s="349" t="str">
        <f t="shared" si="61"/>
        <v>1</v>
      </c>
      <c r="AJ455" s="369">
        <f t="shared" si="62"/>
        <v>73</v>
      </c>
      <c r="AK455" s="349" t="str" cm="1">
        <f t="array" ref="AK455">_xlfn.IFS(Z455&lt;=501, "440-501", Z455&lt;=550, "502-550", Z455&lt;=600, "551-600", Z455&lt;=650, "601-650", Z455&lt;=700, "651-700", TRUE, "Above 700")</f>
        <v>551-600</v>
      </c>
      <c r="AL455" s="343"/>
      <c r="AM455" s="348"/>
      <c r="AN455" s="348">
        <f t="shared" si="70"/>
        <v>46113</v>
      </c>
      <c r="AO455" s="374" t="str">
        <f t="shared" si="71"/>
        <v>SV2PCOM148</v>
      </c>
      <c r="AP455" s="349" t="str">
        <f t="shared" ca="1" si="58"/>
        <v>0Y 4M</v>
      </c>
      <c r="AQ455" s="349" t="str">
        <f>IF(_xlfn.DAYS(SETUP!$A$2,AN455)&lt;365,"Less Than 1 Yr", IF(_xlfn.DAYS(SETUP!$A$2,AN455)&lt;=730,"1 Year to 2 Yrs", IF(_xlfn.DAYS(SETUP!$A$2,AN455)&lt;=1095,"2 Yrs to 3 Yrs", IF(_xlfn.DAYS(SETUP!$A$2,AN455)&lt;=1825,"3 Yrs to 5 Yrs", IF(_xlfn.DAYS(SETUP!$A$2,AN455)&lt;=2555,"5 Yrs to 7 Yrs", "Above 7 Yrs")))))</f>
        <v>Less Than 1 Yr</v>
      </c>
      <c r="AR455" s="356" t="str">
        <f>IF(J455="","",DATEDIF(J455,SETUP!$B$2,"Y")&amp;" Yrs")</f>
        <v>31 Yrs</v>
      </c>
      <c r="AS455" s="349" t="str">
        <f>IF(J455="","",
 IF(DATEDIF(J455,SETUP!$B$2,"Y")&lt;25,"Below 25",
 IF(DATEDIF(J455,SETUP!$B$2,"Y")&lt;30,"25-30",
 IF(DATEDIF(J455,SETUP!$B$2,"Y")&lt;35,"30-35",
 IF(DATEDIF(J455,SETUP!$B$2,"Y")&lt;40,"35-40",
 "Above 40")))))</f>
        <v>30-35</v>
      </c>
      <c r="AT455" s="343"/>
      <c r="AU455" s="343"/>
      <c r="AV455" s="349">
        <f t="shared" si="60"/>
        <v>30</v>
      </c>
      <c r="AW455" s="357"/>
      <c r="AX455" s="343">
        <v>441</v>
      </c>
      <c r="AY455" s="352">
        <v>134</v>
      </c>
      <c r="AZ455" s="343"/>
      <c r="BA455" s="343"/>
    </row>
    <row r="456" spans="1:53" ht="13.95" customHeight="1" x14ac:dyDescent="0.25">
      <c r="A456" s="343">
        <f>COUNTIF($D$2:D456,D456)</f>
        <v>209</v>
      </c>
      <c r="B456" s="344" t="s">
        <v>1387</v>
      </c>
      <c r="C456" s="345" t="s">
        <v>1388</v>
      </c>
      <c r="D456" s="343" t="s">
        <v>41</v>
      </c>
      <c r="E456" s="346" t="s">
        <v>163</v>
      </c>
      <c r="F456" s="347" t="s">
        <v>163</v>
      </c>
      <c r="G456" s="681" t="s">
        <v>48</v>
      </c>
      <c r="H456" s="343"/>
      <c r="I456" s="343" t="s">
        <v>52</v>
      </c>
      <c r="J456" s="348">
        <v>35844</v>
      </c>
      <c r="K456" s="348">
        <v>46113</v>
      </c>
      <c r="L456" s="343" t="s">
        <v>615</v>
      </c>
      <c r="M456" s="343"/>
      <c r="N456" s="349" t="str">
        <f>IF(OR(MASTER_Workers!$E456="Contractor-PF",MASTER_Workers!$E456="Company"),"Yes","No")</f>
        <v>Yes</v>
      </c>
      <c r="O456" s="349" t="str">
        <f>IF(Table2[[#This Row],[Unit]]= "Sakar-III", "YES", "NO")</f>
        <v>NO</v>
      </c>
      <c r="P456" s="367">
        <v>102328576767</v>
      </c>
      <c r="Q456" s="350">
        <v>102328576767</v>
      </c>
      <c r="R456" s="343"/>
      <c r="S456" s="368" t="str">
        <f>IF(Table2[[#This Row],[Type]]&lt;&gt;"Company", "Contractor", IF(Table2[[#This Row],[Bank_Name]]&lt;&gt;"HDFC Bank", "Cheque Payment", "HDFC NEFT"))</f>
        <v>Cheque Payment</v>
      </c>
      <c r="T456" s="507">
        <v>0</v>
      </c>
      <c r="U456" s="507">
        <v>0</v>
      </c>
      <c r="V456" s="352">
        <v>0</v>
      </c>
      <c r="W456" s="106">
        <v>441</v>
      </c>
      <c r="X456" s="106">
        <v>134</v>
      </c>
      <c r="Y456" s="106"/>
      <c r="Z456" s="107">
        <f t="shared" si="63"/>
        <v>575</v>
      </c>
      <c r="AA456" s="156">
        <f t="shared" si="64"/>
        <v>53</v>
      </c>
      <c r="AB456" s="155">
        <f>ROUND(IF(Table2[[#This Row],[Type]]="Company",Table2[[#This Row],[Basic_Rate_Day]]*8.33%,5),0)</f>
        <v>37</v>
      </c>
      <c r="AC456" s="107">
        <f t="shared" si="69"/>
        <v>665</v>
      </c>
      <c r="AD456" s="106">
        <v>501</v>
      </c>
      <c r="AE456" s="343"/>
      <c r="AF456" s="343"/>
      <c r="AG456" s="343"/>
      <c r="AH456" s="343"/>
      <c r="AI456" s="349" t="str">
        <f t="shared" si="61"/>
        <v>1</v>
      </c>
      <c r="AJ456" s="353">
        <f t="shared" si="62"/>
        <v>73</v>
      </c>
      <c r="AK456" s="349" t="str" cm="1">
        <f t="array" ref="AK456">_xlfn.IFS(Z456&lt;=501, "440-501", Z456&lt;=550, "502-550", Z456&lt;=600, "551-600", Z456&lt;=650, "601-650", Z456&lt;=700, "651-700", TRUE, "Above 700")</f>
        <v>551-600</v>
      </c>
      <c r="AL456" s="343"/>
      <c r="AM456" s="348"/>
      <c r="AN456" s="348">
        <f t="shared" si="70"/>
        <v>46113</v>
      </c>
      <c r="AO456" s="374" t="str">
        <f t="shared" si="71"/>
        <v>SV2PCOM149</v>
      </c>
      <c r="AP456" s="349" t="str">
        <f t="shared" ca="1" si="58"/>
        <v>0Y 4M</v>
      </c>
      <c r="AQ456" s="349" t="str">
        <f>IF(_xlfn.DAYS(SETUP!$A$2,AN456)&lt;365,"Less Than 1 Yr", IF(_xlfn.DAYS(SETUP!$A$2,AN456)&lt;=730,"1 Year to 2 Yrs", IF(_xlfn.DAYS(SETUP!$A$2,AN456)&lt;=1095,"2 Yrs to 3 Yrs", IF(_xlfn.DAYS(SETUP!$A$2,AN456)&lt;=1825,"3 Yrs to 5 Yrs", IF(_xlfn.DAYS(SETUP!$A$2,AN456)&lt;=2555,"5 Yrs to 7 Yrs", "Above 7 Yrs")))))</f>
        <v>Less Than 1 Yr</v>
      </c>
      <c r="AR456" s="356" t="str">
        <f>IF(J456="","",DATEDIF(J456,SETUP!$B$2,"Y")&amp;" Yrs")</f>
        <v>28 Yrs</v>
      </c>
      <c r="AS456" s="349" t="str">
        <f>IF(J456="","",
 IF(DATEDIF(J456,SETUP!$B$2,"Y")&lt;25,"Below 25",
 IF(DATEDIF(J456,SETUP!$B$2,"Y")&lt;30,"25-30",
 IF(DATEDIF(J456,SETUP!$B$2,"Y")&lt;35,"30-35",
 IF(DATEDIF(J456,SETUP!$B$2,"Y")&lt;40,"35-40",
 "Above 40")))))</f>
        <v>25-30</v>
      </c>
      <c r="AT456" s="349"/>
      <c r="AU456" s="349"/>
      <c r="AV456" s="349">
        <f t="shared" si="60"/>
        <v>30</v>
      </c>
      <c r="AW456" s="357"/>
      <c r="AX456" s="343">
        <v>441</v>
      </c>
      <c r="AY456" s="352">
        <v>134</v>
      </c>
      <c r="AZ456" s="343"/>
      <c r="BA456" s="343"/>
    </row>
    <row r="457" spans="1:53" ht="13.95" customHeight="1" x14ac:dyDescent="0.25">
      <c r="A457" s="343">
        <f>COUNTIF($D$2:D457,D457)</f>
        <v>210</v>
      </c>
      <c r="B457" s="344" t="s">
        <v>1389</v>
      </c>
      <c r="C457" s="345" t="s">
        <v>1390</v>
      </c>
      <c r="D457" s="343" t="s">
        <v>41</v>
      </c>
      <c r="E457" s="346" t="s">
        <v>163</v>
      </c>
      <c r="F457" s="347" t="s">
        <v>163</v>
      </c>
      <c r="G457" s="681" t="s">
        <v>48</v>
      </c>
      <c r="H457" s="343"/>
      <c r="I457" s="343" t="s">
        <v>52</v>
      </c>
      <c r="J457" s="348">
        <v>30682</v>
      </c>
      <c r="K457" s="348">
        <v>46113</v>
      </c>
      <c r="L457" s="343" t="s">
        <v>615</v>
      </c>
      <c r="M457" s="343"/>
      <c r="N457" s="349" t="str">
        <f>IF(OR(MASTER_Workers!$E457="Contractor-PF",MASTER_Workers!$E457="Company"),"Yes","No")</f>
        <v>Yes</v>
      </c>
      <c r="O457" s="349" t="str">
        <f>IF(Table2[[#This Row],[Unit]]= "Sakar-III", "YES", "NO")</f>
        <v>NO</v>
      </c>
      <c r="P457" s="367">
        <v>102328577386</v>
      </c>
      <c r="Q457" s="350">
        <v>102328577386</v>
      </c>
      <c r="R457" s="343"/>
      <c r="S457" s="368" t="str">
        <f>IF(Table2[[#This Row],[Type]]&lt;&gt;"Company", "Contractor", IF(Table2[[#This Row],[Bank_Name]]&lt;&gt;"HDFC Bank", "Cheque Payment", "HDFC NEFT"))</f>
        <v>Cheque Payment</v>
      </c>
      <c r="T457" s="507">
        <v>0</v>
      </c>
      <c r="U457" s="507">
        <v>0</v>
      </c>
      <c r="V457" s="352">
        <v>0</v>
      </c>
      <c r="W457" s="106">
        <v>441</v>
      </c>
      <c r="X457" s="106">
        <v>134</v>
      </c>
      <c r="Y457" s="106"/>
      <c r="Z457" s="107">
        <f t="shared" si="63"/>
        <v>575</v>
      </c>
      <c r="AA457" s="156">
        <f t="shared" si="64"/>
        <v>53</v>
      </c>
      <c r="AB457" s="155">
        <f>ROUND(IF(Table2[[#This Row],[Type]]="Company",Table2[[#This Row],[Basic_Rate_Day]]*8.33%,5),0)</f>
        <v>37</v>
      </c>
      <c r="AC457" s="107">
        <f t="shared" si="69"/>
        <v>665</v>
      </c>
      <c r="AD457" s="106">
        <v>501</v>
      </c>
      <c r="AE457" s="343"/>
      <c r="AF457" s="343"/>
      <c r="AG457" s="343"/>
      <c r="AH457" s="343"/>
      <c r="AI457" s="349" t="str">
        <f t="shared" si="61"/>
        <v>1</v>
      </c>
      <c r="AJ457" s="353">
        <f t="shared" si="62"/>
        <v>73</v>
      </c>
      <c r="AK457" s="349" t="str" cm="1">
        <f t="array" ref="AK457">_xlfn.IFS(Z457&lt;=501, "440-501", Z457&lt;=550, "502-550", Z457&lt;=600, "551-600", Z457&lt;=650, "601-650", Z457&lt;=700, "651-700", TRUE, "Above 700")</f>
        <v>551-600</v>
      </c>
      <c r="AL457" s="343"/>
      <c r="AM457" s="348"/>
      <c r="AN457" s="348">
        <f t="shared" si="70"/>
        <v>46113</v>
      </c>
      <c r="AO457" s="374" t="str">
        <f t="shared" si="71"/>
        <v>SV2PCOM150</v>
      </c>
      <c r="AP457" s="349" t="str">
        <f t="shared" ca="1" si="58"/>
        <v>0Y 4M</v>
      </c>
      <c r="AQ457" s="349" t="str">
        <f>IF(_xlfn.DAYS(SETUP!$A$2,AN457)&lt;365,"Less Than 1 Yr", IF(_xlfn.DAYS(SETUP!$A$2,AN457)&lt;=730,"1 Year to 2 Yrs", IF(_xlfn.DAYS(SETUP!$A$2,AN457)&lt;=1095,"2 Yrs to 3 Yrs", IF(_xlfn.DAYS(SETUP!$A$2,AN457)&lt;=1825,"3 Yrs to 5 Yrs", IF(_xlfn.DAYS(SETUP!$A$2,AN457)&lt;=2555,"5 Yrs to 7 Yrs", "Above 7 Yrs")))))</f>
        <v>Less Than 1 Yr</v>
      </c>
      <c r="AR457" s="356" t="str">
        <f>IF(J457="","",DATEDIF(J457,SETUP!$B$2,"Y")&amp;" Yrs")</f>
        <v>42 Yrs</v>
      </c>
      <c r="AS457" s="349" t="str">
        <f>IF(J457="","",
 IF(DATEDIF(J457,SETUP!$B$2,"Y")&lt;25,"Below 25",
 IF(DATEDIF(J457,SETUP!$B$2,"Y")&lt;30,"25-30",
 IF(DATEDIF(J457,SETUP!$B$2,"Y")&lt;35,"30-35",
 IF(DATEDIF(J457,SETUP!$B$2,"Y")&lt;40,"35-40",
 "Above 40")))))</f>
        <v>Above 40</v>
      </c>
      <c r="AT457" s="349"/>
      <c r="AU457" s="349"/>
      <c r="AV457" s="349">
        <f t="shared" si="60"/>
        <v>30</v>
      </c>
      <c r="AW457" s="357"/>
      <c r="AX457" s="343">
        <v>441</v>
      </c>
      <c r="AY457" s="352">
        <v>134</v>
      </c>
      <c r="AZ457" s="343"/>
      <c r="BA457" s="343"/>
    </row>
    <row r="458" spans="1:53" ht="13.95" customHeight="1" x14ac:dyDescent="0.25">
      <c r="A458" s="343">
        <f>COUNTIF($D$2:D458,D458)</f>
        <v>211</v>
      </c>
      <c r="B458" s="344" t="s">
        <v>1391</v>
      </c>
      <c r="C458" s="345" t="s">
        <v>1392</v>
      </c>
      <c r="D458" s="343" t="s">
        <v>41</v>
      </c>
      <c r="E458" s="346" t="s">
        <v>163</v>
      </c>
      <c r="F458" s="347" t="s">
        <v>163</v>
      </c>
      <c r="G458" s="681" t="s">
        <v>44</v>
      </c>
      <c r="H458" s="343"/>
      <c r="I458" s="343" t="s">
        <v>45</v>
      </c>
      <c r="J458" s="348">
        <v>39083</v>
      </c>
      <c r="K458" s="348">
        <v>46113</v>
      </c>
      <c r="L458" s="343" t="s">
        <v>615</v>
      </c>
      <c r="M458" s="343"/>
      <c r="N458" s="349" t="str">
        <f>IF(OR(MASTER_Workers!$E458="Contractor-PF",MASTER_Workers!$E458="Company"),"Yes","No")</f>
        <v>Yes</v>
      </c>
      <c r="O458" s="349" t="str">
        <f>IF(Table2[[#This Row],[Unit]]= "Sakar-III", "YES", "NO")</f>
        <v>NO</v>
      </c>
      <c r="P458" s="367">
        <v>102328574846</v>
      </c>
      <c r="Q458" s="350">
        <v>102328574846</v>
      </c>
      <c r="R458" s="343"/>
      <c r="S458" s="368" t="str">
        <f>IF(Table2[[#This Row],[Type]]&lt;&gt;"Company", "Contractor", IF(Table2[[#This Row],[Bank_Name]]&lt;&gt;"HDFC Bank", "Cheque Payment", "HDFC NEFT"))</f>
        <v>HDFC NEFT</v>
      </c>
      <c r="T458" s="343" t="s">
        <v>1082</v>
      </c>
      <c r="U458" s="350">
        <v>50100858362820</v>
      </c>
      <c r="V458" s="352">
        <v>0</v>
      </c>
      <c r="W458" s="106">
        <v>441</v>
      </c>
      <c r="X458" s="106">
        <v>134</v>
      </c>
      <c r="Y458" s="106"/>
      <c r="Z458" s="107">
        <f t="shared" si="63"/>
        <v>575</v>
      </c>
      <c r="AA458" s="156">
        <f t="shared" si="64"/>
        <v>53</v>
      </c>
      <c r="AB458" s="155">
        <f>ROUND(IF(Table2[[#This Row],[Type]]="Company",Table2[[#This Row],[Basic_Rate_Day]]*8.33%,5),0)</f>
        <v>37</v>
      </c>
      <c r="AC458" s="107">
        <f t="shared" si="69"/>
        <v>665</v>
      </c>
      <c r="AD458" s="106">
        <v>501</v>
      </c>
      <c r="AE458" s="343"/>
      <c r="AF458" s="343"/>
      <c r="AG458" s="343"/>
      <c r="AH458" s="343"/>
      <c r="AI458" s="349" t="str">
        <f t="shared" si="61"/>
        <v>1</v>
      </c>
      <c r="AJ458" s="369">
        <f t="shared" si="62"/>
        <v>73</v>
      </c>
      <c r="AK458" s="349" t="str" cm="1">
        <f t="array" ref="AK458">_xlfn.IFS(Z458&lt;=501, "440-501", Z458&lt;=550, "502-550", Z458&lt;=600, "551-600", Z458&lt;=650, "601-650", Z458&lt;=700, "651-700", TRUE, "Above 700")</f>
        <v>551-600</v>
      </c>
      <c r="AL458" s="343"/>
      <c r="AM458" s="348"/>
      <c r="AN458" s="348">
        <f t="shared" si="70"/>
        <v>46113</v>
      </c>
      <c r="AO458" s="374" t="str">
        <f t="shared" si="71"/>
        <v>SV2PCOM151</v>
      </c>
      <c r="AP458" s="349" t="str">
        <f t="shared" ca="1" si="58"/>
        <v>0Y 4M</v>
      </c>
      <c r="AQ458" s="349" t="str">
        <f>IF(_xlfn.DAYS(SETUP!$A$2,AN458)&lt;365,"Less Than 1 Yr", IF(_xlfn.DAYS(SETUP!$A$2,AN458)&lt;=730,"1 Year to 2 Yrs", IF(_xlfn.DAYS(SETUP!$A$2,AN458)&lt;=1095,"2 Yrs to 3 Yrs", IF(_xlfn.DAYS(SETUP!$A$2,AN458)&lt;=1825,"3 Yrs to 5 Yrs", IF(_xlfn.DAYS(SETUP!$A$2,AN458)&lt;=2555,"5 Yrs to 7 Yrs", "Above 7 Yrs")))))</f>
        <v>Less Than 1 Yr</v>
      </c>
      <c r="AR458" s="356" t="str">
        <f>IF(J458="","",DATEDIF(J458,SETUP!$B$2,"Y")&amp;" Yrs")</f>
        <v>19 Yrs</v>
      </c>
      <c r="AS458" s="349" t="str">
        <f>IF(J458="","",
 IF(DATEDIF(J458,SETUP!$B$2,"Y")&lt;25,"Below 25",
 IF(DATEDIF(J458,SETUP!$B$2,"Y")&lt;30,"25-30",
 IF(DATEDIF(J458,SETUP!$B$2,"Y")&lt;35,"30-35",
 IF(DATEDIF(J458,SETUP!$B$2,"Y")&lt;40,"35-40",
 "Above 40")))))</f>
        <v>Below 25</v>
      </c>
      <c r="AT458" s="343"/>
      <c r="AU458" s="343"/>
      <c r="AV458" s="349">
        <f t="shared" si="60"/>
        <v>30</v>
      </c>
      <c r="AW458" s="357"/>
      <c r="AX458" s="343">
        <v>441</v>
      </c>
      <c r="AY458" s="352">
        <v>134</v>
      </c>
      <c r="AZ458" s="343"/>
      <c r="BA458" s="343"/>
    </row>
    <row r="459" spans="1:53" ht="13.95" customHeight="1" x14ac:dyDescent="0.25">
      <c r="A459" s="343">
        <f>COUNTIF($D$2:D459,D459)</f>
        <v>212</v>
      </c>
      <c r="B459" s="344" t="s">
        <v>1393</v>
      </c>
      <c r="C459" s="345" t="s">
        <v>1394</v>
      </c>
      <c r="D459" s="343" t="s">
        <v>41</v>
      </c>
      <c r="E459" s="346" t="s">
        <v>163</v>
      </c>
      <c r="F459" s="347" t="s">
        <v>163</v>
      </c>
      <c r="G459" s="681" t="s">
        <v>48</v>
      </c>
      <c r="H459" s="343"/>
      <c r="I459" s="343" t="s">
        <v>52</v>
      </c>
      <c r="J459" s="348">
        <v>31048</v>
      </c>
      <c r="K459" s="348">
        <v>46113</v>
      </c>
      <c r="L459" s="343" t="s">
        <v>615</v>
      </c>
      <c r="M459" s="343"/>
      <c r="N459" s="349" t="str">
        <f>IF(OR(MASTER_Workers!$E459="Contractor-PF",MASTER_Workers!$E459="Company"),"Yes","No")</f>
        <v>Yes</v>
      </c>
      <c r="O459" s="349" t="str">
        <f>IF(Table2[[#This Row],[Unit]]= "Sakar-III", "YES", "NO")</f>
        <v>NO</v>
      </c>
      <c r="P459" s="367">
        <v>102328584116</v>
      </c>
      <c r="Q459" s="507">
        <v>0</v>
      </c>
      <c r="R459" s="343"/>
      <c r="S459" s="368" t="str">
        <f>IF(Table2[[#This Row],[Type]]&lt;&gt;"Company", "Contractor", IF(Table2[[#This Row],[Bank_Name]]&lt;&gt;"HDFC Bank", "Cheque Payment", "HDFC NEFT"))</f>
        <v>HDFC NEFT</v>
      </c>
      <c r="T459" s="343" t="s">
        <v>1082</v>
      </c>
      <c r="U459" s="350">
        <v>50100858362945</v>
      </c>
      <c r="V459" s="352">
        <v>0</v>
      </c>
      <c r="W459" s="106">
        <v>441</v>
      </c>
      <c r="X459" s="106">
        <v>134</v>
      </c>
      <c r="Y459" s="106"/>
      <c r="Z459" s="107">
        <f t="shared" si="63"/>
        <v>575</v>
      </c>
      <c r="AA459" s="156">
        <f t="shared" si="64"/>
        <v>53</v>
      </c>
      <c r="AB459" s="155">
        <f>ROUND(IF(Table2[[#This Row],[Type]]="Company",Table2[[#This Row],[Basic_Rate_Day]]*8.33%,5),0)</f>
        <v>37</v>
      </c>
      <c r="AC459" s="107">
        <f t="shared" si="69"/>
        <v>665</v>
      </c>
      <c r="AD459" s="106">
        <v>501</v>
      </c>
      <c r="AE459" s="343"/>
      <c r="AF459" s="343"/>
      <c r="AG459" s="343"/>
      <c r="AH459" s="343"/>
      <c r="AI459" s="349" t="str">
        <f t="shared" si="61"/>
        <v>1</v>
      </c>
      <c r="AJ459" s="369">
        <f t="shared" si="62"/>
        <v>73</v>
      </c>
      <c r="AK459" s="349" t="str" cm="1">
        <f t="array" ref="AK459">_xlfn.IFS(Z459&lt;=501, "440-501", Z459&lt;=550, "502-550", Z459&lt;=600, "551-600", Z459&lt;=650, "601-650", Z459&lt;=700, "651-700", TRUE, "Above 700")</f>
        <v>551-600</v>
      </c>
      <c r="AL459" s="343"/>
      <c r="AM459" s="348"/>
      <c r="AN459" s="348">
        <f t="shared" si="70"/>
        <v>46113</v>
      </c>
      <c r="AO459" s="374" t="str">
        <f t="shared" si="71"/>
        <v>SV2PCOM152</v>
      </c>
      <c r="AP459" s="349" t="str">
        <f t="shared" ca="1" si="58"/>
        <v>0Y 4M</v>
      </c>
      <c r="AQ459" s="349" t="str">
        <f>IF(_xlfn.DAYS(SETUP!$A$2,AN459)&lt;365,"Less Than 1 Yr", IF(_xlfn.DAYS(SETUP!$A$2,AN459)&lt;=730,"1 Year to 2 Yrs", IF(_xlfn.DAYS(SETUP!$A$2,AN459)&lt;=1095,"2 Yrs to 3 Yrs", IF(_xlfn.DAYS(SETUP!$A$2,AN459)&lt;=1825,"3 Yrs to 5 Yrs", IF(_xlfn.DAYS(SETUP!$A$2,AN459)&lt;=2555,"5 Yrs to 7 Yrs", "Above 7 Yrs")))))</f>
        <v>Less Than 1 Yr</v>
      </c>
      <c r="AR459" s="356" t="str">
        <f>IF(J459="","",DATEDIF(J459,SETUP!$B$2,"Y")&amp;" Yrs")</f>
        <v>41 Yrs</v>
      </c>
      <c r="AS459" s="349" t="str">
        <f>IF(J459="","",
 IF(DATEDIF(J459,SETUP!$B$2,"Y")&lt;25,"Below 25",
 IF(DATEDIF(J459,SETUP!$B$2,"Y")&lt;30,"25-30",
 IF(DATEDIF(J459,SETUP!$B$2,"Y")&lt;35,"30-35",
 IF(DATEDIF(J459,SETUP!$B$2,"Y")&lt;40,"35-40",
 "Above 40")))))</f>
        <v>Above 40</v>
      </c>
      <c r="AT459" s="343"/>
      <c r="AU459" s="343"/>
      <c r="AV459" s="349">
        <f t="shared" si="60"/>
        <v>30</v>
      </c>
      <c r="AW459" s="357"/>
      <c r="AX459" s="343">
        <v>441</v>
      </c>
      <c r="AY459" s="352">
        <v>134</v>
      </c>
      <c r="AZ459" s="343"/>
      <c r="BA459" s="343"/>
    </row>
    <row r="460" spans="1:53" ht="13.95" customHeight="1" x14ac:dyDescent="0.25">
      <c r="A460" s="343">
        <f>COUNTIF($D$2:D460,D460)</f>
        <v>213</v>
      </c>
      <c r="B460" s="344" t="s">
        <v>1397</v>
      </c>
      <c r="C460" s="345" t="s">
        <v>1395</v>
      </c>
      <c r="D460" s="343" t="s">
        <v>41</v>
      </c>
      <c r="E460" s="346" t="s">
        <v>163</v>
      </c>
      <c r="F460" s="347" t="s">
        <v>163</v>
      </c>
      <c r="G460" s="681" t="s">
        <v>247</v>
      </c>
      <c r="H460" s="343"/>
      <c r="I460" s="343" t="s">
        <v>45</v>
      </c>
      <c r="J460" s="348">
        <v>33208</v>
      </c>
      <c r="K460" s="348">
        <v>46113</v>
      </c>
      <c r="L460" s="343" t="s">
        <v>614</v>
      </c>
      <c r="M460" s="343"/>
      <c r="N460" s="349" t="str">
        <f>IF(OR(MASTER_Workers!$E460="Contractor-PF",MASTER_Workers!$E460="Company"),"Yes","No")</f>
        <v>Yes</v>
      </c>
      <c r="O460" s="349" t="str">
        <f>IF(Table2[[#This Row],[Unit]]= "Sakar-III", "YES", "NO")</f>
        <v>NO</v>
      </c>
      <c r="P460" s="350">
        <v>101261305837</v>
      </c>
      <c r="Q460" s="507">
        <v>0</v>
      </c>
      <c r="R460" s="343"/>
      <c r="S460" s="368" t="str">
        <f>IF(Table2[[#This Row],[Type]]&lt;&gt;"Company", "Contractor", IF(Table2[[#This Row],[Bank_Name]]&lt;&gt;"HDFC Bank", "Cheque Payment", "HDFC NEFT"))</f>
        <v>HDFC NEFT</v>
      </c>
      <c r="T460" s="343" t="s">
        <v>1082</v>
      </c>
      <c r="U460" s="350">
        <v>50100332932830</v>
      </c>
      <c r="V460" s="352">
        <v>0</v>
      </c>
      <c r="W460" s="106">
        <v>385</v>
      </c>
      <c r="X460" s="106">
        <v>175</v>
      </c>
      <c r="Y460" s="106">
        <v>15</v>
      </c>
      <c r="Z460" s="107">
        <f t="shared" si="63"/>
        <v>575</v>
      </c>
      <c r="AA460" s="156">
        <f t="shared" si="64"/>
        <v>46</v>
      </c>
      <c r="AB460" s="155">
        <f>ROUND(IF(Table2[[#This Row],[Type]]="Company",Table2[[#This Row],[Basic_Rate_Day]]*8.33%,5),0)</f>
        <v>32</v>
      </c>
      <c r="AC460" s="107">
        <f>+Z460+AA460+AB460</f>
        <v>653</v>
      </c>
      <c r="AD460" s="106">
        <v>501</v>
      </c>
      <c r="AE460" s="343"/>
      <c r="AF460" s="343"/>
      <c r="AG460" s="343"/>
      <c r="AH460" s="343"/>
      <c r="AI460" s="349" t="str">
        <f t="shared" si="61"/>
        <v>1</v>
      </c>
      <c r="AJ460" s="369">
        <f t="shared" si="62"/>
        <v>73</v>
      </c>
      <c r="AK460" s="349" t="str" cm="1">
        <f t="array" ref="AK460">_xlfn.IFS(Z460&lt;=501, "440-501", Z460&lt;=550, "502-550", Z460&lt;=600, "551-600", Z460&lt;=650, "601-650", Z460&lt;=700, "651-700", TRUE, "Above 700")</f>
        <v>551-600</v>
      </c>
      <c r="AL460" s="343"/>
      <c r="AM460" s="348"/>
      <c r="AN460" s="348">
        <f>K460</f>
        <v>46113</v>
      </c>
      <c r="AO460" s="374" t="str">
        <f>B460</f>
        <v>SV2PCOM158</v>
      </c>
      <c r="AP460" s="349" t="str">
        <f t="shared" ca="1" si="58"/>
        <v>0Y 4M</v>
      </c>
      <c r="AQ460" s="349" t="str">
        <f>IF(_xlfn.DAYS(SETUP!$A$2,AN460)&lt;365,"Less Than 1 Yr", IF(_xlfn.DAYS(SETUP!$A$2,AN460)&lt;=730,"1 Year to 2 Yrs", IF(_xlfn.DAYS(SETUP!$A$2,AN460)&lt;=1095,"2 Yrs to 3 Yrs", IF(_xlfn.DAYS(SETUP!$A$2,AN460)&lt;=1825,"3 Yrs to 5 Yrs", IF(_xlfn.DAYS(SETUP!$A$2,AN460)&lt;=2555,"5 Yrs to 7 Yrs", "Above 7 Yrs")))))</f>
        <v>Less Than 1 Yr</v>
      </c>
      <c r="AR460" s="356" t="str">
        <f>IF(J460="","",DATEDIF(J460,SETUP!$B$2,"Y")&amp;" Yrs")</f>
        <v>35 Yrs</v>
      </c>
      <c r="AS460" s="349" t="str">
        <f>IF(J460="","",
 IF(DATEDIF(J460,SETUP!$B$2,"Y")&lt;25,"Below 25",
 IF(DATEDIF(J460,SETUP!$B$2,"Y")&lt;30,"25-30",
 IF(DATEDIF(J460,SETUP!$B$2,"Y")&lt;35,"30-35",
 IF(DATEDIF(J460,SETUP!$B$2,"Y")&lt;40,"35-40",
 "Above 40")))))</f>
        <v>35-40</v>
      </c>
      <c r="AT460" s="343"/>
      <c r="AU460" s="343"/>
      <c r="AV460" s="349">
        <f t="shared" si="60"/>
        <v>25</v>
      </c>
      <c r="AW460" s="357"/>
      <c r="AX460" s="343">
        <v>385</v>
      </c>
      <c r="AY460" s="352">
        <v>155</v>
      </c>
      <c r="AZ460" s="343"/>
      <c r="BA460" s="343"/>
    </row>
    <row r="461" spans="1:53" ht="18.600000000000001" customHeight="1" x14ac:dyDescent="0.25">
      <c r="A461" s="383">
        <f>COUNTIF($D$2:D461,D461)</f>
        <v>90</v>
      </c>
      <c r="B461" s="344" t="s">
        <v>1996</v>
      </c>
      <c r="C461" s="345" t="s">
        <v>1868</v>
      </c>
      <c r="D461" s="343" t="s">
        <v>166</v>
      </c>
      <c r="E461" s="346" t="s">
        <v>163</v>
      </c>
      <c r="F461" s="347" t="s">
        <v>163</v>
      </c>
      <c r="G461" s="683" t="s">
        <v>48</v>
      </c>
      <c r="H461" s="131"/>
      <c r="I461" s="131" t="s">
        <v>52</v>
      </c>
      <c r="J461" s="384">
        <v>31869</v>
      </c>
      <c r="K461" s="348">
        <v>46143</v>
      </c>
      <c r="L461" s="343" t="s">
        <v>605</v>
      </c>
      <c r="M461" s="131"/>
      <c r="N461" s="349" t="str">
        <f>IF(OR(MASTER_Workers!$E461="Contractor-PF",MASTER_Workers!$E461="Company"),"Yes","No")</f>
        <v>Yes</v>
      </c>
      <c r="O461" s="349" t="str">
        <f>IF(Table2[[#This Row],[Unit]]= "Sakar-III", "YES", "NO")</f>
        <v>NO</v>
      </c>
      <c r="P461" s="350">
        <v>102337448998</v>
      </c>
      <c r="Q461" s="507">
        <v>0</v>
      </c>
      <c r="R461" s="131"/>
      <c r="S461" s="385" t="str">
        <f>IF(Table2[[#This Row],[Type]]&lt;&gt;"Company", "Contractor", IF(Table2[[#This Row],[Bank_Name]]&lt;&gt;"HDFC Bank", "Cheque Payment", "HDFC NEFT"))</f>
        <v>HDFC NEFT</v>
      </c>
      <c r="T461" s="343" t="s">
        <v>1082</v>
      </c>
      <c r="U461" s="350">
        <v>50100876592630</v>
      </c>
      <c r="V461" s="352">
        <v>0</v>
      </c>
      <c r="W461" s="106">
        <v>390</v>
      </c>
      <c r="X461" s="106">
        <v>80</v>
      </c>
      <c r="Y461" s="132"/>
      <c r="Z461" s="107">
        <f t="shared" si="63"/>
        <v>470</v>
      </c>
      <c r="AA461" s="156">
        <f t="shared" si="64"/>
        <v>47</v>
      </c>
      <c r="AB461" s="155">
        <f>ROUND(IF(Table2[[#This Row],[Type]]="Company",Table2[[#This Row],[Basic_Rate_Day]]*8.33%,5),0)</f>
        <v>32</v>
      </c>
      <c r="AC461" s="107">
        <f t="shared" ref="AC461:AC470" si="72">+Z461+AA461+AB461</f>
        <v>549</v>
      </c>
      <c r="AD461" s="106">
        <v>501</v>
      </c>
      <c r="AE461" s="131"/>
      <c r="AF461" s="131"/>
      <c r="AG461" s="131"/>
      <c r="AH461" s="131"/>
      <c r="AI461" s="349" t="str">
        <f t="shared" si="61"/>
        <v>1</v>
      </c>
      <c r="AJ461" s="386">
        <f t="shared" ref="AJ461:AJ471" si="73">Z461-AD461</f>
        <v>-31</v>
      </c>
      <c r="AK461" s="349" t="str" cm="1">
        <f t="array" ref="AK461">_xlfn.IFS(Z461&lt;=501, "440-501", Z461&lt;=550, "502-550", Z461&lt;=600, "551-600", Z461&lt;=650, "601-650", Z461&lt;=700, "651-700", TRUE, "Above 700")</f>
        <v>440-501</v>
      </c>
      <c r="AL461" s="131"/>
      <c r="AM461" s="384"/>
      <c r="AN461" s="384">
        <f t="shared" ref="AN461:AN468" si="74">K461</f>
        <v>46143</v>
      </c>
      <c r="AO461" s="387" t="str">
        <f t="shared" ref="AO461:AO468" si="75">B461</f>
        <v>SK1WK0234</v>
      </c>
      <c r="AP461" s="388" t="str">
        <f t="shared" ref="AP461:AP464" ca="1" si="76">IF(AN461="","",DATEDIF(AN461,TODAY(),"Y")&amp;"Y "&amp;DATEDIF(AN461,TODAY(),"YM")&amp;"M")</f>
        <v>0Y 3M</v>
      </c>
      <c r="AQ461" s="388" t="str">
        <f>IF(_xlfn.DAYS(SETUP!$A$2,AN461)&lt;365,"Less Than 1 Yr", IF(_xlfn.DAYS(SETUP!$A$2,AN461)&lt;=730,"1 Year to 2 Yrs", IF(_xlfn.DAYS(SETUP!$A$2,AN461)&lt;=1095,"2 Yrs to 3 Yrs", IF(_xlfn.DAYS(SETUP!$A$2,AN461)&lt;=1825,"3 Yrs to 5 Yrs", IF(_xlfn.DAYS(SETUP!$A$2,AN461)&lt;=2555,"5 Yrs to 7 Yrs", "Above 7 Yrs")))))</f>
        <v>Less Than 1 Yr</v>
      </c>
      <c r="AR461" s="356" t="str">
        <f>IF(J461="","",DATEDIF(J461,SETUP!$B$2,"Y")&amp;" Yrs")</f>
        <v>38 Yrs</v>
      </c>
      <c r="AS461" s="349" t="str">
        <f>IF(J461="","",
 IF(DATEDIF(J461,SETUP!$B$2,"Y")&lt;25,"Below 25",
 IF(DATEDIF(J461,SETUP!$B$2,"Y")&lt;30,"25-30",
 IF(DATEDIF(J461,SETUP!$B$2,"Y")&lt;35,"30-35",
 IF(DATEDIF(J461,SETUP!$B$2,"Y")&lt;40,"35-40",
 "Above 40")))))</f>
        <v>35-40</v>
      </c>
      <c r="AT461" s="131"/>
      <c r="AU461" s="131"/>
      <c r="AV461" s="388">
        <f t="shared" ref="AV461:AV471" si="77">IF(G461="Extrusion",40,IF(L461="12 Hours",30,IF(L461="11 Hours",25,IF(L461="8 Hours",20,0))))</f>
        <v>20</v>
      </c>
      <c r="AW461" s="131"/>
      <c r="AX461" s="380">
        <v>0</v>
      </c>
      <c r="AY461" s="381">
        <v>0</v>
      </c>
      <c r="AZ461" s="382"/>
      <c r="BA461" s="382"/>
    </row>
    <row r="462" spans="1:53" ht="18.600000000000001" customHeight="1" x14ac:dyDescent="0.25">
      <c r="A462" s="383">
        <f>COUNTIF($D$2:D462,D462)</f>
        <v>91</v>
      </c>
      <c r="B462" s="344" t="s">
        <v>1997</v>
      </c>
      <c r="C462" s="345" t="s">
        <v>1870</v>
      </c>
      <c r="D462" s="343" t="s">
        <v>166</v>
      </c>
      <c r="E462" s="346" t="s">
        <v>163</v>
      </c>
      <c r="F462" s="347" t="s">
        <v>163</v>
      </c>
      <c r="G462" s="683" t="s">
        <v>299</v>
      </c>
      <c r="H462" s="131"/>
      <c r="I462" s="131" t="s">
        <v>45</v>
      </c>
      <c r="J462" s="384">
        <v>38224</v>
      </c>
      <c r="K462" s="348">
        <v>46143</v>
      </c>
      <c r="L462" s="343" t="s">
        <v>605</v>
      </c>
      <c r="M462" s="131"/>
      <c r="N462" s="349" t="str">
        <f>IF(OR(MASTER_Workers!$E462="Contractor-PF",MASTER_Workers!$E462="Company"),"Yes","No")</f>
        <v>Yes</v>
      </c>
      <c r="O462" s="349" t="str">
        <f>IF(Table2[[#This Row],[Unit]]= "Sakar-III", "YES", "NO")</f>
        <v>NO</v>
      </c>
      <c r="P462" s="350">
        <v>102337446158</v>
      </c>
      <c r="Q462" s="507">
        <v>0</v>
      </c>
      <c r="R462" s="131"/>
      <c r="S462" s="385" t="str">
        <f>IF(Table2[[#This Row],[Type]]&lt;&gt;"Company", "Contractor", IF(Table2[[#This Row],[Bank_Name]]&lt;&gt;"HDFC Bank", "Cheque Payment", "HDFC NEFT"))</f>
        <v>HDFC NEFT</v>
      </c>
      <c r="T462" s="343" t="s">
        <v>1082</v>
      </c>
      <c r="U462" s="350">
        <v>50100876592410</v>
      </c>
      <c r="V462" s="352">
        <v>0</v>
      </c>
      <c r="W462" s="106">
        <v>370</v>
      </c>
      <c r="X462" s="106">
        <v>80</v>
      </c>
      <c r="Y462" s="132"/>
      <c r="Z462" s="107">
        <f t="shared" si="63"/>
        <v>450</v>
      </c>
      <c r="AA462" s="156">
        <f t="shared" si="64"/>
        <v>44</v>
      </c>
      <c r="AB462" s="155">
        <f>ROUND(IF(Table2[[#This Row],[Type]]="Company",Table2[[#This Row],[Basic_Rate_Day]]*8.33%,5),0)</f>
        <v>31</v>
      </c>
      <c r="AC462" s="107">
        <f t="shared" si="72"/>
        <v>525</v>
      </c>
      <c r="AD462" s="106">
        <v>501</v>
      </c>
      <c r="AE462" s="131"/>
      <c r="AF462" s="131"/>
      <c r="AG462" s="131"/>
      <c r="AH462" s="131"/>
      <c r="AI462" s="349" t="str">
        <f t="shared" si="61"/>
        <v>1</v>
      </c>
      <c r="AJ462" s="386">
        <f t="shared" si="73"/>
        <v>-51</v>
      </c>
      <c r="AK462" s="349" t="str" cm="1">
        <f t="array" ref="AK462">_xlfn.IFS(Z462&lt;=501, "440-501", Z462&lt;=550, "502-550", Z462&lt;=600, "551-600", Z462&lt;=650, "601-650", Z462&lt;=700, "651-700", TRUE, "Above 700")</f>
        <v>440-501</v>
      </c>
      <c r="AL462" s="131"/>
      <c r="AM462" s="384"/>
      <c r="AN462" s="384">
        <f t="shared" si="74"/>
        <v>46143</v>
      </c>
      <c r="AO462" s="387" t="str">
        <f t="shared" si="75"/>
        <v>SK1WK0235</v>
      </c>
      <c r="AP462" s="388" t="str">
        <f t="shared" ca="1" si="76"/>
        <v>0Y 3M</v>
      </c>
      <c r="AQ462" s="388" t="str">
        <f>IF(_xlfn.DAYS(SETUP!$A$2,AN462)&lt;365,"Less Than 1 Yr", IF(_xlfn.DAYS(SETUP!$A$2,AN462)&lt;=730,"1 Year to 2 Yrs", IF(_xlfn.DAYS(SETUP!$A$2,AN462)&lt;=1095,"2 Yrs to 3 Yrs", IF(_xlfn.DAYS(SETUP!$A$2,AN462)&lt;=1825,"3 Yrs to 5 Yrs", IF(_xlfn.DAYS(SETUP!$A$2,AN462)&lt;=2555,"5 Yrs to 7 Yrs", "Above 7 Yrs")))))</f>
        <v>Less Than 1 Yr</v>
      </c>
      <c r="AR462" s="356" t="str">
        <f>IF(J462="","",DATEDIF(J462,SETUP!$B$2,"Y")&amp;" Yrs")</f>
        <v>21 Yrs</v>
      </c>
      <c r="AS462" s="349" t="str">
        <f>IF(J462="","",
 IF(DATEDIF(J462,SETUP!$B$2,"Y")&lt;25,"Below 25",
 IF(DATEDIF(J462,SETUP!$B$2,"Y")&lt;30,"25-30",
 IF(DATEDIF(J462,SETUP!$B$2,"Y")&lt;35,"30-35",
 IF(DATEDIF(J462,SETUP!$B$2,"Y")&lt;40,"35-40",
 "Above 40")))))</f>
        <v>Below 25</v>
      </c>
      <c r="AT462" s="131"/>
      <c r="AU462" s="131"/>
      <c r="AV462" s="388">
        <f t="shared" si="77"/>
        <v>20</v>
      </c>
      <c r="AW462" s="131"/>
      <c r="AX462" s="380">
        <v>0</v>
      </c>
      <c r="AY462" s="381">
        <v>0</v>
      </c>
      <c r="AZ462" s="382"/>
      <c r="BA462" s="382"/>
    </row>
    <row r="463" spans="1:53" ht="15.6" customHeight="1" x14ac:dyDescent="0.25">
      <c r="A463" s="383">
        <f>COUNTIF($D$2:D463,D463)</f>
        <v>92</v>
      </c>
      <c r="B463" s="344" t="s">
        <v>1998</v>
      </c>
      <c r="C463" s="345" t="s">
        <v>1872</v>
      </c>
      <c r="D463" s="343" t="s">
        <v>166</v>
      </c>
      <c r="E463" s="346" t="s">
        <v>163</v>
      </c>
      <c r="F463" s="347" t="s">
        <v>163</v>
      </c>
      <c r="G463" s="683" t="s">
        <v>51</v>
      </c>
      <c r="H463" s="131"/>
      <c r="I463" s="131" t="s">
        <v>52</v>
      </c>
      <c r="J463" s="384">
        <v>39160</v>
      </c>
      <c r="K463" s="348">
        <v>46143</v>
      </c>
      <c r="L463" s="343" t="s">
        <v>605</v>
      </c>
      <c r="M463" s="131"/>
      <c r="N463" s="349" t="str">
        <f>IF(OR(MASTER_Workers!$E463="Contractor-PF",MASTER_Workers!$E463="Company"),"Yes","No")</f>
        <v>Yes</v>
      </c>
      <c r="O463" s="349" t="str">
        <f>IF(Table2[[#This Row],[Unit]]= "Sakar-III", "YES", "NO")</f>
        <v>NO</v>
      </c>
      <c r="P463" s="350">
        <v>102337802383</v>
      </c>
      <c r="Q463" s="507">
        <v>0</v>
      </c>
      <c r="R463" s="131"/>
      <c r="S463" s="385" t="str">
        <f>IF(Table2[[#This Row],[Type]]&lt;&gt;"Company", "Contractor", IF(Table2[[#This Row],[Bank_Name]]&lt;&gt;"HDFC Bank", "Cheque Payment", "HDFC NEFT"))</f>
        <v>HDFC NEFT</v>
      </c>
      <c r="T463" s="343" t="s">
        <v>1082</v>
      </c>
      <c r="U463" s="350">
        <v>50100876592245</v>
      </c>
      <c r="V463" s="352">
        <v>0</v>
      </c>
      <c r="W463" s="106">
        <v>370</v>
      </c>
      <c r="X463" s="106">
        <v>70</v>
      </c>
      <c r="Y463" s="132"/>
      <c r="Z463" s="107">
        <f t="shared" si="63"/>
        <v>440</v>
      </c>
      <c r="AA463" s="156">
        <f t="shared" si="64"/>
        <v>44</v>
      </c>
      <c r="AB463" s="155">
        <f>ROUND(IF(Table2[[#This Row],[Type]]="Company",Table2[[#This Row],[Basic_Rate_Day]]*8.33%,5),0)</f>
        <v>31</v>
      </c>
      <c r="AC463" s="107">
        <f t="shared" si="72"/>
        <v>515</v>
      </c>
      <c r="AD463" s="106">
        <v>501</v>
      </c>
      <c r="AE463" s="131"/>
      <c r="AF463" s="131"/>
      <c r="AG463" s="131"/>
      <c r="AH463" s="131"/>
      <c r="AI463" s="349" t="str">
        <f t="shared" si="61"/>
        <v>1</v>
      </c>
      <c r="AJ463" s="386">
        <f t="shared" si="73"/>
        <v>-61</v>
      </c>
      <c r="AK463" s="349" t="str" cm="1">
        <f t="array" ref="AK463">_xlfn.IFS(Z463&lt;=501, "440-501", Z463&lt;=550, "502-550", Z463&lt;=600, "551-600", Z463&lt;=650, "601-650", Z463&lt;=700, "651-700", TRUE, "Above 700")</f>
        <v>440-501</v>
      </c>
      <c r="AL463" s="131"/>
      <c r="AM463" s="384"/>
      <c r="AN463" s="384">
        <f t="shared" si="74"/>
        <v>46143</v>
      </c>
      <c r="AO463" s="387" t="str">
        <f t="shared" si="75"/>
        <v>SK1WK0236</v>
      </c>
      <c r="AP463" s="388" t="str">
        <f t="shared" ca="1" si="76"/>
        <v>0Y 3M</v>
      </c>
      <c r="AQ463" s="388" t="str">
        <f>IF(_xlfn.DAYS(SETUP!$A$2,AN463)&lt;365,"Less Than 1 Yr", IF(_xlfn.DAYS(SETUP!$A$2,AN463)&lt;=730,"1 Year to 2 Yrs", IF(_xlfn.DAYS(SETUP!$A$2,AN463)&lt;=1095,"2 Yrs to 3 Yrs", IF(_xlfn.DAYS(SETUP!$A$2,AN463)&lt;=1825,"3 Yrs to 5 Yrs", IF(_xlfn.DAYS(SETUP!$A$2,AN463)&lt;=2555,"5 Yrs to 7 Yrs", "Above 7 Yrs")))))</f>
        <v>Less Than 1 Yr</v>
      </c>
      <c r="AR463" s="356" t="str">
        <f>IF(J463="","",DATEDIF(J463,SETUP!$B$2,"Y")&amp;" Yrs")</f>
        <v>19 Yrs</v>
      </c>
      <c r="AS463" s="349" t="str">
        <f>IF(J463="","",
 IF(DATEDIF(J463,SETUP!$B$2,"Y")&lt;25,"Below 25",
 IF(DATEDIF(J463,SETUP!$B$2,"Y")&lt;30,"25-30",
 IF(DATEDIF(J463,SETUP!$B$2,"Y")&lt;35,"30-35",
 IF(DATEDIF(J463,SETUP!$B$2,"Y")&lt;40,"35-40",
 "Above 40")))))</f>
        <v>Below 25</v>
      </c>
      <c r="AT463" s="131"/>
      <c r="AU463" s="131"/>
      <c r="AV463" s="388">
        <f t="shared" si="77"/>
        <v>20</v>
      </c>
      <c r="AW463" s="131"/>
      <c r="AX463" s="380">
        <v>0</v>
      </c>
      <c r="AY463" s="381">
        <v>0</v>
      </c>
      <c r="AZ463" s="382"/>
      <c r="BA463" s="382"/>
    </row>
    <row r="464" spans="1:53" ht="15.6" customHeight="1" x14ac:dyDescent="0.25">
      <c r="A464" s="383">
        <f>COUNTIF($D$2:D464,D464)</f>
        <v>93</v>
      </c>
      <c r="B464" s="344" t="s">
        <v>1999</v>
      </c>
      <c r="C464" s="345" t="s">
        <v>1874</v>
      </c>
      <c r="D464" s="343" t="s">
        <v>166</v>
      </c>
      <c r="E464" s="346" t="s">
        <v>163</v>
      </c>
      <c r="F464" s="347" t="s">
        <v>163</v>
      </c>
      <c r="G464" s="683" t="s">
        <v>51</v>
      </c>
      <c r="H464" s="131"/>
      <c r="I464" s="131" t="s">
        <v>52</v>
      </c>
      <c r="J464" s="384">
        <v>29189</v>
      </c>
      <c r="K464" s="348">
        <v>46143</v>
      </c>
      <c r="L464" s="343" t="s">
        <v>605</v>
      </c>
      <c r="M464" s="343" t="s">
        <v>1082</v>
      </c>
      <c r="N464" s="349" t="str">
        <f>IF(OR(MASTER_Workers!$E464="Contractor-PF",MASTER_Workers!$E464="Company"),"Yes","No")</f>
        <v>Yes</v>
      </c>
      <c r="O464" s="349" t="str">
        <f>IF(Table2[[#This Row],[Unit]]= "Sakar-III", "YES", "NO")</f>
        <v>NO</v>
      </c>
      <c r="P464" s="350">
        <v>102337794266</v>
      </c>
      <c r="Q464" s="507">
        <v>0</v>
      </c>
      <c r="R464" s="132"/>
      <c r="S464" s="157" t="str">
        <f>IF(Table2[[#This Row],[Type]]&lt;&gt;"Company", "Contractor", IF(Table2[[#This Row],[Bank_Name]]&lt;&gt;"HDFC Bank", "Cheque Payment", "HDFC NEFT"))</f>
        <v>HDFC NEFT</v>
      </c>
      <c r="T464" s="343" t="s">
        <v>1082</v>
      </c>
      <c r="U464" s="350">
        <v>50100876592400</v>
      </c>
      <c r="V464" s="352">
        <v>0</v>
      </c>
      <c r="W464" s="106">
        <v>370</v>
      </c>
      <c r="X464" s="106">
        <v>70</v>
      </c>
      <c r="Y464" s="132"/>
      <c r="Z464" s="107">
        <f t="shared" si="63"/>
        <v>440</v>
      </c>
      <c r="AA464" s="156">
        <f t="shared" si="64"/>
        <v>44</v>
      </c>
      <c r="AB464" s="155">
        <f>ROUND(IF(Table2[[#This Row],[Type]]="Company",Table2[[#This Row],[Basic_Rate_Day]]*8.33%,5),0)</f>
        <v>31</v>
      </c>
      <c r="AC464" s="107">
        <f t="shared" si="72"/>
        <v>515</v>
      </c>
      <c r="AD464" s="106">
        <v>501</v>
      </c>
      <c r="AE464" s="131"/>
      <c r="AF464" s="131"/>
      <c r="AG464" s="131" t="s">
        <v>971</v>
      </c>
      <c r="AH464" s="131"/>
      <c r="AI464" s="349" t="str">
        <f t="shared" si="61"/>
        <v>1</v>
      </c>
      <c r="AJ464" s="386">
        <f t="shared" si="73"/>
        <v>-61</v>
      </c>
      <c r="AK464" s="349" t="str" cm="1">
        <f t="array" ref="AK464">_xlfn.IFS(Z464&lt;=501, "440-501", Z464&lt;=550, "502-550", Z464&lt;=600, "551-600", Z464&lt;=650, "601-650", Z464&lt;=700, "651-700", TRUE, "Above 700")</f>
        <v>440-501</v>
      </c>
      <c r="AL464" s="131"/>
      <c r="AM464" s="384"/>
      <c r="AN464" s="384">
        <f>Table2[[#This Row],[DOJ]]</f>
        <v>46143</v>
      </c>
      <c r="AO464" s="387" t="str">
        <f t="shared" si="75"/>
        <v>SK1WK0237</v>
      </c>
      <c r="AP464" s="388" t="str">
        <f t="shared" ca="1" si="76"/>
        <v>0Y 3M</v>
      </c>
      <c r="AQ464" s="388" t="str">
        <f>IF(_xlfn.DAYS(SETUP!$A$2,AN464)&lt;365,"Less Than 1 Yr", IF(_xlfn.DAYS(SETUP!$A$2,AN464)&lt;=730,"1 Year to 2 Yrs", IF(_xlfn.DAYS(SETUP!$A$2,AN464)&lt;=1095,"2 Yrs to 3 Yrs", IF(_xlfn.DAYS(SETUP!$A$2,AN464)&lt;=1825,"3 Yrs to 5 Yrs", IF(_xlfn.DAYS(SETUP!$A$2,AN464)&lt;=2555,"5 Yrs to 7 Yrs", "Above 7 Yrs")))))</f>
        <v>Less Than 1 Yr</v>
      </c>
      <c r="AR464" s="356" t="str">
        <f>IF(J464="","",DATEDIF(J464,SETUP!$B$2,"Y")&amp;" Yrs")</f>
        <v>46 Yrs</v>
      </c>
      <c r="AS464" s="349" t="str">
        <f>IF(J464="","",
 IF(DATEDIF(J464,SETUP!$B$2,"Y")&lt;25,"Below 25",
 IF(DATEDIF(J464,SETUP!$B$2,"Y")&lt;30,"25-30",
 IF(DATEDIF(J464,SETUP!$B$2,"Y")&lt;35,"30-35",
 IF(DATEDIF(J464,SETUP!$B$2,"Y")&lt;40,"35-40",
 "Above 40")))))</f>
        <v>Above 40</v>
      </c>
      <c r="AT464" s="131"/>
      <c r="AU464" s="131"/>
      <c r="AV464" s="388">
        <v>0</v>
      </c>
      <c r="AW464" s="131"/>
      <c r="AX464" s="380">
        <v>0</v>
      </c>
      <c r="AY464" s="381">
        <v>0</v>
      </c>
      <c r="AZ464" s="382"/>
      <c r="BA464" s="382"/>
    </row>
    <row r="465" spans="1:53" ht="15.6" customHeight="1" x14ac:dyDescent="0.25">
      <c r="A465" s="383">
        <f>COUNTIF($D$2:D465,D465)</f>
        <v>214</v>
      </c>
      <c r="B465" s="344" t="s">
        <v>1950</v>
      </c>
      <c r="C465" s="345" t="s">
        <v>1741</v>
      </c>
      <c r="D465" s="343" t="s">
        <v>41</v>
      </c>
      <c r="E465" s="346" t="s">
        <v>163</v>
      </c>
      <c r="F465" s="347" t="s">
        <v>163</v>
      </c>
      <c r="G465" s="683" t="s">
        <v>247</v>
      </c>
      <c r="H465" s="131"/>
      <c r="I465" s="131" t="s">
        <v>45</v>
      </c>
      <c r="J465" s="384">
        <v>36161</v>
      </c>
      <c r="K465" s="348">
        <v>46174</v>
      </c>
      <c r="L465" s="343" t="s">
        <v>614</v>
      </c>
      <c r="M465" s="131"/>
      <c r="N465" s="349" t="str">
        <f>IF(OR(MASTER_Workers!$E465="Contractor-PF",MASTER_Workers!$E465="Company"),"Yes","No")</f>
        <v>Yes</v>
      </c>
      <c r="O465" s="349" t="str">
        <f>IF(Table2[[#This Row],[Unit]]= "Sakar-III", "YES", "NO")</f>
        <v>NO</v>
      </c>
      <c r="P465" s="350">
        <v>101206478724</v>
      </c>
      <c r="Q465" s="507">
        <v>0</v>
      </c>
      <c r="R465" s="132"/>
      <c r="S465" s="157" t="str">
        <f>IF(Table2[[#This Row],[Type]]&lt;&gt;"Company", "Contractor", IF(Table2[[#This Row],[Bank_Name]]&lt;&gt;"HDFC Bank", "Cheque Payment", "HDFC NEFT"))</f>
        <v>HDFC NEFT</v>
      </c>
      <c r="T465" s="343" t="s">
        <v>1082</v>
      </c>
      <c r="U465" s="350">
        <v>50100782690426</v>
      </c>
      <c r="V465" s="352">
        <v>0</v>
      </c>
      <c r="W465" s="132">
        <v>441</v>
      </c>
      <c r="X465" s="132">
        <v>161</v>
      </c>
      <c r="Y465" s="132"/>
      <c r="Z465" s="107">
        <f t="shared" si="63"/>
        <v>602</v>
      </c>
      <c r="AA465" s="156">
        <f t="shared" si="64"/>
        <v>53</v>
      </c>
      <c r="AB465" s="155">
        <f>ROUND(IF(Table2[[#This Row],[Type]]="Company",Table2[[#This Row],[Basic_Rate_Day]]*8.33%,5),0)</f>
        <v>37</v>
      </c>
      <c r="AC465" s="107">
        <f t="shared" si="72"/>
        <v>692</v>
      </c>
      <c r="AD465" s="106">
        <v>501</v>
      </c>
      <c r="AE465" s="131"/>
      <c r="AF465" s="131"/>
      <c r="AG465" s="131"/>
      <c r="AH465" s="131"/>
      <c r="AI465" s="349" t="str">
        <f t="shared" si="61"/>
        <v>1</v>
      </c>
      <c r="AJ465" s="386">
        <f t="shared" si="73"/>
        <v>101</v>
      </c>
      <c r="AK465" s="349" t="str" cm="1">
        <f t="array" ref="AK465">_xlfn.IFS(Z465&lt;=501, "440-501", Z465&lt;=550, "502-550", Z465&lt;=600, "551-600", Z465&lt;=650, "601-650", Z465&lt;=700, "651-700", TRUE, "Above 700")</f>
        <v>601-650</v>
      </c>
      <c r="AL465" s="131"/>
      <c r="AM465" s="384"/>
      <c r="AN465" s="384">
        <f>Table2[[#This Row],[DOJ]]</f>
        <v>46174</v>
      </c>
      <c r="AO465" s="387"/>
      <c r="AP465" s="388" t="str">
        <f t="shared" ref="AP465:AP471" ca="1" si="78">IF(AN465="","",DATEDIF(AN465,TODAY(),"Y")&amp;"Y "&amp;DATEDIF(AN465,TODAY(),"YM")&amp;"M")</f>
        <v>0Y 2M</v>
      </c>
      <c r="AQ465" s="388" t="str">
        <f>IF(_xlfn.DAYS(SETUP!$A$2,AN465)&lt;365,"Less Than 1 Yr", IF(_xlfn.DAYS(SETUP!$A$2,AN465)&lt;=730,"1 Year to 2 Yrs", IF(_xlfn.DAYS(SETUP!$A$2,AN465)&lt;=1095,"2 Yrs to 3 Yrs", IF(_xlfn.DAYS(SETUP!$A$2,AN465)&lt;=1825,"3 Yrs to 5 Yrs", IF(_xlfn.DAYS(SETUP!$A$2,AN465)&lt;=2555,"5 Yrs to 7 Yrs", "Above 7 Yrs")))))</f>
        <v>Less Than 1 Yr</v>
      </c>
      <c r="AR465" s="356" t="str">
        <f>IF(J465="","",DATEDIF(J465,SETUP!$B$2,"Y")&amp;" Yrs")</f>
        <v>27 Yrs</v>
      </c>
      <c r="AS465" s="349" t="str">
        <f>IF(J465="","",
 IF(DATEDIF(J465,SETUP!$B$2,"Y")&lt;25,"Below 25",
 IF(DATEDIF(J465,SETUP!$B$2,"Y")&lt;30,"25-30",
 IF(DATEDIF(J465,SETUP!$B$2,"Y")&lt;35,"30-35",
 IF(DATEDIF(J465,SETUP!$B$2,"Y")&lt;40,"35-40",
 "Above 40")))))</f>
        <v>25-30</v>
      </c>
      <c r="AT465" s="131"/>
      <c r="AU465" s="131"/>
      <c r="AV465" s="388"/>
      <c r="AW465" s="131"/>
      <c r="AX465" s="380">
        <v>0</v>
      </c>
      <c r="AY465" s="381">
        <v>0</v>
      </c>
      <c r="AZ465" s="380"/>
      <c r="BA465" s="382"/>
    </row>
    <row r="466" spans="1:53" ht="15.6" customHeight="1" x14ac:dyDescent="0.25">
      <c r="A466" s="383">
        <f>COUNTIF($D$2:D466,D466)</f>
        <v>215</v>
      </c>
      <c r="B466" s="344" t="s">
        <v>1951</v>
      </c>
      <c r="C466" s="345" t="s">
        <v>1745</v>
      </c>
      <c r="D466" s="343" t="s">
        <v>41</v>
      </c>
      <c r="E466" s="346" t="s">
        <v>163</v>
      </c>
      <c r="F466" s="347" t="s">
        <v>163</v>
      </c>
      <c r="G466" s="683" t="s">
        <v>247</v>
      </c>
      <c r="H466" s="131"/>
      <c r="I466" s="131" t="s">
        <v>45</v>
      </c>
      <c r="J466" s="384">
        <v>34151</v>
      </c>
      <c r="K466" s="348">
        <v>46174</v>
      </c>
      <c r="L466" s="343" t="s">
        <v>615</v>
      </c>
      <c r="M466" s="131"/>
      <c r="N466" s="349" t="str">
        <f>IF(OR(MASTER_Workers!$E466="Contractor-PF",MASTER_Workers!$E466="Company"),"Yes","No")</f>
        <v>Yes</v>
      </c>
      <c r="O466" s="349" t="str">
        <f>IF(Table2[[#This Row],[Unit]]= "Sakar-III", "YES", "NO")</f>
        <v>NO</v>
      </c>
      <c r="P466" s="390">
        <v>100518526603</v>
      </c>
      <c r="Q466" s="507">
        <v>0</v>
      </c>
      <c r="R466" s="131"/>
      <c r="S466" s="385" t="str">
        <f>IF(Table2[[#This Row],[Type]]&lt;&gt;"Company", "Contractor", IF(Table2[[#This Row],[Bank_Name]]&lt;&gt;"HDFC Bank", "Cheque Payment", "HDFC NEFT"))</f>
        <v>HDFC NEFT</v>
      </c>
      <c r="T466" s="343" t="s">
        <v>1082</v>
      </c>
      <c r="U466" s="350">
        <v>50100262034180</v>
      </c>
      <c r="V466" s="352">
        <v>0</v>
      </c>
      <c r="W466" s="132">
        <v>441</v>
      </c>
      <c r="X466" s="132">
        <v>374</v>
      </c>
      <c r="Y466" s="132"/>
      <c r="Z466" s="107">
        <f t="shared" si="63"/>
        <v>815</v>
      </c>
      <c r="AA466" s="156">
        <f t="shared" si="64"/>
        <v>53</v>
      </c>
      <c r="AB466" s="155">
        <f>ROUND(IF(Table2[[#This Row],[Type]]="Company",Table2[[#This Row],[Basic_Rate_Day]]*8.33%,5),0)</f>
        <v>37</v>
      </c>
      <c r="AC466" s="107">
        <f t="shared" si="72"/>
        <v>905</v>
      </c>
      <c r="AD466" s="106">
        <v>501</v>
      </c>
      <c r="AE466" s="131"/>
      <c r="AF466" s="131"/>
      <c r="AG466" s="131"/>
      <c r="AH466" s="131"/>
      <c r="AI466" s="349" t="str">
        <f t="shared" si="61"/>
        <v>1</v>
      </c>
      <c r="AJ466" s="386">
        <f t="shared" si="73"/>
        <v>314</v>
      </c>
      <c r="AK466" s="349" t="str" cm="1">
        <f t="array" ref="AK466">_xlfn.IFS(Z466&lt;=501, "440-501", Z466&lt;=550, "502-550", Z466&lt;=600, "551-600", Z466&lt;=650, "601-650", Z466&lt;=700, "651-700", TRUE, "Above 700")</f>
        <v>Above 700</v>
      </c>
      <c r="AL466" s="131"/>
      <c r="AM466" s="384"/>
      <c r="AN466" s="384">
        <f>K466</f>
        <v>46174</v>
      </c>
      <c r="AO466" s="387" t="str">
        <f t="shared" si="75"/>
        <v>SV2PCOM159</v>
      </c>
      <c r="AP466" s="388" t="str">
        <f t="shared" ca="1" si="78"/>
        <v>0Y 2M</v>
      </c>
      <c r="AQ466" s="388" t="str">
        <f>IF(_xlfn.DAYS(SETUP!$A$2,AN466)&lt;365,"Less Than 1 Yr", IF(_xlfn.DAYS(SETUP!$A$2,AN466)&lt;=730,"1 Year to 2 Yrs", IF(_xlfn.DAYS(SETUP!$A$2,AN466)&lt;=1095,"2 Yrs to 3 Yrs", IF(_xlfn.DAYS(SETUP!$A$2,AN466)&lt;=1825,"3 Yrs to 5 Yrs", IF(_xlfn.DAYS(SETUP!$A$2,AN466)&lt;=2555,"5 Yrs to 7 Yrs", "Above 7 Yrs")))))</f>
        <v>Less Than 1 Yr</v>
      </c>
      <c r="AR466" s="356" t="str">
        <f>IF(J466="","",DATEDIF(J466,SETUP!$B$2,"Y")&amp;" Yrs")</f>
        <v>32 Yrs</v>
      </c>
      <c r="AS466" s="349" t="str">
        <f>IF(J466="","",
 IF(DATEDIF(J466,SETUP!$B$2,"Y")&lt;25,"Below 25",
 IF(DATEDIF(J466,SETUP!$B$2,"Y")&lt;30,"25-30",
 IF(DATEDIF(J466,SETUP!$B$2,"Y")&lt;35,"30-35",
 IF(DATEDIF(J466,SETUP!$B$2,"Y")&lt;40,"35-40",
 "Above 40")))))</f>
        <v>30-35</v>
      </c>
      <c r="AT466" s="131"/>
      <c r="AU466" s="131"/>
      <c r="AV466" s="388">
        <f t="shared" si="77"/>
        <v>30</v>
      </c>
      <c r="AW466" s="131"/>
      <c r="AX466" s="380">
        <v>0</v>
      </c>
      <c r="AY466" s="381">
        <v>0</v>
      </c>
      <c r="AZ466" s="380"/>
      <c r="BA466" s="382"/>
    </row>
    <row r="467" spans="1:53" ht="15.6" customHeight="1" x14ac:dyDescent="0.25">
      <c r="A467" s="383">
        <f>COUNTIF($D$2:D467,D467)</f>
        <v>216</v>
      </c>
      <c r="B467" s="344" t="s">
        <v>1952</v>
      </c>
      <c r="C467" s="345" t="s">
        <v>1452</v>
      </c>
      <c r="D467" s="343" t="s">
        <v>41</v>
      </c>
      <c r="E467" s="346" t="s">
        <v>163</v>
      </c>
      <c r="F467" s="347" t="s">
        <v>163</v>
      </c>
      <c r="G467" s="683" t="s">
        <v>104</v>
      </c>
      <c r="H467" s="131"/>
      <c r="I467" s="131" t="s">
        <v>45</v>
      </c>
      <c r="J467" s="384">
        <v>34151</v>
      </c>
      <c r="K467" s="348">
        <v>46143</v>
      </c>
      <c r="L467" s="343" t="s">
        <v>614</v>
      </c>
      <c r="M467" s="131"/>
      <c r="N467" s="349" t="str">
        <f>IF(OR(MASTER_Workers!$E467="Contractor-PF",MASTER_Workers!$E467="Company"),"Yes","No")</f>
        <v>Yes</v>
      </c>
      <c r="O467" s="349" t="str">
        <f>IF(Table2[[#This Row],[Unit]]= "Sakar-III", "YES", "NO")</f>
        <v>NO</v>
      </c>
      <c r="P467" s="350">
        <v>101413804020</v>
      </c>
      <c r="Q467" s="507">
        <v>0</v>
      </c>
      <c r="R467" s="131"/>
      <c r="S467" s="385" t="str">
        <f>IF(Table2[[#This Row],[Type]]&lt;&gt;"Company", "Contractor", IF(Table2[[#This Row],[Bank_Name]]&lt;&gt;"HDFC Bank", "Cheque Payment", "HDFC NEFT"))</f>
        <v>HDFC NEFT</v>
      </c>
      <c r="T467" s="131" t="s">
        <v>1082</v>
      </c>
      <c r="U467" s="390">
        <v>50100876592755</v>
      </c>
      <c r="V467" s="352">
        <v>0</v>
      </c>
      <c r="W467" s="132">
        <v>400</v>
      </c>
      <c r="X467" s="132">
        <v>190</v>
      </c>
      <c r="Y467" s="132">
        <v>15</v>
      </c>
      <c r="Z467" s="107">
        <f t="shared" si="63"/>
        <v>605</v>
      </c>
      <c r="AA467" s="156">
        <f t="shared" si="64"/>
        <v>48</v>
      </c>
      <c r="AB467" s="155">
        <f>ROUND(IF(Table2[[#This Row],[Type]]="Company",Table2[[#This Row],[Basic_Rate_Day]]*8.33%,5),0)</f>
        <v>33</v>
      </c>
      <c r="AC467" s="107">
        <f t="shared" si="72"/>
        <v>686</v>
      </c>
      <c r="AD467" s="106">
        <v>501</v>
      </c>
      <c r="AE467" s="343" t="s">
        <v>2250</v>
      </c>
      <c r="AF467" s="343" t="s">
        <v>957</v>
      </c>
      <c r="AG467" s="343" t="s">
        <v>974</v>
      </c>
      <c r="AH467" s="131"/>
      <c r="AI467" s="349" t="str">
        <f t="shared" si="61"/>
        <v>1</v>
      </c>
      <c r="AJ467" s="386">
        <f t="shared" si="73"/>
        <v>104</v>
      </c>
      <c r="AK467" s="349" t="str" cm="1">
        <f t="array" ref="AK467">_xlfn.IFS(Z467&lt;=501, "440-501", Z467&lt;=550, "502-550", Z467&lt;=600, "551-600", Z467&lt;=650, "601-650", Z467&lt;=700, "651-700", TRUE, "Above 700")</f>
        <v>601-650</v>
      </c>
      <c r="AL467" s="131"/>
      <c r="AM467" s="384"/>
      <c r="AN467" s="348">
        <v>45717</v>
      </c>
      <c r="AO467" s="344" t="s">
        <v>1032</v>
      </c>
      <c r="AP467" s="388" t="str">
        <f t="shared" ca="1" si="78"/>
        <v>1Y 5M</v>
      </c>
      <c r="AQ467" s="388" t="str">
        <f>IF(_xlfn.DAYS(SETUP!$A$2,AN467)&lt;365,"Less Than 1 Yr", IF(_xlfn.DAYS(SETUP!$A$2,AN467)&lt;=730,"1 Year to 2 Yrs", IF(_xlfn.DAYS(SETUP!$A$2,AN467)&lt;=1095,"2 Yrs to 3 Yrs", IF(_xlfn.DAYS(SETUP!$A$2,AN467)&lt;=1825,"3 Yrs to 5 Yrs", IF(_xlfn.DAYS(SETUP!$A$2,AN467)&lt;=2555,"5 Yrs to 7 Yrs", "Above 7 Yrs")))))</f>
        <v>1 Year to 2 Yrs</v>
      </c>
      <c r="AR467" s="356" t="str">
        <f>IF(J467="","",DATEDIF(J467,SETUP!$B$2,"Y")&amp;" Yrs")</f>
        <v>32 Yrs</v>
      </c>
      <c r="AS467" s="349" t="str">
        <f>IF(J467="","",
 IF(DATEDIF(J467,SETUP!$B$2,"Y")&lt;25,"Below 25",
 IF(DATEDIF(J467,SETUP!$B$2,"Y")&lt;30,"25-30",
 IF(DATEDIF(J467,SETUP!$B$2,"Y")&lt;35,"30-35",
 IF(DATEDIF(J467,SETUP!$B$2,"Y")&lt;40,"35-40",
 "Above 40")))))</f>
        <v>30-35</v>
      </c>
      <c r="AT467" s="388"/>
      <c r="AU467" s="388"/>
      <c r="AV467" s="388">
        <f t="shared" si="77"/>
        <v>25</v>
      </c>
      <c r="AW467" s="131"/>
      <c r="AX467" s="380">
        <v>0</v>
      </c>
      <c r="AY467" s="381">
        <v>0</v>
      </c>
      <c r="AZ467" s="380"/>
      <c r="BA467" s="382"/>
    </row>
    <row r="468" spans="1:53" ht="15.6" customHeight="1" x14ac:dyDescent="0.25">
      <c r="A468" s="382">
        <f>COUNTIF($D$2:D468,D468)</f>
        <v>94</v>
      </c>
      <c r="B468" s="391" t="s">
        <v>1988</v>
      </c>
      <c r="C468" s="327" t="s">
        <v>208</v>
      </c>
      <c r="D468" s="382" t="s">
        <v>166</v>
      </c>
      <c r="E468" s="392" t="s">
        <v>163</v>
      </c>
      <c r="F468" s="393" t="s">
        <v>163</v>
      </c>
      <c r="G468" s="684" t="s">
        <v>203</v>
      </c>
      <c r="H468" s="382"/>
      <c r="I468" s="383" t="s">
        <v>45</v>
      </c>
      <c r="J468" s="384">
        <v>31580</v>
      </c>
      <c r="K468" s="384">
        <v>42705</v>
      </c>
      <c r="L468" s="343" t="s">
        <v>605</v>
      </c>
      <c r="M468" s="131"/>
      <c r="N468" s="349" t="str">
        <f>IF(OR(MASTER_Workers!$E468="Contractor-PF",MASTER_Workers!$E468="Company"),"Yes","No")</f>
        <v>Yes</v>
      </c>
      <c r="O468" s="349" t="str">
        <f>IF(Table2[[#This Row],[Unit]]= "Sakar-III", "YES", "NO")</f>
        <v>NO</v>
      </c>
      <c r="P468" s="350">
        <v>101057151424</v>
      </c>
      <c r="Q468" s="507">
        <v>0</v>
      </c>
      <c r="R468" s="131"/>
      <c r="S468" s="385" t="str">
        <f>IF(Table2[[#This Row],[Type]]&lt;&gt;"Company", "Contractor", IF(Table2[[#This Row],[Bank_Name]]&lt;&gt;"HDFC Bank", "Cheque Payment", "HDFC NEFT"))</f>
        <v>HDFC NEFT</v>
      </c>
      <c r="T468" s="343" t="s">
        <v>1082</v>
      </c>
      <c r="U468" s="350">
        <v>50100332272040</v>
      </c>
      <c r="V468" s="352">
        <v>0</v>
      </c>
      <c r="W468" s="132">
        <f>418+20</f>
        <v>438</v>
      </c>
      <c r="X468" s="132">
        <v>190</v>
      </c>
      <c r="Y468" s="132">
        <v>15</v>
      </c>
      <c r="Z468" s="107">
        <f t="shared" si="63"/>
        <v>643</v>
      </c>
      <c r="AA468" s="156">
        <f t="shared" si="64"/>
        <v>53</v>
      </c>
      <c r="AB468" s="155">
        <f>ROUND(IF(Table2[[#This Row],[Type]]="Company",Table2[[#This Row],[Basic_Rate_Day]]*8.33%,5),0)</f>
        <v>36</v>
      </c>
      <c r="AC468" s="107">
        <f t="shared" si="72"/>
        <v>732</v>
      </c>
      <c r="AD468" s="106">
        <v>501</v>
      </c>
      <c r="AE468" s="131"/>
      <c r="AF468" s="131"/>
      <c r="AG468" s="131"/>
      <c r="AH468" s="131"/>
      <c r="AI468" s="349" t="str">
        <f t="shared" si="61"/>
        <v>1</v>
      </c>
      <c r="AJ468" s="386">
        <f t="shared" si="73"/>
        <v>142</v>
      </c>
      <c r="AK468" s="349" t="str" cm="1">
        <f t="array" ref="AK468">_xlfn.IFS(Z468&lt;=501, "440-501", Z468&lt;=550, "502-550", Z468&lt;=600, "551-600", Z468&lt;=650, "601-650", Z468&lt;=700, "651-700", TRUE, "Above 700")</f>
        <v>601-650</v>
      </c>
      <c r="AL468" s="131"/>
      <c r="AM468" s="384"/>
      <c r="AN468" s="384">
        <f t="shared" si="74"/>
        <v>42705</v>
      </c>
      <c r="AO468" s="387" t="str">
        <f t="shared" si="75"/>
        <v>SK1WK0044</v>
      </c>
      <c r="AP468" s="388" t="str">
        <f t="shared" ca="1" si="78"/>
        <v>9Y 8M</v>
      </c>
      <c r="AQ468" s="388" t="str">
        <f>IF(_xlfn.DAYS(SETUP!$A$2,AN468)&lt;365,"Less Than 1 Yr", IF(_xlfn.DAYS(SETUP!$A$2,AN468)&lt;=730,"1 Year to 2 Yrs", IF(_xlfn.DAYS(SETUP!$A$2,AN468)&lt;=1095,"2 Yrs to 3 Yrs", IF(_xlfn.DAYS(SETUP!$A$2,AN468)&lt;=1825,"3 Yrs to 5 Yrs", IF(_xlfn.DAYS(SETUP!$A$2,AN468)&lt;=2555,"5 Yrs to 7 Yrs", "Above 7 Yrs")))))</f>
        <v>Above 7 Yrs</v>
      </c>
      <c r="AR468" s="356" t="str">
        <f>IF(J468="","",DATEDIF(J468,SETUP!$B$2,"Y")&amp;" Yrs")</f>
        <v>39 Yrs</v>
      </c>
      <c r="AS468" s="349" t="str">
        <f>IF(J468="","",
 IF(DATEDIF(J468,SETUP!$B$2,"Y")&lt;25,"Below 25",
 IF(DATEDIF(J468,SETUP!$B$2,"Y")&lt;30,"25-30",
 IF(DATEDIF(J468,SETUP!$B$2,"Y")&lt;35,"30-35",
 IF(DATEDIF(J468,SETUP!$B$2,"Y")&lt;40,"35-40",
 "Above 40")))))</f>
        <v>35-40</v>
      </c>
      <c r="AT468" s="131"/>
      <c r="AU468" s="131"/>
      <c r="AV468" s="388">
        <f t="shared" si="77"/>
        <v>20</v>
      </c>
      <c r="AW468" s="131"/>
      <c r="AX468" s="380">
        <v>0</v>
      </c>
      <c r="AY468" s="381">
        <v>0</v>
      </c>
      <c r="AZ468" s="380"/>
      <c r="BA468" s="382"/>
    </row>
    <row r="469" spans="1:53" ht="15.6" customHeight="1" x14ac:dyDescent="0.25">
      <c r="A469" s="382">
        <f>COUNTIF($D$2:D469,D469)</f>
        <v>217</v>
      </c>
      <c r="B469" s="391" t="s">
        <v>2037</v>
      </c>
      <c r="C469" s="412" t="s">
        <v>2021</v>
      </c>
      <c r="D469" s="382" t="s">
        <v>41</v>
      </c>
      <c r="E469" s="392" t="s">
        <v>163</v>
      </c>
      <c r="F469" s="393" t="s">
        <v>163</v>
      </c>
      <c r="G469" s="681" t="s">
        <v>1179</v>
      </c>
      <c r="H469" s="382"/>
      <c r="I469" s="383" t="s">
        <v>45</v>
      </c>
      <c r="J469" s="348">
        <v>33531</v>
      </c>
      <c r="K469" s="339">
        <v>46188</v>
      </c>
      <c r="L469" s="329" t="s">
        <v>605</v>
      </c>
      <c r="M469" s="329"/>
      <c r="N469" s="349" t="str">
        <f>IF(OR(MASTER_Workers!$E469="Contractor-PF",MASTER_Workers!$E469="Company"),"Yes","No")</f>
        <v>Yes</v>
      </c>
      <c r="O469" s="349" t="str">
        <f>IF(Table2[[#This Row],[Unit]]= "Sakar-III", "YES", "NO")</f>
        <v>NO</v>
      </c>
      <c r="P469" s="350">
        <v>100193639873</v>
      </c>
      <c r="Q469" s="507">
        <v>0</v>
      </c>
      <c r="R469" s="132"/>
      <c r="S469" s="368" t="str">
        <f>IF(Table2[[#This Row],[Type]]&lt;&gt;"Company", "Contractor", IF(Table2[[#This Row],[Bank_Name]]&lt;&gt;"HDFC Bank", "Cheque Payment", "HDFC NEFT"))</f>
        <v>HDFC NEFT</v>
      </c>
      <c r="T469" s="343" t="s">
        <v>1082</v>
      </c>
      <c r="U469" s="367">
        <v>50100262034546</v>
      </c>
      <c r="V469" s="352">
        <v>0</v>
      </c>
      <c r="W469" s="132">
        <v>442</v>
      </c>
      <c r="X469" s="132">
        <v>173</v>
      </c>
      <c r="Y469" s="132">
        <v>0</v>
      </c>
      <c r="Z469" s="107">
        <f t="shared" si="63"/>
        <v>615</v>
      </c>
      <c r="AA469" s="156">
        <f t="shared" si="64"/>
        <v>53</v>
      </c>
      <c r="AB469" s="155">
        <f>ROUND(IF(Table2[[#This Row],[Type]]="Company",Table2[[#This Row],[Basic_Rate_Day]]*8.33%,5),0)</f>
        <v>37</v>
      </c>
      <c r="AC469" s="107">
        <f t="shared" si="72"/>
        <v>705</v>
      </c>
      <c r="AD469" s="106">
        <v>501</v>
      </c>
      <c r="AE469" s="343" t="s">
        <v>2250</v>
      </c>
      <c r="AF469" s="131"/>
      <c r="AG469" s="131"/>
      <c r="AH469" s="131"/>
      <c r="AI469" s="349" t="str">
        <f t="shared" si="61"/>
        <v>1</v>
      </c>
      <c r="AJ469" s="386">
        <f t="shared" si="73"/>
        <v>114</v>
      </c>
      <c r="AK469" s="349" t="str" cm="1">
        <f t="array" ref="AK469">_xlfn.IFS(Z469&lt;=501, "440-501", Z469&lt;=550, "502-550", Z469&lt;=600, "551-600", Z469&lt;=650, "601-650", Z469&lt;=700, "651-700", TRUE, "Above 700")</f>
        <v>601-650</v>
      </c>
      <c r="AL469" s="131"/>
      <c r="AM469" s="384"/>
      <c r="AN469" s="384">
        <f>Table2[[#This Row],[DOJ]]</f>
        <v>46188</v>
      </c>
      <c r="AO469" s="387"/>
      <c r="AP469" s="388" t="str">
        <f t="shared" ca="1" si="78"/>
        <v>0Y 2M</v>
      </c>
      <c r="AQ469" s="388" t="str">
        <f>IF(_xlfn.DAYS(SETUP!$A$2,AN469)&lt;365,"Less Than 1 Yr", IF(_xlfn.DAYS(SETUP!$A$2,AN469)&lt;=730,"1 Year to 2 Yrs", IF(_xlfn.DAYS(SETUP!$A$2,AN469)&lt;=1095,"2 Yrs to 3 Yrs", IF(_xlfn.DAYS(SETUP!$A$2,AN469)&lt;=1825,"3 Yrs to 5 Yrs", IF(_xlfn.DAYS(SETUP!$A$2,AN469)&lt;=2555,"5 Yrs to 7 Yrs", "Above 7 Yrs")))))</f>
        <v>Less Than 1 Yr</v>
      </c>
      <c r="AR469" s="356" t="str">
        <f>IF(J469="","",DATEDIF(J469,SETUP!$B$2,"Y")&amp;" Yrs")</f>
        <v>34 Yrs</v>
      </c>
      <c r="AS469" s="349" t="str">
        <f>IF(J469="","",
 IF(DATEDIF(J469,SETUP!$B$2,"Y")&lt;25,"Below 25",
 IF(DATEDIF(J469,SETUP!$B$2,"Y")&lt;30,"25-30",
 IF(DATEDIF(J469,SETUP!$B$2,"Y")&lt;35,"30-35",
 IF(DATEDIF(J469,SETUP!$B$2,"Y")&lt;40,"35-40",
 "Above 40")))))</f>
        <v>30-35</v>
      </c>
      <c r="AT469" s="388"/>
      <c r="AU469" s="388"/>
      <c r="AV469" s="388">
        <f t="shared" si="77"/>
        <v>20</v>
      </c>
      <c r="AW469" s="131"/>
      <c r="AX469" s="380"/>
      <c r="AY469" s="381">
        <v>0</v>
      </c>
      <c r="AZ469" s="380"/>
      <c r="BA469" s="382"/>
    </row>
    <row r="470" spans="1:53" ht="15.6" customHeight="1" x14ac:dyDescent="0.25">
      <c r="A470" s="382">
        <f>COUNTIF($D$2:D470,D470)</f>
        <v>218</v>
      </c>
      <c r="B470" s="391" t="s">
        <v>2038</v>
      </c>
      <c r="C470" s="412" t="s">
        <v>2022</v>
      </c>
      <c r="D470" s="382" t="s">
        <v>41</v>
      </c>
      <c r="E470" s="392" t="s">
        <v>163</v>
      </c>
      <c r="F470" s="393" t="s">
        <v>163</v>
      </c>
      <c r="G470" s="681" t="s">
        <v>1179</v>
      </c>
      <c r="H470" s="382"/>
      <c r="I470" s="383" t="s">
        <v>45</v>
      </c>
      <c r="J470" s="394">
        <v>34437</v>
      </c>
      <c r="K470" s="339">
        <v>46174</v>
      </c>
      <c r="L470" s="329" t="s">
        <v>605</v>
      </c>
      <c r="M470" s="329"/>
      <c r="N470" s="349" t="str">
        <f>IF(OR(MASTER_Workers!$E470="Contractor-PF",MASTER_Workers!$E470="Company"),"Yes","No")</f>
        <v>Yes</v>
      </c>
      <c r="O470" s="349" t="str">
        <f>IF(Table2[[#This Row],[Unit]]= "Sakar-III", "YES", "NO")</f>
        <v>NO</v>
      </c>
      <c r="P470" s="350">
        <v>100077360537</v>
      </c>
      <c r="Q470" s="507">
        <v>0</v>
      </c>
      <c r="R470" s="340"/>
      <c r="S470" s="367" t="str">
        <f>IF(Table2[[#This Row],[Type]]&lt;&gt;"Company", "Contractor", IF(Table2[[#This Row],[Bank_Name]]&lt;&gt;"HDFC Bank", "Cheque Payment", "HDFC NEFT"))</f>
        <v>HDFC NEFT</v>
      </c>
      <c r="T470" s="343" t="s">
        <v>1082</v>
      </c>
      <c r="U470" s="350">
        <v>50100254893719</v>
      </c>
      <c r="V470" s="352">
        <v>0</v>
      </c>
      <c r="W470" s="413">
        <v>440</v>
      </c>
      <c r="X470" s="413">
        <v>435</v>
      </c>
      <c r="Y470" s="413">
        <v>0</v>
      </c>
      <c r="Z470" s="107">
        <f t="shared" si="63"/>
        <v>875</v>
      </c>
      <c r="AA470" s="156">
        <f t="shared" si="64"/>
        <v>53</v>
      </c>
      <c r="AB470" s="155">
        <f>ROUND(IF(Table2[[#This Row],[Type]]="Company",Table2[[#This Row],[Basic_Rate_Day]]*8.33%,5),0)</f>
        <v>37</v>
      </c>
      <c r="AC470" s="107">
        <f t="shared" si="72"/>
        <v>965</v>
      </c>
      <c r="AD470" s="106">
        <v>501</v>
      </c>
      <c r="AE470" s="383"/>
      <c r="AF470" s="131"/>
      <c r="AG470" s="131"/>
      <c r="AH470" s="131"/>
      <c r="AI470" s="349" t="str">
        <f t="shared" si="61"/>
        <v>1</v>
      </c>
      <c r="AJ470" s="386">
        <f t="shared" si="73"/>
        <v>374</v>
      </c>
      <c r="AK470" s="349" t="str" cm="1">
        <f t="array" ref="AK470">_xlfn.IFS(Z470&lt;=501, "440-501", Z470&lt;=550, "502-550", Z470&lt;=600, "551-600", Z470&lt;=650, "601-650", Z470&lt;=700, "651-700", TRUE, "Above 700")</f>
        <v>Above 700</v>
      </c>
      <c r="AL470" s="131"/>
      <c r="AM470" s="384"/>
      <c r="AN470" s="384">
        <f>Table2[[#This Row],[DOJ]]</f>
        <v>46174</v>
      </c>
      <c r="AO470" s="387"/>
      <c r="AP470" s="388" t="str">
        <f t="shared" ca="1" si="78"/>
        <v>0Y 2M</v>
      </c>
      <c r="AQ470" s="388" t="str">
        <f>IF(_xlfn.DAYS(SETUP!$A$2,AN470)&lt;365,"Less Than 1 Yr", IF(_xlfn.DAYS(SETUP!$A$2,AN470)&lt;=730,"1 Year to 2 Yrs", IF(_xlfn.DAYS(SETUP!$A$2,AN470)&lt;=1095,"2 Yrs to 3 Yrs", IF(_xlfn.DAYS(SETUP!$A$2,AN470)&lt;=1825,"3 Yrs to 5 Yrs", IF(_xlfn.DAYS(SETUP!$A$2,AN470)&lt;=2555,"5 Yrs to 7 Yrs", "Above 7 Yrs")))))</f>
        <v>Less Than 1 Yr</v>
      </c>
      <c r="AR470" s="356" t="str">
        <f>IF(J470="","",DATEDIF(J470,SETUP!$B$2,"Y")&amp;" Yrs")</f>
        <v>31 Yrs</v>
      </c>
      <c r="AS470" s="349" t="str">
        <f>IF(J470="","",
 IF(DATEDIF(J470,SETUP!$B$2,"Y")&lt;25,"Below 25",
 IF(DATEDIF(J470,SETUP!$B$2,"Y")&lt;30,"25-30",
 IF(DATEDIF(J470,SETUP!$B$2,"Y")&lt;35,"30-35",
 IF(DATEDIF(J470,SETUP!$B$2,"Y")&lt;40,"35-40",
 "Above 40")))))</f>
        <v>30-35</v>
      </c>
      <c r="AT470" s="388"/>
      <c r="AU470" s="388"/>
      <c r="AV470" s="388">
        <f t="shared" si="77"/>
        <v>20</v>
      </c>
      <c r="AW470" s="131"/>
      <c r="AX470" s="380"/>
      <c r="AY470" s="381">
        <v>0</v>
      </c>
      <c r="AZ470" s="380"/>
      <c r="BA470" s="382"/>
    </row>
    <row r="471" spans="1:53" ht="15.6" customHeight="1" x14ac:dyDescent="0.25">
      <c r="A471" s="414">
        <f>COUNTIF($D$2:D478,D471)</f>
        <v>222</v>
      </c>
      <c r="B471" s="391" t="s">
        <v>2039</v>
      </c>
      <c r="C471" s="412" t="s">
        <v>2023</v>
      </c>
      <c r="D471" s="382" t="s">
        <v>41</v>
      </c>
      <c r="E471" s="392" t="s">
        <v>163</v>
      </c>
      <c r="F471" s="393" t="s">
        <v>163</v>
      </c>
      <c r="G471" s="681" t="s">
        <v>1179</v>
      </c>
      <c r="H471" s="382"/>
      <c r="I471" s="383" t="s">
        <v>45</v>
      </c>
      <c r="J471" s="394">
        <v>33680</v>
      </c>
      <c r="K471" s="339">
        <v>46174</v>
      </c>
      <c r="L471" s="329" t="s">
        <v>605</v>
      </c>
      <c r="M471" s="329"/>
      <c r="N471" s="349" t="str">
        <f>IF(OR(MASTER_Workers!$E471="Contractor-PF",MASTER_Workers!$E471="Company"),"Yes","No")</f>
        <v>Yes</v>
      </c>
      <c r="O471" s="349" t="str">
        <f>IF(Table2[[#This Row],[Unit]]= "Sakar-III", "YES", "NO")</f>
        <v>NO</v>
      </c>
      <c r="P471" s="350">
        <v>100579380368</v>
      </c>
      <c r="Q471" s="507">
        <v>0</v>
      </c>
      <c r="R471" s="341"/>
      <c r="S471" s="367" t="str">
        <f>IF(Table2[[#This Row],[Type]]&lt;&gt;"Company", "Contractor", IF(Table2[[#This Row],[Bank_Name]]&lt;&gt;"HDFC Bank", "Cheque Payment", "HDFC NEFT"))</f>
        <v>HDFC NEFT</v>
      </c>
      <c r="T471" s="343" t="s">
        <v>1082</v>
      </c>
      <c r="U471" s="350">
        <v>50100254780833</v>
      </c>
      <c r="V471" s="352">
        <v>0</v>
      </c>
      <c r="W471" s="133">
        <v>441</v>
      </c>
      <c r="X471" s="133">
        <v>339</v>
      </c>
      <c r="Y471" s="133">
        <v>0</v>
      </c>
      <c r="Z471" s="107">
        <f t="shared" si="63"/>
        <v>780</v>
      </c>
      <c r="AA471" s="156">
        <f t="shared" si="64"/>
        <v>53</v>
      </c>
      <c r="AB471" s="155">
        <f>ROUND(IF(Table2[[#This Row],[Type]]="Company",Table2[[#This Row],[Basic_Rate_Day]]*8.33%,5),0)</f>
        <v>37</v>
      </c>
      <c r="AC471" s="134">
        <f t="shared" ref="AC471" si="79">+Z471+AA471+AB471</f>
        <v>870</v>
      </c>
      <c r="AD471" s="106">
        <v>501</v>
      </c>
      <c r="AE471" s="395"/>
      <c r="AF471" s="396"/>
      <c r="AG471" s="396"/>
      <c r="AH471" s="396"/>
      <c r="AI471" s="349" t="str">
        <f t="shared" si="61"/>
        <v>1</v>
      </c>
      <c r="AJ471" s="398">
        <f t="shared" si="73"/>
        <v>279</v>
      </c>
      <c r="AK471" s="349" t="str" cm="1">
        <f t="array" ref="AK471">_xlfn.IFS(Z471&lt;=501, "440-501", Z471&lt;=550, "502-550", Z471&lt;=600, "551-600", Z471&lt;=650, "601-650", Z471&lt;=700, "651-700", TRUE, "Above 700")</f>
        <v>Above 700</v>
      </c>
      <c r="AL471" s="396"/>
      <c r="AM471" s="399"/>
      <c r="AN471" s="384">
        <f>Table2[[#This Row],[DOJ]]</f>
        <v>46174</v>
      </c>
      <c r="AO471" s="400"/>
      <c r="AP471" s="388" t="str">
        <f t="shared" ca="1" si="78"/>
        <v>0Y 2M</v>
      </c>
      <c r="AQ471" s="388" t="str">
        <f>IF(_xlfn.DAYS(SETUP!$A$2,AN471)&lt;365,"Less Than 1 Yr", IF(_xlfn.DAYS(SETUP!$A$2,AN471)&lt;=730,"1 Year to 2 Yrs", IF(_xlfn.DAYS(SETUP!$A$2,AN471)&lt;=1095,"2 Yrs to 3 Yrs", IF(_xlfn.DAYS(SETUP!$A$2,AN471)&lt;=1825,"3 Yrs to 5 Yrs", IF(_xlfn.DAYS(SETUP!$A$2,AN471)&lt;=2555,"5 Yrs to 7 Yrs", "Above 7 Yrs")))))</f>
        <v>Less Than 1 Yr</v>
      </c>
      <c r="AR471" s="356" t="str">
        <f>IF(J471="","",DATEDIF(J471,SETUP!$B$2,"Y")&amp;" Yrs")</f>
        <v>34 Yrs</v>
      </c>
      <c r="AS471" s="349" t="str">
        <f>IF(J471="","",
 IF(DATEDIF(J471,SETUP!$B$2,"Y")&lt;25,"Below 25",
 IF(DATEDIF(J471,SETUP!$B$2,"Y")&lt;30,"25-30",
 IF(DATEDIF(J471,SETUP!$B$2,"Y")&lt;35,"30-35",
 IF(DATEDIF(J471,SETUP!$B$2,"Y")&lt;40,"35-40",
 "Above 40")))))</f>
        <v>30-35</v>
      </c>
      <c r="AT471" s="397"/>
      <c r="AU471" s="397"/>
      <c r="AV471" s="388">
        <f t="shared" si="77"/>
        <v>20</v>
      </c>
      <c r="AW471" s="396"/>
      <c r="AX471" s="401"/>
      <c r="AY471" s="381">
        <v>0</v>
      </c>
      <c r="AZ471" s="380"/>
      <c r="BA471" s="382"/>
    </row>
    <row r="472" spans="1:53" ht="15.6" customHeight="1" x14ac:dyDescent="0.25">
      <c r="A472" s="383">
        <f>COUNTIF($D$2:D472,D472)</f>
        <v>220</v>
      </c>
      <c r="B472" s="391" t="s">
        <v>2040</v>
      </c>
      <c r="C472" s="327" t="s">
        <v>2024</v>
      </c>
      <c r="D472" s="382" t="s">
        <v>41</v>
      </c>
      <c r="E472" s="392" t="s">
        <v>163</v>
      </c>
      <c r="F472" s="382" t="s">
        <v>163</v>
      </c>
      <c r="G472" s="681" t="s">
        <v>1179</v>
      </c>
      <c r="H472" s="382"/>
      <c r="I472" s="383" t="s">
        <v>45</v>
      </c>
      <c r="J472" s="394">
        <v>34330</v>
      </c>
      <c r="K472" s="339">
        <v>46174</v>
      </c>
      <c r="L472" s="329" t="s">
        <v>605</v>
      </c>
      <c r="M472" s="329"/>
      <c r="N472" s="349" t="str">
        <f>IF(OR(MASTER_Workers!$E472="Contractor-PF",MASTER_Workers!$E472="Company"),"Yes","No")</f>
        <v>Yes</v>
      </c>
      <c r="O472" s="349" t="str">
        <f>IF(Table2[[#This Row],[Unit]]= "Sakar-III", "YES", "NO")</f>
        <v>NO</v>
      </c>
      <c r="P472" s="402">
        <v>101070341206</v>
      </c>
      <c r="Q472" s="507">
        <v>0</v>
      </c>
      <c r="R472" s="329"/>
      <c r="S472" s="367" t="str">
        <f>IF(Table2[[#This Row],[Type]]&lt;&gt;"Company", "Contractor", IF(Table2[[#This Row],[Bank_Name]]&lt;&gt;"HDFC Bank", "Cheque Payment", "HDFC NEFT"))</f>
        <v>HDFC NEFT</v>
      </c>
      <c r="T472" s="343" t="s">
        <v>1082</v>
      </c>
      <c r="U472" s="350">
        <v>50100254780922</v>
      </c>
      <c r="V472" s="352">
        <v>0</v>
      </c>
      <c r="W472" s="329">
        <v>420</v>
      </c>
      <c r="X472" s="329">
        <v>260</v>
      </c>
      <c r="Y472" s="329">
        <v>0</v>
      </c>
      <c r="Z472" s="107">
        <f t="shared" si="63"/>
        <v>680</v>
      </c>
      <c r="AA472" s="156">
        <f t="shared" si="64"/>
        <v>50</v>
      </c>
      <c r="AB472" s="155">
        <f>ROUND(IF(Table2[[#This Row],[Type]]="Company",Table2[[#This Row],[Basic_Rate_Day]]*8.33%,5),0)</f>
        <v>35</v>
      </c>
      <c r="AC472" s="328">
        <f t="shared" ref="AC472:AC478" si="80">+Z472+AA472+AB472</f>
        <v>765</v>
      </c>
      <c r="AD472" s="106">
        <v>501</v>
      </c>
      <c r="AE472" s="382"/>
      <c r="AF472" s="382"/>
      <c r="AG472" s="382"/>
      <c r="AH472" s="382"/>
      <c r="AI472" s="349" t="str">
        <f t="shared" si="61"/>
        <v>1</v>
      </c>
      <c r="AJ472" s="381">
        <f t="shared" ref="AJ472:AJ478" si="81">Z472-AD472</f>
        <v>179</v>
      </c>
      <c r="AK472" s="349" t="str" cm="1">
        <f t="array" ref="AK472">_xlfn.IFS(Z472&lt;=501, "440-501", Z472&lt;=550, "502-550", Z472&lt;=600, "551-600", Z472&lt;=650, "601-650", Z472&lt;=700, "651-700", TRUE, "Above 700")</f>
        <v>651-700</v>
      </c>
      <c r="AL472" s="382"/>
      <c r="AM472" s="394"/>
      <c r="AN472" s="394">
        <f>K472</f>
        <v>46174</v>
      </c>
      <c r="AO472" s="404" t="str">
        <f t="shared" ref="AO472:AO478" si="82">B472</f>
        <v>SV2PCOM162</v>
      </c>
      <c r="AP472" s="403" t="str">
        <f t="shared" ref="AP472:AP478" ca="1" si="83">IF(AN472="","",DATEDIF(AN472,TODAY(),"Y")&amp;"Y "&amp;DATEDIF(AN472,TODAY(),"YM")&amp;"M")</f>
        <v>0Y 2M</v>
      </c>
      <c r="AQ472" s="403" t="str">
        <f>IF(_xlfn.DAYS(SETUP!$A$2,AN472)&lt;365,"Less Than 1 Yr", IF(_xlfn.DAYS(SETUP!$A$2,AN472)&lt;=730,"1 Year to 2 Yrs", IF(_xlfn.DAYS(SETUP!$A$2,AN472)&lt;=1095,"2 Yrs to 3 Yrs", IF(_xlfn.DAYS(SETUP!$A$2,AN472)&lt;=1825,"3 Yrs to 5 Yrs", IF(_xlfn.DAYS(SETUP!$A$2,AN472)&lt;=2555,"5 Yrs to 7 Yrs", "Above 7 Yrs")))))</f>
        <v>Less Than 1 Yr</v>
      </c>
      <c r="AR472" s="356" t="str">
        <f>IF(J472="","",DATEDIF(J472,SETUP!$B$2,"Y")&amp;" Yrs")</f>
        <v>32 Yrs</v>
      </c>
      <c r="AS472" s="349" t="str">
        <f>IF(J472="","",
 IF(DATEDIF(J472,SETUP!$B$2,"Y")&lt;25,"Below 25",
 IF(DATEDIF(J472,SETUP!$B$2,"Y")&lt;30,"25-30",
 IF(DATEDIF(J472,SETUP!$B$2,"Y")&lt;35,"30-35",
 IF(DATEDIF(J472,SETUP!$B$2,"Y")&lt;40,"35-40",
 "Above 40")))))</f>
        <v>30-35</v>
      </c>
      <c r="AT472" s="403"/>
      <c r="AU472" s="403"/>
      <c r="AV472" s="382">
        <f t="shared" ref="AV472:AV478" si="84">IF(G472="Extrusion",40,IF(L472="12 Hours",30,IF(L472="11 Hours",25,IF(L472="8 Hours",20,0))))</f>
        <v>20</v>
      </c>
      <c r="AW472" s="382"/>
      <c r="AX472" s="380"/>
      <c r="AY472" s="381">
        <v>0</v>
      </c>
      <c r="AZ472" s="382"/>
      <c r="BA472" s="383"/>
    </row>
    <row r="473" spans="1:53" ht="15.6" customHeight="1" x14ac:dyDescent="0.25">
      <c r="A473" s="383">
        <f>COUNTIF($D$2:D473,D473)</f>
        <v>95</v>
      </c>
      <c r="B473" s="391" t="s">
        <v>2033</v>
      </c>
      <c r="C473" s="327" t="s">
        <v>2027</v>
      </c>
      <c r="D473" s="382" t="s">
        <v>166</v>
      </c>
      <c r="E473" s="392" t="s">
        <v>163</v>
      </c>
      <c r="F473" s="382" t="s">
        <v>163</v>
      </c>
      <c r="G473" s="681" t="s">
        <v>51</v>
      </c>
      <c r="H473" s="382"/>
      <c r="I473" s="383" t="s">
        <v>52</v>
      </c>
      <c r="J473" s="394">
        <v>33037</v>
      </c>
      <c r="K473" s="339">
        <v>46174</v>
      </c>
      <c r="L473" s="329" t="s">
        <v>605</v>
      </c>
      <c r="M473" s="382"/>
      <c r="N473" s="349" t="str">
        <f>IF(OR(MASTER_Workers!$E473="Contractor-PF",MASTER_Workers!$E473="Company"),"Yes","No")</f>
        <v>Yes</v>
      </c>
      <c r="O473" s="349" t="str">
        <f>IF(Table2[[#This Row],[Unit]]= "Sakar-III", "YES", "NO")</f>
        <v>NO</v>
      </c>
      <c r="P473" s="402">
        <v>100528864632</v>
      </c>
      <c r="Q473" s="507">
        <v>0</v>
      </c>
      <c r="R473" s="382"/>
      <c r="S473" s="402" t="str">
        <f>IF(Table2[[#This Row],[Type]]&lt;&gt;"Company", "Contractor", IF(Table2[[#This Row],[Bank_Name]]&lt;&gt;"HDFC Bank", "Cheque Payment", "HDFC NEFT"))</f>
        <v>HDFC NEFT</v>
      </c>
      <c r="T473" s="343" t="s">
        <v>1082</v>
      </c>
      <c r="U473" s="367">
        <v>50100885864101</v>
      </c>
      <c r="V473" s="352">
        <v>0</v>
      </c>
      <c r="W473" s="329">
        <v>380</v>
      </c>
      <c r="X473" s="329">
        <v>95</v>
      </c>
      <c r="Y473" s="329">
        <v>0</v>
      </c>
      <c r="Z473" s="107">
        <f t="shared" si="63"/>
        <v>475</v>
      </c>
      <c r="AA473" s="156">
        <f t="shared" si="64"/>
        <v>46</v>
      </c>
      <c r="AB473" s="155">
        <f>ROUND(IF(Table2[[#This Row],[Type]]="Company",Table2[[#This Row],[Basic_Rate_Day]]*8.33%,5),0)</f>
        <v>32</v>
      </c>
      <c r="AC473" s="328">
        <f t="shared" si="80"/>
        <v>553</v>
      </c>
      <c r="AD473" s="106">
        <v>501</v>
      </c>
      <c r="AE473" s="382"/>
      <c r="AF473" s="382"/>
      <c r="AG473" s="382"/>
      <c r="AH473" s="382"/>
      <c r="AI473" s="349" t="str">
        <f t="shared" si="61"/>
        <v>1</v>
      </c>
      <c r="AJ473" s="381">
        <f t="shared" si="81"/>
        <v>-26</v>
      </c>
      <c r="AK473" s="349" t="str" cm="1">
        <f t="array" ref="AK473">_xlfn.IFS(Z473&lt;=501, "440-501", Z473&lt;=550, "502-550", Z473&lt;=600, "551-600", Z473&lt;=650, "601-650", Z473&lt;=700, "651-700", TRUE, "Above 700")</f>
        <v>440-501</v>
      </c>
      <c r="AL473" s="382"/>
      <c r="AM473" s="394"/>
      <c r="AN473" s="394">
        <f t="shared" ref="AN473:AN478" si="85">K473</f>
        <v>46174</v>
      </c>
      <c r="AO473" s="404" t="str">
        <f t="shared" si="82"/>
        <v>SK1WK0238</v>
      </c>
      <c r="AP473" s="403" t="str">
        <f t="shared" ca="1" si="83"/>
        <v>0Y 2M</v>
      </c>
      <c r="AQ473" s="403" t="str">
        <f>IF(_xlfn.DAYS(SETUP!$A$2,AN473)&lt;365,"Less Than 1 Yr", IF(_xlfn.DAYS(SETUP!$A$2,AN473)&lt;=730,"1 Year to 2 Yrs", IF(_xlfn.DAYS(SETUP!$A$2,AN473)&lt;=1095,"2 Yrs to 3 Yrs", IF(_xlfn.DAYS(SETUP!$A$2,AN473)&lt;=1825,"3 Yrs to 5 Yrs", IF(_xlfn.DAYS(SETUP!$A$2,AN473)&lt;=2555,"5 Yrs to 7 Yrs", "Above 7 Yrs")))))</f>
        <v>Less Than 1 Yr</v>
      </c>
      <c r="AR473" s="356" t="str">
        <f>IF(J473="","",DATEDIF(J473,SETUP!$B$2,"Y")&amp;" Yrs")</f>
        <v>35 Yrs</v>
      </c>
      <c r="AS473" s="349" t="str">
        <f>IF(J473="","",
 IF(DATEDIF(J473,SETUP!$B$2,"Y")&lt;25,"Below 25",
 IF(DATEDIF(J473,SETUP!$B$2,"Y")&lt;30,"25-30",
 IF(DATEDIF(J473,SETUP!$B$2,"Y")&lt;35,"30-35",
 IF(DATEDIF(J473,SETUP!$B$2,"Y")&lt;40,"35-40",
 "Above 40")))))</f>
        <v>35-40</v>
      </c>
      <c r="AT473" s="403"/>
      <c r="AU473" s="403"/>
      <c r="AV473" s="382">
        <f t="shared" si="84"/>
        <v>20</v>
      </c>
      <c r="AW473" s="382"/>
      <c r="AX473" s="380"/>
      <c r="AY473" s="381">
        <v>0</v>
      </c>
      <c r="AZ473" s="382"/>
      <c r="BA473" s="383"/>
    </row>
    <row r="474" spans="1:53" ht="15.6" customHeight="1" x14ac:dyDescent="0.25">
      <c r="A474" s="383">
        <f>COUNTIF($D$2:D474,D474)</f>
        <v>96</v>
      </c>
      <c r="B474" s="391" t="s">
        <v>2034</v>
      </c>
      <c r="C474" s="327" t="s">
        <v>2028</v>
      </c>
      <c r="D474" s="382" t="s">
        <v>166</v>
      </c>
      <c r="E474" s="392" t="s">
        <v>163</v>
      </c>
      <c r="F474" s="382" t="s">
        <v>163</v>
      </c>
      <c r="G474" s="681" t="s">
        <v>51</v>
      </c>
      <c r="H474" s="382"/>
      <c r="I474" s="383" t="s">
        <v>52</v>
      </c>
      <c r="J474" s="394">
        <v>31348</v>
      </c>
      <c r="K474" s="339">
        <v>46174</v>
      </c>
      <c r="L474" s="329" t="s">
        <v>605</v>
      </c>
      <c r="M474" s="382"/>
      <c r="N474" s="349" t="str">
        <f>IF(OR(MASTER_Workers!$E474="Contractor-PF",MASTER_Workers!$E474="Company"),"Yes","No")</f>
        <v>Yes</v>
      </c>
      <c r="O474" s="349" t="str">
        <f>IF(Table2[[#This Row],[Unit]]= "Sakar-III", "YES", "NO")</f>
        <v>NO</v>
      </c>
      <c r="P474" s="402">
        <v>101581455400</v>
      </c>
      <c r="Q474" s="507">
        <v>0</v>
      </c>
      <c r="R474" s="382"/>
      <c r="S474" s="402" t="str">
        <f>IF(Table2[[#This Row],[Type]]&lt;&gt;"Company", "Contractor", IF(Table2[[#This Row],[Bank_Name]]&lt;&gt;"HDFC Bank", "Cheque Payment", "HDFC NEFT"))</f>
        <v>HDFC NEFT</v>
      </c>
      <c r="T474" s="343" t="s">
        <v>1082</v>
      </c>
      <c r="U474" s="367">
        <v>50100885864182</v>
      </c>
      <c r="V474" s="352">
        <v>0</v>
      </c>
      <c r="W474" s="329">
        <v>370</v>
      </c>
      <c r="X474" s="329">
        <v>100</v>
      </c>
      <c r="Y474" s="329">
        <v>0</v>
      </c>
      <c r="Z474" s="107">
        <f t="shared" si="63"/>
        <v>470</v>
      </c>
      <c r="AA474" s="156">
        <f t="shared" si="64"/>
        <v>44</v>
      </c>
      <c r="AB474" s="155">
        <f>ROUND(IF(Table2[[#This Row],[Type]]="Company",Table2[[#This Row],[Basic_Rate_Day]]*8.33%,5),0)</f>
        <v>31</v>
      </c>
      <c r="AC474" s="328">
        <f t="shared" si="80"/>
        <v>545</v>
      </c>
      <c r="AD474" s="106">
        <v>501</v>
      </c>
      <c r="AE474" s="382"/>
      <c r="AF474" s="382"/>
      <c r="AG474" s="382"/>
      <c r="AH474" s="382"/>
      <c r="AI474" s="349" t="str">
        <f t="shared" si="61"/>
        <v>1</v>
      </c>
      <c r="AJ474" s="381">
        <f t="shared" si="81"/>
        <v>-31</v>
      </c>
      <c r="AK474" s="349" t="str" cm="1">
        <f t="array" ref="AK474">_xlfn.IFS(Z474&lt;=501, "440-501", Z474&lt;=550, "502-550", Z474&lt;=600, "551-600", Z474&lt;=650, "601-650", Z474&lt;=700, "651-700", TRUE, "Above 700")</f>
        <v>440-501</v>
      </c>
      <c r="AL474" s="382"/>
      <c r="AM474" s="394"/>
      <c r="AN474" s="394">
        <f t="shared" si="85"/>
        <v>46174</v>
      </c>
      <c r="AO474" s="404" t="str">
        <f t="shared" si="82"/>
        <v>SK1WK0239</v>
      </c>
      <c r="AP474" s="403" t="str">
        <f t="shared" ca="1" si="83"/>
        <v>0Y 2M</v>
      </c>
      <c r="AQ474" s="403" t="str">
        <f>IF(_xlfn.DAYS(SETUP!$A$2,AN474)&lt;365,"Less Than 1 Yr", IF(_xlfn.DAYS(SETUP!$A$2,AN474)&lt;=730,"1 Year to 2 Yrs", IF(_xlfn.DAYS(SETUP!$A$2,AN474)&lt;=1095,"2 Yrs to 3 Yrs", IF(_xlfn.DAYS(SETUP!$A$2,AN474)&lt;=1825,"3 Yrs to 5 Yrs", IF(_xlfn.DAYS(SETUP!$A$2,AN474)&lt;=2555,"5 Yrs to 7 Yrs", "Above 7 Yrs")))))</f>
        <v>Less Than 1 Yr</v>
      </c>
      <c r="AR474" s="356" t="str">
        <f>IF(J474="","",DATEDIF(J474,SETUP!$B$2,"Y")&amp;" Yrs")</f>
        <v>40 Yrs</v>
      </c>
      <c r="AS474" s="349" t="str">
        <f>IF(J474="","",
 IF(DATEDIF(J474,SETUP!$B$2,"Y")&lt;25,"Below 25",
 IF(DATEDIF(J474,SETUP!$B$2,"Y")&lt;30,"25-30",
 IF(DATEDIF(J474,SETUP!$B$2,"Y")&lt;35,"30-35",
 IF(DATEDIF(J474,SETUP!$B$2,"Y")&lt;40,"35-40",
 "Above 40")))))</f>
        <v>Above 40</v>
      </c>
      <c r="AT474" s="403"/>
      <c r="AU474" s="403"/>
      <c r="AV474" s="382">
        <f t="shared" si="84"/>
        <v>20</v>
      </c>
      <c r="AW474" s="382"/>
      <c r="AX474" s="380"/>
      <c r="AY474" s="381">
        <v>0</v>
      </c>
      <c r="AZ474" s="382"/>
      <c r="BA474" s="383"/>
    </row>
    <row r="475" spans="1:53" ht="15.6" customHeight="1" x14ac:dyDescent="0.25">
      <c r="A475" s="383">
        <f>COUNTIF($D$2:D475,D475)</f>
        <v>97</v>
      </c>
      <c r="B475" s="391" t="s">
        <v>2035</v>
      </c>
      <c r="C475" s="327" t="s">
        <v>2261</v>
      </c>
      <c r="D475" s="382" t="s">
        <v>166</v>
      </c>
      <c r="E475" s="392" t="s">
        <v>163</v>
      </c>
      <c r="F475" s="382" t="s">
        <v>163</v>
      </c>
      <c r="G475" s="681" t="s">
        <v>51</v>
      </c>
      <c r="H475" s="382"/>
      <c r="I475" s="383" t="s">
        <v>45</v>
      </c>
      <c r="J475" s="394">
        <v>30127</v>
      </c>
      <c r="K475" s="339">
        <v>46174</v>
      </c>
      <c r="L475" s="329" t="s">
        <v>605</v>
      </c>
      <c r="M475" s="382"/>
      <c r="N475" s="349" t="str">
        <f>IF(OR(MASTER_Workers!$E475="Contractor-PF",MASTER_Workers!$E475="Company"),"Yes","No")</f>
        <v>Yes</v>
      </c>
      <c r="O475" s="349" t="str">
        <f>IF(Table2[[#This Row],[Unit]]= "Sakar-III", "YES", "NO")</f>
        <v>NO</v>
      </c>
      <c r="P475" s="402">
        <v>102353885613</v>
      </c>
      <c r="Q475" s="507">
        <v>0</v>
      </c>
      <c r="R475" s="382"/>
      <c r="S475" s="402" t="str">
        <f>IF(Table2[[#This Row],[Type]]&lt;&gt;"Company", "Contractor", IF(Table2[[#This Row],[Bank_Name]]&lt;&gt;"HDFC Bank", "Cheque Payment", "HDFC NEFT"))</f>
        <v>HDFC NEFT</v>
      </c>
      <c r="T475" s="343" t="s">
        <v>1082</v>
      </c>
      <c r="U475" s="367">
        <v>50100885864127</v>
      </c>
      <c r="V475" s="352">
        <v>0</v>
      </c>
      <c r="W475" s="329">
        <v>350</v>
      </c>
      <c r="X475" s="329">
        <v>110</v>
      </c>
      <c r="Y475" s="329">
        <v>0</v>
      </c>
      <c r="Z475" s="107">
        <f t="shared" si="63"/>
        <v>460</v>
      </c>
      <c r="AA475" s="156">
        <f t="shared" si="64"/>
        <v>42</v>
      </c>
      <c r="AB475" s="155">
        <f>ROUND(IF(Table2[[#This Row],[Type]]="Company",Table2[[#This Row],[Basic_Rate_Day]]*8.33%,5),0)</f>
        <v>29</v>
      </c>
      <c r="AC475" s="328">
        <f t="shared" si="80"/>
        <v>531</v>
      </c>
      <c r="AD475" s="106">
        <v>501</v>
      </c>
      <c r="AE475" s="382"/>
      <c r="AF475" s="382"/>
      <c r="AG475" s="382"/>
      <c r="AH475" s="382"/>
      <c r="AI475" s="349" t="str">
        <f t="shared" si="61"/>
        <v>1</v>
      </c>
      <c r="AJ475" s="381">
        <f t="shared" si="81"/>
        <v>-41</v>
      </c>
      <c r="AK475" s="349" t="str" cm="1">
        <f t="array" ref="AK475">_xlfn.IFS(Z475&lt;=501, "440-501", Z475&lt;=550, "502-550", Z475&lt;=600, "551-600", Z475&lt;=650, "601-650", Z475&lt;=700, "651-700", TRUE, "Above 700")</f>
        <v>440-501</v>
      </c>
      <c r="AL475" s="382"/>
      <c r="AM475" s="394"/>
      <c r="AN475" s="394">
        <f t="shared" si="85"/>
        <v>46174</v>
      </c>
      <c r="AO475" s="404" t="str">
        <f t="shared" si="82"/>
        <v>SK1WK0240</v>
      </c>
      <c r="AP475" s="403" t="str">
        <f t="shared" ca="1" si="83"/>
        <v>0Y 2M</v>
      </c>
      <c r="AQ475" s="403" t="str">
        <f>IF(_xlfn.DAYS(SETUP!$A$2,AN475)&lt;365,"Less Than 1 Yr", IF(_xlfn.DAYS(SETUP!$A$2,AN475)&lt;=730,"1 Year to 2 Yrs", IF(_xlfn.DAYS(SETUP!$A$2,AN475)&lt;=1095,"2 Yrs to 3 Yrs", IF(_xlfn.DAYS(SETUP!$A$2,AN475)&lt;=1825,"3 Yrs to 5 Yrs", IF(_xlfn.DAYS(SETUP!$A$2,AN475)&lt;=2555,"5 Yrs to 7 Yrs", "Above 7 Yrs")))))</f>
        <v>Less Than 1 Yr</v>
      </c>
      <c r="AR475" s="356" t="str">
        <f>IF(J475="","",DATEDIF(J475,SETUP!$B$2,"Y")&amp;" Yrs")</f>
        <v>43 Yrs</v>
      </c>
      <c r="AS475" s="349" t="str">
        <f>IF(J475="","",
 IF(DATEDIF(J475,SETUP!$B$2,"Y")&lt;25,"Below 25",
 IF(DATEDIF(J475,SETUP!$B$2,"Y")&lt;30,"25-30",
 IF(DATEDIF(J475,SETUP!$B$2,"Y")&lt;35,"30-35",
 IF(DATEDIF(J475,SETUP!$B$2,"Y")&lt;40,"35-40",
 "Above 40")))))</f>
        <v>Above 40</v>
      </c>
      <c r="AT475" s="403"/>
      <c r="AU475" s="403"/>
      <c r="AV475" s="382">
        <f t="shared" si="84"/>
        <v>20</v>
      </c>
      <c r="AW475" s="382"/>
      <c r="AX475" s="380"/>
      <c r="AY475" s="381">
        <v>0</v>
      </c>
      <c r="AZ475" s="382"/>
      <c r="BA475" s="383"/>
    </row>
    <row r="476" spans="1:53" ht="15.6" customHeight="1" x14ac:dyDescent="0.25">
      <c r="A476" s="383">
        <f>COUNTIF($D$2:D476,D476)</f>
        <v>98</v>
      </c>
      <c r="B476" s="391" t="s">
        <v>2036</v>
      </c>
      <c r="C476" s="327" t="s">
        <v>2030</v>
      </c>
      <c r="D476" s="382" t="s">
        <v>166</v>
      </c>
      <c r="E476" s="392" t="s">
        <v>163</v>
      </c>
      <c r="F476" s="382" t="s">
        <v>163</v>
      </c>
      <c r="G476" s="681" t="s">
        <v>299</v>
      </c>
      <c r="H476" s="382"/>
      <c r="I476" s="383" t="s">
        <v>45</v>
      </c>
      <c r="J476" s="394">
        <v>38534</v>
      </c>
      <c r="K476" s="339">
        <v>46174</v>
      </c>
      <c r="L476" s="329" t="s">
        <v>605</v>
      </c>
      <c r="M476" s="382"/>
      <c r="N476" s="349" t="str">
        <f>IF(OR(MASTER_Workers!$E476="Contractor-PF",MASTER_Workers!$E476="Company"),"Yes","No")</f>
        <v>Yes</v>
      </c>
      <c r="O476" s="349" t="str">
        <f>IF(Table2[[#This Row],[Unit]]= "Sakar-III", "YES", "NO")</f>
        <v>NO</v>
      </c>
      <c r="P476" s="402">
        <v>102161720822</v>
      </c>
      <c r="Q476" s="507">
        <v>0</v>
      </c>
      <c r="R476" s="382"/>
      <c r="S476" s="402" t="str">
        <f>IF(Table2[[#This Row],[Type]]&lt;&gt;"Company", "Contractor", IF(Table2[[#This Row],[Bank_Name]]&lt;&gt;"HDFC Bank", "Cheque Payment", "HDFC NEFT"))</f>
        <v>HDFC NEFT</v>
      </c>
      <c r="T476" s="343" t="s">
        <v>1082</v>
      </c>
      <c r="U476" s="367">
        <v>50100885864077</v>
      </c>
      <c r="V476" s="352">
        <v>0</v>
      </c>
      <c r="W476" s="329">
        <v>331</v>
      </c>
      <c r="X476" s="329">
        <v>114</v>
      </c>
      <c r="Y476" s="329">
        <v>0</v>
      </c>
      <c r="Z476" s="107">
        <f t="shared" si="63"/>
        <v>445</v>
      </c>
      <c r="AA476" s="156">
        <f t="shared" si="64"/>
        <v>40</v>
      </c>
      <c r="AB476" s="155">
        <f>ROUND(IF(Table2[[#This Row],[Type]]="Company",Table2[[#This Row],[Basic_Rate_Day]]*8.33%,5),0)</f>
        <v>28</v>
      </c>
      <c r="AC476" s="328">
        <f t="shared" si="80"/>
        <v>513</v>
      </c>
      <c r="AD476" s="106">
        <v>501</v>
      </c>
      <c r="AE476" s="382"/>
      <c r="AF476" s="382"/>
      <c r="AG476" s="382"/>
      <c r="AH476" s="382"/>
      <c r="AI476" s="349" t="str">
        <f t="shared" si="61"/>
        <v>1</v>
      </c>
      <c r="AJ476" s="381">
        <f t="shared" si="81"/>
        <v>-56</v>
      </c>
      <c r="AK476" s="349" t="str" cm="1">
        <f t="array" ref="AK476">_xlfn.IFS(Z476&lt;=501, "440-501", Z476&lt;=550, "502-550", Z476&lt;=600, "551-600", Z476&lt;=650, "601-650", Z476&lt;=700, "651-700", TRUE, "Above 700")</f>
        <v>440-501</v>
      </c>
      <c r="AL476" s="382"/>
      <c r="AM476" s="394"/>
      <c r="AN476" s="394">
        <f t="shared" si="85"/>
        <v>46174</v>
      </c>
      <c r="AO476" s="404" t="str">
        <f t="shared" si="82"/>
        <v>SK1WK0241</v>
      </c>
      <c r="AP476" s="403" t="str">
        <f t="shared" ca="1" si="83"/>
        <v>0Y 2M</v>
      </c>
      <c r="AQ476" s="403" t="str">
        <f>IF(_xlfn.DAYS(SETUP!$A$2,AN476)&lt;365,"Less Than 1 Yr", IF(_xlfn.DAYS(SETUP!$A$2,AN476)&lt;=730,"1 Year to 2 Yrs", IF(_xlfn.DAYS(SETUP!$A$2,AN476)&lt;=1095,"2 Yrs to 3 Yrs", IF(_xlfn.DAYS(SETUP!$A$2,AN476)&lt;=1825,"3 Yrs to 5 Yrs", IF(_xlfn.DAYS(SETUP!$A$2,AN476)&lt;=2555,"5 Yrs to 7 Yrs", "Above 7 Yrs")))))</f>
        <v>Less Than 1 Yr</v>
      </c>
      <c r="AR476" s="356" t="str">
        <f>IF(J476="","",DATEDIF(J476,SETUP!$B$2,"Y")&amp;" Yrs")</f>
        <v>20 Yrs</v>
      </c>
      <c r="AS476" s="349" t="str">
        <f>IF(J476="","",
 IF(DATEDIF(J476,SETUP!$B$2,"Y")&lt;25,"Below 25",
 IF(DATEDIF(J476,SETUP!$B$2,"Y")&lt;30,"25-30",
 IF(DATEDIF(J476,SETUP!$B$2,"Y")&lt;35,"30-35",
 IF(DATEDIF(J476,SETUP!$B$2,"Y")&lt;40,"35-40",
 "Above 40")))))</f>
        <v>Below 25</v>
      </c>
      <c r="AT476" s="403"/>
      <c r="AU476" s="403"/>
      <c r="AV476" s="382">
        <f t="shared" si="84"/>
        <v>20</v>
      </c>
      <c r="AW476" s="382"/>
      <c r="AX476" s="380"/>
      <c r="AY476" s="381">
        <v>0</v>
      </c>
      <c r="AZ476" s="382"/>
      <c r="BA476" s="383"/>
    </row>
    <row r="477" spans="1:53" ht="15.6" customHeight="1" x14ac:dyDescent="0.25">
      <c r="A477" s="383">
        <f>COUNTIF($D$2:D477,D477)</f>
        <v>221</v>
      </c>
      <c r="B477" s="391" t="s">
        <v>2041</v>
      </c>
      <c r="C477" s="327" t="s">
        <v>2031</v>
      </c>
      <c r="D477" s="382" t="s">
        <v>41</v>
      </c>
      <c r="E477" s="392" t="s">
        <v>163</v>
      </c>
      <c r="F477" s="382" t="s">
        <v>163</v>
      </c>
      <c r="G477" s="684" t="s">
        <v>247</v>
      </c>
      <c r="H477" s="382"/>
      <c r="I477" s="383" t="s">
        <v>45</v>
      </c>
      <c r="J477" s="384">
        <v>38797</v>
      </c>
      <c r="K477" s="339">
        <v>46174</v>
      </c>
      <c r="L477" s="329" t="s">
        <v>605</v>
      </c>
      <c r="M477" s="382"/>
      <c r="N477" s="349" t="str">
        <f>IF(OR(MASTER_Workers!$E477="Contractor-PF",MASTER_Workers!$E477="Company"),"Yes","No")</f>
        <v>Yes</v>
      </c>
      <c r="O477" s="349" t="str">
        <f>IF(Table2[[#This Row],[Unit]]= "Sakar-III", "YES", "NO")</f>
        <v>NO</v>
      </c>
      <c r="P477" s="402">
        <v>0</v>
      </c>
      <c r="Q477" s="507">
        <v>0</v>
      </c>
      <c r="R477" s="382"/>
      <c r="S477" s="402" t="str">
        <f>IF(Table2[[#This Row],[Type]]&lt;&gt;"Company", "Contractor", IF(Table2[[#This Row],[Bank_Name]]&lt;&gt;"HDFC Bank", "Cheque Payment", "HDFC NEFT"))</f>
        <v>Cheque Payment</v>
      </c>
      <c r="T477" s="507">
        <v>0</v>
      </c>
      <c r="U477" s="507">
        <v>0</v>
      </c>
      <c r="V477" s="352">
        <v>0</v>
      </c>
      <c r="W477" s="329">
        <v>410</v>
      </c>
      <c r="X477" s="329">
        <v>126</v>
      </c>
      <c r="Y477" s="329">
        <v>0</v>
      </c>
      <c r="Z477" s="107">
        <f t="shared" si="63"/>
        <v>536</v>
      </c>
      <c r="AA477" s="156">
        <f t="shared" si="64"/>
        <v>49</v>
      </c>
      <c r="AB477" s="155">
        <f>ROUND(IF(Table2[[#This Row],[Type]]="Company",Table2[[#This Row],[Basic_Rate_Day]]*8.33%,5),0)</f>
        <v>34</v>
      </c>
      <c r="AC477" s="328">
        <f t="shared" si="80"/>
        <v>619</v>
      </c>
      <c r="AD477" s="106">
        <v>501</v>
      </c>
      <c r="AE477" s="343" t="s">
        <v>2250</v>
      </c>
      <c r="AF477" s="343" t="s">
        <v>957</v>
      </c>
      <c r="AG477" s="382"/>
      <c r="AH477" s="382"/>
      <c r="AI477" s="349" t="str">
        <f t="shared" si="61"/>
        <v>1</v>
      </c>
      <c r="AJ477" s="381">
        <f t="shared" si="81"/>
        <v>35</v>
      </c>
      <c r="AK477" s="349" t="str" cm="1">
        <f t="array" ref="AK477">_xlfn.IFS(Z477&lt;=501, "440-501", Z477&lt;=550, "502-550", Z477&lt;=600, "551-600", Z477&lt;=650, "601-650", Z477&lt;=700, "651-700", TRUE, "Above 700")</f>
        <v>502-550</v>
      </c>
      <c r="AL477" s="382"/>
      <c r="AM477" s="394"/>
      <c r="AN477" s="394">
        <f t="shared" si="85"/>
        <v>46174</v>
      </c>
      <c r="AO477" s="404" t="str">
        <f t="shared" si="82"/>
        <v>SV2PCOM165</v>
      </c>
      <c r="AP477" s="403" t="str">
        <f t="shared" ca="1" si="83"/>
        <v>0Y 2M</v>
      </c>
      <c r="AQ477" s="403" t="str">
        <f>IF(_xlfn.DAYS(SETUP!$A$2,AN477)&lt;365,"Less Than 1 Yr", IF(_xlfn.DAYS(SETUP!$A$2,AN477)&lt;=730,"1 Year to 2 Yrs", IF(_xlfn.DAYS(SETUP!$A$2,AN477)&lt;=1095,"2 Yrs to 3 Yrs", IF(_xlfn.DAYS(SETUP!$A$2,AN477)&lt;=1825,"3 Yrs to 5 Yrs", IF(_xlfn.DAYS(SETUP!$A$2,AN477)&lt;=2555,"5 Yrs to 7 Yrs", "Above 7 Yrs")))))</f>
        <v>Less Than 1 Yr</v>
      </c>
      <c r="AR477" s="389" t="str">
        <f>IF(J477="","",DATEDIF(J477,SETUP!$B$2,"Y")&amp;" Yrs")</f>
        <v>20 Yrs</v>
      </c>
      <c r="AS477" s="388" t="str">
        <f>IF(J477="","",
 IF(DATEDIF(J477,SETUP!$B$2,"Y")&lt;25,"Below 25",
 IF(DATEDIF(J477,SETUP!$B$2,"Y")&lt;30,"25-30",
 IF(DATEDIF(J477,SETUP!$B$2,"Y")&lt;35,"30-35",
 IF(DATEDIF(J477,SETUP!$B$2,"Y")&lt;40,"35-40",
 "Above 40")))))</f>
        <v>Below 25</v>
      </c>
      <c r="AT477" s="403"/>
      <c r="AU477" s="403"/>
      <c r="AV477" s="382">
        <f t="shared" si="84"/>
        <v>20</v>
      </c>
      <c r="AW477" s="382"/>
      <c r="AX477" s="380"/>
      <c r="AY477" s="381">
        <v>0</v>
      </c>
      <c r="AZ477" s="382"/>
      <c r="BA477" s="383"/>
    </row>
    <row r="478" spans="1:53" ht="15.6" customHeight="1" x14ac:dyDescent="0.25">
      <c r="A478" s="415">
        <f>COUNTIF($D$2:D478,D478)</f>
        <v>222</v>
      </c>
      <c r="B478" s="405" t="s">
        <v>2042</v>
      </c>
      <c r="C478" s="406" t="s">
        <v>2440</v>
      </c>
      <c r="D478" s="396" t="s">
        <v>41</v>
      </c>
      <c r="E478" s="392" t="s">
        <v>163</v>
      </c>
      <c r="F478" s="396" t="s">
        <v>163</v>
      </c>
      <c r="G478" s="684" t="s">
        <v>2441</v>
      </c>
      <c r="H478" s="396"/>
      <c r="I478" s="383" t="s">
        <v>45</v>
      </c>
      <c r="J478" s="384">
        <v>37050</v>
      </c>
      <c r="K478" s="342">
        <v>46204</v>
      </c>
      <c r="L478" s="133" t="s">
        <v>605</v>
      </c>
      <c r="M478" s="396" t="s">
        <v>2442</v>
      </c>
      <c r="N478" s="349" t="str">
        <f>IF(OR(MASTER_Workers!$E478="Contractor-PF",MASTER_Workers!$E478="Company"),"Yes","No")</f>
        <v>Yes</v>
      </c>
      <c r="O478" s="349" t="str">
        <f>IF(Table2[[#This Row],[Unit]]= "Sakar-III", "YES", "NO")</f>
        <v>NO</v>
      </c>
      <c r="P478" s="407">
        <v>0</v>
      </c>
      <c r="Q478" s="507">
        <v>0</v>
      </c>
      <c r="R478" s="396">
        <v>471685807074</v>
      </c>
      <c r="S478" s="367" t="str">
        <f>IF(Table2[[#This Row],[Type]]&lt;&gt;"Company", "Contractor", IF(Table2[[#This Row],[Bank_Name]]&lt;&gt;"HDFC Bank", "Cheque Payment", "HDFC NEFT"))</f>
        <v>Cheque Payment</v>
      </c>
      <c r="T478" s="343"/>
      <c r="U478" s="507">
        <v>0</v>
      </c>
      <c r="V478" s="352">
        <v>0</v>
      </c>
      <c r="W478" s="133">
        <v>441</v>
      </c>
      <c r="X478" s="133">
        <v>165</v>
      </c>
      <c r="Y478" s="133">
        <v>0</v>
      </c>
      <c r="Z478" s="107">
        <f t="shared" si="63"/>
        <v>606</v>
      </c>
      <c r="AA478" s="156">
        <f t="shared" si="64"/>
        <v>53</v>
      </c>
      <c r="AB478" s="155">
        <f>ROUND(IF(Table2[[#This Row],[Type]]="Company",Table2[[#This Row],[Basic_Rate_Day]]*8.33%,5),0)</f>
        <v>37</v>
      </c>
      <c r="AC478" s="134">
        <f t="shared" si="80"/>
        <v>696</v>
      </c>
      <c r="AD478" s="106">
        <v>501</v>
      </c>
      <c r="AE478" s="343" t="s">
        <v>2250</v>
      </c>
      <c r="AF478" s="343" t="s">
        <v>957</v>
      </c>
      <c r="AG478" s="396"/>
      <c r="AH478" s="396"/>
      <c r="AI478" s="349" t="str">
        <f t="shared" si="61"/>
        <v>1</v>
      </c>
      <c r="AJ478" s="398">
        <f t="shared" si="81"/>
        <v>105</v>
      </c>
      <c r="AK478" s="349" t="str" cm="1">
        <f t="array" ref="AK478">_xlfn.IFS(Z478&lt;=501, "440-501", Z478&lt;=550, "502-550", Z478&lt;=600, "551-600", Z478&lt;=650, "601-650", Z478&lt;=700, "651-700", TRUE, "Above 700")</f>
        <v>601-650</v>
      </c>
      <c r="AL478" s="396"/>
      <c r="AM478" s="399"/>
      <c r="AN478" s="399">
        <f t="shared" si="85"/>
        <v>46204</v>
      </c>
      <c r="AO478" s="400" t="str">
        <f t="shared" si="82"/>
        <v>SV2PCOM163</v>
      </c>
      <c r="AP478" s="397" t="str">
        <f t="shared" ca="1" si="83"/>
        <v>0Y 1M</v>
      </c>
      <c r="AQ478" s="397" t="str">
        <f>IF(_xlfn.DAYS(SETUP!$A$2,AN478)&lt;365,"Less Than 1 Yr", IF(_xlfn.DAYS(SETUP!$A$2,AN478)&lt;=730,"1 Year to 2 Yrs", IF(_xlfn.DAYS(SETUP!$A$2,AN478)&lt;=1095,"2 Yrs to 3 Yrs", IF(_xlfn.DAYS(SETUP!$A$2,AN478)&lt;=1825,"3 Yrs to 5 Yrs", IF(_xlfn.DAYS(SETUP!$A$2,AN478)&lt;=2555,"5 Yrs to 7 Yrs", "Above 7 Yrs")))))</f>
        <v>Less Than 1 Yr</v>
      </c>
      <c r="AR478" s="389" t="str">
        <f>IF(J478="","",DATEDIF(J478,SETUP!$B$2,"Y")&amp;" Yrs")</f>
        <v>24 Yrs</v>
      </c>
      <c r="AS478" s="388" t="str">
        <f>IF(J478="","",
 IF(DATEDIF(J478,SETUP!$B$2,"Y")&lt;25,"Below 25",
 IF(DATEDIF(J478,SETUP!$B$2,"Y")&lt;30,"25-30",
 IF(DATEDIF(J478,SETUP!$B$2,"Y")&lt;35,"30-35",
 IF(DATEDIF(J478,SETUP!$B$2,"Y")&lt;40,"35-40",
 "Above 40")))))</f>
        <v>Below 25</v>
      </c>
      <c r="AT478" s="397"/>
      <c r="AU478" s="397"/>
      <c r="AV478" s="396">
        <f t="shared" si="84"/>
        <v>20</v>
      </c>
      <c r="AW478" s="396"/>
      <c r="AX478" s="401"/>
      <c r="AY478" s="381">
        <v>0</v>
      </c>
      <c r="AZ478" s="396"/>
      <c r="BA478" s="395"/>
    </row>
    <row r="493" spans="12:12" ht="15.6" customHeight="1" x14ac:dyDescent="0.3">
      <c r="L493" s="514"/>
    </row>
  </sheetData>
  <sheetProtection autoFilter="0"/>
  <phoneticPr fontId="2" type="noConversion"/>
  <conditionalFormatting sqref="C375:C447">
    <cfRule type="duplicateValues" dxfId="78" priority="227"/>
  </conditionalFormatting>
  <conditionalFormatting sqref="C206:C374 C197:C201 C2:C58 C60:C185 C187:C195 C203">
    <cfRule type="duplicateValues" dxfId="77" priority="333"/>
  </conditionalFormatting>
  <conditionalFormatting sqref="P2:P478">
    <cfRule type="duplicateValues" dxfId="76" priority="364"/>
  </conditionalFormatting>
  <conditionalFormatting sqref="B2:B478">
    <cfRule type="duplicateValues" dxfId="75" priority="365"/>
  </conditionalFormatting>
  <conditionalFormatting sqref="U2:U478">
    <cfRule type="duplicateValues" dxfId="74" priority="366"/>
  </conditionalFormatting>
  <dataValidations count="6">
    <dataValidation type="list" allowBlank="1" showInputMessage="1" showErrorMessage="1" sqref="L425 L427:L439 L460 L465 L442:L452 L2:L422" xr:uid="{FB0123C2-8D36-47D1-ADBB-28E47F98845D}">
      <formula1>"8 Hours, 11 Hours, 12 Hours"</formula1>
    </dataValidation>
    <dataValidation type="list" allowBlank="1" showInputMessage="1" showErrorMessage="1" sqref="E442:E444 E446:E478 E2:E439" xr:uid="{1C81122C-1EA2-49FD-9E4E-41C69DEB18B5}">
      <formula1>"Contractor-PF,Contractor-NPF,Company"</formula1>
    </dataValidation>
    <dataValidation type="list" allowBlank="1" showInputMessage="1" showErrorMessage="1" sqref="D442:D444 D446 D448:D468 D2:D439" xr:uid="{00000000-0002-0000-0100-000000000000}">
      <formula1>"SVN-I,SVN-II,Sakar-I,Sakar-III"</formula1>
    </dataValidation>
    <dataValidation type="list" allowBlank="1" showInputMessage="1" showErrorMessage="1" sqref="G84:G125 G156:G180 G450:G460 G78:G81 G468 G182:G374 G2:G76 G127:G153" xr:uid="{431DD51B-0C7B-4FEA-8667-109007C72063}">
      <formula1>"0.5 W Bulb, Admin, Assembly, Dispatch, D.W., Extrusion, FF/Repair, House Keeping, Line Leader, Others, Packing, Quality, Soaking, Store, Wire Cutting"</formula1>
    </dataValidation>
    <dataValidation type="list" allowBlank="1" showInputMessage="1" showErrorMessage="1" sqref="AT188:AU191 AT202:AU209 AT256:AU256 AT335:AU335 AT10 AT3:AT8 AT35:AT40 AT42:AT47 AT49:AT50 AU28:AU32 AT61:AU65 AT67:AU69 AT74:AU74 AT76:AU76 AT78:AU78 AT81:AU81 AT84:AU87 AT89:AU92 AT94:AU99 AT102:AU102 AT104:AU106 AT108:AU117 AT119:AU120 AT123:AU124 AT127:AU127 AT129:AU132 AT134:AU134 AT138:AU141 AT147:AU150 AT156:AU158 AT160:AU162 AT164:AU169 AT171:AU172 AT174:AU174 AT176:AU179 AT182:AU183 AT214:AU216 AT218:AU223 AT225:AU230 AT232:AU235 AT238:AU254 AT258:AU275 AT278:AU290 AT292:AU304 AT306:AU308 AT310:AU327 AT329:AU330 AT332:AU333 AT337:AU355 AT357:AU357 AT359:AU361 AT363:AU363 AT366:AU366 AT368:AU369 AT373:AU373 AT25:AT33 AU52 AT12:AT23 AT52:AT55 AT56:AU59 AT196:AU200" xr:uid="{C41F1A7A-C3CF-4563-81C7-72E50968ED57}">
      <formula1>"Direct Labour, Indirect Labour, Dirrect Production Labour"</formula1>
    </dataValidation>
    <dataValidation type="list" allowBlank="1" showInputMessage="1" showErrorMessage="1" sqref="AT9 AT2 AT11 AT34 AT51:AU51 AT60:AU60 AT66:AU66 AT70:AU73 AT79:AU80 AT88:AU88 AT100:AU101 AT103:AU103 AT107:AU107 AT125:AU126 AT133:AU133 AT142:AU146 AT151:AU155 AT163:AU163 AT170:AU170 AT173:AU173 AT48 AT224:AU224 AT231:AU231 AT236:AU237 AT255:AU255 AT276:AU277 AT328:AU328 AT334:AU334 AT356:AU356 AT358:AU358 AT364:AU365 AT370:AU372 AT374:AU374 AT192:AU195 AT201:AU201 AT217:AU217 AT257:AU257 AT291:AU291 AT305:AU305 AT309:AU309 AT331:AU331 AT336:AU336 AT362:AU362 AT367:AU367 AT41 AT24 AT77:AU77 AT82:AU83 AT93:AU93 AT118:AU118 AT121:AU122 AT128:AU128 AT159:AU159 AT175:AU175 AT180:AU181 AT75:AU75 AT184:AU187 AT135:AU137 AT210:AU213" xr:uid="{B3BD3E58-7528-4961-B097-159422EDEA62}">
      <formula1>"Direct Labour, Indirect Labour, Direct Prod Labour"</formula1>
    </dataValidation>
  </dataValidations>
  <pageMargins left="0.48" right="0.21" top="0.15748031496062992" bottom="0.19685039370078741" header="0.15748031496062992" footer="0.19685039370078741"/>
  <pageSetup paperSize="9" scale="21" fitToHeight="0" orientation="landscape" horizontalDpi="4294967293" r:id="rId1"/>
  <ignoredErrors>
    <ignoredError sqref="W467:W471" calculatedColumn="1"/>
  </ignoredErrors>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CB2E-A4FA-48F7-ABF1-EC3DA4EBDB78}">
  <sheetPr codeName="Sheet16"/>
  <dimension ref="A1"/>
  <sheetViews>
    <sheetView workbookViewId="0">
      <selection activeCell="I19" sqref="A18:I19"/>
    </sheetView>
  </sheetViews>
  <sheetFormatPr defaultRowHeight="14.4" x14ac:dyDescent="0.3"/>
  <sheetData/>
  <sheetProtection algorithmName="SHA-512" hashValue="S0IHGeIGWuNTHrHNHYuvSOAnztGkA9oOoSrEQErY3iUAnbQ3jprmE+uxLAma9BS2y6HIFV9gkywCmjY/vGNd3w==" saltValue="hSyQvYGX9boiL9AWj3QEhg==" spinCount="100000" sheet="1" objects="1" scenarios="1" autoFilter="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filterMode="1"/>
  <dimension ref="A1:T5047"/>
  <sheetViews>
    <sheetView showGridLines="0" workbookViewId="0">
      <pane xSplit="8" ySplit="2" topLeftCell="I55" activePane="bottomRight" state="frozen"/>
      <selection activeCell="E21" sqref="E21"/>
      <selection pane="topRight" activeCell="E21" sqref="E21"/>
      <selection pane="bottomLeft" activeCell="E21" sqref="E21"/>
      <selection pane="bottomRight" activeCell="D57" sqref="D57"/>
    </sheetView>
  </sheetViews>
  <sheetFormatPr defaultColWidth="7.5546875" defaultRowHeight="16.2" x14ac:dyDescent="0.45"/>
  <cols>
    <col min="1" max="1" width="9.88671875" style="144" customWidth="1"/>
    <col min="2" max="2" width="17.33203125" style="143" customWidth="1"/>
    <col min="3" max="3" width="7.5546875" style="144"/>
    <col min="4" max="4" width="11" style="146" customWidth="1"/>
    <col min="5" max="5" width="9" style="146" customWidth="1"/>
    <col min="6" max="8" width="7.5546875" style="146"/>
    <col min="9" max="9" width="10" style="433" customWidth="1"/>
    <col min="10" max="10" width="11.33203125" style="125" customWidth="1"/>
    <col min="11" max="11" width="22.6640625" style="125" customWidth="1"/>
    <col min="12" max="12" width="7.6640625" style="125" customWidth="1"/>
    <col min="13" max="14" width="7.5546875" style="125"/>
    <col min="15" max="15" width="7.88671875" style="125" customWidth="1"/>
    <col min="16" max="16" width="10.44140625" style="125" customWidth="1"/>
    <col min="17" max="17" width="9.44140625" style="125" customWidth="1"/>
    <col min="18" max="18" width="8.6640625" style="125" customWidth="1"/>
    <col min="19" max="19" width="14.6640625" style="145" customWidth="1"/>
    <col min="20" max="16384" width="7.5546875" style="125"/>
  </cols>
  <sheetData>
    <row r="1" spans="1:20" x14ac:dyDescent="0.45">
      <c r="I1" s="431" t="s">
        <v>1334</v>
      </c>
      <c r="R1" s="125" t="s">
        <v>1797</v>
      </c>
      <c r="S1" s="151">
        <f ca="1">TODAY()</f>
        <v>46255</v>
      </c>
    </row>
    <row r="2" spans="1:20" s="127" customFormat="1" ht="33" customHeight="1" x14ac:dyDescent="0.45">
      <c r="A2" s="147" t="s">
        <v>1908</v>
      </c>
      <c r="B2" s="148" t="s">
        <v>1086</v>
      </c>
      <c r="C2" s="142" t="s">
        <v>1176</v>
      </c>
      <c r="D2" s="142" t="s">
        <v>1795</v>
      </c>
      <c r="E2" s="142" t="s">
        <v>1796</v>
      </c>
      <c r="F2" s="142" t="s">
        <v>1088</v>
      </c>
      <c r="G2" s="142" t="s">
        <v>1087</v>
      </c>
      <c r="H2" s="147" t="s">
        <v>1907</v>
      </c>
      <c r="I2" s="126" t="s">
        <v>503</v>
      </c>
      <c r="J2" s="126" t="s">
        <v>8</v>
      </c>
      <c r="K2" s="126" t="s">
        <v>9</v>
      </c>
      <c r="L2" s="126" t="s">
        <v>504</v>
      </c>
      <c r="M2" s="126" t="s">
        <v>505</v>
      </c>
      <c r="N2" s="126" t="s">
        <v>506</v>
      </c>
      <c r="O2" s="126" t="s">
        <v>507</v>
      </c>
      <c r="P2" s="126" t="s">
        <v>508</v>
      </c>
      <c r="Q2" s="126" t="s">
        <v>509</v>
      </c>
      <c r="R2" s="126" t="s">
        <v>510</v>
      </c>
      <c r="S2" s="142" t="s">
        <v>1967</v>
      </c>
    </row>
    <row r="3" spans="1:20" hidden="1" x14ac:dyDescent="0.45">
      <c r="A3" s="144" t="str">
        <f>IF(J3="","",TRIM(J3))</f>
        <v>SK1CW0018</v>
      </c>
      <c r="B3" s="149" t="str">
        <f>IF(A3="","",TEXT(I3,"MMMYYYY")&amp;"_"&amp;TRIM(J3))</f>
        <v>May2026_SK1CW0018</v>
      </c>
      <c r="C3" s="149" t="str">
        <f>IF(A3="","",IF(COUNTIF($B$2:B2,B3)&gt;0,"⚠ DUPLICATE","OK"))</f>
        <v>OK</v>
      </c>
      <c r="D3" s="150" t="str">
        <f>IF($A3="","",IF(ISNA(_xlfn.XLOOKUP(TRIM($A3),MASTER_Workers!$B$2:$B$474,MASTER_Workers!$B$2:$B$474)),"Master Missing","OK"))</f>
        <v>OK</v>
      </c>
      <c r="E3" s="150" t="str">
        <f>IF(A3="","",IF(COUNTIF(Month_Engine!B:B,TRIM(J3))&gt;0,"OK","Missing"))</f>
        <v>OK</v>
      </c>
      <c r="F3" s="150">
        <f>IF(A3="","",SUM(L3:Q3))</f>
        <v>31</v>
      </c>
      <c r="G3" s="146">
        <f t="shared" ref="G3:G67" si="0">IF(A3="","",L3+O3+P3+R3+IF(ISNUMBER(SEARCH("Staff",S3)),N3,0))</f>
        <v>23</v>
      </c>
      <c r="H3" s="150" t="str">
        <f>IF(A3="","",IF(AND(C3="OK",D3="OK",E3="OK",F3=DAY(EOMONTH(I3,0))),"OK","Mismatch"))</f>
        <v>OK</v>
      </c>
      <c r="I3" s="443">
        <v>46173</v>
      </c>
      <c r="J3" s="444" t="s">
        <v>512</v>
      </c>
      <c r="K3" s="444" t="s">
        <v>513</v>
      </c>
      <c r="L3" s="445">
        <v>22</v>
      </c>
      <c r="M3" s="445">
        <v>3</v>
      </c>
      <c r="N3" s="445">
        <v>5</v>
      </c>
      <c r="O3" s="445">
        <v>1</v>
      </c>
      <c r="P3" s="445">
        <v>0</v>
      </c>
      <c r="Q3" s="445">
        <v>0</v>
      </c>
      <c r="R3" s="446">
        <v>0</v>
      </c>
      <c r="S3" s="146" t="str">
        <f>IF(LEFT(A3,6)="SV2PCO","Worker-SV2",
IF(LEFT(A3,5)="SV2ST","Staff-SV2",
IF(LEFT(A3,4)="SV2P","Worker-Com-SV2",
IF(LEFT(A3,5)="SK1ST","Staff-1",
IF(LEFT(A3,5)="SK3ST","Staff-3",
IF(LEFT(A3,5)="SK1CW","Worker-1",
IF(LEFT(A3,5)="SK3CW","Worker-3",
IF(LEFT(A3,5)="SK1WK","Worker-Com-1",
IF(LEFT(A3,5)="SK3WK","Worker-Com-3","")))))))))</f>
        <v>Worker-1</v>
      </c>
      <c r="T3" s="128"/>
    </row>
    <row r="4" spans="1:20" hidden="1" x14ac:dyDescent="0.45">
      <c r="A4" s="144" t="str">
        <f>IF(J4="","",TRIM(J4))</f>
        <v>SK1CW0020</v>
      </c>
      <c r="B4" s="143" t="str">
        <f>IF(A4="","",TEXT(I4,"MMMYYYY")&amp;"_"&amp;TRIM(J4))</f>
        <v>May2026_SK1CW0020</v>
      </c>
      <c r="C4" s="143" t="str">
        <f>IF(A4="","",IF(COUNTIF($B$2:B3,B4)&gt;0,"⚠ DUPLICATE","OK"))</f>
        <v>OK</v>
      </c>
      <c r="D4" s="146" t="str">
        <f>IF($A4="","",IF(ISNA(_xlfn.XLOOKUP(TRIM($A4),MASTER_Workers!$B$2:$B$474,MASTER_Workers!$B$2:$B$474)),"Master Missing","OK"))</f>
        <v>OK</v>
      </c>
      <c r="E4" s="146" t="str">
        <f>IF(A4="","",IF(COUNTIF(Month_Engine!B:B,TRIM(J4))&gt;0,"OK","Missing"))</f>
        <v>OK</v>
      </c>
      <c r="F4" s="146">
        <f>IF(A4="","",SUM(L4:Q4))</f>
        <v>31</v>
      </c>
      <c r="G4" s="146">
        <f t="shared" si="0"/>
        <v>15</v>
      </c>
      <c r="H4" s="150" t="str">
        <f t="shared" ref="H4:H67" si="1">IF(A4="","",IF(AND(C4="OK",D4="OK",E4="OK",F4=DAY(EOMONTH(I4,0))),"OK","Mismatch"))</f>
        <v>OK</v>
      </c>
      <c r="I4" s="443">
        <v>46173</v>
      </c>
      <c r="J4" s="444" t="s">
        <v>514</v>
      </c>
      <c r="K4" s="444" t="s">
        <v>515</v>
      </c>
      <c r="L4" s="445">
        <v>14</v>
      </c>
      <c r="M4" s="445">
        <v>11</v>
      </c>
      <c r="N4" s="445">
        <v>5</v>
      </c>
      <c r="O4" s="445">
        <v>1</v>
      </c>
      <c r="P4" s="445">
        <v>0</v>
      </c>
      <c r="Q4" s="445">
        <v>0</v>
      </c>
      <c r="R4" s="446">
        <v>0</v>
      </c>
      <c r="S4" s="146" t="str">
        <f t="shared" ref="S4:S67" si="2">IF(LEFT(A4,6)="SV2PCO","Worker-SV2",
IF(LEFT(A4,5)="SV2ST","Staff-SV2",
IF(LEFT(A4,4)="SV2P","Worker-Com-SV2",
IF(LEFT(A4,5)="SK1ST","Staff-1",
IF(LEFT(A4,5)="SK3ST","Staff-3",
IF(LEFT(A4,5)="SK1CW","Worker-1",
IF(LEFT(A4,5)="SK3CW","Worker-3",
IF(LEFT(A4,5)="SK1WK","Worker-Com-1",
IF(LEFT(A4,5)="SK3WK","Worker-Com-3","")))))))))</f>
        <v>Worker-1</v>
      </c>
      <c r="T4" s="128"/>
    </row>
    <row r="5" spans="1:20" hidden="1" x14ac:dyDescent="0.45">
      <c r="A5" s="144" t="str">
        <f t="shared" ref="A5:A68" si="3">IF(J5="","",TRIM(J5))</f>
        <v>SK1CW0024</v>
      </c>
      <c r="B5" s="143" t="str">
        <f t="shared" ref="B5:B68" si="4">IF(A5="","",TEXT(I5,"MMMYYYY")&amp;"_"&amp;TRIM(J5))</f>
        <v>May2026_SK1CW0024</v>
      </c>
      <c r="C5" s="143" t="str">
        <f>IF(A5="","",IF(COUNTIF($B$2:B4,B5)&gt;0,"⚠ DUPLICATE","OK"))</f>
        <v>OK</v>
      </c>
      <c r="D5" s="146" t="str">
        <f>IF($A5="","",IF(ISNA(_xlfn.XLOOKUP(TRIM($A5),MASTER_Workers!$B$2:$B$474,MASTER_Workers!$B$2:$B$474)),"Master Missing","OK"))</f>
        <v>OK</v>
      </c>
      <c r="E5" s="146" t="str">
        <f>IF(A5="","",IF(COUNTIF(Month_Engine!B:B,TRIM(J5))&gt;0,"OK","Missing"))</f>
        <v>OK</v>
      </c>
      <c r="F5" s="146">
        <f t="shared" ref="F5:F68" si="5">IF(A5="","",SUM(L5:Q5))</f>
        <v>31</v>
      </c>
      <c r="G5" s="146">
        <f t="shared" si="0"/>
        <v>20</v>
      </c>
      <c r="H5" s="150" t="str">
        <f t="shared" si="1"/>
        <v>OK</v>
      </c>
      <c r="I5" s="443">
        <v>46173</v>
      </c>
      <c r="J5" s="444" t="s">
        <v>516</v>
      </c>
      <c r="K5" s="444" t="s">
        <v>517</v>
      </c>
      <c r="L5" s="445">
        <v>19</v>
      </c>
      <c r="M5" s="445">
        <v>6</v>
      </c>
      <c r="N5" s="445">
        <v>5</v>
      </c>
      <c r="O5" s="445">
        <v>1</v>
      </c>
      <c r="P5" s="445">
        <v>0</v>
      </c>
      <c r="Q5" s="445">
        <v>0</v>
      </c>
      <c r="R5" s="446">
        <v>0</v>
      </c>
      <c r="S5" s="146" t="str">
        <f t="shared" si="2"/>
        <v>Worker-1</v>
      </c>
      <c r="T5" s="128"/>
    </row>
    <row r="6" spans="1:20" hidden="1" x14ac:dyDescent="0.45">
      <c r="A6" s="144" t="str">
        <f t="shared" si="3"/>
        <v>SK1CW0026</v>
      </c>
      <c r="B6" s="143" t="str">
        <f t="shared" si="4"/>
        <v>May2026_SK1CW0026</v>
      </c>
      <c r="C6" s="143" t="str">
        <f>IF(A6="","",IF(COUNTIF($B$2:B5,B6)&gt;0,"⚠ DUPLICATE","OK"))</f>
        <v>OK</v>
      </c>
      <c r="D6" s="146" t="str">
        <f>IF($A6="","",IF(ISNA(_xlfn.XLOOKUP(TRIM($A6),MASTER_Workers!$B$2:$B$474,MASTER_Workers!$B$2:$B$474)),"Master Missing","OK"))</f>
        <v>OK</v>
      </c>
      <c r="E6" s="146" t="str">
        <f>IF(A6="","",IF(COUNTIF(Month_Engine!B:B,TRIM(J6))&gt;0,"OK","Missing"))</f>
        <v>OK</v>
      </c>
      <c r="F6" s="146">
        <f t="shared" si="5"/>
        <v>31</v>
      </c>
      <c r="G6" s="146">
        <f t="shared" si="0"/>
        <v>17</v>
      </c>
      <c r="H6" s="150" t="str">
        <f t="shared" si="1"/>
        <v>OK</v>
      </c>
      <c r="I6" s="443">
        <v>46173</v>
      </c>
      <c r="J6" s="444" t="s">
        <v>518</v>
      </c>
      <c r="K6" s="444" t="s">
        <v>519</v>
      </c>
      <c r="L6" s="445">
        <v>16</v>
      </c>
      <c r="M6" s="445">
        <v>9</v>
      </c>
      <c r="N6" s="445">
        <v>5</v>
      </c>
      <c r="O6" s="445">
        <v>1</v>
      </c>
      <c r="P6" s="445">
        <v>0</v>
      </c>
      <c r="Q6" s="445">
        <v>0</v>
      </c>
      <c r="R6" s="446">
        <v>0</v>
      </c>
      <c r="S6" s="146" t="str">
        <f t="shared" si="2"/>
        <v>Worker-1</v>
      </c>
      <c r="T6" s="128"/>
    </row>
    <row r="7" spans="1:20" hidden="1" x14ac:dyDescent="0.45">
      <c r="A7" s="144" t="str">
        <f t="shared" si="3"/>
        <v>SK1CW0030</v>
      </c>
      <c r="B7" s="143" t="str">
        <f t="shared" si="4"/>
        <v>May2026_SK1CW0030</v>
      </c>
      <c r="C7" s="143" t="str">
        <f>IF(A7="","",IF(COUNTIF($B$2:B6,B7)&gt;0,"⚠ DUPLICATE","OK"))</f>
        <v>OK</v>
      </c>
      <c r="D7" s="146" t="str">
        <f>IF($A7="","",IF(ISNA(_xlfn.XLOOKUP(TRIM($A7),MASTER_Workers!$B$2:$B$474,MASTER_Workers!$B$2:$B$474)),"Master Missing","OK"))</f>
        <v>OK</v>
      </c>
      <c r="E7" s="146" t="str">
        <f>IF(A7="","",IF(COUNTIF(Month_Engine!B:B,TRIM(J7))&gt;0,"OK","Missing"))</f>
        <v>OK</v>
      </c>
      <c r="F7" s="146">
        <f t="shared" si="5"/>
        <v>31</v>
      </c>
      <c r="G7" s="146">
        <f t="shared" si="0"/>
        <v>8</v>
      </c>
      <c r="H7" s="150" t="str">
        <f t="shared" si="1"/>
        <v>OK</v>
      </c>
      <c r="I7" s="443">
        <v>46173</v>
      </c>
      <c r="J7" s="444" t="s">
        <v>520</v>
      </c>
      <c r="K7" s="444" t="s">
        <v>521</v>
      </c>
      <c r="L7" s="445">
        <v>8</v>
      </c>
      <c r="M7" s="445">
        <v>18</v>
      </c>
      <c r="N7" s="445">
        <v>5</v>
      </c>
      <c r="O7" s="447">
        <v>0</v>
      </c>
      <c r="P7" s="445">
        <v>0</v>
      </c>
      <c r="Q7" s="445">
        <v>0</v>
      </c>
      <c r="R7" s="446">
        <v>0</v>
      </c>
      <c r="S7" s="146" t="str">
        <f t="shared" si="2"/>
        <v>Worker-1</v>
      </c>
      <c r="T7" s="128"/>
    </row>
    <row r="8" spans="1:20" hidden="1" x14ac:dyDescent="0.45">
      <c r="A8" s="144" t="str">
        <f t="shared" si="3"/>
        <v>SK1CW0033</v>
      </c>
      <c r="B8" s="143" t="str">
        <f t="shared" si="4"/>
        <v>May2026_SK1CW0033</v>
      </c>
      <c r="C8" s="143" t="str">
        <f>IF(A8="","",IF(COUNTIF($B$2:B7,B8)&gt;0,"⚠ DUPLICATE","OK"))</f>
        <v>OK</v>
      </c>
      <c r="D8" s="146" t="str">
        <f>IF($A8="","",IF(ISNA(_xlfn.XLOOKUP(TRIM($A8),MASTER_Workers!$B$2:$B$474,MASTER_Workers!$B$2:$B$474)),"Master Missing","OK"))</f>
        <v>OK</v>
      </c>
      <c r="E8" s="146" t="str">
        <f>IF(A8="","",IF(COUNTIF(Month_Engine!B:B,TRIM(J8))&gt;0,"OK","Missing"))</f>
        <v>OK</v>
      </c>
      <c r="F8" s="146">
        <f t="shared" si="5"/>
        <v>31</v>
      </c>
      <c r="G8" s="146">
        <f t="shared" si="0"/>
        <v>0</v>
      </c>
      <c r="H8" s="150" t="str">
        <f t="shared" si="1"/>
        <v>OK</v>
      </c>
      <c r="I8" s="443">
        <v>46173</v>
      </c>
      <c r="J8" s="444" t="s">
        <v>522</v>
      </c>
      <c r="K8" s="444" t="s">
        <v>523</v>
      </c>
      <c r="L8" s="445">
        <v>0</v>
      </c>
      <c r="M8" s="445">
        <v>26</v>
      </c>
      <c r="N8" s="445">
        <v>5</v>
      </c>
      <c r="O8" s="447">
        <v>0</v>
      </c>
      <c r="P8" s="445">
        <v>0</v>
      </c>
      <c r="Q8" s="445">
        <v>0</v>
      </c>
      <c r="R8" s="446">
        <v>0</v>
      </c>
      <c r="S8" s="146" t="str">
        <f t="shared" si="2"/>
        <v>Worker-1</v>
      </c>
      <c r="T8" s="128"/>
    </row>
    <row r="9" spans="1:20" hidden="1" x14ac:dyDescent="0.45">
      <c r="A9" s="144" t="str">
        <f t="shared" si="3"/>
        <v>SK1CW0036</v>
      </c>
      <c r="B9" s="143" t="str">
        <f t="shared" si="4"/>
        <v>May2026_SK1CW0036</v>
      </c>
      <c r="C9" s="143" t="str">
        <f>IF(A9="","",IF(COUNTIF($B$2:B8,B9)&gt;0,"⚠ DUPLICATE","OK"))</f>
        <v>OK</v>
      </c>
      <c r="D9" s="146" t="str">
        <f>IF($A9="","",IF(ISNA(_xlfn.XLOOKUP(TRIM($A9),MASTER_Workers!$B$2:$B$474,MASTER_Workers!$B$2:$B$474)),"Master Missing","OK"))</f>
        <v>OK</v>
      </c>
      <c r="E9" s="146" t="str">
        <f>IF(A9="","",IF(COUNTIF(Month_Engine!B:B,TRIM(J9))&gt;0,"OK","Missing"))</f>
        <v>OK</v>
      </c>
      <c r="F9" s="146">
        <f t="shared" si="5"/>
        <v>31</v>
      </c>
      <c r="G9" s="146">
        <f t="shared" si="0"/>
        <v>19</v>
      </c>
      <c r="H9" s="150" t="str">
        <f t="shared" si="1"/>
        <v>OK</v>
      </c>
      <c r="I9" s="443">
        <v>46173</v>
      </c>
      <c r="J9" s="444" t="s">
        <v>524</v>
      </c>
      <c r="K9" s="444" t="s">
        <v>525</v>
      </c>
      <c r="L9" s="445">
        <v>18</v>
      </c>
      <c r="M9" s="445">
        <v>7</v>
      </c>
      <c r="N9" s="445">
        <v>5</v>
      </c>
      <c r="O9" s="445">
        <v>1</v>
      </c>
      <c r="P9" s="445">
        <v>0</v>
      </c>
      <c r="Q9" s="445">
        <v>0</v>
      </c>
      <c r="R9" s="446">
        <v>0</v>
      </c>
      <c r="S9" s="146" t="str">
        <f t="shared" si="2"/>
        <v>Worker-1</v>
      </c>
      <c r="T9" s="128"/>
    </row>
    <row r="10" spans="1:20" hidden="1" x14ac:dyDescent="0.45">
      <c r="A10" s="144" t="str">
        <f t="shared" si="3"/>
        <v>SK1CW0041</v>
      </c>
      <c r="B10" s="143" t="str">
        <f t="shared" si="4"/>
        <v>May2026_SK1CW0041</v>
      </c>
      <c r="C10" s="143" t="str">
        <f>IF(A10="","",IF(COUNTIF($B$2:B9,B10)&gt;0,"⚠ DUPLICATE","OK"))</f>
        <v>OK</v>
      </c>
      <c r="D10" s="146" t="str">
        <f>IF($A10="","",IF(ISNA(_xlfn.XLOOKUP(TRIM($A10),MASTER_Workers!$B$2:$B$474,MASTER_Workers!$B$2:$B$474)),"Master Missing","OK"))</f>
        <v>OK</v>
      </c>
      <c r="E10" s="146" t="str">
        <f>IF(A10="","",IF(COUNTIF(Month_Engine!B:B,TRIM(J10))&gt;0,"OK","Missing"))</f>
        <v>OK</v>
      </c>
      <c r="F10" s="146">
        <f t="shared" si="5"/>
        <v>31</v>
      </c>
      <c r="G10" s="146">
        <f t="shared" si="0"/>
        <v>9</v>
      </c>
      <c r="H10" s="150" t="str">
        <f t="shared" si="1"/>
        <v>OK</v>
      </c>
      <c r="I10" s="443">
        <v>46173</v>
      </c>
      <c r="J10" s="444" t="s">
        <v>526</v>
      </c>
      <c r="K10" s="444" t="s">
        <v>527</v>
      </c>
      <c r="L10" s="445">
        <v>8</v>
      </c>
      <c r="M10" s="445">
        <v>17</v>
      </c>
      <c r="N10" s="445">
        <v>5</v>
      </c>
      <c r="O10" s="445">
        <v>1</v>
      </c>
      <c r="P10" s="445">
        <v>0</v>
      </c>
      <c r="Q10" s="445">
        <v>0</v>
      </c>
      <c r="R10" s="446">
        <v>0</v>
      </c>
      <c r="S10" s="146" t="str">
        <f t="shared" si="2"/>
        <v>Worker-1</v>
      </c>
      <c r="T10" s="128"/>
    </row>
    <row r="11" spans="1:20" hidden="1" x14ac:dyDescent="0.45">
      <c r="A11" s="144" t="str">
        <f t="shared" si="3"/>
        <v>SK1CW0044</v>
      </c>
      <c r="B11" s="143" t="str">
        <f t="shared" si="4"/>
        <v>May2026_SK1CW0044</v>
      </c>
      <c r="C11" s="143" t="str">
        <f>IF(A11="","",IF(COUNTIF($B$2:B10,B11)&gt;0,"⚠ DUPLICATE","OK"))</f>
        <v>OK</v>
      </c>
      <c r="D11" s="146" t="str">
        <f>IF($A11="","",IF(ISNA(_xlfn.XLOOKUP(TRIM($A11),MASTER_Workers!$B$2:$B$474,MASTER_Workers!$B$2:$B$474)),"Master Missing","OK"))</f>
        <v>OK</v>
      </c>
      <c r="E11" s="146" t="str">
        <f>IF(A11="","",IF(COUNTIF(Month_Engine!B:B,TRIM(J11))&gt;0,"OK","Missing"))</f>
        <v>OK</v>
      </c>
      <c r="F11" s="146">
        <f t="shared" si="5"/>
        <v>31</v>
      </c>
      <c r="G11" s="146">
        <f t="shared" si="0"/>
        <v>21</v>
      </c>
      <c r="H11" s="150" t="str">
        <f t="shared" si="1"/>
        <v>OK</v>
      </c>
      <c r="I11" s="443">
        <v>46173</v>
      </c>
      <c r="J11" s="444" t="s">
        <v>528</v>
      </c>
      <c r="K11" s="448" t="s">
        <v>529</v>
      </c>
      <c r="L11" s="449">
        <v>20</v>
      </c>
      <c r="M11" s="449">
        <v>5</v>
      </c>
      <c r="N11" s="449">
        <v>5</v>
      </c>
      <c r="O11" s="449">
        <v>1</v>
      </c>
      <c r="P11" s="449">
        <v>0</v>
      </c>
      <c r="Q11" s="449">
        <v>0</v>
      </c>
      <c r="R11" s="446">
        <v>0</v>
      </c>
      <c r="S11" s="146" t="str">
        <f t="shared" si="2"/>
        <v>Worker-1</v>
      </c>
      <c r="T11" s="128"/>
    </row>
    <row r="12" spans="1:20" hidden="1" x14ac:dyDescent="0.45">
      <c r="A12" s="144" t="str">
        <f t="shared" si="3"/>
        <v>SK1CW0075</v>
      </c>
      <c r="B12" s="143" t="str">
        <f t="shared" si="4"/>
        <v>May2026_SK1CW0075</v>
      </c>
      <c r="C12" s="143" t="str">
        <f>IF(A12="","",IF(COUNTIF($B$2:B11,B12)&gt;0,"⚠ DUPLICATE","OK"))</f>
        <v>OK</v>
      </c>
      <c r="D12" s="146" t="str">
        <f>IF($A12="","",IF(ISNA(_xlfn.XLOOKUP(TRIM($A12),MASTER_Workers!$B$2:$B$474,MASTER_Workers!$B$2:$B$474)),"Master Missing","OK"))</f>
        <v>OK</v>
      </c>
      <c r="E12" s="146" t="str">
        <f>IF(A12="","",IF(COUNTIF(Month_Engine!B:B,TRIM(J12))&gt;0,"OK","Missing"))</f>
        <v>OK</v>
      </c>
      <c r="F12" s="146">
        <f t="shared" si="5"/>
        <v>31</v>
      </c>
      <c r="G12" s="146">
        <f t="shared" si="0"/>
        <v>20</v>
      </c>
      <c r="H12" s="150" t="str">
        <f t="shared" si="1"/>
        <v>OK</v>
      </c>
      <c r="I12" s="443">
        <v>46173</v>
      </c>
      <c r="J12" s="444" t="s">
        <v>532</v>
      </c>
      <c r="K12" s="444" t="s">
        <v>533</v>
      </c>
      <c r="L12" s="445">
        <v>19</v>
      </c>
      <c r="M12" s="445">
        <v>6</v>
      </c>
      <c r="N12" s="445">
        <v>5</v>
      </c>
      <c r="O12" s="445">
        <v>1</v>
      </c>
      <c r="P12" s="445">
        <v>0</v>
      </c>
      <c r="Q12" s="445">
        <v>0</v>
      </c>
      <c r="R12" s="446">
        <v>0</v>
      </c>
      <c r="S12" s="146" t="str">
        <f t="shared" si="2"/>
        <v>Worker-1</v>
      </c>
      <c r="T12" s="128"/>
    </row>
    <row r="13" spans="1:20" hidden="1" x14ac:dyDescent="0.45">
      <c r="A13" s="144" t="str">
        <f t="shared" si="3"/>
        <v>SK1CW0076</v>
      </c>
      <c r="B13" s="143" t="str">
        <f t="shared" si="4"/>
        <v>May2026_SK1CW0076</v>
      </c>
      <c r="C13" s="143" t="str">
        <f>IF(A13="","",IF(COUNTIF($B$2:B12,B13)&gt;0,"⚠ DUPLICATE","OK"))</f>
        <v>OK</v>
      </c>
      <c r="D13" s="146" t="str">
        <f>IF($A13="","",IF(ISNA(_xlfn.XLOOKUP(TRIM($A13),MASTER_Workers!$B$2:$B$474,MASTER_Workers!$B$2:$B$474)),"Master Missing","OK"))</f>
        <v>OK</v>
      </c>
      <c r="E13" s="146" t="str">
        <f>IF(A13="","",IF(COUNTIF(Month_Engine!B:B,TRIM(J13))&gt;0,"OK","Missing"))</f>
        <v>OK</v>
      </c>
      <c r="F13" s="146">
        <f t="shared" si="5"/>
        <v>31</v>
      </c>
      <c r="G13" s="146">
        <f t="shared" si="0"/>
        <v>19</v>
      </c>
      <c r="H13" s="150" t="str">
        <f t="shared" si="1"/>
        <v>OK</v>
      </c>
      <c r="I13" s="443">
        <v>46173</v>
      </c>
      <c r="J13" s="444" t="s">
        <v>534</v>
      </c>
      <c r="K13" s="444" t="s">
        <v>535</v>
      </c>
      <c r="L13" s="445">
        <v>18</v>
      </c>
      <c r="M13" s="445">
        <v>7</v>
      </c>
      <c r="N13" s="445">
        <v>5</v>
      </c>
      <c r="O13" s="445">
        <v>1</v>
      </c>
      <c r="P13" s="445">
        <v>0</v>
      </c>
      <c r="Q13" s="445">
        <v>0</v>
      </c>
      <c r="R13" s="446">
        <v>0</v>
      </c>
      <c r="S13" s="146" t="str">
        <f t="shared" si="2"/>
        <v>Worker-1</v>
      </c>
      <c r="T13" s="128"/>
    </row>
    <row r="14" spans="1:20" hidden="1" x14ac:dyDescent="0.45">
      <c r="A14" s="144" t="str">
        <f t="shared" si="3"/>
        <v>SK1CW0080</v>
      </c>
      <c r="B14" s="143" t="str">
        <f t="shared" si="4"/>
        <v>May2026_SK1CW0080</v>
      </c>
      <c r="C14" s="143" t="str">
        <f>IF(A14="","",IF(COUNTIF($B$2:B13,B14)&gt;0,"⚠ DUPLICATE","OK"))</f>
        <v>OK</v>
      </c>
      <c r="D14" s="146" t="str">
        <f>IF($A14="","",IF(ISNA(_xlfn.XLOOKUP(TRIM($A14),MASTER_Workers!$B$2:$B$474,MASTER_Workers!$B$2:$B$474)),"Master Missing","OK"))</f>
        <v>OK</v>
      </c>
      <c r="E14" s="146" t="str">
        <f>IF(A14="","",IF(COUNTIF(Month_Engine!B:B,TRIM(J14))&gt;0,"OK","Missing"))</f>
        <v>OK</v>
      </c>
      <c r="F14" s="146">
        <f t="shared" si="5"/>
        <v>31</v>
      </c>
      <c r="G14" s="146">
        <f t="shared" si="0"/>
        <v>22</v>
      </c>
      <c r="H14" s="150" t="str">
        <f t="shared" si="1"/>
        <v>OK</v>
      </c>
      <c r="I14" s="443">
        <v>46173</v>
      </c>
      <c r="J14" s="444" t="s">
        <v>536</v>
      </c>
      <c r="K14" s="444" t="s">
        <v>537</v>
      </c>
      <c r="L14" s="445">
        <v>21</v>
      </c>
      <c r="M14" s="445">
        <v>4</v>
      </c>
      <c r="N14" s="445">
        <v>5</v>
      </c>
      <c r="O14" s="445">
        <v>1</v>
      </c>
      <c r="P14" s="445">
        <v>0</v>
      </c>
      <c r="Q14" s="445">
        <v>0</v>
      </c>
      <c r="R14" s="446">
        <v>0</v>
      </c>
      <c r="S14" s="146" t="str">
        <f t="shared" si="2"/>
        <v>Worker-1</v>
      </c>
      <c r="T14" s="128"/>
    </row>
    <row r="15" spans="1:20" hidden="1" x14ac:dyDescent="0.45">
      <c r="A15" s="144" t="str">
        <f t="shared" si="3"/>
        <v>SK1CW0081</v>
      </c>
      <c r="B15" s="143" t="str">
        <f t="shared" si="4"/>
        <v>May2026_SK1CW0081</v>
      </c>
      <c r="C15" s="143" t="str">
        <f>IF(A15="","",IF(COUNTIF($B$2:B14,B15)&gt;0,"⚠ DUPLICATE","OK"))</f>
        <v>OK</v>
      </c>
      <c r="D15" s="146" t="str">
        <f>IF($A15="","",IF(ISNA(_xlfn.XLOOKUP(TRIM($A15),MASTER_Workers!$B$2:$B$474,MASTER_Workers!$B$2:$B$474)),"Master Missing","OK"))</f>
        <v>OK</v>
      </c>
      <c r="E15" s="146" t="str">
        <f>IF(A15="","",IF(COUNTIF(Month_Engine!B:B,TRIM(J15))&gt;0,"OK","Missing"))</f>
        <v>OK</v>
      </c>
      <c r="F15" s="146">
        <f t="shared" si="5"/>
        <v>31</v>
      </c>
      <c r="G15" s="146">
        <f t="shared" si="0"/>
        <v>21</v>
      </c>
      <c r="H15" s="150" t="str">
        <f t="shared" si="1"/>
        <v>OK</v>
      </c>
      <c r="I15" s="443">
        <v>46173</v>
      </c>
      <c r="J15" s="444" t="s">
        <v>538</v>
      </c>
      <c r="K15" s="444" t="s">
        <v>539</v>
      </c>
      <c r="L15" s="445">
        <v>20</v>
      </c>
      <c r="M15" s="445">
        <v>5</v>
      </c>
      <c r="N15" s="445">
        <v>5</v>
      </c>
      <c r="O15" s="445">
        <v>1</v>
      </c>
      <c r="P15" s="445">
        <v>0</v>
      </c>
      <c r="Q15" s="445">
        <v>0</v>
      </c>
      <c r="R15" s="446">
        <v>0</v>
      </c>
      <c r="S15" s="146" t="str">
        <f t="shared" si="2"/>
        <v>Worker-1</v>
      </c>
    </row>
    <row r="16" spans="1:20" hidden="1" x14ac:dyDescent="0.45">
      <c r="A16" s="144" t="str">
        <f t="shared" si="3"/>
        <v>SK1CW0083</v>
      </c>
      <c r="B16" s="143" t="str">
        <f t="shared" si="4"/>
        <v>May2026_SK1CW0083</v>
      </c>
      <c r="C16" s="143" t="str">
        <f>IF(A16="","",IF(COUNTIF($B$2:B15,B16)&gt;0,"⚠ DUPLICATE","OK"))</f>
        <v>OK</v>
      </c>
      <c r="D16" s="146" t="str">
        <f>IF($A16="","",IF(ISNA(_xlfn.XLOOKUP(TRIM($A16),MASTER_Workers!$B$2:$B$474,MASTER_Workers!$B$2:$B$474)),"Master Missing","OK"))</f>
        <v>OK</v>
      </c>
      <c r="E16" s="146" t="str">
        <f>IF(A16="","",IF(COUNTIF(Month_Engine!B:B,TRIM(J16))&gt;0,"OK","Missing"))</f>
        <v>OK</v>
      </c>
      <c r="F16" s="146">
        <f t="shared" si="5"/>
        <v>31</v>
      </c>
      <c r="G16" s="146">
        <f t="shared" si="0"/>
        <v>23</v>
      </c>
      <c r="H16" s="150" t="str">
        <f t="shared" si="1"/>
        <v>OK</v>
      </c>
      <c r="I16" s="443">
        <v>46173</v>
      </c>
      <c r="J16" s="444" t="s">
        <v>540</v>
      </c>
      <c r="K16" s="444" t="s">
        <v>541</v>
      </c>
      <c r="L16" s="445">
        <v>22</v>
      </c>
      <c r="M16" s="445">
        <v>3</v>
      </c>
      <c r="N16" s="445">
        <v>5</v>
      </c>
      <c r="O16" s="445">
        <v>1</v>
      </c>
      <c r="P16" s="445">
        <v>0</v>
      </c>
      <c r="Q16" s="445">
        <v>0</v>
      </c>
      <c r="R16" s="446">
        <v>0</v>
      </c>
      <c r="S16" s="146" t="str">
        <f t="shared" si="2"/>
        <v>Worker-1</v>
      </c>
    </row>
    <row r="17" spans="1:19" hidden="1" x14ac:dyDescent="0.45">
      <c r="A17" s="144" t="str">
        <f t="shared" si="3"/>
        <v>SK1CW0086</v>
      </c>
      <c r="B17" s="143" t="str">
        <f t="shared" si="4"/>
        <v>May2026_SK1CW0086</v>
      </c>
      <c r="C17" s="143" t="str">
        <f>IF(A17="","",IF(COUNTIF($B$2:B16,B17)&gt;0,"⚠ DUPLICATE","OK"))</f>
        <v>OK</v>
      </c>
      <c r="D17" s="146" t="str">
        <f>IF($A17="","",IF(ISNA(_xlfn.XLOOKUP(TRIM($A17),MASTER_Workers!$B$2:$B$474,MASTER_Workers!$B$2:$B$474)),"Master Missing","OK"))</f>
        <v>OK</v>
      </c>
      <c r="E17" s="146" t="str">
        <f>IF(A17="","",IF(COUNTIF(Month_Engine!B:B,TRIM(J17))&gt;0,"OK","Missing"))</f>
        <v>OK</v>
      </c>
      <c r="F17" s="146">
        <f t="shared" si="5"/>
        <v>31</v>
      </c>
      <c r="G17" s="146">
        <f t="shared" si="0"/>
        <v>23</v>
      </c>
      <c r="H17" s="150" t="str">
        <f t="shared" si="1"/>
        <v>OK</v>
      </c>
      <c r="I17" s="443">
        <v>46173</v>
      </c>
      <c r="J17" s="444" t="s">
        <v>543</v>
      </c>
      <c r="K17" s="444" t="s">
        <v>544</v>
      </c>
      <c r="L17" s="445">
        <v>22</v>
      </c>
      <c r="M17" s="445">
        <v>3</v>
      </c>
      <c r="N17" s="445">
        <v>5</v>
      </c>
      <c r="O17" s="445">
        <v>1</v>
      </c>
      <c r="P17" s="445">
        <v>0</v>
      </c>
      <c r="Q17" s="445">
        <v>0</v>
      </c>
      <c r="R17" s="446">
        <v>0</v>
      </c>
      <c r="S17" s="146" t="str">
        <f t="shared" si="2"/>
        <v>Worker-1</v>
      </c>
    </row>
    <row r="18" spans="1:19" hidden="1" x14ac:dyDescent="0.45">
      <c r="A18" s="144" t="str">
        <f t="shared" si="3"/>
        <v>SK1CW0103</v>
      </c>
      <c r="B18" s="143" t="str">
        <f t="shared" si="4"/>
        <v>May2026_SK1CW0103</v>
      </c>
      <c r="C18" s="143" t="str">
        <f>IF(A18="","",IF(COUNTIF($B$2:B17,B18)&gt;0,"⚠ DUPLICATE","OK"))</f>
        <v>OK</v>
      </c>
      <c r="D18" s="146" t="str">
        <f>IF($A18="","",IF(ISNA(_xlfn.XLOOKUP(TRIM($A18),MASTER_Workers!$B$2:$B$474,MASTER_Workers!$B$2:$B$474)),"Master Missing","OK"))</f>
        <v>OK</v>
      </c>
      <c r="E18" s="146" t="str">
        <f>IF(A18="","",IF(COUNTIF(Month_Engine!B:B,TRIM(J18))&gt;0,"OK","Missing"))</f>
        <v>OK</v>
      </c>
      <c r="F18" s="146">
        <f t="shared" si="5"/>
        <v>31</v>
      </c>
      <c r="G18" s="146">
        <f t="shared" si="0"/>
        <v>22</v>
      </c>
      <c r="H18" s="150" t="str">
        <f t="shared" si="1"/>
        <v>OK</v>
      </c>
      <c r="I18" s="443">
        <v>46173</v>
      </c>
      <c r="J18" s="444" t="s">
        <v>547</v>
      </c>
      <c r="K18" s="444" t="s">
        <v>548</v>
      </c>
      <c r="L18" s="445">
        <v>21</v>
      </c>
      <c r="M18" s="445">
        <v>4</v>
      </c>
      <c r="N18" s="445">
        <v>5</v>
      </c>
      <c r="O18" s="445">
        <v>1</v>
      </c>
      <c r="P18" s="445">
        <v>0</v>
      </c>
      <c r="Q18" s="445">
        <v>0</v>
      </c>
      <c r="R18" s="446">
        <v>0</v>
      </c>
      <c r="S18" s="146" t="str">
        <f t="shared" si="2"/>
        <v>Worker-1</v>
      </c>
    </row>
    <row r="19" spans="1:19" hidden="1" x14ac:dyDescent="0.45">
      <c r="A19" s="144" t="str">
        <f t="shared" si="3"/>
        <v>SK1CW0108</v>
      </c>
      <c r="B19" s="143" t="str">
        <f t="shared" si="4"/>
        <v>May2026_SK1CW0108</v>
      </c>
      <c r="C19" s="143" t="str">
        <f>IF(A19="","",IF(COUNTIF($B$2:B18,B19)&gt;0,"⚠ DUPLICATE","OK"))</f>
        <v>OK</v>
      </c>
      <c r="D19" s="146" t="str">
        <f>IF($A19="","",IF(ISNA(_xlfn.XLOOKUP(TRIM($A19),MASTER_Workers!$B$2:$B$474,MASTER_Workers!$B$2:$B$474)),"Master Missing","OK"))</f>
        <v>OK</v>
      </c>
      <c r="E19" s="146" t="str">
        <f>IF(A19="","",IF(COUNTIF(Month_Engine!B:B,TRIM(J19))&gt;0,"OK","Missing"))</f>
        <v>OK</v>
      </c>
      <c r="F19" s="146">
        <f t="shared" si="5"/>
        <v>31</v>
      </c>
      <c r="G19" s="146">
        <f t="shared" si="0"/>
        <v>24</v>
      </c>
      <c r="H19" s="150" t="str">
        <f t="shared" si="1"/>
        <v>OK</v>
      </c>
      <c r="I19" s="443">
        <v>46173</v>
      </c>
      <c r="J19" s="444" t="s">
        <v>549</v>
      </c>
      <c r="K19" s="444" t="s">
        <v>550</v>
      </c>
      <c r="L19" s="445">
        <v>23</v>
      </c>
      <c r="M19" s="445">
        <v>2</v>
      </c>
      <c r="N19" s="445">
        <v>5</v>
      </c>
      <c r="O19" s="445">
        <v>1</v>
      </c>
      <c r="P19" s="445">
        <v>0</v>
      </c>
      <c r="Q19" s="445">
        <v>0</v>
      </c>
      <c r="R19" s="446">
        <v>0</v>
      </c>
      <c r="S19" s="146" t="str">
        <f t="shared" si="2"/>
        <v>Worker-1</v>
      </c>
    </row>
    <row r="20" spans="1:19" hidden="1" x14ac:dyDescent="0.45">
      <c r="A20" s="144" t="str">
        <f t="shared" si="3"/>
        <v>SK1CW0109</v>
      </c>
      <c r="B20" s="143" t="str">
        <f t="shared" si="4"/>
        <v>May2026_SK1CW0109</v>
      </c>
      <c r="C20" s="143" t="str">
        <f>IF(A20="","",IF(COUNTIF($B$2:B19,B20)&gt;0,"⚠ DUPLICATE","OK"))</f>
        <v>OK</v>
      </c>
      <c r="D20" s="146" t="str">
        <f>IF($A20="","",IF(ISNA(_xlfn.XLOOKUP(TRIM($A20),MASTER_Workers!$B$2:$B$474,MASTER_Workers!$B$2:$B$474)),"Master Missing","OK"))</f>
        <v>OK</v>
      </c>
      <c r="E20" s="146" t="str">
        <f>IF(A20="","",IF(COUNTIF(Month_Engine!B:B,TRIM(J20))&gt;0,"OK","Missing"))</f>
        <v>OK</v>
      </c>
      <c r="F20" s="146">
        <f t="shared" si="5"/>
        <v>31</v>
      </c>
      <c r="G20" s="146">
        <f t="shared" si="0"/>
        <v>9</v>
      </c>
      <c r="H20" s="150" t="str">
        <f t="shared" si="1"/>
        <v>OK</v>
      </c>
      <c r="I20" s="443">
        <v>46173</v>
      </c>
      <c r="J20" s="444" t="s">
        <v>551</v>
      </c>
      <c r="K20" s="444" t="s">
        <v>552</v>
      </c>
      <c r="L20" s="445">
        <v>9</v>
      </c>
      <c r="M20" s="445">
        <v>17</v>
      </c>
      <c r="N20" s="445">
        <v>5</v>
      </c>
      <c r="O20" s="447">
        <v>0</v>
      </c>
      <c r="P20" s="445">
        <v>0</v>
      </c>
      <c r="Q20" s="445">
        <v>0</v>
      </c>
      <c r="R20" s="446">
        <v>0</v>
      </c>
      <c r="S20" s="146" t="str">
        <f t="shared" si="2"/>
        <v>Worker-1</v>
      </c>
    </row>
    <row r="21" spans="1:19" hidden="1" x14ac:dyDescent="0.45">
      <c r="A21" s="144" t="str">
        <f t="shared" si="3"/>
        <v>SK1CW0133</v>
      </c>
      <c r="B21" s="143" t="str">
        <f t="shared" si="4"/>
        <v>May2026_SK1CW0133</v>
      </c>
      <c r="C21" s="143" t="str">
        <f>IF(A21="","",IF(COUNTIF($B$2:B20,B21)&gt;0,"⚠ DUPLICATE","OK"))</f>
        <v>OK</v>
      </c>
      <c r="D21" s="146" t="str">
        <f>IF($A21="","",IF(ISNA(_xlfn.XLOOKUP(TRIM($A21),MASTER_Workers!$B$2:$B$474,MASTER_Workers!$B$2:$B$474)),"Master Missing","OK"))</f>
        <v>OK</v>
      </c>
      <c r="E21" s="146" t="str">
        <f>IF(A21="","",IF(COUNTIF(Month_Engine!B:B,TRIM(J21))&gt;0,"OK","Missing"))</f>
        <v>OK</v>
      </c>
      <c r="F21" s="146">
        <f t="shared" si="5"/>
        <v>31</v>
      </c>
      <c r="G21" s="146">
        <f t="shared" si="0"/>
        <v>23</v>
      </c>
      <c r="H21" s="150" t="str">
        <f t="shared" si="1"/>
        <v>OK</v>
      </c>
      <c r="I21" s="443">
        <v>46173</v>
      </c>
      <c r="J21" s="444" t="s">
        <v>553</v>
      </c>
      <c r="K21" s="444" t="s">
        <v>554</v>
      </c>
      <c r="L21" s="445">
        <v>22</v>
      </c>
      <c r="M21" s="445">
        <v>3</v>
      </c>
      <c r="N21" s="445">
        <v>5</v>
      </c>
      <c r="O21" s="445">
        <v>1</v>
      </c>
      <c r="P21" s="445">
        <v>0</v>
      </c>
      <c r="Q21" s="445">
        <v>0</v>
      </c>
      <c r="R21" s="446">
        <v>0</v>
      </c>
      <c r="S21" s="146" t="str">
        <f t="shared" si="2"/>
        <v>Worker-1</v>
      </c>
    </row>
    <row r="22" spans="1:19" hidden="1" x14ac:dyDescent="0.45">
      <c r="A22" s="144" t="str">
        <f t="shared" si="3"/>
        <v>SK1CW0137</v>
      </c>
      <c r="B22" s="143" t="str">
        <f t="shared" si="4"/>
        <v>May2026_SK1CW0137</v>
      </c>
      <c r="C22" s="143" t="str">
        <f>IF(A22="","",IF(COUNTIF($B$2:B21,B22)&gt;0,"⚠ DUPLICATE","OK"))</f>
        <v>OK</v>
      </c>
      <c r="D22" s="146" t="str">
        <f>IF($A22="","",IF(ISNA(_xlfn.XLOOKUP(TRIM($A22),MASTER_Workers!$B$2:$B$474,MASTER_Workers!$B$2:$B$474)),"Master Missing","OK"))</f>
        <v>OK</v>
      </c>
      <c r="E22" s="146" t="str">
        <f>IF(A22="","",IF(COUNTIF(Month_Engine!B:B,TRIM(J22))&gt;0,"OK","Missing"))</f>
        <v>OK</v>
      </c>
      <c r="F22" s="146">
        <f t="shared" si="5"/>
        <v>31</v>
      </c>
      <c r="G22" s="146">
        <f t="shared" si="0"/>
        <v>19</v>
      </c>
      <c r="H22" s="150" t="str">
        <f t="shared" si="1"/>
        <v>OK</v>
      </c>
      <c r="I22" s="443">
        <v>46173</v>
      </c>
      <c r="J22" s="444" t="s">
        <v>555</v>
      </c>
      <c r="K22" s="444" t="s">
        <v>556</v>
      </c>
      <c r="L22" s="445">
        <v>18</v>
      </c>
      <c r="M22" s="445">
        <v>7</v>
      </c>
      <c r="N22" s="445">
        <v>5</v>
      </c>
      <c r="O22" s="445">
        <v>1</v>
      </c>
      <c r="P22" s="445">
        <v>0</v>
      </c>
      <c r="Q22" s="445">
        <v>0</v>
      </c>
      <c r="R22" s="446">
        <v>0</v>
      </c>
      <c r="S22" s="146" t="str">
        <f t="shared" si="2"/>
        <v>Worker-1</v>
      </c>
    </row>
    <row r="23" spans="1:19" hidden="1" x14ac:dyDescent="0.45">
      <c r="A23" s="144" t="str">
        <f t="shared" si="3"/>
        <v>SK1CW0138</v>
      </c>
      <c r="B23" s="143" t="str">
        <f t="shared" si="4"/>
        <v>May2026_SK1CW0138</v>
      </c>
      <c r="C23" s="143" t="str">
        <f>IF(A23="","",IF(COUNTIF($B$2:B22,B23)&gt;0,"⚠ DUPLICATE","OK"))</f>
        <v>OK</v>
      </c>
      <c r="D23" s="146" t="str">
        <f>IF($A23="","",IF(ISNA(_xlfn.XLOOKUP(TRIM($A23),MASTER_Workers!$B$2:$B$474,MASTER_Workers!$B$2:$B$474)),"Master Missing","OK"))</f>
        <v>OK</v>
      </c>
      <c r="E23" s="146" t="str">
        <f>IF(A23="","",IF(COUNTIF(Month_Engine!B:B,TRIM(J23))&gt;0,"OK","Missing"))</f>
        <v>OK</v>
      </c>
      <c r="F23" s="146">
        <f t="shared" si="5"/>
        <v>31</v>
      </c>
      <c r="G23" s="146">
        <f t="shared" si="0"/>
        <v>22</v>
      </c>
      <c r="H23" s="150" t="str">
        <f t="shared" si="1"/>
        <v>OK</v>
      </c>
      <c r="I23" s="443">
        <v>46173</v>
      </c>
      <c r="J23" s="444" t="s">
        <v>557</v>
      </c>
      <c r="K23" s="444" t="s">
        <v>558</v>
      </c>
      <c r="L23" s="445">
        <v>21</v>
      </c>
      <c r="M23" s="445">
        <v>4</v>
      </c>
      <c r="N23" s="445">
        <v>5</v>
      </c>
      <c r="O23" s="445">
        <v>1</v>
      </c>
      <c r="P23" s="445">
        <v>0</v>
      </c>
      <c r="Q23" s="445">
        <v>0</v>
      </c>
      <c r="R23" s="446">
        <v>0</v>
      </c>
      <c r="S23" s="146" t="str">
        <f t="shared" si="2"/>
        <v>Worker-1</v>
      </c>
    </row>
    <row r="24" spans="1:19" hidden="1" x14ac:dyDescent="0.45">
      <c r="A24" s="144" t="str">
        <f t="shared" si="3"/>
        <v>SK1CW0525</v>
      </c>
      <c r="B24" s="143" t="str">
        <f t="shared" si="4"/>
        <v>May2026_SK1CW0525</v>
      </c>
      <c r="C24" s="143" t="str">
        <f>IF(A24="","",IF(COUNTIF($B$2:B23,B24)&gt;0,"⚠ DUPLICATE","OK"))</f>
        <v>OK</v>
      </c>
      <c r="D24" s="146" t="str">
        <f>IF($A24="","",IF(ISNA(_xlfn.XLOOKUP(TRIM($A24),MASTER_Workers!$B$2:$B$474,MASTER_Workers!$B$2:$B$474)),"Master Missing","OK"))</f>
        <v>OK</v>
      </c>
      <c r="E24" s="146" t="str">
        <f>IF(A24="","",IF(COUNTIF(Month_Engine!B:B,TRIM(J24))&gt;0,"OK","Missing"))</f>
        <v>OK</v>
      </c>
      <c r="F24" s="146">
        <f t="shared" si="5"/>
        <v>31</v>
      </c>
      <c r="G24" s="146">
        <f t="shared" si="0"/>
        <v>22.5</v>
      </c>
      <c r="H24" s="150" t="str">
        <f t="shared" si="1"/>
        <v>OK</v>
      </c>
      <c r="I24" s="443">
        <v>46173</v>
      </c>
      <c r="J24" s="444" t="s">
        <v>562</v>
      </c>
      <c r="K24" s="444" t="s">
        <v>563</v>
      </c>
      <c r="L24" s="445">
        <v>21.5</v>
      </c>
      <c r="M24" s="445">
        <v>3.5</v>
      </c>
      <c r="N24" s="445">
        <v>5</v>
      </c>
      <c r="O24" s="445">
        <v>1</v>
      </c>
      <c r="P24" s="445">
        <v>0</v>
      </c>
      <c r="Q24" s="445">
        <v>0</v>
      </c>
      <c r="R24" s="446">
        <v>0</v>
      </c>
      <c r="S24" s="146" t="str">
        <f t="shared" si="2"/>
        <v>Worker-1</v>
      </c>
    </row>
    <row r="25" spans="1:19" hidden="1" x14ac:dyDescent="0.45">
      <c r="A25" s="144" t="str">
        <f t="shared" si="3"/>
        <v>SK1CW0527</v>
      </c>
      <c r="B25" s="143" t="str">
        <f t="shared" si="4"/>
        <v>May2026_SK1CW0527</v>
      </c>
      <c r="C25" s="143" t="str">
        <f>IF(A25="","",IF(COUNTIF($B$2:B24,B25)&gt;0,"⚠ DUPLICATE","OK"))</f>
        <v>OK</v>
      </c>
      <c r="D25" s="146" t="str">
        <f>IF($A25="","",IF(ISNA(_xlfn.XLOOKUP(TRIM($A25),MASTER_Workers!$B$2:$B$474,MASTER_Workers!$B$2:$B$474)),"Master Missing","OK"))</f>
        <v>OK</v>
      </c>
      <c r="E25" s="146" t="str">
        <f>IF(A25="","",IF(COUNTIF(Month_Engine!B:B,TRIM(J25))&gt;0,"OK","Missing"))</f>
        <v>OK</v>
      </c>
      <c r="F25" s="146">
        <f t="shared" si="5"/>
        <v>31</v>
      </c>
      <c r="G25" s="146">
        <f t="shared" si="0"/>
        <v>22</v>
      </c>
      <c r="H25" s="150" t="str">
        <f t="shared" si="1"/>
        <v>OK</v>
      </c>
      <c r="I25" s="443">
        <v>46173</v>
      </c>
      <c r="J25" s="444" t="s">
        <v>564</v>
      </c>
      <c r="K25" s="444" t="s">
        <v>565</v>
      </c>
      <c r="L25" s="445">
        <v>21</v>
      </c>
      <c r="M25" s="445">
        <v>4</v>
      </c>
      <c r="N25" s="445">
        <v>5</v>
      </c>
      <c r="O25" s="445">
        <v>1</v>
      </c>
      <c r="P25" s="445">
        <v>0</v>
      </c>
      <c r="Q25" s="445">
        <v>0</v>
      </c>
      <c r="R25" s="446">
        <v>0</v>
      </c>
      <c r="S25" s="146" t="str">
        <f t="shared" si="2"/>
        <v>Worker-1</v>
      </c>
    </row>
    <row r="26" spans="1:19" hidden="1" x14ac:dyDescent="0.45">
      <c r="A26" s="144" t="str">
        <f t="shared" si="3"/>
        <v>SK1CW0548</v>
      </c>
      <c r="B26" s="143" t="str">
        <f t="shared" si="4"/>
        <v>May2026_SK1CW0548</v>
      </c>
      <c r="C26" s="143" t="str">
        <f>IF(A26="","",IF(COUNTIF($B$2:B25,B26)&gt;0,"⚠ DUPLICATE","OK"))</f>
        <v>OK</v>
      </c>
      <c r="D26" s="146" t="str">
        <f>IF($A26="","",IF(ISNA(_xlfn.XLOOKUP(TRIM($A26),MASTER_Workers!$B$2:$B$474,MASTER_Workers!$B$2:$B$474)),"Master Missing","OK"))</f>
        <v>OK</v>
      </c>
      <c r="E26" s="146" t="str">
        <f>IF(A26="","",IF(COUNTIF(Month_Engine!B:B,TRIM(J26))&gt;0,"OK","Missing"))</f>
        <v>OK</v>
      </c>
      <c r="F26" s="146">
        <f t="shared" si="5"/>
        <v>31</v>
      </c>
      <c r="G26" s="146">
        <f t="shared" si="0"/>
        <v>21</v>
      </c>
      <c r="H26" s="150" t="str">
        <f t="shared" si="1"/>
        <v>OK</v>
      </c>
      <c r="I26" s="443">
        <v>46173</v>
      </c>
      <c r="J26" s="444" t="s">
        <v>566</v>
      </c>
      <c r="K26" s="444" t="s">
        <v>567</v>
      </c>
      <c r="L26" s="445">
        <v>20</v>
      </c>
      <c r="M26" s="445">
        <v>5</v>
      </c>
      <c r="N26" s="445">
        <v>5</v>
      </c>
      <c r="O26" s="445">
        <v>1</v>
      </c>
      <c r="P26" s="445">
        <v>0</v>
      </c>
      <c r="Q26" s="445">
        <v>0</v>
      </c>
      <c r="R26" s="446">
        <v>0</v>
      </c>
      <c r="S26" s="146" t="str">
        <f t="shared" si="2"/>
        <v>Worker-1</v>
      </c>
    </row>
    <row r="27" spans="1:19" hidden="1" x14ac:dyDescent="0.45">
      <c r="A27" s="144" t="str">
        <f t="shared" si="3"/>
        <v>SK1CW0570</v>
      </c>
      <c r="B27" s="143" t="str">
        <f t="shared" si="4"/>
        <v>May2026_SK1CW0570</v>
      </c>
      <c r="C27" s="143" t="str">
        <f>IF(A27="","",IF(COUNTIF($B$2:B26,B27)&gt;0,"⚠ DUPLICATE","OK"))</f>
        <v>OK</v>
      </c>
      <c r="D27" s="146" t="str">
        <f>IF($A27="","",IF(ISNA(_xlfn.XLOOKUP(TRIM($A27),MASTER_Workers!$B$2:$B$474,MASTER_Workers!$B$2:$B$474)),"Master Missing","OK"))</f>
        <v>OK</v>
      </c>
      <c r="E27" s="146" t="str">
        <f>IF(A27="","",IF(COUNTIF(Month_Engine!B:B,TRIM(J27))&gt;0,"OK","Missing"))</f>
        <v>OK</v>
      </c>
      <c r="F27" s="146">
        <f t="shared" si="5"/>
        <v>31</v>
      </c>
      <c r="G27" s="146">
        <f t="shared" si="0"/>
        <v>26</v>
      </c>
      <c r="H27" s="150" t="str">
        <f t="shared" si="1"/>
        <v>OK</v>
      </c>
      <c r="I27" s="443">
        <v>46173</v>
      </c>
      <c r="J27" s="444" t="s">
        <v>568</v>
      </c>
      <c r="K27" s="444" t="s">
        <v>569</v>
      </c>
      <c r="L27" s="445">
        <v>25</v>
      </c>
      <c r="M27" s="445"/>
      <c r="N27" s="445">
        <v>5</v>
      </c>
      <c r="O27" s="445">
        <v>1</v>
      </c>
      <c r="P27" s="445">
        <v>0</v>
      </c>
      <c r="Q27" s="445">
        <v>0</v>
      </c>
      <c r="R27" s="446">
        <v>0</v>
      </c>
      <c r="S27" s="146" t="str">
        <f t="shared" si="2"/>
        <v>Worker-1</v>
      </c>
    </row>
    <row r="28" spans="1:19" hidden="1" x14ac:dyDescent="0.45">
      <c r="A28" s="144" t="str">
        <f t="shared" si="3"/>
        <v>SK1ST0001</v>
      </c>
      <c r="B28" s="143" t="str">
        <f t="shared" si="4"/>
        <v>May2026_SK1ST0001</v>
      </c>
      <c r="C28" s="144" t="str">
        <f>IF(A28="","",IF(COUNTIF($B$2:B27,B28)&gt;0,"⚠ DUPLICATE","OK"))</f>
        <v>OK</v>
      </c>
      <c r="D28" s="146" t="str">
        <f>IF($A28="","",IF(ISNA(_xlfn.XLOOKUP(TRIM($A28),MASTER_Workers!$B$2:$B$474,MASTER_Workers!$B$2:$B$474)),"Master Missing","OK"))</f>
        <v>Master Missing</v>
      </c>
      <c r="E28" s="146" t="str">
        <f>IF(A28="","",IF(COUNTIF(Month_Engine!B:B,TRIM(J28))&gt;0,"OK","Missing"))</f>
        <v>Missing</v>
      </c>
      <c r="F28" s="146">
        <f t="shared" si="5"/>
        <v>31</v>
      </c>
      <c r="G28" s="146">
        <f t="shared" si="0"/>
        <v>31</v>
      </c>
      <c r="H28" s="150" t="str">
        <f t="shared" si="1"/>
        <v>Mismatch</v>
      </c>
      <c r="I28" s="443">
        <v>46173</v>
      </c>
      <c r="J28" s="444" t="s">
        <v>1798</v>
      </c>
      <c r="K28" s="444" t="s">
        <v>1799</v>
      </c>
      <c r="L28" s="445">
        <v>24</v>
      </c>
      <c r="M28" s="445">
        <v>0</v>
      </c>
      <c r="N28" s="445">
        <v>5</v>
      </c>
      <c r="O28" s="445">
        <v>1</v>
      </c>
      <c r="P28" s="445">
        <v>1</v>
      </c>
      <c r="Q28" s="445">
        <v>0</v>
      </c>
      <c r="R28" s="446">
        <v>0</v>
      </c>
      <c r="S28" s="146" t="str">
        <f t="shared" si="2"/>
        <v>Staff-1</v>
      </c>
    </row>
    <row r="29" spans="1:19" hidden="1" x14ac:dyDescent="0.45">
      <c r="A29" s="144" t="str">
        <f t="shared" si="3"/>
        <v>SK1ST0006</v>
      </c>
      <c r="B29" s="143" t="str">
        <f t="shared" si="4"/>
        <v>May2026_SK1ST0006</v>
      </c>
      <c r="C29" s="144" t="str">
        <f>IF(A29="","",IF(COUNTIF($B$2:B28,B29)&gt;0,"⚠ DUPLICATE","OK"))</f>
        <v>OK</v>
      </c>
      <c r="D29" s="146" t="str">
        <f>IF($A29="","",IF(ISNA(_xlfn.XLOOKUP(TRIM($A29),MASTER_Workers!$B$2:$B$474,MASTER_Workers!$B$2:$B$474)),"Master Missing","OK"))</f>
        <v>Master Missing</v>
      </c>
      <c r="E29" s="146" t="str">
        <f>IF(A29="","",IF(COUNTIF(Month_Engine!B:B,TRIM(J29))&gt;0,"OK","Missing"))</f>
        <v>Missing</v>
      </c>
      <c r="F29" s="146">
        <f t="shared" si="5"/>
        <v>31</v>
      </c>
      <c r="G29" s="146">
        <f t="shared" si="0"/>
        <v>31</v>
      </c>
      <c r="H29" s="150" t="str">
        <f t="shared" si="1"/>
        <v>Mismatch</v>
      </c>
      <c r="I29" s="443">
        <v>46173</v>
      </c>
      <c r="J29" s="444" t="s">
        <v>1800</v>
      </c>
      <c r="K29" s="444" t="s">
        <v>1801</v>
      </c>
      <c r="L29" s="445">
        <v>23</v>
      </c>
      <c r="M29" s="445">
        <v>0</v>
      </c>
      <c r="N29" s="445">
        <v>5</v>
      </c>
      <c r="O29" s="445">
        <v>1</v>
      </c>
      <c r="P29" s="445">
        <v>2</v>
      </c>
      <c r="Q29" s="445">
        <v>0</v>
      </c>
      <c r="R29" s="446">
        <v>0</v>
      </c>
      <c r="S29" s="146" t="str">
        <f t="shared" si="2"/>
        <v>Staff-1</v>
      </c>
    </row>
    <row r="30" spans="1:19" hidden="1" x14ac:dyDescent="0.45">
      <c r="A30" s="144" t="str">
        <f t="shared" si="3"/>
        <v>SK1ST0007</v>
      </c>
      <c r="B30" s="143" t="str">
        <f t="shared" si="4"/>
        <v>May2026_SK1ST0007</v>
      </c>
      <c r="C30" s="144" t="str">
        <f>IF(A30="","",IF(COUNTIF($B$2:B29,B30)&gt;0,"⚠ DUPLICATE","OK"))</f>
        <v>OK</v>
      </c>
      <c r="D30" s="146" t="str">
        <f>IF($A30="","",IF(ISNA(_xlfn.XLOOKUP(TRIM($A30),MASTER_Workers!$B$2:$B$474,MASTER_Workers!$B$2:$B$474)),"Master Missing","OK"))</f>
        <v>Master Missing</v>
      </c>
      <c r="E30" s="146" t="str">
        <f>IF(A30="","",IF(COUNTIF(Month_Engine!B:B,TRIM(J30))&gt;0,"OK","Missing"))</f>
        <v>Missing</v>
      </c>
      <c r="F30" s="146">
        <f t="shared" si="5"/>
        <v>31</v>
      </c>
      <c r="G30" s="146">
        <f t="shared" si="0"/>
        <v>31</v>
      </c>
      <c r="H30" s="150" t="str">
        <f t="shared" si="1"/>
        <v>Mismatch</v>
      </c>
      <c r="I30" s="443">
        <v>46173</v>
      </c>
      <c r="J30" s="444" t="s">
        <v>1802</v>
      </c>
      <c r="K30" s="444" t="s">
        <v>1803</v>
      </c>
      <c r="L30" s="445">
        <v>19</v>
      </c>
      <c r="M30" s="445">
        <v>0</v>
      </c>
      <c r="N30" s="445">
        <v>4</v>
      </c>
      <c r="O30" s="445">
        <v>1</v>
      </c>
      <c r="P30" s="445">
        <v>7</v>
      </c>
      <c r="Q30" s="445">
        <v>0</v>
      </c>
      <c r="R30" s="446">
        <v>0</v>
      </c>
      <c r="S30" s="146" t="str">
        <f t="shared" si="2"/>
        <v>Staff-1</v>
      </c>
    </row>
    <row r="31" spans="1:19" hidden="1" x14ac:dyDescent="0.45">
      <c r="A31" s="144" t="str">
        <f t="shared" si="3"/>
        <v>SK1ST0008</v>
      </c>
      <c r="B31" s="143" t="str">
        <f t="shared" si="4"/>
        <v>May2026_SK1ST0008</v>
      </c>
      <c r="C31" s="144" t="str">
        <f>IF(A31="","",IF(COUNTIF($B$2:B30,B31)&gt;0,"⚠ DUPLICATE","OK"))</f>
        <v>OK</v>
      </c>
      <c r="D31" s="146" t="str">
        <f>IF($A31="","",IF(ISNA(_xlfn.XLOOKUP(TRIM($A31),MASTER_Workers!$B$2:$B$474,MASTER_Workers!$B$2:$B$474)),"Master Missing","OK"))</f>
        <v>Master Missing</v>
      </c>
      <c r="E31" s="146" t="str">
        <f>IF(A31="","",IF(COUNTIF(Month_Engine!B:B,TRIM(J31))&gt;0,"OK","Missing"))</f>
        <v>Missing</v>
      </c>
      <c r="F31" s="146">
        <f t="shared" si="5"/>
        <v>31</v>
      </c>
      <c r="G31" s="146">
        <f t="shared" si="0"/>
        <v>28.5</v>
      </c>
      <c r="H31" s="150" t="str">
        <f t="shared" si="1"/>
        <v>Mismatch</v>
      </c>
      <c r="I31" s="443">
        <v>46173</v>
      </c>
      <c r="J31" s="444" t="s">
        <v>1804</v>
      </c>
      <c r="K31" s="444" t="s">
        <v>1805</v>
      </c>
      <c r="L31" s="445">
        <v>22.5</v>
      </c>
      <c r="M31" s="445">
        <v>2.5</v>
      </c>
      <c r="N31" s="445">
        <v>5</v>
      </c>
      <c r="O31" s="445">
        <v>1</v>
      </c>
      <c r="P31" s="445">
        <v>0</v>
      </c>
      <c r="Q31" s="445">
        <v>0</v>
      </c>
      <c r="R31" s="446">
        <v>0</v>
      </c>
      <c r="S31" s="146" t="str">
        <f t="shared" si="2"/>
        <v>Staff-1</v>
      </c>
    </row>
    <row r="32" spans="1:19" hidden="1" x14ac:dyDescent="0.45">
      <c r="A32" s="144" t="str">
        <f t="shared" si="3"/>
        <v>SK1ST0009</v>
      </c>
      <c r="B32" s="143" t="str">
        <f t="shared" si="4"/>
        <v>May2026_SK1ST0009</v>
      </c>
      <c r="C32" s="144" t="str">
        <f>IF(A32="","",IF(COUNTIF($B$2:B31,B32)&gt;0,"⚠ DUPLICATE","OK"))</f>
        <v>OK</v>
      </c>
      <c r="D32" s="146" t="str">
        <f>IF($A32="","",IF(ISNA(_xlfn.XLOOKUP(TRIM($A32),MASTER_Workers!$B$2:$B$474,MASTER_Workers!$B$2:$B$474)),"Master Missing","OK"))</f>
        <v>Master Missing</v>
      </c>
      <c r="E32" s="146" t="str">
        <f>IF(A32="","",IF(COUNTIF(Month_Engine!B:B,TRIM(J32))&gt;0,"OK","Missing"))</f>
        <v>Missing</v>
      </c>
      <c r="F32" s="146">
        <f t="shared" si="5"/>
        <v>31</v>
      </c>
      <c r="G32" s="146">
        <f t="shared" si="0"/>
        <v>29</v>
      </c>
      <c r="H32" s="150" t="str">
        <f t="shared" si="1"/>
        <v>Mismatch</v>
      </c>
      <c r="I32" s="443">
        <v>46173</v>
      </c>
      <c r="J32" s="444" t="s">
        <v>1806</v>
      </c>
      <c r="K32" s="444" t="s">
        <v>1807</v>
      </c>
      <c r="L32" s="445">
        <v>22</v>
      </c>
      <c r="M32" s="445">
        <v>2</v>
      </c>
      <c r="N32" s="445">
        <v>4</v>
      </c>
      <c r="O32" s="445">
        <v>1</v>
      </c>
      <c r="P32" s="445">
        <v>2</v>
      </c>
      <c r="Q32" s="445">
        <v>0</v>
      </c>
      <c r="R32" s="446">
        <v>0</v>
      </c>
      <c r="S32" s="146" t="str">
        <f t="shared" si="2"/>
        <v>Staff-1</v>
      </c>
    </row>
    <row r="33" spans="1:19" hidden="1" x14ac:dyDescent="0.45">
      <c r="A33" s="144" t="str">
        <f t="shared" si="3"/>
        <v>SK1ST0011</v>
      </c>
      <c r="B33" s="143" t="str">
        <f t="shared" si="4"/>
        <v>May2026_SK1ST0011</v>
      </c>
      <c r="C33" s="144" t="str">
        <f>IF(A33="","",IF(COUNTIF($B$2:B32,B33)&gt;0,"⚠ DUPLICATE","OK"))</f>
        <v>OK</v>
      </c>
      <c r="D33" s="146" t="str">
        <f>IF($A33="","",IF(ISNA(_xlfn.XLOOKUP(TRIM($A33),MASTER_Workers!$B$2:$B$474,MASTER_Workers!$B$2:$B$474)),"Master Missing","OK"))</f>
        <v>Master Missing</v>
      </c>
      <c r="E33" s="146" t="str">
        <f>IF(A33="","",IF(COUNTIF(Month_Engine!B:B,TRIM(J33))&gt;0,"OK","Missing"))</f>
        <v>Missing</v>
      </c>
      <c r="F33" s="146">
        <f t="shared" si="5"/>
        <v>31</v>
      </c>
      <c r="G33" s="146">
        <f t="shared" si="0"/>
        <v>31</v>
      </c>
      <c r="H33" s="150" t="str">
        <f t="shared" si="1"/>
        <v>Mismatch</v>
      </c>
      <c r="I33" s="443">
        <v>46173</v>
      </c>
      <c r="J33" s="444" t="s">
        <v>1808</v>
      </c>
      <c r="K33" s="444" t="s">
        <v>1809</v>
      </c>
      <c r="L33" s="445">
        <v>21</v>
      </c>
      <c r="M33" s="445">
        <v>0</v>
      </c>
      <c r="N33" s="445">
        <v>4</v>
      </c>
      <c r="O33" s="445">
        <v>1</v>
      </c>
      <c r="P33" s="445">
        <v>5</v>
      </c>
      <c r="Q33" s="445">
        <v>0</v>
      </c>
      <c r="R33" s="446">
        <v>0</v>
      </c>
      <c r="S33" s="146" t="str">
        <f t="shared" si="2"/>
        <v>Staff-1</v>
      </c>
    </row>
    <row r="34" spans="1:19" hidden="1" x14ac:dyDescent="0.45">
      <c r="A34" s="144" t="str">
        <f t="shared" si="3"/>
        <v>SK1ST0014</v>
      </c>
      <c r="B34" s="143" t="str">
        <f t="shared" si="4"/>
        <v>May2026_SK1ST0014</v>
      </c>
      <c r="C34" s="144" t="str">
        <f>IF(A34="","",IF(COUNTIF($B$2:B33,B34)&gt;0,"⚠ DUPLICATE","OK"))</f>
        <v>OK</v>
      </c>
      <c r="D34" s="146" t="str">
        <f>IF($A34="","",IF(ISNA(_xlfn.XLOOKUP(TRIM($A34),MASTER_Workers!$B$2:$B$474,MASTER_Workers!$B$2:$B$474)),"Master Missing","OK"))</f>
        <v>Master Missing</v>
      </c>
      <c r="E34" s="146" t="str">
        <f>IF(A34="","",IF(COUNTIF(Month_Engine!B:B,TRIM(J34))&gt;0,"OK","Missing"))</f>
        <v>Missing</v>
      </c>
      <c r="F34" s="146">
        <f t="shared" si="5"/>
        <v>31</v>
      </c>
      <c r="G34" s="146">
        <f t="shared" si="0"/>
        <v>31</v>
      </c>
      <c r="H34" s="150" t="str">
        <f t="shared" si="1"/>
        <v>Mismatch</v>
      </c>
      <c r="I34" s="443">
        <v>46173</v>
      </c>
      <c r="J34" s="444" t="s">
        <v>1810</v>
      </c>
      <c r="K34" s="444" t="s">
        <v>1811</v>
      </c>
      <c r="L34" s="445">
        <v>24</v>
      </c>
      <c r="M34" s="445">
        <v>0</v>
      </c>
      <c r="N34" s="445">
        <v>5</v>
      </c>
      <c r="O34" s="445">
        <v>1</v>
      </c>
      <c r="P34" s="445">
        <v>1</v>
      </c>
      <c r="Q34" s="445">
        <v>0</v>
      </c>
      <c r="R34" s="446">
        <v>0</v>
      </c>
      <c r="S34" s="146" t="str">
        <f t="shared" si="2"/>
        <v>Staff-1</v>
      </c>
    </row>
    <row r="35" spans="1:19" hidden="1" x14ac:dyDescent="0.45">
      <c r="A35" s="144" t="str">
        <f t="shared" si="3"/>
        <v>SK1ST0015</v>
      </c>
      <c r="B35" s="143" t="str">
        <f t="shared" si="4"/>
        <v>May2026_SK1ST0015</v>
      </c>
      <c r="C35" s="144" t="str">
        <f>IF(A35="","",IF(COUNTIF($B$2:B34,B35)&gt;0,"⚠ DUPLICATE","OK"))</f>
        <v>OK</v>
      </c>
      <c r="D35" s="146" t="str">
        <f>IF($A35="","",IF(ISNA(_xlfn.XLOOKUP(TRIM($A35),MASTER_Workers!$B$2:$B$474,MASTER_Workers!$B$2:$B$474)),"Master Missing","OK"))</f>
        <v>Master Missing</v>
      </c>
      <c r="E35" s="146" t="str">
        <f>IF(A35="","",IF(COUNTIF(Month_Engine!B:B,TRIM(J35))&gt;0,"OK","Missing"))</f>
        <v>Missing</v>
      </c>
      <c r="F35" s="146">
        <f t="shared" si="5"/>
        <v>31</v>
      </c>
      <c r="G35" s="146">
        <f t="shared" si="0"/>
        <v>31</v>
      </c>
      <c r="H35" s="150" t="str">
        <f t="shared" si="1"/>
        <v>Mismatch</v>
      </c>
      <c r="I35" s="443">
        <v>46173</v>
      </c>
      <c r="J35" s="444" t="s">
        <v>1812</v>
      </c>
      <c r="K35" s="444" t="s">
        <v>1813</v>
      </c>
      <c r="L35" s="445">
        <v>25</v>
      </c>
      <c r="M35" s="445">
        <v>0</v>
      </c>
      <c r="N35" s="445">
        <v>5</v>
      </c>
      <c r="O35" s="445">
        <v>1</v>
      </c>
      <c r="P35" s="445">
        <v>0</v>
      </c>
      <c r="Q35" s="445">
        <v>0</v>
      </c>
      <c r="R35" s="446">
        <v>0</v>
      </c>
      <c r="S35" s="146" t="str">
        <f t="shared" si="2"/>
        <v>Staff-1</v>
      </c>
    </row>
    <row r="36" spans="1:19" hidden="1" x14ac:dyDescent="0.45">
      <c r="A36" s="144" t="str">
        <f t="shared" si="3"/>
        <v>SK1ST0016</v>
      </c>
      <c r="B36" s="143" t="str">
        <f t="shared" si="4"/>
        <v>May2026_SK1ST0016</v>
      </c>
      <c r="C36" s="144" t="str">
        <f>IF(A36="","",IF(COUNTIF($B$2:B35,B36)&gt;0,"⚠ DUPLICATE","OK"))</f>
        <v>OK</v>
      </c>
      <c r="D36" s="146" t="str">
        <f>IF($A36="","",IF(ISNA(_xlfn.XLOOKUP(TRIM($A36),MASTER_Workers!$B$2:$B$474,MASTER_Workers!$B$2:$B$474)),"Master Missing","OK"))</f>
        <v>Master Missing</v>
      </c>
      <c r="E36" s="146" t="str">
        <f>IF(A36="","",IF(COUNTIF(Month_Engine!B:B,TRIM(J36))&gt;0,"OK","Missing"))</f>
        <v>Missing</v>
      </c>
      <c r="F36" s="146">
        <f t="shared" si="5"/>
        <v>31</v>
      </c>
      <c r="G36" s="146">
        <f t="shared" si="0"/>
        <v>31</v>
      </c>
      <c r="H36" s="150" t="str">
        <f t="shared" si="1"/>
        <v>Mismatch</v>
      </c>
      <c r="I36" s="443">
        <v>46173</v>
      </c>
      <c r="J36" s="444" t="s">
        <v>1814</v>
      </c>
      <c r="K36" s="444" t="s">
        <v>1815</v>
      </c>
      <c r="L36" s="445">
        <v>25</v>
      </c>
      <c r="M36" s="445">
        <v>0</v>
      </c>
      <c r="N36" s="445">
        <v>5</v>
      </c>
      <c r="O36" s="445">
        <v>1</v>
      </c>
      <c r="P36" s="445">
        <v>0</v>
      </c>
      <c r="Q36" s="445">
        <v>0</v>
      </c>
      <c r="R36" s="446">
        <v>0</v>
      </c>
      <c r="S36" s="146" t="str">
        <f t="shared" si="2"/>
        <v>Staff-1</v>
      </c>
    </row>
    <row r="37" spans="1:19" hidden="1" x14ac:dyDescent="0.45">
      <c r="A37" s="144" t="str">
        <f t="shared" si="3"/>
        <v>SK1ST0018</v>
      </c>
      <c r="B37" s="143" t="str">
        <f t="shared" si="4"/>
        <v>May2026_SK1ST0018</v>
      </c>
      <c r="C37" s="144" t="str">
        <f>IF(A37="","",IF(COUNTIF($B$2:B36,B37)&gt;0,"⚠ DUPLICATE","OK"))</f>
        <v>OK</v>
      </c>
      <c r="D37" s="146" t="str">
        <f>IF($A37="","",IF(ISNA(_xlfn.XLOOKUP(TRIM($A37),MASTER_Workers!$B$2:$B$474,MASTER_Workers!$B$2:$B$474)),"Master Missing","OK"))</f>
        <v>Master Missing</v>
      </c>
      <c r="E37" s="146" t="str">
        <f>IF(A37="","",IF(COUNTIF(Month_Engine!B:B,TRIM(J37))&gt;0,"OK","Missing"))</f>
        <v>Missing</v>
      </c>
      <c r="F37" s="146">
        <f t="shared" si="5"/>
        <v>31</v>
      </c>
      <c r="G37" s="146">
        <f t="shared" si="0"/>
        <v>31</v>
      </c>
      <c r="H37" s="150" t="str">
        <f t="shared" si="1"/>
        <v>Mismatch</v>
      </c>
      <c r="I37" s="443">
        <v>46173</v>
      </c>
      <c r="J37" s="444" t="s">
        <v>1816</v>
      </c>
      <c r="K37" s="444" t="s">
        <v>1817</v>
      </c>
      <c r="L37" s="445">
        <v>23.5</v>
      </c>
      <c r="M37" s="445">
        <v>0</v>
      </c>
      <c r="N37" s="445">
        <v>5</v>
      </c>
      <c r="O37" s="445">
        <v>1</v>
      </c>
      <c r="P37" s="445">
        <v>1.5</v>
      </c>
      <c r="Q37" s="445">
        <v>0</v>
      </c>
      <c r="R37" s="446">
        <v>0</v>
      </c>
      <c r="S37" s="146" t="str">
        <f t="shared" si="2"/>
        <v>Staff-1</v>
      </c>
    </row>
    <row r="38" spans="1:19" hidden="1" x14ac:dyDescent="0.45">
      <c r="A38" s="144" t="str">
        <f t="shared" si="3"/>
        <v>SK1ST0021</v>
      </c>
      <c r="B38" s="143" t="str">
        <f t="shared" si="4"/>
        <v>May2026_SK1ST0021</v>
      </c>
      <c r="C38" s="144" t="str">
        <f>IF(A38="","",IF(COUNTIF($B$2:B37,B38)&gt;0,"⚠ DUPLICATE","OK"))</f>
        <v>OK</v>
      </c>
      <c r="D38" s="146" t="str">
        <f>IF($A38="","",IF(ISNA(_xlfn.XLOOKUP(TRIM($A38),MASTER_Workers!$B$2:$B$474,MASTER_Workers!$B$2:$B$474)),"Master Missing","OK"))</f>
        <v>Master Missing</v>
      </c>
      <c r="E38" s="146" t="str">
        <f>IF(A38="","",IF(COUNTIF(Month_Engine!B:B,TRIM(J38))&gt;0,"OK","Missing"))</f>
        <v>Missing</v>
      </c>
      <c r="F38" s="146">
        <f t="shared" si="5"/>
        <v>31</v>
      </c>
      <c r="G38" s="146">
        <f t="shared" si="0"/>
        <v>31</v>
      </c>
      <c r="H38" s="150" t="str">
        <f t="shared" si="1"/>
        <v>Mismatch</v>
      </c>
      <c r="I38" s="443">
        <v>46173</v>
      </c>
      <c r="J38" s="444" t="s">
        <v>1818</v>
      </c>
      <c r="K38" s="444" t="s">
        <v>1819</v>
      </c>
      <c r="L38" s="445">
        <v>25</v>
      </c>
      <c r="M38" s="445">
        <v>0</v>
      </c>
      <c r="N38" s="445">
        <v>5</v>
      </c>
      <c r="O38" s="445">
        <v>1</v>
      </c>
      <c r="P38" s="445">
        <v>0</v>
      </c>
      <c r="Q38" s="445">
        <v>0</v>
      </c>
      <c r="R38" s="446">
        <v>0</v>
      </c>
      <c r="S38" s="146" t="str">
        <f t="shared" si="2"/>
        <v>Staff-1</v>
      </c>
    </row>
    <row r="39" spans="1:19" hidden="1" x14ac:dyDescent="0.45">
      <c r="A39" s="144" t="str">
        <f t="shared" si="3"/>
        <v>SK1ST0022</v>
      </c>
      <c r="B39" s="143" t="str">
        <f t="shared" si="4"/>
        <v>May2026_SK1ST0022</v>
      </c>
      <c r="C39" s="144" t="str">
        <f>IF(A39="","",IF(COUNTIF($B$2:B38,B39)&gt;0,"⚠ DUPLICATE","OK"))</f>
        <v>OK</v>
      </c>
      <c r="D39" s="146" t="str">
        <f>IF($A39="","",IF(ISNA(_xlfn.XLOOKUP(TRIM($A39),MASTER_Workers!$B$2:$B$474,MASTER_Workers!$B$2:$B$474)),"Master Missing","OK"))</f>
        <v>Master Missing</v>
      </c>
      <c r="E39" s="146" t="str">
        <f>IF(A39="","",IF(COUNTIF(Month_Engine!B:B,TRIM(J39))&gt;0,"OK","Missing"))</f>
        <v>Missing</v>
      </c>
      <c r="F39" s="146">
        <f t="shared" si="5"/>
        <v>31</v>
      </c>
      <c r="G39" s="146">
        <f t="shared" si="0"/>
        <v>31</v>
      </c>
      <c r="H39" s="150" t="str">
        <f t="shared" si="1"/>
        <v>Mismatch</v>
      </c>
      <c r="I39" s="443">
        <v>46173</v>
      </c>
      <c r="J39" s="444" t="s">
        <v>1820</v>
      </c>
      <c r="K39" s="444" t="s">
        <v>1821</v>
      </c>
      <c r="L39" s="445">
        <v>22.5</v>
      </c>
      <c r="M39" s="445">
        <v>0</v>
      </c>
      <c r="N39" s="445">
        <v>5</v>
      </c>
      <c r="O39" s="445">
        <v>1</v>
      </c>
      <c r="P39" s="445">
        <v>2.5</v>
      </c>
      <c r="Q39" s="445">
        <v>0</v>
      </c>
      <c r="R39" s="446">
        <v>0</v>
      </c>
      <c r="S39" s="146" t="str">
        <f t="shared" si="2"/>
        <v>Staff-1</v>
      </c>
    </row>
    <row r="40" spans="1:19" hidden="1" x14ac:dyDescent="0.45">
      <c r="A40" s="144" t="str">
        <f t="shared" si="3"/>
        <v>SK1ST0024</v>
      </c>
      <c r="B40" s="143" t="str">
        <f t="shared" si="4"/>
        <v>May2026_SK1ST0024</v>
      </c>
      <c r="C40" s="144" t="str">
        <f>IF(A40="","",IF(COUNTIF($B$2:B39,B40)&gt;0,"⚠ DUPLICATE","OK"))</f>
        <v>OK</v>
      </c>
      <c r="D40" s="146" t="str">
        <f>IF($A40="","",IF(ISNA(_xlfn.XLOOKUP(TRIM($A40),MASTER_Workers!$B$2:$B$474,MASTER_Workers!$B$2:$B$474)),"Master Missing","OK"))</f>
        <v>Master Missing</v>
      </c>
      <c r="E40" s="146" t="str">
        <f>IF(A40="","",IF(COUNTIF(Month_Engine!B:B,TRIM(J40))&gt;0,"OK","Missing"))</f>
        <v>Missing</v>
      </c>
      <c r="F40" s="146">
        <f t="shared" si="5"/>
        <v>31</v>
      </c>
      <c r="G40" s="146">
        <f t="shared" si="0"/>
        <v>31</v>
      </c>
      <c r="H40" s="150" t="str">
        <f t="shared" si="1"/>
        <v>Mismatch</v>
      </c>
      <c r="I40" s="443">
        <v>46173</v>
      </c>
      <c r="J40" s="444" t="s">
        <v>1822</v>
      </c>
      <c r="K40" s="444" t="s">
        <v>1823</v>
      </c>
      <c r="L40" s="445">
        <v>25</v>
      </c>
      <c r="M40" s="445">
        <v>0</v>
      </c>
      <c r="N40" s="445">
        <v>5</v>
      </c>
      <c r="O40" s="445">
        <v>1</v>
      </c>
      <c r="P40" s="445">
        <v>0</v>
      </c>
      <c r="Q40" s="445">
        <v>0</v>
      </c>
      <c r="R40" s="446">
        <v>0</v>
      </c>
      <c r="S40" s="146" t="str">
        <f t="shared" si="2"/>
        <v>Staff-1</v>
      </c>
    </row>
    <row r="41" spans="1:19" hidden="1" x14ac:dyDescent="0.45">
      <c r="A41" s="144" t="str">
        <f t="shared" si="3"/>
        <v>SK1ST0028</v>
      </c>
      <c r="B41" s="143" t="str">
        <f t="shared" si="4"/>
        <v>May2026_SK1ST0028</v>
      </c>
      <c r="C41" s="144" t="str">
        <f>IF(A41="","",IF(COUNTIF($B$2:B40,B41)&gt;0,"⚠ DUPLICATE","OK"))</f>
        <v>OK</v>
      </c>
      <c r="D41" s="146" t="str">
        <f>IF($A41="","",IF(ISNA(_xlfn.XLOOKUP(TRIM($A41),MASTER_Workers!$B$2:$B$474,MASTER_Workers!$B$2:$B$474)),"Master Missing","OK"))</f>
        <v>Master Missing</v>
      </c>
      <c r="E41" s="146" t="str">
        <f>IF(A41="","",IF(COUNTIF(Month_Engine!B:B,TRIM(J41))&gt;0,"OK","Missing"))</f>
        <v>Missing</v>
      </c>
      <c r="F41" s="146">
        <f t="shared" si="5"/>
        <v>31</v>
      </c>
      <c r="G41" s="146">
        <f t="shared" si="0"/>
        <v>31</v>
      </c>
      <c r="H41" s="150" t="str">
        <f t="shared" si="1"/>
        <v>Mismatch</v>
      </c>
      <c r="I41" s="443">
        <v>46173</v>
      </c>
      <c r="J41" s="444" t="s">
        <v>1824</v>
      </c>
      <c r="K41" s="444" t="s">
        <v>1825</v>
      </c>
      <c r="L41" s="445">
        <v>22</v>
      </c>
      <c r="M41" s="445">
        <v>0</v>
      </c>
      <c r="N41" s="445">
        <v>5</v>
      </c>
      <c r="O41" s="445">
        <v>1</v>
      </c>
      <c r="P41" s="445">
        <v>3</v>
      </c>
      <c r="Q41" s="445">
        <v>0</v>
      </c>
      <c r="R41" s="446">
        <v>0</v>
      </c>
      <c r="S41" s="146" t="str">
        <f t="shared" si="2"/>
        <v>Staff-1</v>
      </c>
    </row>
    <row r="42" spans="1:19" hidden="1" x14ac:dyDescent="0.45">
      <c r="A42" s="144" t="str">
        <f t="shared" si="3"/>
        <v>SK1ST0033</v>
      </c>
      <c r="B42" s="143" t="str">
        <f t="shared" si="4"/>
        <v>May2026_SK1ST0033</v>
      </c>
      <c r="C42" s="144" t="str">
        <f>IF(A42="","",IF(COUNTIF($B$2:B41,B42)&gt;0,"⚠ DUPLICATE","OK"))</f>
        <v>OK</v>
      </c>
      <c r="D42" s="146" t="str">
        <f>IF($A42="","",IF(ISNA(_xlfn.XLOOKUP(TRIM($A42),MASTER_Workers!$B$2:$B$474,MASTER_Workers!$B$2:$B$474)),"Master Missing","OK"))</f>
        <v>Master Missing</v>
      </c>
      <c r="E42" s="146" t="str">
        <f>IF(A42="","",IF(COUNTIF(Month_Engine!B:B,TRIM(J42))&gt;0,"OK","Missing"))</f>
        <v>Missing</v>
      </c>
      <c r="F42" s="146">
        <f t="shared" si="5"/>
        <v>31</v>
      </c>
      <c r="G42" s="146">
        <f>IF(A42="","",L42+O42+P42+R42+IF(ISNUMBER(SEARCH("Staff",S42)),N42,0))</f>
        <v>31</v>
      </c>
      <c r="H42" s="150" t="str">
        <f t="shared" si="1"/>
        <v>Mismatch</v>
      </c>
      <c r="I42" s="443">
        <v>46173</v>
      </c>
      <c r="J42" s="444" t="s">
        <v>1826</v>
      </c>
      <c r="K42" s="444" t="s">
        <v>1827</v>
      </c>
      <c r="L42" s="445">
        <v>25</v>
      </c>
      <c r="M42" s="445">
        <v>0</v>
      </c>
      <c r="N42" s="445">
        <v>5</v>
      </c>
      <c r="O42" s="445">
        <v>1</v>
      </c>
      <c r="P42" s="445">
        <v>0</v>
      </c>
      <c r="Q42" s="445">
        <v>0</v>
      </c>
      <c r="R42" s="446">
        <v>0</v>
      </c>
      <c r="S42" s="146" t="str">
        <f t="shared" si="2"/>
        <v>Staff-1</v>
      </c>
    </row>
    <row r="43" spans="1:19" hidden="1" x14ac:dyDescent="0.45">
      <c r="A43" s="144" t="str">
        <f t="shared" si="3"/>
        <v>SK1ST0034</v>
      </c>
      <c r="B43" s="143" t="str">
        <f t="shared" si="4"/>
        <v>May2026_SK1ST0034</v>
      </c>
      <c r="C43" s="144" t="str">
        <f>IF(A43="","",IF(COUNTIF($B$2:B42,B43)&gt;0,"⚠ DUPLICATE","OK"))</f>
        <v>OK</v>
      </c>
      <c r="D43" s="146" t="str">
        <f>IF($A43="","",IF(ISNA(_xlfn.XLOOKUP(TRIM($A43),MASTER_Workers!$B$2:$B$474,MASTER_Workers!$B$2:$B$474)),"Master Missing","OK"))</f>
        <v>Master Missing</v>
      </c>
      <c r="E43" s="146" t="str">
        <f>IF(A43="","",IF(COUNTIF(Month_Engine!B:B,TRIM(J43))&gt;0,"OK","Missing"))</f>
        <v>Missing</v>
      </c>
      <c r="F43" s="146">
        <f t="shared" si="5"/>
        <v>31</v>
      </c>
      <c r="G43" s="146">
        <f t="shared" si="0"/>
        <v>31</v>
      </c>
      <c r="H43" s="150" t="str">
        <f t="shared" si="1"/>
        <v>Mismatch</v>
      </c>
      <c r="I43" s="443">
        <v>46173</v>
      </c>
      <c r="J43" s="444" t="s">
        <v>1828</v>
      </c>
      <c r="K43" s="444" t="s">
        <v>1829</v>
      </c>
      <c r="L43" s="445">
        <v>24</v>
      </c>
      <c r="M43" s="445">
        <v>0</v>
      </c>
      <c r="N43" s="445">
        <v>5</v>
      </c>
      <c r="O43" s="445">
        <v>1</v>
      </c>
      <c r="P43" s="445">
        <v>1</v>
      </c>
      <c r="Q43" s="445">
        <v>0</v>
      </c>
      <c r="R43" s="446">
        <v>0</v>
      </c>
      <c r="S43" s="146" t="str">
        <f t="shared" si="2"/>
        <v>Staff-1</v>
      </c>
    </row>
    <row r="44" spans="1:19" hidden="1" x14ac:dyDescent="0.45">
      <c r="A44" s="144" t="str">
        <f t="shared" si="3"/>
        <v>SK1ST0036</v>
      </c>
      <c r="B44" s="143" t="str">
        <f t="shared" si="4"/>
        <v>May2026_SK1ST0036</v>
      </c>
      <c r="C44" s="144" t="str">
        <f>IF(A44="","",IF(COUNTIF($B$2:B43,B44)&gt;0,"⚠ DUPLICATE","OK"))</f>
        <v>OK</v>
      </c>
      <c r="D44" s="146" t="str">
        <f>IF($A44="","",IF(ISNA(_xlfn.XLOOKUP(TRIM($A44),MASTER_Workers!$B$2:$B$474,MASTER_Workers!$B$2:$B$474)),"Master Missing","OK"))</f>
        <v>Master Missing</v>
      </c>
      <c r="E44" s="146" t="str">
        <f>IF(A44="","",IF(COUNTIF(Month_Engine!B:B,TRIM(J44))&gt;0,"OK","Missing"))</f>
        <v>Missing</v>
      </c>
      <c r="F44" s="146">
        <f t="shared" si="5"/>
        <v>31</v>
      </c>
      <c r="G44" s="146">
        <f t="shared" si="0"/>
        <v>31</v>
      </c>
      <c r="H44" s="150" t="str">
        <f t="shared" si="1"/>
        <v>Mismatch</v>
      </c>
      <c r="I44" s="443">
        <v>46173</v>
      </c>
      <c r="J44" s="444" t="s">
        <v>1830</v>
      </c>
      <c r="K44" s="444" t="s">
        <v>1831</v>
      </c>
      <c r="L44" s="445">
        <v>24</v>
      </c>
      <c r="M44" s="445">
        <v>0</v>
      </c>
      <c r="N44" s="445">
        <v>5</v>
      </c>
      <c r="O44" s="445">
        <v>1</v>
      </c>
      <c r="P44" s="445">
        <v>1</v>
      </c>
      <c r="Q44" s="445">
        <v>0</v>
      </c>
      <c r="R44" s="446">
        <v>0</v>
      </c>
      <c r="S44" s="146" t="str">
        <f t="shared" si="2"/>
        <v>Staff-1</v>
      </c>
    </row>
    <row r="45" spans="1:19" hidden="1" x14ac:dyDescent="0.45">
      <c r="A45" s="144" t="str">
        <f t="shared" si="3"/>
        <v>SK1ST0048</v>
      </c>
      <c r="B45" s="143" t="str">
        <f t="shared" si="4"/>
        <v>May2026_SK1ST0048</v>
      </c>
      <c r="C45" s="144" t="str">
        <f>IF(A45="","",IF(COUNTIF($B$2:B44,B45)&gt;0,"⚠ DUPLICATE","OK"))</f>
        <v>OK</v>
      </c>
      <c r="D45" s="146" t="str">
        <f>IF($A45="","",IF(ISNA(_xlfn.XLOOKUP(TRIM($A45),MASTER_Workers!$B$2:$B$474,MASTER_Workers!$B$2:$B$474)),"Master Missing","OK"))</f>
        <v>Master Missing</v>
      </c>
      <c r="E45" s="146" t="str">
        <f>IF(A45="","",IF(COUNTIF(Month_Engine!B:B,TRIM(J45))&gt;0,"OK","Missing"))</f>
        <v>Missing</v>
      </c>
      <c r="F45" s="146">
        <f t="shared" si="5"/>
        <v>31</v>
      </c>
      <c r="G45" s="146">
        <f t="shared" si="0"/>
        <v>31</v>
      </c>
      <c r="H45" s="150" t="str">
        <f t="shared" si="1"/>
        <v>Mismatch</v>
      </c>
      <c r="I45" s="443">
        <v>46173</v>
      </c>
      <c r="J45" s="444" t="s">
        <v>1832</v>
      </c>
      <c r="K45" s="444" t="s">
        <v>1833</v>
      </c>
      <c r="L45" s="445">
        <v>18</v>
      </c>
      <c r="M45" s="445">
        <v>0</v>
      </c>
      <c r="N45" s="445">
        <v>4</v>
      </c>
      <c r="O45" s="445">
        <v>1</v>
      </c>
      <c r="P45" s="445">
        <v>8</v>
      </c>
      <c r="Q45" s="445">
        <v>0</v>
      </c>
      <c r="R45" s="446">
        <v>0</v>
      </c>
      <c r="S45" s="146" t="str">
        <f t="shared" si="2"/>
        <v>Staff-1</v>
      </c>
    </row>
    <row r="46" spans="1:19" hidden="1" x14ac:dyDescent="0.45">
      <c r="A46" s="144" t="str">
        <f t="shared" si="3"/>
        <v>SK1ST0067</v>
      </c>
      <c r="B46" s="143" t="str">
        <f t="shared" si="4"/>
        <v>May2026_SK1ST0067</v>
      </c>
      <c r="C46" s="144" t="str">
        <f>IF(A46="","",IF(COUNTIF($B$2:B45,B46)&gt;0,"⚠ DUPLICATE","OK"))</f>
        <v>OK</v>
      </c>
      <c r="D46" s="146" t="str">
        <f>IF($A46="","",IF(ISNA(_xlfn.XLOOKUP(TRIM($A46),MASTER_Workers!$B$2:$B$474,MASTER_Workers!$B$2:$B$474)),"Master Missing","OK"))</f>
        <v>Master Missing</v>
      </c>
      <c r="E46" s="146" t="str">
        <f>IF(A46="","",IF(COUNTIF(Month_Engine!B:B,TRIM(J46))&gt;0,"OK","Missing"))</f>
        <v>Missing</v>
      </c>
      <c r="F46" s="146">
        <f t="shared" si="5"/>
        <v>31</v>
      </c>
      <c r="G46" s="146">
        <f t="shared" si="0"/>
        <v>31</v>
      </c>
      <c r="H46" s="150" t="str">
        <f t="shared" si="1"/>
        <v>Mismatch</v>
      </c>
      <c r="I46" s="443">
        <v>46173</v>
      </c>
      <c r="J46" s="444" t="s">
        <v>1834</v>
      </c>
      <c r="K46" s="444" t="s">
        <v>1835</v>
      </c>
      <c r="L46" s="445">
        <v>25</v>
      </c>
      <c r="M46" s="445">
        <v>0</v>
      </c>
      <c r="N46" s="445">
        <v>5</v>
      </c>
      <c r="O46" s="445">
        <v>1</v>
      </c>
      <c r="P46" s="445">
        <v>0</v>
      </c>
      <c r="Q46" s="445">
        <v>0</v>
      </c>
      <c r="R46" s="446">
        <v>0</v>
      </c>
      <c r="S46" s="146" t="str">
        <f t="shared" si="2"/>
        <v>Staff-1</v>
      </c>
    </row>
    <row r="47" spans="1:19" hidden="1" x14ac:dyDescent="0.45">
      <c r="A47" s="144" t="str">
        <f t="shared" si="3"/>
        <v>SK1ST0077</v>
      </c>
      <c r="B47" s="143" t="str">
        <f t="shared" si="4"/>
        <v>May2026_SK1ST0077</v>
      </c>
      <c r="C47" s="144" t="str">
        <f>IF(A47="","",IF(COUNTIF($B$2:B46,B47)&gt;0,"⚠ DUPLICATE","OK"))</f>
        <v>OK</v>
      </c>
      <c r="D47" s="146" t="str">
        <f>IF($A47="","",IF(ISNA(_xlfn.XLOOKUP(TRIM($A47),MASTER_Workers!$B$2:$B$474,MASTER_Workers!$B$2:$B$474)),"Master Missing","OK"))</f>
        <v>Master Missing</v>
      </c>
      <c r="E47" s="146" t="str">
        <f>IF(A47="","",IF(COUNTIF(Month_Engine!B:B,TRIM(J47))&gt;0,"OK","Missing"))</f>
        <v>Missing</v>
      </c>
      <c r="F47" s="146">
        <f t="shared" si="5"/>
        <v>31</v>
      </c>
      <c r="G47" s="146">
        <f t="shared" si="0"/>
        <v>31</v>
      </c>
      <c r="H47" s="150" t="str">
        <f t="shared" si="1"/>
        <v>Mismatch</v>
      </c>
      <c r="I47" s="443">
        <v>46173</v>
      </c>
      <c r="J47" s="444" t="s">
        <v>1836</v>
      </c>
      <c r="K47" s="444" t="s">
        <v>1837</v>
      </c>
      <c r="L47" s="445">
        <v>25</v>
      </c>
      <c r="M47" s="445">
        <v>0</v>
      </c>
      <c r="N47" s="445">
        <v>5</v>
      </c>
      <c r="O47" s="445">
        <v>1</v>
      </c>
      <c r="P47" s="445">
        <v>0</v>
      </c>
      <c r="Q47" s="445">
        <v>0</v>
      </c>
      <c r="R47" s="446">
        <v>0</v>
      </c>
      <c r="S47" s="146" t="str">
        <f t="shared" si="2"/>
        <v>Staff-1</v>
      </c>
    </row>
    <row r="48" spans="1:19" hidden="1" x14ac:dyDescent="0.45">
      <c r="A48" s="144" t="str">
        <f t="shared" si="3"/>
        <v>SK1ST0079</v>
      </c>
      <c r="B48" s="143" t="str">
        <f t="shared" si="4"/>
        <v>May2026_SK1ST0079</v>
      </c>
      <c r="C48" s="144" t="str">
        <f>IF(A48="","",IF(COUNTIF($B$2:B47,B48)&gt;0,"⚠ DUPLICATE","OK"))</f>
        <v>OK</v>
      </c>
      <c r="D48" s="146" t="str">
        <f>IF($A48="","",IF(ISNA(_xlfn.XLOOKUP(TRIM($A48),MASTER_Workers!$B$2:$B$474,MASTER_Workers!$B$2:$B$474)),"Master Missing","OK"))</f>
        <v>Master Missing</v>
      </c>
      <c r="E48" s="146" t="str">
        <f>IF(A48="","",IF(COUNTIF(Month_Engine!B:B,TRIM(J48))&gt;0,"OK","Missing"))</f>
        <v>Missing</v>
      </c>
      <c r="F48" s="146">
        <f t="shared" si="5"/>
        <v>31</v>
      </c>
      <c r="G48" s="146">
        <f t="shared" si="0"/>
        <v>31</v>
      </c>
      <c r="H48" s="150" t="str">
        <f t="shared" si="1"/>
        <v>Mismatch</v>
      </c>
      <c r="I48" s="443">
        <v>46173</v>
      </c>
      <c r="J48" s="444" t="s">
        <v>1838</v>
      </c>
      <c r="K48" s="444" t="s">
        <v>1839</v>
      </c>
      <c r="L48" s="445">
        <v>19.5</v>
      </c>
      <c r="M48" s="445">
        <v>0</v>
      </c>
      <c r="N48" s="445">
        <v>7</v>
      </c>
      <c r="O48" s="445">
        <v>1</v>
      </c>
      <c r="P48" s="445">
        <v>3.5</v>
      </c>
      <c r="Q48" s="445">
        <v>0</v>
      </c>
      <c r="R48" s="446">
        <v>0</v>
      </c>
      <c r="S48" s="146" t="str">
        <f t="shared" si="2"/>
        <v>Staff-1</v>
      </c>
    </row>
    <row r="49" spans="1:19" hidden="1" x14ac:dyDescent="0.45">
      <c r="A49" s="144" t="str">
        <f t="shared" si="3"/>
        <v>SK1ST0081</v>
      </c>
      <c r="B49" s="143" t="str">
        <f t="shared" si="4"/>
        <v>May2026_SK1ST0081</v>
      </c>
      <c r="C49" s="144" t="str">
        <f>IF(A49="","",IF(COUNTIF($B$2:B48,B49)&gt;0,"⚠ DUPLICATE","OK"))</f>
        <v>OK</v>
      </c>
      <c r="D49" s="146" t="str">
        <f>IF($A49="","",IF(ISNA(_xlfn.XLOOKUP(TRIM($A49),MASTER_Workers!$B$2:$B$474,MASTER_Workers!$B$2:$B$474)),"Master Missing","OK"))</f>
        <v>Master Missing</v>
      </c>
      <c r="E49" s="146" t="str">
        <f>IF(A49="","",IF(COUNTIF(Month_Engine!B:B,TRIM(J49))&gt;0,"OK","Missing"))</f>
        <v>Missing</v>
      </c>
      <c r="F49" s="146">
        <f t="shared" si="5"/>
        <v>31</v>
      </c>
      <c r="G49" s="146">
        <f t="shared" si="0"/>
        <v>31</v>
      </c>
      <c r="H49" s="150" t="str">
        <f t="shared" si="1"/>
        <v>Mismatch</v>
      </c>
      <c r="I49" s="443">
        <v>46173</v>
      </c>
      <c r="J49" s="444" t="s">
        <v>1840</v>
      </c>
      <c r="K49" s="444" t="s">
        <v>1841</v>
      </c>
      <c r="L49" s="445">
        <v>20</v>
      </c>
      <c r="M49" s="445">
        <v>0</v>
      </c>
      <c r="N49" s="445">
        <v>5</v>
      </c>
      <c r="O49" s="445">
        <v>1</v>
      </c>
      <c r="P49" s="445">
        <v>5</v>
      </c>
      <c r="Q49" s="445">
        <v>0</v>
      </c>
      <c r="R49" s="446">
        <v>0</v>
      </c>
      <c r="S49" s="146" t="str">
        <f t="shared" si="2"/>
        <v>Staff-1</v>
      </c>
    </row>
    <row r="50" spans="1:19" hidden="1" x14ac:dyDescent="0.45">
      <c r="A50" s="144" t="str">
        <f t="shared" si="3"/>
        <v>SK1ST0084</v>
      </c>
      <c r="B50" s="143" t="str">
        <f t="shared" si="4"/>
        <v>May2026_SK1ST0084</v>
      </c>
      <c r="C50" s="144" t="str">
        <f>IF(A50="","",IF(COUNTIF($B$2:B49,B50)&gt;0,"⚠ DUPLICATE","OK"))</f>
        <v>OK</v>
      </c>
      <c r="D50" s="146" t="str">
        <f>IF($A50="","",IF(ISNA(_xlfn.XLOOKUP(TRIM($A50),MASTER_Workers!$B$2:$B$474,MASTER_Workers!$B$2:$B$474)),"Master Missing","OK"))</f>
        <v>Master Missing</v>
      </c>
      <c r="E50" s="146" t="str">
        <f>IF(A50="","",IF(COUNTIF(Month_Engine!B:B,TRIM(J50))&gt;0,"OK","Missing"))</f>
        <v>Missing</v>
      </c>
      <c r="F50" s="146">
        <f t="shared" si="5"/>
        <v>31</v>
      </c>
      <c r="G50" s="146">
        <f t="shared" si="0"/>
        <v>31</v>
      </c>
      <c r="H50" s="150" t="str">
        <f t="shared" si="1"/>
        <v>Mismatch</v>
      </c>
      <c r="I50" s="443">
        <v>46173</v>
      </c>
      <c r="J50" s="444" t="s">
        <v>1842</v>
      </c>
      <c r="K50" s="444" t="s">
        <v>1843</v>
      </c>
      <c r="L50" s="445">
        <v>25</v>
      </c>
      <c r="M50" s="445">
        <v>0</v>
      </c>
      <c r="N50" s="445">
        <v>5</v>
      </c>
      <c r="O50" s="445">
        <v>1</v>
      </c>
      <c r="P50" s="445">
        <v>0</v>
      </c>
      <c r="Q50" s="445">
        <v>0</v>
      </c>
      <c r="R50" s="446">
        <v>0</v>
      </c>
      <c r="S50" s="146" t="str">
        <f t="shared" si="2"/>
        <v>Staff-1</v>
      </c>
    </row>
    <row r="51" spans="1:19" hidden="1" x14ac:dyDescent="0.45">
      <c r="A51" s="144" t="str">
        <f t="shared" si="3"/>
        <v>SK1ST0086</v>
      </c>
      <c r="B51" s="143" t="str">
        <f t="shared" si="4"/>
        <v>May2026_SK1ST0086</v>
      </c>
      <c r="C51" s="144" t="str">
        <f>IF(A51="","",IF(COUNTIF($B$2:B50,B51)&gt;0,"⚠ DUPLICATE","OK"))</f>
        <v>OK</v>
      </c>
      <c r="D51" s="146" t="str">
        <f>IF($A51="","",IF(ISNA(_xlfn.XLOOKUP(TRIM($A51),MASTER_Workers!$B$2:$B$474,MASTER_Workers!$B$2:$B$474)),"Master Missing","OK"))</f>
        <v>Master Missing</v>
      </c>
      <c r="E51" s="146" t="str">
        <f>IF(A51="","",IF(COUNTIF(Month_Engine!B:B,TRIM(J51))&gt;0,"OK","Missing"))</f>
        <v>Missing</v>
      </c>
      <c r="F51" s="146">
        <f t="shared" si="5"/>
        <v>31</v>
      </c>
      <c r="G51" s="146">
        <f t="shared" si="0"/>
        <v>31</v>
      </c>
      <c r="H51" s="150" t="str">
        <f t="shared" si="1"/>
        <v>Mismatch</v>
      </c>
      <c r="I51" s="443">
        <v>46173</v>
      </c>
      <c r="J51" s="444" t="s">
        <v>1844</v>
      </c>
      <c r="K51" s="444" t="s">
        <v>1845</v>
      </c>
      <c r="L51" s="445">
        <v>25</v>
      </c>
      <c r="M51" s="445">
        <v>0</v>
      </c>
      <c r="N51" s="445">
        <v>5</v>
      </c>
      <c r="O51" s="445">
        <v>1</v>
      </c>
      <c r="P51" s="445">
        <v>0</v>
      </c>
      <c r="Q51" s="445">
        <v>0</v>
      </c>
      <c r="R51" s="446">
        <v>0</v>
      </c>
      <c r="S51" s="146" t="str">
        <f t="shared" si="2"/>
        <v>Staff-1</v>
      </c>
    </row>
    <row r="52" spans="1:19" hidden="1" x14ac:dyDescent="0.45">
      <c r="A52" s="144" t="str">
        <f t="shared" si="3"/>
        <v>SK1ST0088</v>
      </c>
      <c r="B52" s="143" t="str">
        <f t="shared" si="4"/>
        <v>May2026_SK1ST0088</v>
      </c>
      <c r="C52" s="144" t="str">
        <f>IF(A52="","",IF(COUNTIF($B$2:B51,B52)&gt;0,"⚠ DUPLICATE","OK"))</f>
        <v>OK</v>
      </c>
      <c r="D52" s="146" t="str">
        <f>IF($A52="","",IF(ISNA(_xlfn.XLOOKUP(TRIM($A52),MASTER_Workers!$B$2:$B$474,MASTER_Workers!$B$2:$B$474)),"Master Missing","OK"))</f>
        <v>Master Missing</v>
      </c>
      <c r="E52" s="146" t="str">
        <f>IF(A52="","",IF(COUNTIF(Month_Engine!B:B,TRIM(J52))&gt;0,"OK","Missing"))</f>
        <v>Missing</v>
      </c>
      <c r="F52" s="146">
        <f t="shared" si="5"/>
        <v>31</v>
      </c>
      <c r="G52" s="146">
        <f t="shared" si="0"/>
        <v>31</v>
      </c>
      <c r="H52" s="150" t="str">
        <f t="shared" si="1"/>
        <v>Mismatch</v>
      </c>
      <c r="I52" s="443">
        <v>46173</v>
      </c>
      <c r="J52" s="444" t="s">
        <v>1846</v>
      </c>
      <c r="K52" s="444" t="s">
        <v>1847</v>
      </c>
      <c r="L52" s="445">
        <v>25</v>
      </c>
      <c r="M52" s="445">
        <v>0</v>
      </c>
      <c r="N52" s="445">
        <v>5</v>
      </c>
      <c r="O52" s="445">
        <v>1</v>
      </c>
      <c r="P52" s="445">
        <v>0</v>
      </c>
      <c r="Q52" s="445">
        <v>0</v>
      </c>
      <c r="R52" s="446">
        <v>0</v>
      </c>
      <c r="S52" s="146" t="str">
        <f t="shared" si="2"/>
        <v>Staff-1</v>
      </c>
    </row>
    <row r="53" spans="1:19" hidden="1" x14ac:dyDescent="0.45">
      <c r="A53" s="144" t="str">
        <f t="shared" si="3"/>
        <v>SK1ST0091</v>
      </c>
      <c r="B53" s="143" t="str">
        <f t="shared" si="4"/>
        <v>May2026_SK1ST0091</v>
      </c>
      <c r="C53" s="144" t="str">
        <f>IF(A53="","",IF(COUNTIF($B$2:B52,B53)&gt;0,"⚠ DUPLICATE","OK"))</f>
        <v>OK</v>
      </c>
      <c r="D53" s="146" t="str">
        <f>IF($A53="","",IF(ISNA(_xlfn.XLOOKUP(TRIM($A53),MASTER_Workers!$B$2:$B$474,MASTER_Workers!$B$2:$B$474)),"Master Missing","OK"))</f>
        <v>Master Missing</v>
      </c>
      <c r="E53" s="146" t="str">
        <f>IF(A53="","",IF(COUNTIF(Month_Engine!B:B,TRIM(J53))&gt;0,"OK","Missing"))</f>
        <v>Missing</v>
      </c>
      <c r="F53" s="146">
        <f t="shared" si="5"/>
        <v>31</v>
      </c>
      <c r="G53" s="146">
        <f t="shared" si="0"/>
        <v>31</v>
      </c>
      <c r="H53" s="150" t="str">
        <f t="shared" si="1"/>
        <v>Mismatch</v>
      </c>
      <c r="I53" s="443">
        <v>46173</v>
      </c>
      <c r="J53" s="444" t="s">
        <v>1848</v>
      </c>
      <c r="K53" s="448" t="s">
        <v>1849</v>
      </c>
      <c r="L53" s="445">
        <v>25</v>
      </c>
      <c r="M53" s="445">
        <v>0</v>
      </c>
      <c r="N53" s="445">
        <v>5</v>
      </c>
      <c r="O53" s="445">
        <v>1</v>
      </c>
      <c r="P53" s="445">
        <v>0</v>
      </c>
      <c r="Q53" s="445">
        <v>0</v>
      </c>
      <c r="R53" s="446">
        <v>0</v>
      </c>
      <c r="S53" s="146" t="str">
        <f t="shared" si="2"/>
        <v>Staff-1</v>
      </c>
    </row>
    <row r="54" spans="1:19" hidden="1" x14ac:dyDescent="0.45">
      <c r="A54" s="144" t="str">
        <f t="shared" si="3"/>
        <v>SK1ST0092</v>
      </c>
      <c r="B54" s="143" t="str">
        <f t="shared" si="4"/>
        <v>May2026_SK1ST0092</v>
      </c>
      <c r="C54" s="144" t="str">
        <f>IF(A54="","",IF(COUNTIF($B$2:B53,B54)&gt;0,"⚠ DUPLICATE","OK"))</f>
        <v>OK</v>
      </c>
      <c r="D54" s="146" t="str">
        <f>IF($A54="","",IF(ISNA(_xlfn.XLOOKUP(TRIM($A54),MASTER_Workers!$B$2:$B$474,MASTER_Workers!$B$2:$B$474)),"Master Missing","OK"))</f>
        <v>Master Missing</v>
      </c>
      <c r="E54" s="146" t="str">
        <f>IF(A54="","",IF(COUNTIF(Month_Engine!B:B,TRIM(J54))&gt;0,"OK","Missing"))</f>
        <v>Missing</v>
      </c>
      <c r="F54" s="146">
        <f t="shared" si="5"/>
        <v>31</v>
      </c>
      <c r="G54" s="146">
        <f t="shared" si="0"/>
        <v>29</v>
      </c>
      <c r="H54" s="150" t="str">
        <f t="shared" si="1"/>
        <v>Mismatch</v>
      </c>
      <c r="I54" s="443">
        <v>46173</v>
      </c>
      <c r="J54" s="444" t="s">
        <v>1850</v>
      </c>
      <c r="K54" s="444" t="s">
        <v>1851</v>
      </c>
      <c r="L54" s="445">
        <v>23</v>
      </c>
      <c r="M54" s="445">
        <v>2</v>
      </c>
      <c r="N54" s="445">
        <v>5</v>
      </c>
      <c r="O54" s="445">
        <v>1</v>
      </c>
      <c r="P54" s="445">
        <v>0</v>
      </c>
      <c r="Q54" s="445">
        <v>0</v>
      </c>
      <c r="R54" s="446">
        <v>0</v>
      </c>
      <c r="S54" s="146" t="str">
        <f t="shared" si="2"/>
        <v>Staff-1</v>
      </c>
    </row>
    <row r="55" spans="1:19" x14ac:dyDescent="0.45">
      <c r="A55" s="144" t="str">
        <f t="shared" si="3"/>
        <v>SK1WK0001</v>
      </c>
      <c r="B55" s="143" t="str">
        <f t="shared" si="4"/>
        <v>May2026_SK1WK0001</v>
      </c>
      <c r="C55" s="143" t="str">
        <f>IF(A55="","",IF(COUNTIF($B$2:B54,B55)&gt;0,"⚠ DUPLICATE","OK"))</f>
        <v>OK</v>
      </c>
      <c r="D55" s="146" t="str">
        <f>IF($A55="","",IF(ISNA(_xlfn.XLOOKUP(TRIM($A55),MASTER_Workers!$B$2:$B$474,MASTER_Workers!$B$2:$B$474)),"Master Missing","OK"))</f>
        <v>OK</v>
      </c>
      <c r="E55" s="146" t="str">
        <f>IF(A55="","",IF(COUNTIF(Month_Engine!B:B,TRIM(J55))&gt;0,"OK","Missing"))</f>
        <v>OK</v>
      </c>
      <c r="F55" s="146">
        <f t="shared" si="5"/>
        <v>31</v>
      </c>
      <c r="G55" s="146">
        <f t="shared" si="0"/>
        <v>26</v>
      </c>
      <c r="H55" s="150" t="str">
        <f t="shared" si="1"/>
        <v>OK</v>
      </c>
      <c r="I55" s="443">
        <v>46173</v>
      </c>
      <c r="J55" s="536" t="s">
        <v>321</v>
      </c>
      <c r="K55" s="536" t="s">
        <v>322</v>
      </c>
      <c r="L55" s="537">
        <v>25</v>
      </c>
      <c r="M55" s="537">
        <v>0</v>
      </c>
      <c r="N55" s="537">
        <v>5</v>
      </c>
      <c r="O55" s="537">
        <v>1</v>
      </c>
      <c r="P55" s="538">
        <v>0</v>
      </c>
      <c r="Q55" s="537">
        <v>0</v>
      </c>
      <c r="R55" s="537">
        <v>0</v>
      </c>
      <c r="S55" s="146" t="str">
        <f t="shared" si="2"/>
        <v>Worker-Com-1</v>
      </c>
    </row>
    <row r="56" spans="1:19" x14ac:dyDescent="0.45">
      <c r="A56" s="144" t="str">
        <f t="shared" si="3"/>
        <v>SK1WK0002</v>
      </c>
      <c r="B56" s="143" t="str">
        <f t="shared" si="4"/>
        <v>May2026_SK1WK0002</v>
      </c>
      <c r="C56" s="144" t="str">
        <f>IF(A56="","",IF(COUNTIF($B$2:B55,B56)&gt;0,"⚠ DUPLICATE","OK"))</f>
        <v>OK</v>
      </c>
      <c r="D56" s="146" t="str">
        <f>IF($A56="","",IF(ISNA(_xlfn.XLOOKUP(TRIM($A56),MASTER_Workers!$B$2:$B$474,MASTER_Workers!$B$2:$B$474)),"Master Missing","OK"))</f>
        <v>Master Missing</v>
      </c>
      <c r="E56" s="146" t="str">
        <f>IF(A56="","",IF(COUNTIF(Month_Engine!B:B,TRIM(J56))&gt;0,"OK","Missing"))</f>
        <v>Missing</v>
      </c>
      <c r="F56" s="146">
        <f t="shared" si="5"/>
        <v>31</v>
      </c>
      <c r="G56" s="146">
        <f t="shared" si="0"/>
        <v>0</v>
      </c>
      <c r="H56" s="150" t="str">
        <f t="shared" si="1"/>
        <v>Mismatch</v>
      </c>
      <c r="I56" s="443">
        <v>46173</v>
      </c>
      <c r="J56" s="542" t="s">
        <v>1852</v>
      </c>
      <c r="K56" s="542" t="s">
        <v>162</v>
      </c>
      <c r="L56" s="543">
        <v>0</v>
      </c>
      <c r="M56" s="543">
        <v>0</v>
      </c>
      <c r="N56" s="543">
        <v>0</v>
      </c>
      <c r="O56" s="543">
        <v>0</v>
      </c>
      <c r="P56" s="543">
        <v>0</v>
      </c>
      <c r="Q56" s="543">
        <v>31</v>
      </c>
      <c r="R56" s="544">
        <v>0</v>
      </c>
      <c r="S56" s="146" t="str">
        <f t="shared" si="2"/>
        <v>Worker-Com-1</v>
      </c>
    </row>
    <row r="57" spans="1:19" x14ac:dyDescent="0.45">
      <c r="A57" s="144" t="str">
        <f t="shared" si="3"/>
        <v>SK1WK0003</v>
      </c>
      <c r="B57" s="143" t="str">
        <f t="shared" si="4"/>
        <v>May2026_SK1WK0003</v>
      </c>
      <c r="C57" s="143" t="str">
        <f>IF(A57="","",IF(COUNTIF($B$2:B56,B57)&gt;0,"⚠ DUPLICATE","OK"))</f>
        <v>OK</v>
      </c>
      <c r="D57" s="146" t="str">
        <f>IF($A57="","",IF(ISNA(_xlfn.XLOOKUP(TRIM($A57),MASTER_Workers!$B$2:$B$474,MASTER_Workers!$B$2:$B$474)),"Master Missing","OK"))</f>
        <v>OK</v>
      </c>
      <c r="E57" s="146" t="str">
        <f>IF(A57="","",IF(COUNTIF(Month_Engine!B:B,TRIM(J57))&gt;0,"OK","Missing"))</f>
        <v>OK</v>
      </c>
      <c r="F57" s="146">
        <f t="shared" si="5"/>
        <v>31</v>
      </c>
      <c r="G57" s="146">
        <f t="shared" si="0"/>
        <v>24.5</v>
      </c>
      <c r="H57" s="150" t="str">
        <f t="shared" si="1"/>
        <v>OK</v>
      </c>
      <c r="I57" s="443">
        <v>46173</v>
      </c>
      <c r="J57" s="539" t="s">
        <v>324</v>
      </c>
      <c r="K57" s="539" t="s">
        <v>325</v>
      </c>
      <c r="L57" s="540">
        <v>19.5</v>
      </c>
      <c r="M57" s="540">
        <v>1.5</v>
      </c>
      <c r="N57" s="540">
        <v>5</v>
      </c>
      <c r="O57" s="540">
        <v>1</v>
      </c>
      <c r="P57" s="541">
        <v>4</v>
      </c>
      <c r="Q57" s="540">
        <v>0</v>
      </c>
      <c r="R57" s="540">
        <v>0</v>
      </c>
      <c r="S57" s="146" t="str">
        <f t="shared" si="2"/>
        <v>Worker-Com-1</v>
      </c>
    </row>
    <row r="58" spans="1:19" x14ac:dyDescent="0.45">
      <c r="A58" s="144" t="str">
        <f t="shared" si="3"/>
        <v>SK1WK0005</v>
      </c>
      <c r="B58" s="143" t="str">
        <f t="shared" si="4"/>
        <v>May2026_SK1WK0005</v>
      </c>
      <c r="C58" s="143" t="str">
        <f>IF(A58="","",IF(COUNTIF($B$2:B57,B58)&gt;0,"⚠ DUPLICATE","OK"))</f>
        <v>OK</v>
      </c>
      <c r="D58" s="146" t="str">
        <f>IF($A58="","",IF(ISNA(_xlfn.XLOOKUP(TRIM($A58),MASTER_Workers!$B$2:$B$474,MASTER_Workers!$B$2:$B$474)),"Master Missing","OK"))</f>
        <v>OK</v>
      </c>
      <c r="E58" s="146" t="str">
        <f>IF(A58="","",IF(COUNTIF(Month_Engine!B:B,TRIM(J58))&gt;0,"OK","Missing"))</f>
        <v>OK</v>
      </c>
      <c r="F58" s="146">
        <f t="shared" si="5"/>
        <v>31</v>
      </c>
      <c r="G58" s="146">
        <f t="shared" si="0"/>
        <v>23</v>
      </c>
      <c r="H58" s="150" t="str">
        <f t="shared" si="1"/>
        <v>OK</v>
      </c>
      <c r="I58" s="443">
        <v>46173</v>
      </c>
      <c r="J58" s="444" t="s">
        <v>328</v>
      </c>
      <c r="K58" s="444" t="s">
        <v>329</v>
      </c>
      <c r="L58" s="445">
        <v>22</v>
      </c>
      <c r="M58" s="445">
        <v>3</v>
      </c>
      <c r="N58" s="445">
        <v>5</v>
      </c>
      <c r="O58" s="445">
        <v>1</v>
      </c>
      <c r="P58" s="449">
        <v>0</v>
      </c>
      <c r="Q58" s="445">
        <v>0</v>
      </c>
      <c r="R58" s="446">
        <v>0</v>
      </c>
      <c r="S58" s="146" t="str">
        <f t="shared" si="2"/>
        <v>Worker-Com-1</v>
      </c>
    </row>
    <row r="59" spans="1:19" x14ac:dyDescent="0.45">
      <c r="A59" s="144" t="str">
        <f t="shared" si="3"/>
        <v>SK1WK0006</v>
      </c>
      <c r="B59" s="143" t="str">
        <f t="shared" si="4"/>
        <v>May2026_SK1WK0006</v>
      </c>
      <c r="C59" s="143" t="str">
        <f>IF(A59="","",IF(COUNTIF($B$2:B58,B59)&gt;0,"⚠ DUPLICATE","OK"))</f>
        <v>OK</v>
      </c>
      <c r="D59" s="146" t="str">
        <f>IF($A59="","",IF(ISNA(_xlfn.XLOOKUP(TRIM($A59),MASTER_Workers!$B$2:$B$474,MASTER_Workers!$B$2:$B$474)),"Master Missing","OK"))</f>
        <v>OK</v>
      </c>
      <c r="E59" s="146" t="str">
        <f>IF(A59="","",IF(COUNTIF(Month_Engine!B:B,TRIM(J59))&gt;0,"OK","Missing"))</f>
        <v>OK</v>
      </c>
      <c r="F59" s="146">
        <f t="shared" si="5"/>
        <v>31</v>
      </c>
      <c r="G59" s="146">
        <f t="shared" si="0"/>
        <v>26</v>
      </c>
      <c r="H59" s="150" t="str">
        <f t="shared" si="1"/>
        <v>OK</v>
      </c>
      <c r="I59" s="443">
        <v>46173</v>
      </c>
      <c r="J59" s="444" t="s">
        <v>331</v>
      </c>
      <c r="K59" s="444" t="s">
        <v>332</v>
      </c>
      <c r="L59" s="445">
        <v>25</v>
      </c>
      <c r="M59" s="445">
        <v>0</v>
      </c>
      <c r="N59" s="445">
        <v>5</v>
      </c>
      <c r="O59" s="445">
        <v>1</v>
      </c>
      <c r="P59" s="449">
        <v>0</v>
      </c>
      <c r="Q59" s="445">
        <v>0</v>
      </c>
      <c r="R59" s="446">
        <v>0</v>
      </c>
      <c r="S59" s="146" t="str">
        <f t="shared" si="2"/>
        <v>Worker-Com-1</v>
      </c>
    </row>
    <row r="60" spans="1:19" x14ac:dyDescent="0.45">
      <c r="A60" s="144" t="str">
        <f t="shared" si="3"/>
        <v>SK1WK0015</v>
      </c>
      <c r="B60" s="143" t="str">
        <f t="shared" si="4"/>
        <v>May2026_SK1WK0015</v>
      </c>
      <c r="C60" s="143" t="str">
        <f>IF(A60="","",IF(COUNTIF($B$2:B59,B60)&gt;0,"⚠ DUPLICATE","OK"))</f>
        <v>OK</v>
      </c>
      <c r="D60" s="146" t="str">
        <f>IF($A60="","",IF(ISNA(_xlfn.XLOOKUP(TRIM($A60),MASTER_Workers!$B$2:$B$474,MASTER_Workers!$B$2:$B$474)),"Master Missing","OK"))</f>
        <v>OK</v>
      </c>
      <c r="E60" s="146" t="str">
        <f>IF(A60="","",IF(COUNTIF(Month_Engine!B:B,TRIM(J60))&gt;0,"OK","Missing"))</f>
        <v>OK</v>
      </c>
      <c r="F60" s="146">
        <f t="shared" si="5"/>
        <v>31</v>
      </c>
      <c r="G60" s="146">
        <f t="shared" si="0"/>
        <v>22</v>
      </c>
      <c r="H60" s="150" t="str">
        <f t="shared" si="1"/>
        <v>OK</v>
      </c>
      <c r="I60" s="443">
        <v>46173</v>
      </c>
      <c r="J60" s="444" t="s">
        <v>334</v>
      </c>
      <c r="K60" s="444" t="s">
        <v>335</v>
      </c>
      <c r="L60" s="445">
        <v>21</v>
      </c>
      <c r="M60" s="445">
        <v>4</v>
      </c>
      <c r="N60" s="445">
        <v>5</v>
      </c>
      <c r="O60" s="445">
        <v>1</v>
      </c>
      <c r="P60" s="449">
        <v>0</v>
      </c>
      <c r="Q60" s="445">
        <v>0</v>
      </c>
      <c r="R60" s="446">
        <v>0</v>
      </c>
      <c r="S60" s="146" t="str">
        <f t="shared" si="2"/>
        <v>Worker-Com-1</v>
      </c>
    </row>
    <row r="61" spans="1:19" x14ac:dyDescent="0.45">
      <c r="A61" s="144" t="str">
        <f t="shared" si="3"/>
        <v>SK1WK0025</v>
      </c>
      <c r="B61" s="143" t="str">
        <f t="shared" si="4"/>
        <v>May2026_SK1WK0025</v>
      </c>
      <c r="C61" s="143" t="str">
        <f>IF(A61="","",IF(COUNTIF($B$2:B60,B61)&gt;0,"⚠ DUPLICATE","OK"))</f>
        <v>OK</v>
      </c>
      <c r="D61" s="146" t="str">
        <f>IF($A61="","",IF(ISNA(_xlfn.XLOOKUP(TRIM($A61),MASTER_Workers!$B$2:$B$474,MASTER_Workers!$B$2:$B$474)),"Master Missing","OK"))</f>
        <v>OK</v>
      </c>
      <c r="E61" s="146" t="str">
        <f>IF(A61="","",IF(COUNTIF(Month_Engine!B:B,TRIM(J61))&gt;0,"OK","Missing"))</f>
        <v>OK</v>
      </c>
      <c r="F61" s="146">
        <f t="shared" si="5"/>
        <v>31</v>
      </c>
      <c r="G61" s="146">
        <f t="shared" si="0"/>
        <v>25</v>
      </c>
      <c r="H61" s="150" t="str">
        <f t="shared" si="1"/>
        <v>OK</v>
      </c>
      <c r="I61" s="443">
        <v>46173</v>
      </c>
      <c r="J61" s="444" t="s">
        <v>337</v>
      </c>
      <c r="K61" s="444" t="s">
        <v>338</v>
      </c>
      <c r="L61" s="445">
        <v>24</v>
      </c>
      <c r="M61" s="445">
        <v>1</v>
      </c>
      <c r="N61" s="445">
        <v>5</v>
      </c>
      <c r="O61" s="445">
        <v>1</v>
      </c>
      <c r="P61" s="449">
        <v>0</v>
      </c>
      <c r="Q61" s="445">
        <v>0</v>
      </c>
      <c r="R61" s="446">
        <v>0</v>
      </c>
      <c r="S61" s="146" t="str">
        <f t="shared" si="2"/>
        <v>Worker-Com-1</v>
      </c>
    </row>
    <row r="62" spans="1:19" x14ac:dyDescent="0.45">
      <c r="A62" s="144" t="str">
        <f t="shared" si="3"/>
        <v>SK1WK0030</v>
      </c>
      <c r="B62" s="143" t="str">
        <f t="shared" si="4"/>
        <v>May2026_SK1WK0030</v>
      </c>
      <c r="C62" s="143" t="str">
        <f>IF(A62="","",IF(COUNTIF($B$2:B61,B62)&gt;0,"⚠ DUPLICATE","OK"))</f>
        <v>OK</v>
      </c>
      <c r="D62" s="146" t="str">
        <f>IF($A62="","",IF(ISNA(_xlfn.XLOOKUP(TRIM($A62),MASTER_Workers!$B$2:$B$474,MASTER_Workers!$B$2:$B$474)),"Master Missing","OK"))</f>
        <v>OK</v>
      </c>
      <c r="E62" s="146" t="str">
        <f>IF(A62="","",IF(COUNTIF(Month_Engine!B:B,TRIM(J62))&gt;0,"OK","Missing"))</f>
        <v>OK</v>
      </c>
      <c r="F62" s="146">
        <f t="shared" si="5"/>
        <v>31</v>
      </c>
      <c r="G62" s="146">
        <f t="shared" si="0"/>
        <v>24</v>
      </c>
      <c r="H62" s="150" t="str">
        <f t="shared" si="1"/>
        <v>OK</v>
      </c>
      <c r="I62" s="443">
        <v>46173</v>
      </c>
      <c r="J62" s="444" t="s">
        <v>340</v>
      </c>
      <c r="K62" s="444" t="s">
        <v>341</v>
      </c>
      <c r="L62" s="445">
        <v>18</v>
      </c>
      <c r="M62" s="445">
        <v>2</v>
      </c>
      <c r="N62" s="445">
        <v>5</v>
      </c>
      <c r="O62" s="445">
        <v>1</v>
      </c>
      <c r="P62" s="449">
        <v>5</v>
      </c>
      <c r="Q62" s="445">
        <v>0</v>
      </c>
      <c r="R62" s="446">
        <v>0</v>
      </c>
      <c r="S62" s="146" t="str">
        <f t="shared" si="2"/>
        <v>Worker-Com-1</v>
      </c>
    </row>
    <row r="63" spans="1:19" x14ac:dyDescent="0.45">
      <c r="A63" s="144" t="str">
        <f t="shared" si="3"/>
        <v>SK1WK0034</v>
      </c>
      <c r="B63" s="143" t="str">
        <f t="shared" si="4"/>
        <v>May2026_SK1WK0034</v>
      </c>
      <c r="C63" s="143" t="str">
        <f>IF(A63="","",IF(COUNTIF($B$2:B62,B63)&gt;0,"⚠ DUPLICATE","OK"))</f>
        <v>OK</v>
      </c>
      <c r="D63" s="146" t="str">
        <f>IF($A63="","",IF(ISNA(_xlfn.XLOOKUP(TRIM($A63),MASTER_Workers!$B$2:$B$474,MASTER_Workers!$B$2:$B$474)),"Master Missing","OK"))</f>
        <v>OK</v>
      </c>
      <c r="E63" s="146" t="str">
        <f>IF(A63="","",IF(COUNTIF(Month_Engine!B:B,TRIM(J63))&gt;0,"OK","Missing"))</f>
        <v>OK</v>
      </c>
      <c r="F63" s="146">
        <f t="shared" si="5"/>
        <v>31</v>
      </c>
      <c r="G63" s="146">
        <f t="shared" si="0"/>
        <v>20</v>
      </c>
      <c r="H63" s="150" t="str">
        <f t="shared" si="1"/>
        <v>OK</v>
      </c>
      <c r="I63" s="443">
        <v>46173</v>
      </c>
      <c r="J63" s="444" t="s">
        <v>346</v>
      </c>
      <c r="K63" s="444" t="s">
        <v>347</v>
      </c>
      <c r="L63" s="445">
        <v>19</v>
      </c>
      <c r="M63" s="445">
        <v>6</v>
      </c>
      <c r="N63" s="445">
        <v>5</v>
      </c>
      <c r="O63" s="445">
        <v>1</v>
      </c>
      <c r="P63" s="449">
        <v>0</v>
      </c>
      <c r="Q63" s="445">
        <v>0</v>
      </c>
      <c r="R63" s="446">
        <v>0</v>
      </c>
      <c r="S63" s="146" t="str">
        <f t="shared" si="2"/>
        <v>Worker-Com-1</v>
      </c>
    </row>
    <row r="64" spans="1:19" x14ac:dyDescent="0.45">
      <c r="A64" s="144" t="str">
        <f t="shared" si="3"/>
        <v>SK1WK0038</v>
      </c>
      <c r="B64" s="143" t="str">
        <f t="shared" si="4"/>
        <v>May2026_SK1WK0038</v>
      </c>
      <c r="C64" s="143" t="str">
        <f>IF(A64="","",IF(COUNTIF($B$2:B63,B64)&gt;0,"⚠ DUPLICATE","OK"))</f>
        <v>OK</v>
      </c>
      <c r="D64" s="146" t="str">
        <f>IF($A64="","",IF(ISNA(_xlfn.XLOOKUP(TRIM($A64),MASTER_Workers!$B$2:$B$474,MASTER_Workers!$B$2:$B$474)),"Master Missing","OK"))</f>
        <v>OK</v>
      </c>
      <c r="E64" s="146" t="str">
        <f>IF(A64="","",IF(COUNTIF(Month_Engine!B:B,TRIM(J64))&gt;0,"OK","Missing"))</f>
        <v>OK</v>
      </c>
      <c r="F64" s="146">
        <f t="shared" si="5"/>
        <v>31</v>
      </c>
      <c r="G64" s="146">
        <f t="shared" si="0"/>
        <v>24</v>
      </c>
      <c r="H64" s="150" t="str">
        <f t="shared" si="1"/>
        <v>OK</v>
      </c>
      <c r="I64" s="443">
        <v>46173</v>
      </c>
      <c r="J64" s="444" t="s">
        <v>350</v>
      </c>
      <c r="K64" s="444" t="s">
        <v>351</v>
      </c>
      <c r="L64" s="445">
        <v>4</v>
      </c>
      <c r="M64" s="447">
        <v>2</v>
      </c>
      <c r="N64" s="445">
        <v>5</v>
      </c>
      <c r="O64" s="445">
        <v>0</v>
      </c>
      <c r="P64" s="449">
        <v>20</v>
      </c>
      <c r="Q64" s="445">
        <v>0</v>
      </c>
      <c r="R64" s="446">
        <v>0</v>
      </c>
      <c r="S64" s="146" t="str">
        <f t="shared" si="2"/>
        <v>Worker-Com-1</v>
      </c>
    </row>
    <row r="65" spans="1:19" x14ac:dyDescent="0.45">
      <c r="A65" s="144" t="str">
        <f t="shared" si="3"/>
        <v>SK1WK0042</v>
      </c>
      <c r="B65" s="143" t="str">
        <f t="shared" si="4"/>
        <v>May2026_SK1WK0042</v>
      </c>
      <c r="C65" s="143" t="str">
        <f>IF(A65="","",IF(COUNTIF($B$2:B64,B65)&gt;0,"⚠ DUPLICATE","OK"))</f>
        <v>OK</v>
      </c>
      <c r="D65" s="146" t="str">
        <f>IF($A65="","",IF(ISNA(_xlfn.XLOOKUP(TRIM($A65),MASTER_Workers!$B$2:$B$474,MASTER_Workers!$B$2:$B$474)),"Master Missing","OK"))</f>
        <v>OK</v>
      </c>
      <c r="E65" s="146" t="str">
        <f>IF(A65="","",IF(COUNTIF(Month_Engine!B:B,TRIM(J65))&gt;0,"OK","Missing"))</f>
        <v>OK</v>
      </c>
      <c r="F65" s="146">
        <f t="shared" si="5"/>
        <v>31</v>
      </c>
      <c r="G65" s="146">
        <f t="shared" si="0"/>
        <v>23</v>
      </c>
      <c r="H65" s="150" t="str">
        <f t="shared" si="1"/>
        <v>OK</v>
      </c>
      <c r="I65" s="443">
        <v>46173</v>
      </c>
      <c r="J65" s="444" t="s">
        <v>353</v>
      </c>
      <c r="K65" s="444" t="s">
        <v>354</v>
      </c>
      <c r="L65" s="445">
        <v>20</v>
      </c>
      <c r="M65" s="445">
        <v>3</v>
      </c>
      <c r="N65" s="445">
        <v>5</v>
      </c>
      <c r="O65" s="445">
        <v>1</v>
      </c>
      <c r="P65" s="449">
        <v>2</v>
      </c>
      <c r="Q65" s="445">
        <v>0</v>
      </c>
      <c r="R65" s="446">
        <v>0</v>
      </c>
      <c r="S65" s="146" t="str">
        <f t="shared" si="2"/>
        <v>Worker-Com-1</v>
      </c>
    </row>
    <row r="66" spans="1:19" x14ac:dyDescent="0.45">
      <c r="A66" s="144" t="str">
        <f t="shared" si="3"/>
        <v>SK1WK0044</v>
      </c>
      <c r="B66" s="143" t="str">
        <f t="shared" si="4"/>
        <v>May2026_SK1WK0044</v>
      </c>
      <c r="C66" s="144" t="str">
        <f>IF(A66="","",IF(COUNTIF($B$2:B65,B66)&gt;0,"⚠ DUPLICATE","OK"))</f>
        <v>OK</v>
      </c>
      <c r="D66" s="146" t="str">
        <f>IF($A66="","",IF(ISNA(_xlfn.XLOOKUP(TRIM($A66),MASTER_Workers!$B$2:$B$474,MASTER_Workers!$B$2:$B$474)),"Master Missing","OK"))</f>
        <v>OK</v>
      </c>
      <c r="E66" s="146" t="str">
        <f>IF(A66="","",IF(COUNTIF(Month_Engine!B:B,TRIM(J66))&gt;0,"OK","Missing"))</f>
        <v>OK</v>
      </c>
      <c r="F66" s="146">
        <f t="shared" si="5"/>
        <v>31</v>
      </c>
      <c r="G66" s="146">
        <f t="shared" si="0"/>
        <v>26</v>
      </c>
      <c r="H66" s="150" t="str">
        <f t="shared" si="1"/>
        <v>OK</v>
      </c>
      <c r="I66" s="443">
        <v>46173</v>
      </c>
      <c r="J66" s="444" t="s">
        <v>1794</v>
      </c>
      <c r="K66" s="444" t="s">
        <v>208</v>
      </c>
      <c r="L66" s="445">
        <v>19.5</v>
      </c>
      <c r="M66" s="445">
        <v>0</v>
      </c>
      <c r="N66" s="445">
        <v>5</v>
      </c>
      <c r="O66" s="445">
        <v>1</v>
      </c>
      <c r="P66" s="449">
        <v>5.5</v>
      </c>
      <c r="Q66" s="445">
        <v>0</v>
      </c>
      <c r="R66" s="446">
        <v>0</v>
      </c>
      <c r="S66" s="146" t="str">
        <f t="shared" si="2"/>
        <v>Worker-Com-1</v>
      </c>
    </row>
    <row r="67" spans="1:19" x14ac:dyDescent="0.45">
      <c r="A67" s="144" t="str">
        <f t="shared" si="3"/>
        <v>SK1WK0046</v>
      </c>
      <c r="B67" s="143" t="str">
        <f t="shared" si="4"/>
        <v>May2026_SK1WK0046</v>
      </c>
      <c r="C67" s="143" t="str">
        <f>IF(A67="","",IF(COUNTIF($B$2:B66,B67)&gt;0,"⚠ DUPLICATE","OK"))</f>
        <v>OK</v>
      </c>
      <c r="D67" s="146" t="str">
        <f>IF($A67="","",IF(ISNA(_xlfn.XLOOKUP(TRIM($A67),MASTER_Workers!$B$2:$B$474,MASTER_Workers!$B$2:$B$474)),"Master Missing","OK"))</f>
        <v>OK</v>
      </c>
      <c r="E67" s="146" t="str">
        <f>IF(A67="","",IF(COUNTIF(Month_Engine!B:B,TRIM(J67))&gt;0,"OK","Missing"))</f>
        <v>OK</v>
      </c>
      <c r="F67" s="146">
        <f t="shared" si="5"/>
        <v>31</v>
      </c>
      <c r="G67" s="146">
        <f t="shared" si="0"/>
        <v>25.5</v>
      </c>
      <c r="H67" s="150" t="str">
        <f t="shared" si="1"/>
        <v>OK</v>
      </c>
      <c r="I67" s="443">
        <v>46173</v>
      </c>
      <c r="J67" s="444" t="s">
        <v>356</v>
      </c>
      <c r="K67" s="444" t="s">
        <v>357</v>
      </c>
      <c r="L67" s="445">
        <v>20.5</v>
      </c>
      <c r="M67" s="445">
        <v>0.5</v>
      </c>
      <c r="N67" s="445">
        <v>5</v>
      </c>
      <c r="O67" s="445">
        <v>1</v>
      </c>
      <c r="P67" s="449">
        <v>4</v>
      </c>
      <c r="Q67" s="445">
        <v>0</v>
      </c>
      <c r="R67" s="446">
        <v>0</v>
      </c>
      <c r="S67" s="146" t="str">
        <f t="shared" si="2"/>
        <v>Worker-Com-1</v>
      </c>
    </row>
    <row r="68" spans="1:19" x14ac:dyDescent="0.45">
      <c r="A68" s="144" t="str">
        <f t="shared" si="3"/>
        <v>SK1WK0047</v>
      </c>
      <c r="B68" s="143" t="str">
        <f t="shared" si="4"/>
        <v>May2026_SK1WK0047</v>
      </c>
      <c r="C68" s="143" t="str">
        <f>IF(A68="","",IF(COUNTIF($B$2:B67,B68)&gt;0,"⚠ DUPLICATE","OK"))</f>
        <v>OK</v>
      </c>
      <c r="D68" s="146" t="str">
        <f>IF($A68="","",IF(ISNA(_xlfn.XLOOKUP(TRIM($A68),MASTER_Workers!$B$2:$B$474,MASTER_Workers!$B$2:$B$474)),"Master Missing","OK"))</f>
        <v>OK</v>
      </c>
      <c r="E68" s="146" t="str">
        <f>IF(A68="","",IF(COUNTIF(Month_Engine!B:B,TRIM(J68))&gt;0,"OK","Missing"))</f>
        <v>OK</v>
      </c>
      <c r="F68" s="146">
        <f t="shared" si="5"/>
        <v>31</v>
      </c>
      <c r="G68" s="146">
        <f t="shared" ref="G68:G131" si="6">IF(A68="","",L68+O68+P68+R68+IF(ISNUMBER(SEARCH("Staff",S68)),N68,0))</f>
        <v>24</v>
      </c>
      <c r="H68" s="150" t="str">
        <f t="shared" ref="H68:H131" si="7">IF(A68="","",IF(AND(C68="OK",D68="OK",E68="OK",F68=DAY(EOMONTH(I68,0))),"OK","Mismatch"))</f>
        <v>OK</v>
      </c>
      <c r="I68" s="443">
        <v>46173</v>
      </c>
      <c r="J68" s="444" t="s">
        <v>359</v>
      </c>
      <c r="K68" s="444" t="s">
        <v>360</v>
      </c>
      <c r="L68" s="445">
        <v>22</v>
      </c>
      <c r="M68" s="445">
        <v>2</v>
      </c>
      <c r="N68" s="445">
        <v>5</v>
      </c>
      <c r="O68" s="445">
        <v>1</v>
      </c>
      <c r="P68" s="449">
        <v>1</v>
      </c>
      <c r="Q68" s="445">
        <v>0</v>
      </c>
      <c r="R68" s="446">
        <v>0</v>
      </c>
      <c r="S68" s="146" t="str">
        <f t="shared" ref="S68:S131" si="8">IF(LEFT(A68,6)="SV2PCO","Worker-SV2",
IF(LEFT(A68,5)="SV2ST","Staff-SV2",
IF(LEFT(A68,4)="SV2P","Worker-Com-SV2",
IF(LEFT(A68,5)="SK1ST","Staff-1",
IF(LEFT(A68,5)="SK3ST","Staff-3",
IF(LEFT(A68,5)="SK1CW","Worker-1",
IF(LEFT(A68,5)="SK3CW","Worker-3",
IF(LEFT(A68,5)="SK1WK","Worker-Com-1",
IF(LEFT(A68,5)="SK3WK","Worker-Com-3","")))))))))</f>
        <v>Worker-Com-1</v>
      </c>
    </row>
    <row r="69" spans="1:19" x14ac:dyDescent="0.45">
      <c r="A69" s="144" t="str">
        <f t="shared" ref="A69:A132" si="9">IF(J69="","",TRIM(J69))</f>
        <v>SK1WK0053</v>
      </c>
      <c r="B69" s="143" t="str">
        <f t="shared" ref="B69:B132" si="10">IF(A69="","",TEXT(I69,"MMMYYYY")&amp;"_"&amp;TRIM(J69))</f>
        <v>May2026_SK1WK0053</v>
      </c>
      <c r="C69" s="143" t="str">
        <f>IF(A69="","",IF(COUNTIF($B$2:B68,B69)&gt;0,"⚠ DUPLICATE","OK"))</f>
        <v>OK</v>
      </c>
      <c r="D69" s="146" t="str">
        <f>IF($A69="","",IF(ISNA(_xlfn.XLOOKUP(TRIM($A69),MASTER_Workers!$B$2:$B$474,MASTER_Workers!$B$2:$B$474)),"Master Missing","OK"))</f>
        <v>OK</v>
      </c>
      <c r="E69" s="146" t="str">
        <f>IF(A69="","",IF(COUNTIF(Month_Engine!B:B,TRIM(J69))&gt;0,"OK","Missing"))</f>
        <v>OK</v>
      </c>
      <c r="F69" s="146">
        <f t="shared" ref="F69:F132" si="11">IF(A69="","",SUM(L69:Q69))</f>
        <v>31</v>
      </c>
      <c r="G69" s="146">
        <f t="shared" si="6"/>
        <v>24</v>
      </c>
      <c r="H69" s="150" t="str">
        <f t="shared" si="7"/>
        <v>OK</v>
      </c>
      <c r="I69" s="443">
        <v>46173</v>
      </c>
      <c r="J69" s="444" t="s">
        <v>362</v>
      </c>
      <c r="K69" s="444" t="s">
        <v>363</v>
      </c>
      <c r="L69" s="445">
        <v>23</v>
      </c>
      <c r="M69" s="445">
        <v>2</v>
      </c>
      <c r="N69" s="445">
        <v>5</v>
      </c>
      <c r="O69" s="445">
        <v>1</v>
      </c>
      <c r="P69" s="449">
        <v>0</v>
      </c>
      <c r="Q69" s="445">
        <v>0</v>
      </c>
      <c r="R69" s="446">
        <v>0</v>
      </c>
      <c r="S69" s="146" t="str">
        <f t="shared" si="8"/>
        <v>Worker-Com-1</v>
      </c>
    </row>
    <row r="70" spans="1:19" x14ac:dyDescent="0.45">
      <c r="A70" s="144" t="str">
        <f t="shared" si="9"/>
        <v>SK1WK0057</v>
      </c>
      <c r="B70" s="143" t="str">
        <f t="shared" si="10"/>
        <v>May2026_SK1WK0057</v>
      </c>
      <c r="C70" s="143" t="str">
        <f>IF(A70="","",IF(COUNTIF($B$2:B69,B70)&gt;0,"⚠ DUPLICATE","OK"))</f>
        <v>OK</v>
      </c>
      <c r="D70" s="146" t="str">
        <f>IF($A70="","",IF(ISNA(_xlfn.XLOOKUP(TRIM($A70),MASTER_Workers!$B$2:$B$474,MASTER_Workers!$B$2:$B$474)),"Master Missing","OK"))</f>
        <v>OK</v>
      </c>
      <c r="E70" s="146" t="str">
        <f>IF(A70="","",IF(COUNTIF(Month_Engine!B:B,TRIM(J70))&gt;0,"OK","Missing"))</f>
        <v>OK</v>
      </c>
      <c r="F70" s="146">
        <f t="shared" si="11"/>
        <v>31</v>
      </c>
      <c r="G70" s="146">
        <f t="shared" si="6"/>
        <v>21</v>
      </c>
      <c r="H70" s="150" t="str">
        <f t="shared" si="7"/>
        <v>OK</v>
      </c>
      <c r="I70" s="443">
        <v>46173</v>
      </c>
      <c r="J70" s="444" t="s">
        <v>365</v>
      </c>
      <c r="K70" s="444" t="s">
        <v>366</v>
      </c>
      <c r="L70" s="445">
        <v>20</v>
      </c>
      <c r="M70" s="445">
        <v>5</v>
      </c>
      <c r="N70" s="445">
        <v>5</v>
      </c>
      <c r="O70" s="445">
        <v>1</v>
      </c>
      <c r="P70" s="449">
        <v>0</v>
      </c>
      <c r="Q70" s="445">
        <v>0</v>
      </c>
      <c r="R70" s="446">
        <v>0</v>
      </c>
      <c r="S70" s="146" t="str">
        <f t="shared" si="8"/>
        <v>Worker-Com-1</v>
      </c>
    </row>
    <row r="71" spans="1:19" x14ac:dyDescent="0.45">
      <c r="A71" s="144" t="str">
        <f t="shared" si="9"/>
        <v>SK1WK0059</v>
      </c>
      <c r="B71" s="143" t="str">
        <f t="shared" si="10"/>
        <v>May2026_SK1WK0059</v>
      </c>
      <c r="C71" s="143" t="str">
        <f>IF(A71="","",IF(COUNTIF($B$2:B70,B71)&gt;0,"⚠ DUPLICATE","OK"))</f>
        <v>OK</v>
      </c>
      <c r="D71" s="146" t="str">
        <f>IF($A71="","",IF(ISNA(_xlfn.XLOOKUP(TRIM($A71),MASTER_Workers!$B$2:$B$474,MASTER_Workers!$B$2:$B$474)),"Master Missing","OK"))</f>
        <v>OK</v>
      </c>
      <c r="E71" s="146" t="str">
        <f>IF(A71="","",IF(COUNTIF(Month_Engine!B:B,TRIM(J71))&gt;0,"OK","Missing"))</f>
        <v>OK</v>
      </c>
      <c r="F71" s="146">
        <f t="shared" si="11"/>
        <v>31</v>
      </c>
      <c r="G71" s="146">
        <f t="shared" si="6"/>
        <v>26</v>
      </c>
      <c r="H71" s="150" t="str">
        <f t="shared" si="7"/>
        <v>OK</v>
      </c>
      <c r="I71" s="443">
        <v>46173</v>
      </c>
      <c r="J71" s="444" t="s">
        <v>368</v>
      </c>
      <c r="K71" s="444" t="s">
        <v>369</v>
      </c>
      <c r="L71" s="445">
        <v>25</v>
      </c>
      <c r="M71" s="445">
        <v>0</v>
      </c>
      <c r="N71" s="445">
        <v>5</v>
      </c>
      <c r="O71" s="445">
        <v>1</v>
      </c>
      <c r="P71" s="449">
        <v>0</v>
      </c>
      <c r="Q71" s="445">
        <v>0</v>
      </c>
      <c r="R71" s="446">
        <v>0</v>
      </c>
      <c r="S71" s="146" t="str">
        <f t="shared" si="8"/>
        <v>Worker-Com-1</v>
      </c>
    </row>
    <row r="72" spans="1:19" x14ac:dyDescent="0.45">
      <c r="A72" s="144" t="str">
        <f t="shared" si="9"/>
        <v>SK1WK0060</v>
      </c>
      <c r="B72" s="143" t="str">
        <f t="shared" si="10"/>
        <v>May2026_SK1WK0060</v>
      </c>
      <c r="C72" s="143" t="str">
        <f>IF(A72="","",IF(COUNTIF($B$2:B71,B72)&gt;0,"⚠ DUPLICATE","OK"))</f>
        <v>OK</v>
      </c>
      <c r="D72" s="146" t="str">
        <f>IF($A72="","",IF(ISNA(_xlfn.XLOOKUP(TRIM($A72),MASTER_Workers!$B$2:$B$474,MASTER_Workers!$B$2:$B$474)),"Master Missing","OK"))</f>
        <v>OK</v>
      </c>
      <c r="E72" s="146" t="str">
        <f>IF(A72="","",IF(COUNTIF(Month_Engine!B:B,TRIM(J72))&gt;0,"OK","Missing"))</f>
        <v>OK</v>
      </c>
      <c r="F72" s="146">
        <f t="shared" si="11"/>
        <v>31</v>
      </c>
      <c r="G72" s="146">
        <f t="shared" si="6"/>
        <v>23</v>
      </c>
      <c r="H72" s="150" t="str">
        <f t="shared" si="7"/>
        <v>OK</v>
      </c>
      <c r="I72" s="443">
        <v>46173</v>
      </c>
      <c r="J72" s="444" t="s">
        <v>371</v>
      </c>
      <c r="K72" s="444" t="s">
        <v>372</v>
      </c>
      <c r="L72" s="445">
        <v>22</v>
      </c>
      <c r="M72" s="445">
        <v>3</v>
      </c>
      <c r="N72" s="445">
        <v>5</v>
      </c>
      <c r="O72" s="445">
        <v>1</v>
      </c>
      <c r="P72" s="449">
        <v>0</v>
      </c>
      <c r="Q72" s="445">
        <v>0</v>
      </c>
      <c r="R72" s="446">
        <v>0</v>
      </c>
      <c r="S72" s="146" t="str">
        <f t="shared" si="8"/>
        <v>Worker-Com-1</v>
      </c>
    </row>
    <row r="73" spans="1:19" x14ac:dyDescent="0.45">
      <c r="A73" s="144" t="str">
        <f t="shared" si="9"/>
        <v>SK1WK0063</v>
      </c>
      <c r="B73" s="143" t="str">
        <f t="shared" si="10"/>
        <v>May2026_SK1WK0063</v>
      </c>
      <c r="C73" s="143" t="str">
        <f>IF(A73="","",IF(COUNTIF($B$2:B72,B73)&gt;0,"⚠ DUPLICATE","OK"))</f>
        <v>OK</v>
      </c>
      <c r="D73" s="146" t="str">
        <f>IF($A73="","",IF(ISNA(_xlfn.XLOOKUP(TRIM($A73),MASTER_Workers!$B$2:$B$474,MASTER_Workers!$B$2:$B$474)),"Master Missing","OK"))</f>
        <v>OK</v>
      </c>
      <c r="E73" s="146" t="str">
        <f>IF(A73="","",IF(COUNTIF(Month_Engine!B:B,TRIM(J73))&gt;0,"OK","Missing"))</f>
        <v>OK</v>
      </c>
      <c r="F73" s="146">
        <f t="shared" si="11"/>
        <v>31</v>
      </c>
      <c r="G73" s="146">
        <f t="shared" si="6"/>
        <v>21</v>
      </c>
      <c r="H73" s="150" t="str">
        <f t="shared" si="7"/>
        <v>OK</v>
      </c>
      <c r="I73" s="443">
        <v>46173</v>
      </c>
      <c r="J73" s="444" t="s">
        <v>374</v>
      </c>
      <c r="K73" s="448" t="s">
        <v>375</v>
      </c>
      <c r="L73" s="445">
        <v>20</v>
      </c>
      <c r="M73" s="445">
        <v>5</v>
      </c>
      <c r="N73" s="445">
        <v>5</v>
      </c>
      <c r="O73" s="445">
        <v>1</v>
      </c>
      <c r="P73" s="449">
        <v>0</v>
      </c>
      <c r="Q73" s="445">
        <v>0</v>
      </c>
      <c r="R73" s="446">
        <v>0</v>
      </c>
      <c r="S73" s="146" t="str">
        <f t="shared" si="8"/>
        <v>Worker-Com-1</v>
      </c>
    </row>
    <row r="74" spans="1:19" x14ac:dyDescent="0.45">
      <c r="A74" s="144" t="str">
        <f t="shared" si="9"/>
        <v>SK1WK0080</v>
      </c>
      <c r="B74" s="143" t="str">
        <f t="shared" si="10"/>
        <v>May2026_SK1WK0080</v>
      </c>
      <c r="C74" s="143" t="str">
        <f>IF(A74="","",IF(COUNTIF($B$2:B73,B74)&gt;0,"⚠ DUPLICATE","OK"))</f>
        <v>OK</v>
      </c>
      <c r="D74" s="146" t="str">
        <f>IF($A74="","",IF(ISNA(_xlfn.XLOOKUP(TRIM($A74),MASTER_Workers!$B$2:$B$474,MASTER_Workers!$B$2:$B$474)),"Master Missing","OK"))</f>
        <v>OK</v>
      </c>
      <c r="E74" s="146" t="str">
        <f>IF(A74="","",IF(COUNTIF(Month_Engine!B:B,TRIM(J74))&gt;0,"OK","Missing"))</f>
        <v>OK</v>
      </c>
      <c r="F74" s="146">
        <f t="shared" si="11"/>
        <v>31</v>
      </c>
      <c r="G74" s="146">
        <f t="shared" si="6"/>
        <v>24</v>
      </c>
      <c r="H74" s="150" t="str">
        <f t="shared" si="7"/>
        <v>OK</v>
      </c>
      <c r="I74" s="443">
        <v>46173</v>
      </c>
      <c r="J74" s="444" t="s">
        <v>377</v>
      </c>
      <c r="K74" s="444" t="s">
        <v>378</v>
      </c>
      <c r="L74" s="445">
        <v>23</v>
      </c>
      <c r="M74" s="445">
        <v>2</v>
      </c>
      <c r="N74" s="445">
        <v>5</v>
      </c>
      <c r="O74" s="445">
        <v>1</v>
      </c>
      <c r="P74" s="449">
        <v>0</v>
      </c>
      <c r="Q74" s="445">
        <v>0</v>
      </c>
      <c r="R74" s="446">
        <v>0</v>
      </c>
      <c r="S74" s="146" t="str">
        <f t="shared" si="8"/>
        <v>Worker-Com-1</v>
      </c>
    </row>
    <row r="75" spans="1:19" x14ac:dyDescent="0.45">
      <c r="A75" s="144" t="str">
        <f t="shared" si="9"/>
        <v>SK1WK0082</v>
      </c>
      <c r="B75" s="143" t="str">
        <f t="shared" si="10"/>
        <v>May2026_SK1WK0082</v>
      </c>
      <c r="C75" s="143" t="str">
        <f>IF(A75="","",IF(COUNTIF($B$2:B74,B75)&gt;0,"⚠ DUPLICATE","OK"))</f>
        <v>OK</v>
      </c>
      <c r="D75" s="146" t="str">
        <f>IF($A75="","",IF(ISNA(_xlfn.XLOOKUP(TRIM($A75),MASTER_Workers!$B$2:$B$474,MASTER_Workers!$B$2:$B$474)),"Master Missing","OK"))</f>
        <v>OK</v>
      </c>
      <c r="E75" s="146" t="str">
        <f>IF(A75="","",IF(COUNTIF(Month_Engine!B:B,TRIM(J75))&gt;0,"OK","Missing"))</f>
        <v>OK</v>
      </c>
      <c r="F75" s="146">
        <f t="shared" si="11"/>
        <v>31</v>
      </c>
      <c r="G75" s="146">
        <f t="shared" si="6"/>
        <v>24</v>
      </c>
      <c r="H75" s="150" t="str">
        <f t="shared" si="7"/>
        <v>OK</v>
      </c>
      <c r="I75" s="443">
        <v>46173</v>
      </c>
      <c r="J75" s="444" t="s">
        <v>380</v>
      </c>
      <c r="K75" s="444" t="s">
        <v>381</v>
      </c>
      <c r="L75" s="445">
        <v>23</v>
      </c>
      <c r="M75" s="445">
        <v>2</v>
      </c>
      <c r="N75" s="445">
        <v>5</v>
      </c>
      <c r="O75" s="445">
        <v>1</v>
      </c>
      <c r="P75" s="449">
        <v>0</v>
      </c>
      <c r="Q75" s="445">
        <v>0</v>
      </c>
      <c r="R75" s="446">
        <v>0</v>
      </c>
      <c r="S75" s="146" t="str">
        <f t="shared" si="8"/>
        <v>Worker-Com-1</v>
      </c>
    </row>
    <row r="76" spans="1:19" x14ac:dyDescent="0.45">
      <c r="A76" s="144" t="str">
        <f t="shared" si="9"/>
        <v>SK1WK0083</v>
      </c>
      <c r="B76" s="143" t="str">
        <f t="shared" si="10"/>
        <v>May2026_SK1WK0083</v>
      </c>
      <c r="C76" s="143" t="str">
        <f>IF(A76="","",IF(COUNTIF($B$2:B75,B76)&gt;0,"⚠ DUPLICATE","OK"))</f>
        <v>OK</v>
      </c>
      <c r="D76" s="146" t="str">
        <f>IF($A76="","",IF(ISNA(_xlfn.XLOOKUP(TRIM($A76),MASTER_Workers!$B$2:$B$474,MASTER_Workers!$B$2:$B$474)),"Master Missing","OK"))</f>
        <v>OK</v>
      </c>
      <c r="E76" s="146" t="str">
        <f>IF(A76="","",IF(COUNTIF(Month_Engine!B:B,TRIM(J76))&gt;0,"OK","Missing"))</f>
        <v>OK</v>
      </c>
      <c r="F76" s="146">
        <f t="shared" si="11"/>
        <v>31</v>
      </c>
      <c r="G76" s="146">
        <f t="shared" si="6"/>
        <v>26</v>
      </c>
      <c r="H76" s="150" t="str">
        <f t="shared" si="7"/>
        <v>OK</v>
      </c>
      <c r="I76" s="443">
        <v>46173</v>
      </c>
      <c r="J76" s="444" t="s">
        <v>383</v>
      </c>
      <c r="K76" s="444" t="s">
        <v>384</v>
      </c>
      <c r="L76" s="445">
        <v>22</v>
      </c>
      <c r="M76" s="445">
        <v>0</v>
      </c>
      <c r="N76" s="445">
        <v>5</v>
      </c>
      <c r="O76" s="445">
        <v>1</v>
      </c>
      <c r="P76" s="449">
        <v>3</v>
      </c>
      <c r="Q76" s="445">
        <v>0</v>
      </c>
      <c r="R76" s="446">
        <v>0</v>
      </c>
      <c r="S76" s="146" t="str">
        <f t="shared" si="8"/>
        <v>Worker-Com-1</v>
      </c>
    </row>
    <row r="77" spans="1:19" x14ac:dyDescent="0.45">
      <c r="A77" s="144" t="str">
        <f t="shared" si="9"/>
        <v>SK1WK0084</v>
      </c>
      <c r="B77" s="143" t="str">
        <f t="shared" si="10"/>
        <v>May2026_SK1WK0084</v>
      </c>
      <c r="C77" s="143" t="str">
        <f>IF(A77="","",IF(COUNTIF($B$2:B76,B77)&gt;0,"⚠ DUPLICATE","OK"))</f>
        <v>OK</v>
      </c>
      <c r="D77" s="146" t="str">
        <f>IF($A77="","",IF(ISNA(_xlfn.XLOOKUP(TRIM($A77),MASTER_Workers!$B$2:$B$474,MASTER_Workers!$B$2:$B$474)),"Master Missing","OK"))</f>
        <v>OK</v>
      </c>
      <c r="E77" s="146" t="str">
        <f>IF(A77="","",IF(COUNTIF(Month_Engine!B:B,TRIM(J77))&gt;0,"OK","Missing"))</f>
        <v>OK</v>
      </c>
      <c r="F77" s="146">
        <f t="shared" si="11"/>
        <v>31</v>
      </c>
      <c r="G77" s="146">
        <f t="shared" si="6"/>
        <v>26</v>
      </c>
      <c r="H77" s="150" t="str">
        <f t="shared" si="7"/>
        <v>OK</v>
      </c>
      <c r="I77" s="443">
        <v>46173</v>
      </c>
      <c r="J77" s="444" t="s">
        <v>386</v>
      </c>
      <c r="K77" s="444" t="s">
        <v>387</v>
      </c>
      <c r="L77" s="445">
        <v>21</v>
      </c>
      <c r="M77" s="445">
        <v>0</v>
      </c>
      <c r="N77" s="445">
        <v>5</v>
      </c>
      <c r="O77" s="445">
        <v>1</v>
      </c>
      <c r="P77" s="449">
        <v>4</v>
      </c>
      <c r="Q77" s="445">
        <v>0</v>
      </c>
      <c r="R77" s="446">
        <v>0</v>
      </c>
      <c r="S77" s="146" t="str">
        <f t="shared" si="8"/>
        <v>Worker-Com-1</v>
      </c>
    </row>
    <row r="78" spans="1:19" x14ac:dyDescent="0.45">
      <c r="A78" s="144" t="str">
        <f t="shared" si="9"/>
        <v>SK1WK0086</v>
      </c>
      <c r="B78" s="143" t="str">
        <f t="shared" si="10"/>
        <v>May2026_SK1WK0086</v>
      </c>
      <c r="C78" s="143" t="str">
        <f>IF(A78="","",IF(COUNTIF($B$2:B77,B78)&gt;0,"⚠ DUPLICATE","OK"))</f>
        <v>OK</v>
      </c>
      <c r="D78" s="146" t="str">
        <f>IF($A78="","",IF(ISNA(_xlfn.XLOOKUP(TRIM($A78),MASTER_Workers!$B$2:$B$474,MASTER_Workers!$B$2:$B$474)),"Master Missing","OK"))</f>
        <v>OK</v>
      </c>
      <c r="E78" s="146" t="str">
        <f>IF(A78="","",IF(COUNTIF(Month_Engine!B:B,TRIM(J78))&gt;0,"OK","Missing"))</f>
        <v>OK</v>
      </c>
      <c r="F78" s="146">
        <f t="shared" si="11"/>
        <v>31</v>
      </c>
      <c r="G78" s="146">
        <f t="shared" si="6"/>
        <v>22.5</v>
      </c>
      <c r="H78" s="150" t="str">
        <f t="shared" si="7"/>
        <v>OK</v>
      </c>
      <c r="I78" s="443">
        <v>46173</v>
      </c>
      <c r="J78" s="444" t="s">
        <v>389</v>
      </c>
      <c r="K78" s="444" t="s">
        <v>390</v>
      </c>
      <c r="L78" s="445">
        <v>21.5</v>
      </c>
      <c r="M78" s="445">
        <v>3.5</v>
      </c>
      <c r="N78" s="445">
        <v>5</v>
      </c>
      <c r="O78" s="445">
        <v>1</v>
      </c>
      <c r="P78" s="449">
        <v>0</v>
      </c>
      <c r="Q78" s="445">
        <v>0</v>
      </c>
      <c r="R78" s="446">
        <v>0</v>
      </c>
      <c r="S78" s="146" t="str">
        <f t="shared" si="8"/>
        <v>Worker-Com-1</v>
      </c>
    </row>
    <row r="79" spans="1:19" x14ac:dyDescent="0.45">
      <c r="A79" s="144" t="str">
        <f t="shared" si="9"/>
        <v>SK1WK0089</v>
      </c>
      <c r="B79" s="143" t="str">
        <f t="shared" si="10"/>
        <v>May2026_SK1WK0089</v>
      </c>
      <c r="C79" s="143" t="str">
        <f>IF(A79="","",IF(COUNTIF($B$2:B78,B79)&gt;0,"⚠ DUPLICATE","OK"))</f>
        <v>OK</v>
      </c>
      <c r="D79" s="146" t="str">
        <f>IF($A79="","",IF(ISNA(_xlfn.XLOOKUP(TRIM($A79),MASTER_Workers!$B$2:$B$474,MASTER_Workers!$B$2:$B$474)),"Master Missing","OK"))</f>
        <v>OK</v>
      </c>
      <c r="E79" s="146" t="str">
        <f>IF(A79="","",IF(COUNTIF(Month_Engine!B:B,TRIM(J79))&gt;0,"OK","Missing"))</f>
        <v>OK</v>
      </c>
      <c r="F79" s="146">
        <f t="shared" si="11"/>
        <v>31</v>
      </c>
      <c r="G79" s="146">
        <f t="shared" si="6"/>
        <v>22</v>
      </c>
      <c r="H79" s="150" t="str">
        <f t="shared" si="7"/>
        <v>OK</v>
      </c>
      <c r="I79" s="443">
        <v>46173</v>
      </c>
      <c r="J79" s="444" t="s">
        <v>392</v>
      </c>
      <c r="K79" s="444" t="s">
        <v>393</v>
      </c>
      <c r="L79" s="445">
        <v>21</v>
      </c>
      <c r="M79" s="445">
        <v>4</v>
      </c>
      <c r="N79" s="445">
        <v>5</v>
      </c>
      <c r="O79" s="445">
        <v>1</v>
      </c>
      <c r="P79" s="449">
        <v>0</v>
      </c>
      <c r="Q79" s="445">
        <v>0</v>
      </c>
      <c r="R79" s="446">
        <v>0</v>
      </c>
      <c r="S79" s="146" t="str">
        <f t="shared" si="8"/>
        <v>Worker-Com-1</v>
      </c>
    </row>
    <row r="80" spans="1:19" x14ac:dyDescent="0.45">
      <c r="A80" s="144" t="str">
        <f t="shared" si="9"/>
        <v>SK1WK0091</v>
      </c>
      <c r="B80" s="143" t="str">
        <f t="shared" si="10"/>
        <v>May2026_SK1WK0091</v>
      </c>
      <c r="C80" s="143" t="str">
        <f>IF(A80="","",IF(COUNTIF($B$2:B79,B80)&gt;0,"⚠ DUPLICATE","OK"))</f>
        <v>OK</v>
      </c>
      <c r="D80" s="146" t="str">
        <f>IF($A80="","",IF(ISNA(_xlfn.XLOOKUP(TRIM($A80),MASTER_Workers!$B$2:$B$474,MASTER_Workers!$B$2:$B$474)),"Master Missing","OK"))</f>
        <v>OK</v>
      </c>
      <c r="E80" s="146" t="str">
        <f>IF(A80="","",IF(COUNTIF(Month_Engine!B:B,TRIM(J80))&gt;0,"OK","Missing"))</f>
        <v>OK</v>
      </c>
      <c r="F80" s="146">
        <f t="shared" si="11"/>
        <v>31</v>
      </c>
      <c r="G80" s="146">
        <f t="shared" si="6"/>
        <v>25</v>
      </c>
      <c r="H80" s="150" t="str">
        <f t="shared" si="7"/>
        <v>OK</v>
      </c>
      <c r="I80" s="443">
        <v>46173</v>
      </c>
      <c r="J80" s="444" t="s">
        <v>395</v>
      </c>
      <c r="K80" s="444" t="s">
        <v>396</v>
      </c>
      <c r="L80" s="445">
        <v>22</v>
      </c>
      <c r="M80" s="445">
        <v>1</v>
      </c>
      <c r="N80" s="445">
        <v>5</v>
      </c>
      <c r="O80" s="445">
        <v>1</v>
      </c>
      <c r="P80" s="449">
        <v>2</v>
      </c>
      <c r="Q80" s="445">
        <v>0</v>
      </c>
      <c r="R80" s="446">
        <v>0</v>
      </c>
      <c r="S80" s="146" t="str">
        <f t="shared" si="8"/>
        <v>Worker-Com-1</v>
      </c>
    </row>
    <row r="81" spans="1:19" x14ac:dyDescent="0.45">
      <c r="A81" s="144" t="str">
        <f t="shared" si="9"/>
        <v>SK1WK0093</v>
      </c>
      <c r="B81" s="143" t="str">
        <f t="shared" si="10"/>
        <v>May2026_SK1WK0093</v>
      </c>
      <c r="C81" s="143" t="str">
        <f>IF(A81="","",IF(COUNTIF($B$2:B80,B81)&gt;0,"⚠ DUPLICATE","OK"))</f>
        <v>OK</v>
      </c>
      <c r="D81" s="146" t="str">
        <f>IF($A81="","",IF(ISNA(_xlfn.XLOOKUP(TRIM($A81),MASTER_Workers!$B$2:$B$474,MASTER_Workers!$B$2:$B$474)),"Master Missing","OK"))</f>
        <v>OK</v>
      </c>
      <c r="E81" s="146" t="str">
        <f>IF(A81="","",IF(COUNTIF(Month_Engine!B:B,TRIM(J81))&gt;0,"OK","Missing"))</f>
        <v>OK</v>
      </c>
      <c r="F81" s="146">
        <f t="shared" si="11"/>
        <v>31</v>
      </c>
      <c r="G81" s="146">
        <f t="shared" si="6"/>
        <v>22</v>
      </c>
      <c r="H81" s="150" t="str">
        <f t="shared" si="7"/>
        <v>OK</v>
      </c>
      <c r="I81" s="443">
        <v>46173</v>
      </c>
      <c r="J81" s="444" t="s">
        <v>398</v>
      </c>
      <c r="K81" s="444" t="s">
        <v>399</v>
      </c>
      <c r="L81" s="445">
        <v>21</v>
      </c>
      <c r="M81" s="445">
        <v>4</v>
      </c>
      <c r="N81" s="445">
        <v>5</v>
      </c>
      <c r="O81" s="445">
        <v>1</v>
      </c>
      <c r="P81" s="449">
        <v>0</v>
      </c>
      <c r="Q81" s="445">
        <v>0</v>
      </c>
      <c r="R81" s="446">
        <v>0</v>
      </c>
      <c r="S81" s="146" t="str">
        <f t="shared" si="8"/>
        <v>Worker-Com-1</v>
      </c>
    </row>
    <row r="82" spans="1:19" x14ac:dyDescent="0.45">
      <c r="A82" s="144" t="str">
        <f t="shared" si="9"/>
        <v>SK1WK0094</v>
      </c>
      <c r="B82" s="143" t="str">
        <f t="shared" si="10"/>
        <v>May2026_SK1WK0094</v>
      </c>
      <c r="C82" s="143" t="str">
        <f>IF(A82="","",IF(COUNTIF($B$2:B81,B82)&gt;0,"⚠ DUPLICATE","OK"))</f>
        <v>OK</v>
      </c>
      <c r="D82" s="146" t="str">
        <f>IF($A82="","",IF(ISNA(_xlfn.XLOOKUP(TRIM($A82),MASTER_Workers!$B$2:$B$474,MASTER_Workers!$B$2:$B$474)),"Master Missing","OK"))</f>
        <v>OK</v>
      </c>
      <c r="E82" s="146" t="str">
        <f>IF(A82="","",IF(COUNTIF(Month_Engine!B:B,TRIM(J82))&gt;0,"OK","Missing"))</f>
        <v>OK</v>
      </c>
      <c r="F82" s="146">
        <f t="shared" si="11"/>
        <v>31</v>
      </c>
      <c r="G82" s="146">
        <f t="shared" si="6"/>
        <v>26</v>
      </c>
      <c r="H82" s="150" t="str">
        <f t="shared" si="7"/>
        <v>OK</v>
      </c>
      <c r="I82" s="443">
        <v>46173</v>
      </c>
      <c r="J82" s="536" t="s">
        <v>401</v>
      </c>
      <c r="K82" s="536" t="s">
        <v>402</v>
      </c>
      <c r="L82" s="537">
        <v>15</v>
      </c>
      <c r="M82" s="537">
        <v>0</v>
      </c>
      <c r="N82" s="537">
        <v>5</v>
      </c>
      <c r="O82" s="537">
        <v>1</v>
      </c>
      <c r="P82" s="538">
        <v>10</v>
      </c>
      <c r="Q82" s="537">
        <v>0</v>
      </c>
      <c r="R82" s="537">
        <v>0</v>
      </c>
      <c r="S82" s="146" t="str">
        <f t="shared" si="8"/>
        <v>Worker-Com-1</v>
      </c>
    </row>
    <row r="83" spans="1:19" x14ac:dyDescent="0.45">
      <c r="A83" s="144" t="str">
        <f t="shared" si="9"/>
        <v>SK1WK0101</v>
      </c>
      <c r="B83" s="143" t="str">
        <f t="shared" si="10"/>
        <v>May2026_SK1WK0101</v>
      </c>
      <c r="C83" s="143" t="str">
        <f>IF(A83="","",IF(COUNTIF($B$2:B82,B83)&gt;0,"⚠ DUPLICATE","OK"))</f>
        <v>OK</v>
      </c>
      <c r="D83" s="146" t="str">
        <f>IF($A83="","",IF(ISNA(_xlfn.XLOOKUP(TRIM($A83),MASTER_Workers!$B$2:$B$474,MASTER_Workers!$B$2:$B$474)),"Master Missing","OK"))</f>
        <v>OK</v>
      </c>
      <c r="E83" s="146" t="str">
        <f>IF(A83="","",IF(COUNTIF(Month_Engine!B:B,TRIM(J83))&gt;0,"OK","Missing"))</f>
        <v>OK</v>
      </c>
      <c r="F83" s="146">
        <f t="shared" si="11"/>
        <v>31</v>
      </c>
      <c r="G83" s="146">
        <f>IF(A83="","",L83+O83+P83+R83+IF(OR(J83="SK1WK0101",ISNUMBER(SEARCH("Staff",S83))),N83,0))</f>
        <v>0</v>
      </c>
      <c r="H83" s="150" t="str">
        <f t="shared" si="7"/>
        <v>OK</v>
      </c>
      <c r="I83" s="443">
        <v>46173</v>
      </c>
      <c r="J83" s="545" t="s">
        <v>405</v>
      </c>
      <c r="K83" s="545" t="s">
        <v>406</v>
      </c>
      <c r="L83" s="544">
        <v>0</v>
      </c>
      <c r="M83" s="544">
        <v>0</v>
      </c>
      <c r="N83" s="544">
        <v>0</v>
      </c>
      <c r="O83" s="544">
        <v>0</v>
      </c>
      <c r="P83" s="546">
        <v>0</v>
      </c>
      <c r="Q83" s="543">
        <v>31</v>
      </c>
      <c r="R83" s="544">
        <v>0</v>
      </c>
      <c r="S83" s="146" t="str">
        <f t="shared" si="8"/>
        <v>Worker-Com-1</v>
      </c>
    </row>
    <row r="84" spans="1:19" x14ac:dyDescent="0.45">
      <c r="A84" s="144" t="str">
        <f t="shared" si="9"/>
        <v>SK1WK0105</v>
      </c>
      <c r="B84" s="143" t="str">
        <f t="shared" si="10"/>
        <v>May2026_SK1WK0105</v>
      </c>
      <c r="C84" s="143" t="str">
        <f>IF(A84="","",IF(COUNTIF($B$2:B83,B84)&gt;0,"⚠ DUPLICATE","OK"))</f>
        <v>OK</v>
      </c>
      <c r="D84" s="146" t="str">
        <f>IF($A84="","",IF(ISNA(_xlfn.XLOOKUP(TRIM($A84),MASTER_Workers!$B$2:$B$474,MASTER_Workers!$B$2:$B$474)),"Master Missing","OK"))</f>
        <v>OK</v>
      </c>
      <c r="E84" s="146" t="str">
        <f>IF(A84="","",IF(COUNTIF(Month_Engine!B:B,TRIM(J84))&gt;0,"OK","Missing"))</f>
        <v>OK</v>
      </c>
      <c r="F84" s="146">
        <f t="shared" si="11"/>
        <v>31</v>
      </c>
      <c r="G84" s="146">
        <f t="shared" si="6"/>
        <v>26</v>
      </c>
      <c r="H84" s="150" t="str">
        <f t="shared" si="7"/>
        <v>OK</v>
      </c>
      <c r="I84" s="443">
        <v>46173</v>
      </c>
      <c r="J84" s="539" t="s">
        <v>408</v>
      </c>
      <c r="K84" s="539" t="s">
        <v>409</v>
      </c>
      <c r="L84" s="540">
        <v>22</v>
      </c>
      <c r="M84" s="540">
        <v>0</v>
      </c>
      <c r="N84" s="540">
        <v>5</v>
      </c>
      <c r="O84" s="540">
        <v>1</v>
      </c>
      <c r="P84" s="541">
        <v>3</v>
      </c>
      <c r="Q84" s="540">
        <v>0</v>
      </c>
      <c r="R84" s="540">
        <v>0</v>
      </c>
      <c r="S84" s="146" t="str">
        <f t="shared" si="8"/>
        <v>Worker-Com-1</v>
      </c>
    </row>
    <row r="85" spans="1:19" x14ac:dyDescent="0.45">
      <c r="A85" s="144" t="str">
        <f t="shared" si="9"/>
        <v>SK1WK0108</v>
      </c>
      <c r="B85" s="143" t="str">
        <f t="shared" si="10"/>
        <v>May2026_SK1WK0108</v>
      </c>
      <c r="C85" s="143" t="str">
        <f>IF(A85="","",IF(COUNTIF($B$2:B84,B85)&gt;0,"⚠ DUPLICATE","OK"))</f>
        <v>OK</v>
      </c>
      <c r="D85" s="146" t="str">
        <f>IF($A85="","",IF(ISNA(_xlfn.XLOOKUP(TRIM($A85),MASTER_Workers!$B$2:$B$474,MASTER_Workers!$B$2:$B$474)),"Master Missing","OK"))</f>
        <v>OK</v>
      </c>
      <c r="E85" s="146" t="str">
        <f>IF(A85="","",IF(COUNTIF(Month_Engine!B:B,TRIM(J85))&gt;0,"OK","Missing"))</f>
        <v>OK</v>
      </c>
      <c r="F85" s="146">
        <f t="shared" si="11"/>
        <v>31</v>
      </c>
      <c r="G85" s="146">
        <f t="shared" si="6"/>
        <v>26</v>
      </c>
      <c r="H85" s="150" t="str">
        <f t="shared" si="7"/>
        <v>OK</v>
      </c>
      <c r="I85" s="443">
        <v>46173</v>
      </c>
      <c r="J85" s="444" t="s">
        <v>411</v>
      </c>
      <c r="K85" s="444" t="s">
        <v>412</v>
      </c>
      <c r="L85" s="445">
        <v>25</v>
      </c>
      <c r="M85" s="445">
        <v>0</v>
      </c>
      <c r="N85" s="445">
        <v>5</v>
      </c>
      <c r="O85" s="445">
        <v>1</v>
      </c>
      <c r="P85" s="449">
        <v>0</v>
      </c>
      <c r="Q85" s="445">
        <v>0</v>
      </c>
      <c r="R85" s="446">
        <v>0</v>
      </c>
      <c r="S85" s="146" t="str">
        <f t="shared" si="8"/>
        <v>Worker-Com-1</v>
      </c>
    </row>
    <row r="86" spans="1:19" x14ac:dyDescent="0.45">
      <c r="A86" s="144" t="str">
        <f t="shared" si="9"/>
        <v>SK1WK0116</v>
      </c>
      <c r="B86" s="143" t="str">
        <f t="shared" si="10"/>
        <v>May2026_SK1WK0116</v>
      </c>
      <c r="C86" s="143" t="str">
        <f>IF(A86="","",IF(COUNTIF($B$2:B85,B86)&gt;0,"⚠ DUPLICATE","OK"))</f>
        <v>OK</v>
      </c>
      <c r="D86" s="146" t="str">
        <f>IF($A86="","",IF(ISNA(_xlfn.XLOOKUP(TRIM($A86),MASTER_Workers!$B$2:$B$474,MASTER_Workers!$B$2:$B$474)),"Master Missing","OK"))</f>
        <v>OK</v>
      </c>
      <c r="E86" s="146" t="str">
        <f>IF(A86="","",IF(COUNTIF(Month_Engine!B:B,TRIM(J86))&gt;0,"OK","Missing"))</f>
        <v>OK</v>
      </c>
      <c r="F86" s="146">
        <f t="shared" si="11"/>
        <v>31</v>
      </c>
      <c r="G86" s="146">
        <f t="shared" si="6"/>
        <v>25</v>
      </c>
      <c r="H86" s="150" t="str">
        <f t="shared" si="7"/>
        <v>OK</v>
      </c>
      <c r="I86" s="443">
        <v>46173</v>
      </c>
      <c r="J86" s="444" t="s">
        <v>414</v>
      </c>
      <c r="K86" s="444" t="s">
        <v>415</v>
      </c>
      <c r="L86" s="445">
        <v>24</v>
      </c>
      <c r="M86" s="445">
        <v>1</v>
      </c>
      <c r="N86" s="445">
        <v>5</v>
      </c>
      <c r="O86" s="445">
        <v>1</v>
      </c>
      <c r="P86" s="449">
        <v>0</v>
      </c>
      <c r="Q86" s="445">
        <v>0</v>
      </c>
      <c r="R86" s="446">
        <v>0</v>
      </c>
      <c r="S86" s="146" t="str">
        <f t="shared" si="8"/>
        <v>Worker-Com-1</v>
      </c>
    </row>
    <row r="87" spans="1:19" x14ac:dyDescent="0.45">
      <c r="A87" s="144" t="str">
        <f t="shared" si="9"/>
        <v>SK1WK0118</v>
      </c>
      <c r="B87" s="143" t="str">
        <f t="shared" si="10"/>
        <v>May2026_SK1WK0118</v>
      </c>
      <c r="C87" s="143" t="str">
        <f>IF(A87="","",IF(COUNTIF($B$2:B86,B87)&gt;0,"⚠ DUPLICATE","OK"))</f>
        <v>OK</v>
      </c>
      <c r="D87" s="146" t="str">
        <f>IF($A87="","",IF(ISNA(_xlfn.XLOOKUP(TRIM($A87),MASTER_Workers!$B$2:$B$474,MASTER_Workers!$B$2:$B$474)),"Master Missing","OK"))</f>
        <v>OK</v>
      </c>
      <c r="E87" s="146" t="str">
        <f>IF(A87="","",IF(COUNTIF(Month_Engine!B:B,TRIM(J87))&gt;0,"OK","Missing"))</f>
        <v>OK</v>
      </c>
      <c r="F87" s="146">
        <f t="shared" si="11"/>
        <v>31</v>
      </c>
      <c r="G87" s="146">
        <f t="shared" si="6"/>
        <v>25</v>
      </c>
      <c r="H87" s="150" t="str">
        <f t="shared" si="7"/>
        <v>OK</v>
      </c>
      <c r="I87" s="443">
        <v>46173</v>
      </c>
      <c r="J87" s="444" t="s">
        <v>417</v>
      </c>
      <c r="K87" s="444" t="s">
        <v>418</v>
      </c>
      <c r="L87" s="445">
        <v>24</v>
      </c>
      <c r="M87" s="445">
        <v>1</v>
      </c>
      <c r="N87" s="445">
        <v>5</v>
      </c>
      <c r="O87" s="445">
        <v>1</v>
      </c>
      <c r="P87" s="449">
        <v>0</v>
      </c>
      <c r="Q87" s="445">
        <v>0</v>
      </c>
      <c r="R87" s="446">
        <v>0</v>
      </c>
      <c r="S87" s="146" t="str">
        <f t="shared" si="8"/>
        <v>Worker-Com-1</v>
      </c>
    </row>
    <row r="88" spans="1:19" x14ac:dyDescent="0.45">
      <c r="A88" s="144" t="str">
        <f t="shared" si="9"/>
        <v>SK1WK0120</v>
      </c>
      <c r="B88" s="143" t="str">
        <f t="shared" si="10"/>
        <v>May2026_SK1WK0120</v>
      </c>
      <c r="C88" s="143" t="str">
        <f>IF(A88="","",IF(COUNTIF($B$2:B87,B88)&gt;0,"⚠ DUPLICATE","OK"))</f>
        <v>OK</v>
      </c>
      <c r="D88" s="146" t="str">
        <f>IF($A88="","",IF(ISNA(_xlfn.XLOOKUP(TRIM($A88),MASTER_Workers!$B$2:$B$474,MASTER_Workers!$B$2:$B$474)),"Master Missing","OK"))</f>
        <v>OK</v>
      </c>
      <c r="E88" s="146" t="str">
        <f>IF(A88="","",IF(COUNTIF(Month_Engine!B:B,TRIM(J88))&gt;0,"OK","Missing"))</f>
        <v>OK</v>
      </c>
      <c r="F88" s="146">
        <f t="shared" si="11"/>
        <v>31</v>
      </c>
      <c r="G88" s="146">
        <f t="shared" si="6"/>
        <v>25</v>
      </c>
      <c r="H88" s="150" t="str">
        <f t="shared" si="7"/>
        <v>OK</v>
      </c>
      <c r="I88" s="443">
        <v>46173</v>
      </c>
      <c r="J88" s="444" t="s">
        <v>420</v>
      </c>
      <c r="K88" s="444" t="s">
        <v>421</v>
      </c>
      <c r="L88" s="445">
        <v>22</v>
      </c>
      <c r="M88" s="445">
        <v>1</v>
      </c>
      <c r="N88" s="445">
        <v>5</v>
      </c>
      <c r="O88" s="445">
        <v>1</v>
      </c>
      <c r="P88" s="449">
        <v>2</v>
      </c>
      <c r="Q88" s="445">
        <v>0</v>
      </c>
      <c r="R88" s="446">
        <v>0</v>
      </c>
      <c r="S88" s="146" t="str">
        <f t="shared" si="8"/>
        <v>Worker-Com-1</v>
      </c>
    </row>
    <row r="89" spans="1:19" x14ac:dyDescent="0.45">
      <c r="A89" s="144" t="str">
        <f t="shared" si="9"/>
        <v>SK1WK0122</v>
      </c>
      <c r="B89" s="143" t="str">
        <f t="shared" si="10"/>
        <v>May2026_SK1WK0122</v>
      </c>
      <c r="C89" s="143" t="str">
        <f>IF(A89="","",IF(COUNTIF($B$2:B88,B89)&gt;0,"⚠ DUPLICATE","OK"))</f>
        <v>OK</v>
      </c>
      <c r="D89" s="146" t="str">
        <f>IF($A89="","",IF(ISNA(_xlfn.XLOOKUP(TRIM($A89),MASTER_Workers!$B$2:$B$474,MASTER_Workers!$B$2:$B$474)),"Master Missing","OK"))</f>
        <v>OK</v>
      </c>
      <c r="E89" s="146" t="str">
        <f>IF(A89="","",IF(COUNTIF(Month_Engine!B:B,TRIM(J89))&gt;0,"OK","Missing"))</f>
        <v>OK</v>
      </c>
      <c r="F89" s="146">
        <f t="shared" si="11"/>
        <v>31</v>
      </c>
      <c r="G89" s="146">
        <f t="shared" si="6"/>
        <v>25</v>
      </c>
      <c r="H89" s="150" t="str">
        <f t="shared" si="7"/>
        <v>OK</v>
      </c>
      <c r="I89" s="443">
        <v>46173</v>
      </c>
      <c r="J89" s="444" t="s">
        <v>422</v>
      </c>
      <c r="K89" s="444" t="s">
        <v>1853</v>
      </c>
      <c r="L89" s="445">
        <v>20</v>
      </c>
      <c r="M89" s="445">
        <v>1</v>
      </c>
      <c r="N89" s="445">
        <v>5</v>
      </c>
      <c r="O89" s="445">
        <v>1</v>
      </c>
      <c r="P89" s="449">
        <v>4</v>
      </c>
      <c r="Q89" s="445">
        <v>0</v>
      </c>
      <c r="R89" s="446">
        <v>0</v>
      </c>
      <c r="S89" s="146" t="str">
        <f t="shared" si="8"/>
        <v>Worker-Com-1</v>
      </c>
    </row>
    <row r="90" spans="1:19" x14ac:dyDescent="0.45">
      <c r="A90" s="144" t="str">
        <f t="shared" si="9"/>
        <v>SK1WK0123</v>
      </c>
      <c r="B90" s="143" t="str">
        <f t="shared" si="10"/>
        <v>May2026_SK1WK0123</v>
      </c>
      <c r="C90" s="143" t="str">
        <f>IF(A90="","",IF(COUNTIF($B$2:B89,B90)&gt;0,"⚠ DUPLICATE","OK"))</f>
        <v>OK</v>
      </c>
      <c r="D90" s="146" t="str">
        <f>IF($A90="","",IF(ISNA(_xlfn.XLOOKUP(TRIM($A90),MASTER_Workers!$B$2:$B$474,MASTER_Workers!$B$2:$B$474)),"Master Missing","OK"))</f>
        <v>OK</v>
      </c>
      <c r="E90" s="146" t="str">
        <f>IF(A90="","",IF(COUNTIF(Month_Engine!B:B,TRIM(J90))&gt;0,"OK","Missing"))</f>
        <v>OK</v>
      </c>
      <c r="F90" s="146">
        <f t="shared" si="11"/>
        <v>31</v>
      </c>
      <c r="G90" s="146">
        <f t="shared" si="6"/>
        <v>24</v>
      </c>
      <c r="H90" s="150" t="str">
        <f t="shared" si="7"/>
        <v>OK</v>
      </c>
      <c r="I90" s="443">
        <v>46173</v>
      </c>
      <c r="J90" s="444" t="s">
        <v>425</v>
      </c>
      <c r="K90" s="444" t="s">
        <v>426</v>
      </c>
      <c r="L90" s="445">
        <v>19</v>
      </c>
      <c r="M90" s="445">
        <v>2</v>
      </c>
      <c r="N90" s="445">
        <v>5</v>
      </c>
      <c r="O90" s="445">
        <v>1</v>
      </c>
      <c r="P90" s="449">
        <v>4</v>
      </c>
      <c r="Q90" s="445">
        <v>0</v>
      </c>
      <c r="R90" s="446">
        <v>0</v>
      </c>
      <c r="S90" s="146" t="str">
        <f t="shared" si="8"/>
        <v>Worker-Com-1</v>
      </c>
    </row>
    <row r="91" spans="1:19" x14ac:dyDescent="0.45">
      <c r="A91" s="144" t="str">
        <f t="shared" si="9"/>
        <v>SK1WK0129</v>
      </c>
      <c r="B91" s="143" t="str">
        <f t="shared" si="10"/>
        <v>May2026_SK1WK0129</v>
      </c>
      <c r="C91" s="143" t="str">
        <f>IF(A91="","",IF(COUNTIF($B$2:B90,B91)&gt;0,"⚠ DUPLICATE","OK"))</f>
        <v>OK</v>
      </c>
      <c r="D91" s="146" t="str">
        <f>IF($A91="","",IF(ISNA(_xlfn.XLOOKUP(TRIM($A91),MASTER_Workers!$B$2:$B$474,MASTER_Workers!$B$2:$B$474)),"Master Missing","OK"))</f>
        <v>OK</v>
      </c>
      <c r="E91" s="146" t="str">
        <f>IF(A91="","",IF(COUNTIF(Month_Engine!B:B,TRIM(J91))&gt;0,"OK","Missing"))</f>
        <v>OK</v>
      </c>
      <c r="F91" s="146">
        <f t="shared" si="11"/>
        <v>31</v>
      </c>
      <c r="G91" s="146">
        <f t="shared" si="6"/>
        <v>23</v>
      </c>
      <c r="H91" s="150" t="str">
        <f t="shared" si="7"/>
        <v>OK</v>
      </c>
      <c r="I91" s="443">
        <v>46173</v>
      </c>
      <c r="J91" s="444" t="s">
        <v>428</v>
      </c>
      <c r="K91" s="444" t="s">
        <v>429</v>
      </c>
      <c r="L91" s="445">
        <v>22</v>
      </c>
      <c r="M91" s="445">
        <v>3</v>
      </c>
      <c r="N91" s="445">
        <v>5</v>
      </c>
      <c r="O91" s="445">
        <v>1</v>
      </c>
      <c r="P91" s="449">
        <v>0</v>
      </c>
      <c r="Q91" s="445">
        <v>0</v>
      </c>
      <c r="R91" s="446">
        <v>0</v>
      </c>
      <c r="S91" s="146" t="str">
        <f t="shared" si="8"/>
        <v>Worker-Com-1</v>
      </c>
    </row>
    <row r="92" spans="1:19" x14ac:dyDescent="0.45">
      <c r="A92" s="144" t="str">
        <f t="shared" si="9"/>
        <v>SK1WK0131</v>
      </c>
      <c r="B92" s="143" t="str">
        <f t="shared" si="10"/>
        <v>May2026_SK1WK0131</v>
      </c>
      <c r="C92" s="143" t="str">
        <f>IF(A92="","",IF(COUNTIF($B$2:B91,B92)&gt;0,"⚠ DUPLICATE","OK"))</f>
        <v>OK</v>
      </c>
      <c r="D92" s="146" t="str">
        <f>IF($A92="","",IF(ISNA(_xlfn.XLOOKUP(TRIM($A92),MASTER_Workers!$B$2:$B$474,MASTER_Workers!$B$2:$B$474)),"Master Missing","OK"))</f>
        <v>OK</v>
      </c>
      <c r="E92" s="146" t="str">
        <f>IF(A92="","",IF(COUNTIF(Month_Engine!B:B,TRIM(J92))&gt;0,"OK","Missing"))</f>
        <v>OK</v>
      </c>
      <c r="F92" s="146">
        <f t="shared" si="11"/>
        <v>31</v>
      </c>
      <c r="G92" s="146">
        <f t="shared" si="6"/>
        <v>26</v>
      </c>
      <c r="H92" s="150" t="str">
        <f t="shared" si="7"/>
        <v>OK</v>
      </c>
      <c r="I92" s="443">
        <v>46173</v>
      </c>
      <c r="J92" s="444" t="s">
        <v>431</v>
      </c>
      <c r="K92" s="444" t="s">
        <v>432</v>
      </c>
      <c r="L92" s="445">
        <v>25</v>
      </c>
      <c r="M92" s="445">
        <v>0</v>
      </c>
      <c r="N92" s="445">
        <v>5</v>
      </c>
      <c r="O92" s="445">
        <v>1</v>
      </c>
      <c r="P92" s="449">
        <v>0</v>
      </c>
      <c r="Q92" s="445">
        <v>0</v>
      </c>
      <c r="R92" s="446">
        <v>0</v>
      </c>
      <c r="S92" s="146" t="str">
        <f t="shared" si="8"/>
        <v>Worker-Com-1</v>
      </c>
    </row>
    <row r="93" spans="1:19" x14ac:dyDescent="0.45">
      <c r="A93" s="144" t="str">
        <f t="shared" si="9"/>
        <v>SK1WK0134</v>
      </c>
      <c r="B93" s="143" t="str">
        <f t="shared" si="10"/>
        <v>May2026_SK1WK0134</v>
      </c>
      <c r="C93" s="143" t="str">
        <f>IF(A93="","",IF(COUNTIF($B$2:B92,B93)&gt;0,"⚠ DUPLICATE","OK"))</f>
        <v>OK</v>
      </c>
      <c r="D93" s="146" t="str">
        <f>IF($A93="","",IF(ISNA(_xlfn.XLOOKUP(TRIM($A93),MASTER_Workers!$B$2:$B$474,MASTER_Workers!$B$2:$B$474)),"Master Missing","OK"))</f>
        <v>OK</v>
      </c>
      <c r="E93" s="146" t="str">
        <f>IF(A93="","",IF(COUNTIF(Month_Engine!B:B,TRIM(J93))&gt;0,"OK","Missing"))</f>
        <v>OK</v>
      </c>
      <c r="F93" s="146">
        <f t="shared" si="11"/>
        <v>31</v>
      </c>
      <c r="G93" s="146">
        <f t="shared" si="6"/>
        <v>25</v>
      </c>
      <c r="H93" s="150" t="str">
        <f t="shared" si="7"/>
        <v>OK</v>
      </c>
      <c r="I93" s="443">
        <v>46173</v>
      </c>
      <c r="J93" s="444" t="s">
        <v>434</v>
      </c>
      <c r="K93" s="444" t="s">
        <v>435</v>
      </c>
      <c r="L93" s="445">
        <v>24</v>
      </c>
      <c r="M93" s="445">
        <v>1</v>
      </c>
      <c r="N93" s="445">
        <v>5</v>
      </c>
      <c r="O93" s="445">
        <v>1</v>
      </c>
      <c r="P93" s="449">
        <v>0</v>
      </c>
      <c r="Q93" s="445">
        <v>0</v>
      </c>
      <c r="R93" s="446">
        <v>0</v>
      </c>
      <c r="S93" s="146" t="str">
        <f t="shared" si="8"/>
        <v>Worker-Com-1</v>
      </c>
    </row>
    <row r="94" spans="1:19" x14ac:dyDescent="0.45">
      <c r="A94" s="144" t="str">
        <f t="shared" si="9"/>
        <v>SK1WK0136</v>
      </c>
      <c r="B94" s="143" t="str">
        <f t="shared" si="10"/>
        <v>May2026_SK1WK0136</v>
      </c>
      <c r="C94" s="143" t="str">
        <f>IF(A94="","",IF(COUNTIF($B$2:B93,B94)&gt;0,"⚠ DUPLICATE","OK"))</f>
        <v>OK</v>
      </c>
      <c r="D94" s="146" t="str">
        <f>IF($A94="","",IF(ISNA(_xlfn.XLOOKUP(TRIM($A94),MASTER_Workers!$B$2:$B$474,MASTER_Workers!$B$2:$B$474)),"Master Missing","OK"))</f>
        <v>OK</v>
      </c>
      <c r="E94" s="146" t="str">
        <f>IF(A94="","",IF(COUNTIF(Month_Engine!B:B,TRIM(J94))&gt;0,"OK","Missing"))</f>
        <v>OK</v>
      </c>
      <c r="F94" s="146">
        <f t="shared" si="11"/>
        <v>31</v>
      </c>
      <c r="G94" s="146">
        <f t="shared" si="6"/>
        <v>22</v>
      </c>
      <c r="H94" s="150" t="str">
        <f t="shared" si="7"/>
        <v>OK</v>
      </c>
      <c r="I94" s="443">
        <v>46173</v>
      </c>
      <c r="J94" s="444" t="s">
        <v>437</v>
      </c>
      <c r="K94" s="444" t="s">
        <v>438</v>
      </c>
      <c r="L94" s="445">
        <v>21</v>
      </c>
      <c r="M94" s="445">
        <v>4</v>
      </c>
      <c r="N94" s="445">
        <v>5</v>
      </c>
      <c r="O94" s="445">
        <v>1</v>
      </c>
      <c r="P94" s="449">
        <v>0</v>
      </c>
      <c r="Q94" s="445">
        <v>0</v>
      </c>
      <c r="R94" s="446">
        <v>0</v>
      </c>
      <c r="S94" s="146" t="str">
        <f t="shared" si="8"/>
        <v>Worker-Com-1</v>
      </c>
    </row>
    <row r="95" spans="1:19" x14ac:dyDescent="0.45">
      <c r="A95" s="144" t="str">
        <f t="shared" si="9"/>
        <v>SK1WK0139</v>
      </c>
      <c r="B95" s="143" t="str">
        <f t="shared" si="10"/>
        <v>May2026_SK1WK0139</v>
      </c>
      <c r="C95" s="143" t="str">
        <f>IF(A95="","",IF(COUNTIF($B$2:B94,B95)&gt;0,"⚠ DUPLICATE","OK"))</f>
        <v>OK</v>
      </c>
      <c r="D95" s="146" t="str">
        <f>IF($A95="","",IF(ISNA(_xlfn.XLOOKUP(TRIM($A95),MASTER_Workers!$B$2:$B$474,MASTER_Workers!$B$2:$B$474)),"Master Missing","OK"))</f>
        <v>OK</v>
      </c>
      <c r="E95" s="146" t="str">
        <f>IF(A95="","",IF(COUNTIF(Month_Engine!B:B,TRIM(J95))&gt;0,"OK","Missing"))</f>
        <v>OK</v>
      </c>
      <c r="F95" s="146">
        <f t="shared" si="11"/>
        <v>31</v>
      </c>
      <c r="G95" s="146">
        <f t="shared" si="6"/>
        <v>22</v>
      </c>
      <c r="H95" s="150" t="str">
        <f t="shared" si="7"/>
        <v>OK</v>
      </c>
      <c r="I95" s="443">
        <v>46173</v>
      </c>
      <c r="J95" s="444" t="s">
        <v>440</v>
      </c>
      <c r="K95" s="444" t="s">
        <v>441</v>
      </c>
      <c r="L95" s="445">
        <v>21</v>
      </c>
      <c r="M95" s="445">
        <v>4</v>
      </c>
      <c r="N95" s="445">
        <v>5</v>
      </c>
      <c r="O95" s="445">
        <v>1</v>
      </c>
      <c r="P95" s="449">
        <v>0</v>
      </c>
      <c r="Q95" s="445">
        <v>0</v>
      </c>
      <c r="R95" s="446">
        <v>0</v>
      </c>
      <c r="S95" s="146" t="str">
        <f t="shared" si="8"/>
        <v>Worker-Com-1</v>
      </c>
    </row>
    <row r="96" spans="1:19" x14ac:dyDescent="0.45">
      <c r="A96" s="144" t="str">
        <f t="shared" si="9"/>
        <v>SK1WK0143</v>
      </c>
      <c r="B96" s="143" t="str">
        <f t="shared" si="10"/>
        <v>May2026_SK1WK0143</v>
      </c>
      <c r="C96" s="143" t="str">
        <f>IF(A96="","",IF(COUNTIF($B$2:B95,B96)&gt;0,"⚠ DUPLICATE","OK"))</f>
        <v>OK</v>
      </c>
      <c r="D96" s="146" t="str">
        <f>IF($A96="","",IF(ISNA(_xlfn.XLOOKUP(TRIM($A96),MASTER_Workers!$B$2:$B$474,MASTER_Workers!$B$2:$B$474)),"Master Missing","OK"))</f>
        <v>OK</v>
      </c>
      <c r="E96" s="146" t="str">
        <f>IF(A96="","",IF(COUNTIF(Month_Engine!B:B,TRIM(J96))&gt;0,"OK","Missing"))</f>
        <v>OK</v>
      </c>
      <c r="F96" s="146">
        <f t="shared" si="11"/>
        <v>31</v>
      </c>
      <c r="G96" s="146">
        <f t="shared" si="6"/>
        <v>21</v>
      </c>
      <c r="H96" s="150" t="str">
        <f t="shared" si="7"/>
        <v>OK</v>
      </c>
      <c r="I96" s="443">
        <v>46173</v>
      </c>
      <c r="J96" s="444" t="s">
        <v>443</v>
      </c>
      <c r="K96" s="444" t="s">
        <v>444</v>
      </c>
      <c r="L96" s="445">
        <v>20</v>
      </c>
      <c r="M96" s="445">
        <v>5</v>
      </c>
      <c r="N96" s="445">
        <v>5</v>
      </c>
      <c r="O96" s="445">
        <v>1</v>
      </c>
      <c r="P96" s="449">
        <v>0</v>
      </c>
      <c r="Q96" s="445">
        <v>0</v>
      </c>
      <c r="R96" s="446">
        <v>0</v>
      </c>
      <c r="S96" s="146" t="str">
        <f t="shared" si="8"/>
        <v>Worker-Com-1</v>
      </c>
    </row>
    <row r="97" spans="1:19" x14ac:dyDescent="0.45">
      <c r="A97" s="144" t="str">
        <f t="shared" si="9"/>
        <v>SK1WK0145</v>
      </c>
      <c r="B97" s="143" t="str">
        <f t="shared" si="10"/>
        <v>May2026_SK1WK0145</v>
      </c>
      <c r="C97" s="143" t="str">
        <f>IF(A97="","",IF(COUNTIF($B$2:B96,B97)&gt;0,"⚠ DUPLICATE","OK"))</f>
        <v>OK</v>
      </c>
      <c r="D97" s="146" t="str">
        <f>IF($A97="","",IF(ISNA(_xlfn.XLOOKUP(TRIM($A97),MASTER_Workers!$B$2:$B$474,MASTER_Workers!$B$2:$B$474)),"Master Missing","OK"))</f>
        <v>OK</v>
      </c>
      <c r="E97" s="146" t="str">
        <f>IF(A97="","",IF(COUNTIF(Month_Engine!B:B,TRIM(J97))&gt;0,"OK","Missing"))</f>
        <v>OK</v>
      </c>
      <c r="F97" s="146">
        <f t="shared" si="11"/>
        <v>31</v>
      </c>
      <c r="G97" s="146">
        <f t="shared" si="6"/>
        <v>22</v>
      </c>
      <c r="H97" s="150" t="str">
        <f t="shared" si="7"/>
        <v>OK</v>
      </c>
      <c r="I97" s="443">
        <v>46173</v>
      </c>
      <c r="J97" s="444" t="s">
        <v>446</v>
      </c>
      <c r="K97" s="444" t="s">
        <v>447</v>
      </c>
      <c r="L97" s="445">
        <v>21</v>
      </c>
      <c r="M97" s="445">
        <v>4</v>
      </c>
      <c r="N97" s="445">
        <v>5</v>
      </c>
      <c r="O97" s="445">
        <v>1</v>
      </c>
      <c r="P97" s="449">
        <v>0</v>
      </c>
      <c r="Q97" s="445">
        <v>0</v>
      </c>
      <c r="R97" s="446">
        <v>0</v>
      </c>
      <c r="S97" s="146" t="str">
        <f t="shared" si="8"/>
        <v>Worker-Com-1</v>
      </c>
    </row>
    <row r="98" spans="1:19" x14ac:dyDescent="0.45">
      <c r="A98" s="144" t="str">
        <f t="shared" si="9"/>
        <v>SK1WK0148</v>
      </c>
      <c r="B98" s="143" t="str">
        <f t="shared" si="10"/>
        <v>May2026_SK1WK0148</v>
      </c>
      <c r="C98" s="143" t="str">
        <f>IF(A98="","",IF(COUNTIF($B$2:B97,B98)&gt;0,"⚠ DUPLICATE","OK"))</f>
        <v>OK</v>
      </c>
      <c r="D98" s="146" t="str">
        <f>IF($A98="","",IF(ISNA(_xlfn.XLOOKUP(TRIM($A98),MASTER_Workers!$B$2:$B$474,MASTER_Workers!$B$2:$B$474)),"Master Missing","OK"))</f>
        <v>OK</v>
      </c>
      <c r="E98" s="146" t="str">
        <f>IF(A98="","",IF(COUNTIF(Month_Engine!B:B,TRIM(J98))&gt;0,"OK","Missing"))</f>
        <v>OK</v>
      </c>
      <c r="F98" s="146">
        <f t="shared" si="11"/>
        <v>31</v>
      </c>
      <c r="G98" s="146">
        <f t="shared" si="6"/>
        <v>23</v>
      </c>
      <c r="H98" s="150" t="str">
        <f t="shared" si="7"/>
        <v>OK</v>
      </c>
      <c r="I98" s="443">
        <v>46173</v>
      </c>
      <c r="J98" s="444" t="s">
        <v>449</v>
      </c>
      <c r="K98" s="444" t="s">
        <v>450</v>
      </c>
      <c r="L98" s="445">
        <v>18</v>
      </c>
      <c r="M98" s="445">
        <v>3</v>
      </c>
      <c r="N98" s="445">
        <v>5</v>
      </c>
      <c r="O98" s="445">
        <v>1</v>
      </c>
      <c r="P98" s="449">
        <v>4</v>
      </c>
      <c r="Q98" s="445">
        <v>0</v>
      </c>
      <c r="R98" s="446">
        <v>0</v>
      </c>
      <c r="S98" s="146" t="str">
        <f t="shared" si="8"/>
        <v>Worker-Com-1</v>
      </c>
    </row>
    <row r="99" spans="1:19" x14ac:dyDescent="0.45">
      <c r="A99" s="144" t="str">
        <f t="shared" si="9"/>
        <v>SK1WK0158</v>
      </c>
      <c r="B99" s="143" t="str">
        <f t="shared" si="10"/>
        <v>May2026_SK1WK0158</v>
      </c>
      <c r="C99" s="143" t="str">
        <f>IF(A99="","",IF(COUNTIF($B$2:B98,B99)&gt;0,"⚠ DUPLICATE","OK"))</f>
        <v>OK</v>
      </c>
      <c r="D99" s="146" t="str">
        <f>IF($A99="","",IF(ISNA(_xlfn.XLOOKUP(TRIM($A99),MASTER_Workers!$B$2:$B$474,MASTER_Workers!$B$2:$B$474)),"Master Missing","OK"))</f>
        <v>OK</v>
      </c>
      <c r="E99" s="146" t="str">
        <f>IF(A99="","",IF(COUNTIF(Month_Engine!B:B,TRIM(J99))&gt;0,"OK","Missing"))</f>
        <v>OK</v>
      </c>
      <c r="F99" s="146">
        <f t="shared" si="11"/>
        <v>31</v>
      </c>
      <c r="G99" s="146">
        <f t="shared" si="6"/>
        <v>25</v>
      </c>
      <c r="H99" s="150" t="str">
        <f t="shared" si="7"/>
        <v>OK</v>
      </c>
      <c r="I99" s="443">
        <v>46173</v>
      </c>
      <c r="J99" s="444" t="s">
        <v>452</v>
      </c>
      <c r="K99" s="444" t="s">
        <v>453</v>
      </c>
      <c r="L99" s="445">
        <v>19</v>
      </c>
      <c r="M99" s="445">
        <v>1</v>
      </c>
      <c r="N99" s="445">
        <v>5</v>
      </c>
      <c r="O99" s="445">
        <v>1</v>
      </c>
      <c r="P99" s="449">
        <v>5</v>
      </c>
      <c r="Q99" s="445">
        <v>0</v>
      </c>
      <c r="R99" s="446">
        <v>0</v>
      </c>
      <c r="S99" s="146" t="str">
        <f t="shared" si="8"/>
        <v>Worker-Com-1</v>
      </c>
    </row>
    <row r="100" spans="1:19" x14ac:dyDescent="0.45">
      <c r="A100" s="144" t="str">
        <f t="shared" si="9"/>
        <v>SK1WK0161</v>
      </c>
      <c r="B100" s="143" t="str">
        <f t="shared" si="10"/>
        <v>May2026_SK1WK0161</v>
      </c>
      <c r="C100" s="143" t="str">
        <f>IF(A100="","",IF(COUNTIF($B$2:B99,B100)&gt;0,"⚠ DUPLICATE","OK"))</f>
        <v>OK</v>
      </c>
      <c r="D100" s="146" t="str">
        <f>IF($A100="","",IF(ISNA(_xlfn.XLOOKUP(TRIM($A100),MASTER_Workers!$B$2:$B$474,MASTER_Workers!$B$2:$B$474)),"Master Missing","OK"))</f>
        <v>OK</v>
      </c>
      <c r="E100" s="146" t="str">
        <f>IF(A100="","",IF(COUNTIF(Month_Engine!B:B,TRIM(J100))&gt;0,"OK","Missing"))</f>
        <v>OK</v>
      </c>
      <c r="F100" s="146">
        <f t="shared" si="11"/>
        <v>31</v>
      </c>
      <c r="G100" s="146">
        <f t="shared" si="6"/>
        <v>18</v>
      </c>
      <c r="H100" s="150" t="str">
        <f t="shared" si="7"/>
        <v>OK</v>
      </c>
      <c r="I100" s="443">
        <v>46173</v>
      </c>
      <c r="J100" s="444" t="s">
        <v>455</v>
      </c>
      <c r="K100" s="450" t="s">
        <v>456</v>
      </c>
      <c r="L100" s="445">
        <v>17</v>
      </c>
      <c r="M100" s="445">
        <v>8</v>
      </c>
      <c r="N100" s="445">
        <v>5</v>
      </c>
      <c r="O100" s="445">
        <v>1</v>
      </c>
      <c r="P100" s="449">
        <v>0</v>
      </c>
      <c r="Q100" s="445">
        <v>0</v>
      </c>
      <c r="R100" s="446">
        <v>0</v>
      </c>
      <c r="S100" s="146" t="str">
        <f t="shared" si="8"/>
        <v>Worker-Com-1</v>
      </c>
    </row>
    <row r="101" spans="1:19" x14ac:dyDescent="0.45">
      <c r="A101" s="144" t="str">
        <f t="shared" si="9"/>
        <v>SK1WK0162</v>
      </c>
      <c r="B101" s="143" t="str">
        <f t="shared" si="10"/>
        <v>May2026_SK1WK0162</v>
      </c>
      <c r="C101" s="143" t="str">
        <f>IF(A101="","",IF(COUNTIF($B$2:B100,B101)&gt;0,"⚠ DUPLICATE","OK"))</f>
        <v>OK</v>
      </c>
      <c r="D101" s="146" t="str">
        <f>IF($A101="","",IF(ISNA(_xlfn.XLOOKUP(TRIM($A101),MASTER_Workers!$B$2:$B$474,MASTER_Workers!$B$2:$B$474)),"Master Missing","OK"))</f>
        <v>OK</v>
      </c>
      <c r="E101" s="146" t="str">
        <f>IF(A101="","",IF(COUNTIF(Month_Engine!B:B,TRIM(J101))&gt;0,"OK","Missing"))</f>
        <v>OK</v>
      </c>
      <c r="F101" s="146">
        <f t="shared" si="11"/>
        <v>31</v>
      </c>
      <c r="G101" s="146">
        <f t="shared" si="6"/>
        <v>24</v>
      </c>
      <c r="H101" s="150" t="str">
        <f t="shared" si="7"/>
        <v>OK</v>
      </c>
      <c r="I101" s="443">
        <v>46173</v>
      </c>
      <c r="J101" s="444" t="s">
        <v>458</v>
      </c>
      <c r="K101" s="444" t="s">
        <v>459</v>
      </c>
      <c r="L101" s="445">
        <v>23</v>
      </c>
      <c r="M101" s="445">
        <v>2</v>
      </c>
      <c r="N101" s="445">
        <v>5</v>
      </c>
      <c r="O101" s="445">
        <v>1</v>
      </c>
      <c r="P101" s="449">
        <v>0</v>
      </c>
      <c r="Q101" s="445">
        <v>0</v>
      </c>
      <c r="R101" s="446">
        <v>0</v>
      </c>
      <c r="S101" s="146" t="str">
        <f t="shared" si="8"/>
        <v>Worker-Com-1</v>
      </c>
    </row>
    <row r="102" spans="1:19" x14ac:dyDescent="0.45">
      <c r="A102" s="144" t="str">
        <f t="shared" si="9"/>
        <v>SK1WK0165</v>
      </c>
      <c r="B102" s="143" t="str">
        <f t="shared" si="10"/>
        <v>May2026_SK1WK0165</v>
      </c>
      <c r="C102" s="143" t="str">
        <f>IF(A102="","",IF(COUNTIF($B$2:B101,B102)&gt;0,"⚠ DUPLICATE","OK"))</f>
        <v>OK</v>
      </c>
      <c r="D102" s="146" t="str">
        <f>IF($A102="","",IF(ISNA(_xlfn.XLOOKUP(TRIM($A102),MASTER_Workers!$B$2:$B$474,MASTER_Workers!$B$2:$B$474)),"Master Missing","OK"))</f>
        <v>OK</v>
      </c>
      <c r="E102" s="146" t="str">
        <f>IF(A102="","",IF(COUNTIF(Month_Engine!B:B,TRIM(J102))&gt;0,"OK","Missing"))</f>
        <v>OK</v>
      </c>
      <c r="F102" s="146">
        <f t="shared" si="11"/>
        <v>31</v>
      </c>
      <c r="G102" s="146">
        <f t="shared" si="6"/>
        <v>22</v>
      </c>
      <c r="H102" s="150" t="str">
        <f t="shared" si="7"/>
        <v>OK</v>
      </c>
      <c r="I102" s="443">
        <v>46173</v>
      </c>
      <c r="J102" s="444" t="s">
        <v>461</v>
      </c>
      <c r="K102" s="444" t="s">
        <v>462</v>
      </c>
      <c r="L102" s="445">
        <v>17</v>
      </c>
      <c r="M102" s="445">
        <v>4</v>
      </c>
      <c r="N102" s="445">
        <v>5</v>
      </c>
      <c r="O102" s="445">
        <v>1</v>
      </c>
      <c r="P102" s="449">
        <v>4</v>
      </c>
      <c r="Q102" s="445">
        <v>0</v>
      </c>
      <c r="R102" s="446">
        <v>0</v>
      </c>
      <c r="S102" s="146" t="str">
        <f t="shared" si="8"/>
        <v>Worker-Com-1</v>
      </c>
    </row>
    <row r="103" spans="1:19" x14ac:dyDescent="0.45">
      <c r="A103" s="144" t="str">
        <f t="shared" si="9"/>
        <v>SK1WK0169</v>
      </c>
      <c r="B103" s="143" t="str">
        <f t="shared" si="10"/>
        <v>May2026_SK1WK0169</v>
      </c>
      <c r="C103" s="143" t="str">
        <f>IF(A103="","",IF(COUNTIF($B$2:B102,B103)&gt;0,"⚠ DUPLICATE","OK"))</f>
        <v>OK</v>
      </c>
      <c r="D103" s="146" t="str">
        <f>IF($A103="","",IF(ISNA(_xlfn.XLOOKUP(TRIM($A103),MASTER_Workers!$B$2:$B$474,MASTER_Workers!$B$2:$B$474)),"Master Missing","OK"))</f>
        <v>OK</v>
      </c>
      <c r="E103" s="146" t="str">
        <f>IF(A103="","",IF(COUNTIF(Month_Engine!B:B,TRIM(J103))&gt;0,"OK","Missing"))</f>
        <v>OK</v>
      </c>
      <c r="F103" s="146">
        <f t="shared" si="11"/>
        <v>31</v>
      </c>
      <c r="G103" s="146">
        <f t="shared" si="6"/>
        <v>26</v>
      </c>
      <c r="H103" s="150" t="str">
        <f t="shared" si="7"/>
        <v>OK</v>
      </c>
      <c r="I103" s="443">
        <v>46173</v>
      </c>
      <c r="J103" s="444" t="s">
        <v>464</v>
      </c>
      <c r="K103" s="444" t="s">
        <v>465</v>
      </c>
      <c r="L103" s="445">
        <v>20</v>
      </c>
      <c r="M103" s="445">
        <v>0</v>
      </c>
      <c r="N103" s="445">
        <v>5</v>
      </c>
      <c r="O103" s="445">
        <v>1</v>
      </c>
      <c r="P103" s="449">
        <v>5</v>
      </c>
      <c r="Q103" s="445">
        <v>0</v>
      </c>
      <c r="R103" s="446">
        <v>0</v>
      </c>
      <c r="S103" s="146" t="str">
        <f t="shared" si="8"/>
        <v>Worker-Com-1</v>
      </c>
    </row>
    <row r="104" spans="1:19" x14ac:dyDescent="0.45">
      <c r="A104" s="144" t="str">
        <f t="shared" si="9"/>
        <v>SK1WK0195</v>
      </c>
      <c r="B104" s="143" t="str">
        <f t="shared" si="10"/>
        <v>May2026_SK1WK0195</v>
      </c>
      <c r="C104" s="143" t="str">
        <f>IF(A104="","",IF(COUNTIF($B$2:B103,B104)&gt;0,"⚠ DUPLICATE","OK"))</f>
        <v>OK</v>
      </c>
      <c r="D104" s="146" t="str">
        <f>IF($A104="","",IF(ISNA(_xlfn.XLOOKUP(TRIM($A104),MASTER_Workers!$B$2:$B$474,MASTER_Workers!$B$2:$B$474)),"Master Missing","OK"))</f>
        <v>OK</v>
      </c>
      <c r="E104" s="146" t="str">
        <f>IF(A104="","",IF(COUNTIF(Month_Engine!B:B,TRIM(J104))&gt;0,"OK","Missing"))</f>
        <v>OK</v>
      </c>
      <c r="F104" s="146">
        <f t="shared" si="11"/>
        <v>31</v>
      </c>
      <c r="G104" s="146">
        <f t="shared" si="6"/>
        <v>22</v>
      </c>
      <c r="H104" s="150" t="str">
        <f t="shared" si="7"/>
        <v>OK</v>
      </c>
      <c r="I104" s="443">
        <v>46173</v>
      </c>
      <c r="J104" s="444" t="s">
        <v>467</v>
      </c>
      <c r="K104" s="448" t="s">
        <v>468</v>
      </c>
      <c r="L104" s="445">
        <v>21</v>
      </c>
      <c r="M104" s="445">
        <v>4</v>
      </c>
      <c r="N104" s="445">
        <v>5</v>
      </c>
      <c r="O104" s="445">
        <v>1</v>
      </c>
      <c r="P104" s="449">
        <v>0</v>
      </c>
      <c r="Q104" s="445">
        <v>0</v>
      </c>
      <c r="R104" s="446">
        <v>0</v>
      </c>
      <c r="S104" s="146" t="str">
        <f t="shared" si="8"/>
        <v>Worker-Com-1</v>
      </c>
    </row>
    <row r="105" spans="1:19" x14ac:dyDescent="0.45">
      <c r="A105" s="144" t="str">
        <f t="shared" si="9"/>
        <v>SK1WK0200</v>
      </c>
      <c r="B105" s="143" t="str">
        <f t="shared" si="10"/>
        <v>May2026_SK1WK0200</v>
      </c>
      <c r="C105" s="143" t="str">
        <f>IF(A105="","",IF(COUNTIF($B$2:B104,B105)&gt;0,"⚠ DUPLICATE","OK"))</f>
        <v>OK</v>
      </c>
      <c r="D105" s="146" t="str">
        <f>IF($A105="","",IF(ISNA(_xlfn.XLOOKUP(TRIM($A105),MASTER_Workers!$B$2:$B$474,MASTER_Workers!$B$2:$B$474)),"Master Missing","OK"))</f>
        <v>OK</v>
      </c>
      <c r="E105" s="146" t="str">
        <f>IF(A105="","",IF(COUNTIF(Month_Engine!B:B,TRIM(J105))&gt;0,"OK","Missing"))</f>
        <v>OK</v>
      </c>
      <c r="F105" s="146">
        <f t="shared" si="11"/>
        <v>31</v>
      </c>
      <c r="G105" s="146">
        <f t="shared" si="6"/>
        <v>22</v>
      </c>
      <c r="H105" s="150" t="str">
        <f t="shared" si="7"/>
        <v>OK</v>
      </c>
      <c r="I105" s="443">
        <v>46173</v>
      </c>
      <c r="J105" s="444" t="s">
        <v>470</v>
      </c>
      <c r="K105" s="444" t="s">
        <v>471</v>
      </c>
      <c r="L105" s="445">
        <v>21</v>
      </c>
      <c r="M105" s="445">
        <v>4</v>
      </c>
      <c r="N105" s="445">
        <v>5</v>
      </c>
      <c r="O105" s="445">
        <v>1</v>
      </c>
      <c r="P105" s="449">
        <v>0</v>
      </c>
      <c r="Q105" s="445">
        <v>0</v>
      </c>
      <c r="R105" s="446">
        <v>0</v>
      </c>
      <c r="S105" s="146" t="str">
        <f t="shared" si="8"/>
        <v>Worker-Com-1</v>
      </c>
    </row>
    <row r="106" spans="1:19" x14ac:dyDescent="0.45">
      <c r="A106" s="144" t="str">
        <f t="shared" si="9"/>
        <v>SK1WK0204</v>
      </c>
      <c r="B106" s="143" t="str">
        <f t="shared" si="10"/>
        <v>May2026_SK1WK0204</v>
      </c>
      <c r="C106" s="143" t="str">
        <f>IF(A106="","",IF(COUNTIF($B$2:B105,B106)&gt;0,"⚠ DUPLICATE","OK"))</f>
        <v>OK</v>
      </c>
      <c r="D106" s="146" t="str">
        <f>IF($A106="","",IF(ISNA(_xlfn.XLOOKUP(TRIM($A106),MASTER_Workers!$B$2:$B$474,MASTER_Workers!$B$2:$B$474)),"Master Missing","OK"))</f>
        <v>OK</v>
      </c>
      <c r="E106" s="146" t="str">
        <f>IF(A106="","",IF(COUNTIF(Month_Engine!B:B,TRIM(J106))&gt;0,"OK","Missing"))</f>
        <v>OK</v>
      </c>
      <c r="F106" s="146">
        <f t="shared" si="11"/>
        <v>31</v>
      </c>
      <c r="G106" s="146">
        <f t="shared" si="6"/>
        <v>25</v>
      </c>
      <c r="H106" s="150" t="str">
        <f t="shared" si="7"/>
        <v>OK</v>
      </c>
      <c r="I106" s="443">
        <v>46173</v>
      </c>
      <c r="J106" s="444" t="s">
        <v>473</v>
      </c>
      <c r="K106" s="444" t="s">
        <v>474</v>
      </c>
      <c r="L106" s="445">
        <v>24</v>
      </c>
      <c r="M106" s="445">
        <v>1</v>
      </c>
      <c r="N106" s="445">
        <v>5</v>
      </c>
      <c r="O106" s="445">
        <v>1</v>
      </c>
      <c r="P106" s="449">
        <v>0</v>
      </c>
      <c r="Q106" s="445">
        <v>0</v>
      </c>
      <c r="R106" s="446">
        <v>0</v>
      </c>
      <c r="S106" s="146" t="str">
        <f t="shared" si="8"/>
        <v>Worker-Com-1</v>
      </c>
    </row>
    <row r="107" spans="1:19" x14ac:dyDescent="0.45">
      <c r="A107" s="144" t="str">
        <f t="shared" si="9"/>
        <v>SK1WK0205</v>
      </c>
      <c r="B107" s="143" t="str">
        <f t="shared" si="10"/>
        <v>May2026_SK1WK0205</v>
      </c>
      <c r="C107" s="143" t="str">
        <f>IF(A107="","",IF(COUNTIF($B$2:B106,B107)&gt;0,"⚠ DUPLICATE","OK"))</f>
        <v>OK</v>
      </c>
      <c r="D107" s="146" t="str">
        <f>IF($A107="","",IF(ISNA(_xlfn.XLOOKUP(TRIM($A107),MASTER_Workers!$B$2:$B$474,MASTER_Workers!$B$2:$B$474)),"Master Missing","OK"))</f>
        <v>OK</v>
      </c>
      <c r="E107" s="146" t="str">
        <f>IF(A107="","",IF(COUNTIF(Month_Engine!B:B,TRIM(J107))&gt;0,"OK","Missing"))</f>
        <v>OK</v>
      </c>
      <c r="F107" s="146">
        <f t="shared" si="11"/>
        <v>31</v>
      </c>
      <c r="G107" s="146">
        <f t="shared" si="6"/>
        <v>20</v>
      </c>
      <c r="H107" s="150" t="str">
        <f t="shared" si="7"/>
        <v>OK</v>
      </c>
      <c r="I107" s="443">
        <v>46173</v>
      </c>
      <c r="J107" s="444" t="s">
        <v>476</v>
      </c>
      <c r="K107" s="444" t="s">
        <v>477</v>
      </c>
      <c r="L107" s="445">
        <v>16</v>
      </c>
      <c r="M107" s="445">
        <v>6</v>
      </c>
      <c r="N107" s="445">
        <v>5</v>
      </c>
      <c r="O107" s="445">
        <v>1</v>
      </c>
      <c r="P107" s="449">
        <v>3</v>
      </c>
      <c r="Q107" s="445">
        <v>0</v>
      </c>
      <c r="R107" s="446">
        <v>0</v>
      </c>
      <c r="S107" s="146" t="str">
        <f t="shared" si="8"/>
        <v>Worker-Com-1</v>
      </c>
    </row>
    <row r="108" spans="1:19" x14ac:dyDescent="0.45">
      <c r="A108" s="144" t="str">
        <f t="shared" si="9"/>
        <v>SK1WK0209</v>
      </c>
      <c r="B108" s="143" t="str">
        <f t="shared" si="10"/>
        <v>May2026_SK1WK0209</v>
      </c>
      <c r="C108" s="143" t="str">
        <f>IF(A108="","",IF(COUNTIF($B$2:B107,B108)&gt;0,"⚠ DUPLICATE","OK"))</f>
        <v>OK</v>
      </c>
      <c r="D108" s="146" t="str">
        <f>IF($A108="","",IF(ISNA(_xlfn.XLOOKUP(TRIM($A108),MASTER_Workers!$B$2:$B$474,MASTER_Workers!$B$2:$B$474)),"Master Missing","OK"))</f>
        <v>OK</v>
      </c>
      <c r="E108" s="146" t="str">
        <f>IF(A108="","",IF(COUNTIF(Month_Engine!B:B,TRIM(J108))&gt;0,"OK","Missing"))</f>
        <v>OK</v>
      </c>
      <c r="F108" s="146">
        <f t="shared" si="11"/>
        <v>31</v>
      </c>
      <c r="G108" s="146">
        <f t="shared" si="6"/>
        <v>26</v>
      </c>
      <c r="H108" s="150" t="str">
        <f t="shared" si="7"/>
        <v>OK</v>
      </c>
      <c r="I108" s="443">
        <v>46173</v>
      </c>
      <c r="J108" s="444" t="s">
        <v>479</v>
      </c>
      <c r="K108" s="444" t="s">
        <v>480</v>
      </c>
      <c r="L108" s="445">
        <v>23</v>
      </c>
      <c r="M108" s="445">
        <v>0</v>
      </c>
      <c r="N108" s="445">
        <v>5</v>
      </c>
      <c r="O108" s="445">
        <v>1</v>
      </c>
      <c r="P108" s="449">
        <v>2</v>
      </c>
      <c r="Q108" s="445">
        <v>0</v>
      </c>
      <c r="R108" s="446">
        <v>0</v>
      </c>
      <c r="S108" s="146" t="str">
        <f t="shared" si="8"/>
        <v>Worker-Com-1</v>
      </c>
    </row>
    <row r="109" spans="1:19" x14ac:dyDescent="0.45">
      <c r="A109" s="144" t="str">
        <f t="shared" si="9"/>
        <v>SK1WK0216</v>
      </c>
      <c r="B109" s="143" t="str">
        <f t="shared" si="10"/>
        <v>May2026_SK1WK0216</v>
      </c>
      <c r="C109" s="143" t="str">
        <f>IF(A109="","",IF(COUNTIF($B$2:B108,B109)&gt;0,"⚠ DUPLICATE","OK"))</f>
        <v>OK</v>
      </c>
      <c r="D109" s="146" t="str">
        <f>IF($A109="","",IF(ISNA(_xlfn.XLOOKUP(TRIM($A109),MASTER_Workers!$B$2:$B$474,MASTER_Workers!$B$2:$B$474)),"Master Missing","OK"))</f>
        <v>OK</v>
      </c>
      <c r="E109" s="146" t="str">
        <f>IF(A109="","",IF(COUNTIF(Month_Engine!B:B,TRIM(J109))&gt;0,"OK","Missing"))</f>
        <v>OK</v>
      </c>
      <c r="F109" s="146">
        <f t="shared" si="11"/>
        <v>31</v>
      </c>
      <c r="G109" s="146">
        <f t="shared" si="6"/>
        <v>22.5</v>
      </c>
      <c r="H109" s="150" t="str">
        <f t="shared" si="7"/>
        <v>OK</v>
      </c>
      <c r="I109" s="443">
        <v>46173</v>
      </c>
      <c r="J109" s="444" t="s">
        <v>483</v>
      </c>
      <c r="K109" s="444" t="s">
        <v>484</v>
      </c>
      <c r="L109" s="445">
        <v>21.5</v>
      </c>
      <c r="M109" s="445">
        <v>3.5</v>
      </c>
      <c r="N109" s="445">
        <v>5</v>
      </c>
      <c r="O109" s="445">
        <v>1</v>
      </c>
      <c r="P109" s="449">
        <v>0</v>
      </c>
      <c r="Q109" s="445">
        <v>0</v>
      </c>
      <c r="R109" s="446">
        <v>0</v>
      </c>
      <c r="S109" s="146" t="str">
        <f t="shared" si="8"/>
        <v>Worker-Com-1</v>
      </c>
    </row>
    <row r="110" spans="1:19" x14ac:dyDescent="0.45">
      <c r="A110" s="144" t="str">
        <f t="shared" si="9"/>
        <v>SK1WK0218</v>
      </c>
      <c r="B110" s="143" t="str">
        <f t="shared" si="10"/>
        <v>May2026_SK1WK0218</v>
      </c>
      <c r="C110" s="143" t="str">
        <f>IF(A110="","",IF(COUNTIF($B$2:B109,B110)&gt;0,"⚠ DUPLICATE","OK"))</f>
        <v>OK</v>
      </c>
      <c r="D110" s="146" t="str">
        <f>IF($A110="","",IF(ISNA(_xlfn.XLOOKUP(TRIM($A110),MASTER_Workers!$B$2:$B$474,MASTER_Workers!$B$2:$B$474)),"Master Missing","OK"))</f>
        <v>OK</v>
      </c>
      <c r="E110" s="146" t="str">
        <f>IF(A110="","",IF(COUNTIF(Month_Engine!B:B,TRIM(J110))&gt;0,"OK","Missing"))</f>
        <v>OK</v>
      </c>
      <c r="F110" s="146">
        <f t="shared" si="11"/>
        <v>31</v>
      </c>
      <c r="G110" s="146">
        <f t="shared" si="6"/>
        <v>23</v>
      </c>
      <c r="H110" s="150" t="str">
        <f t="shared" si="7"/>
        <v>OK</v>
      </c>
      <c r="I110" s="443">
        <v>46173</v>
      </c>
      <c r="J110" s="444" t="s">
        <v>486</v>
      </c>
      <c r="K110" s="444" t="s">
        <v>487</v>
      </c>
      <c r="L110" s="445">
        <v>22</v>
      </c>
      <c r="M110" s="445">
        <v>3</v>
      </c>
      <c r="N110" s="445">
        <v>5</v>
      </c>
      <c r="O110" s="445">
        <v>1</v>
      </c>
      <c r="P110" s="449">
        <v>0</v>
      </c>
      <c r="Q110" s="445">
        <v>0</v>
      </c>
      <c r="R110" s="446">
        <v>0</v>
      </c>
      <c r="S110" s="146" t="str">
        <f t="shared" si="8"/>
        <v>Worker-Com-1</v>
      </c>
    </row>
    <row r="111" spans="1:19" x14ac:dyDescent="0.45">
      <c r="A111" s="144" t="str">
        <f t="shared" si="9"/>
        <v>SK1WK0224</v>
      </c>
      <c r="B111" s="143" t="str">
        <f t="shared" si="10"/>
        <v>May2026_SK1WK0224</v>
      </c>
      <c r="C111" s="143" t="str">
        <f>IF(A111="","",IF(COUNTIF($B$2:B110,B111)&gt;0,"⚠ DUPLICATE","OK"))</f>
        <v>OK</v>
      </c>
      <c r="D111" s="146" t="str">
        <f>IF($A111="","",IF(ISNA(_xlfn.XLOOKUP(TRIM($A111),MASTER_Workers!$B$2:$B$474,MASTER_Workers!$B$2:$B$474)),"Master Missing","OK"))</f>
        <v>OK</v>
      </c>
      <c r="E111" s="146" t="str">
        <f>IF(A111="","",IF(COUNTIF(Month_Engine!B:B,TRIM(J111))&gt;0,"OK","Missing"))</f>
        <v>OK</v>
      </c>
      <c r="F111" s="146">
        <f t="shared" si="11"/>
        <v>31</v>
      </c>
      <c r="G111" s="146">
        <f t="shared" si="6"/>
        <v>25</v>
      </c>
      <c r="H111" s="150" t="str">
        <f t="shared" si="7"/>
        <v>OK</v>
      </c>
      <c r="I111" s="443">
        <v>46173</v>
      </c>
      <c r="J111" s="444" t="s">
        <v>489</v>
      </c>
      <c r="K111" s="444" t="s">
        <v>490</v>
      </c>
      <c r="L111" s="445">
        <v>17</v>
      </c>
      <c r="M111" s="445">
        <v>1</v>
      </c>
      <c r="N111" s="445">
        <v>5</v>
      </c>
      <c r="O111" s="445">
        <v>0</v>
      </c>
      <c r="P111" s="449">
        <v>8</v>
      </c>
      <c r="Q111" s="445">
        <v>0</v>
      </c>
      <c r="R111" s="446">
        <v>0</v>
      </c>
      <c r="S111" s="146" t="str">
        <f t="shared" si="8"/>
        <v>Worker-Com-1</v>
      </c>
    </row>
    <row r="112" spans="1:19" x14ac:dyDescent="0.45">
      <c r="A112" s="144" t="str">
        <f t="shared" si="9"/>
        <v>SK1WK0225</v>
      </c>
      <c r="B112" s="143" t="str">
        <f t="shared" si="10"/>
        <v>May2026_SK1WK0225</v>
      </c>
      <c r="C112" s="143" t="str">
        <f>IF(A112="","",IF(COUNTIF($B$2:B111,B112)&gt;0,"⚠ DUPLICATE","OK"))</f>
        <v>OK</v>
      </c>
      <c r="D112" s="146" t="str">
        <f>IF($A112="","",IF(ISNA(_xlfn.XLOOKUP(TRIM($A112),MASTER_Workers!$B$2:$B$474,MASTER_Workers!$B$2:$B$474)),"Master Missing","OK"))</f>
        <v>OK</v>
      </c>
      <c r="E112" s="146" t="str">
        <f>IF(A112="","",IF(COUNTIF(Month_Engine!B:B,TRIM(J112))&gt;0,"OK","Missing"))</f>
        <v>OK</v>
      </c>
      <c r="F112" s="146">
        <f t="shared" si="11"/>
        <v>31</v>
      </c>
      <c r="G112" s="146">
        <f t="shared" si="6"/>
        <v>23</v>
      </c>
      <c r="H112" s="150" t="str">
        <f t="shared" si="7"/>
        <v>OK</v>
      </c>
      <c r="I112" s="443">
        <v>46173</v>
      </c>
      <c r="J112" s="444" t="s">
        <v>492</v>
      </c>
      <c r="K112" s="444" t="s">
        <v>493</v>
      </c>
      <c r="L112" s="445">
        <v>22</v>
      </c>
      <c r="M112" s="445">
        <v>3</v>
      </c>
      <c r="N112" s="445">
        <v>5</v>
      </c>
      <c r="O112" s="445">
        <v>1</v>
      </c>
      <c r="P112" s="449">
        <v>0</v>
      </c>
      <c r="Q112" s="445">
        <v>0</v>
      </c>
      <c r="R112" s="446">
        <v>0</v>
      </c>
      <c r="S112" s="146" t="str">
        <f t="shared" si="8"/>
        <v>Worker-Com-1</v>
      </c>
    </row>
    <row r="113" spans="1:19" x14ac:dyDescent="0.45">
      <c r="A113" s="144" t="str">
        <f t="shared" si="9"/>
        <v>SK1WK0226</v>
      </c>
      <c r="B113" s="143" t="str">
        <f t="shared" si="10"/>
        <v>May2026_SK1WK0226</v>
      </c>
      <c r="C113" s="143" t="str">
        <f>IF(A113="","",IF(COUNTIF($B$2:B112,B113)&gt;0,"⚠ DUPLICATE","OK"))</f>
        <v>OK</v>
      </c>
      <c r="D113" s="146" t="str">
        <f>IF($A113="","",IF(ISNA(_xlfn.XLOOKUP(TRIM($A113),MASTER_Workers!$B$2:$B$474,MASTER_Workers!$B$2:$B$474)),"Master Missing","OK"))</f>
        <v>OK</v>
      </c>
      <c r="E113" s="146" t="str">
        <f>IF(A113="","",IF(COUNTIF(Month_Engine!B:B,TRIM(J113))&gt;0,"OK","Missing"))</f>
        <v>OK</v>
      </c>
      <c r="F113" s="146">
        <f t="shared" si="11"/>
        <v>31</v>
      </c>
      <c r="G113" s="146">
        <f t="shared" si="6"/>
        <v>25</v>
      </c>
      <c r="H113" s="150" t="str">
        <f t="shared" si="7"/>
        <v>OK</v>
      </c>
      <c r="I113" s="443">
        <v>46173</v>
      </c>
      <c r="J113" s="444" t="s">
        <v>495</v>
      </c>
      <c r="K113" s="444" t="s">
        <v>496</v>
      </c>
      <c r="L113" s="445">
        <v>24</v>
      </c>
      <c r="M113" s="445">
        <v>1</v>
      </c>
      <c r="N113" s="445">
        <v>5</v>
      </c>
      <c r="O113" s="445">
        <v>1</v>
      </c>
      <c r="P113" s="449">
        <v>0</v>
      </c>
      <c r="Q113" s="445">
        <v>0</v>
      </c>
      <c r="R113" s="446">
        <v>0</v>
      </c>
      <c r="S113" s="146" t="str">
        <f t="shared" si="8"/>
        <v>Worker-Com-1</v>
      </c>
    </row>
    <row r="114" spans="1:19" x14ac:dyDescent="0.45">
      <c r="A114" s="144" t="str">
        <f t="shared" si="9"/>
        <v>SK1WK0227</v>
      </c>
      <c r="B114" s="143" t="str">
        <f t="shared" si="10"/>
        <v>May2026_SK1WK0227</v>
      </c>
      <c r="C114" s="144" t="str">
        <f>IF(A114="","",IF(COUNTIF($B$2:B113,B114)&gt;0,"⚠ DUPLICATE","OK"))</f>
        <v>OK</v>
      </c>
      <c r="D114" s="146" t="str">
        <f>IF($A114="","",IF(ISNA(_xlfn.XLOOKUP(TRIM($A114),MASTER_Workers!$B$2:$B$474,MASTER_Workers!$B$2:$B$474)),"Master Missing","OK"))</f>
        <v>OK</v>
      </c>
      <c r="E114" s="146" t="str">
        <f>IF(A114="","",IF(COUNTIF(Month_Engine!B:B,TRIM(J114))&gt;0,"OK","Missing"))</f>
        <v>OK</v>
      </c>
      <c r="F114" s="146">
        <f t="shared" si="11"/>
        <v>31</v>
      </c>
      <c r="G114" s="146">
        <f t="shared" si="6"/>
        <v>24</v>
      </c>
      <c r="H114" s="150" t="str">
        <f t="shared" si="7"/>
        <v>OK</v>
      </c>
      <c r="I114" s="443">
        <v>46173</v>
      </c>
      <c r="J114" s="444" t="s">
        <v>1854</v>
      </c>
      <c r="K114" s="444" t="s">
        <v>1855</v>
      </c>
      <c r="L114" s="445">
        <v>23</v>
      </c>
      <c r="M114" s="445">
        <v>2</v>
      </c>
      <c r="N114" s="445">
        <v>5</v>
      </c>
      <c r="O114" s="445">
        <v>1</v>
      </c>
      <c r="P114" s="449">
        <v>0</v>
      </c>
      <c r="Q114" s="445">
        <v>0</v>
      </c>
      <c r="R114" s="446">
        <v>0</v>
      </c>
      <c r="S114" s="146" t="str">
        <f t="shared" si="8"/>
        <v>Worker-Com-1</v>
      </c>
    </row>
    <row r="115" spans="1:19" x14ac:dyDescent="0.45">
      <c r="A115" s="144" t="str">
        <f t="shared" si="9"/>
        <v>SK1WK0228</v>
      </c>
      <c r="B115" s="143" t="str">
        <f t="shared" si="10"/>
        <v>May2026_SK1WK0228</v>
      </c>
      <c r="C115" s="144" t="str">
        <f>IF(A115="","",IF(COUNTIF($B$2:B114,B115)&gt;0,"⚠ DUPLICATE","OK"))</f>
        <v>OK</v>
      </c>
      <c r="D115" s="146" t="str">
        <f>IF($A115="","",IF(ISNA(_xlfn.XLOOKUP(TRIM($A115),MASTER_Workers!$B$2:$B$474,MASTER_Workers!$B$2:$B$474)),"Master Missing","OK"))</f>
        <v>OK</v>
      </c>
      <c r="E115" s="146" t="str">
        <f>IF(A115="","",IF(COUNTIF(Month_Engine!B:B,TRIM(J115))&gt;0,"OK","Missing"))</f>
        <v>OK</v>
      </c>
      <c r="F115" s="146">
        <f t="shared" si="11"/>
        <v>31</v>
      </c>
      <c r="G115" s="146">
        <f t="shared" si="6"/>
        <v>24</v>
      </c>
      <c r="H115" s="150" t="str">
        <f t="shared" si="7"/>
        <v>OK</v>
      </c>
      <c r="I115" s="443">
        <v>46173</v>
      </c>
      <c r="J115" s="444" t="s">
        <v>1856</v>
      </c>
      <c r="K115" s="444" t="s">
        <v>1857</v>
      </c>
      <c r="L115" s="445">
        <v>23</v>
      </c>
      <c r="M115" s="445">
        <v>2</v>
      </c>
      <c r="N115" s="445">
        <v>5</v>
      </c>
      <c r="O115" s="445">
        <v>1</v>
      </c>
      <c r="P115" s="449">
        <v>0</v>
      </c>
      <c r="Q115" s="445">
        <v>0</v>
      </c>
      <c r="R115" s="446">
        <v>0</v>
      </c>
      <c r="S115" s="146" t="str">
        <f t="shared" si="8"/>
        <v>Worker-Com-1</v>
      </c>
    </row>
    <row r="116" spans="1:19" x14ac:dyDescent="0.45">
      <c r="A116" s="144" t="str">
        <f t="shared" si="9"/>
        <v>SK1WK0229</v>
      </c>
      <c r="B116" s="143" t="str">
        <f t="shared" si="10"/>
        <v>May2026_SK1WK0229</v>
      </c>
      <c r="C116" s="144" t="str">
        <f>IF(A116="","",IF(COUNTIF($B$2:B115,B116)&gt;0,"⚠ DUPLICATE","OK"))</f>
        <v>OK</v>
      </c>
      <c r="D116" s="146" t="str">
        <f>IF($A116="","",IF(ISNA(_xlfn.XLOOKUP(TRIM($A116),MASTER_Workers!$B$2:$B$474,MASTER_Workers!$B$2:$B$474)),"Master Missing","OK"))</f>
        <v>OK</v>
      </c>
      <c r="E116" s="146" t="str">
        <f>IF(A116="","",IF(COUNTIF(Month_Engine!B:B,TRIM(J116))&gt;0,"OK","Missing"))</f>
        <v>OK</v>
      </c>
      <c r="F116" s="146">
        <f t="shared" si="11"/>
        <v>31</v>
      </c>
      <c r="G116" s="146">
        <f t="shared" si="6"/>
        <v>25</v>
      </c>
      <c r="H116" s="150" t="str">
        <f t="shared" si="7"/>
        <v>OK</v>
      </c>
      <c r="I116" s="443">
        <v>46173</v>
      </c>
      <c r="J116" s="444" t="s">
        <v>1858</v>
      </c>
      <c r="K116" s="444" t="s">
        <v>1859</v>
      </c>
      <c r="L116" s="445">
        <v>24</v>
      </c>
      <c r="M116" s="445">
        <v>1</v>
      </c>
      <c r="N116" s="445">
        <v>5</v>
      </c>
      <c r="O116" s="445">
        <v>1</v>
      </c>
      <c r="P116" s="449">
        <v>0</v>
      </c>
      <c r="Q116" s="445">
        <v>0</v>
      </c>
      <c r="R116" s="446">
        <v>0</v>
      </c>
      <c r="S116" s="146" t="str">
        <f t="shared" si="8"/>
        <v>Worker-Com-1</v>
      </c>
    </row>
    <row r="117" spans="1:19" x14ac:dyDescent="0.45">
      <c r="A117" s="144" t="str">
        <f t="shared" si="9"/>
        <v>SK1WK0230</v>
      </c>
      <c r="B117" s="143" t="str">
        <f t="shared" si="10"/>
        <v>May2026_SK1WK0230</v>
      </c>
      <c r="C117" s="144" t="str">
        <f>IF(A117="","",IF(COUNTIF($B$2:B116,B117)&gt;0,"⚠ DUPLICATE","OK"))</f>
        <v>OK</v>
      </c>
      <c r="D117" s="146" t="str">
        <f>IF($A117="","",IF(ISNA(_xlfn.XLOOKUP(TRIM($A117),MASTER_Workers!$B$2:$B$474,MASTER_Workers!$B$2:$B$474)),"Master Missing","OK"))</f>
        <v>OK</v>
      </c>
      <c r="E117" s="146" t="str">
        <f>IF(A117="","",IF(COUNTIF(Month_Engine!B:B,TRIM(J117))&gt;0,"OK","Missing"))</f>
        <v>OK</v>
      </c>
      <c r="F117" s="146">
        <f t="shared" si="11"/>
        <v>31</v>
      </c>
      <c r="G117" s="146">
        <f t="shared" si="6"/>
        <v>26</v>
      </c>
      <c r="H117" s="150" t="str">
        <f t="shared" si="7"/>
        <v>OK</v>
      </c>
      <c r="I117" s="443">
        <v>46173</v>
      </c>
      <c r="J117" s="444" t="s">
        <v>1860</v>
      </c>
      <c r="K117" s="444" t="s">
        <v>1861</v>
      </c>
      <c r="L117" s="445">
        <v>25</v>
      </c>
      <c r="M117" s="445">
        <v>0</v>
      </c>
      <c r="N117" s="445">
        <v>5</v>
      </c>
      <c r="O117" s="445">
        <v>1</v>
      </c>
      <c r="P117" s="449">
        <v>0</v>
      </c>
      <c r="Q117" s="445">
        <v>0</v>
      </c>
      <c r="R117" s="446">
        <v>0</v>
      </c>
      <c r="S117" s="146" t="str">
        <f t="shared" si="8"/>
        <v>Worker-Com-1</v>
      </c>
    </row>
    <row r="118" spans="1:19" x14ac:dyDescent="0.45">
      <c r="A118" s="144" t="str">
        <f t="shared" si="9"/>
        <v>SK1WK0231</v>
      </c>
      <c r="B118" s="143" t="str">
        <f t="shared" si="10"/>
        <v>May2026_SK1WK0231</v>
      </c>
      <c r="C118" s="144" t="str">
        <f>IF(A118="","",IF(COUNTIF($B$2:B117,B118)&gt;0,"⚠ DUPLICATE","OK"))</f>
        <v>OK</v>
      </c>
      <c r="D118" s="146" t="str">
        <f>IF($A118="","",IF(ISNA(_xlfn.XLOOKUP(TRIM($A118),MASTER_Workers!$B$2:$B$474,MASTER_Workers!$B$2:$B$474)),"Master Missing","OK"))</f>
        <v>OK</v>
      </c>
      <c r="E118" s="146" t="str">
        <f>IF(A118="","",IF(COUNTIF(Month_Engine!B:B,TRIM(J118))&gt;0,"OK","Missing"))</f>
        <v>OK</v>
      </c>
      <c r="F118" s="146">
        <f t="shared" si="11"/>
        <v>31</v>
      </c>
      <c r="G118" s="146">
        <f t="shared" si="6"/>
        <v>25</v>
      </c>
      <c r="H118" s="150" t="str">
        <f t="shared" si="7"/>
        <v>OK</v>
      </c>
      <c r="I118" s="443">
        <v>46173</v>
      </c>
      <c r="J118" s="444" t="s">
        <v>1862</v>
      </c>
      <c r="K118" s="444" t="s">
        <v>1863</v>
      </c>
      <c r="L118" s="445">
        <v>24</v>
      </c>
      <c r="M118" s="445">
        <v>1</v>
      </c>
      <c r="N118" s="445">
        <v>5</v>
      </c>
      <c r="O118" s="445">
        <v>1</v>
      </c>
      <c r="P118" s="449">
        <v>0</v>
      </c>
      <c r="Q118" s="445">
        <v>0</v>
      </c>
      <c r="R118" s="446">
        <v>0</v>
      </c>
      <c r="S118" s="146" t="str">
        <f t="shared" si="8"/>
        <v>Worker-Com-1</v>
      </c>
    </row>
    <row r="119" spans="1:19" x14ac:dyDescent="0.45">
      <c r="A119" s="144" t="str">
        <f t="shared" si="9"/>
        <v>SK1WK0232</v>
      </c>
      <c r="B119" s="143" t="str">
        <f t="shared" si="10"/>
        <v>May2026_SK1WK0232</v>
      </c>
      <c r="C119" s="144" t="str">
        <f>IF(A119="","",IF(COUNTIF($B$2:B118,B119)&gt;0,"⚠ DUPLICATE","OK"))</f>
        <v>OK</v>
      </c>
      <c r="D119" s="146" t="str">
        <f>IF($A119="","",IF(ISNA(_xlfn.XLOOKUP(TRIM($A119),MASTER_Workers!$B$2:$B$474,MASTER_Workers!$B$2:$B$474)),"Master Missing","OK"))</f>
        <v>OK</v>
      </c>
      <c r="E119" s="146" t="str">
        <f>IF(A119="","",IF(COUNTIF(Month_Engine!B:B,TRIM(J119))&gt;0,"OK","Missing"))</f>
        <v>OK</v>
      </c>
      <c r="F119" s="146">
        <f t="shared" si="11"/>
        <v>31</v>
      </c>
      <c r="G119" s="146">
        <f t="shared" si="6"/>
        <v>21</v>
      </c>
      <c r="H119" s="150" t="str">
        <f t="shared" si="7"/>
        <v>OK</v>
      </c>
      <c r="I119" s="443">
        <v>46173</v>
      </c>
      <c r="J119" s="444" t="s">
        <v>1864</v>
      </c>
      <c r="K119" s="444" t="s">
        <v>560</v>
      </c>
      <c r="L119" s="445">
        <v>20</v>
      </c>
      <c r="M119" s="445">
        <v>5</v>
      </c>
      <c r="N119" s="445">
        <v>5</v>
      </c>
      <c r="O119" s="445">
        <v>1</v>
      </c>
      <c r="P119" s="449">
        <v>0</v>
      </c>
      <c r="Q119" s="445">
        <v>0</v>
      </c>
      <c r="R119" s="446">
        <v>0</v>
      </c>
      <c r="S119" s="146" t="str">
        <f t="shared" si="8"/>
        <v>Worker-Com-1</v>
      </c>
    </row>
    <row r="120" spans="1:19" x14ac:dyDescent="0.45">
      <c r="A120" s="144" t="str">
        <f t="shared" si="9"/>
        <v>SK1WK0233</v>
      </c>
      <c r="B120" s="143" t="str">
        <f t="shared" si="10"/>
        <v>May2026_SK1WK0233</v>
      </c>
      <c r="C120" s="144" t="str">
        <f>IF(A120="","",IF(COUNTIF($B$2:B119,B120)&gt;0,"⚠ DUPLICATE","OK"))</f>
        <v>OK</v>
      </c>
      <c r="D120" s="146" t="str">
        <f>IF($A120="","",IF(ISNA(_xlfn.XLOOKUP(TRIM($A120),MASTER_Workers!$B$2:$B$474,MASTER_Workers!$B$2:$B$474)),"Master Missing","OK"))</f>
        <v>OK</v>
      </c>
      <c r="E120" s="146" t="str">
        <f>IF(A120="","",IF(COUNTIF(Month_Engine!B:B,TRIM(J120))&gt;0,"OK","Missing"))</f>
        <v>OK</v>
      </c>
      <c r="F120" s="146">
        <f t="shared" si="11"/>
        <v>31</v>
      </c>
      <c r="G120" s="146">
        <f t="shared" si="6"/>
        <v>23</v>
      </c>
      <c r="H120" s="150" t="str">
        <f t="shared" si="7"/>
        <v>OK</v>
      </c>
      <c r="I120" s="443">
        <v>46173</v>
      </c>
      <c r="J120" s="444" t="s">
        <v>1865</v>
      </c>
      <c r="K120" s="444" t="s">
        <v>1866</v>
      </c>
      <c r="L120" s="445">
        <v>22</v>
      </c>
      <c r="M120" s="445">
        <v>3</v>
      </c>
      <c r="N120" s="445">
        <v>5</v>
      </c>
      <c r="O120" s="445">
        <v>1</v>
      </c>
      <c r="P120" s="449">
        <v>0</v>
      </c>
      <c r="Q120" s="445">
        <v>0</v>
      </c>
      <c r="R120" s="446">
        <v>0</v>
      </c>
      <c r="S120" s="146" t="str">
        <f t="shared" si="8"/>
        <v>Worker-Com-1</v>
      </c>
    </row>
    <row r="121" spans="1:19" x14ac:dyDescent="0.45">
      <c r="A121" s="144" t="str">
        <f t="shared" si="9"/>
        <v>SK1WK0234</v>
      </c>
      <c r="B121" s="143" t="str">
        <f t="shared" si="10"/>
        <v>May2026_SK1WK0234</v>
      </c>
      <c r="C121" s="144" t="str">
        <f>IF(A121="","",IF(COUNTIF($B$2:B120,B121)&gt;0,"⚠ DUPLICATE","OK"))</f>
        <v>OK</v>
      </c>
      <c r="D121" s="146" t="str">
        <f>IF($A121="","",IF(ISNA(_xlfn.XLOOKUP(TRIM($A121),MASTER_Workers!$B$2:$B$474,MASTER_Workers!$B$2:$B$474)),"Master Missing","OK"))</f>
        <v>OK</v>
      </c>
      <c r="E121" s="146" t="str">
        <f>IF(A121="","",IF(COUNTIF(Month_Engine!B:B,TRIM(J121))&gt;0,"OK","Missing"))</f>
        <v>OK</v>
      </c>
      <c r="F121" s="146">
        <f t="shared" si="11"/>
        <v>31</v>
      </c>
      <c r="G121" s="146">
        <f t="shared" si="6"/>
        <v>21</v>
      </c>
      <c r="H121" s="150" t="str">
        <f t="shared" si="7"/>
        <v>OK</v>
      </c>
      <c r="I121" s="443">
        <v>46173</v>
      </c>
      <c r="J121" s="444" t="s">
        <v>1867</v>
      </c>
      <c r="K121" s="448" t="s">
        <v>1868</v>
      </c>
      <c r="L121" s="445">
        <v>20</v>
      </c>
      <c r="M121" s="445">
        <v>5</v>
      </c>
      <c r="N121" s="445">
        <v>5</v>
      </c>
      <c r="O121" s="445">
        <v>1</v>
      </c>
      <c r="P121" s="449">
        <v>0</v>
      </c>
      <c r="Q121" s="445">
        <v>0</v>
      </c>
      <c r="R121" s="446">
        <v>0</v>
      </c>
      <c r="S121" s="146" t="str">
        <f t="shared" si="8"/>
        <v>Worker-Com-1</v>
      </c>
    </row>
    <row r="122" spans="1:19" x14ac:dyDescent="0.45">
      <c r="A122" s="144" t="str">
        <f t="shared" si="9"/>
        <v>SK1WK0235</v>
      </c>
      <c r="B122" s="143" t="str">
        <f t="shared" si="10"/>
        <v>May2026_SK1WK0235</v>
      </c>
      <c r="C122" s="144" t="str">
        <f>IF(A122="","",IF(COUNTIF($B$2:B121,B122)&gt;0,"⚠ DUPLICATE","OK"))</f>
        <v>OK</v>
      </c>
      <c r="D122" s="146" t="str">
        <f>IF($A122="","",IF(ISNA(_xlfn.XLOOKUP(TRIM($A122),MASTER_Workers!$B$2:$B$474,MASTER_Workers!$B$2:$B$474)),"Master Missing","OK"))</f>
        <v>OK</v>
      </c>
      <c r="E122" s="146" t="str">
        <f>IF(A122="","",IF(COUNTIF(Month_Engine!B:B,TRIM(J122))&gt;0,"OK","Missing"))</f>
        <v>OK</v>
      </c>
      <c r="F122" s="146">
        <f t="shared" si="11"/>
        <v>31</v>
      </c>
      <c r="G122" s="146">
        <f t="shared" si="6"/>
        <v>20</v>
      </c>
      <c r="H122" s="150" t="str">
        <f t="shared" si="7"/>
        <v>OK</v>
      </c>
      <c r="I122" s="443">
        <v>46173</v>
      </c>
      <c r="J122" s="444" t="s">
        <v>1869</v>
      </c>
      <c r="K122" s="444" t="s">
        <v>1870</v>
      </c>
      <c r="L122" s="445">
        <v>19</v>
      </c>
      <c r="M122" s="445">
        <v>6</v>
      </c>
      <c r="N122" s="445">
        <v>5</v>
      </c>
      <c r="O122" s="445">
        <v>1</v>
      </c>
      <c r="P122" s="449">
        <v>0</v>
      </c>
      <c r="Q122" s="445">
        <v>0</v>
      </c>
      <c r="R122" s="446">
        <v>0</v>
      </c>
      <c r="S122" s="146" t="str">
        <f t="shared" si="8"/>
        <v>Worker-Com-1</v>
      </c>
    </row>
    <row r="123" spans="1:19" x14ac:dyDescent="0.45">
      <c r="A123" s="144" t="str">
        <f t="shared" si="9"/>
        <v>SK1WK0236</v>
      </c>
      <c r="B123" s="143" t="str">
        <f t="shared" si="10"/>
        <v>May2026_SK1WK0236</v>
      </c>
      <c r="C123" s="144" t="str">
        <f>IF(A123="","",IF(COUNTIF($B$2:B122,B123)&gt;0,"⚠ DUPLICATE","OK"))</f>
        <v>OK</v>
      </c>
      <c r="D123" s="146" t="str">
        <f>IF($A123="","",IF(ISNA(_xlfn.XLOOKUP(TRIM($A123),MASTER_Workers!$B$2:$B$474,MASTER_Workers!$B$2:$B$474)),"Master Missing","OK"))</f>
        <v>OK</v>
      </c>
      <c r="E123" s="146" t="str">
        <f>IF(A123="","",IF(COUNTIF(Month_Engine!B:B,TRIM(J123))&gt;0,"OK","Missing"))</f>
        <v>OK</v>
      </c>
      <c r="F123" s="146">
        <f t="shared" si="11"/>
        <v>31</v>
      </c>
      <c r="G123" s="146">
        <f t="shared" si="6"/>
        <v>24</v>
      </c>
      <c r="H123" s="150" t="str">
        <f t="shared" si="7"/>
        <v>OK</v>
      </c>
      <c r="I123" s="443">
        <v>46173</v>
      </c>
      <c r="J123" s="444" t="s">
        <v>1871</v>
      </c>
      <c r="K123" s="444" t="s">
        <v>1872</v>
      </c>
      <c r="L123" s="445">
        <v>23</v>
      </c>
      <c r="M123" s="445">
        <v>2</v>
      </c>
      <c r="N123" s="445">
        <v>5</v>
      </c>
      <c r="O123" s="445">
        <v>1</v>
      </c>
      <c r="P123" s="449">
        <v>0</v>
      </c>
      <c r="Q123" s="445">
        <v>0</v>
      </c>
      <c r="R123" s="446">
        <v>0</v>
      </c>
      <c r="S123" s="146" t="str">
        <f t="shared" si="8"/>
        <v>Worker-Com-1</v>
      </c>
    </row>
    <row r="124" spans="1:19" x14ac:dyDescent="0.45">
      <c r="A124" s="144" t="str">
        <f t="shared" si="9"/>
        <v>SK1WK0237</v>
      </c>
      <c r="B124" s="143" t="str">
        <f t="shared" si="10"/>
        <v>May2026_SK1WK0237</v>
      </c>
      <c r="C124" s="144" t="str">
        <f>IF(A124="","",IF(COUNTIF($B$2:B123,B124)&gt;0,"⚠ DUPLICATE","OK"))</f>
        <v>OK</v>
      </c>
      <c r="D124" s="146" t="str">
        <f>IF($A124="","",IF(ISNA(_xlfn.XLOOKUP(TRIM($A124),MASTER_Workers!$B$2:$B$474,MASTER_Workers!$B$2:$B$474)),"Master Missing","OK"))</f>
        <v>OK</v>
      </c>
      <c r="E124" s="146" t="str">
        <f>IF(A124="","",IF(COUNTIF(Month_Engine!B:B,TRIM(J124))&gt;0,"OK","Missing"))</f>
        <v>OK</v>
      </c>
      <c r="F124" s="146">
        <f t="shared" si="11"/>
        <v>31</v>
      </c>
      <c r="G124" s="146">
        <f t="shared" si="6"/>
        <v>21</v>
      </c>
      <c r="H124" s="150" t="str">
        <f t="shared" si="7"/>
        <v>OK</v>
      </c>
      <c r="I124" s="443">
        <v>46173</v>
      </c>
      <c r="J124" s="444" t="s">
        <v>1873</v>
      </c>
      <c r="K124" s="444" t="s">
        <v>1874</v>
      </c>
      <c r="L124" s="445">
        <v>20</v>
      </c>
      <c r="M124" s="445">
        <v>5</v>
      </c>
      <c r="N124" s="445">
        <v>5</v>
      </c>
      <c r="O124" s="445">
        <v>1</v>
      </c>
      <c r="P124" s="449">
        <v>0</v>
      </c>
      <c r="Q124" s="445">
        <v>0</v>
      </c>
      <c r="R124" s="446">
        <v>0</v>
      </c>
      <c r="S124" s="146" t="str">
        <f t="shared" si="8"/>
        <v>Worker-Com-1</v>
      </c>
    </row>
    <row r="125" spans="1:19" hidden="1" x14ac:dyDescent="0.45">
      <c r="A125" s="144" t="str">
        <f t="shared" si="9"/>
        <v>SV2ST0001</v>
      </c>
      <c r="B125" s="143" t="str">
        <f t="shared" si="10"/>
        <v>May2026_SV2ST0001</v>
      </c>
      <c r="C125" s="144" t="str">
        <f>IF(A125="","",IF(COUNTIF($B$2:B124,B125)&gt;0,"⚠ DUPLICATE","OK"))</f>
        <v>OK</v>
      </c>
      <c r="D125" s="146" t="str">
        <f>IF($A125="","",IF(ISNA(_xlfn.XLOOKUP(TRIM($A125),MASTER_Workers!$B$2:$B$474,MASTER_Workers!$B$2:$B$474)),"Master Missing","OK"))</f>
        <v>Master Missing</v>
      </c>
      <c r="E125" s="146" t="str">
        <f>IF(A125="","",IF(COUNTIF(Month_Engine!B:B,TRIM(J125))&gt;0,"OK","Missing"))</f>
        <v>Missing</v>
      </c>
      <c r="F125" s="146">
        <f t="shared" si="11"/>
        <v>31</v>
      </c>
      <c r="G125" s="146">
        <f t="shared" si="6"/>
        <v>31</v>
      </c>
      <c r="H125" s="150" t="str">
        <f t="shared" si="7"/>
        <v>Mismatch</v>
      </c>
      <c r="I125" s="443">
        <v>46173</v>
      </c>
      <c r="J125" s="444" t="s">
        <v>1875</v>
      </c>
      <c r="K125" s="444" t="s">
        <v>1876</v>
      </c>
      <c r="L125" s="445">
        <v>23</v>
      </c>
      <c r="M125" s="445">
        <v>0</v>
      </c>
      <c r="N125" s="445">
        <v>5</v>
      </c>
      <c r="O125" s="445">
        <v>1</v>
      </c>
      <c r="P125" s="445">
        <v>2</v>
      </c>
      <c r="Q125" s="445">
        <v>0</v>
      </c>
      <c r="R125" s="446">
        <v>0</v>
      </c>
      <c r="S125" s="146" t="str">
        <f t="shared" si="8"/>
        <v>Staff-SV2</v>
      </c>
    </row>
    <row r="126" spans="1:19" hidden="1" x14ac:dyDescent="0.45">
      <c r="A126" s="144" t="str">
        <f t="shared" si="9"/>
        <v>SV2ST0002</v>
      </c>
      <c r="B126" s="143" t="str">
        <f t="shared" si="10"/>
        <v>May2026_SV2ST0002</v>
      </c>
      <c r="C126" s="144" t="str">
        <f>IF(A126="","",IF(COUNTIF($B$2:B125,B126)&gt;0,"⚠ DUPLICATE","OK"))</f>
        <v>OK</v>
      </c>
      <c r="D126" s="146" t="str">
        <f>IF($A126="","",IF(ISNA(_xlfn.XLOOKUP(TRIM($A126),MASTER_Workers!$B$2:$B$474,MASTER_Workers!$B$2:$B$474)),"Master Missing","OK"))</f>
        <v>Master Missing</v>
      </c>
      <c r="E126" s="146" t="str">
        <f>IF(A126="","",IF(COUNTIF(Month_Engine!B:B,TRIM(J126))&gt;0,"OK","Missing"))</f>
        <v>Missing</v>
      </c>
      <c r="F126" s="146">
        <f t="shared" si="11"/>
        <v>31</v>
      </c>
      <c r="G126" s="146">
        <f t="shared" si="6"/>
        <v>31</v>
      </c>
      <c r="H126" s="150" t="str">
        <f t="shared" si="7"/>
        <v>Mismatch</v>
      </c>
      <c r="I126" s="443">
        <v>46173</v>
      </c>
      <c r="J126" s="444" t="s">
        <v>1877</v>
      </c>
      <c r="K126" s="444" t="s">
        <v>1878</v>
      </c>
      <c r="L126" s="445">
        <v>23.5</v>
      </c>
      <c r="M126" s="445">
        <v>0</v>
      </c>
      <c r="N126" s="445">
        <v>5</v>
      </c>
      <c r="O126" s="445">
        <v>1</v>
      </c>
      <c r="P126" s="445">
        <v>1.5</v>
      </c>
      <c r="Q126" s="445">
        <v>0</v>
      </c>
      <c r="R126" s="446">
        <v>0</v>
      </c>
      <c r="S126" s="146" t="str">
        <f t="shared" si="8"/>
        <v>Staff-SV2</v>
      </c>
    </row>
    <row r="127" spans="1:19" hidden="1" x14ac:dyDescent="0.45">
      <c r="A127" s="144" t="str">
        <f t="shared" si="9"/>
        <v>SV2ST0003</v>
      </c>
      <c r="B127" s="143" t="str">
        <f t="shared" si="10"/>
        <v>May2026_SV2ST0003</v>
      </c>
      <c r="C127" s="144" t="str">
        <f>IF(A127="","",IF(COUNTIF($B$2:B126,B127)&gt;0,"⚠ DUPLICATE","OK"))</f>
        <v>OK</v>
      </c>
      <c r="D127" s="146" t="str">
        <f>IF($A127="","",IF(ISNA(_xlfn.XLOOKUP(TRIM($A127),MASTER_Workers!$B$2:$B$474,MASTER_Workers!$B$2:$B$474)),"Master Missing","OK"))</f>
        <v>Master Missing</v>
      </c>
      <c r="E127" s="146" t="str">
        <f>IF(A127="","",IF(COUNTIF(Month_Engine!B:B,TRIM(J127))&gt;0,"OK","Missing"))</f>
        <v>Missing</v>
      </c>
      <c r="F127" s="146">
        <f t="shared" si="11"/>
        <v>31</v>
      </c>
      <c r="G127" s="146">
        <f t="shared" si="6"/>
        <v>31</v>
      </c>
      <c r="H127" s="150" t="str">
        <f t="shared" si="7"/>
        <v>Mismatch</v>
      </c>
      <c r="I127" s="443">
        <v>46173</v>
      </c>
      <c r="J127" s="444" t="s">
        <v>1879</v>
      </c>
      <c r="K127" s="444" t="s">
        <v>1880</v>
      </c>
      <c r="L127" s="445">
        <v>25</v>
      </c>
      <c r="M127" s="445">
        <v>0</v>
      </c>
      <c r="N127" s="445">
        <v>5</v>
      </c>
      <c r="O127" s="445">
        <v>1</v>
      </c>
      <c r="P127" s="445">
        <v>0</v>
      </c>
      <c r="Q127" s="445">
        <v>0</v>
      </c>
      <c r="R127" s="446">
        <v>0</v>
      </c>
      <c r="S127" s="146" t="str">
        <f t="shared" si="8"/>
        <v>Staff-SV2</v>
      </c>
    </row>
    <row r="128" spans="1:19" hidden="1" x14ac:dyDescent="0.45">
      <c r="A128" s="144" t="str">
        <f t="shared" si="9"/>
        <v>SV2ST0004</v>
      </c>
      <c r="B128" s="143" t="str">
        <f t="shared" si="10"/>
        <v>May2026_SV2ST0004</v>
      </c>
      <c r="C128" s="144" t="str">
        <f>IF(A128="","",IF(COUNTIF($B$2:B127,B128)&gt;0,"⚠ DUPLICATE","OK"))</f>
        <v>OK</v>
      </c>
      <c r="D128" s="146" t="str">
        <f>IF($A128="","",IF(ISNA(_xlfn.XLOOKUP(TRIM($A128),MASTER_Workers!$B$2:$B$474,MASTER_Workers!$B$2:$B$474)),"Master Missing","OK"))</f>
        <v>Master Missing</v>
      </c>
      <c r="E128" s="146" t="str">
        <f>IF(A128="","",IF(COUNTIF(Month_Engine!B:B,TRIM(J128))&gt;0,"OK","Missing"))</f>
        <v>Missing</v>
      </c>
      <c r="F128" s="146">
        <f t="shared" si="11"/>
        <v>31</v>
      </c>
      <c r="G128" s="146">
        <f t="shared" si="6"/>
        <v>31</v>
      </c>
      <c r="H128" s="150" t="str">
        <f t="shared" si="7"/>
        <v>Mismatch</v>
      </c>
      <c r="I128" s="443">
        <v>46173</v>
      </c>
      <c r="J128" s="444" t="s">
        <v>1881</v>
      </c>
      <c r="K128" s="444" t="s">
        <v>1882</v>
      </c>
      <c r="L128" s="445">
        <v>24</v>
      </c>
      <c r="M128" s="445">
        <v>0</v>
      </c>
      <c r="N128" s="445">
        <v>5</v>
      </c>
      <c r="O128" s="445">
        <v>1</v>
      </c>
      <c r="P128" s="445">
        <v>1</v>
      </c>
      <c r="Q128" s="445">
        <v>0</v>
      </c>
      <c r="R128" s="446">
        <v>0</v>
      </c>
      <c r="S128" s="146" t="str">
        <f t="shared" si="8"/>
        <v>Staff-SV2</v>
      </c>
    </row>
    <row r="129" spans="1:19" hidden="1" x14ac:dyDescent="0.45">
      <c r="A129" s="144" t="str">
        <f t="shared" si="9"/>
        <v>SV2ST0006</v>
      </c>
      <c r="B129" s="143" t="str">
        <f t="shared" si="10"/>
        <v>May2026_SV2ST0006</v>
      </c>
      <c r="C129" s="144" t="str">
        <f>IF(A129="","",IF(COUNTIF($B$2:B128,B129)&gt;0,"⚠ DUPLICATE","OK"))</f>
        <v>OK</v>
      </c>
      <c r="D129" s="146" t="str">
        <f>IF($A129="","",IF(ISNA(_xlfn.XLOOKUP(TRIM($A129),MASTER_Workers!$B$2:$B$474,MASTER_Workers!$B$2:$B$474)),"Master Missing","OK"))</f>
        <v>Master Missing</v>
      </c>
      <c r="E129" s="146" t="str">
        <f>IF(A129="","",IF(COUNTIF(Month_Engine!B:B,TRIM(J129))&gt;0,"OK","Missing"))</f>
        <v>Missing</v>
      </c>
      <c r="F129" s="146">
        <f t="shared" si="11"/>
        <v>31</v>
      </c>
      <c r="G129" s="146">
        <f t="shared" si="6"/>
        <v>31</v>
      </c>
      <c r="H129" s="150" t="str">
        <f t="shared" si="7"/>
        <v>Mismatch</v>
      </c>
      <c r="I129" s="443">
        <v>46173</v>
      </c>
      <c r="J129" s="444" t="s">
        <v>1883</v>
      </c>
      <c r="K129" s="444" t="s">
        <v>1884</v>
      </c>
      <c r="L129" s="445">
        <v>25</v>
      </c>
      <c r="M129" s="445">
        <v>0</v>
      </c>
      <c r="N129" s="445">
        <v>5</v>
      </c>
      <c r="O129" s="445">
        <v>1</v>
      </c>
      <c r="P129" s="445">
        <v>0</v>
      </c>
      <c r="Q129" s="445">
        <v>0</v>
      </c>
      <c r="R129" s="446">
        <v>0</v>
      </c>
      <c r="S129" s="146" t="str">
        <f t="shared" si="8"/>
        <v>Staff-SV2</v>
      </c>
    </row>
    <row r="130" spans="1:19" hidden="1" x14ac:dyDescent="0.45">
      <c r="A130" s="144" t="str">
        <f t="shared" si="9"/>
        <v>SV2ST0007</v>
      </c>
      <c r="B130" s="143" t="str">
        <f t="shared" si="10"/>
        <v>May2026_SV2ST0007</v>
      </c>
      <c r="C130" s="144" t="str">
        <f>IF(A130="","",IF(COUNTIF($B$2:B129,B130)&gt;0,"⚠ DUPLICATE","OK"))</f>
        <v>OK</v>
      </c>
      <c r="D130" s="146" t="str">
        <f>IF($A130="","",IF(ISNA(_xlfn.XLOOKUP(TRIM($A130),MASTER_Workers!$B$2:$B$474,MASTER_Workers!$B$2:$B$474)),"Master Missing","OK"))</f>
        <v>Master Missing</v>
      </c>
      <c r="E130" s="146" t="str">
        <f>IF(A130="","",IF(COUNTIF(Month_Engine!B:B,TRIM(J130))&gt;0,"OK","Missing"))</f>
        <v>Missing</v>
      </c>
      <c r="F130" s="146">
        <f t="shared" si="11"/>
        <v>31</v>
      </c>
      <c r="G130" s="146">
        <f t="shared" si="6"/>
        <v>12</v>
      </c>
      <c r="H130" s="150" t="str">
        <f t="shared" si="7"/>
        <v>Mismatch</v>
      </c>
      <c r="I130" s="443">
        <v>46173</v>
      </c>
      <c r="J130" s="444" t="s">
        <v>1885</v>
      </c>
      <c r="K130" s="444" t="s">
        <v>1886</v>
      </c>
      <c r="L130" s="445">
        <v>0</v>
      </c>
      <c r="M130" s="445">
        <v>19</v>
      </c>
      <c r="N130" s="445">
        <v>0</v>
      </c>
      <c r="O130" s="445">
        <v>0</v>
      </c>
      <c r="P130" s="445">
        <v>12</v>
      </c>
      <c r="Q130" s="445">
        <v>0</v>
      </c>
      <c r="R130" s="446">
        <v>0</v>
      </c>
      <c r="S130" s="146" t="str">
        <f t="shared" si="8"/>
        <v>Staff-SV2</v>
      </c>
    </row>
    <row r="131" spans="1:19" hidden="1" x14ac:dyDescent="0.45">
      <c r="A131" s="144" t="str">
        <f t="shared" si="9"/>
        <v>SV2ST0008</v>
      </c>
      <c r="B131" s="143" t="str">
        <f t="shared" si="10"/>
        <v>May2026_SV2ST0008</v>
      </c>
      <c r="C131" s="144" t="str">
        <f>IF(A131="","",IF(COUNTIF($B$2:B130,B131)&gt;0,"⚠ DUPLICATE","OK"))</f>
        <v>OK</v>
      </c>
      <c r="D131" s="146" t="str">
        <f>IF($A131="","",IF(ISNA(_xlfn.XLOOKUP(TRIM($A131),MASTER_Workers!$B$2:$B$474,MASTER_Workers!$B$2:$B$474)),"Master Missing","OK"))</f>
        <v>Master Missing</v>
      </c>
      <c r="E131" s="146" t="str">
        <f>IF(A131="","",IF(COUNTIF(Month_Engine!B:B,TRIM(J131))&gt;0,"OK","Missing"))</f>
        <v>Missing</v>
      </c>
      <c r="F131" s="146">
        <f t="shared" si="11"/>
        <v>31</v>
      </c>
      <c r="G131" s="146">
        <f t="shared" si="6"/>
        <v>31</v>
      </c>
      <c r="H131" s="150" t="str">
        <f t="shared" si="7"/>
        <v>Mismatch</v>
      </c>
      <c r="I131" s="443">
        <v>46173</v>
      </c>
      <c r="J131" s="444" t="s">
        <v>1887</v>
      </c>
      <c r="K131" s="444" t="s">
        <v>1888</v>
      </c>
      <c r="L131" s="445">
        <v>24</v>
      </c>
      <c r="M131" s="445">
        <v>0</v>
      </c>
      <c r="N131" s="445">
        <v>5</v>
      </c>
      <c r="O131" s="445">
        <v>1</v>
      </c>
      <c r="P131" s="445">
        <v>1</v>
      </c>
      <c r="Q131" s="445">
        <v>0</v>
      </c>
      <c r="R131" s="446">
        <v>0</v>
      </c>
      <c r="S131" s="146" t="str">
        <f t="shared" si="8"/>
        <v>Staff-SV2</v>
      </c>
    </row>
    <row r="132" spans="1:19" hidden="1" x14ac:dyDescent="0.45">
      <c r="A132" s="144" t="str">
        <f t="shared" si="9"/>
        <v>SV2ST0009</v>
      </c>
      <c r="B132" s="143" t="str">
        <f t="shared" si="10"/>
        <v>May2026_SV2ST0009</v>
      </c>
      <c r="C132" s="144" t="str">
        <f>IF(A132="","",IF(COUNTIF($B$2:B131,B132)&gt;0,"⚠ DUPLICATE","OK"))</f>
        <v>OK</v>
      </c>
      <c r="D132" s="146" t="str">
        <f>IF($A132="","",IF(ISNA(_xlfn.XLOOKUP(TRIM($A132),MASTER_Workers!$B$2:$B$474,MASTER_Workers!$B$2:$B$474)),"Master Missing","OK"))</f>
        <v>Master Missing</v>
      </c>
      <c r="E132" s="146" t="str">
        <f>IF(A132="","",IF(COUNTIF(Month_Engine!B:B,TRIM(J132))&gt;0,"OK","Missing"))</f>
        <v>Missing</v>
      </c>
      <c r="F132" s="146">
        <f t="shared" si="11"/>
        <v>31</v>
      </c>
      <c r="G132" s="146">
        <f t="shared" ref="G132:G195" si="12">IF(A132="","",L132+O132+P132+R132+IF(ISNUMBER(SEARCH("Staff",S132)),N132,0))</f>
        <v>24</v>
      </c>
      <c r="H132" s="150" t="str">
        <f t="shared" ref="H132:H195" si="13">IF(A132="","",IF(AND(C132="OK",D132="OK",E132="OK",F132=DAY(EOMONTH(I132,0))),"OK","Mismatch"))</f>
        <v>Mismatch</v>
      </c>
      <c r="I132" s="443">
        <v>46173</v>
      </c>
      <c r="J132" s="444" t="s">
        <v>1889</v>
      </c>
      <c r="K132" s="444" t="s">
        <v>1890</v>
      </c>
      <c r="L132" s="445">
        <v>16</v>
      </c>
      <c r="M132" s="445">
        <v>7</v>
      </c>
      <c r="N132" s="445">
        <v>3</v>
      </c>
      <c r="O132" s="445">
        <v>1</v>
      </c>
      <c r="P132" s="445">
        <v>4</v>
      </c>
      <c r="Q132" s="445">
        <v>0</v>
      </c>
      <c r="R132" s="446">
        <v>0</v>
      </c>
      <c r="S132" s="146" t="str">
        <f t="shared" ref="S132:S195" si="14">IF(LEFT(A132,6)="SV2PCO","Worker-SV2",
IF(LEFT(A132,5)="SV2ST","Staff-SV2",
IF(LEFT(A132,4)="SV2P","Worker-Com-SV2",
IF(LEFT(A132,5)="SK1ST","Staff-1",
IF(LEFT(A132,5)="SK3ST","Staff-3",
IF(LEFT(A132,5)="SK1CW","Worker-1",
IF(LEFT(A132,5)="SK3CW","Worker-3",
IF(LEFT(A132,5)="SK1WK","Worker-Com-1",
IF(LEFT(A132,5)="SK3WK","Worker-Com-3","")))))))))</f>
        <v>Staff-SV2</v>
      </c>
    </row>
    <row r="133" spans="1:19" hidden="1" x14ac:dyDescent="0.45">
      <c r="A133" s="144" t="str">
        <f t="shared" ref="A133:A196" si="15">IF(J133="","",TRIM(J133))</f>
        <v>SV2ST0010</v>
      </c>
      <c r="B133" s="143" t="str">
        <f t="shared" ref="B133:B196" si="16">IF(A133="","",TEXT(I133,"MMMYYYY")&amp;"_"&amp;TRIM(J133))</f>
        <v>May2026_SV2ST0010</v>
      </c>
      <c r="C133" s="144" t="str">
        <f>IF(A133="","",IF(COUNTIF($B$2:B132,B133)&gt;0,"⚠ DUPLICATE","OK"))</f>
        <v>OK</v>
      </c>
      <c r="D133" s="146" t="str">
        <f>IF($A133="","",IF(ISNA(_xlfn.XLOOKUP(TRIM($A133),MASTER_Workers!$B$2:$B$474,MASTER_Workers!$B$2:$B$474)),"Master Missing","OK"))</f>
        <v>Master Missing</v>
      </c>
      <c r="E133" s="146" t="str">
        <f>IF(A133="","",IF(COUNTIF(Month_Engine!B:B,TRIM(J133))&gt;0,"OK","Missing"))</f>
        <v>Missing</v>
      </c>
      <c r="F133" s="146">
        <f t="shared" ref="F133:F196" si="17">IF(A133="","",SUM(L133:Q133))</f>
        <v>31</v>
      </c>
      <c r="G133" s="146">
        <f t="shared" si="12"/>
        <v>31</v>
      </c>
      <c r="H133" s="150" t="str">
        <f t="shared" si="13"/>
        <v>Mismatch</v>
      </c>
      <c r="I133" s="443">
        <v>46173</v>
      </c>
      <c r="J133" s="444" t="s">
        <v>1891</v>
      </c>
      <c r="K133" s="444" t="s">
        <v>1892</v>
      </c>
      <c r="L133" s="445">
        <v>7</v>
      </c>
      <c r="M133" s="445">
        <v>0</v>
      </c>
      <c r="N133" s="445">
        <v>2</v>
      </c>
      <c r="O133" s="445">
        <v>1</v>
      </c>
      <c r="P133" s="445">
        <v>21</v>
      </c>
      <c r="Q133" s="445">
        <v>0</v>
      </c>
      <c r="R133" s="446">
        <v>0</v>
      </c>
      <c r="S133" s="146" t="str">
        <f t="shared" si="14"/>
        <v>Staff-SV2</v>
      </c>
    </row>
    <row r="134" spans="1:19" hidden="1" x14ac:dyDescent="0.45">
      <c r="A134" s="144" t="str">
        <f t="shared" si="15"/>
        <v>SV2ST0011</v>
      </c>
      <c r="B134" s="143" t="str">
        <f t="shared" si="16"/>
        <v>May2026_SV2ST0011</v>
      </c>
      <c r="C134" s="144" t="str">
        <f>IF(A134="","",IF(COUNTIF($B$2:B133,B134)&gt;0,"⚠ DUPLICATE","OK"))</f>
        <v>OK</v>
      </c>
      <c r="D134" s="146" t="str">
        <f>IF($A134="","",IF(ISNA(_xlfn.XLOOKUP(TRIM($A134),MASTER_Workers!$B$2:$B$474,MASTER_Workers!$B$2:$B$474)),"Master Missing","OK"))</f>
        <v>Master Missing</v>
      </c>
      <c r="E134" s="146" t="str">
        <f>IF(A134="","",IF(COUNTIF(Month_Engine!B:B,TRIM(J134))&gt;0,"OK","Missing"))</f>
        <v>Missing</v>
      </c>
      <c r="F134" s="146">
        <f t="shared" si="17"/>
        <v>31</v>
      </c>
      <c r="G134" s="146">
        <f t="shared" si="12"/>
        <v>31</v>
      </c>
      <c r="H134" s="150" t="str">
        <f t="shared" si="13"/>
        <v>Mismatch</v>
      </c>
      <c r="I134" s="443">
        <v>46173</v>
      </c>
      <c r="J134" s="444" t="s">
        <v>1893</v>
      </c>
      <c r="K134" s="444" t="s">
        <v>1894</v>
      </c>
      <c r="L134" s="445">
        <v>18</v>
      </c>
      <c r="M134" s="445">
        <v>0</v>
      </c>
      <c r="N134" s="445">
        <v>3</v>
      </c>
      <c r="O134" s="445">
        <v>1</v>
      </c>
      <c r="P134" s="445">
        <v>9</v>
      </c>
      <c r="Q134" s="445">
        <v>0</v>
      </c>
      <c r="R134" s="446">
        <v>0</v>
      </c>
      <c r="S134" s="146" t="str">
        <f t="shared" si="14"/>
        <v>Staff-SV2</v>
      </c>
    </row>
    <row r="135" spans="1:19" hidden="1" x14ac:dyDescent="0.45">
      <c r="A135" s="144" t="str">
        <f t="shared" si="15"/>
        <v>SV2ST0012</v>
      </c>
      <c r="B135" s="143" t="str">
        <f t="shared" si="16"/>
        <v>May2026_SV2ST0012</v>
      </c>
      <c r="C135" s="144" t="str">
        <f>IF(A135="","",IF(COUNTIF($B$2:B134,B135)&gt;0,"⚠ DUPLICATE","OK"))</f>
        <v>OK</v>
      </c>
      <c r="D135" s="146" t="str">
        <f>IF($A135="","",IF(ISNA(_xlfn.XLOOKUP(TRIM($A135),MASTER_Workers!$B$2:$B$474,MASTER_Workers!$B$2:$B$474)),"Master Missing","OK"))</f>
        <v>Master Missing</v>
      </c>
      <c r="E135" s="146" t="str">
        <f>IF(A135="","",IF(COUNTIF(Month_Engine!B:B,TRIM(J135))&gt;0,"OK","Missing"))</f>
        <v>Missing</v>
      </c>
      <c r="F135" s="146">
        <f t="shared" si="17"/>
        <v>31</v>
      </c>
      <c r="G135" s="146">
        <f t="shared" si="12"/>
        <v>31</v>
      </c>
      <c r="H135" s="150" t="str">
        <f t="shared" si="13"/>
        <v>Mismatch</v>
      </c>
      <c r="I135" s="443">
        <v>46173</v>
      </c>
      <c r="J135" s="444" t="s">
        <v>1895</v>
      </c>
      <c r="K135" s="444" t="s">
        <v>1896</v>
      </c>
      <c r="L135" s="445">
        <v>25</v>
      </c>
      <c r="M135" s="445">
        <v>0</v>
      </c>
      <c r="N135" s="445">
        <v>5</v>
      </c>
      <c r="O135" s="445">
        <v>1</v>
      </c>
      <c r="P135" s="445">
        <v>0</v>
      </c>
      <c r="Q135" s="445">
        <v>0</v>
      </c>
      <c r="R135" s="446">
        <v>0</v>
      </c>
      <c r="S135" s="146" t="str">
        <f t="shared" si="14"/>
        <v>Staff-SV2</v>
      </c>
    </row>
    <row r="136" spans="1:19" hidden="1" x14ac:dyDescent="0.45">
      <c r="A136" s="144" t="str">
        <f t="shared" si="15"/>
        <v>SV2ST0013</v>
      </c>
      <c r="B136" s="143" t="str">
        <f t="shared" si="16"/>
        <v>May2026_SV2ST0013</v>
      </c>
      <c r="C136" s="144" t="str">
        <f>IF(A136="","",IF(COUNTIF($B$2:B135,B136)&gt;0,"⚠ DUPLICATE","OK"))</f>
        <v>OK</v>
      </c>
      <c r="D136" s="146" t="str">
        <f>IF($A136="","",IF(ISNA(_xlfn.XLOOKUP(TRIM($A136),MASTER_Workers!$B$2:$B$474,MASTER_Workers!$B$2:$B$474)),"Master Missing","OK"))</f>
        <v>Master Missing</v>
      </c>
      <c r="E136" s="146" t="str">
        <f>IF(A136="","",IF(COUNTIF(Month_Engine!B:B,TRIM(J136))&gt;0,"OK","Missing"))</f>
        <v>Missing</v>
      </c>
      <c r="F136" s="146">
        <f t="shared" si="17"/>
        <v>31</v>
      </c>
      <c r="G136" s="146">
        <f t="shared" si="12"/>
        <v>29</v>
      </c>
      <c r="H136" s="150" t="str">
        <f t="shared" si="13"/>
        <v>Mismatch</v>
      </c>
      <c r="I136" s="443">
        <v>46173</v>
      </c>
      <c r="J136" s="444" t="s">
        <v>1897</v>
      </c>
      <c r="K136" s="444" t="s">
        <v>1898</v>
      </c>
      <c r="L136" s="445">
        <v>23</v>
      </c>
      <c r="M136" s="445">
        <v>2</v>
      </c>
      <c r="N136" s="445">
        <v>5</v>
      </c>
      <c r="O136" s="445">
        <v>1</v>
      </c>
      <c r="P136" s="445">
        <v>0</v>
      </c>
      <c r="Q136" s="445">
        <v>0</v>
      </c>
      <c r="R136" s="446">
        <v>0</v>
      </c>
      <c r="S136" s="146" t="str">
        <f t="shared" si="14"/>
        <v>Staff-SV2</v>
      </c>
    </row>
    <row r="137" spans="1:19" hidden="1" x14ac:dyDescent="0.45">
      <c r="A137" s="144" t="str">
        <f t="shared" si="15"/>
        <v>SV2ST0014</v>
      </c>
      <c r="B137" s="143" t="str">
        <f t="shared" si="16"/>
        <v>May2026_SV2ST0014</v>
      </c>
      <c r="C137" s="144" t="str">
        <f>IF(A137="","",IF(COUNTIF($B$2:B136,B137)&gt;0,"⚠ DUPLICATE","OK"))</f>
        <v>OK</v>
      </c>
      <c r="D137" s="146" t="str">
        <f>IF($A137="","",IF(ISNA(_xlfn.XLOOKUP(TRIM($A137),MASTER_Workers!$B$2:$B$474,MASTER_Workers!$B$2:$B$474)),"Master Missing","OK"))</f>
        <v>Master Missing</v>
      </c>
      <c r="E137" s="146" t="str">
        <f>IF(A137="","",IF(COUNTIF(Month_Engine!B:B,TRIM(J137))&gt;0,"OK","Missing"))</f>
        <v>Missing</v>
      </c>
      <c r="F137" s="146">
        <f t="shared" si="17"/>
        <v>31</v>
      </c>
      <c r="G137" s="146">
        <f t="shared" si="12"/>
        <v>31</v>
      </c>
      <c r="H137" s="150" t="str">
        <f t="shared" si="13"/>
        <v>Mismatch</v>
      </c>
      <c r="I137" s="443">
        <v>46173</v>
      </c>
      <c r="J137" s="444" t="s">
        <v>1899</v>
      </c>
      <c r="K137" s="444" t="s">
        <v>1900</v>
      </c>
      <c r="L137" s="445">
        <v>21.5</v>
      </c>
      <c r="M137" s="445">
        <v>0</v>
      </c>
      <c r="N137" s="445">
        <v>5</v>
      </c>
      <c r="O137" s="445">
        <v>1</v>
      </c>
      <c r="P137" s="445">
        <v>3.5</v>
      </c>
      <c r="Q137" s="445">
        <v>0</v>
      </c>
      <c r="R137" s="446">
        <v>0</v>
      </c>
      <c r="S137" s="146" t="str">
        <f t="shared" si="14"/>
        <v>Staff-SV2</v>
      </c>
    </row>
    <row r="138" spans="1:19" hidden="1" x14ac:dyDescent="0.45">
      <c r="A138" s="144" t="str">
        <f t="shared" si="15"/>
        <v>SV2ST0017</v>
      </c>
      <c r="B138" s="143" t="str">
        <f t="shared" si="16"/>
        <v>May2026_SV2ST0017</v>
      </c>
      <c r="C138" s="144" t="str">
        <f>IF(A138="","",IF(COUNTIF($B$2:B137,B138)&gt;0,"⚠ DUPLICATE","OK"))</f>
        <v>OK</v>
      </c>
      <c r="D138" s="146" t="str">
        <f>IF($A138="","",IF(ISNA(_xlfn.XLOOKUP(TRIM($A138),MASTER_Workers!$B$2:$B$474,MASTER_Workers!$B$2:$B$474)),"Master Missing","OK"))</f>
        <v>Master Missing</v>
      </c>
      <c r="E138" s="146" t="str">
        <f>IF(A138="","",IF(COUNTIF(Month_Engine!B:B,TRIM(J138))&gt;0,"OK","Missing"))</f>
        <v>Missing</v>
      </c>
      <c r="F138" s="146">
        <f t="shared" si="17"/>
        <v>31</v>
      </c>
      <c r="G138" s="146">
        <f t="shared" si="12"/>
        <v>9.5</v>
      </c>
      <c r="H138" s="150" t="str">
        <f t="shared" si="13"/>
        <v>Mismatch</v>
      </c>
      <c r="I138" s="443">
        <v>46173</v>
      </c>
      <c r="J138" s="444" t="s">
        <v>1901</v>
      </c>
      <c r="K138" s="444" t="s">
        <v>1902</v>
      </c>
      <c r="L138" s="445">
        <v>6.5</v>
      </c>
      <c r="M138" s="445">
        <v>21.5</v>
      </c>
      <c r="N138" s="445">
        <v>2</v>
      </c>
      <c r="O138" s="445">
        <v>1</v>
      </c>
      <c r="P138" s="445">
        <v>0</v>
      </c>
      <c r="Q138" s="445">
        <v>0</v>
      </c>
      <c r="R138" s="446">
        <v>0</v>
      </c>
      <c r="S138" s="146" t="str">
        <f t="shared" si="14"/>
        <v>Staff-SV2</v>
      </c>
    </row>
    <row r="139" spans="1:19" hidden="1" x14ac:dyDescent="0.45">
      <c r="A139" s="144" t="str">
        <f t="shared" si="15"/>
        <v>SV2ST0018</v>
      </c>
      <c r="B139" s="143" t="str">
        <f t="shared" si="16"/>
        <v>May2026_SV2ST0018</v>
      </c>
      <c r="C139" s="144" t="str">
        <f>IF(A139="","",IF(COUNTIF($B$2:B138,B139)&gt;0,"⚠ DUPLICATE","OK"))</f>
        <v>OK</v>
      </c>
      <c r="D139" s="146" t="str">
        <f>IF($A139="","",IF(ISNA(_xlfn.XLOOKUP(TRIM($A139),MASTER_Workers!$B$2:$B$474,MASTER_Workers!$B$2:$B$474)),"Master Missing","OK"))</f>
        <v>Master Missing</v>
      </c>
      <c r="E139" s="146" t="str">
        <f>IF(A139="","",IF(COUNTIF(Month_Engine!B:B,TRIM(J139))&gt;0,"OK","Missing"))</f>
        <v>Missing</v>
      </c>
      <c r="F139" s="146">
        <f t="shared" si="17"/>
        <v>31</v>
      </c>
      <c r="G139" s="146">
        <f t="shared" si="12"/>
        <v>31</v>
      </c>
      <c r="H139" s="150" t="str">
        <f t="shared" si="13"/>
        <v>Mismatch</v>
      </c>
      <c r="I139" s="443">
        <v>46173</v>
      </c>
      <c r="J139" s="444" t="s">
        <v>1903</v>
      </c>
      <c r="K139" s="444" t="s">
        <v>1904</v>
      </c>
      <c r="L139" s="445">
        <v>23.5</v>
      </c>
      <c r="M139" s="445">
        <v>0</v>
      </c>
      <c r="N139" s="445">
        <v>5</v>
      </c>
      <c r="O139" s="445">
        <v>1</v>
      </c>
      <c r="P139" s="445">
        <v>1.5</v>
      </c>
      <c r="Q139" s="445">
        <v>0</v>
      </c>
      <c r="R139" s="446">
        <v>0</v>
      </c>
      <c r="S139" s="146" t="str">
        <f t="shared" si="14"/>
        <v>Staff-SV2</v>
      </c>
    </row>
    <row r="140" spans="1:19" x14ac:dyDescent="0.45">
      <c r="A140" s="144" t="str">
        <f t="shared" si="15"/>
        <v>SV2PBHA001</v>
      </c>
      <c r="B140" s="143" t="str">
        <f t="shared" si="16"/>
        <v>May2026_SV2PBHA001</v>
      </c>
      <c r="C140" s="143" t="str">
        <f>IF(A140="","",IF(COUNTIF($B$2:B139,B140)&gt;0,"⚠ DUPLICATE","OK"))</f>
        <v>OK</v>
      </c>
      <c r="D140" s="146" t="str">
        <f>IF($A140="","",IF(ISNA(_xlfn.XLOOKUP(TRIM($A140),MASTER_Workers!$B$2:$B$474,MASTER_Workers!$B$2:$B$474)),"Master Missing","OK"))</f>
        <v>OK</v>
      </c>
      <c r="E140" s="146" t="str">
        <f>IF(A140="","",IF(COUNTIF(Month_Engine!B:B,TRIM(J140))&gt;0,"OK","Missing"))</f>
        <v>OK</v>
      </c>
      <c r="F140" s="146">
        <f t="shared" si="17"/>
        <v>31</v>
      </c>
      <c r="G140" s="146">
        <f t="shared" si="12"/>
        <v>22</v>
      </c>
      <c r="H140" s="150" t="str">
        <f t="shared" si="13"/>
        <v>OK</v>
      </c>
      <c r="I140" s="443">
        <v>46173</v>
      </c>
      <c r="J140" s="444" t="s">
        <v>1454</v>
      </c>
      <c r="K140" s="444" t="s">
        <v>40</v>
      </c>
      <c r="L140" s="445">
        <v>21</v>
      </c>
      <c r="M140" s="445">
        <v>4</v>
      </c>
      <c r="N140" s="445">
        <v>5</v>
      </c>
      <c r="O140" s="445">
        <v>1</v>
      </c>
      <c r="P140" s="445">
        <v>0</v>
      </c>
      <c r="Q140" s="445">
        <v>0</v>
      </c>
      <c r="R140" s="446">
        <v>0</v>
      </c>
      <c r="S140" s="146" t="str">
        <f t="shared" si="14"/>
        <v>Worker-Com-SV2</v>
      </c>
    </row>
    <row r="141" spans="1:19" x14ac:dyDescent="0.45">
      <c r="A141" s="144" t="str">
        <f t="shared" si="15"/>
        <v>SV2PBHA002</v>
      </c>
      <c r="B141" s="143" t="str">
        <f t="shared" si="16"/>
        <v>May2026_SV2PBHA002</v>
      </c>
      <c r="C141" s="143" t="str">
        <f>IF(A141="","",IF(COUNTIF($B$2:B140,B141)&gt;0,"⚠ DUPLICATE","OK"))</f>
        <v>OK</v>
      </c>
      <c r="D141" s="146" t="str">
        <f>IF($A141="","",IF(ISNA(_xlfn.XLOOKUP(TRIM($A141),MASTER_Workers!$B$2:$B$474,MASTER_Workers!$B$2:$B$474)),"Master Missing","OK"))</f>
        <v>OK</v>
      </c>
      <c r="E141" s="146" t="str">
        <f>IF(A141="","",IF(COUNTIF(Month_Engine!B:B,TRIM(J141))&gt;0,"OK","Missing"))</f>
        <v>OK</v>
      </c>
      <c r="F141" s="146">
        <f t="shared" si="17"/>
        <v>31</v>
      </c>
      <c r="G141" s="146">
        <f t="shared" si="12"/>
        <v>20</v>
      </c>
      <c r="H141" s="150" t="str">
        <f t="shared" si="13"/>
        <v>OK</v>
      </c>
      <c r="I141" s="443">
        <v>46173</v>
      </c>
      <c r="J141" s="444" t="s">
        <v>1455</v>
      </c>
      <c r="K141" s="444" t="s">
        <v>47</v>
      </c>
      <c r="L141" s="445">
        <v>19</v>
      </c>
      <c r="M141" s="445">
        <v>6</v>
      </c>
      <c r="N141" s="445">
        <v>5</v>
      </c>
      <c r="O141" s="445">
        <v>1</v>
      </c>
      <c r="P141" s="445">
        <v>0</v>
      </c>
      <c r="Q141" s="445">
        <v>0</v>
      </c>
      <c r="R141" s="446">
        <v>0</v>
      </c>
      <c r="S141" s="146" t="str">
        <f t="shared" si="14"/>
        <v>Worker-Com-SV2</v>
      </c>
    </row>
    <row r="142" spans="1:19" x14ac:dyDescent="0.45">
      <c r="A142" s="144" t="str">
        <f t="shared" si="15"/>
        <v>SV2PBHA003</v>
      </c>
      <c r="B142" s="143" t="str">
        <f t="shared" si="16"/>
        <v>May2026_SV2PBHA003</v>
      </c>
      <c r="C142" s="143" t="str">
        <f>IF(A142="","",IF(COUNTIF($B$2:B141,B142)&gt;0,"⚠ DUPLICATE","OK"))</f>
        <v>OK</v>
      </c>
      <c r="D142" s="146" t="str">
        <f>IF($A142="","",IF(ISNA(_xlfn.XLOOKUP(TRIM($A142),MASTER_Workers!$B$2:$B$474,MASTER_Workers!$B$2:$B$474)),"Master Missing","OK"))</f>
        <v>OK</v>
      </c>
      <c r="E142" s="146" t="str">
        <f>IF(A142="","",IF(COUNTIF(Month_Engine!B:B,TRIM(J142))&gt;0,"OK","Missing"))</f>
        <v>OK</v>
      </c>
      <c r="F142" s="146">
        <f t="shared" si="17"/>
        <v>31</v>
      </c>
      <c r="G142" s="146">
        <f t="shared" si="12"/>
        <v>23</v>
      </c>
      <c r="H142" s="150" t="str">
        <f t="shared" si="13"/>
        <v>OK</v>
      </c>
      <c r="I142" s="443">
        <v>46173</v>
      </c>
      <c r="J142" s="444" t="s">
        <v>1456</v>
      </c>
      <c r="K142" s="444" t="s">
        <v>50</v>
      </c>
      <c r="L142" s="445">
        <v>22</v>
      </c>
      <c r="M142" s="445">
        <v>3</v>
      </c>
      <c r="N142" s="445">
        <v>5</v>
      </c>
      <c r="O142" s="445">
        <v>1</v>
      </c>
      <c r="P142" s="445">
        <v>0</v>
      </c>
      <c r="Q142" s="445">
        <v>0</v>
      </c>
      <c r="R142" s="446">
        <v>0</v>
      </c>
      <c r="S142" s="146" t="str">
        <f t="shared" si="14"/>
        <v>Worker-Com-SV2</v>
      </c>
    </row>
    <row r="143" spans="1:19" x14ac:dyDescent="0.45">
      <c r="A143" s="144" t="str">
        <f t="shared" si="15"/>
        <v>SV2PBHA004</v>
      </c>
      <c r="B143" s="143" t="str">
        <f t="shared" si="16"/>
        <v>May2026_SV2PBHA004</v>
      </c>
      <c r="C143" s="143" t="str">
        <f>IF(A143="","",IF(COUNTIF($B$2:B142,B143)&gt;0,"⚠ DUPLICATE","OK"))</f>
        <v>OK</v>
      </c>
      <c r="D143" s="146" t="str">
        <f>IF($A143="","",IF(ISNA(_xlfn.XLOOKUP(TRIM($A143),MASTER_Workers!$B$2:$B$474,MASTER_Workers!$B$2:$B$474)),"Master Missing","OK"))</f>
        <v>OK</v>
      </c>
      <c r="E143" s="146" t="str">
        <f>IF(A143="","",IF(COUNTIF(Month_Engine!B:B,TRIM(J143))&gt;0,"OK","Missing"))</f>
        <v>OK</v>
      </c>
      <c r="F143" s="146">
        <f t="shared" si="17"/>
        <v>31</v>
      </c>
      <c r="G143" s="146">
        <f t="shared" si="12"/>
        <v>22</v>
      </c>
      <c r="H143" s="150" t="str">
        <f t="shared" si="13"/>
        <v>OK</v>
      </c>
      <c r="I143" s="443">
        <v>46173</v>
      </c>
      <c r="J143" s="444" t="s">
        <v>1457</v>
      </c>
      <c r="K143" s="444" t="s">
        <v>54</v>
      </c>
      <c r="L143" s="445">
        <v>21</v>
      </c>
      <c r="M143" s="445">
        <v>4</v>
      </c>
      <c r="N143" s="445">
        <v>5</v>
      </c>
      <c r="O143" s="445">
        <v>1</v>
      </c>
      <c r="P143" s="445">
        <v>0</v>
      </c>
      <c r="Q143" s="445">
        <v>0</v>
      </c>
      <c r="R143" s="446">
        <v>0</v>
      </c>
      <c r="S143" s="146" t="str">
        <f t="shared" si="14"/>
        <v>Worker-Com-SV2</v>
      </c>
    </row>
    <row r="144" spans="1:19" x14ac:dyDescent="0.45">
      <c r="A144" s="144" t="str">
        <f t="shared" si="15"/>
        <v>SV2PBHA005</v>
      </c>
      <c r="B144" s="143" t="str">
        <f t="shared" si="16"/>
        <v>May2026_SV2PBHA005</v>
      </c>
      <c r="C144" s="143" t="str">
        <f>IF(A144="","",IF(COUNTIF($B$2:B143,B144)&gt;0,"⚠ DUPLICATE","OK"))</f>
        <v>OK</v>
      </c>
      <c r="D144" s="146" t="str">
        <f>IF($A144="","",IF(ISNA(_xlfn.XLOOKUP(TRIM($A144),MASTER_Workers!$B$2:$B$474,MASTER_Workers!$B$2:$B$474)),"Master Missing","OK"))</f>
        <v>OK</v>
      </c>
      <c r="E144" s="146" t="str">
        <f>IF(A144="","",IF(COUNTIF(Month_Engine!B:B,TRIM(J144))&gt;0,"OK","Missing"))</f>
        <v>OK</v>
      </c>
      <c r="F144" s="146">
        <f t="shared" si="17"/>
        <v>31</v>
      </c>
      <c r="G144" s="146">
        <f t="shared" si="12"/>
        <v>19</v>
      </c>
      <c r="H144" s="150" t="str">
        <f t="shared" si="13"/>
        <v>OK</v>
      </c>
      <c r="I144" s="443">
        <v>46173</v>
      </c>
      <c r="J144" s="444" t="s">
        <v>1458</v>
      </c>
      <c r="K144" s="444" t="s">
        <v>56</v>
      </c>
      <c r="L144" s="445">
        <v>18</v>
      </c>
      <c r="M144" s="445">
        <v>7</v>
      </c>
      <c r="N144" s="445">
        <v>5</v>
      </c>
      <c r="O144" s="445">
        <v>1</v>
      </c>
      <c r="P144" s="445">
        <v>0</v>
      </c>
      <c r="Q144" s="445">
        <v>0</v>
      </c>
      <c r="R144" s="446">
        <v>0</v>
      </c>
      <c r="S144" s="146" t="str">
        <f t="shared" si="14"/>
        <v>Worker-Com-SV2</v>
      </c>
    </row>
    <row r="145" spans="1:19" x14ac:dyDescent="0.45">
      <c r="A145" s="144" t="str">
        <f t="shared" si="15"/>
        <v>SV2PBHA006</v>
      </c>
      <c r="B145" s="143" t="str">
        <f t="shared" si="16"/>
        <v>May2026_SV2PBHA006</v>
      </c>
      <c r="C145" s="143" t="str">
        <f>IF(A145="","",IF(COUNTIF($B$2:B144,B145)&gt;0,"⚠ DUPLICATE","OK"))</f>
        <v>OK</v>
      </c>
      <c r="D145" s="146" t="str">
        <f>IF($A145="","",IF(ISNA(_xlfn.XLOOKUP(TRIM($A145),MASTER_Workers!$B$2:$B$474,MASTER_Workers!$B$2:$B$474)),"Master Missing","OK"))</f>
        <v>OK</v>
      </c>
      <c r="E145" s="146" t="str">
        <f>IF(A145="","",IF(COUNTIF(Month_Engine!B:B,TRIM(J145))&gt;0,"OK","Missing"))</f>
        <v>OK</v>
      </c>
      <c r="F145" s="146">
        <f t="shared" si="17"/>
        <v>31</v>
      </c>
      <c r="G145" s="146">
        <f t="shared" si="12"/>
        <v>20</v>
      </c>
      <c r="H145" s="150" t="str">
        <f t="shared" si="13"/>
        <v>OK</v>
      </c>
      <c r="I145" s="443">
        <v>46173</v>
      </c>
      <c r="J145" s="444" t="s">
        <v>1459</v>
      </c>
      <c r="K145" s="503" t="s">
        <v>58</v>
      </c>
      <c r="L145" s="445">
        <v>19</v>
      </c>
      <c r="M145" s="445">
        <v>6</v>
      </c>
      <c r="N145" s="445">
        <v>5</v>
      </c>
      <c r="O145" s="445">
        <v>1</v>
      </c>
      <c r="P145" s="445">
        <v>0</v>
      </c>
      <c r="Q145" s="445">
        <v>0</v>
      </c>
      <c r="R145" s="446">
        <v>0</v>
      </c>
      <c r="S145" s="146" t="str">
        <f t="shared" si="14"/>
        <v>Worker-Com-SV2</v>
      </c>
    </row>
    <row r="146" spans="1:19" x14ac:dyDescent="0.45">
      <c r="A146" s="144" t="str">
        <f t="shared" si="15"/>
        <v>SV2PBHA007</v>
      </c>
      <c r="B146" s="143" t="str">
        <f t="shared" si="16"/>
        <v>May2026_SV2PBHA007</v>
      </c>
      <c r="C146" s="143" t="str">
        <f>IF(A146="","",IF(COUNTIF($B$2:B145,B146)&gt;0,"⚠ DUPLICATE","OK"))</f>
        <v>OK</v>
      </c>
      <c r="D146" s="146" t="str">
        <f>IF($A146="","",IF(ISNA(_xlfn.XLOOKUP(TRIM($A146),MASTER_Workers!$B$2:$B$474,MASTER_Workers!$B$2:$B$474)),"Master Missing","OK"))</f>
        <v>OK</v>
      </c>
      <c r="E146" s="146" t="str">
        <f>IF(A146="","",IF(COUNTIF(Month_Engine!B:B,TRIM(J146))&gt;0,"OK","Missing"))</f>
        <v>OK</v>
      </c>
      <c r="F146" s="146">
        <f t="shared" si="17"/>
        <v>31</v>
      </c>
      <c r="G146" s="146">
        <f t="shared" si="12"/>
        <v>20</v>
      </c>
      <c r="H146" s="150" t="str">
        <f t="shared" si="13"/>
        <v>OK</v>
      </c>
      <c r="I146" s="443">
        <v>46173</v>
      </c>
      <c r="J146" s="444" t="s">
        <v>1460</v>
      </c>
      <c r="K146" s="444" t="s">
        <v>1461</v>
      </c>
      <c r="L146" s="445">
        <v>19</v>
      </c>
      <c r="M146" s="445">
        <v>6</v>
      </c>
      <c r="N146" s="445">
        <v>5</v>
      </c>
      <c r="O146" s="445">
        <v>1</v>
      </c>
      <c r="P146" s="445">
        <v>0</v>
      </c>
      <c r="Q146" s="445">
        <v>0</v>
      </c>
      <c r="R146" s="446">
        <v>0</v>
      </c>
      <c r="S146" s="146" t="str">
        <f t="shared" si="14"/>
        <v>Worker-Com-SV2</v>
      </c>
    </row>
    <row r="147" spans="1:19" x14ac:dyDescent="0.45">
      <c r="A147" s="144" t="str">
        <f t="shared" si="15"/>
        <v>SV2PBHA008</v>
      </c>
      <c r="B147" s="143" t="str">
        <f t="shared" si="16"/>
        <v>May2026_SV2PBHA008</v>
      </c>
      <c r="C147" s="143" t="str">
        <f>IF(A147="","",IF(COUNTIF($B$2:B146,B147)&gt;0,"⚠ DUPLICATE","OK"))</f>
        <v>OK</v>
      </c>
      <c r="D147" s="146" t="str">
        <f>IF($A147="","",IF(ISNA(_xlfn.XLOOKUP(TRIM($A147),MASTER_Workers!$B$2:$B$474,MASTER_Workers!$B$2:$B$474)),"Master Missing","OK"))</f>
        <v>OK</v>
      </c>
      <c r="E147" s="146" t="str">
        <f>IF(A147="","",IF(COUNTIF(Month_Engine!B:B,TRIM(J147))&gt;0,"OK","Missing"))</f>
        <v>OK</v>
      </c>
      <c r="F147" s="146">
        <f t="shared" si="17"/>
        <v>31</v>
      </c>
      <c r="G147" s="146">
        <f t="shared" si="12"/>
        <v>21</v>
      </c>
      <c r="H147" s="150" t="str">
        <f t="shared" si="13"/>
        <v>OK</v>
      </c>
      <c r="I147" s="443">
        <v>46173</v>
      </c>
      <c r="J147" s="444" t="s">
        <v>1462</v>
      </c>
      <c r="K147" s="444" t="s">
        <v>1463</v>
      </c>
      <c r="L147" s="445">
        <v>20</v>
      </c>
      <c r="M147" s="445">
        <v>5</v>
      </c>
      <c r="N147" s="445">
        <v>5</v>
      </c>
      <c r="O147" s="445">
        <v>1</v>
      </c>
      <c r="P147" s="445">
        <v>0</v>
      </c>
      <c r="Q147" s="445">
        <v>0</v>
      </c>
      <c r="R147" s="446">
        <v>0</v>
      </c>
      <c r="S147" s="146" t="str">
        <f t="shared" si="14"/>
        <v>Worker-Com-SV2</v>
      </c>
    </row>
    <row r="148" spans="1:19" x14ac:dyDescent="0.45">
      <c r="A148" s="144" t="str">
        <f t="shared" si="15"/>
        <v>SV2PBHA009</v>
      </c>
      <c r="B148" s="143" t="str">
        <f t="shared" si="16"/>
        <v>May2026_SV2PBHA009</v>
      </c>
      <c r="C148" s="143" t="str">
        <f>IF(A148="","",IF(COUNTIF($B$2:B147,B148)&gt;0,"⚠ DUPLICATE","OK"))</f>
        <v>OK</v>
      </c>
      <c r="D148" s="146" t="str">
        <f>IF($A148="","",IF(ISNA(_xlfn.XLOOKUP(TRIM($A148),MASTER_Workers!$B$2:$B$474,MASTER_Workers!$B$2:$B$474)),"Master Missing","OK"))</f>
        <v>OK</v>
      </c>
      <c r="E148" s="146" t="str">
        <f>IF(A148="","",IF(COUNTIF(Month_Engine!B:B,TRIM(J148))&gt;0,"OK","Missing"))</f>
        <v>OK</v>
      </c>
      <c r="F148" s="146">
        <f t="shared" si="17"/>
        <v>31</v>
      </c>
      <c r="G148" s="146">
        <f t="shared" si="12"/>
        <v>20</v>
      </c>
      <c r="H148" s="150" t="str">
        <f t="shared" si="13"/>
        <v>OK</v>
      </c>
      <c r="I148" s="443">
        <v>46173</v>
      </c>
      <c r="J148" s="444" t="s">
        <v>1464</v>
      </c>
      <c r="K148" s="444" t="s">
        <v>65</v>
      </c>
      <c r="L148" s="445">
        <v>19</v>
      </c>
      <c r="M148" s="445">
        <v>6</v>
      </c>
      <c r="N148" s="445">
        <v>5</v>
      </c>
      <c r="O148" s="445">
        <v>1</v>
      </c>
      <c r="P148" s="445">
        <v>0</v>
      </c>
      <c r="Q148" s="445">
        <v>0</v>
      </c>
      <c r="R148" s="446">
        <v>0</v>
      </c>
      <c r="S148" s="146" t="str">
        <f t="shared" si="14"/>
        <v>Worker-Com-SV2</v>
      </c>
    </row>
    <row r="149" spans="1:19" x14ac:dyDescent="0.45">
      <c r="A149" s="144" t="str">
        <f t="shared" si="15"/>
        <v>SV2PBHA010</v>
      </c>
      <c r="B149" s="143" t="str">
        <f t="shared" si="16"/>
        <v>May2026_SV2PBHA010</v>
      </c>
      <c r="C149" s="143" t="str">
        <f>IF(A149="","",IF(COUNTIF($B$2:B148,B149)&gt;0,"⚠ DUPLICATE","OK"))</f>
        <v>OK</v>
      </c>
      <c r="D149" s="146" t="str">
        <f>IF($A149="","",IF(ISNA(_xlfn.XLOOKUP(TRIM($A149),MASTER_Workers!$B$2:$B$474,MASTER_Workers!$B$2:$B$474)),"Master Missing","OK"))</f>
        <v>OK</v>
      </c>
      <c r="E149" s="146" t="str">
        <f>IF(A149="","",IF(COUNTIF(Month_Engine!B:B,TRIM(J149))&gt;0,"OK","Missing"))</f>
        <v>OK</v>
      </c>
      <c r="F149" s="146">
        <f t="shared" si="17"/>
        <v>31</v>
      </c>
      <c r="G149" s="146">
        <f t="shared" si="12"/>
        <v>22</v>
      </c>
      <c r="H149" s="150" t="str">
        <f t="shared" si="13"/>
        <v>OK</v>
      </c>
      <c r="I149" s="443">
        <v>46173</v>
      </c>
      <c r="J149" s="444" t="s">
        <v>1465</v>
      </c>
      <c r="K149" s="444" t="s">
        <v>67</v>
      </c>
      <c r="L149" s="445">
        <v>21</v>
      </c>
      <c r="M149" s="445">
        <v>4</v>
      </c>
      <c r="N149" s="445">
        <v>5</v>
      </c>
      <c r="O149" s="445">
        <v>1</v>
      </c>
      <c r="P149" s="445">
        <v>0</v>
      </c>
      <c r="Q149" s="445">
        <v>0</v>
      </c>
      <c r="R149" s="446">
        <v>0</v>
      </c>
      <c r="S149" s="146" t="str">
        <f t="shared" si="14"/>
        <v>Worker-Com-SV2</v>
      </c>
    </row>
    <row r="150" spans="1:19" x14ac:dyDescent="0.45">
      <c r="A150" s="144" t="str">
        <f t="shared" si="15"/>
        <v>SV2PBHA011</v>
      </c>
      <c r="B150" s="143" t="str">
        <f t="shared" si="16"/>
        <v>May2026_SV2PBHA011</v>
      </c>
      <c r="C150" s="143" t="str">
        <f>IF(A150="","",IF(COUNTIF($B$2:B149,B150)&gt;0,"⚠ DUPLICATE","OK"))</f>
        <v>OK</v>
      </c>
      <c r="D150" s="146" t="str">
        <f>IF($A150="","",IF(ISNA(_xlfn.XLOOKUP(TRIM($A150),MASTER_Workers!$B$2:$B$474,MASTER_Workers!$B$2:$B$474)),"Master Missing","OK"))</f>
        <v>OK</v>
      </c>
      <c r="E150" s="146" t="str">
        <f>IF(A150="","",IF(COUNTIF(Month_Engine!B:B,TRIM(J150))&gt;0,"OK","Missing"))</f>
        <v>OK</v>
      </c>
      <c r="F150" s="146">
        <f t="shared" si="17"/>
        <v>31</v>
      </c>
      <c r="G150" s="146">
        <f t="shared" si="12"/>
        <v>21.5</v>
      </c>
      <c r="H150" s="150" t="str">
        <f t="shared" si="13"/>
        <v>OK</v>
      </c>
      <c r="I150" s="443">
        <v>46173</v>
      </c>
      <c r="J150" s="444" t="s">
        <v>1466</v>
      </c>
      <c r="K150" s="444" t="s">
        <v>69</v>
      </c>
      <c r="L150" s="445">
        <v>20.5</v>
      </c>
      <c r="M150" s="445">
        <v>4.5</v>
      </c>
      <c r="N150" s="445">
        <v>5</v>
      </c>
      <c r="O150" s="445">
        <v>1</v>
      </c>
      <c r="P150" s="445">
        <v>0</v>
      </c>
      <c r="Q150" s="445">
        <v>0</v>
      </c>
      <c r="R150" s="446">
        <v>0</v>
      </c>
      <c r="S150" s="146" t="str">
        <f t="shared" si="14"/>
        <v>Worker-Com-SV2</v>
      </c>
    </row>
    <row r="151" spans="1:19" x14ac:dyDescent="0.45">
      <c r="A151" s="144" t="str">
        <f t="shared" si="15"/>
        <v>SV2PBHA012</v>
      </c>
      <c r="B151" s="143" t="str">
        <f t="shared" si="16"/>
        <v>May2026_SV2PBHA012</v>
      </c>
      <c r="C151" s="143" t="str">
        <f>IF(A151="","",IF(COUNTIF($B$2:B150,B151)&gt;0,"⚠ DUPLICATE","OK"))</f>
        <v>OK</v>
      </c>
      <c r="D151" s="146" t="str">
        <f>IF($A151="","",IF(ISNA(_xlfn.XLOOKUP(TRIM($A151),MASTER_Workers!$B$2:$B$474,MASTER_Workers!$B$2:$B$474)),"Master Missing","OK"))</f>
        <v>OK</v>
      </c>
      <c r="E151" s="146" t="str">
        <f>IF(A151="","",IF(COUNTIF(Month_Engine!B:B,TRIM(J151))&gt;0,"OK","Missing"))</f>
        <v>OK</v>
      </c>
      <c r="F151" s="146">
        <f t="shared" si="17"/>
        <v>31</v>
      </c>
      <c r="G151" s="146">
        <f t="shared" si="12"/>
        <v>19</v>
      </c>
      <c r="H151" s="150" t="str">
        <f t="shared" si="13"/>
        <v>OK</v>
      </c>
      <c r="I151" s="443">
        <v>46173</v>
      </c>
      <c r="J151" s="444" t="s">
        <v>1467</v>
      </c>
      <c r="K151" s="444" t="s">
        <v>71</v>
      </c>
      <c r="L151" s="445">
        <v>18</v>
      </c>
      <c r="M151" s="445">
        <v>7</v>
      </c>
      <c r="N151" s="445">
        <v>5</v>
      </c>
      <c r="O151" s="445">
        <v>1</v>
      </c>
      <c r="P151" s="445">
        <v>0</v>
      </c>
      <c r="Q151" s="445">
        <v>0</v>
      </c>
      <c r="R151" s="446">
        <v>0</v>
      </c>
      <c r="S151" s="146" t="str">
        <f t="shared" si="14"/>
        <v>Worker-Com-SV2</v>
      </c>
    </row>
    <row r="152" spans="1:19" x14ac:dyDescent="0.45">
      <c r="A152" s="144" t="str">
        <f t="shared" si="15"/>
        <v>SV2PBHA013</v>
      </c>
      <c r="B152" s="143" t="str">
        <f t="shared" si="16"/>
        <v>May2026_SV2PBHA013</v>
      </c>
      <c r="C152" s="143" t="str">
        <f>IF(A152="","",IF(COUNTIF($B$2:B151,B152)&gt;0,"⚠ DUPLICATE","OK"))</f>
        <v>OK</v>
      </c>
      <c r="D152" s="146" t="str">
        <f>IF($A152="","",IF(ISNA(_xlfn.XLOOKUP(TRIM($A152),MASTER_Workers!$B$2:$B$474,MASTER_Workers!$B$2:$B$474)),"Master Missing","OK"))</f>
        <v>OK</v>
      </c>
      <c r="E152" s="146" t="str">
        <f>IF(A152="","",IF(COUNTIF(Month_Engine!B:B,TRIM(J152))&gt;0,"OK","Missing"))</f>
        <v>OK</v>
      </c>
      <c r="F152" s="146">
        <f t="shared" si="17"/>
        <v>31</v>
      </c>
      <c r="G152" s="146">
        <f t="shared" si="12"/>
        <v>21</v>
      </c>
      <c r="H152" s="150" t="str">
        <f t="shared" si="13"/>
        <v>OK</v>
      </c>
      <c r="I152" s="443">
        <v>46173</v>
      </c>
      <c r="J152" s="444" t="s">
        <v>1468</v>
      </c>
      <c r="K152" s="444" t="s">
        <v>73</v>
      </c>
      <c r="L152" s="445">
        <v>20</v>
      </c>
      <c r="M152" s="445">
        <v>5</v>
      </c>
      <c r="N152" s="445">
        <v>5</v>
      </c>
      <c r="O152" s="445">
        <v>1</v>
      </c>
      <c r="P152" s="445">
        <v>0</v>
      </c>
      <c r="Q152" s="445">
        <v>0</v>
      </c>
      <c r="R152" s="446">
        <v>0</v>
      </c>
      <c r="S152" s="146" t="str">
        <f t="shared" si="14"/>
        <v>Worker-Com-SV2</v>
      </c>
    </row>
    <row r="153" spans="1:19" x14ac:dyDescent="0.45">
      <c r="A153" s="144" t="str">
        <f t="shared" si="15"/>
        <v>SV2PBHA014</v>
      </c>
      <c r="B153" s="143" t="str">
        <f t="shared" si="16"/>
        <v>May2026_SV2PBHA014</v>
      </c>
      <c r="C153" s="143" t="str">
        <f>IF(A153="","",IF(COUNTIF($B$2:B152,B153)&gt;0,"⚠ DUPLICATE","OK"))</f>
        <v>OK</v>
      </c>
      <c r="D153" s="146" t="str">
        <f>IF($A153="","",IF(ISNA(_xlfn.XLOOKUP(TRIM($A153),MASTER_Workers!$B$2:$B$474,MASTER_Workers!$B$2:$B$474)),"Master Missing","OK"))</f>
        <v>OK</v>
      </c>
      <c r="E153" s="146" t="str">
        <f>IF(A153="","",IF(COUNTIF(Month_Engine!B:B,TRIM(J153))&gt;0,"OK","Missing"))</f>
        <v>OK</v>
      </c>
      <c r="F153" s="146">
        <f t="shared" si="17"/>
        <v>31</v>
      </c>
      <c r="G153" s="146">
        <f t="shared" si="12"/>
        <v>21.5</v>
      </c>
      <c r="H153" s="150" t="str">
        <f t="shared" si="13"/>
        <v>OK</v>
      </c>
      <c r="I153" s="443">
        <v>46173</v>
      </c>
      <c r="J153" s="444" t="s">
        <v>1469</v>
      </c>
      <c r="K153" s="444" t="s">
        <v>75</v>
      </c>
      <c r="L153" s="445">
        <v>20.5</v>
      </c>
      <c r="M153" s="445">
        <v>4.5</v>
      </c>
      <c r="N153" s="445">
        <v>5</v>
      </c>
      <c r="O153" s="445">
        <v>1</v>
      </c>
      <c r="P153" s="445">
        <v>0</v>
      </c>
      <c r="Q153" s="445">
        <v>0</v>
      </c>
      <c r="R153" s="446">
        <v>0</v>
      </c>
      <c r="S153" s="146" t="str">
        <f t="shared" si="14"/>
        <v>Worker-Com-SV2</v>
      </c>
    </row>
    <row r="154" spans="1:19" x14ac:dyDescent="0.45">
      <c r="A154" s="144" t="str">
        <f t="shared" si="15"/>
        <v>SV2PBHA015</v>
      </c>
      <c r="B154" s="143" t="str">
        <f t="shared" si="16"/>
        <v>May2026_SV2PBHA015</v>
      </c>
      <c r="C154" s="143" t="str">
        <f>IF(A154="","",IF(COUNTIF($B$2:B153,B154)&gt;0,"⚠ DUPLICATE","OK"))</f>
        <v>OK</v>
      </c>
      <c r="D154" s="146" t="str">
        <f>IF($A154="","",IF(ISNA(_xlfn.XLOOKUP(TRIM($A154),MASTER_Workers!$B$2:$B$474,MASTER_Workers!$B$2:$B$474)),"Master Missing","OK"))</f>
        <v>OK</v>
      </c>
      <c r="E154" s="146" t="str">
        <f>IF(A154="","",IF(COUNTIF(Month_Engine!B:B,TRIM(J154))&gt;0,"OK","Missing"))</f>
        <v>OK</v>
      </c>
      <c r="F154" s="146">
        <f t="shared" si="17"/>
        <v>31</v>
      </c>
      <c r="G154" s="146">
        <f t="shared" si="12"/>
        <v>24</v>
      </c>
      <c r="H154" s="150" t="str">
        <f t="shared" si="13"/>
        <v>OK</v>
      </c>
      <c r="I154" s="443">
        <v>46173</v>
      </c>
      <c r="J154" s="536" t="s">
        <v>1470</v>
      </c>
      <c r="K154" s="536" t="s">
        <v>77</v>
      </c>
      <c r="L154" s="537">
        <v>23</v>
      </c>
      <c r="M154" s="537">
        <v>2</v>
      </c>
      <c r="N154" s="537">
        <v>5</v>
      </c>
      <c r="O154" s="537">
        <v>1</v>
      </c>
      <c r="P154" s="537">
        <v>0</v>
      </c>
      <c r="Q154" s="537">
        <v>0</v>
      </c>
      <c r="R154" s="537">
        <v>0</v>
      </c>
      <c r="S154" s="146" t="str">
        <f t="shared" si="14"/>
        <v>Worker-Com-SV2</v>
      </c>
    </row>
    <row r="155" spans="1:19" x14ac:dyDescent="0.45">
      <c r="A155" s="144" t="str">
        <f t="shared" si="15"/>
        <v>SV2PBHA016</v>
      </c>
      <c r="B155" s="143" t="str">
        <f t="shared" si="16"/>
        <v>May2026_SV2PBHA016</v>
      </c>
      <c r="C155" s="143" t="str">
        <f>IF(A155="","",IF(COUNTIF($B$2:B154,B155)&gt;0,"⚠ DUPLICATE","OK"))</f>
        <v>OK</v>
      </c>
      <c r="D155" s="146" t="str">
        <f>IF($A155="","",IF(ISNA(_xlfn.XLOOKUP(TRIM($A155),MASTER_Workers!$B$2:$B$474,MASTER_Workers!$B$2:$B$474)),"Master Missing","OK"))</f>
        <v>Master Missing</v>
      </c>
      <c r="E155" s="146" t="str">
        <f>IF(A155="","",IF(COUNTIF(Month_Engine!B:B,TRIM(J155))&gt;0,"OK","Missing"))</f>
        <v>Missing</v>
      </c>
      <c r="F155" s="146">
        <f t="shared" si="17"/>
        <v>31</v>
      </c>
      <c r="G155" s="146">
        <f t="shared" si="12"/>
        <v>0</v>
      </c>
      <c r="H155" s="150" t="str">
        <f t="shared" si="13"/>
        <v>Mismatch</v>
      </c>
      <c r="I155" s="443">
        <v>46173</v>
      </c>
      <c r="J155" s="545" t="s">
        <v>1471</v>
      </c>
      <c r="K155" s="542" t="s">
        <v>1472</v>
      </c>
      <c r="L155" s="543">
        <v>0</v>
      </c>
      <c r="M155" s="543">
        <v>0</v>
      </c>
      <c r="N155" s="543">
        <v>0</v>
      </c>
      <c r="O155" s="543">
        <v>0</v>
      </c>
      <c r="P155" s="543">
        <v>0</v>
      </c>
      <c r="Q155" s="543">
        <v>31</v>
      </c>
      <c r="R155" s="544">
        <v>0</v>
      </c>
      <c r="S155" s="146" t="str">
        <f t="shared" si="14"/>
        <v>Worker-Com-SV2</v>
      </c>
    </row>
    <row r="156" spans="1:19" x14ac:dyDescent="0.45">
      <c r="A156" s="144" t="str">
        <f t="shared" si="15"/>
        <v>SV2PBHA017</v>
      </c>
      <c r="B156" s="143" t="str">
        <f t="shared" si="16"/>
        <v>May2026_SV2PBHA017</v>
      </c>
      <c r="C156" s="143" t="str">
        <f>IF(A156="","",IF(COUNTIF($B$2:B155,B156)&gt;0,"⚠ DUPLICATE","OK"))</f>
        <v>OK</v>
      </c>
      <c r="D156" s="146" t="str">
        <f>IF($A156="","",IF(ISNA(_xlfn.XLOOKUP(TRIM($A156),MASTER_Workers!$B$2:$B$474,MASTER_Workers!$B$2:$B$474)),"Master Missing","OK"))</f>
        <v>OK</v>
      </c>
      <c r="E156" s="146" t="str">
        <f>IF(A156="","",IF(COUNTIF(Month_Engine!B:B,TRIM(J156))&gt;0,"OK","Missing"))</f>
        <v>OK</v>
      </c>
      <c r="F156" s="146">
        <f t="shared" si="17"/>
        <v>31</v>
      </c>
      <c r="G156" s="146">
        <f t="shared" si="12"/>
        <v>16.5</v>
      </c>
      <c r="H156" s="150" t="str">
        <f t="shared" si="13"/>
        <v>OK</v>
      </c>
      <c r="I156" s="443">
        <v>46173</v>
      </c>
      <c r="J156" s="539" t="s">
        <v>1473</v>
      </c>
      <c r="K156" s="539" t="s">
        <v>80</v>
      </c>
      <c r="L156" s="540">
        <v>15.5</v>
      </c>
      <c r="M156" s="540">
        <v>9.5</v>
      </c>
      <c r="N156" s="540">
        <v>5</v>
      </c>
      <c r="O156" s="540">
        <v>1</v>
      </c>
      <c r="P156" s="540">
        <v>0</v>
      </c>
      <c r="Q156" s="540">
        <v>0</v>
      </c>
      <c r="R156" s="540">
        <v>0</v>
      </c>
      <c r="S156" s="146" t="str">
        <f t="shared" si="14"/>
        <v>Worker-Com-SV2</v>
      </c>
    </row>
    <row r="157" spans="1:19" x14ac:dyDescent="0.45">
      <c r="A157" s="144" t="str">
        <f t="shared" si="15"/>
        <v>SV2PBHA018</v>
      </c>
      <c r="B157" s="143" t="str">
        <f t="shared" si="16"/>
        <v>May2026_SV2PBHA018</v>
      </c>
      <c r="C157" s="143" t="str">
        <f>IF(A157="","",IF(COUNTIF($B$2:B156,B157)&gt;0,"⚠ DUPLICATE","OK"))</f>
        <v>OK</v>
      </c>
      <c r="D157" s="146" t="str">
        <f>IF($A157="","",IF(ISNA(_xlfn.XLOOKUP(TRIM($A157),MASTER_Workers!$B$2:$B$474,MASTER_Workers!$B$2:$B$474)),"Master Missing","OK"))</f>
        <v>OK</v>
      </c>
      <c r="E157" s="146" t="str">
        <f>IF(A157="","",IF(COUNTIF(Month_Engine!B:B,TRIM(J157))&gt;0,"OK","Missing"))</f>
        <v>OK</v>
      </c>
      <c r="F157" s="146">
        <f t="shared" si="17"/>
        <v>31</v>
      </c>
      <c r="G157" s="146">
        <f t="shared" si="12"/>
        <v>23</v>
      </c>
      <c r="H157" s="150" t="str">
        <f t="shared" si="13"/>
        <v>OK</v>
      </c>
      <c r="I157" s="443">
        <v>46173</v>
      </c>
      <c r="J157" s="444" t="s">
        <v>1474</v>
      </c>
      <c r="K157" s="444" t="s">
        <v>1475</v>
      </c>
      <c r="L157" s="445">
        <v>22</v>
      </c>
      <c r="M157" s="445">
        <v>3</v>
      </c>
      <c r="N157" s="445">
        <v>5</v>
      </c>
      <c r="O157" s="445">
        <v>1</v>
      </c>
      <c r="P157" s="445">
        <v>0</v>
      </c>
      <c r="Q157" s="445">
        <v>0</v>
      </c>
      <c r="R157" s="446">
        <v>0</v>
      </c>
      <c r="S157" s="146" t="str">
        <f t="shared" si="14"/>
        <v>Worker-Com-SV2</v>
      </c>
    </row>
    <row r="158" spans="1:19" x14ac:dyDescent="0.45">
      <c r="A158" s="144" t="str">
        <f t="shared" si="15"/>
        <v>SV2PBHA019</v>
      </c>
      <c r="B158" s="143" t="str">
        <f t="shared" si="16"/>
        <v>May2026_SV2PBHA019</v>
      </c>
      <c r="C158" s="143" t="str">
        <f>IF(A158="","",IF(COUNTIF($B$2:B157,B158)&gt;0,"⚠ DUPLICATE","OK"))</f>
        <v>OK</v>
      </c>
      <c r="D158" s="146" t="str">
        <f>IF($A158="","",IF(ISNA(_xlfn.XLOOKUP(TRIM($A158),MASTER_Workers!$B$2:$B$474,MASTER_Workers!$B$2:$B$474)),"Master Missing","OK"))</f>
        <v>OK</v>
      </c>
      <c r="E158" s="146" t="str">
        <f>IF(A158="","",IF(COUNTIF(Month_Engine!B:B,TRIM(J158))&gt;0,"OK","Missing"))</f>
        <v>OK</v>
      </c>
      <c r="F158" s="146">
        <f t="shared" si="17"/>
        <v>31</v>
      </c>
      <c r="G158" s="146">
        <f t="shared" si="12"/>
        <v>23</v>
      </c>
      <c r="H158" s="150" t="str">
        <f t="shared" si="13"/>
        <v>OK</v>
      </c>
      <c r="I158" s="443">
        <v>46173</v>
      </c>
      <c r="J158" s="444" t="s">
        <v>1476</v>
      </c>
      <c r="K158" s="444" t="s">
        <v>1477</v>
      </c>
      <c r="L158" s="445">
        <v>22</v>
      </c>
      <c r="M158" s="445">
        <v>3</v>
      </c>
      <c r="N158" s="445">
        <v>5</v>
      </c>
      <c r="O158" s="445">
        <v>1</v>
      </c>
      <c r="P158" s="445">
        <v>0</v>
      </c>
      <c r="Q158" s="445">
        <v>0</v>
      </c>
      <c r="R158" s="446">
        <v>0</v>
      </c>
      <c r="S158" s="146" t="str">
        <f t="shared" si="14"/>
        <v>Worker-Com-SV2</v>
      </c>
    </row>
    <row r="159" spans="1:19" x14ac:dyDescent="0.45">
      <c r="A159" s="144" t="str">
        <f t="shared" si="15"/>
        <v>SV2PBHA020</v>
      </c>
      <c r="B159" s="143" t="str">
        <f t="shared" si="16"/>
        <v>May2026_SV2PBHA020</v>
      </c>
      <c r="C159" s="143" t="str">
        <f>IF(A159="","",IF(COUNTIF($B$2:B158,B159)&gt;0,"⚠ DUPLICATE","OK"))</f>
        <v>OK</v>
      </c>
      <c r="D159" s="146" t="str">
        <f>IF($A159="","",IF(ISNA(_xlfn.XLOOKUP(TRIM($A159),MASTER_Workers!$B$2:$B$474,MASTER_Workers!$B$2:$B$474)),"Master Missing","OK"))</f>
        <v>OK</v>
      </c>
      <c r="E159" s="146" t="str">
        <f>IF(A159="","",IF(COUNTIF(Month_Engine!B:B,TRIM(J159))&gt;0,"OK","Missing"))</f>
        <v>OK</v>
      </c>
      <c r="F159" s="146">
        <f t="shared" si="17"/>
        <v>31</v>
      </c>
      <c r="G159" s="146">
        <f t="shared" si="12"/>
        <v>23</v>
      </c>
      <c r="H159" s="150" t="str">
        <f t="shared" si="13"/>
        <v>OK</v>
      </c>
      <c r="I159" s="443">
        <v>46173</v>
      </c>
      <c r="J159" s="444" t="s">
        <v>1478</v>
      </c>
      <c r="K159" s="444" t="s">
        <v>86</v>
      </c>
      <c r="L159" s="445">
        <v>22</v>
      </c>
      <c r="M159" s="445">
        <v>3</v>
      </c>
      <c r="N159" s="445">
        <v>5</v>
      </c>
      <c r="O159" s="445">
        <v>1</v>
      </c>
      <c r="P159" s="445">
        <v>0</v>
      </c>
      <c r="Q159" s="445">
        <v>0</v>
      </c>
      <c r="R159" s="446">
        <v>0</v>
      </c>
      <c r="S159" s="146" t="str">
        <f t="shared" si="14"/>
        <v>Worker-Com-SV2</v>
      </c>
    </row>
    <row r="160" spans="1:19" x14ac:dyDescent="0.45">
      <c r="A160" s="144" t="str">
        <f t="shared" si="15"/>
        <v>SV2PBHA021</v>
      </c>
      <c r="B160" s="143" t="str">
        <f t="shared" si="16"/>
        <v>May2026_SV2PBHA021</v>
      </c>
      <c r="C160" s="143" t="str">
        <f>IF(A160="","",IF(COUNTIF($B$2:B159,B160)&gt;0,"⚠ DUPLICATE","OK"))</f>
        <v>OK</v>
      </c>
      <c r="D160" s="146" t="str">
        <f>IF($A160="","",IF(ISNA(_xlfn.XLOOKUP(TRIM($A160),MASTER_Workers!$B$2:$B$474,MASTER_Workers!$B$2:$B$474)),"Master Missing","OK"))</f>
        <v>OK</v>
      </c>
      <c r="E160" s="146" t="str">
        <f>IF(A160="","",IF(COUNTIF(Month_Engine!B:B,TRIM(J160))&gt;0,"OK","Missing"))</f>
        <v>OK</v>
      </c>
      <c r="F160" s="146">
        <f t="shared" si="17"/>
        <v>31</v>
      </c>
      <c r="G160" s="146">
        <f t="shared" si="12"/>
        <v>22</v>
      </c>
      <c r="H160" s="150" t="str">
        <f t="shared" si="13"/>
        <v>OK</v>
      </c>
      <c r="I160" s="443">
        <v>46173</v>
      </c>
      <c r="J160" s="444" t="s">
        <v>1479</v>
      </c>
      <c r="K160" s="444" t="s">
        <v>89</v>
      </c>
      <c r="L160" s="445">
        <v>21</v>
      </c>
      <c r="M160" s="445">
        <v>4</v>
      </c>
      <c r="N160" s="445">
        <v>5</v>
      </c>
      <c r="O160" s="445">
        <v>1</v>
      </c>
      <c r="P160" s="445">
        <v>0</v>
      </c>
      <c r="Q160" s="445">
        <v>0</v>
      </c>
      <c r="R160" s="446">
        <v>0</v>
      </c>
      <c r="S160" s="146" t="str">
        <f t="shared" si="14"/>
        <v>Worker-Com-SV2</v>
      </c>
    </row>
    <row r="161" spans="1:19" x14ac:dyDescent="0.45">
      <c r="A161" s="144" t="str">
        <f t="shared" si="15"/>
        <v>SV2PBHA022</v>
      </c>
      <c r="B161" s="143" t="str">
        <f t="shared" si="16"/>
        <v>May2026_SV2PBHA022</v>
      </c>
      <c r="C161" s="143" t="str">
        <f>IF(A161="","",IF(COUNTIF($B$2:B160,B161)&gt;0,"⚠ DUPLICATE","OK"))</f>
        <v>OK</v>
      </c>
      <c r="D161" s="146" t="str">
        <f>IF($A161="","",IF(ISNA(_xlfn.XLOOKUP(TRIM($A161),MASTER_Workers!$B$2:$B$474,MASTER_Workers!$B$2:$B$474)),"Master Missing","OK"))</f>
        <v>OK</v>
      </c>
      <c r="E161" s="146" t="str">
        <f>IF(A161="","",IF(COUNTIF(Month_Engine!B:B,TRIM(J161))&gt;0,"OK","Missing"))</f>
        <v>OK</v>
      </c>
      <c r="F161" s="146">
        <f t="shared" si="17"/>
        <v>31</v>
      </c>
      <c r="G161" s="146">
        <f t="shared" si="12"/>
        <v>23</v>
      </c>
      <c r="H161" s="150" t="str">
        <f t="shared" si="13"/>
        <v>OK</v>
      </c>
      <c r="I161" s="443">
        <v>46173</v>
      </c>
      <c r="J161" s="444" t="s">
        <v>1480</v>
      </c>
      <c r="K161" s="444" t="s">
        <v>91</v>
      </c>
      <c r="L161" s="445">
        <v>22</v>
      </c>
      <c r="M161" s="445">
        <v>3</v>
      </c>
      <c r="N161" s="445">
        <v>5</v>
      </c>
      <c r="O161" s="445">
        <v>1</v>
      </c>
      <c r="P161" s="445">
        <v>0</v>
      </c>
      <c r="Q161" s="445">
        <v>0</v>
      </c>
      <c r="R161" s="446">
        <v>0</v>
      </c>
      <c r="S161" s="146" t="str">
        <f t="shared" si="14"/>
        <v>Worker-Com-SV2</v>
      </c>
    </row>
    <row r="162" spans="1:19" x14ac:dyDescent="0.45">
      <c r="A162" s="144" t="str">
        <f t="shared" si="15"/>
        <v>SV2PBHA023</v>
      </c>
      <c r="B162" s="143" t="str">
        <f t="shared" si="16"/>
        <v>May2026_SV2PBHA023</v>
      </c>
      <c r="C162" s="143" t="str">
        <f>IF(A162="","",IF(COUNTIF($B$2:B161,B162)&gt;0,"⚠ DUPLICATE","OK"))</f>
        <v>OK</v>
      </c>
      <c r="D162" s="146" t="str">
        <f>IF($A162="","",IF(ISNA(_xlfn.XLOOKUP(TRIM($A162),MASTER_Workers!$B$2:$B$474,MASTER_Workers!$B$2:$B$474)),"Master Missing","OK"))</f>
        <v>OK</v>
      </c>
      <c r="E162" s="146" t="str">
        <f>IF(A162="","",IF(COUNTIF(Month_Engine!B:B,TRIM(J162))&gt;0,"OK","Missing"))</f>
        <v>OK</v>
      </c>
      <c r="F162" s="146">
        <f t="shared" si="17"/>
        <v>31</v>
      </c>
      <c r="G162" s="146">
        <f t="shared" si="12"/>
        <v>24</v>
      </c>
      <c r="H162" s="150" t="str">
        <f t="shared" si="13"/>
        <v>OK</v>
      </c>
      <c r="I162" s="443">
        <v>46173</v>
      </c>
      <c r="J162" s="444" t="s">
        <v>1481</v>
      </c>
      <c r="K162" s="444" t="s">
        <v>93</v>
      </c>
      <c r="L162" s="445">
        <v>23</v>
      </c>
      <c r="M162" s="445">
        <v>2</v>
      </c>
      <c r="N162" s="445">
        <v>5</v>
      </c>
      <c r="O162" s="445">
        <v>1</v>
      </c>
      <c r="P162" s="445">
        <v>0</v>
      </c>
      <c r="Q162" s="445">
        <v>0</v>
      </c>
      <c r="R162" s="446">
        <v>0</v>
      </c>
      <c r="S162" s="146" t="str">
        <f t="shared" si="14"/>
        <v>Worker-Com-SV2</v>
      </c>
    </row>
    <row r="163" spans="1:19" x14ac:dyDescent="0.45">
      <c r="A163" s="144" t="str">
        <f t="shared" si="15"/>
        <v>SV2PBHA024</v>
      </c>
      <c r="B163" s="143" t="str">
        <f t="shared" si="16"/>
        <v>May2026_SV2PBHA024</v>
      </c>
      <c r="C163" s="143" t="str">
        <f>IF(A163="","",IF(COUNTIF($B$2:B162,B163)&gt;0,"⚠ DUPLICATE","OK"))</f>
        <v>OK</v>
      </c>
      <c r="D163" s="146" t="str">
        <f>IF($A163="","",IF(ISNA(_xlfn.XLOOKUP(TRIM($A163),MASTER_Workers!$B$2:$B$474,MASTER_Workers!$B$2:$B$474)),"Master Missing","OK"))</f>
        <v>OK</v>
      </c>
      <c r="E163" s="146" t="str">
        <f>IF(A163="","",IF(COUNTIF(Month_Engine!B:B,TRIM(J163))&gt;0,"OK","Missing"))</f>
        <v>OK</v>
      </c>
      <c r="F163" s="146">
        <f t="shared" si="17"/>
        <v>31</v>
      </c>
      <c r="G163" s="146">
        <f t="shared" si="12"/>
        <v>22</v>
      </c>
      <c r="H163" s="150" t="str">
        <f t="shared" si="13"/>
        <v>OK</v>
      </c>
      <c r="I163" s="443">
        <v>46173</v>
      </c>
      <c r="J163" s="444" t="s">
        <v>1482</v>
      </c>
      <c r="K163" s="444" t="s">
        <v>95</v>
      </c>
      <c r="L163" s="445">
        <v>21</v>
      </c>
      <c r="M163" s="445">
        <v>4</v>
      </c>
      <c r="N163" s="445">
        <v>5</v>
      </c>
      <c r="O163" s="445">
        <v>1</v>
      </c>
      <c r="P163" s="445">
        <v>0</v>
      </c>
      <c r="Q163" s="445">
        <v>0</v>
      </c>
      <c r="R163" s="446">
        <v>0</v>
      </c>
      <c r="S163" s="146" t="str">
        <f t="shared" si="14"/>
        <v>Worker-Com-SV2</v>
      </c>
    </row>
    <row r="164" spans="1:19" x14ac:dyDescent="0.45">
      <c r="A164" s="144" t="str">
        <f t="shared" si="15"/>
        <v>SV2PBHA025</v>
      </c>
      <c r="B164" s="143" t="str">
        <f t="shared" si="16"/>
        <v>May2026_SV2PBHA025</v>
      </c>
      <c r="C164" s="143" t="str">
        <f>IF(A164="","",IF(COUNTIF($B$2:B163,B164)&gt;0,"⚠ DUPLICATE","OK"))</f>
        <v>OK</v>
      </c>
      <c r="D164" s="146" t="str">
        <f>IF($A164="","",IF(ISNA(_xlfn.XLOOKUP(TRIM($A164),MASTER_Workers!$B$2:$B$474,MASTER_Workers!$B$2:$B$474)),"Master Missing","OK"))</f>
        <v>OK</v>
      </c>
      <c r="E164" s="146" t="str">
        <f>IF(A164="","",IF(COUNTIF(Month_Engine!B:B,TRIM(J164))&gt;0,"OK","Missing"))</f>
        <v>OK</v>
      </c>
      <c r="F164" s="146">
        <f t="shared" si="17"/>
        <v>31</v>
      </c>
      <c r="G164" s="146">
        <f t="shared" si="12"/>
        <v>23</v>
      </c>
      <c r="H164" s="150" t="str">
        <f t="shared" si="13"/>
        <v>OK</v>
      </c>
      <c r="I164" s="443">
        <v>46173</v>
      </c>
      <c r="J164" s="444" t="s">
        <v>1483</v>
      </c>
      <c r="K164" s="444" t="s">
        <v>1484</v>
      </c>
      <c r="L164" s="445">
        <v>22</v>
      </c>
      <c r="M164" s="445">
        <v>3</v>
      </c>
      <c r="N164" s="445">
        <v>5</v>
      </c>
      <c r="O164" s="445">
        <v>1</v>
      </c>
      <c r="P164" s="445">
        <v>0</v>
      </c>
      <c r="Q164" s="445">
        <v>0</v>
      </c>
      <c r="R164" s="446">
        <v>0</v>
      </c>
      <c r="S164" s="146" t="str">
        <f t="shared" si="14"/>
        <v>Worker-Com-SV2</v>
      </c>
    </row>
    <row r="165" spans="1:19" x14ac:dyDescent="0.45">
      <c r="A165" s="144" t="str">
        <f t="shared" si="15"/>
        <v>SV2PBHA026</v>
      </c>
      <c r="B165" s="143" t="str">
        <f t="shared" si="16"/>
        <v>May2026_SV2PBHA026</v>
      </c>
      <c r="C165" s="143" t="str">
        <f>IF(A165="","",IF(COUNTIF($B$2:B164,B165)&gt;0,"⚠ DUPLICATE","OK"))</f>
        <v>OK</v>
      </c>
      <c r="D165" s="146" t="str">
        <f>IF($A165="","",IF(ISNA(_xlfn.XLOOKUP(TRIM($A165),MASTER_Workers!$B$2:$B$474,MASTER_Workers!$B$2:$B$474)),"Master Missing","OK"))</f>
        <v>OK</v>
      </c>
      <c r="E165" s="146" t="str">
        <f>IF(A165="","",IF(COUNTIF(Month_Engine!B:B,TRIM(J165))&gt;0,"OK","Missing"))</f>
        <v>OK</v>
      </c>
      <c r="F165" s="146">
        <f t="shared" si="17"/>
        <v>31</v>
      </c>
      <c r="G165" s="146">
        <f t="shared" si="12"/>
        <v>17</v>
      </c>
      <c r="H165" s="150" t="str">
        <f t="shared" si="13"/>
        <v>OK</v>
      </c>
      <c r="I165" s="443">
        <v>46173</v>
      </c>
      <c r="J165" s="444" t="s">
        <v>1485</v>
      </c>
      <c r="K165" s="444" t="s">
        <v>99</v>
      </c>
      <c r="L165" s="445">
        <v>16</v>
      </c>
      <c r="M165" s="445">
        <v>9</v>
      </c>
      <c r="N165" s="445">
        <v>5</v>
      </c>
      <c r="O165" s="445">
        <v>1</v>
      </c>
      <c r="P165" s="445">
        <v>0</v>
      </c>
      <c r="Q165" s="445">
        <v>0</v>
      </c>
      <c r="R165" s="446">
        <v>0</v>
      </c>
      <c r="S165" s="146" t="str">
        <f t="shared" si="14"/>
        <v>Worker-Com-SV2</v>
      </c>
    </row>
    <row r="166" spans="1:19" x14ac:dyDescent="0.45">
      <c r="A166" s="144" t="str">
        <f t="shared" si="15"/>
        <v>SV2PBHA027</v>
      </c>
      <c r="B166" s="143" t="str">
        <f t="shared" si="16"/>
        <v>May2026_SV2PBHA027</v>
      </c>
      <c r="C166" s="143" t="str">
        <f>IF(A166="","",IF(COUNTIF($B$2:B165,B166)&gt;0,"⚠ DUPLICATE","OK"))</f>
        <v>OK</v>
      </c>
      <c r="D166" s="146" t="str">
        <f>IF($A166="","",IF(ISNA(_xlfn.XLOOKUP(TRIM($A166),MASTER_Workers!$B$2:$B$474,MASTER_Workers!$B$2:$B$474)),"Master Missing","OK"))</f>
        <v>OK</v>
      </c>
      <c r="E166" s="146" t="str">
        <f>IF(A166="","",IF(COUNTIF(Month_Engine!B:B,TRIM(J166))&gt;0,"OK","Missing"))</f>
        <v>OK</v>
      </c>
      <c r="F166" s="146">
        <f t="shared" si="17"/>
        <v>31</v>
      </c>
      <c r="G166" s="146">
        <f t="shared" si="12"/>
        <v>17</v>
      </c>
      <c r="H166" s="150" t="str">
        <f t="shared" si="13"/>
        <v>OK</v>
      </c>
      <c r="I166" s="443">
        <v>46173</v>
      </c>
      <c r="J166" s="444" t="s">
        <v>1486</v>
      </c>
      <c r="K166" s="444" t="s">
        <v>101</v>
      </c>
      <c r="L166" s="445">
        <v>16</v>
      </c>
      <c r="M166" s="445">
        <v>9</v>
      </c>
      <c r="N166" s="445">
        <v>5</v>
      </c>
      <c r="O166" s="445">
        <v>1</v>
      </c>
      <c r="P166" s="445">
        <v>0</v>
      </c>
      <c r="Q166" s="445">
        <v>0</v>
      </c>
      <c r="R166" s="446">
        <v>0</v>
      </c>
      <c r="S166" s="146" t="str">
        <f t="shared" si="14"/>
        <v>Worker-Com-SV2</v>
      </c>
    </row>
    <row r="167" spans="1:19" x14ac:dyDescent="0.45">
      <c r="A167" s="144" t="str">
        <f t="shared" si="15"/>
        <v>SV2PBHA028</v>
      </c>
      <c r="B167" s="143" t="str">
        <f t="shared" si="16"/>
        <v>May2026_SV2PBHA028</v>
      </c>
      <c r="C167" s="143" t="str">
        <f>IF(A167="","",IF(COUNTIF($B$2:B166,B167)&gt;0,"⚠ DUPLICATE","OK"))</f>
        <v>OK</v>
      </c>
      <c r="D167" s="146" t="str">
        <f>IF($A167="","",IF(ISNA(_xlfn.XLOOKUP(TRIM($A167),MASTER_Workers!$B$2:$B$474,MASTER_Workers!$B$2:$B$474)),"Master Missing","OK"))</f>
        <v>OK</v>
      </c>
      <c r="E167" s="146" t="str">
        <f>IF(A167="","",IF(COUNTIF(Month_Engine!B:B,TRIM(J167))&gt;0,"OK","Missing"))</f>
        <v>OK</v>
      </c>
      <c r="F167" s="146">
        <f t="shared" si="17"/>
        <v>31</v>
      </c>
      <c r="G167" s="146">
        <f t="shared" si="12"/>
        <v>23.5</v>
      </c>
      <c r="H167" s="150" t="str">
        <f t="shared" si="13"/>
        <v>OK</v>
      </c>
      <c r="I167" s="443">
        <v>46173</v>
      </c>
      <c r="J167" s="444" t="s">
        <v>1487</v>
      </c>
      <c r="K167" s="444" t="s">
        <v>1488</v>
      </c>
      <c r="L167" s="445">
        <v>22.5</v>
      </c>
      <c r="M167" s="445">
        <v>2.5</v>
      </c>
      <c r="N167" s="445">
        <v>5</v>
      </c>
      <c r="O167" s="445">
        <v>1</v>
      </c>
      <c r="P167" s="445">
        <v>0</v>
      </c>
      <c r="Q167" s="445">
        <v>0</v>
      </c>
      <c r="R167" s="446">
        <v>0</v>
      </c>
      <c r="S167" s="146" t="str">
        <f t="shared" si="14"/>
        <v>Worker-Com-SV2</v>
      </c>
    </row>
    <row r="168" spans="1:19" x14ac:dyDescent="0.45">
      <c r="A168" s="144" t="str">
        <f t="shared" si="15"/>
        <v>SV2PBHA030</v>
      </c>
      <c r="B168" s="143" t="str">
        <f t="shared" si="16"/>
        <v>May2026_SV2PBHA030</v>
      </c>
      <c r="C168" s="143" t="str">
        <f>IF(A168="","",IF(COUNTIF($B$2:B167,B168)&gt;0,"⚠ DUPLICATE","OK"))</f>
        <v>OK</v>
      </c>
      <c r="D168" s="146" t="str">
        <f>IF($A168="","",IF(ISNA(_xlfn.XLOOKUP(TRIM($A168),MASTER_Workers!$B$2:$B$474,MASTER_Workers!$B$2:$B$474)),"Master Missing","OK"))</f>
        <v>OK</v>
      </c>
      <c r="E168" s="146" t="str">
        <f>IF(A168="","",IF(COUNTIF(Month_Engine!B:B,TRIM(J168))&gt;0,"OK","Missing"))</f>
        <v>OK</v>
      </c>
      <c r="F168" s="146">
        <f t="shared" si="17"/>
        <v>31</v>
      </c>
      <c r="G168" s="146">
        <f t="shared" si="12"/>
        <v>18</v>
      </c>
      <c r="H168" s="150" t="str">
        <f t="shared" si="13"/>
        <v>OK</v>
      </c>
      <c r="I168" s="443">
        <v>46173</v>
      </c>
      <c r="J168" s="444" t="s">
        <v>1489</v>
      </c>
      <c r="K168" s="444" t="s">
        <v>1490</v>
      </c>
      <c r="L168" s="445">
        <v>17</v>
      </c>
      <c r="M168" s="445">
        <v>8</v>
      </c>
      <c r="N168" s="445">
        <v>5</v>
      </c>
      <c r="O168" s="445">
        <v>1</v>
      </c>
      <c r="P168" s="445">
        <v>0</v>
      </c>
      <c r="Q168" s="445">
        <v>0</v>
      </c>
      <c r="R168" s="446">
        <v>0</v>
      </c>
      <c r="S168" s="146" t="str">
        <f t="shared" si="14"/>
        <v>Worker-Com-SV2</v>
      </c>
    </row>
    <row r="169" spans="1:19" x14ac:dyDescent="0.45">
      <c r="A169" s="144" t="str">
        <f t="shared" si="15"/>
        <v>SV2PBHA031</v>
      </c>
      <c r="B169" s="143" t="str">
        <f t="shared" si="16"/>
        <v>May2026_SV2PBHA031</v>
      </c>
      <c r="C169" s="143" t="str">
        <f>IF(A169="","",IF(COUNTIF($B$2:B168,B169)&gt;0,"⚠ DUPLICATE","OK"))</f>
        <v>OK</v>
      </c>
      <c r="D169" s="146" t="str">
        <f>IF($A169="","",IF(ISNA(_xlfn.XLOOKUP(TRIM($A169),MASTER_Workers!$B$2:$B$474,MASTER_Workers!$B$2:$B$474)),"Master Missing","OK"))</f>
        <v>OK</v>
      </c>
      <c r="E169" s="146" t="str">
        <f>IF(A169="","",IF(COUNTIF(Month_Engine!B:B,TRIM(J169))&gt;0,"OK","Missing"))</f>
        <v>OK</v>
      </c>
      <c r="F169" s="146">
        <f t="shared" si="17"/>
        <v>31</v>
      </c>
      <c r="G169" s="146">
        <f t="shared" si="12"/>
        <v>24</v>
      </c>
      <c r="H169" s="150" t="str">
        <f t="shared" si="13"/>
        <v>OK</v>
      </c>
      <c r="I169" s="443">
        <v>46173</v>
      </c>
      <c r="J169" s="444" t="s">
        <v>1491</v>
      </c>
      <c r="K169" s="444" t="s">
        <v>1492</v>
      </c>
      <c r="L169" s="445">
        <v>23</v>
      </c>
      <c r="M169" s="445">
        <v>2</v>
      </c>
      <c r="N169" s="445">
        <v>5</v>
      </c>
      <c r="O169" s="445">
        <v>1</v>
      </c>
      <c r="P169" s="445">
        <v>0</v>
      </c>
      <c r="Q169" s="445">
        <v>0</v>
      </c>
      <c r="R169" s="446">
        <v>0</v>
      </c>
      <c r="S169" s="146" t="str">
        <f t="shared" si="14"/>
        <v>Worker-Com-SV2</v>
      </c>
    </row>
    <row r="170" spans="1:19" x14ac:dyDescent="0.45">
      <c r="A170" s="144" t="str">
        <f t="shared" si="15"/>
        <v>SV2PBHA032</v>
      </c>
      <c r="B170" s="143" t="str">
        <f t="shared" si="16"/>
        <v>May2026_SV2PBHA032</v>
      </c>
      <c r="C170" s="143" t="str">
        <f>IF(A170="","",IF(COUNTIF($B$2:B169,B170)&gt;0,"⚠ DUPLICATE","OK"))</f>
        <v>OK</v>
      </c>
      <c r="D170" s="146" t="str">
        <f>IF($A170="","",IF(ISNA(_xlfn.XLOOKUP(TRIM($A170),MASTER_Workers!$B$2:$B$474,MASTER_Workers!$B$2:$B$474)),"Master Missing","OK"))</f>
        <v>OK</v>
      </c>
      <c r="E170" s="146" t="str">
        <f>IF(A170="","",IF(COUNTIF(Month_Engine!B:B,TRIM(J170))&gt;0,"OK","Missing"))</f>
        <v>OK</v>
      </c>
      <c r="F170" s="146">
        <f t="shared" si="17"/>
        <v>31</v>
      </c>
      <c r="G170" s="146">
        <f t="shared" si="12"/>
        <v>18</v>
      </c>
      <c r="H170" s="150" t="str">
        <f t="shared" si="13"/>
        <v>OK</v>
      </c>
      <c r="I170" s="443">
        <v>46173</v>
      </c>
      <c r="J170" s="444" t="s">
        <v>1493</v>
      </c>
      <c r="K170" s="444" t="s">
        <v>110</v>
      </c>
      <c r="L170" s="445">
        <v>17</v>
      </c>
      <c r="M170" s="445">
        <v>8</v>
      </c>
      <c r="N170" s="445">
        <v>5</v>
      </c>
      <c r="O170" s="445">
        <v>1</v>
      </c>
      <c r="P170" s="445">
        <v>0</v>
      </c>
      <c r="Q170" s="445">
        <v>0</v>
      </c>
      <c r="R170" s="446">
        <v>0</v>
      </c>
      <c r="S170" s="146" t="str">
        <f t="shared" si="14"/>
        <v>Worker-Com-SV2</v>
      </c>
    </row>
    <row r="171" spans="1:19" x14ac:dyDescent="0.45">
      <c r="A171" s="144" t="str">
        <f t="shared" si="15"/>
        <v>SV2PBHA033</v>
      </c>
      <c r="B171" s="143" t="str">
        <f t="shared" si="16"/>
        <v>May2026_SV2PBHA033</v>
      </c>
      <c r="C171" s="143" t="str">
        <f>IF(A171="","",IF(COUNTIF($B$2:B170,B171)&gt;0,"⚠ DUPLICATE","OK"))</f>
        <v>OK</v>
      </c>
      <c r="D171" s="146" t="str">
        <f>IF($A171="","",IF(ISNA(_xlfn.XLOOKUP(TRIM($A171),MASTER_Workers!$B$2:$B$474,MASTER_Workers!$B$2:$B$474)),"Master Missing","OK"))</f>
        <v>OK</v>
      </c>
      <c r="E171" s="146" t="str">
        <f>IF(A171="","",IF(COUNTIF(Month_Engine!B:B,TRIM(J171))&gt;0,"OK","Missing"))</f>
        <v>OK</v>
      </c>
      <c r="F171" s="146">
        <f t="shared" si="17"/>
        <v>31</v>
      </c>
      <c r="G171" s="146">
        <f t="shared" si="12"/>
        <v>23</v>
      </c>
      <c r="H171" s="150" t="str">
        <f t="shared" si="13"/>
        <v>OK</v>
      </c>
      <c r="I171" s="443">
        <v>46173</v>
      </c>
      <c r="J171" s="444" t="s">
        <v>1494</v>
      </c>
      <c r="K171" s="444" t="s">
        <v>112</v>
      </c>
      <c r="L171" s="445">
        <v>22</v>
      </c>
      <c r="M171" s="445">
        <v>3</v>
      </c>
      <c r="N171" s="445">
        <v>5</v>
      </c>
      <c r="O171" s="445">
        <v>1</v>
      </c>
      <c r="P171" s="445">
        <v>0</v>
      </c>
      <c r="Q171" s="445">
        <v>0</v>
      </c>
      <c r="R171" s="446">
        <v>0</v>
      </c>
      <c r="S171" s="146" t="str">
        <f t="shared" si="14"/>
        <v>Worker-Com-SV2</v>
      </c>
    </row>
    <row r="172" spans="1:19" x14ac:dyDescent="0.45">
      <c r="A172" s="144" t="str">
        <f t="shared" si="15"/>
        <v>SV2PBHA034</v>
      </c>
      <c r="B172" s="143" t="str">
        <f t="shared" si="16"/>
        <v>May2026_SV2PBHA034</v>
      </c>
      <c r="C172" s="143" t="str">
        <f>IF(A172="","",IF(COUNTIF($B$2:B171,B172)&gt;0,"⚠ DUPLICATE","OK"))</f>
        <v>OK</v>
      </c>
      <c r="D172" s="146" t="str">
        <f>IF($A172="","",IF(ISNA(_xlfn.XLOOKUP(TRIM($A172),MASTER_Workers!$B$2:$B$474,MASTER_Workers!$B$2:$B$474)),"Master Missing","OK"))</f>
        <v>OK</v>
      </c>
      <c r="E172" s="146" t="str">
        <f>IF(A172="","",IF(COUNTIF(Month_Engine!B:B,TRIM(J172))&gt;0,"OK","Missing"))</f>
        <v>OK</v>
      </c>
      <c r="F172" s="146">
        <f t="shared" si="17"/>
        <v>31</v>
      </c>
      <c r="G172" s="146">
        <f t="shared" si="12"/>
        <v>22</v>
      </c>
      <c r="H172" s="150" t="str">
        <f t="shared" si="13"/>
        <v>OK</v>
      </c>
      <c r="I172" s="443">
        <v>46173</v>
      </c>
      <c r="J172" s="444" t="s">
        <v>1495</v>
      </c>
      <c r="K172" s="444" t="s">
        <v>1496</v>
      </c>
      <c r="L172" s="445">
        <v>21</v>
      </c>
      <c r="M172" s="445">
        <v>4</v>
      </c>
      <c r="N172" s="445">
        <v>5</v>
      </c>
      <c r="O172" s="445">
        <v>1</v>
      </c>
      <c r="P172" s="445">
        <v>0</v>
      </c>
      <c r="Q172" s="445">
        <v>0</v>
      </c>
      <c r="R172" s="446">
        <v>0</v>
      </c>
      <c r="S172" s="146" t="str">
        <f t="shared" si="14"/>
        <v>Worker-Com-SV2</v>
      </c>
    </row>
    <row r="173" spans="1:19" x14ac:dyDescent="0.45">
      <c r="A173" s="144" t="str">
        <f t="shared" si="15"/>
        <v>SV2PBHA035</v>
      </c>
      <c r="B173" s="143" t="str">
        <f t="shared" si="16"/>
        <v>May2026_SV2PBHA035</v>
      </c>
      <c r="C173" s="143" t="str">
        <f>IF(A173="","",IF(COUNTIF($B$2:B172,B173)&gt;0,"⚠ DUPLICATE","OK"))</f>
        <v>OK</v>
      </c>
      <c r="D173" s="146" t="str">
        <f>IF($A173="","",IF(ISNA(_xlfn.XLOOKUP(TRIM($A173),MASTER_Workers!$B$2:$B$474,MASTER_Workers!$B$2:$B$474)),"Master Missing","OK"))</f>
        <v>OK</v>
      </c>
      <c r="E173" s="146" t="str">
        <f>IF(A173="","",IF(COUNTIF(Month_Engine!B:B,TRIM(J173))&gt;0,"OK","Missing"))</f>
        <v>OK</v>
      </c>
      <c r="F173" s="146">
        <f t="shared" si="17"/>
        <v>31</v>
      </c>
      <c r="G173" s="146">
        <f t="shared" si="12"/>
        <v>20</v>
      </c>
      <c r="H173" s="150" t="str">
        <f t="shared" si="13"/>
        <v>OK</v>
      </c>
      <c r="I173" s="443">
        <v>46173</v>
      </c>
      <c r="J173" s="444" t="s">
        <v>1497</v>
      </c>
      <c r="K173" s="444" t="s">
        <v>1498</v>
      </c>
      <c r="L173" s="445">
        <v>19</v>
      </c>
      <c r="M173" s="445">
        <v>6</v>
      </c>
      <c r="N173" s="445">
        <v>5</v>
      </c>
      <c r="O173" s="445">
        <v>1</v>
      </c>
      <c r="P173" s="445">
        <v>0</v>
      </c>
      <c r="Q173" s="445">
        <v>0</v>
      </c>
      <c r="R173" s="446">
        <v>0</v>
      </c>
      <c r="S173" s="146" t="str">
        <f t="shared" si="14"/>
        <v>Worker-Com-SV2</v>
      </c>
    </row>
    <row r="174" spans="1:19" x14ac:dyDescent="0.45">
      <c r="A174" s="144" t="str">
        <f t="shared" si="15"/>
        <v>SV2PBHA036</v>
      </c>
      <c r="B174" s="143" t="str">
        <f t="shared" si="16"/>
        <v>May2026_SV2PBHA036</v>
      </c>
      <c r="C174" s="143" t="str">
        <f>IF(A174="","",IF(COUNTIF($B$2:B173,B174)&gt;0,"⚠ DUPLICATE","OK"))</f>
        <v>OK</v>
      </c>
      <c r="D174" s="146" t="str">
        <f>IF($A174="","",IF(ISNA(_xlfn.XLOOKUP(TRIM($A174),MASTER_Workers!$B$2:$B$474,MASTER_Workers!$B$2:$B$474)),"Master Missing","OK"))</f>
        <v>OK</v>
      </c>
      <c r="E174" s="146" t="str">
        <f>IF(A174="","",IF(COUNTIF(Month_Engine!B:B,TRIM(J174))&gt;0,"OK","Missing"))</f>
        <v>OK</v>
      </c>
      <c r="F174" s="146">
        <f t="shared" si="17"/>
        <v>31</v>
      </c>
      <c r="G174" s="146">
        <f t="shared" si="12"/>
        <v>24</v>
      </c>
      <c r="H174" s="150" t="str">
        <f t="shared" si="13"/>
        <v>OK</v>
      </c>
      <c r="I174" s="443">
        <v>46173</v>
      </c>
      <c r="J174" s="444" t="s">
        <v>1499</v>
      </c>
      <c r="K174" s="444" t="s">
        <v>1500</v>
      </c>
      <c r="L174" s="445">
        <v>23</v>
      </c>
      <c r="M174" s="445">
        <v>2</v>
      </c>
      <c r="N174" s="445">
        <v>5</v>
      </c>
      <c r="O174" s="445">
        <v>1</v>
      </c>
      <c r="P174" s="445">
        <v>0</v>
      </c>
      <c r="Q174" s="445">
        <v>0</v>
      </c>
      <c r="R174" s="446">
        <v>0</v>
      </c>
      <c r="S174" s="146" t="str">
        <f t="shared" si="14"/>
        <v>Worker-Com-SV2</v>
      </c>
    </row>
    <row r="175" spans="1:19" x14ac:dyDescent="0.45">
      <c r="A175" s="144" t="str">
        <f t="shared" si="15"/>
        <v>SV2PBHA037</v>
      </c>
      <c r="B175" s="143" t="str">
        <f t="shared" si="16"/>
        <v>May2026_SV2PBHA037</v>
      </c>
      <c r="C175" s="143" t="str">
        <f>IF(A175="","",IF(COUNTIF($B$2:B174,B175)&gt;0,"⚠ DUPLICATE","OK"))</f>
        <v>OK</v>
      </c>
      <c r="D175" s="146" t="str">
        <f>IF($A175="","",IF(ISNA(_xlfn.XLOOKUP(TRIM($A175),MASTER_Workers!$B$2:$B$474,MASTER_Workers!$B$2:$B$474)),"Master Missing","OK"))</f>
        <v>OK</v>
      </c>
      <c r="E175" s="146" t="str">
        <f>IF(A175="","",IF(COUNTIF(Month_Engine!B:B,TRIM(J175))&gt;0,"OK","Missing"))</f>
        <v>OK</v>
      </c>
      <c r="F175" s="146">
        <f t="shared" si="17"/>
        <v>31</v>
      </c>
      <c r="G175" s="146">
        <f t="shared" si="12"/>
        <v>21</v>
      </c>
      <c r="H175" s="150" t="str">
        <f t="shared" si="13"/>
        <v>OK</v>
      </c>
      <c r="I175" s="443">
        <v>46173</v>
      </c>
      <c r="J175" s="444" t="s">
        <v>1501</v>
      </c>
      <c r="K175" s="444" t="s">
        <v>1502</v>
      </c>
      <c r="L175" s="445">
        <v>20</v>
      </c>
      <c r="M175" s="445">
        <v>5</v>
      </c>
      <c r="N175" s="445">
        <v>5</v>
      </c>
      <c r="O175" s="445">
        <v>1</v>
      </c>
      <c r="P175" s="445">
        <v>0</v>
      </c>
      <c r="Q175" s="445">
        <v>0</v>
      </c>
      <c r="R175" s="446">
        <v>0</v>
      </c>
      <c r="S175" s="146" t="str">
        <f t="shared" si="14"/>
        <v>Worker-Com-SV2</v>
      </c>
    </row>
    <row r="176" spans="1:19" x14ac:dyDescent="0.45">
      <c r="A176" s="144" t="str">
        <f t="shared" si="15"/>
        <v>SV2PBHA038</v>
      </c>
      <c r="B176" s="143" t="str">
        <f t="shared" si="16"/>
        <v>May2026_SV2PBHA038</v>
      </c>
      <c r="C176" s="143" t="str">
        <f>IF(A176="","",IF(COUNTIF($B$2:B175,B176)&gt;0,"⚠ DUPLICATE","OK"))</f>
        <v>OK</v>
      </c>
      <c r="D176" s="146" t="str">
        <f>IF($A176="","",IF(ISNA(_xlfn.XLOOKUP(TRIM($A176),MASTER_Workers!$B$2:$B$474,MASTER_Workers!$B$2:$B$474)),"Master Missing","OK"))</f>
        <v>OK</v>
      </c>
      <c r="E176" s="146" t="str">
        <f>IF(A176="","",IF(COUNTIF(Month_Engine!B:B,TRIM(J176))&gt;0,"OK","Missing"))</f>
        <v>OK</v>
      </c>
      <c r="F176" s="146">
        <f t="shared" si="17"/>
        <v>31</v>
      </c>
      <c r="G176" s="146">
        <f t="shared" si="12"/>
        <v>22</v>
      </c>
      <c r="H176" s="150" t="str">
        <f t="shared" si="13"/>
        <v>OK</v>
      </c>
      <c r="I176" s="443">
        <v>46173</v>
      </c>
      <c r="J176" s="444" t="s">
        <v>1503</v>
      </c>
      <c r="K176" s="444" t="s">
        <v>1504</v>
      </c>
      <c r="L176" s="445">
        <v>22</v>
      </c>
      <c r="M176" s="445">
        <v>4</v>
      </c>
      <c r="N176" s="445">
        <v>5</v>
      </c>
      <c r="O176" s="445">
        <v>0</v>
      </c>
      <c r="P176" s="445">
        <v>0</v>
      </c>
      <c r="Q176" s="445">
        <v>0</v>
      </c>
      <c r="R176" s="446">
        <v>0</v>
      </c>
      <c r="S176" s="146" t="str">
        <f t="shared" si="14"/>
        <v>Worker-Com-SV2</v>
      </c>
    </row>
    <row r="177" spans="1:19" x14ac:dyDescent="0.45">
      <c r="A177" s="144" t="str">
        <f t="shared" si="15"/>
        <v>SV2PBHA039</v>
      </c>
      <c r="B177" s="143" t="str">
        <f t="shared" si="16"/>
        <v>May2026_SV2PBHA039</v>
      </c>
      <c r="C177" s="143" t="str">
        <f>IF(A177="","",IF(COUNTIF($B$2:B176,B177)&gt;0,"⚠ DUPLICATE","OK"))</f>
        <v>OK</v>
      </c>
      <c r="D177" s="146" t="str">
        <f>IF($A177="","",IF(ISNA(_xlfn.XLOOKUP(TRIM($A177),MASTER_Workers!$B$2:$B$474,MASTER_Workers!$B$2:$B$474)),"Master Missing","OK"))</f>
        <v>OK</v>
      </c>
      <c r="E177" s="146" t="str">
        <f>IF(A177="","",IF(COUNTIF(Month_Engine!B:B,TRIM(J177))&gt;0,"OK","Missing"))</f>
        <v>OK</v>
      </c>
      <c r="F177" s="146">
        <f t="shared" si="17"/>
        <v>31</v>
      </c>
      <c r="G177" s="146">
        <f t="shared" si="12"/>
        <v>25</v>
      </c>
      <c r="H177" s="150" t="str">
        <f t="shared" si="13"/>
        <v>OK</v>
      </c>
      <c r="I177" s="443">
        <v>46173</v>
      </c>
      <c r="J177" s="444" t="s">
        <v>1505</v>
      </c>
      <c r="K177" s="444" t="s">
        <v>1506</v>
      </c>
      <c r="L177" s="445">
        <v>24</v>
      </c>
      <c r="M177" s="445">
        <v>1</v>
      </c>
      <c r="N177" s="445">
        <v>5</v>
      </c>
      <c r="O177" s="445">
        <v>1</v>
      </c>
      <c r="P177" s="445">
        <v>0</v>
      </c>
      <c r="Q177" s="445">
        <v>0</v>
      </c>
      <c r="R177" s="446">
        <v>0</v>
      </c>
      <c r="S177" s="146" t="str">
        <f t="shared" si="14"/>
        <v>Worker-Com-SV2</v>
      </c>
    </row>
    <row r="178" spans="1:19" x14ac:dyDescent="0.45">
      <c r="A178" s="144" t="str">
        <f t="shared" si="15"/>
        <v>SV2PBHA040</v>
      </c>
      <c r="B178" s="143" t="str">
        <f t="shared" si="16"/>
        <v>May2026_SV2PBHA040</v>
      </c>
      <c r="C178" s="143" t="str">
        <f>IF(A178="","",IF(COUNTIF($B$2:B177,B178)&gt;0,"⚠ DUPLICATE","OK"))</f>
        <v>OK</v>
      </c>
      <c r="D178" s="146" t="str">
        <f>IF($A178="","",IF(ISNA(_xlfn.XLOOKUP(TRIM($A178),MASTER_Workers!$B$2:$B$474,MASTER_Workers!$B$2:$B$474)),"Master Missing","OK"))</f>
        <v>OK</v>
      </c>
      <c r="E178" s="146" t="str">
        <f>IF(A178="","",IF(COUNTIF(Month_Engine!B:B,TRIM(J178))&gt;0,"OK","Missing"))</f>
        <v>OK</v>
      </c>
      <c r="F178" s="146">
        <f t="shared" si="17"/>
        <v>31</v>
      </c>
      <c r="G178" s="146">
        <f t="shared" si="12"/>
        <v>23</v>
      </c>
      <c r="H178" s="150" t="str">
        <f t="shared" si="13"/>
        <v>OK</v>
      </c>
      <c r="I178" s="443">
        <v>46173</v>
      </c>
      <c r="J178" s="444" t="s">
        <v>1507</v>
      </c>
      <c r="K178" s="444" t="s">
        <v>1508</v>
      </c>
      <c r="L178" s="445">
        <v>22</v>
      </c>
      <c r="M178" s="445">
        <v>3</v>
      </c>
      <c r="N178" s="445">
        <v>5</v>
      </c>
      <c r="O178" s="445">
        <v>1</v>
      </c>
      <c r="P178" s="445">
        <v>0</v>
      </c>
      <c r="Q178" s="445">
        <v>0</v>
      </c>
      <c r="R178" s="446">
        <v>0</v>
      </c>
      <c r="S178" s="146" t="str">
        <f t="shared" si="14"/>
        <v>Worker-Com-SV2</v>
      </c>
    </row>
    <row r="179" spans="1:19" x14ac:dyDescent="0.45">
      <c r="A179" s="144" t="str">
        <f t="shared" si="15"/>
        <v>SV2PBHA041</v>
      </c>
      <c r="B179" s="143" t="str">
        <f t="shared" si="16"/>
        <v>May2026_SV2PBHA041</v>
      </c>
      <c r="C179" s="143" t="str">
        <f>IF(A179="","",IF(COUNTIF($B$2:B178,B179)&gt;0,"⚠ DUPLICATE","OK"))</f>
        <v>OK</v>
      </c>
      <c r="D179" s="146" t="str">
        <f>IF($A179="","",IF(ISNA(_xlfn.XLOOKUP(TRIM($A179),MASTER_Workers!$B$2:$B$474,MASTER_Workers!$B$2:$B$474)),"Master Missing","OK"))</f>
        <v>OK</v>
      </c>
      <c r="E179" s="146" t="str">
        <f>IF(A179="","",IF(COUNTIF(Month_Engine!B:B,TRIM(J179))&gt;0,"OK","Missing"))</f>
        <v>OK</v>
      </c>
      <c r="F179" s="146">
        <f t="shared" si="17"/>
        <v>31</v>
      </c>
      <c r="G179" s="146">
        <f t="shared" si="12"/>
        <v>26</v>
      </c>
      <c r="H179" s="150" t="str">
        <f t="shared" si="13"/>
        <v>OK</v>
      </c>
      <c r="I179" s="443">
        <v>46173</v>
      </c>
      <c r="J179" s="536" t="s">
        <v>1509</v>
      </c>
      <c r="K179" s="536" t="s">
        <v>1510</v>
      </c>
      <c r="L179" s="537">
        <v>25</v>
      </c>
      <c r="M179" s="537">
        <v>0</v>
      </c>
      <c r="N179" s="537">
        <v>5</v>
      </c>
      <c r="O179" s="537">
        <v>1</v>
      </c>
      <c r="P179" s="537">
        <v>0</v>
      </c>
      <c r="Q179" s="537">
        <v>0</v>
      </c>
      <c r="R179" s="537">
        <v>0</v>
      </c>
      <c r="S179" s="146" t="str">
        <f t="shared" si="14"/>
        <v>Worker-Com-SV2</v>
      </c>
    </row>
    <row r="180" spans="1:19" x14ac:dyDescent="0.45">
      <c r="A180" s="144" t="str">
        <f t="shared" si="15"/>
        <v>SV2PBHA044</v>
      </c>
      <c r="B180" s="143" t="str">
        <f t="shared" si="16"/>
        <v>May2026_SV2PBHA044</v>
      </c>
      <c r="C180" s="143" t="str">
        <f>IF(A180="","",IF(COUNTIF($B$2:B179,B180)&gt;0,"⚠ DUPLICATE","OK"))</f>
        <v>OK</v>
      </c>
      <c r="D180" s="146" t="str">
        <f>IF($A180="","",IF(ISNA(_xlfn.XLOOKUP(TRIM($A180),MASTER_Workers!$B$2:$B$474,MASTER_Workers!$B$2:$B$474)),"Master Missing","OK"))</f>
        <v>OK</v>
      </c>
      <c r="E180" s="146" t="str">
        <f>IF(A180="","",IF(COUNTIF(Month_Engine!B:B,TRIM(J180))&gt;0,"OK","Missing"))</f>
        <v>OK</v>
      </c>
      <c r="F180" s="146">
        <f t="shared" si="17"/>
        <v>31</v>
      </c>
      <c r="G180" s="146">
        <f t="shared" si="12"/>
        <v>0</v>
      </c>
      <c r="H180" s="150" t="str">
        <f t="shared" si="13"/>
        <v>OK</v>
      </c>
      <c r="I180" s="443">
        <v>46173</v>
      </c>
      <c r="J180" s="545" t="s">
        <v>1511</v>
      </c>
      <c r="K180" s="542" t="s">
        <v>1512</v>
      </c>
      <c r="L180" s="543">
        <v>0</v>
      </c>
      <c r="M180" s="543">
        <v>0</v>
      </c>
      <c r="N180" s="543">
        <v>0</v>
      </c>
      <c r="O180" s="543">
        <v>0</v>
      </c>
      <c r="P180" s="543">
        <v>0</v>
      </c>
      <c r="Q180" s="543">
        <v>31</v>
      </c>
      <c r="R180" s="544">
        <v>0</v>
      </c>
      <c r="S180" s="146" t="str">
        <f t="shared" si="14"/>
        <v>Worker-Com-SV2</v>
      </c>
    </row>
    <row r="181" spans="1:19" x14ac:dyDescent="0.45">
      <c r="A181" s="144" t="str">
        <f t="shared" si="15"/>
        <v>SV2PCOM001</v>
      </c>
      <c r="B181" s="143" t="str">
        <f t="shared" si="16"/>
        <v>May2026_SV2PCOM001</v>
      </c>
      <c r="C181" s="143" t="str">
        <f>IF(A181="","",IF(COUNTIF($B$2:B180,B181)&gt;0,"⚠ DUPLICATE","OK"))</f>
        <v>OK</v>
      </c>
      <c r="D181" s="146" t="str">
        <f>IF($A181="","",IF(ISNA(_xlfn.XLOOKUP(TRIM($A181),MASTER_Workers!$B$2:$B$474,MASTER_Workers!$B$2:$B$474)),"Master Missing","OK"))</f>
        <v>Master Missing</v>
      </c>
      <c r="E181" s="146" t="str">
        <f>IF(A181="","",IF(COUNTIF(Month_Engine!B:B,TRIM(J181))&gt;0,"OK","Missing"))</f>
        <v>Missing</v>
      </c>
      <c r="F181" s="146">
        <f t="shared" si="17"/>
        <v>31</v>
      </c>
      <c r="G181" s="146">
        <f t="shared" si="12"/>
        <v>0</v>
      </c>
      <c r="H181" s="150" t="str">
        <f t="shared" si="13"/>
        <v>Mismatch</v>
      </c>
      <c r="I181" s="443">
        <v>46173</v>
      </c>
      <c r="J181" s="545" t="s">
        <v>1513</v>
      </c>
      <c r="K181" s="542" t="s">
        <v>1514</v>
      </c>
      <c r="L181" s="543">
        <v>0</v>
      </c>
      <c r="M181" s="543">
        <v>0</v>
      </c>
      <c r="N181" s="543">
        <v>0</v>
      </c>
      <c r="O181" s="543">
        <v>0</v>
      </c>
      <c r="P181" s="543">
        <v>0</v>
      </c>
      <c r="Q181" s="543">
        <v>31</v>
      </c>
      <c r="R181" s="544">
        <v>0</v>
      </c>
      <c r="S181" s="146" t="str">
        <f t="shared" si="14"/>
        <v>Worker-SV2</v>
      </c>
    </row>
    <row r="182" spans="1:19" x14ac:dyDescent="0.45">
      <c r="A182" s="144" t="str">
        <f t="shared" si="15"/>
        <v>SV2PCOM002</v>
      </c>
      <c r="B182" s="143" t="str">
        <f t="shared" si="16"/>
        <v>May2026_SV2PCOM002</v>
      </c>
      <c r="C182" s="143" t="str">
        <f>IF(A182="","",IF(COUNTIF($B$2:B181,B182)&gt;0,"⚠ DUPLICATE","OK"))</f>
        <v>OK</v>
      </c>
      <c r="D182" s="146" t="str">
        <f>IF($A182="","",IF(ISNA(_xlfn.XLOOKUP(TRIM($A182),MASTER_Workers!$B$2:$B$474,MASTER_Workers!$B$2:$B$474)),"Master Missing","OK"))</f>
        <v>OK</v>
      </c>
      <c r="E182" s="146" t="str">
        <f>IF(A182="","",IF(COUNTIF(Month_Engine!B:B,TRIM(J182))&gt;0,"OK","Missing"))</f>
        <v>OK</v>
      </c>
      <c r="F182" s="146">
        <f t="shared" si="17"/>
        <v>31</v>
      </c>
      <c r="G182" s="146">
        <f t="shared" si="12"/>
        <v>26</v>
      </c>
      <c r="H182" s="150" t="str">
        <f t="shared" si="13"/>
        <v>OK</v>
      </c>
      <c r="I182" s="443">
        <v>46173</v>
      </c>
      <c r="J182" s="539" t="s">
        <v>1515</v>
      </c>
      <c r="K182" s="539" t="s">
        <v>173</v>
      </c>
      <c r="L182" s="540">
        <v>25</v>
      </c>
      <c r="M182" s="540">
        <v>0</v>
      </c>
      <c r="N182" s="540">
        <v>5</v>
      </c>
      <c r="O182" s="540">
        <v>1</v>
      </c>
      <c r="P182" s="540">
        <v>0</v>
      </c>
      <c r="Q182" s="540">
        <v>0</v>
      </c>
      <c r="R182" s="540">
        <v>0</v>
      </c>
      <c r="S182" s="146" t="str">
        <f t="shared" si="14"/>
        <v>Worker-SV2</v>
      </c>
    </row>
    <row r="183" spans="1:19" x14ac:dyDescent="0.45">
      <c r="A183" s="144" t="str">
        <f t="shared" si="15"/>
        <v>SV2PCOM003</v>
      </c>
      <c r="B183" s="143" t="str">
        <f t="shared" si="16"/>
        <v>May2026_SV2PCOM003</v>
      </c>
      <c r="C183" s="143" t="str">
        <f>IF(A183="","",IF(COUNTIF($B$2:B182,B183)&gt;0,"⚠ DUPLICATE","OK"))</f>
        <v>OK</v>
      </c>
      <c r="D183" s="146" t="str">
        <f>IF($A183="","",IF(ISNA(_xlfn.XLOOKUP(TRIM($A183),MASTER_Workers!$B$2:$B$474,MASTER_Workers!$B$2:$B$474)),"Master Missing","OK"))</f>
        <v>OK</v>
      </c>
      <c r="E183" s="146" t="str">
        <f>IF(A183="","",IF(COUNTIF(Month_Engine!B:B,TRIM(J183))&gt;0,"OK","Missing"))</f>
        <v>OK</v>
      </c>
      <c r="F183" s="146">
        <f t="shared" si="17"/>
        <v>31</v>
      </c>
      <c r="G183" s="146">
        <f t="shared" si="12"/>
        <v>26</v>
      </c>
      <c r="H183" s="150" t="str">
        <f t="shared" si="13"/>
        <v>OK</v>
      </c>
      <c r="I183" s="443">
        <v>46173</v>
      </c>
      <c r="J183" s="444" t="s">
        <v>1516</v>
      </c>
      <c r="K183" s="444" t="s">
        <v>177</v>
      </c>
      <c r="L183" s="445">
        <v>25</v>
      </c>
      <c r="M183" s="445">
        <v>0</v>
      </c>
      <c r="N183" s="445">
        <v>5</v>
      </c>
      <c r="O183" s="445">
        <v>1</v>
      </c>
      <c r="P183" s="445">
        <v>0</v>
      </c>
      <c r="Q183" s="445">
        <v>0</v>
      </c>
      <c r="R183" s="446">
        <v>0</v>
      </c>
      <c r="S183" s="146" t="str">
        <f t="shared" si="14"/>
        <v>Worker-SV2</v>
      </c>
    </row>
    <row r="184" spans="1:19" x14ac:dyDescent="0.45">
      <c r="A184" s="144" t="str">
        <f t="shared" si="15"/>
        <v>SV2PCOM004</v>
      </c>
      <c r="B184" s="143" t="str">
        <f t="shared" si="16"/>
        <v>May2026_SV2PCOM004</v>
      </c>
      <c r="C184" s="143" t="str">
        <f>IF(A184="","",IF(COUNTIF($B$2:B183,B184)&gt;0,"⚠ DUPLICATE","OK"))</f>
        <v>OK</v>
      </c>
      <c r="D184" s="146" t="str">
        <f>IF($A184="","",IF(ISNA(_xlfn.XLOOKUP(TRIM($A184),MASTER_Workers!$B$2:$B$474,MASTER_Workers!$B$2:$B$474)),"Master Missing","OK"))</f>
        <v>OK</v>
      </c>
      <c r="E184" s="146" t="str">
        <f>IF(A184="","",IF(COUNTIF(Month_Engine!B:B,TRIM(J184))&gt;0,"OK","Missing"))</f>
        <v>OK</v>
      </c>
      <c r="F184" s="146">
        <f t="shared" si="17"/>
        <v>31</v>
      </c>
      <c r="G184" s="146">
        <f t="shared" si="12"/>
        <v>19</v>
      </c>
      <c r="H184" s="150" t="str">
        <f t="shared" si="13"/>
        <v>OK</v>
      </c>
      <c r="I184" s="443">
        <v>46173</v>
      </c>
      <c r="J184" s="444" t="s">
        <v>1517</v>
      </c>
      <c r="K184" s="444" t="s">
        <v>185</v>
      </c>
      <c r="L184" s="445">
        <v>18</v>
      </c>
      <c r="M184" s="445">
        <v>7</v>
      </c>
      <c r="N184" s="445">
        <v>5</v>
      </c>
      <c r="O184" s="445">
        <v>1</v>
      </c>
      <c r="P184" s="445">
        <v>0</v>
      </c>
      <c r="Q184" s="445">
        <v>0</v>
      </c>
      <c r="R184" s="446">
        <v>0</v>
      </c>
      <c r="S184" s="146" t="str">
        <f t="shared" si="14"/>
        <v>Worker-SV2</v>
      </c>
    </row>
    <row r="185" spans="1:19" x14ac:dyDescent="0.45">
      <c r="A185" s="144" t="str">
        <f t="shared" si="15"/>
        <v>SV2PCOM005</v>
      </c>
      <c r="B185" s="143" t="str">
        <f t="shared" si="16"/>
        <v>May2026_SV2PCOM005</v>
      </c>
      <c r="C185" s="143" t="str">
        <f>IF(A185="","",IF(COUNTIF($B$2:B184,B185)&gt;0,"⚠ DUPLICATE","OK"))</f>
        <v>OK</v>
      </c>
      <c r="D185" s="146" t="str">
        <f>IF($A185="","",IF(ISNA(_xlfn.XLOOKUP(TRIM($A185),MASTER_Workers!$B$2:$B$474,MASTER_Workers!$B$2:$B$474)),"Master Missing","OK"))</f>
        <v>OK</v>
      </c>
      <c r="E185" s="146" t="str">
        <f>IF(A185="","",IF(COUNTIF(Month_Engine!B:B,TRIM(J185))&gt;0,"OK","Missing"))</f>
        <v>OK</v>
      </c>
      <c r="F185" s="146">
        <f t="shared" si="17"/>
        <v>31</v>
      </c>
      <c r="G185" s="146">
        <f t="shared" si="12"/>
        <v>7</v>
      </c>
      <c r="H185" s="150" t="str">
        <f t="shared" si="13"/>
        <v>OK</v>
      </c>
      <c r="I185" s="443">
        <v>46173</v>
      </c>
      <c r="J185" s="444" t="s">
        <v>1518</v>
      </c>
      <c r="K185" s="444" t="s">
        <v>1519</v>
      </c>
      <c r="L185" s="445">
        <v>6</v>
      </c>
      <c r="M185" s="445">
        <v>19</v>
      </c>
      <c r="N185" s="445">
        <v>5</v>
      </c>
      <c r="O185" s="445">
        <v>1</v>
      </c>
      <c r="P185" s="445">
        <v>0</v>
      </c>
      <c r="Q185" s="445">
        <v>0</v>
      </c>
      <c r="R185" s="446">
        <v>0</v>
      </c>
      <c r="S185" s="146" t="str">
        <f t="shared" si="14"/>
        <v>Worker-SV2</v>
      </c>
    </row>
    <row r="186" spans="1:19" x14ac:dyDescent="0.45">
      <c r="A186" s="144" t="str">
        <f t="shared" si="15"/>
        <v>SV2PCOM006</v>
      </c>
      <c r="B186" s="143" t="str">
        <f t="shared" si="16"/>
        <v>May2026_SV2PCOM006</v>
      </c>
      <c r="C186" s="143" t="str">
        <f>IF(A186="","",IF(COUNTIF($B$2:B185,B186)&gt;0,"⚠ DUPLICATE","OK"))</f>
        <v>OK</v>
      </c>
      <c r="D186" s="146" t="str">
        <f>IF($A186="","",IF(ISNA(_xlfn.XLOOKUP(TRIM($A186),MASTER_Workers!$B$2:$B$474,MASTER_Workers!$B$2:$B$474)),"Master Missing","OK"))</f>
        <v>OK</v>
      </c>
      <c r="E186" s="146" t="str">
        <f>IF(A186="","",IF(COUNTIF(Month_Engine!B:B,TRIM(J186))&gt;0,"OK","Missing"))</f>
        <v>OK</v>
      </c>
      <c r="F186" s="146">
        <f t="shared" si="17"/>
        <v>31</v>
      </c>
      <c r="G186" s="146">
        <f t="shared" si="12"/>
        <v>25</v>
      </c>
      <c r="H186" s="150" t="str">
        <f t="shared" si="13"/>
        <v>OK</v>
      </c>
      <c r="I186" s="443">
        <v>46173</v>
      </c>
      <c r="J186" s="444" t="s">
        <v>1520</v>
      </c>
      <c r="K186" s="444" t="s">
        <v>222</v>
      </c>
      <c r="L186" s="445">
        <v>24</v>
      </c>
      <c r="M186" s="445">
        <v>1</v>
      </c>
      <c r="N186" s="445">
        <v>5</v>
      </c>
      <c r="O186" s="445">
        <v>1</v>
      </c>
      <c r="P186" s="445">
        <v>0</v>
      </c>
      <c r="Q186" s="445">
        <v>0</v>
      </c>
      <c r="R186" s="446">
        <v>0</v>
      </c>
      <c r="S186" s="146" t="str">
        <f t="shared" si="14"/>
        <v>Worker-SV2</v>
      </c>
    </row>
    <row r="187" spans="1:19" x14ac:dyDescent="0.45">
      <c r="A187" s="144" t="str">
        <f t="shared" si="15"/>
        <v>SV2PCOM007</v>
      </c>
      <c r="B187" s="143" t="str">
        <f t="shared" si="16"/>
        <v>May2026_SV2PCOM007</v>
      </c>
      <c r="C187" s="143" t="str">
        <f>IF(A187="","",IF(COUNTIF($B$2:B186,B187)&gt;0,"⚠ DUPLICATE","OK"))</f>
        <v>OK</v>
      </c>
      <c r="D187" s="146" t="str">
        <f>IF($A187="","",IF(ISNA(_xlfn.XLOOKUP(TRIM($A187),MASTER_Workers!$B$2:$B$474,MASTER_Workers!$B$2:$B$474)),"Master Missing","OK"))</f>
        <v>OK</v>
      </c>
      <c r="E187" s="146" t="str">
        <f>IF(A187="","",IF(COUNTIF(Month_Engine!B:B,TRIM(J187))&gt;0,"OK","Missing"))</f>
        <v>OK</v>
      </c>
      <c r="F187" s="146">
        <f t="shared" si="17"/>
        <v>31</v>
      </c>
      <c r="G187" s="146">
        <f t="shared" si="12"/>
        <v>26</v>
      </c>
      <c r="H187" s="150" t="str">
        <f t="shared" si="13"/>
        <v>OK</v>
      </c>
      <c r="I187" s="443">
        <v>46173</v>
      </c>
      <c r="J187" s="444" t="s">
        <v>1521</v>
      </c>
      <c r="K187" s="444" t="s">
        <v>228</v>
      </c>
      <c r="L187" s="445">
        <v>21</v>
      </c>
      <c r="M187" s="445">
        <v>0</v>
      </c>
      <c r="N187" s="445">
        <v>5</v>
      </c>
      <c r="O187" s="445">
        <v>1</v>
      </c>
      <c r="P187" s="445">
        <v>4</v>
      </c>
      <c r="Q187" s="445">
        <v>0</v>
      </c>
      <c r="R187" s="446">
        <v>0</v>
      </c>
      <c r="S187" s="146" t="str">
        <f t="shared" si="14"/>
        <v>Worker-SV2</v>
      </c>
    </row>
    <row r="188" spans="1:19" x14ac:dyDescent="0.45">
      <c r="A188" s="144" t="str">
        <f t="shared" si="15"/>
        <v>SV2PCOM008</v>
      </c>
      <c r="B188" s="143" t="str">
        <f t="shared" si="16"/>
        <v>May2026_SV2PCOM008</v>
      </c>
      <c r="C188" s="143" t="str">
        <f>IF(A188="","",IF(COUNTIF($B$2:B187,B188)&gt;0,"⚠ DUPLICATE","OK"))</f>
        <v>OK</v>
      </c>
      <c r="D188" s="146" t="str">
        <f>IF($A188="","",IF(ISNA(_xlfn.XLOOKUP(TRIM($A188),MASTER_Workers!$B$2:$B$474,MASTER_Workers!$B$2:$B$474)),"Master Missing","OK"))</f>
        <v>OK</v>
      </c>
      <c r="E188" s="146" t="str">
        <f>IF(A188="","",IF(COUNTIF(Month_Engine!B:B,TRIM(J188))&gt;0,"OK","Missing"))</f>
        <v>OK</v>
      </c>
      <c r="F188" s="146">
        <f t="shared" si="17"/>
        <v>31</v>
      </c>
      <c r="G188" s="146">
        <f t="shared" si="12"/>
        <v>26</v>
      </c>
      <c r="H188" s="150" t="str">
        <f t="shared" si="13"/>
        <v>OK</v>
      </c>
      <c r="I188" s="443">
        <v>46173</v>
      </c>
      <c r="J188" s="444" t="s">
        <v>1522</v>
      </c>
      <c r="K188" s="444" t="s">
        <v>230</v>
      </c>
      <c r="L188" s="445">
        <v>25</v>
      </c>
      <c r="M188" s="445">
        <v>0</v>
      </c>
      <c r="N188" s="445">
        <v>5</v>
      </c>
      <c r="O188" s="445">
        <v>1</v>
      </c>
      <c r="P188" s="445">
        <v>0</v>
      </c>
      <c r="Q188" s="445">
        <v>0</v>
      </c>
      <c r="R188" s="446">
        <v>0</v>
      </c>
      <c r="S188" s="146" t="str">
        <f t="shared" si="14"/>
        <v>Worker-SV2</v>
      </c>
    </row>
    <row r="189" spans="1:19" x14ac:dyDescent="0.45">
      <c r="A189" s="144" t="str">
        <f t="shared" si="15"/>
        <v>SV2PCOM009</v>
      </c>
      <c r="B189" s="143" t="str">
        <f t="shared" si="16"/>
        <v>May2026_SV2PCOM009</v>
      </c>
      <c r="C189" s="143" t="str">
        <f>IF(A189="","",IF(COUNTIF($B$2:B188,B189)&gt;0,"⚠ DUPLICATE","OK"))</f>
        <v>OK</v>
      </c>
      <c r="D189" s="146" t="str">
        <f>IF($A189="","",IF(ISNA(_xlfn.XLOOKUP(TRIM($A189),MASTER_Workers!$B$2:$B$474,MASTER_Workers!$B$2:$B$474)),"Master Missing","OK"))</f>
        <v>OK</v>
      </c>
      <c r="E189" s="146" t="str">
        <f>IF(A189="","",IF(COUNTIF(Month_Engine!B:B,TRIM(J189))&gt;0,"OK","Missing"))</f>
        <v>OK</v>
      </c>
      <c r="F189" s="146">
        <f t="shared" si="17"/>
        <v>31</v>
      </c>
      <c r="G189" s="146">
        <f t="shared" si="12"/>
        <v>24</v>
      </c>
      <c r="H189" s="150" t="str">
        <f t="shared" si="13"/>
        <v>OK</v>
      </c>
      <c r="I189" s="443">
        <v>46173</v>
      </c>
      <c r="J189" s="444" t="s">
        <v>1523</v>
      </c>
      <c r="K189" s="444" t="s">
        <v>232</v>
      </c>
      <c r="L189" s="445">
        <v>19</v>
      </c>
      <c r="M189" s="445">
        <v>2</v>
      </c>
      <c r="N189" s="445">
        <v>5</v>
      </c>
      <c r="O189" s="445">
        <v>1</v>
      </c>
      <c r="P189" s="445">
        <v>4</v>
      </c>
      <c r="Q189" s="445">
        <v>0</v>
      </c>
      <c r="R189" s="446">
        <v>0</v>
      </c>
      <c r="S189" s="146" t="str">
        <f t="shared" si="14"/>
        <v>Worker-SV2</v>
      </c>
    </row>
    <row r="190" spans="1:19" x14ac:dyDescent="0.45">
      <c r="A190" s="144" t="str">
        <f t="shared" si="15"/>
        <v>SV2PCOM010</v>
      </c>
      <c r="B190" s="143" t="str">
        <f t="shared" si="16"/>
        <v>May2026_SV2PCOM010</v>
      </c>
      <c r="C190" s="143" t="str">
        <f>IF(A190="","",IF(COUNTIF($B$2:B189,B190)&gt;0,"⚠ DUPLICATE","OK"))</f>
        <v>OK</v>
      </c>
      <c r="D190" s="146" t="str">
        <f>IF($A190="","",IF(ISNA(_xlfn.XLOOKUP(TRIM($A190),MASTER_Workers!$B$2:$B$474,MASTER_Workers!$B$2:$B$474)),"Master Missing","OK"))</f>
        <v>OK</v>
      </c>
      <c r="E190" s="146" t="str">
        <f>IF(A190="","",IF(COUNTIF(Month_Engine!B:B,TRIM(J190))&gt;0,"OK","Missing"))</f>
        <v>OK</v>
      </c>
      <c r="F190" s="146">
        <f t="shared" si="17"/>
        <v>31</v>
      </c>
      <c r="G190" s="146">
        <f t="shared" si="12"/>
        <v>21</v>
      </c>
      <c r="H190" s="150" t="str">
        <f t="shared" si="13"/>
        <v>OK</v>
      </c>
      <c r="I190" s="443">
        <v>46173</v>
      </c>
      <c r="J190" s="444" t="s">
        <v>1524</v>
      </c>
      <c r="K190" s="444" t="s">
        <v>255</v>
      </c>
      <c r="L190" s="445">
        <v>20</v>
      </c>
      <c r="M190" s="445">
        <v>5</v>
      </c>
      <c r="N190" s="445">
        <v>5</v>
      </c>
      <c r="O190" s="445">
        <v>1</v>
      </c>
      <c r="P190" s="445">
        <v>0</v>
      </c>
      <c r="Q190" s="445">
        <v>0</v>
      </c>
      <c r="R190" s="446">
        <v>0</v>
      </c>
      <c r="S190" s="146" t="str">
        <f t="shared" si="14"/>
        <v>Worker-SV2</v>
      </c>
    </row>
    <row r="191" spans="1:19" x14ac:dyDescent="0.45">
      <c r="A191" s="144" t="str">
        <f t="shared" si="15"/>
        <v>SV2PCOM011</v>
      </c>
      <c r="B191" s="143" t="str">
        <f t="shared" si="16"/>
        <v>May2026_SV2PCOM011</v>
      </c>
      <c r="C191" s="143" t="str">
        <f>IF(A191="","",IF(COUNTIF($B$2:B190,B191)&gt;0,"⚠ DUPLICATE","OK"))</f>
        <v>OK</v>
      </c>
      <c r="D191" s="146" t="str">
        <f>IF($A191="","",IF(ISNA(_xlfn.XLOOKUP(TRIM($A191),MASTER_Workers!$B$2:$B$474,MASTER_Workers!$B$2:$B$474)),"Master Missing","OK"))</f>
        <v>OK</v>
      </c>
      <c r="E191" s="146" t="str">
        <f>IF(A191="","",IF(COUNTIF(Month_Engine!B:B,TRIM(J191))&gt;0,"OK","Missing"))</f>
        <v>OK</v>
      </c>
      <c r="F191" s="146">
        <f t="shared" si="17"/>
        <v>31</v>
      </c>
      <c r="G191" s="146">
        <f t="shared" si="12"/>
        <v>26</v>
      </c>
      <c r="H191" s="150" t="str">
        <f t="shared" si="13"/>
        <v>OK</v>
      </c>
      <c r="I191" s="443">
        <v>46173</v>
      </c>
      <c r="J191" s="444" t="s">
        <v>1525</v>
      </c>
      <c r="K191" s="444" t="s">
        <v>1526</v>
      </c>
      <c r="L191" s="445">
        <v>25</v>
      </c>
      <c r="M191" s="445">
        <v>0</v>
      </c>
      <c r="N191" s="445">
        <v>5</v>
      </c>
      <c r="O191" s="445">
        <v>1</v>
      </c>
      <c r="P191" s="445">
        <v>0</v>
      </c>
      <c r="Q191" s="445">
        <v>0</v>
      </c>
      <c r="R191" s="446">
        <v>0</v>
      </c>
      <c r="S191" s="146" t="str">
        <f t="shared" si="14"/>
        <v>Worker-SV2</v>
      </c>
    </row>
    <row r="192" spans="1:19" x14ac:dyDescent="0.45">
      <c r="A192" s="144" t="str">
        <f t="shared" si="15"/>
        <v>SV2PCOM012</v>
      </c>
      <c r="B192" s="143" t="str">
        <f t="shared" si="16"/>
        <v>May2026_SV2PCOM012</v>
      </c>
      <c r="C192" s="143" t="str">
        <f>IF(A192="","",IF(COUNTIF($B$2:B191,B192)&gt;0,"⚠ DUPLICATE","OK"))</f>
        <v>OK</v>
      </c>
      <c r="D192" s="146" t="str">
        <f>IF($A192="","",IF(ISNA(_xlfn.XLOOKUP(TRIM($A192),MASTER_Workers!$B$2:$B$474,MASTER_Workers!$B$2:$B$474)),"Master Missing","OK"))</f>
        <v>OK</v>
      </c>
      <c r="E192" s="146" t="str">
        <f>IF(A192="","",IF(COUNTIF(Month_Engine!B:B,TRIM(J192))&gt;0,"OK","Missing"))</f>
        <v>OK</v>
      </c>
      <c r="F192" s="146">
        <f t="shared" si="17"/>
        <v>31</v>
      </c>
      <c r="G192" s="146">
        <f t="shared" si="12"/>
        <v>21</v>
      </c>
      <c r="H192" s="150" t="str">
        <f t="shared" si="13"/>
        <v>OK</v>
      </c>
      <c r="I192" s="443">
        <v>46173</v>
      </c>
      <c r="J192" s="444" t="s">
        <v>1527</v>
      </c>
      <c r="K192" s="444" t="s">
        <v>272</v>
      </c>
      <c r="L192" s="445">
        <v>20</v>
      </c>
      <c r="M192" s="445">
        <v>5</v>
      </c>
      <c r="N192" s="445">
        <v>5</v>
      </c>
      <c r="O192" s="445">
        <v>1</v>
      </c>
      <c r="P192" s="445">
        <v>0</v>
      </c>
      <c r="Q192" s="445">
        <v>0</v>
      </c>
      <c r="R192" s="446">
        <v>0</v>
      </c>
      <c r="S192" s="146" t="str">
        <f t="shared" si="14"/>
        <v>Worker-SV2</v>
      </c>
    </row>
    <row r="193" spans="1:19" x14ac:dyDescent="0.45">
      <c r="A193" s="144" t="str">
        <f t="shared" si="15"/>
        <v>SV2PCOM013</v>
      </c>
      <c r="B193" s="143" t="str">
        <f t="shared" si="16"/>
        <v>May2026_SV2PCOM013</v>
      </c>
      <c r="C193" s="143" t="str">
        <f>IF(A193="","",IF(COUNTIF($B$2:B192,B193)&gt;0,"⚠ DUPLICATE","OK"))</f>
        <v>OK</v>
      </c>
      <c r="D193" s="146" t="str">
        <f>IF($A193="","",IF(ISNA(_xlfn.XLOOKUP(TRIM($A193),MASTER_Workers!$B$2:$B$474,MASTER_Workers!$B$2:$B$474)),"Master Missing","OK"))</f>
        <v>OK</v>
      </c>
      <c r="E193" s="146" t="str">
        <f>IF(A193="","",IF(COUNTIF(Month_Engine!B:B,TRIM(J193))&gt;0,"OK","Missing"))</f>
        <v>OK</v>
      </c>
      <c r="F193" s="146">
        <f t="shared" si="17"/>
        <v>31</v>
      </c>
      <c r="G193" s="146">
        <f t="shared" si="12"/>
        <v>25</v>
      </c>
      <c r="H193" s="150" t="str">
        <f t="shared" si="13"/>
        <v>OK</v>
      </c>
      <c r="I193" s="443">
        <v>46173</v>
      </c>
      <c r="J193" s="444" t="s">
        <v>1528</v>
      </c>
      <c r="K193" s="444" t="s">
        <v>274</v>
      </c>
      <c r="L193" s="445">
        <v>19</v>
      </c>
      <c r="M193" s="445">
        <v>1</v>
      </c>
      <c r="N193" s="445">
        <v>5</v>
      </c>
      <c r="O193" s="445">
        <v>1</v>
      </c>
      <c r="P193" s="445">
        <v>5</v>
      </c>
      <c r="Q193" s="445">
        <v>0</v>
      </c>
      <c r="R193" s="446">
        <v>0</v>
      </c>
      <c r="S193" s="146" t="str">
        <f t="shared" si="14"/>
        <v>Worker-SV2</v>
      </c>
    </row>
    <row r="194" spans="1:19" x14ac:dyDescent="0.45">
      <c r="A194" s="144" t="str">
        <f t="shared" si="15"/>
        <v>SV2PCOM014</v>
      </c>
      <c r="B194" s="143" t="str">
        <f t="shared" si="16"/>
        <v>May2026_SV2PCOM014</v>
      </c>
      <c r="C194" s="143" t="str">
        <f>IF(A194="","",IF(COUNTIF($B$2:B193,B194)&gt;0,"⚠ DUPLICATE","OK"))</f>
        <v>OK</v>
      </c>
      <c r="D194" s="146" t="str">
        <f>IF($A194="","",IF(ISNA(_xlfn.XLOOKUP(TRIM($A194),MASTER_Workers!$B$2:$B$474,MASTER_Workers!$B$2:$B$474)),"Master Missing","OK"))</f>
        <v>OK</v>
      </c>
      <c r="E194" s="146" t="str">
        <f>IF(A194="","",IF(COUNTIF(Month_Engine!B:B,TRIM(J194))&gt;0,"OK","Missing"))</f>
        <v>OK</v>
      </c>
      <c r="F194" s="146">
        <f t="shared" si="17"/>
        <v>31</v>
      </c>
      <c r="G194" s="146">
        <f t="shared" si="12"/>
        <v>0</v>
      </c>
      <c r="H194" s="150" t="str">
        <f t="shared" si="13"/>
        <v>OK</v>
      </c>
      <c r="I194" s="443">
        <v>46173</v>
      </c>
      <c r="J194" s="450" t="s">
        <v>1529</v>
      </c>
      <c r="K194" s="502" t="s">
        <v>1530</v>
      </c>
      <c r="L194" s="447">
        <v>0</v>
      </c>
      <c r="M194" s="447">
        <v>31</v>
      </c>
      <c r="N194" s="447">
        <v>0</v>
      </c>
      <c r="O194" s="447">
        <v>0</v>
      </c>
      <c r="P194" s="447">
        <v>0</v>
      </c>
      <c r="Q194" s="447">
        <v>0</v>
      </c>
      <c r="R194" s="446">
        <v>0</v>
      </c>
      <c r="S194" s="146" t="str">
        <f t="shared" si="14"/>
        <v>Worker-SV2</v>
      </c>
    </row>
    <row r="195" spans="1:19" x14ac:dyDescent="0.45">
      <c r="A195" s="144" t="str">
        <f t="shared" si="15"/>
        <v>SV2PCOM015</v>
      </c>
      <c r="B195" s="143" t="str">
        <f t="shared" si="16"/>
        <v>May2026_SV2PCOM015</v>
      </c>
      <c r="C195" s="143" t="str">
        <f>IF(A195="","",IF(COUNTIF($B$2:B194,B195)&gt;0,"⚠ DUPLICATE","OK"))</f>
        <v>OK</v>
      </c>
      <c r="D195" s="146" t="str">
        <f>IF($A195="","",IF(ISNA(_xlfn.XLOOKUP(TRIM($A195),MASTER_Workers!$B$2:$B$474,MASTER_Workers!$B$2:$B$474)),"Master Missing","OK"))</f>
        <v>OK</v>
      </c>
      <c r="E195" s="146" t="str">
        <f>IF(A195="","",IF(COUNTIF(Month_Engine!B:B,TRIM(J195))&gt;0,"OK","Missing"))</f>
        <v>OK</v>
      </c>
      <c r="F195" s="146">
        <f t="shared" si="17"/>
        <v>31</v>
      </c>
      <c r="G195" s="146">
        <f t="shared" si="12"/>
        <v>26</v>
      </c>
      <c r="H195" s="150" t="str">
        <f t="shared" si="13"/>
        <v>OK</v>
      </c>
      <c r="I195" s="443">
        <v>46173</v>
      </c>
      <c r="J195" s="444" t="s">
        <v>1531</v>
      </c>
      <c r="K195" s="444" t="s">
        <v>278</v>
      </c>
      <c r="L195" s="445">
        <v>23</v>
      </c>
      <c r="M195" s="445">
        <v>0</v>
      </c>
      <c r="N195" s="445">
        <v>5</v>
      </c>
      <c r="O195" s="445">
        <v>1</v>
      </c>
      <c r="P195" s="445">
        <v>2</v>
      </c>
      <c r="Q195" s="445">
        <v>0</v>
      </c>
      <c r="R195" s="446">
        <v>0</v>
      </c>
      <c r="S195" s="146" t="str">
        <f t="shared" si="14"/>
        <v>Worker-SV2</v>
      </c>
    </row>
    <row r="196" spans="1:19" x14ac:dyDescent="0.45">
      <c r="A196" s="144" t="str">
        <f t="shared" si="15"/>
        <v>SV2PCOM016</v>
      </c>
      <c r="B196" s="143" t="str">
        <f t="shared" si="16"/>
        <v>May2026_SV2PCOM016</v>
      </c>
      <c r="C196" s="143" t="str">
        <f>IF(A196="","",IF(COUNTIF($B$2:B195,B196)&gt;0,"⚠ DUPLICATE","OK"))</f>
        <v>OK</v>
      </c>
      <c r="D196" s="146" t="str">
        <f>IF($A196="","",IF(ISNA(_xlfn.XLOOKUP(TRIM($A196),MASTER_Workers!$B$2:$B$474,MASTER_Workers!$B$2:$B$474)),"Master Missing","OK"))</f>
        <v>OK</v>
      </c>
      <c r="E196" s="146" t="str">
        <f>IF(A196="","",IF(COUNTIF(Month_Engine!B:B,TRIM(J196))&gt;0,"OK","Missing"))</f>
        <v>OK</v>
      </c>
      <c r="F196" s="146">
        <f t="shared" si="17"/>
        <v>31</v>
      </c>
      <c r="G196" s="146">
        <f t="shared" ref="G196:G259" si="18">IF(A196="","",L196+O196+P196+R196+IF(ISNUMBER(SEARCH("Staff",S196)),N196,0))</f>
        <v>24</v>
      </c>
      <c r="H196" s="150" t="str">
        <f t="shared" ref="H196:H259" si="19">IF(A196="","",IF(AND(C196="OK",D196="OK",E196="OK",F196=DAY(EOMONTH(I196,0))),"OK","Mismatch"))</f>
        <v>OK</v>
      </c>
      <c r="I196" s="443">
        <v>46173</v>
      </c>
      <c r="J196" s="444" t="s">
        <v>1532</v>
      </c>
      <c r="K196" s="444" t="s">
        <v>280</v>
      </c>
      <c r="L196" s="445">
        <v>23</v>
      </c>
      <c r="M196" s="445">
        <v>2</v>
      </c>
      <c r="N196" s="445">
        <v>5</v>
      </c>
      <c r="O196" s="445">
        <v>1</v>
      </c>
      <c r="P196" s="445">
        <v>0</v>
      </c>
      <c r="Q196" s="445">
        <v>0</v>
      </c>
      <c r="R196" s="446">
        <v>0</v>
      </c>
      <c r="S196" s="146" t="str">
        <f t="shared" ref="S196:S259" si="20">IF(LEFT(A196,6)="SV2PCO","Worker-SV2",
IF(LEFT(A196,5)="SV2ST","Staff-SV2",
IF(LEFT(A196,4)="SV2P","Worker-Com-SV2",
IF(LEFT(A196,5)="SK1ST","Staff-1",
IF(LEFT(A196,5)="SK3ST","Staff-3",
IF(LEFT(A196,5)="SK1CW","Worker-1",
IF(LEFT(A196,5)="SK3CW","Worker-3",
IF(LEFT(A196,5)="SK1WK","Worker-Com-1",
IF(LEFT(A196,5)="SK3WK","Worker-Com-3","")))))))))</f>
        <v>Worker-SV2</v>
      </c>
    </row>
    <row r="197" spans="1:19" x14ac:dyDescent="0.45">
      <c r="A197" s="144" t="str">
        <f t="shared" ref="A197:A260" si="21">IF(J197="","",TRIM(J197))</f>
        <v>SV2PCOM017</v>
      </c>
      <c r="B197" s="143" t="str">
        <f t="shared" ref="B197:B260" si="22">IF(A197="","",TEXT(I197,"MMMYYYY")&amp;"_"&amp;TRIM(J197))</f>
        <v>May2026_SV2PCOM017</v>
      </c>
      <c r="C197" s="143" t="str">
        <f>IF(A197="","",IF(COUNTIF($B$2:B196,B197)&gt;0,"⚠ DUPLICATE","OK"))</f>
        <v>OK</v>
      </c>
      <c r="D197" s="146" t="str">
        <f>IF($A197="","",IF(ISNA(_xlfn.XLOOKUP(TRIM($A197),MASTER_Workers!$B$2:$B$474,MASTER_Workers!$B$2:$B$474)),"Master Missing","OK"))</f>
        <v>OK</v>
      </c>
      <c r="E197" s="146" t="str">
        <f>IF(A197="","",IF(COUNTIF(Month_Engine!B:B,TRIM(J197))&gt;0,"OK","Missing"))</f>
        <v>OK</v>
      </c>
      <c r="F197" s="146">
        <f t="shared" ref="F197:F260" si="23">IF(A197="","",SUM(L197:Q197))</f>
        <v>31</v>
      </c>
      <c r="G197" s="146">
        <f t="shared" si="18"/>
        <v>25</v>
      </c>
      <c r="H197" s="150" t="str">
        <f t="shared" si="19"/>
        <v>OK</v>
      </c>
      <c r="I197" s="443">
        <v>46173</v>
      </c>
      <c r="J197" s="444" t="s">
        <v>1533</v>
      </c>
      <c r="K197" s="444" t="s">
        <v>282</v>
      </c>
      <c r="L197" s="445">
        <v>24</v>
      </c>
      <c r="M197" s="445">
        <v>1</v>
      </c>
      <c r="N197" s="445">
        <v>5</v>
      </c>
      <c r="O197" s="445">
        <v>1</v>
      </c>
      <c r="P197" s="445">
        <v>0</v>
      </c>
      <c r="Q197" s="445">
        <v>0</v>
      </c>
      <c r="R197" s="446">
        <v>0</v>
      </c>
      <c r="S197" s="146" t="str">
        <f t="shared" si="20"/>
        <v>Worker-SV2</v>
      </c>
    </row>
    <row r="198" spans="1:19" x14ac:dyDescent="0.45">
      <c r="A198" s="144" t="str">
        <f t="shared" si="21"/>
        <v>SV2PCOM018</v>
      </c>
      <c r="B198" s="143" t="str">
        <f t="shared" si="22"/>
        <v>May2026_SV2PCOM018</v>
      </c>
      <c r="C198" s="143" t="str">
        <f>IF(A198="","",IF(COUNTIF($B$2:B197,B198)&gt;0,"⚠ DUPLICATE","OK"))</f>
        <v>OK</v>
      </c>
      <c r="D198" s="146" t="str">
        <f>IF($A198="","",IF(ISNA(_xlfn.XLOOKUP(TRIM($A198),MASTER_Workers!$B$2:$B$474,MASTER_Workers!$B$2:$B$474)),"Master Missing","OK"))</f>
        <v>OK</v>
      </c>
      <c r="E198" s="146" t="str">
        <f>IF(A198="","",IF(COUNTIF(Month_Engine!B:B,TRIM(J198))&gt;0,"OK","Missing"))</f>
        <v>OK</v>
      </c>
      <c r="F198" s="146">
        <f t="shared" si="23"/>
        <v>31</v>
      </c>
      <c r="G198" s="146">
        <f t="shared" si="18"/>
        <v>21</v>
      </c>
      <c r="H198" s="150" t="str">
        <f t="shared" si="19"/>
        <v>OK</v>
      </c>
      <c r="I198" s="443">
        <v>46173</v>
      </c>
      <c r="J198" s="444" t="s">
        <v>1534</v>
      </c>
      <c r="K198" s="444" t="s">
        <v>290</v>
      </c>
      <c r="L198" s="445">
        <v>20</v>
      </c>
      <c r="M198" s="445">
        <v>5</v>
      </c>
      <c r="N198" s="445">
        <v>5</v>
      </c>
      <c r="O198" s="445">
        <v>1</v>
      </c>
      <c r="P198" s="445">
        <v>0</v>
      </c>
      <c r="Q198" s="445">
        <v>0</v>
      </c>
      <c r="R198" s="446">
        <v>0</v>
      </c>
      <c r="S198" s="146" t="str">
        <f t="shared" si="20"/>
        <v>Worker-SV2</v>
      </c>
    </row>
    <row r="199" spans="1:19" x14ac:dyDescent="0.45">
      <c r="A199" s="144" t="str">
        <f t="shared" si="21"/>
        <v>SV2PCOM019</v>
      </c>
      <c r="B199" s="143" t="str">
        <f t="shared" si="22"/>
        <v>May2026_SV2PCOM019</v>
      </c>
      <c r="C199" s="143" t="str">
        <f>IF(A199="","",IF(COUNTIF($B$2:B198,B199)&gt;0,"⚠ DUPLICATE","OK"))</f>
        <v>OK</v>
      </c>
      <c r="D199" s="146" t="str">
        <f>IF($A199="","",IF(ISNA(_xlfn.XLOOKUP(TRIM($A199),MASTER_Workers!$B$2:$B$474,MASTER_Workers!$B$2:$B$474)),"Master Missing","OK"))</f>
        <v>OK</v>
      </c>
      <c r="E199" s="146" t="str">
        <f>IF(A199="","",IF(COUNTIF(Month_Engine!B:B,TRIM(J199))&gt;0,"OK","Missing"))</f>
        <v>OK</v>
      </c>
      <c r="F199" s="146">
        <f t="shared" si="23"/>
        <v>31</v>
      </c>
      <c r="G199" s="146">
        <f t="shared" si="18"/>
        <v>24</v>
      </c>
      <c r="H199" s="150" t="str">
        <f t="shared" si="19"/>
        <v>OK</v>
      </c>
      <c r="I199" s="443">
        <v>46173</v>
      </c>
      <c r="J199" s="444" t="s">
        <v>1535</v>
      </c>
      <c r="K199" s="444" t="s">
        <v>1536</v>
      </c>
      <c r="L199" s="445">
        <v>23</v>
      </c>
      <c r="M199" s="445">
        <v>2</v>
      </c>
      <c r="N199" s="445">
        <v>5</v>
      </c>
      <c r="O199" s="445">
        <v>1</v>
      </c>
      <c r="P199" s="445">
        <v>0</v>
      </c>
      <c r="Q199" s="445">
        <v>0</v>
      </c>
      <c r="R199" s="446">
        <v>0</v>
      </c>
      <c r="S199" s="146" t="str">
        <f t="shared" si="20"/>
        <v>Worker-SV2</v>
      </c>
    </row>
    <row r="200" spans="1:19" x14ac:dyDescent="0.45">
      <c r="A200" s="144" t="str">
        <f t="shared" si="21"/>
        <v>SV2PCOM020</v>
      </c>
      <c r="B200" s="143" t="str">
        <f t="shared" si="22"/>
        <v>May2026_SV2PCOM020</v>
      </c>
      <c r="C200" s="143" t="str">
        <f>IF(A200="","",IF(COUNTIF($B$2:B199,B200)&gt;0,"⚠ DUPLICATE","OK"))</f>
        <v>OK</v>
      </c>
      <c r="D200" s="146" t="str">
        <f>IF($A200="","",IF(ISNA(_xlfn.XLOOKUP(TRIM($A200),MASTER_Workers!$B$2:$B$474,MASTER_Workers!$B$2:$B$474)),"Master Missing","OK"))</f>
        <v>OK</v>
      </c>
      <c r="E200" s="146" t="str">
        <f>IF(A200="","",IF(COUNTIF(Month_Engine!B:B,TRIM(J200))&gt;0,"OK","Missing"))</f>
        <v>OK</v>
      </c>
      <c r="F200" s="146">
        <f t="shared" si="23"/>
        <v>31</v>
      </c>
      <c r="G200" s="146">
        <f t="shared" si="18"/>
        <v>26</v>
      </c>
      <c r="H200" s="150" t="str">
        <f t="shared" si="19"/>
        <v>OK</v>
      </c>
      <c r="I200" s="443">
        <v>46173</v>
      </c>
      <c r="J200" s="444" t="s">
        <v>1537</v>
      </c>
      <c r="K200" s="444" t="s">
        <v>311</v>
      </c>
      <c r="L200" s="445">
        <v>25</v>
      </c>
      <c r="M200" s="445">
        <v>0</v>
      </c>
      <c r="N200" s="445">
        <v>5</v>
      </c>
      <c r="O200" s="445">
        <v>1</v>
      </c>
      <c r="P200" s="445">
        <v>0</v>
      </c>
      <c r="Q200" s="445">
        <v>0</v>
      </c>
      <c r="R200" s="446">
        <v>0</v>
      </c>
      <c r="S200" s="146" t="str">
        <f t="shared" si="20"/>
        <v>Worker-SV2</v>
      </c>
    </row>
    <row r="201" spans="1:19" x14ac:dyDescent="0.45">
      <c r="A201" s="144" t="str">
        <f t="shared" si="21"/>
        <v>SV2PCOM021</v>
      </c>
      <c r="B201" s="143" t="str">
        <f t="shared" si="22"/>
        <v>May2026_SV2PCOM021</v>
      </c>
      <c r="C201" s="143" t="str">
        <f>IF(A201="","",IF(COUNTIF($B$2:B200,B201)&gt;0,"⚠ DUPLICATE","OK"))</f>
        <v>OK</v>
      </c>
      <c r="D201" s="146" t="str">
        <f>IF($A201="","",IF(ISNA(_xlfn.XLOOKUP(TRIM($A201),MASTER_Workers!$B$2:$B$474,MASTER_Workers!$B$2:$B$474)),"Master Missing","OK"))</f>
        <v>OK</v>
      </c>
      <c r="E201" s="146" t="str">
        <f>IF(A201="","",IF(COUNTIF(Month_Engine!B:B,TRIM(J201))&gt;0,"OK","Missing"))</f>
        <v>OK</v>
      </c>
      <c r="F201" s="146">
        <f t="shared" si="23"/>
        <v>31</v>
      </c>
      <c r="G201" s="146">
        <f t="shared" si="18"/>
        <v>26</v>
      </c>
      <c r="H201" s="150" t="str">
        <f t="shared" si="19"/>
        <v>OK</v>
      </c>
      <c r="I201" s="443">
        <v>46173</v>
      </c>
      <c r="J201" s="444" t="s">
        <v>1538</v>
      </c>
      <c r="K201" s="444" t="s">
        <v>313</v>
      </c>
      <c r="L201" s="445">
        <v>23</v>
      </c>
      <c r="M201" s="445">
        <v>0</v>
      </c>
      <c r="N201" s="445">
        <v>5</v>
      </c>
      <c r="O201" s="445">
        <v>1</v>
      </c>
      <c r="P201" s="445">
        <v>2</v>
      </c>
      <c r="Q201" s="445">
        <v>0</v>
      </c>
      <c r="R201" s="446">
        <v>0</v>
      </c>
      <c r="S201" s="146" t="str">
        <f t="shared" si="20"/>
        <v>Worker-SV2</v>
      </c>
    </row>
    <row r="202" spans="1:19" x14ac:dyDescent="0.45">
      <c r="A202" s="144" t="str">
        <f t="shared" si="21"/>
        <v>SV2PCOM022</v>
      </c>
      <c r="B202" s="143" t="str">
        <f t="shared" si="22"/>
        <v>May2026_SV2PCOM022</v>
      </c>
      <c r="C202" s="143" t="str">
        <f>IF(A202="","",IF(COUNTIF($B$2:B201,B202)&gt;0,"⚠ DUPLICATE","OK"))</f>
        <v>OK</v>
      </c>
      <c r="D202" s="146" t="str">
        <f>IF($A202="","",IF(ISNA(_xlfn.XLOOKUP(TRIM($A202),MASTER_Workers!$B$2:$B$474,MASTER_Workers!$B$2:$B$474)),"Master Missing","OK"))</f>
        <v>OK</v>
      </c>
      <c r="E202" s="146" t="str">
        <f>IF(A202="","",IF(COUNTIF(Month_Engine!B:B,TRIM(J202))&gt;0,"OK","Missing"))</f>
        <v>OK</v>
      </c>
      <c r="F202" s="146">
        <f t="shared" si="23"/>
        <v>31</v>
      </c>
      <c r="G202" s="146">
        <f t="shared" si="18"/>
        <v>26</v>
      </c>
      <c r="H202" s="150" t="str">
        <f t="shared" si="19"/>
        <v>OK</v>
      </c>
      <c r="I202" s="443">
        <v>46173</v>
      </c>
      <c r="J202" s="444" t="s">
        <v>1539</v>
      </c>
      <c r="K202" s="444" t="s">
        <v>165</v>
      </c>
      <c r="L202" s="445">
        <v>22</v>
      </c>
      <c r="M202" s="445">
        <v>0</v>
      </c>
      <c r="N202" s="445">
        <v>5</v>
      </c>
      <c r="O202" s="445">
        <v>1</v>
      </c>
      <c r="P202" s="445">
        <v>3</v>
      </c>
      <c r="Q202" s="445">
        <v>0</v>
      </c>
      <c r="R202" s="446">
        <v>0</v>
      </c>
      <c r="S202" s="146" t="str">
        <f t="shared" si="20"/>
        <v>Worker-SV2</v>
      </c>
    </row>
    <row r="203" spans="1:19" x14ac:dyDescent="0.45">
      <c r="A203" s="144" t="str">
        <f t="shared" si="21"/>
        <v>SV2PCOM023</v>
      </c>
      <c r="B203" s="143" t="str">
        <f t="shared" si="22"/>
        <v>May2026_SV2PCOM023</v>
      </c>
      <c r="C203" s="143" t="str">
        <f>IF(A203="","",IF(COUNTIF($B$2:B202,B203)&gt;0,"⚠ DUPLICATE","OK"))</f>
        <v>OK</v>
      </c>
      <c r="D203" s="146" t="str">
        <f>IF($A203="","",IF(ISNA(_xlfn.XLOOKUP(TRIM($A203),MASTER_Workers!$B$2:$B$474,MASTER_Workers!$B$2:$B$474)),"Master Missing","OK"))</f>
        <v>OK</v>
      </c>
      <c r="E203" s="146" t="str">
        <f>IF(A203="","",IF(COUNTIF(Month_Engine!B:B,TRIM(J203))&gt;0,"OK","Missing"))</f>
        <v>OK</v>
      </c>
      <c r="F203" s="146">
        <f t="shared" si="23"/>
        <v>31</v>
      </c>
      <c r="G203" s="146">
        <f t="shared" si="18"/>
        <v>26</v>
      </c>
      <c r="H203" s="150" t="str">
        <f t="shared" si="19"/>
        <v>OK</v>
      </c>
      <c r="I203" s="443">
        <v>46173</v>
      </c>
      <c r="J203" s="444" t="s">
        <v>1540</v>
      </c>
      <c r="K203" s="444" t="s">
        <v>1541</v>
      </c>
      <c r="L203" s="445">
        <v>17</v>
      </c>
      <c r="M203" s="445">
        <v>0</v>
      </c>
      <c r="N203" s="445">
        <v>5</v>
      </c>
      <c r="O203" s="445">
        <v>1</v>
      </c>
      <c r="P203" s="445">
        <v>8</v>
      </c>
      <c r="Q203" s="445">
        <v>0</v>
      </c>
      <c r="R203" s="446">
        <v>0</v>
      </c>
      <c r="S203" s="146" t="str">
        <f t="shared" si="20"/>
        <v>Worker-SV2</v>
      </c>
    </row>
    <row r="204" spans="1:19" x14ac:dyDescent="0.45">
      <c r="A204" s="144" t="str">
        <f t="shared" si="21"/>
        <v>SV2PCOM024</v>
      </c>
      <c r="B204" s="143" t="str">
        <f t="shared" si="22"/>
        <v>May2026_SV2PCOM024</v>
      </c>
      <c r="C204" s="143" t="str">
        <f>IF(A204="","",IF(COUNTIF($B$2:B203,B204)&gt;0,"⚠ DUPLICATE","OK"))</f>
        <v>OK</v>
      </c>
      <c r="D204" s="146" t="str">
        <f>IF($A204="","",IF(ISNA(_xlfn.XLOOKUP(TRIM($A204),MASTER_Workers!$B$2:$B$474,MASTER_Workers!$B$2:$B$474)),"Master Missing","OK"))</f>
        <v>OK</v>
      </c>
      <c r="E204" s="146" t="str">
        <f>IF(A204="","",IF(COUNTIF(Month_Engine!B:B,TRIM(J204))&gt;0,"OK","Missing"))</f>
        <v>OK</v>
      </c>
      <c r="F204" s="146">
        <f t="shared" si="23"/>
        <v>31</v>
      </c>
      <c r="G204" s="146">
        <f t="shared" si="18"/>
        <v>24</v>
      </c>
      <c r="H204" s="150" t="str">
        <f t="shared" si="19"/>
        <v>OK</v>
      </c>
      <c r="I204" s="443">
        <v>46173</v>
      </c>
      <c r="J204" s="444" t="s">
        <v>1542</v>
      </c>
      <c r="K204" s="444" t="s">
        <v>170</v>
      </c>
      <c r="L204" s="445">
        <v>23</v>
      </c>
      <c r="M204" s="445">
        <v>2</v>
      </c>
      <c r="N204" s="445">
        <v>5</v>
      </c>
      <c r="O204" s="445">
        <v>1</v>
      </c>
      <c r="P204" s="445">
        <v>0</v>
      </c>
      <c r="Q204" s="445">
        <v>0</v>
      </c>
      <c r="R204" s="446">
        <v>0</v>
      </c>
      <c r="S204" s="146" t="str">
        <f t="shared" si="20"/>
        <v>Worker-SV2</v>
      </c>
    </row>
    <row r="205" spans="1:19" x14ac:dyDescent="0.45">
      <c r="A205" s="144" t="str">
        <f t="shared" si="21"/>
        <v>SV2PCOM025</v>
      </c>
      <c r="B205" s="143" t="str">
        <f t="shared" si="22"/>
        <v>May2026_SV2PCOM025</v>
      </c>
      <c r="C205" s="143" t="str">
        <f>IF(A205="","",IF(COUNTIF($B$2:B204,B205)&gt;0,"⚠ DUPLICATE","OK"))</f>
        <v>OK</v>
      </c>
      <c r="D205" s="146" t="str">
        <f>IF($A205="","",IF(ISNA(_xlfn.XLOOKUP(TRIM($A205),MASTER_Workers!$B$2:$B$474,MASTER_Workers!$B$2:$B$474)),"Master Missing","OK"))</f>
        <v>OK</v>
      </c>
      <c r="E205" s="146" t="str">
        <f>IF(A205="","",IF(COUNTIF(Month_Engine!B:B,TRIM(J205))&gt;0,"OK","Missing"))</f>
        <v>OK</v>
      </c>
      <c r="F205" s="146">
        <f t="shared" si="23"/>
        <v>31</v>
      </c>
      <c r="G205" s="146">
        <f t="shared" si="18"/>
        <v>26</v>
      </c>
      <c r="H205" s="150" t="str">
        <f t="shared" si="19"/>
        <v>OK</v>
      </c>
      <c r="I205" s="443">
        <v>46173</v>
      </c>
      <c r="J205" s="444" t="s">
        <v>1543</v>
      </c>
      <c r="K205" s="444" t="s">
        <v>175</v>
      </c>
      <c r="L205" s="445">
        <v>22</v>
      </c>
      <c r="M205" s="445">
        <v>0</v>
      </c>
      <c r="N205" s="445">
        <v>5</v>
      </c>
      <c r="O205" s="445">
        <v>1</v>
      </c>
      <c r="P205" s="445">
        <v>3</v>
      </c>
      <c r="Q205" s="445">
        <v>0</v>
      </c>
      <c r="R205" s="446">
        <v>0</v>
      </c>
      <c r="S205" s="146" t="str">
        <f t="shared" si="20"/>
        <v>Worker-SV2</v>
      </c>
    </row>
    <row r="206" spans="1:19" x14ac:dyDescent="0.45">
      <c r="A206" s="144" t="str">
        <f t="shared" si="21"/>
        <v>SV2PCOM026</v>
      </c>
      <c r="B206" s="143" t="str">
        <f t="shared" si="22"/>
        <v>May2026_SV2PCOM026</v>
      </c>
      <c r="C206" s="143" t="str">
        <f>IF(A206="","",IF(COUNTIF($B$2:B205,B206)&gt;0,"⚠ DUPLICATE","OK"))</f>
        <v>OK</v>
      </c>
      <c r="D206" s="146" t="str">
        <f>IF($A206="","",IF(ISNA(_xlfn.XLOOKUP(TRIM($A206),MASTER_Workers!$B$2:$B$474,MASTER_Workers!$B$2:$B$474)),"Master Missing","OK"))</f>
        <v>OK</v>
      </c>
      <c r="E206" s="146" t="str">
        <f>IF(A206="","",IF(COUNTIF(Month_Engine!B:B,TRIM(J206))&gt;0,"OK","Missing"))</f>
        <v>OK</v>
      </c>
      <c r="F206" s="146">
        <f t="shared" si="23"/>
        <v>31</v>
      </c>
      <c r="G206" s="146">
        <f t="shared" si="18"/>
        <v>21</v>
      </c>
      <c r="H206" s="150" t="str">
        <f t="shared" si="19"/>
        <v>OK</v>
      </c>
      <c r="I206" s="443">
        <v>46173</v>
      </c>
      <c r="J206" s="444" t="s">
        <v>1544</v>
      </c>
      <c r="K206" s="444" t="s">
        <v>1545</v>
      </c>
      <c r="L206" s="445">
        <v>20</v>
      </c>
      <c r="M206" s="445">
        <v>5</v>
      </c>
      <c r="N206" s="445">
        <v>5</v>
      </c>
      <c r="O206" s="445">
        <v>1</v>
      </c>
      <c r="P206" s="445">
        <v>0</v>
      </c>
      <c r="Q206" s="445">
        <v>0</v>
      </c>
      <c r="R206" s="446">
        <v>0</v>
      </c>
      <c r="S206" s="146" t="str">
        <f t="shared" si="20"/>
        <v>Worker-SV2</v>
      </c>
    </row>
    <row r="207" spans="1:19" x14ac:dyDescent="0.45">
      <c r="A207" s="144" t="str">
        <f t="shared" si="21"/>
        <v>SV2PCOM027</v>
      </c>
      <c r="B207" s="143" t="str">
        <f t="shared" si="22"/>
        <v>May2026_SV2PCOM027</v>
      </c>
      <c r="C207" s="143" t="str">
        <f>IF(A207="","",IF(COUNTIF($B$2:B206,B207)&gt;0,"⚠ DUPLICATE","OK"))</f>
        <v>OK</v>
      </c>
      <c r="D207" s="146" t="str">
        <f>IF($A207="","",IF(ISNA(_xlfn.XLOOKUP(TRIM($A207),MASTER_Workers!$B$2:$B$474,MASTER_Workers!$B$2:$B$474)),"Master Missing","OK"))</f>
        <v>OK</v>
      </c>
      <c r="E207" s="146" t="str">
        <f>IF(A207="","",IF(COUNTIF(Month_Engine!B:B,TRIM(J207))&gt;0,"OK","Missing"))</f>
        <v>OK</v>
      </c>
      <c r="F207" s="146">
        <f t="shared" si="23"/>
        <v>31</v>
      </c>
      <c r="G207" s="146">
        <f t="shared" si="18"/>
        <v>21</v>
      </c>
      <c r="H207" s="150" t="str">
        <f t="shared" si="19"/>
        <v>OK</v>
      </c>
      <c r="I207" s="443">
        <v>46173</v>
      </c>
      <c r="J207" s="444" t="s">
        <v>1546</v>
      </c>
      <c r="K207" s="444" t="s">
        <v>1547</v>
      </c>
      <c r="L207" s="445">
        <v>20</v>
      </c>
      <c r="M207" s="445">
        <v>5</v>
      </c>
      <c r="N207" s="445">
        <v>5</v>
      </c>
      <c r="O207" s="445">
        <v>1</v>
      </c>
      <c r="P207" s="445">
        <v>0</v>
      </c>
      <c r="Q207" s="445">
        <v>0</v>
      </c>
      <c r="R207" s="446">
        <v>0</v>
      </c>
      <c r="S207" s="146" t="str">
        <f t="shared" si="20"/>
        <v>Worker-SV2</v>
      </c>
    </row>
    <row r="208" spans="1:19" x14ac:dyDescent="0.45">
      <c r="A208" s="144" t="str">
        <f t="shared" si="21"/>
        <v>SV2PCOM028</v>
      </c>
      <c r="B208" s="143" t="str">
        <f t="shared" si="22"/>
        <v>May2026_SV2PCOM028</v>
      </c>
      <c r="C208" s="143" t="str">
        <f>IF(A208="","",IF(COUNTIF($B$2:B207,B208)&gt;0,"⚠ DUPLICATE","OK"))</f>
        <v>OK</v>
      </c>
      <c r="D208" s="146" t="str">
        <f>IF($A208="","",IF(ISNA(_xlfn.XLOOKUP(TRIM($A208),MASTER_Workers!$B$2:$B$474,MASTER_Workers!$B$2:$B$474)),"Master Missing","OK"))</f>
        <v>OK</v>
      </c>
      <c r="E208" s="146" t="str">
        <f>IF(A208="","",IF(COUNTIF(Month_Engine!B:B,TRIM(J208))&gt;0,"OK","Missing"))</f>
        <v>OK</v>
      </c>
      <c r="F208" s="146">
        <f t="shared" si="23"/>
        <v>31</v>
      </c>
      <c r="G208" s="146">
        <f t="shared" si="18"/>
        <v>26</v>
      </c>
      <c r="H208" s="150" t="str">
        <f t="shared" si="19"/>
        <v>OK</v>
      </c>
      <c r="I208" s="443">
        <v>46173</v>
      </c>
      <c r="J208" s="444" t="s">
        <v>1548</v>
      </c>
      <c r="K208" s="444" t="s">
        <v>183</v>
      </c>
      <c r="L208" s="445">
        <v>25</v>
      </c>
      <c r="M208" s="445">
        <v>0</v>
      </c>
      <c r="N208" s="445">
        <v>5</v>
      </c>
      <c r="O208" s="445">
        <v>1</v>
      </c>
      <c r="P208" s="445">
        <v>0</v>
      </c>
      <c r="Q208" s="445">
        <v>0</v>
      </c>
      <c r="R208" s="446">
        <v>0</v>
      </c>
      <c r="S208" s="146" t="str">
        <f t="shared" si="20"/>
        <v>Worker-SV2</v>
      </c>
    </row>
    <row r="209" spans="1:19" x14ac:dyDescent="0.45">
      <c r="A209" s="144" t="str">
        <f t="shared" si="21"/>
        <v>SV2PCOM029</v>
      </c>
      <c r="B209" s="143" t="str">
        <f t="shared" si="22"/>
        <v>May2026_SV2PCOM029</v>
      </c>
      <c r="C209" s="143" t="str">
        <f>IF(A209="","",IF(COUNTIF($B$2:B208,B209)&gt;0,"⚠ DUPLICATE","OK"))</f>
        <v>OK</v>
      </c>
      <c r="D209" s="146" t="str">
        <f>IF($A209="","",IF(ISNA(_xlfn.XLOOKUP(TRIM($A209),MASTER_Workers!$B$2:$B$474,MASTER_Workers!$B$2:$B$474)),"Master Missing","OK"))</f>
        <v>OK</v>
      </c>
      <c r="E209" s="146" t="str">
        <f>IF(A209="","",IF(COUNTIF(Month_Engine!B:B,TRIM(J209))&gt;0,"OK","Missing"))</f>
        <v>OK</v>
      </c>
      <c r="F209" s="146">
        <f t="shared" si="23"/>
        <v>31</v>
      </c>
      <c r="G209" s="146">
        <f t="shared" si="18"/>
        <v>24</v>
      </c>
      <c r="H209" s="150" t="str">
        <f t="shared" si="19"/>
        <v>OK</v>
      </c>
      <c r="I209" s="443">
        <v>46173</v>
      </c>
      <c r="J209" s="444" t="s">
        <v>1549</v>
      </c>
      <c r="K209" s="444" t="s">
        <v>187</v>
      </c>
      <c r="L209" s="445">
        <v>23</v>
      </c>
      <c r="M209" s="445">
        <v>2</v>
      </c>
      <c r="N209" s="445">
        <v>5</v>
      </c>
      <c r="O209" s="445">
        <v>1</v>
      </c>
      <c r="P209" s="445">
        <v>0</v>
      </c>
      <c r="Q209" s="445">
        <v>0</v>
      </c>
      <c r="R209" s="446">
        <v>0</v>
      </c>
      <c r="S209" s="146" t="str">
        <f t="shared" si="20"/>
        <v>Worker-SV2</v>
      </c>
    </row>
    <row r="210" spans="1:19" x14ac:dyDescent="0.45">
      <c r="A210" s="144" t="str">
        <f t="shared" si="21"/>
        <v>SV2PCOM030</v>
      </c>
      <c r="B210" s="143" t="str">
        <f t="shared" si="22"/>
        <v>May2026_SV2PCOM030</v>
      </c>
      <c r="C210" s="143" t="str">
        <f>IF(A210="","",IF(COUNTIF($B$2:B209,B210)&gt;0,"⚠ DUPLICATE","OK"))</f>
        <v>OK</v>
      </c>
      <c r="D210" s="146" t="str">
        <f>IF($A210="","",IF(ISNA(_xlfn.XLOOKUP(TRIM($A210),MASTER_Workers!$B$2:$B$474,MASTER_Workers!$B$2:$B$474)),"Master Missing","OK"))</f>
        <v>OK</v>
      </c>
      <c r="E210" s="146" t="str">
        <f>IF(A210="","",IF(COUNTIF(Month_Engine!B:B,TRIM(J210))&gt;0,"OK","Missing"))</f>
        <v>OK</v>
      </c>
      <c r="F210" s="146">
        <f t="shared" si="23"/>
        <v>31</v>
      </c>
      <c r="G210" s="146">
        <f t="shared" si="18"/>
        <v>26</v>
      </c>
      <c r="H210" s="150" t="str">
        <f t="shared" si="19"/>
        <v>OK</v>
      </c>
      <c r="I210" s="443">
        <v>46173</v>
      </c>
      <c r="J210" s="444" t="s">
        <v>1550</v>
      </c>
      <c r="K210" s="444" t="s">
        <v>189</v>
      </c>
      <c r="L210" s="445">
        <v>25</v>
      </c>
      <c r="M210" s="445">
        <v>0</v>
      </c>
      <c r="N210" s="445">
        <v>5</v>
      </c>
      <c r="O210" s="445">
        <v>1</v>
      </c>
      <c r="P210" s="445">
        <v>0</v>
      </c>
      <c r="Q210" s="445">
        <v>0</v>
      </c>
      <c r="R210" s="446">
        <v>0</v>
      </c>
      <c r="S210" s="146" t="str">
        <f t="shared" si="20"/>
        <v>Worker-SV2</v>
      </c>
    </row>
    <row r="211" spans="1:19" x14ac:dyDescent="0.45">
      <c r="A211" s="144" t="str">
        <f t="shared" si="21"/>
        <v>SV2PCOM031</v>
      </c>
      <c r="B211" s="143" t="str">
        <f t="shared" si="22"/>
        <v>May2026_SV2PCOM031</v>
      </c>
      <c r="C211" s="143" t="str">
        <f>IF(A211="","",IF(COUNTIF($B$2:B210,B211)&gt;0,"⚠ DUPLICATE","OK"))</f>
        <v>OK</v>
      </c>
      <c r="D211" s="146" t="str">
        <f>IF($A211="","",IF(ISNA(_xlfn.XLOOKUP(TRIM($A211),MASTER_Workers!$B$2:$B$474,MASTER_Workers!$B$2:$B$474)),"Master Missing","OK"))</f>
        <v>OK</v>
      </c>
      <c r="E211" s="146" t="str">
        <f>IF(A211="","",IF(COUNTIF(Month_Engine!B:B,TRIM(J211))&gt;0,"OK","Missing"))</f>
        <v>OK</v>
      </c>
      <c r="F211" s="146">
        <f t="shared" si="23"/>
        <v>31</v>
      </c>
      <c r="G211" s="146">
        <f t="shared" si="18"/>
        <v>26</v>
      </c>
      <c r="H211" s="150" t="str">
        <f t="shared" si="19"/>
        <v>OK</v>
      </c>
      <c r="I211" s="443">
        <v>46173</v>
      </c>
      <c r="J211" s="444" t="s">
        <v>1551</v>
      </c>
      <c r="K211" s="444" t="s">
        <v>191</v>
      </c>
      <c r="L211" s="445">
        <v>21</v>
      </c>
      <c r="M211" s="445">
        <v>0</v>
      </c>
      <c r="N211" s="445">
        <v>5</v>
      </c>
      <c r="O211" s="445">
        <v>1</v>
      </c>
      <c r="P211" s="445">
        <v>4</v>
      </c>
      <c r="Q211" s="445">
        <v>0</v>
      </c>
      <c r="R211" s="446">
        <v>0</v>
      </c>
      <c r="S211" s="146" t="str">
        <f t="shared" si="20"/>
        <v>Worker-SV2</v>
      </c>
    </row>
    <row r="212" spans="1:19" x14ac:dyDescent="0.45">
      <c r="A212" s="144" t="str">
        <f t="shared" si="21"/>
        <v>SV2PCOM032</v>
      </c>
      <c r="B212" s="143" t="str">
        <f t="shared" si="22"/>
        <v>May2026_SV2PCOM032</v>
      </c>
      <c r="C212" s="143" t="str">
        <f>IF(A212="","",IF(COUNTIF($B$2:B211,B212)&gt;0,"⚠ DUPLICATE","OK"))</f>
        <v>OK</v>
      </c>
      <c r="D212" s="146" t="str">
        <f>IF($A212="","",IF(ISNA(_xlfn.XLOOKUP(TRIM($A212),MASTER_Workers!$B$2:$B$474,MASTER_Workers!$B$2:$B$474)),"Master Missing","OK"))</f>
        <v>OK</v>
      </c>
      <c r="E212" s="146" t="str">
        <f>IF(A212="","",IF(COUNTIF(Month_Engine!B:B,TRIM(J212))&gt;0,"OK","Missing"))</f>
        <v>OK</v>
      </c>
      <c r="F212" s="146">
        <f t="shared" si="23"/>
        <v>31</v>
      </c>
      <c r="G212" s="146">
        <f t="shared" si="18"/>
        <v>25</v>
      </c>
      <c r="H212" s="150" t="str">
        <f t="shared" si="19"/>
        <v>OK</v>
      </c>
      <c r="I212" s="443">
        <v>46173</v>
      </c>
      <c r="J212" s="444" t="s">
        <v>1552</v>
      </c>
      <c r="K212" s="444" t="s">
        <v>1553</v>
      </c>
      <c r="L212" s="445">
        <v>24</v>
      </c>
      <c r="M212" s="445">
        <v>1</v>
      </c>
      <c r="N212" s="445">
        <v>5</v>
      </c>
      <c r="O212" s="445">
        <v>1</v>
      </c>
      <c r="P212" s="445">
        <v>0</v>
      </c>
      <c r="Q212" s="445">
        <v>0</v>
      </c>
      <c r="R212" s="446">
        <v>0</v>
      </c>
      <c r="S212" s="146" t="str">
        <f t="shared" si="20"/>
        <v>Worker-SV2</v>
      </c>
    </row>
    <row r="213" spans="1:19" x14ac:dyDescent="0.45">
      <c r="A213" s="144" t="str">
        <f t="shared" si="21"/>
        <v>SV2PCOM033</v>
      </c>
      <c r="B213" s="143" t="str">
        <f t="shared" si="22"/>
        <v>May2026_SV2PCOM033</v>
      </c>
      <c r="C213" s="143" t="str">
        <f>IF(A213="","",IF(COUNTIF($B$2:B212,B213)&gt;0,"⚠ DUPLICATE","OK"))</f>
        <v>OK</v>
      </c>
      <c r="D213" s="146" t="str">
        <f>IF($A213="","",IF(ISNA(_xlfn.XLOOKUP(TRIM($A213),MASTER_Workers!$B$2:$B$474,MASTER_Workers!$B$2:$B$474)),"Master Missing","OK"))</f>
        <v>OK</v>
      </c>
      <c r="E213" s="146" t="str">
        <f>IF(A213="","",IF(COUNTIF(Month_Engine!B:B,TRIM(J213))&gt;0,"OK","Missing"))</f>
        <v>OK</v>
      </c>
      <c r="F213" s="146">
        <f t="shared" si="23"/>
        <v>31</v>
      </c>
      <c r="G213" s="146">
        <f t="shared" si="18"/>
        <v>22</v>
      </c>
      <c r="H213" s="150" t="str">
        <f t="shared" si="19"/>
        <v>OK</v>
      </c>
      <c r="I213" s="443">
        <v>46173</v>
      </c>
      <c r="J213" s="444" t="s">
        <v>1554</v>
      </c>
      <c r="K213" s="444" t="s">
        <v>195</v>
      </c>
      <c r="L213" s="445">
        <v>21</v>
      </c>
      <c r="M213" s="445">
        <v>4</v>
      </c>
      <c r="N213" s="445">
        <v>5</v>
      </c>
      <c r="O213" s="445">
        <v>1</v>
      </c>
      <c r="P213" s="445">
        <v>0</v>
      </c>
      <c r="Q213" s="445">
        <v>0</v>
      </c>
      <c r="R213" s="446">
        <v>0</v>
      </c>
      <c r="S213" s="146" t="str">
        <f t="shared" si="20"/>
        <v>Worker-SV2</v>
      </c>
    </row>
    <row r="214" spans="1:19" x14ac:dyDescent="0.45">
      <c r="A214" s="144" t="str">
        <f t="shared" si="21"/>
        <v>SV2PCOM034</v>
      </c>
      <c r="B214" s="143" t="str">
        <f t="shared" si="22"/>
        <v>May2026_SV2PCOM034</v>
      </c>
      <c r="C214" s="143" t="str">
        <f>IF(A214="","",IF(COUNTIF($B$2:B213,B214)&gt;0,"⚠ DUPLICATE","OK"))</f>
        <v>OK</v>
      </c>
      <c r="D214" s="146" t="str">
        <f>IF($A214="","",IF(ISNA(_xlfn.XLOOKUP(TRIM($A214),MASTER_Workers!$B$2:$B$474,MASTER_Workers!$B$2:$B$474)),"Master Missing","OK"))</f>
        <v>OK</v>
      </c>
      <c r="E214" s="146" t="str">
        <f>IF(A214="","",IF(COUNTIF(Month_Engine!B:B,TRIM(J214))&gt;0,"OK","Missing"))</f>
        <v>OK</v>
      </c>
      <c r="F214" s="146">
        <f t="shared" si="23"/>
        <v>31</v>
      </c>
      <c r="G214" s="146">
        <f t="shared" si="18"/>
        <v>24</v>
      </c>
      <c r="H214" s="150" t="str">
        <f t="shared" si="19"/>
        <v>OK</v>
      </c>
      <c r="I214" s="443">
        <v>46173</v>
      </c>
      <c r="J214" s="444" t="s">
        <v>1555</v>
      </c>
      <c r="K214" s="444" t="s">
        <v>197</v>
      </c>
      <c r="L214" s="445">
        <v>23</v>
      </c>
      <c r="M214" s="445">
        <v>2</v>
      </c>
      <c r="N214" s="445">
        <v>5</v>
      </c>
      <c r="O214" s="445">
        <v>1</v>
      </c>
      <c r="P214" s="445">
        <v>0</v>
      </c>
      <c r="Q214" s="445">
        <v>0</v>
      </c>
      <c r="R214" s="446">
        <v>0</v>
      </c>
      <c r="S214" s="146" t="str">
        <f t="shared" si="20"/>
        <v>Worker-SV2</v>
      </c>
    </row>
    <row r="215" spans="1:19" x14ac:dyDescent="0.45">
      <c r="A215" s="144" t="str">
        <f t="shared" si="21"/>
        <v>SV2PCOM035</v>
      </c>
      <c r="B215" s="143" t="str">
        <f t="shared" si="22"/>
        <v>May2026_SV2PCOM035</v>
      </c>
      <c r="C215" s="143" t="str">
        <f>IF(A215="","",IF(COUNTIF($B$2:B214,B215)&gt;0,"⚠ DUPLICATE","OK"))</f>
        <v>OK</v>
      </c>
      <c r="D215" s="146" t="str">
        <f>IF($A215="","",IF(ISNA(_xlfn.XLOOKUP(TRIM($A215),MASTER_Workers!$B$2:$B$474,MASTER_Workers!$B$2:$B$474)),"Master Missing","OK"))</f>
        <v>OK</v>
      </c>
      <c r="E215" s="146" t="str">
        <f>IF(A215="","",IF(COUNTIF(Month_Engine!B:B,TRIM(J215))&gt;0,"OK","Missing"))</f>
        <v>OK</v>
      </c>
      <c r="F215" s="146">
        <f t="shared" si="23"/>
        <v>31</v>
      </c>
      <c r="G215" s="146">
        <f t="shared" si="18"/>
        <v>20</v>
      </c>
      <c r="H215" s="150" t="str">
        <f t="shared" si="19"/>
        <v>OK</v>
      </c>
      <c r="I215" s="443">
        <v>46173</v>
      </c>
      <c r="J215" s="444" t="s">
        <v>1556</v>
      </c>
      <c r="K215" s="444" t="s">
        <v>199</v>
      </c>
      <c r="L215" s="445">
        <v>19</v>
      </c>
      <c r="M215" s="445">
        <v>6</v>
      </c>
      <c r="N215" s="445">
        <v>5</v>
      </c>
      <c r="O215" s="445">
        <v>1</v>
      </c>
      <c r="P215" s="445">
        <v>0</v>
      </c>
      <c r="Q215" s="445">
        <v>0</v>
      </c>
      <c r="R215" s="446">
        <v>0</v>
      </c>
      <c r="S215" s="146" t="str">
        <f t="shared" si="20"/>
        <v>Worker-SV2</v>
      </c>
    </row>
    <row r="216" spans="1:19" x14ac:dyDescent="0.45">
      <c r="A216" s="144" t="str">
        <f t="shared" si="21"/>
        <v>SV2PCOM036</v>
      </c>
      <c r="B216" s="143" t="str">
        <f t="shared" si="22"/>
        <v>May2026_SV2PCOM036</v>
      </c>
      <c r="C216" s="143" t="str">
        <f>IF(A216="","",IF(COUNTIF($B$2:B215,B216)&gt;0,"⚠ DUPLICATE","OK"))</f>
        <v>OK</v>
      </c>
      <c r="D216" s="146" t="str">
        <f>IF($A216="","",IF(ISNA(_xlfn.XLOOKUP(TRIM($A216),MASTER_Workers!$B$2:$B$474,MASTER_Workers!$B$2:$B$474)),"Master Missing","OK"))</f>
        <v>OK</v>
      </c>
      <c r="E216" s="146" t="str">
        <f>IF(A216="","",IF(COUNTIF(Month_Engine!B:B,TRIM(J216))&gt;0,"OK","Missing"))</f>
        <v>OK</v>
      </c>
      <c r="F216" s="146">
        <f t="shared" si="23"/>
        <v>31</v>
      </c>
      <c r="G216" s="146">
        <f t="shared" si="18"/>
        <v>26</v>
      </c>
      <c r="H216" s="150" t="str">
        <f t="shared" si="19"/>
        <v>OK</v>
      </c>
      <c r="I216" s="443">
        <v>46173</v>
      </c>
      <c r="J216" s="444" t="s">
        <v>1557</v>
      </c>
      <c r="K216" s="444" t="s">
        <v>202</v>
      </c>
      <c r="L216" s="445">
        <v>19</v>
      </c>
      <c r="M216" s="445">
        <v>0</v>
      </c>
      <c r="N216" s="445">
        <v>5</v>
      </c>
      <c r="O216" s="445">
        <v>1</v>
      </c>
      <c r="P216" s="445">
        <v>6</v>
      </c>
      <c r="Q216" s="445">
        <v>0</v>
      </c>
      <c r="R216" s="446">
        <v>0</v>
      </c>
      <c r="S216" s="146" t="str">
        <f t="shared" si="20"/>
        <v>Worker-SV2</v>
      </c>
    </row>
    <row r="217" spans="1:19" x14ac:dyDescent="0.45">
      <c r="A217" s="144" t="str">
        <f t="shared" si="21"/>
        <v>SV2PCOM037</v>
      </c>
      <c r="B217" s="143" t="str">
        <f t="shared" si="22"/>
        <v>May2026_SV2PCOM037</v>
      </c>
      <c r="C217" s="143" t="str">
        <f>IF(A217="","",IF(COUNTIF($B$2:B216,B217)&gt;0,"⚠ DUPLICATE","OK"))</f>
        <v>OK</v>
      </c>
      <c r="D217" s="146" t="str">
        <f>IF($A217="","",IF(ISNA(_xlfn.XLOOKUP(TRIM($A217),MASTER_Workers!$B$2:$B$474,MASTER_Workers!$B$2:$B$474)),"Master Missing","OK"))</f>
        <v>OK</v>
      </c>
      <c r="E217" s="146" t="str">
        <f>IF(A217="","",IF(COUNTIF(Month_Engine!B:B,TRIM(J217))&gt;0,"OK","Missing"))</f>
        <v>OK</v>
      </c>
      <c r="F217" s="146">
        <f t="shared" si="23"/>
        <v>31</v>
      </c>
      <c r="G217" s="146">
        <f t="shared" si="18"/>
        <v>25</v>
      </c>
      <c r="H217" s="150" t="str">
        <f t="shared" si="19"/>
        <v>OK</v>
      </c>
      <c r="I217" s="443">
        <v>46173</v>
      </c>
      <c r="J217" s="444" t="s">
        <v>1558</v>
      </c>
      <c r="K217" s="444" t="s">
        <v>1559</v>
      </c>
      <c r="L217" s="445">
        <v>24</v>
      </c>
      <c r="M217" s="445">
        <v>1</v>
      </c>
      <c r="N217" s="445">
        <v>5</v>
      </c>
      <c r="O217" s="445">
        <v>1</v>
      </c>
      <c r="P217" s="445">
        <v>0</v>
      </c>
      <c r="Q217" s="445">
        <v>0</v>
      </c>
      <c r="R217" s="446">
        <v>0</v>
      </c>
      <c r="S217" s="146" t="str">
        <f t="shared" si="20"/>
        <v>Worker-SV2</v>
      </c>
    </row>
    <row r="218" spans="1:19" x14ac:dyDescent="0.45">
      <c r="A218" s="144" t="str">
        <f t="shared" si="21"/>
        <v>SV2PCOM039</v>
      </c>
      <c r="B218" s="143" t="str">
        <f t="shared" si="22"/>
        <v>May2026_SV2PCOM039</v>
      </c>
      <c r="C218" s="143" t="str">
        <f>IF(A218="","",IF(COUNTIF($B$2:B217,B218)&gt;0,"⚠ DUPLICATE","OK"))</f>
        <v>OK</v>
      </c>
      <c r="D218" s="146" t="str">
        <f>IF($A218="","",IF(ISNA(_xlfn.XLOOKUP(TRIM($A218),MASTER_Workers!$B$2:$B$474,MASTER_Workers!$B$2:$B$474)),"Master Missing","OK"))</f>
        <v>OK</v>
      </c>
      <c r="E218" s="146" t="str">
        <f>IF(A218="","",IF(COUNTIF(Month_Engine!B:B,TRIM(J218))&gt;0,"OK","Missing"))</f>
        <v>OK</v>
      </c>
      <c r="F218" s="146">
        <f t="shared" si="23"/>
        <v>31</v>
      </c>
      <c r="G218" s="146">
        <f t="shared" si="18"/>
        <v>22</v>
      </c>
      <c r="H218" s="150" t="str">
        <f t="shared" si="19"/>
        <v>OK</v>
      </c>
      <c r="I218" s="443">
        <v>46173</v>
      </c>
      <c r="J218" s="444" t="s">
        <v>1560</v>
      </c>
      <c r="K218" s="444" t="s">
        <v>210</v>
      </c>
      <c r="L218" s="445">
        <v>18</v>
      </c>
      <c r="M218" s="445">
        <v>4</v>
      </c>
      <c r="N218" s="445">
        <v>5</v>
      </c>
      <c r="O218" s="445">
        <v>1</v>
      </c>
      <c r="P218" s="445">
        <v>3</v>
      </c>
      <c r="Q218" s="445">
        <v>0</v>
      </c>
      <c r="R218" s="446">
        <v>0</v>
      </c>
      <c r="S218" s="146" t="str">
        <f t="shared" si="20"/>
        <v>Worker-SV2</v>
      </c>
    </row>
    <row r="219" spans="1:19" x14ac:dyDescent="0.45">
      <c r="A219" s="144" t="str">
        <f t="shared" si="21"/>
        <v>SV2PCOM040</v>
      </c>
      <c r="B219" s="143" t="str">
        <f t="shared" si="22"/>
        <v>May2026_SV2PCOM040</v>
      </c>
      <c r="C219" s="143" t="str">
        <f>IF(A219="","",IF(COUNTIF($B$2:B218,B219)&gt;0,"⚠ DUPLICATE","OK"))</f>
        <v>OK</v>
      </c>
      <c r="D219" s="146" t="str">
        <f>IF($A219="","",IF(ISNA(_xlfn.XLOOKUP(TRIM($A219),MASTER_Workers!$B$2:$B$474,MASTER_Workers!$B$2:$B$474)),"Master Missing","OK"))</f>
        <v>OK</v>
      </c>
      <c r="E219" s="146" t="str">
        <f>IF(A219="","",IF(COUNTIF(Month_Engine!B:B,TRIM(J219))&gt;0,"OK","Missing"))</f>
        <v>OK</v>
      </c>
      <c r="F219" s="146">
        <f t="shared" si="23"/>
        <v>31</v>
      </c>
      <c r="G219" s="146">
        <f t="shared" si="18"/>
        <v>24</v>
      </c>
      <c r="H219" s="150" t="str">
        <f t="shared" si="19"/>
        <v>OK</v>
      </c>
      <c r="I219" s="443">
        <v>46173</v>
      </c>
      <c r="J219" s="444" t="s">
        <v>1561</v>
      </c>
      <c r="K219" s="444" t="s">
        <v>1562</v>
      </c>
      <c r="L219" s="445">
        <v>19</v>
      </c>
      <c r="M219" s="445">
        <v>2</v>
      </c>
      <c r="N219" s="445">
        <v>5</v>
      </c>
      <c r="O219" s="445">
        <v>1</v>
      </c>
      <c r="P219" s="445">
        <v>4</v>
      </c>
      <c r="Q219" s="445">
        <v>0</v>
      </c>
      <c r="R219" s="446">
        <v>0</v>
      </c>
      <c r="S219" s="146" t="str">
        <f t="shared" si="20"/>
        <v>Worker-SV2</v>
      </c>
    </row>
    <row r="220" spans="1:19" x14ac:dyDescent="0.45">
      <c r="A220" s="144" t="str">
        <f t="shared" si="21"/>
        <v>SV2PCOM041</v>
      </c>
      <c r="B220" s="143" t="str">
        <f t="shared" si="22"/>
        <v>May2026_SV2PCOM041</v>
      </c>
      <c r="C220" s="143" t="str">
        <f>IF(A220="","",IF(COUNTIF($B$2:B219,B220)&gt;0,"⚠ DUPLICATE","OK"))</f>
        <v>OK</v>
      </c>
      <c r="D220" s="146" t="str">
        <f>IF($A220="","",IF(ISNA(_xlfn.XLOOKUP(TRIM($A220),MASTER_Workers!$B$2:$B$474,MASTER_Workers!$B$2:$B$474)),"Master Missing","OK"))</f>
        <v>OK</v>
      </c>
      <c r="E220" s="146" t="str">
        <f>IF(A220="","",IF(COUNTIF(Month_Engine!B:B,TRIM(J220))&gt;0,"OK","Missing"))</f>
        <v>OK</v>
      </c>
      <c r="F220" s="146">
        <f t="shared" si="23"/>
        <v>31</v>
      </c>
      <c r="G220" s="146">
        <f t="shared" si="18"/>
        <v>22</v>
      </c>
      <c r="H220" s="150" t="str">
        <f t="shared" si="19"/>
        <v>OK</v>
      </c>
      <c r="I220" s="443">
        <v>46173</v>
      </c>
      <c r="J220" s="444" t="s">
        <v>1563</v>
      </c>
      <c r="K220" s="444" t="s">
        <v>1564</v>
      </c>
      <c r="L220" s="445">
        <v>20</v>
      </c>
      <c r="M220" s="445">
        <v>4</v>
      </c>
      <c r="N220" s="445">
        <v>5</v>
      </c>
      <c r="O220" s="445">
        <v>1</v>
      </c>
      <c r="P220" s="445">
        <v>1</v>
      </c>
      <c r="Q220" s="445">
        <v>0</v>
      </c>
      <c r="R220" s="446">
        <v>0</v>
      </c>
      <c r="S220" s="146" t="str">
        <f t="shared" si="20"/>
        <v>Worker-SV2</v>
      </c>
    </row>
    <row r="221" spans="1:19" x14ac:dyDescent="0.45">
      <c r="A221" s="144" t="str">
        <f t="shared" si="21"/>
        <v>SV2PCOM042</v>
      </c>
      <c r="B221" s="143" t="str">
        <f t="shared" si="22"/>
        <v>May2026_SV2PCOM042</v>
      </c>
      <c r="C221" s="143" t="str">
        <f>IF(A221="","",IF(COUNTIF($B$2:B220,B221)&gt;0,"⚠ DUPLICATE","OK"))</f>
        <v>OK</v>
      </c>
      <c r="D221" s="146" t="str">
        <f>IF($A221="","",IF(ISNA(_xlfn.XLOOKUP(TRIM($A221),MASTER_Workers!$B$2:$B$474,MASTER_Workers!$B$2:$B$474)),"Master Missing","OK"))</f>
        <v>OK</v>
      </c>
      <c r="E221" s="146" t="str">
        <f>IF(A221="","",IF(COUNTIF(Month_Engine!B:B,TRIM(J221))&gt;0,"OK","Missing"))</f>
        <v>OK</v>
      </c>
      <c r="F221" s="146">
        <f t="shared" si="23"/>
        <v>31</v>
      </c>
      <c r="G221" s="146">
        <f t="shared" si="18"/>
        <v>26</v>
      </c>
      <c r="H221" s="150" t="str">
        <f t="shared" si="19"/>
        <v>OK</v>
      </c>
      <c r="I221" s="443">
        <v>46173</v>
      </c>
      <c r="J221" s="444" t="s">
        <v>1565</v>
      </c>
      <c r="K221" s="444" t="s">
        <v>1566</v>
      </c>
      <c r="L221" s="445">
        <v>25</v>
      </c>
      <c r="M221" s="445">
        <v>0</v>
      </c>
      <c r="N221" s="445">
        <v>5</v>
      </c>
      <c r="O221" s="445">
        <v>1</v>
      </c>
      <c r="P221" s="445">
        <v>0</v>
      </c>
      <c r="Q221" s="445">
        <v>0</v>
      </c>
      <c r="R221" s="446">
        <v>0</v>
      </c>
      <c r="S221" s="146" t="str">
        <f t="shared" si="20"/>
        <v>Worker-SV2</v>
      </c>
    </row>
    <row r="222" spans="1:19" x14ac:dyDescent="0.45">
      <c r="A222" s="144" t="str">
        <f t="shared" si="21"/>
        <v>SV2PCOM043</v>
      </c>
      <c r="B222" s="143" t="str">
        <f t="shared" si="22"/>
        <v>May2026_SV2PCOM043</v>
      </c>
      <c r="C222" s="143" t="str">
        <f>IF(A222="","",IF(COUNTIF($B$2:B221,B222)&gt;0,"⚠ DUPLICATE","OK"))</f>
        <v>OK</v>
      </c>
      <c r="D222" s="146" t="str">
        <f>IF($A222="","",IF(ISNA(_xlfn.XLOOKUP(TRIM($A222),MASTER_Workers!$B$2:$B$474,MASTER_Workers!$B$2:$B$474)),"Master Missing","OK"))</f>
        <v>OK</v>
      </c>
      <c r="E222" s="146" t="str">
        <f>IF(A222="","",IF(COUNTIF(Month_Engine!B:B,TRIM(J222))&gt;0,"OK","Missing"))</f>
        <v>OK</v>
      </c>
      <c r="F222" s="146">
        <f t="shared" si="23"/>
        <v>31</v>
      </c>
      <c r="G222" s="146">
        <f t="shared" si="18"/>
        <v>26</v>
      </c>
      <c r="H222" s="150" t="str">
        <f t="shared" si="19"/>
        <v>OK</v>
      </c>
      <c r="I222" s="443">
        <v>46173</v>
      </c>
      <c r="J222" s="444" t="s">
        <v>1567</v>
      </c>
      <c r="K222" s="444" t="s">
        <v>220</v>
      </c>
      <c r="L222" s="445">
        <v>21</v>
      </c>
      <c r="M222" s="445">
        <v>0</v>
      </c>
      <c r="N222" s="445">
        <v>5</v>
      </c>
      <c r="O222" s="445">
        <v>1</v>
      </c>
      <c r="P222" s="445">
        <v>4</v>
      </c>
      <c r="Q222" s="445">
        <v>0</v>
      </c>
      <c r="R222" s="446">
        <v>0</v>
      </c>
      <c r="S222" s="146" t="str">
        <f t="shared" si="20"/>
        <v>Worker-SV2</v>
      </c>
    </row>
    <row r="223" spans="1:19" x14ac:dyDescent="0.45">
      <c r="A223" s="144" t="str">
        <f t="shared" si="21"/>
        <v>SV2PCOM044</v>
      </c>
      <c r="B223" s="143" t="str">
        <f t="shared" si="22"/>
        <v>May2026_SV2PCOM044</v>
      </c>
      <c r="C223" s="143" t="str">
        <f>IF(A223="","",IF(COUNTIF($B$2:B222,B223)&gt;0,"⚠ DUPLICATE","OK"))</f>
        <v>OK</v>
      </c>
      <c r="D223" s="146" t="str">
        <f>IF($A223="","",IF(ISNA(_xlfn.XLOOKUP(TRIM($A223),MASTER_Workers!$B$2:$B$474,MASTER_Workers!$B$2:$B$474)),"Master Missing","OK"))</f>
        <v>OK</v>
      </c>
      <c r="E223" s="146" t="str">
        <f>IF(A223="","",IF(COUNTIF(Month_Engine!B:B,TRIM(J223))&gt;0,"OK","Missing"))</f>
        <v>OK</v>
      </c>
      <c r="F223" s="146">
        <f t="shared" si="23"/>
        <v>31</v>
      </c>
      <c r="G223" s="146">
        <f t="shared" si="18"/>
        <v>26</v>
      </c>
      <c r="H223" s="150" t="str">
        <f t="shared" si="19"/>
        <v>OK</v>
      </c>
      <c r="I223" s="443">
        <v>46173</v>
      </c>
      <c r="J223" s="444" t="s">
        <v>1568</v>
      </c>
      <c r="K223" s="444" t="s">
        <v>1569</v>
      </c>
      <c r="L223" s="445">
        <v>24</v>
      </c>
      <c r="M223" s="445">
        <v>0</v>
      </c>
      <c r="N223" s="445">
        <v>5</v>
      </c>
      <c r="O223" s="447">
        <v>0</v>
      </c>
      <c r="P223" s="445">
        <v>2</v>
      </c>
      <c r="Q223" s="445">
        <v>0</v>
      </c>
      <c r="R223" s="446">
        <v>0</v>
      </c>
      <c r="S223" s="146" t="str">
        <f t="shared" si="20"/>
        <v>Worker-SV2</v>
      </c>
    </row>
    <row r="224" spans="1:19" x14ac:dyDescent="0.45">
      <c r="A224" s="144" t="str">
        <f t="shared" si="21"/>
        <v>SV2PCOM045</v>
      </c>
      <c r="B224" s="143" t="str">
        <f t="shared" si="22"/>
        <v>May2026_SV2PCOM045</v>
      </c>
      <c r="C224" s="143" t="str">
        <f>IF(A224="","",IF(COUNTIF($B$2:B223,B224)&gt;0,"⚠ DUPLICATE","OK"))</f>
        <v>OK</v>
      </c>
      <c r="D224" s="146" t="str">
        <f>IF($A224="","",IF(ISNA(_xlfn.XLOOKUP(TRIM($A224),MASTER_Workers!$B$2:$B$474,MASTER_Workers!$B$2:$B$474)),"Master Missing","OK"))</f>
        <v>OK</v>
      </c>
      <c r="E224" s="146" t="str">
        <f>IF(A224="","",IF(COUNTIF(Month_Engine!B:B,TRIM(J224))&gt;0,"OK","Missing"))</f>
        <v>OK</v>
      </c>
      <c r="F224" s="146">
        <f t="shared" si="23"/>
        <v>31</v>
      </c>
      <c r="G224" s="146">
        <f t="shared" si="18"/>
        <v>25</v>
      </c>
      <c r="H224" s="150" t="str">
        <f t="shared" si="19"/>
        <v>OK</v>
      </c>
      <c r="I224" s="443">
        <v>46173</v>
      </c>
      <c r="J224" s="444" t="s">
        <v>1570</v>
      </c>
      <c r="K224" s="444" t="s">
        <v>226</v>
      </c>
      <c r="L224" s="445">
        <v>24</v>
      </c>
      <c r="M224" s="445">
        <v>1</v>
      </c>
      <c r="N224" s="445">
        <v>5</v>
      </c>
      <c r="O224" s="445">
        <v>1</v>
      </c>
      <c r="P224" s="445">
        <v>0</v>
      </c>
      <c r="Q224" s="445">
        <v>0</v>
      </c>
      <c r="R224" s="446">
        <v>0</v>
      </c>
      <c r="S224" s="146" t="str">
        <f t="shared" si="20"/>
        <v>Worker-SV2</v>
      </c>
    </row>
    <row r="225" spans="1:19" x14ac:dyDescent="0.45">
      <c r="A225" s="144" t="str">
        <f t="shared" si="21"/>
        <v>SV2PCOM047</v>
      </c>
      <c r="B225" s="143" t="str">
        <f t="shared" si="22"/>
        <v>May2026_SV2PCOM047</v>
      </c>
      <c r="C225" s="143" t="str">
        <f>IF(A225="","",IF(COUNTIF($B$2:B224,B225)&gt;0,"⚠ DUPLICATE","OK"))</f>
        <v>OK</v>
      </c>
      <c r="D225" s="146" t="str">
        <f>IF($A225="","",IF(ISNA(_xlfn.XLOOKUP(TRIM($A225),MASTER_Workers!$B$2:$B$474,MASTER_Workers!$B$2:$B$474)),"Master Missing","OK"))</f>
        <v>OK</v>
      </c>
      <c r="E225" s="146" t="str">
        <f>IF(A225="","",IF(COUNTIF(Month_Engine!B:B,TRIM(J225))&gt;0,"OK","Missing"))</f>
        <v>OK</v>
      </c>
      <c r="F225" s="146">
        <f t="shared" si="23"/>
        <v>31</v>
      </c>
      <c r="G225" s="146">
        <f t="shared" si="18"/>
        <v>26</v>
      </c>
      <c r="H225" s="150" t="str">
        <f t="shared" si="19"/>
        <v>OK</v>
      </c>
      <c r="I225" s="443">
        <v>46173</v>
      </c>
      <c r="J225" s="444" t="s">
        <v>1571</v>
      </c>
      <c r="K225" s="444" t="s">
        <v>234</v>
      </c>
      <c r="L225" s="445">
        <v>25</v>
      </c>
      <c r="M225" s="445">
        <v>0</v>
      </c>
      <c r="N225" s="445">
        <v>5</v>
      </c>
      <c r="O225" s="445">
        <v>1</v>
      </c>
      <c r="P225" s="445">
        <v>0</v>
      </c>
      <c r="Q225" s="445">
        <v>0</v>
      </c>
      <c r="R225" s="446">
        <v>0</v>
      </c>
      <c r="S225" s="146" t="str">
        <f t="shared" si="20"/>
        <v>Worker-SV2</v>
      </c>
    </row>
    <row r="226" spans="1:19" x14ac:dyDescent="0.45">
      <c r="A226" s="144" t="str">
        <f t="shared" si="21"/>
        <v>SV2PCOM048</v>
      </c>
      <c r="B226" s="143" t="str">
        <f t="shared" si="22"/>
        <v>May2026_SV2PCOM048</v>
      </c>
      <c r="C226" s="143" t="str">
        <f>IF(A226="","",IF(COUNTIF($B$2:B225,B226)&gt;0,"⚠ DUPLICATE","OK"))</f>
        <v>OK</v>
      </c>
      <c r="D226" s="146" t="str">
        <f>IF($A226="","",IF(ISNA(_xlfn.XLOOKUP(TRIM($A226),MASTER_Workers!$B$2:$B$474,MASTER_Workers!$B$2:$B$474)),"Master Missing","OK"))</f>
        <v>OK</v>
      </c>
      <c r="E226" s="146" t="str">
        <f>IF(A226="","",IF(COUNTIF(Month_Engine!B:B,TRIM(J226))&gt;0,"OK","Missing"))</f>
        <v>OK</v>
      </c>
      <c r="F226" s="146">
        <f t="shared" si="23"/>
        <v>31</v>
      </c>
      <c r="G226" s="146">
        <f t="shared" si="18"/>
        <v>23</v>
      </c>
      <c r="H226" s="150" t="str">
        <f t="shared" si="19"/>
        <v>OK</v>
      </c>
      <c r="I226" s="443">
        <v>46173</v>
      </c>
      <c r="J226" s="444" t="s">
        <v>1572</v>
      </c>
      <c r="K226" s="444" t="s">
        <v>236</v>
      </c>
      <c r="L226" s="445">
        <v>22</v>
      </c>
      <c r="M226" s="445">
        <v>3</v>
      </c>
      <c r="N226" s="445">
        <v>5</v>
      </c>
      <c r="O226" s="445">
        <v>1</v>
      </c>
      <c r="P226" s="445">
        <v>0</v>
      </c>
      <c r="Q226" s="445">
        <v>0</v>
      </c>
      <c r="R226" s="446">
        <v>0</v>
      </c>
      <c r="S226" s="146" t="str">
        <f t="shared" si="20"/>
        <v>Worker-SV2</v>
      </c>
    </row>
    <row r="227" spans="1:19" x14ac:dyDescent="0.45">
      <c r="A227" s="144" t="str">
        <f t="shared" si="21"/>
        <v>SV2PCOM049</v>
      </c>
      <c r="B227" s="143" t="str">
        <f t="shared" si="22"/>
        <v>May2026_SV2PCOM049</v>
      </c>
      <c r="C227" s="143" t="str">
        <f>IF(A227="","",IF(COUNTIF($B$2:B226,B227)&gt;0,"⚠ DUPLICATE","OK"))</f>
        <v>OK</v>
      </c>
      <c r="D227" s="146" t="str">
        <f>IF($A227="","",IF(ISNA(_xlfn.XLOOKUP(TRIM($A227),MASTER_Workers!$B$2:$B$474,MASTER_Workers!$B$2:$B$474)),"Master Missing","OK"))</f>
        <v>OK</v>
      </c>
      <c r="E227" s="146" t="str">
        <f>IF(A227="","",IF(COUNTIF(Month_Engine!B:B,TRIM(J227))&gt;0,"OK","Missing"))</f>
        <v>OK</v>
      </c>
      <c r="F227" s="146">
        <f t="shared" si="23"/>
        <v>31</v>
      </c>
      <c r="G227" s="146">
        <f t="shared" si="18"/>
        <v>24</v>
      </c>
      <c r="H227" s="150" t="str">
        <f t="shared" si="19"/>
        <v>OK</v>
      </c>
      <c r="I227" s="443">
        <v>46173</v>
      </c>
      <c r="J227" s="444" t="s">
        <v>1573</v>
      </c>
      <c r="K227" s="444" t="s">
        <v>238</v>
      </c>
      <c r="L227" s="445">
        <v>21</v>
      </c>
      <c r="M227" s="445">
        <v>2</v>
      </c>
      <c r="N227" s="445">
        <v>5</v>
      </c>
      <c r="O227" s="445">
        <v>1</v>
      </c>
      <c r="P227" s="445">
        <v>2</v>
      </c>
      <c r="Q227" s="445">
        <v>0</v>
      </c>
      <c r="R227" s="446">
        <v>0</v>
      </c>
      <c r="S227" s="146" t="str">
        <f t="shared" si="20"/>
        <v>Worker-SV2</v>
      </c>
    </row>
    <row r="228" spans="1:19" x14ac:dyDescent="0.45">
      <c r="A228" s="144" t="str">
        <f t="shared" si="21"/>
        <v>SV2PCOM050</v>
      </c>
      <c r="B228" s="143" t="str">
        <f t="shared" si="22"/>
        <v>May2026_SV2PCOM050</v>
      </c>
      <c r="C228" s="143" t="str">
        <f>IF(A228="","",IF(COUNTIF($B$2:B227,B228)&gt;0,"⚠ DUPLICATE","OK"))</f>
        <v>OK</v>
      </c>
      <c r="D228" s="146" t="str">
        <f>IF($A228="","",IF(ISNA(_xlfn.XLOOKUP(TRIM($A228),MASTER_Workers!$B$2:$B$474,MASTER_Workers!$B$2:$B$474)),"Master Missing","OK"))</f>
        <v>OK</v>
      </c>
      <c r="E228" s="146" t="str">
        <f>IF(A228="","",IF(COUNTIF(Month_Engine!B:B,TRIM(J228))&gt;0,"OK","Missing"))</f>
        <v>OK</v>
      </c>
      <c r="F228" s="146">
        <f t="shared" si="23"/>
        <v>31</v>
      </c>
      <c r="G228" s="146">
        <f t="shared" si="18"/>
        <v>24</v>
      </c>
      <c r="H228" s="150" t="str">
        <f t="shared" si="19"/>
        <v>OK</v>
      </c>
      <c r="I228" s="443">
        <v>46173</v>
      </c>
      <c r="J228" s="444" t="s">
        <v>1574</v>
      </c>
      <c r="K228" s="444" t="s">
        <v>240</v>
      </c>
      <c r="L228" s="445">
        <v>21</v>
      </c>
      <c r="M228" s="445">
        <v>2</v>
      </c>
      <c r="N228" s="445">
        <v>5</v>
      </c>
      <c r="O228" s="445">
        <v>1</v>
      </c>
      <c r="P228" s="445">
        <v>2</v>
      </c>
      <c r="Q228" s="445">
        <v>0</v>
      </c>
      <c r="R228" s="446">
        <v>0</v>
      </c>
      <c r="S228" s="146" t="str">
        <f t="shared" si="20"/>
        <v>Worker-SV2</v>
      </c>
    </row>
    <row r="229" spans="1:19" x14ac:dyDescent="0.45">
      <c r="A229" s="144" t="str">
        <f t="shared" si="21"/>
        <v>SV2PCOM051</v>
      </c>
      <c r="B229" s="143" t="str">
        <f t="shared" si="22"/>
        <v>May2026_SV2PCOM051</v>
      </c>
      <c r="C229" s="143" t="str">
        <f>IF(A229="","",IF(COUNTIF($B$2:B228,B229)&gt;0,"⚠ DUPLICATE","OK"))</f>
        <v>OK</v>
      </c>
      <c r="D229" s="146" t="str">
        <f>IF($A229="","",IF(ISNA(_xlfn.XLOOKUP(TRIM($A229),MASTER_Workers!$B$2:$B$474,MASTER_Workers!$B$2:$B$474)),"Master Missing","OK"))</f>
        <v>OK</v>
      </c>
      <c r="E229" s="146" t="str">
        <f>IF(A229="","",IF(COUNTIF(Month_Engine!B:B,TRIM(J229))&gt;0,"OK","Missing"))</f>
        <v>OK</v>
      </c>
      <c r="F229" s="146">
        <f t="shared" si="23"/>
        <v>31</v>
      </c>
      <c r="G229" s="146">
        <f t="shared" si="18"/>
        <v>26</v>
      </c>
      <c r="H229" s="150" t="str">
        <f t="shared" si="19"/>
        <v>OK</v>
      </c>
      <c r="I229" s="443">
        <v>46173</v>
      </c>
      <c r="J229" s="444" t="s">
        <v>1575</v>
      </c>
      <c r="K229" s="444" t="s">
        <v>242</v>
      </c>
      <c r="L229" s="445">
        <v>21</v>
      </c>
      <c r="M229" s="445">
        <v>0</v>
      </c>
      <c r="N229" s="445">
        <v>5</v>
      </c>
      <c r="O229" s="445">
        <v>1</v>
      </c>
      <c r="P229" s="445">
        <v>4</v>
      </c>
      <c r="Q229" s="445">
        <v>0</v>
      </c>
      <c r="R229" s="446">
        <v>0</v>
      </c>
      <c r="S229" s="146" t="str">
        <f t="shared" si="20"/>
        <v>Worker-SV2</v>
      </c>
    </row>
    <row r="230" spans="1:19" x14ac:dyDescent="0.45">
      <c r="A230" s="144" t="str">
        <f t="shared" si="21"/>
        <v>SV2PCOM052</v>
      </c>
      <c r="B230" s="143" t="str">
        <f t="shared" si="22"/>
        <v>May2026_SV2PCOM052</v>
      </c>
      <c r="C230" s="143" t="str">
        <f>IF(A230="","",IF(COUNTIF($B$2:B229,B230)&gt;0,"⚠ DUPLICATE","OK"))</f>
        <v>OK</v>
      </c>
      <c r="D230" s="146" t="str">
        <f>IF($A230="","",IF(ISNA(_xlfn.XLOOKUP(TRIM($A230),MASTER_Workers!$B$2:$B$474,MASTER_Workers!$B$2:$B$474)),"Master Missing","OK"))</f>
        <v>OK</v>
      </c>
      <c r="E230" s="146" t="str">
        <f>IF(A230="","",IF(COUNTIF(Month_Engine!B:B,TRIM(J230))&gt;0,"OK","Missing"))</f>
        <v>OK</v>
      </c>
      <c r="F230" s="146">
        <f t="shared" si="23"/>
        <v>31</v>
      </c>
      <c r="G230" s="146">
        <f t="shared" si="18"/>
        <v>26</v>
      </c>
      <c r="H230" s="150" t="str">
        <f t="shared" si="19"/>
        <v>OK</v>
      </c>
      <c r="I230" s="443">
        <v>46173</v>
      </c>
      <c r="J230" s="444" t="s">
        <v>1576</v>
      </c>
      <c r="K230" s="444" t="s">
        <v>244</v>
      </c>
      <c r="L230" s="445">
        <v>20</v>
      </c>
      <c r="M230" s="445">
        <v>0</v>
      </c>
      <c r="N230" s="445">
        <v>5</v>
      </c>
      <c r="O230" s="445">
        <v>1</v>
      </c>
      <c r="P230" s="445">
        <v>5</v>
      </c>
      <c r="Q230" s="445">
        <v>0</v>
      </c>
      <c r="R230" s="446">
        <v>0</v>
      </c>
      <c r="S230" s="146" t="str">
        <f t="shared" si="20"/>
        <v>Worker-SV2</v>
      </c>
    </row>
    <row r="231" spans="1:19" x14ac:dyDescent="0.45">
      <c r="A231" s="144" t="str">
        <f t="shared" si="21"/>
        <v>SV2PCOM053</v>
      </c>
      <c r="B231" s="143" t="str">
        <f t="shared" si="22"/>
        <v>May2026_SV2PCOM053</v>
      </c>
      <c r="C231" s="143" t="str">
        <f>IF(A231="","",IF(COUNTIF($B$2:B230,B231)&gt;0,"⚠ DUPLICATE","OK"))</f>
        <v>OK</v>
      </c>
      <c r="D231" s="146" t="str">
        <f>IF($A231="","",IF(ISNA(_xlfn.XLOOKUP(TRIM($A231),MASTER_Workers!$B$2:$B$474,MASTER_Workers!$B$2:$B$474)),"Master Missing","OK"))</f>
        <v>OK</v>
      </c>
      <c r="E231" s="146" t="str">
        <f>IF(A231="","",IF(COUNTIF(Month_Engine!B:B,TRIM(J231))&gt;0,"OK","Missing"))</f>
        <v>OK</v>
      </c>
      <c r="F231" s="146">
        <f t="shared" si="23"/>
        <v>31</v>
      </c>
      <c r="G231" s="146">
        <f t="shared" si="18"/>
        <v>26</v>
      </c>
      <c r="H231" s="150" t="str">
        <f t="shared" si="19"/>
        <v>OK</v>
      </c>
      <c r="I231" s="443">
        <v>46173</v>
      </c>
      <c r="J231" s="444" t="s">
        <v>1577</v>
      </c>
      <c r="K231" s="444" t="s">
        <v>246</v>
      </c>
      <c r="L231" s="445">
        <v>12</v>
      </c>
      <c r="M231" s="445">
        <v>0</v>
      </c>
      <c r="N231" s="445">
        <v>5</v>
      </c>
      <c r="O231" s="445">
        <v>1</v>
      </c>
      <c r="P231" s="445">
        <v>13</v>
      </c>
      <c r="Q231" s="445">
        <v>0</v>
      </c>
      <c r="R231" s="446">
        <v>0</v>
      </c>
      <c r="S231" s="146" t="str">
        <f t="shared" si="20"/>
        <v>Worker-SV2</v>
      </c>
    </row>
    <row r="232" spans="1:19" x14ac:dyDescent="0.45">
      <c r="A232" s="144" t="str">
        <f t="shared" si="21"/>
        <v>SV2PCOM054</v>
      </c>
      <c r="B232" s="143" t="str">
        <f t="shared" si="22"/>
        <v>May2026_SV2PCOM054</v>
      </c>
      <c r="C232" s="143" t="str">
        <f>IF(A232="","",IF(COUNTIF($B$2:B231,B232)&gt;0,"⚠ DUPLICATE","OK"))</f>
        <v>OK</v>
      </c>
      <c r="D232" s="146" t="str">
        <f>IF($A232="","",IF(ISNA(_xlfn.XLOOKUP(TRIM($A232),MASTER_Workers!$B$2:$B$474,MASTER_Workers!$B$2:$B$474)),"Master Missing","OK"))</f>
        <v>OK</v>
      </c>
      <c r="E232" s="146" t="str">
        <f>IF(A232="","",IF(COUNTIF(Month_Engine!B:B,TRIM(J232))&gt;0,"OK","Missing"))</f>
        <v>OK</v>
      </c>
      <c r="F232" s="146">
        <f t="shared" si="23"/>
        <v>31</v>
      </c>
      <c r="G232" s="146">
        <f t="shared" si="18"/>
        <v>22</v>
      </c>
      <c r="H232" s="150" t="str">
        <f t="shared" si="19"/>
        <v>OK</v>
      </c>
      <c r="I232" s="443">
        <v>46173</v>
      </c>
      <c r="J232" s="444" t="s">
        <v>1578</v>
      </c>
      <c r="K232" s="444" t="s">
        <v>249</v>
      </c>
      <c r="L232" s="445">
        <v>21</v>
      </c>
      <c r="M232" s="445">
        <v>4</v>
      </c>
      <c r="N232" s="445">
        <v>5</v>
      </c>
      <c r="O232" s="445">
        <v>1</v>
      </c>
      <c r="P232" s="445">
        <v>0</v>
      </c>
      <c r="Q232" s="445">
        <v>0</v>
      </c>
      <c r="R232" s="446">
        <v>0</v>
      </c>
      <c r="S232" s="146" t="str">
        <f t="shared" si="20"/>
        <v>Worker-SV2</v>
      </c>
    </row>
    <row r="233" spans="1:19" x14ac:dyDescent="0.45">
      <c r="A233" s="144" t="str">
        <f t="shared" si="21"/>
        <v>SV2PCOM055</v>
      </c>
      <c r="B233" s="143" t="str">
        <f t="shared" si="22"/>
        <v>May2026_SV2PCOM055</v>
      </c>
      <c r="C233" s="143" t="str">
        <f>IF(A233="","",IF(COUNTIF($B$2:B232,B233)&gt;0,"⚠ DUPLICATE","OK"))</f>
        <v>OK</v>
      </c>
      <c r="D233" s="146" t="str">
        <f>IF($A233="","",IF(ISNA(_xlfn.XLOOKUP(TRIM($A233),MASTER_Workers!$B$2:$B$474,MASTER_Workers!$B$2:$B$474)),"Master Missing","OK"))</f>
        <v>OK</v>
      </c>
      <c r="E233" s="146" t="str">
        <f>IF(A233="","",IF(COUNTIF(Month_Engine!B:B,TRIM(J233))&gt;0,"OK","Missing"))</f>
        <v>OK</v>
      </c>
      <c r="F233" s="146">
        <f t="shared" si="23"/>
        <v>31</v>
      </c>
      <c r="G233" s="146">
        <f t="shared" si="18"/>
        <v>26</v>
      </c>
      <c r="H233" s="150" t="str">
        <f t="shared" si="19"/>
        <v>OK</v>
      </c>
      <c r="I233" s="443">
        <v>46173</v>
      </c>
      <c r="J233" s="444" t="s">
        <v>1579</v>
      </c>
      <c r="K233" s="444" t="s">
        <v>251</v>
      </c>
      <c r="L233" s="445">
        <v>23</v>
      </c>
      <c r="M233" s="445">
        <v>0</v>
      </c>
      <c r="N233" s="445">
        <v>5</v>
      </c>
      <c r="O233" s="445">
        <v>1</v>
      </c>
      <c r="P233" s="445">
        <v>2</v>
      </c>
      <c r="Q233" s="445">
        <v>0</v>
      </c>
      <c r="R233" s="446">
        <v>0</v>
      </c>
      <c r="S233" s="146" t="str">
        <f t="shared" si="20"/>
        <v>Worker-SV2</v>
      </c>
    </row>
    <row r="234" spans="1:19" x14ac:dyDescent="0.45">
      <c r="A234" s="144" t="str">
        <f t="shared" si="21"/>
        <v>SV2PCOM056</v>
      </c>
      <c r="B234" s="143" t="str">
        <f t="shared" si="22"/>
        <v>May2026_SV2PCOM056</v>
      </c>
      <c r="C234" s="143" t="str">
        <f>IF(A234="","",IF(COUNTIF($B$2:B233,B234)&gt;0,"⚠ DUPLICATE","OK"))</f>
        <v>OK</v>
      </c>
      <c r="D234" s="146" t="str">
        <f>IF($A234="","",IF(ISNA(_xlfn.XLOOKUP(TRIM($A234),MASTER_Workers!$B$2:$B$474,MASTER_Workers!$B$2:$B$474)),"Master Missing","OK"))</f>
        <v>OK</v>
      </c>
      <c r="E234" s="146" t="str">
        <f>IF(A234="","",IF(COUNTIF(Month_Engine!B:B,TRIM(J234))&gt;0,"OK","Missing"))</f>
        <v>OK</v>
      </c>
      <c r="F234" s="146">
        <f t="shared" si="23"/>
        <v>31</v>
      </c>
      <c r="G234" s="146">
        <f t="shared" si="18"/>
        <v>25</v>
      </c>
      <c r="H234" s="150" t="str">
        <f t="shared" si="19"/>
        <v>OK</v>
      </c>
      <c r="I234" s="443">
        <v>46173</v>
      </c>
      <c r="J234" s="444" t="s">
        <v>1580</v>
      </c>
      <c r="K234" s="444" t="s">
        <v>1581</v>
      </c>
      <c r="L234" s="445">
        <v>24</v>
      </c>
      <c r="M234" s="445">
        <v>1</v>
      </c>
      <c r="N234" s="445">
        <v>5</v>
      </c>
      <c r="O234" s="445">
        <v>1</v>
      </c>
      <c r="P234" s="445">
        <v>0</v>
      </c>
      <c r="Q234" s="445">
        <v>0</v>
      </c>
      <c r="R234" s="446">
        <v>0</v>
      </c>
      <c r="S234" s="146" t="str">
        <f t="shared" si="20"/>
        <v>Worker-SV2</v>
      </c>
    </row>
    <row r="235" spans="1:19" x14ac:dyDescent="0.45">
      <c r="A235" s="144" t="str">
        <f t="shared" si="21"/>
        <v>SV2PCOM057</v>
      </c>
      <c r="B235" s="143" t="str">
        <f t="shared" si="22"/>
        <v>May2026_SV2PCOM057</v>
      </c>
      <c r="C235" s="143" t="str">
        <f>IF(A235="","",IF(COUNTIF($B$2:B234,B235)&gt;0,"⚠ DUPLICATE","OK"))</f>
        <v>OK</v>
      </c>
      <c r="D235" s="146" t="str">
        <f>IF($A235="","",IF(ISNA(_xlfn.XLOOKUP(TRIM($A235),MASTER_Workers!$B$2:$B$474,MASTER_Workers!$B$2:$B$474)),"Master Missing","OK"))</f>
        <v>OK</v>
      </c>
      <c r="E235" s="146" t="str">
        <f>IF(A235="","",IF(COUNTIF(Month_Engine!B:B,TRIM(J235))&gt;0,"OK","Missing"))</f>
        <v>OK</v>
      </c>
      <c r="F235" s="146">
        <f t="shared" si="23"/>
        <v>31</v>
      </c>
      <c r="G235" s="146">
        <f t="shared" si="18"/>
        <v>22</v>
      </c>
      <c r="H235" s="150" t="str">
        <f t="shared" si="19"/>
        <v>OK</v>
      </c>
      <c r="I235" s="443">
        <v>46173</v>
      </c>
      <c r="J235" s="444" t="s">
        <v>1582</v>
      </c>
      <c r="K235" s="444" t="s">
        <v>257</v>
      </c>
      <c r="L235" s="445">
        <v>21</v>
      </c>
      <c r="M235" s="445">
        <v>4</v>
      </c>
      <c r="N235" s="445">
        <v>5</v>
      </c>
      <c r="O235" s="445">
        <v>1</v>
      </c>
      <c r="P235" s="445">
        <v>0</v>
      </c>
      <c r="Q235" s="445">
        <v>0</v>
      </c>
      <c r="R235" s="446">
        <v>0</v>
      </c>
      <c r="S235" s="146" t="str">
        <f t="shared" si="20"/>
        <v>Worker-SV2</v>
      </c>
    </row>
    <row r="236" spans="1:19" x14ac:dyDescent="0.45">
      <c r="A236" s="144" t="str">
        <f t="shared" si="21"/>
        <v>SV2PCOM058</v>
      </c>
      <c r="B236" s="143" t="str">
        <f t="shared" si="22"/>
        <v>May2026_SV2PCOM058</v>
      </c>
      <c r="C236" s="143" t="str">
        <f>IF(A236="","",IF(COUNTIF($B$2:B235,B236)&gt;0,"⚠ DUPLICATE","OK"))</f>
        <v>OK</v>
      </c>
      <c r="D236" s="146" t="str">
        <f>IF($A236="","",IF(ISNA(_xlfn.XLOOKUP(TRIM($A236),MASTER_Workers!$B$2:$B$474,MASTER_Workers!$B$2:$B$474)),"Master Missing","OK"))</f>
        <v>OK</v>
      </c>
      <c r="E236" s="146" t="str">
        <f>IF(A236="","",IF(COUNTIF(Month_Engine!B:B,TRIM(J236))&gt;0,"OK","Missing"))</f>
        <v>OK</v>
      </c>
      <c r="F236" s="146">
        <f t="shared" si="23"/>
        <v>31</v>
      </c>
      <c r="G236" s="146">
        <f t="shared" si="18"/>
        <v>25</v>
      </c>
      <c r="H236" s="150" t="str">
        <f t="shared" si="19"/>
        <v>OK</v>
      </c>
      <c r="I236" s="443">
        <v>46173</v>
      </c>
      <c r="J236" s="444" t="s">
        <v>1583</v>
      </c>
      <c r="K236" s="444" t="s">
        <v>1584</v>
      </c>
      <c r="L236" s="445">
        <v>24</v>
      </c>
      <c r="M236" s="445">
        <v>1</v>
      </c>
      <c r="N236" s="445">
        <v>5</v>
      </c>
      <c r="O236" s="445">
        <v>1</v>
      </c>
      <c r="P236" s="445">
        <v>0</v>
      </c>
      <c r="Q236" s="445">
        <v>0</v>
      </c>
      <c r="R236" s="446">
        <v>0</v>
      </c>
      <c r="S236" s="146" t="str">
        <f t="shared" si="20"/>
        <v>Worker-SV2</v>
      </c>
    </row>
    <row r="237" spans="1:19" x14ac:dyDescent="0.45">
      <c r="A237" s="144" t="str">
        <f t="shared" si="21"/>
        <v>SV2PCOM059</v>
      </c>
      <c r="B237" s="143" t="str">
        <f t="shared" si="22"/>
        <v>May2026_SV2PCOM059</v>
      </c>
      <c r="C237" s="143" t="str">
        <f>IF(A237="","",IF(COUNTIF($B$2:B236,B237)&gt;0,"⚠ DUPLICATE","OK"))</f>
        <v>OK</v>
      </c>
      <c r="D237" s="146" t="str">
        <f>IF($A237="","",IF(ISNA(_xlfn.XLOOKUP(TRIM($A237),MASTER_Workers!$B$2:$B$474,MASTER_Workers!$B$2:$B$474)),"Master Missing","OK"))</f>
        <v>OK</v>
      </c>
      <c r="E237" s="146" t="str">
        <f>IF(A237="","",IF(COUNTIF(Month_Engine!B:B,TRIM(J237))&gt;0,"OK","Missing"))</f>
        <v>OK</v>
      </c>
      <c r="F237" s="146">
        <f t="shared" si="23"/>
        <v>31</v>
      </c>
      <c r="G237" s="146">
        <f t="shared" si="18"/>
        <v>22</v>
      </c>
      <c r="H237" s="150" t="str">
        <f t="shared" si="19"/>
        <v>OK</v>
      </c>
      <c r="I237" s="443">
        <v>46173</v>
      </c>
      <c r="J237" s="444" t="s">
        <v>1585</v>
      </c>
      <c r="K237" s="444" t="s">
        <v>261</v>
      </c>
      <c r="L237" s="445">
        <v>17</v>
      </c>
      <c r="M237" s="445">
        <v>4</v>
      </c>
      <c r="N237" s="445">
        <v>5</v>
      </c>
      <c r="O237" s="445">
        <v>1</v>
      </c>
      <c r="P237" s="445">
        <v>4</v>
      </c>
      <c r="Q237" s="445">
        <v>0</v>
      </c>
      <c r="R237" s="446">
        <v>0</v>
      </c>
      <c r="S237" s="146" t="str">
        <f t="shared" si="20"/>
        <v>Worker-SV2</v>
      </c>
    </row>
    <row r="238" spans="1:19" x14ac:dyDescent="0.45">
      <c r="A238" s="144" t="str">
        <f t="shared" si="21"/>
        <v>SV2PCOM060</v>
      </c>
      <c r="B238" s="143" t="str">
        <f t="shared" si="22"/>
        <v>May2026_SV2PCOM060</v>
      </c>
      <c r="C238" s="143" t="str">
        <f>IF(A238="","",IF(COUNTIF($B$2:B237,B238)&gt;0,"⚠ DUPLICATE","OK"))</f>
        <v>OK</v>
      </c>
      <c r="D238" s="146" t="str">
        <f>IF($A238="","",IF(ISNA(_xlfn.XLOOKUP(TRIM($A238),MASTER_Workers!$B$2:$B$474,MASTER_Workers!$B$2:$B$474)),"Master Missing","OK"))</f>
        <v>OK</v>
      </c>
      <c r="E238" s="146" t="str">
        <f>IF(A238="","",IF(COUNTIF(Month_Engine!B:B,TRIM(J238))&gt;0,"OK","Missing"))</f>
        <v>OK</v>
      </c>
      <c r="F238" s="146">
        <f t="shared" si="23"/>
        <v>31</v>
      </c>
      <c r="G238" s="146">
        <f t="shared" si="18"/>
        <v>24</v>
      </c>
      <c r="H238" s="150" t="str">
        <f t="shared" si="19"/>
        <v>OK</v>
      </c>
      <c r="I238" s="443">
        <v>46173</v>
      </c>
      <c r="J238" s="444" t="s">
        <v>1586</v>
      </c>
      <c r="K238" s="444" t="s">
        <v>266</v>
      </c>
      <c r="L238" s="445">
        <v>23</v>
      </c>
      <c r="M238" s="445">
        <v>2</v>
      </c>
      <c r="N238" s="445">
        <v>5</v>
      </c>
      <c r="O238" s="445">
        <v>1</v>
      </c>
      <c r="P238" s="445">
        <v>0</v>
      </c>
      <c r="Q238" s="445">
        <v>0</v>
      </c>
      <c r="R238" s="446">
        <v>0</v>
      </c>
      <c r="S238" s="146" t="str">
        <f t="shared" si="20"/>
        <v>Worker-SV2</v>
      </c>
    </row>
    <row r="239" spans="1:19" x14ac:dyDescent="0.45">
      <c r="A239" s="144" t="str">
        <f t="shared" si="21"/>
        <v>SV2PCOM061</v>
      </c>
      <c r="B239" s="143" t="str">
        <f t="shared" si="22"/>
        <v>May2026_SV2PCOM061</v>
      </c>
      <c r="C239" s="143" t="str">
        <f>IF(A239="","",IF(COUNTIF($B$2:B238,B239)&gt;0,"⚠ DUPLICATE","OK"))</f>
        <v>OK</v>
      </c>
      <c r="D239" s="146" t="str">
        <f>IF($A239="","",IF(ISNA(_xlfn.XLOOKUP(TRIM($A239),MASTER_Workers!$B$2:$B$474,MASTER_Workers!$B$2:$B$474)),"Master Missing","OK"))</f>
        <v>OK</v>
      </c>
      <c r="E239" s="146" t="str">
        <f>IF(A239="","",IF(COUNTIF(Month_Engine!B:B,TRIM(J239))&gt;0,"OK","Missing"))</f>
        <v>OK</v>
      </c>
      <c r="F239" s="146">
        <f t="shared" si="23"/>
        <v>31</v>
      </c>
      <c r="G239" s="146">
        <f t="shared" si="18"/>
        <v>21.5</v>
      </c>
      <c r="H239" s="150" t="str">
        <f t="shared" si="19"/>
        <v>OK</v>
      </c>
      <c r="I239" s="443">
        <v>46173</v>
      </c>
      <c r="J239" s="444" t="s">
        <v>1587</v>
      </c>
      <c r="K239" s="444" t="s">
        <v>1588</v>
      </c>
      <c r="L239" s="445">
        <v>16.5</v>
      </c>
      <c r="M239" s="445">
        <v>4.5</v>
      </c>
      <c r="N239" s="445">
        <v>5</v>
      </c>
      <c r="O239" s="445">
        <v>1</v>
      </c>
      <c r="P239" s="445">
        <v>4</v>
      </c>
      <c r="Q239" s="445">
        <v>0</v>
      </c>
      <c r="R239" s="446">
        <v>0</v>
      </c>
      <c r="S239" s="146" t="str">
        <f t="shared" si="20"/>
        <v>Worker-SV2</v>
      </c>
    </row>
    <row r="240" spans="1:19" x14ac:dyDescent="0.45">
      <c r="A240" s="144" t="str">
        <f t="shared" si="21"/>
        <v>SV2PCOM062</v>
      </c>
      <c r="B240" s="143" t="str">
        <f t="shared" si="22"/>
        <v>May2026_SV2PCOM062</v>
      </c>
      <c r="C240" s="143" t="str">
        <f>IF(A240="","",IF(COUNTIF($B$2:B239,B240)&gt;0,"⚠ DUPLICATE","OK"))</f>
        <v>OK</v>
      </c>
      <c r="D240" s="146" t="str">
        <f>IF($A240="","",IF(ISNA(_xlfn.XLOOKUP(TRIM($A240),MASTER_Workers!$B$2:$B$474,MASTER_Workers!$B$2:$B$474)),"Master Missing","OK"))</f>
        <v>OK</v>
      </c>
      <c r="E240" s="146" t="str">
        <f>IF(A240="","",IF(COUNTIF(Month_Engine!B:B,TRIM(J240))&gt;0,"OK","Missing"))</f>
        <v>OK</v>
      </c>
      <c r="F240" s="146">
        <f t="shared" si="23"/>
        <v>31</v>
      </c>
      <c r="G240" s="146">
        <f t="shared" si="18"/>
        <v>22</v>
      </c>
      <c r="H240" s="150" t="str">
        <f t="shared" si="19"/>
        <v>OK</v>
      </c>
      <c r="I240" s="443">
        <v>46173</v>
      </c>
      <c r="J240" s="444" t="s">
        <v>1589</v>
      </c>
      <c r="K240" s="444" t="s">
        <v>1590</v>
      </c>
      <c r="L240" s="445">
        <v>21</v>
      </c>
      <c r="M240" s="445">
        <v>4</v>
      </c>
      <c r="N240" s="445">
        <v>5</v>
      </c>
      <c r="O240" s="445">
        <v>1</v>
      </c>
      <c r="P240" s="445">
        <v>0</v>
      </c>
      <c r="Q240" s="445">
        <v>0</v>
      </c>
      <c r="R240" s="446">
        <v>0</v>
      </c>
      <c r="S240" s="146" t="str">
        <f t="shared" si="20"/>
        <v>Worker-SV2</v>
      </c>
    </row>
    <row r="241" spans="1:19" x14ac:dyDescent="0.45">
      <c r="A241" s="144" t="str">
        <f t="shared" si="21"/>
        <v>SV2PCOM063</v>
      </c>
      <c r="B241" s="143" t="str">
        <f t="shared" si="22"/>
        <v>May2026_SV2PCOM063</v>
      </c>
      <c r="C241" s="143" t="str">
        <f>IF(A241="","",IF(COUNTIF($B$2:B240,B241)&gt;0,"⚠ DUPLICATE","OK"))</f>
        <v>OK</v>
      </c>
      <c r="D241" s="146" t="str">
        <f>IF($A241="","",IF(ISNA(_xlfn.XLOOKUP(TRIM($A241),MASTER_Workers!$B$2:$B$474,MASTER_Workers!$B$2:$B$474)),"Master Missing","OK"))</f>
        <v>OK</v>
      </c>
      <c r="E241" s="146" t="str">
        <f>IF(A241="","",IF(COUNTIF(Month_Engine!B:B,TRIM(J241))&gt;0,"OK","Missing"))</f>
        <v>OK</v>
      </c>
      <c r="F241" s="146">
        <f t="shared" si="23"/>
        <v>31</v>
      </c>
      <c r="G241" s="146">
        <f t="shared" si="18"/>
        <v>24</v>
      </c>
      <c r="H241" s="150" t="str">
        <f t="shared" si="19"/>
        <v>OK</v>
      </c>
      <c r="I241" s="443">
        <v>46173</v>
      </c>
      <c r="J241" s="444" t="s">
        <v>1591</v>
      </c>
      <c r="K241" s="444" t="s">
        <v>284</v>
      </c>
      <c r="L241" s="445">
        <v>23</v>
      </c>
      <c r="M241" s="445">
        <v>2</v>
      </c>
      <c r="N241" s="445">
        <v>5</v>
      </c>
      <c r="O241" s="445">
        <v>1</v>
      </c>
      <c r="P241" s="445">
        <v>0</v>
      </c>
      <c r="Q241" s="445">
        <v>0</v>
      </c>
      <c r="R241" s="446">
        <v>0</v>
      </c>
      <c r="S241" s="146" t="str">
        <f t="shared" si="20"/>
        <v>Worker-SV2</v>
      </c>
    </row>
    <row r="242" spans="1:19" x14ac:dyDescent="0.45">
      <c r="A242" s="144" t="str">
        <f t="shared" si="21"/>
        <v>SV2PCOM064</v>
      </c>
      <c r="B242" s="143" t="str">
        <f t="shared" si="22"/>
        <v>May2026_SV2PCOM064</v>
      </c>
      <c r="C242" s="143" t="str">
        <f>IF(A242="","",IF(COUNTIF($B$2:B241,B242)&gt;0,"⚠ DUPLICATE","OK"))</f>
        <v>OK</v>
      </c>
      <c r="D242" s="146" t="str">
        <f>IF($A242="","",IF(ISNA(_xlfn.XLOOKUP(TRIM($A242),MASTER_Workers!$B$2:$B$474,MASTER_Workers!$B$2:$B$474)),"Master Missing","OK"))</f>
        <v>OK</v>
      </c>
      <c r="E242" s="146" t="str">
        <f>IF(A242="","",IF(COUNTIF(Month_Engine!B:B,TRIM(J242))&gt;0,"OK","Missing"))</f>
        <v>OK</v>
      </c>
      <c r="F242" s="146">
        <f t="shared" si="23"/>
        <v>31</v>
      </c>
      <c r="G242" s="146">
        <f t="shared" si="18"/>
        <v>21</v>
      </c>
      <c r="H242" s="150" t="str">
        <f t="shared" si="19"/>
        <v>OK</v>
      </c>
      <c r="I242" s="443">
        <v>46173</v>
      </c>
      <c r="J242" s="444" t="s">
        <v>1592</v>
      </c>
      <c r="K242" s="444" t="s">
        <v>286</v>
      </c>
      <c r="L242" s="445">
        <v>20</v>
      </c>
      <c r="M242" s="445">
        <v>5</v>
      </c>
      <c r="N242" s="445">
        <v>5</v>
      </c>
      <c r="O242" s="445">
        <v>1</v>
      </c>
      <c r="P242" s="445">
        <v>0</v>
      </c>
      <c r="Q242" s="445">
        <v>0</v>
      </c>
      <c r="R242" s="446">
        <v>0</v>
      </c>
      <c r="S242" s="146" t="str">
        <f t="shared" si="20"/>
        <v>Worker-SV2</v>
      </c>
    </row>
    <row r="243" spans="1:19" x14ac:dyDescent="0.45">
      <c r="A243" s="144" t="str">
        <f t="shared" si="21"/>
        <v>SV2PCOM065</v>
      </c>
      <c r="B243" s="143" t="str">
        <f t="shared" si="22"/>
        <v>May2026_SV2PCOM065</v>
      </c>
      <c r="C243" s="143" t="str">
        <f>IF(A243="","",IF(COUNTIF($B$2:B242,B243)&gt;0,"⚠ DUPLICATE","OK"))</f>
        <v>OK</v>
      </c>
      <c r="D243" s="146" t="str">
        <f>IF($A243="","",IF(ISNA(_xlfn.XLOOKUP(TRIM($A243),MASTER_Workers!$B$2:$B$474,MASTER_Workers!$B$2:$B$474)),"Master Missing","OK"))</f>
        <v>OK</v>
      </c>
      <c r="E243" s="146" t="str">
        <f>IF(A243="","",IF(COUNTIF(Month_Engine!B:B,TRIM(J243))&gt;0,"OK","Missing"))</f>
        <v>OK</v>
      </c>
      <c r="F243" s="146">
        <f t="shared" si="23"/>
        <v>31</v>
      </c>
      <c r="G243" s="146">
        <f t="shared" si="18"/>
        <v>25</v>
      </c>
      <c r="H243" s="150" t="str">
        <f t="shared" si="19"/>
        <v>OK</v>
      </c>
      <c r="I243" s="443">
        <v>46173</v>
      </c>
      <c r="J243" s="444" t="s">
        <v>1593</v>
      </c>
      <c r="K243" s="444" t="s">
        <v>288</v>
      </c>
      <c r="L243" s="445">
        <v>24</v>
      </c>
      <c r="M243" s="445">
        <v>1</v>
      </c>
      <c r="N243" s="445">
        <v>5</v>
      </c>
      <c r="O243" s="445">
        <v>1</v>
      </c>
      <c r="P243" s="445">
        <v>0</v>
      </c>
      <c r="Q243" s="445">
        <v>0</v>
      </c>
      <c r="R243" s="446">
        <v>0</v>
      </c>
      <c r="S243" s="146" t="str">
        <f t="shared" si="20"/>
        <v>Worker-SV2</v>
      </c>
    </row>
    <row r="244" spans="1:19" x14ac:dyDescent="0.45">
      <c r="A244" s="144" t="str">
        <f t="shared" si="21"/>
        <v>SV2PCOM066</v>
      </c>
      <c r="B244" s="143" t="str">
        <f t="shared" si="22"/>
        <v>May2026_SV2PCOM066</v>
      </c>
      <c r="C244" s="143" t="str">
        <f>IF(A244="","",IF(COUNTIF($B$2:B243,B244)&gt;0,"⚠ DUPLICATE","OK"))</f>
        <v>OK</v>
      </c>
      <c r="D244" s="146" t="str">
        <f>IF($A244="","",IF(ISNA(_xlfn.XLOOKUP(TRIM($A244),MASTER_Workers!$B$2:$B$474,MASTER_Workers!$B$2:$B$474)),"Master Missing","OK"))</f>
        <v>OK</v>
      </c>
      <c r="E244" s="146" t="str">
        <f>IF(A244="","",IF(COUNTIF(Month_Engine!B:B,TRIM(J244))&gt;0,"OK","Missing"))</f>
        <v>OK</v>
      </c>
      <c r="F244" s="146">
        <f t="shared" si="23"/>
        <v>31</v>
      </c>
      <c r="G244" s="146">
        <f t="shared" si="18"/>
        <v>20</v>
      </c>
      <c r="H244" s="150" t="str">
        <f t="shared" si="19"/>
        <v>OK</v>
      </c>
      <c r="I244" s="443">
        <v>46173</v>
      </c>
      <c r="J244" s="444" t="s">
        <v>1594</v>
      </c>
      <c r="K244" s="444" t="s">
        <v>1595</v>
      </c>
      <c r="L244" s="445">
        <v>14</v>
      </c>
      <c r="M244" s="445">
        <v>6</v>
      </c>
      <c r="N244" s="445">
        <v>5</v>
      </c>
      <c r="O244" s="447">
        <v>0</v>
      </c>
      <c r="P244" s="445">
        <v>6</v>
      </c>
      <c r="Q244" s="445">
        <v>0</v>
      </c>
      <c r="R244" s="446">
        <v>0</v>
      </c>
      <c r="S244" s="146" t="str">
        <f t="shared" si="20"/>
        <v>Worker-SV2</v>
      </c>
    </row>
    <row r="245" spans="1:19" x14ac:dyDescent="0.45">
      <c r="A245" s="144" t="str">
        <f t="shared" si="21"/>
        <v>SV2PCOM067</v>
      </c>
      <c r="B245" s="143" t="str">
        <f t="shared" si="22"/>
        <v>May2026_SV2PCOM067</v>
      </c>
      <c r="C245" s="143" t="str">
        <f>IF(A245="","",IF(COUNTIF($B$2:B244,B245)&gt;0,"⚠ DUPLICATE","OK"))</f>
        <v>OK</v>
      </c>
      <c r="D245" s="146" t="str">
        <f>IF($A245="","",IF(ISNA(_xlfn.XLOOKUP(TRIM($A245),MASTER_Workers!$B$2:$B$474,MASTER_Workers!$B$2:$B$474)),"Master Missing","OK"))</f>
        <v>OK</v>
      </c>
      <c r="E245" s="146" t="str">
        <f>IF(A245="","",IF(COUNTIF(Month_Engine!B:B,TRIM(J245))&gt;0,"OK","Missing"))</f>
        <v>OK</v>
      </c>
      <c r="F245" s="146">
        <f t="shared" si="23"/>
        <v>31</v>
      </c>
      <c r="G245" s="146">
        <f t="shared" si="18"/>
        <v>21</v>
      </c>
      <c r="H245" s="150" t="str">
        <f t="shared" si="19"/>
        <v>OK</v>
      </c>
      <c r="I245" s="443">
        <v>46173</v>
      </c>
      <c r="J245" s="444" t="s">
        <v>1596</v>
      </c>
      <c r="K245" s="444" t="s">
        <v>1597</v>
      </c>
      <c r="L245" s="445">
        <v>20</v>
      </c>
      <c r="M245" s="445">
        <v>5</v>
      </c>
      <c r="N245" s="445">
        <v>5</v>
      </c>
      <c r="O245" s="445">
        <v>1</v>
      </c>
      <c r="P245" s="445">
        <v>0</v>
      </c>
      <c r="Q245" s="445">
        <v>0</v>
      </c>
      <c r="R245" s="446">
        <v>0</v>
      </c>
      <c r="S245" s="146" t="str">
        <f t="shared" si="20"/>
        <v>Worker-SV2</v>
      </c>
    </row>
    <row r="246" spans="1:19" x14ac:dyDescent="0.45">
      <c r="A246" s="144" t="str">
        <f t="shared" si="21"/>
        <v>SV2PCOM068</v>
      </c>
      <c r="B246" s="143" t="str">
        <f t="shared" si="22"/>
        <v>May2026_SV2PCOM068</v>
      </c>
      <c r="C246" s="143" t="str">
        <f>IF(A246="","",IF(COUNTIF($B$2:B245,B246)&gt;0,"⚠ DUPLICATE","OK"))</f>
        <v>OK</v>
      </c>
      <c r="D246" s="146" t="str">
        <f>IF($A246="","",IF(ISNA(_xlfn.XLOOKUP(TRIM($A246),MASTER_Workers!$B$2:$B$474,MASTER_Workers!$B$2:$B$474)),"Master Missing","OK"))</f>
        <v>OK</v>
      </c>
      <c r="E246" s="146" t="str">
        <f>IF(A246="","",IF(COUNTIF(Month_Engine!B:B,TRIM(J246))&gt;0,"OK","Missing"))</f>
        <v>OK</v>
      </c>
      <c r="F246" s="146">
        <f t="shared" si="23"/>
        <v>31</v>
      </c>
      <c r="G246" s="146">
        <f t="shared" si="18"/>
        <v>24</v>
      </c>
      <c r="H246" s="150" t="str">
        <f t="shared" si="19"/>
        <v>OK</v>
      </c>
      <c r="I246" s="443">
        <v>46173</v>
      </c>
      <c r="J246" s="444" t="s">
        <v>1598</v>
      </c>
      <c r="K246" s="448" t="s">
        <v>296</v>
      </c>
      <c r="L246" s="445">
        <v>21</v>
      </c>
      <c r="M246" s="445">
        <v>2</v>
      </c>
      <c r="N246" s="445">
        <v>5</v>
      </c>
      <c r="O246" s="445">
        <v>1</v>
      </c>
      <c r="P246" s="445">
        <v>2</v>
      </c>
      <c r="Q246" s="445">
        <v>0</v>
      </c>
      <c r="R246" s="446">
        <v>0</v>
      </c>
      <c r="S246" s="146" t="str">
        <f t="shared" si="20"/>
        <v>Worker-SV2</v>
      </c>
    </row>
    <row r="247" spans="1:19" x14ac:dyDescent="0.45">
      <c r="A247" s="144" t="str">
        <f t="shared" si="21"/>
        <v>SV2PCOM069</v>
      </c>
      <c r="B247" s="143" t="str">
        <f t="shared" si="22"/>
        <v>May2026_SV2PCOM069</v>
      </c>
      <c r="C247" s="143" t="str">
        <f>IF(A247="","",IF(COUNTIF($B$2:B246,B247)&gt;0,"⚠ DUPLICATE","OK"))</f>
        <v>OK</v>
      </c>
      <c r="D247" s="146" t="str">
        <f>IF($A247="","",IF(ISNA(_xlfn.XLOOKUP(TRIM($A247),MASTER_Workers!$B$2:$B$474,MASTER_Workers!$B$2:$B$474)),"Master Missing","OK"))</f>
        <v>OK</v>
      </c>
      <c r="E247" s="146" t="str">
        <f>IF(A247="","",IF(COUNTIF(Month_Engine!B:B,TRIM(J247))&gt;0,"OK","Missing"))</f>
        <v>OK</v>
      </c>
      <c r="F247" s="146">
        <f t="shared" si="23"/>
        <v>31</v>
      </c>
      <c r="G247" s="146">
        <f t="shared" si="18"/>
        <v>25</v>
      </c>
      <c r="H247" s="150" t="str">
        <f t="shared" si="19"/>
        <v>OK</v>
      </c>
      <c r="I247" s="443">
        <v>46173</v>
      </c>
      <c r="J247" s="444" t="s">
        <v>1599</v>
      </c>
      <c r="K247" s="444" t="s">
        <v>298</v>
      </c>
      <c r="L247" s="445">
        <v>23</v>
      </c>
      <c r="M247" s="445">
        <v>1</v>
      </c>
      <c r="N247" s="445">
        <v>5</v>
      </c>
      <c r="O247" s="445">
        <v>1</v>
      </c>
      <c r="P247" s="445">
        <v>1</v>
      </c>
      <c r="Q247" s="445">
        <v>0</v>
      </c>
      <c r="R247" s="446">
        <v>0</v>
      </c>
      <c r="S247" s="146" t="str">
        <f t="shared" si="20"/>
        <v>Worker-SV2</v>
      </c>
    </row>
    <row r="248" spans="1:19" x14ac:dyDescent="0.45">
      <c r="A248" s="144" t="str">
        <f t="shared" si="21"/>
        <v>SV2PCOM070</v>
      </c>
      <c r="B248" s="143" t="str">
        <f t="shared" si="22"/>
        <v>May2026_SV2PCOM070</v>
      </c>
      <c r="C248" s="143" t="str">
        <f>IF(A248="","",IF(COUNTIF($B$2:B247,B248)&gt;0,"⚠ DUPLICATE","OK"))</f>
        <v>OK</v>
      </c>
      <c r="D248" s="146" t="str">
        <f>IF($A248="","",IF(ISNA(_xlfn.XLOOKUP(TRIM($A248),MASTER_Workers!$B$2:$B$474,MASTER_Workers!$B$2:$B$474)),"Master Missing","OK"))</f>
        <v>OK</v>
      </c>
      <c r="E248" s="146" t="str">
        <f>IF(A248="","",IF(COUNTIF(Month_Engine!B:B,TRIM(J248))&gt;0,"OK","Missing"))</f>
        <v>OK</v>
      </c>
      <c r="F248" s="146">
        <f t="shared" si="23"/>
        <v>31</v>
      </c>
      <c r="G248" s="146">
        <f t="shared" si="18"/>
        <v>19</v>
      </c>
      <c r="H248" s="150" t="str">
        <f t="shared" si="19"/>
        <v>OK</v>
      </c>
      <c r="I248" s="443">
        <v>46173</v>
      </c>
      <c r="J248" s="444" t="s">
        <v>1600</v>
      </c>
      <c r="K248" s="444" t="s">
        <v>301</v>
      </c>
      <c r="L248" s="445">
        <v>19</v>
      </c>
      <c r="M248" s="445">
        <v>7</v>
      </c>
      <c r="N248" s="445">
        <v>5</v>
      </c>
      <c r="O248" s="445">
        <v>0</v>
      </c>
      <c r="P248" s="447">
        <v>0</v>
      </c>
      <c r="Q248" s="445">
        <v>0</v>
      </c>
      <c r="R248" s="446">
        <v>0</v>
      </c>
      <c r="S248" s="146" t="str">
        <f t="shared" si="20"/>
        <v>Worker-SV2</v>
      </c>
    </row>
    <row r="249" spans="1:19" x14ac:dyDescent="0.45">
      <c r="A249" s="144" t="str">
        <f t="shared" si="21"/>
        <v>SV2PCOM071</v>
      </c>
      <c r="B249" s="143" t="str">
        <f t="shared" si="22"/>
        <v>May2026_SV2PCOM071</v>
      </c>
      <c r="C249" s="143" t="str">
        <f>IF(A249="","",IF(COUNTIF($B$2:B248,B249)&gt;0,"⚠ DUPLICATE","OK"))</f>
        <v>OK</v>
      </c>
      <c r="D249" s="146" t="str">
        <f>IF($A249="","",IF(ISNA(_xlfn.XLOOKUP(TRIM($A249),MASTER_Workers!$B$2:$B$474,MASTER_Workers!$B$2:$B$474)),"Master Missing","OK"))</f>
        <v>OK</v>
      </c>
      <c r="E249" s="146" t="str">
        <f>IF(A249="","",IF(COUNTIF(Month_Engine!B:B,TRIM(J249))&gt;0,"OK","Missing"))</f>
        <v>OK</v>
      </c>
      <c r="F249" s="146">
        <f t="shared" si="23"/>
        <v>31</v>
      </c>
      <c r="G249" s="146">
        <f t="shared" si="18"/>
        <v>24.5</v>
      </c>
      <c r="H249" s="150" t="str">
        <f t="shared" si="19"/>
        <v>OK</v>
      </c>
      <c r="I249" s="443">
        <v>46173</v>
      </c>
      <c r="J249" s="444" t="s">
        <v>1601</v>
      </c>
      <c r="K249" s="444" t="s">
        <v>303</v>
      </c>
      <c r="L249" s="445">
        <v>21.5</v>
      </c>
      <c r="M249" s="445">
        <v>1.5</v>
      </c>
      <c r="N249" s="445">
        <v>5</v>
      </c>
      <c r="O249" s="445">
        <v>1</v>
      </c>
      <c r="P249" s="445">
        <v>2</v>
      </c>
      <c r="Q249" s="445">
        <v>0</v>
      </c>
      <c r="R249" s="446">
        <v>0</v>
      </c>
      <c r="S249" s="146" t="str">
        <f t="shared" si="20"/>
        <v>Worker-SV2</v>
      </c>
    </row>
    <row r="250" spans="1:19" x14ac:dyDescent="0.45">
      <c r="A250" s="144" t="str">
        <f t="shared" si="21"/>
        <v>SV2PCOM072</v>
      </c>
      <c r="B250" s="143" t="str">
        <f t="shared" si="22"/>
        <v>May2026_SV2PCOM072</v>
      </c>
      <c r="C250" s="143" t="str">
        <f>IF(A250="","",IF(COUNTIF($B$2:B249,B250)&gt;0,"⚠ DUPLICATE","OK"))</f>
        <v>OK</v>
      </c>
      <c r="D250" s="146" t="str">
        <f>IF($A250="","",IF(ISNA(_xlfn.XLOOKUP(TRIM($A250),MASTER_Workers!$B$2:$B$474,MASTER_Workers!$B$2:$B$474)),"Master Missing","OK"))</f>
        <v>OK</v>
      </c>
      <c r="E250" s="146" t="str">
        <f>IF(A250="","",IF(COUNTIF(Month_Engine!B:B,TRIM(J250))&gt;0,"OK","Missing"))</f>
        <v>OK</v>
      </c>
      <c r="F250" s="146">
        <f t="shared" si="23"/>
        <v>31</v>
      </c>
      <c r="G250" s="146">
        <f t="shared" si="18"/>
        <v>26</v>
      </c>
      <c r="H250" s="150" t="str">
        <f t="shared" si="19"/>
        <v>OK</v>
      </c>
      <c r="I250" s="443">
        <v>46173</v>
      </c>
      <c r="J250" s="444" t="s">
        <v>1602</v>
      </c>
      <c r="K250" s="444" t="s">
        <v>305</v>
      </c>
      <c r="L250" s="445">
        <v>23</v>
      </c>
      <c r="M250" s="445">
        <v>0</v>
      </c>
      <c r="N250" s="445">
        <v>5</v>
      </c>
      <c r="O250" s="445">
        <v>1</v>
      </c>
      <c r="P250" s="445">
        <v>2</v>
      </c>
      <c r="Q250" s="445">
        <v>0</v>
      </c>
      <c r="R250" s="446">
        <v>0</v>
      </c>
      <c r="S250" s="146" t="str">
        <f t="shared" si="20"/>
        <v>Worker-SV2</v>
      </c>
    </row>
    <row r="251" spans="1:19" x14ac:dyDescent="0.45">
      <c r="A251" s="144" t="str">
        <f t="shared" si="21"/>
        <v>SV2PCOM073</v>
      </c>
      <c r="B251" s="143" t="str">
        <f t="shared" si="22"/>
        <v>May2026_SV2PCOM073</v>
      </c>
      <c r="C251" s="143" t="str">
        <f>IF(A251="","",IF(COUNTIF($B$2:B250,B251)&gt;0,"⚠ DUPLICATE","OK"))</f>
        <v>OK</v>
      </c>
      <c r="D251" s="146" t="str">
        <f>IF($A251="","",IF(ISNA(_xlfn.XLOOKUP(TRIM($A251),MASTER_Workers!$B$2:$B$474,MASTER_Workers!$B$2:$B$474)),"Master Missing","OK"))</f>
        <v>OK</v>
      </c>
      <c r="E251" s="146" t="str">
        <f>IF(A251="","",IF(COUNTIF(Month_Engine!B:B,TRIM(J251))&gt;0,"OK","Missing"))</f>
        <v>OK</v>
      </c>
      <c r="F251" s="146">
        <f t="shared" si="23"/>
        <v>31</v>
      </c>
      <c r="G251" s="146">
        <f t="shared" si="18"/>
        <v>26</v>
      </c>
      <c r="H251" s="150" t="str">
        <f t="shared" si="19"/>
        <v>OK</v>
      </c>
      <c r="I251" s="443">
        <v>46173</v>
      </c>
      <c r="J251" s="444" t="s">
        <v>1603</v>
      </c>
      <c r="K251" s="444" t="s">
        <v>307</v>
      </c>
      <c r="L251" s="445">
        <v>23</v>
      </c>
      <c r="M251" s="445">
        <v>0</v>
      </c>
      <c r="N251" s="445">
        <v>5</v>
      </c>
      <c r="O251" s="445">
        <v>1</v>
      </c>
      <c r="P251" s="445">
        <v>2</v>
      </c>
      <c r="Q251" s="445">
        <v>0</v>
      </c>
      <c r="R251" s="446">
        <v>0</v>
      </c>
      <c r="S251" s="146" t="str">
        <f t="shared" si="20"/>
        <v>Worker-SV2</v>
      </c>
    </row>
    <row r="252" spans="1:19" x14ac:dyDescent="0.45">
      <c r="A252" s="144" t="str">
        <f t="shared" si="21"/>
        <v>SV2PCOM074</v>
      </c>
      <c r="B252" s="143" t="str">
        <f t="shared" si="22"/>
        <v>May2026_SV2PCOM074</v>
      </c>
      <c r="C252" s="143" t="str">
        <f>IF(A252="","",IF(COUNTIF($B$2:B251,B252)&gt;0,"⚠ DUPLICATE","OK"))</f>
        <v>OK</v>
      </c>
      <c r="D252" s="146" t="str">
        <f>IF($A252="","",IF(ISNA(_xlfn.XLOOKUP(TRIM($A252),MASTER_Workers!$B$2:$B$474,MASTER_Workers!$B$2:$B$474)),"Master Missing","OK"))</f>
        <v>OK</v>
      </c>
      <c r="E252" s="146" t="str">
        <f>IF(A252="","",IF(COUNTIF(Month_Engine!B:B,TRIM(J252))&gt;0,"OK","Missing"))</f>
        <v>OK</v>
      </c>
      <c r="F252" s="146">
        <f t="shared" si="23"/>
        <v>31</v>
      </c>
      <c r="G252" s="146">
        <f t="shared" si="18"/>
        <v>24</v>
      </c>
      <c r="H252" s="150" t="str">
        <f t="shared" si="19"/>
        <v>OK</v>
      </c>
      <c r="I252" s="443">
        <v>46173</v>
      </c>
      <c r="J252" s="444" t="s">
        <v>1604</v>
      </c>
      <c r="K252" s="444" t="s">
        <v>315</v>
      </c>
      <c r="L252" s="445">
        <v>20</v>
      </c>
      <c r="M252" s="445">
        <v>2</v>
      </c>
      <c r="N252" s="445">
        <v>5</v>
      </c>
      <c r="O252" s="445">
        <v>1</v>
      </c>
      <c r="P252" s="445">
        <v>3</v>
      </c>
      <c r="Q252" s="445">
        <v>0</v>
      </c>
      <c r="R252" s="446">
        <v>0</v>
      </c>
      <c r="S252" s="146" t="str">
        <f t="shared" si="20"/>
        <v>Worker-SV2</v>
      </c>
    </row>
    <row r="253" spans="1:19" x14ac:dyDescent="0.45">
      <c r="A253" s="144" t="str">
        <f t="shared" si="21"/>
        <v>SV2PCOM075</v>
      </c>
      <c r="B253" s="143" t="str">
        <f t="shared" si="22"/>
        <v>May2026_SV2PCOM075</v>
      </c>
      <c r="C253" s="143" t="str">
        <f>IF(A253="","",IF(COUNTIF($B$2:B252,B253)&gt;0,"⚠ DUPLICATE","OK"))</f>
        <v>OK</v>
      </c>
      <c r="D253" s="146" t="str">
        <f>IF($A253="","",IF(ISNA(_xlfn.XLOOKUP(TRIM($A253),MASTER_Workers!$B$2:$B$474,MASTER_Workers!$B$2:$B$474)),"Master Missing","OK"))</f>
        <v>OK</v>
      </c>
      <c r="E253" s="146" t="str">
        <f>IF(A253="","",IF(COUNTIF(Month_Engine!B:B,TRIM(J253))&gt;0,"OK","Missing"))</f>
        <v>OK</v>
      </c>
      <c r="F253" s="146">
        <f t="shared" si="23"/>
        <v>31</v>
      </c>
      <c r="G253" s="146">
        <f t="shared" si="18"/>
        <v>23.5</v>
      </c>
      <c r="H253" s="150" t="str">
        <f t="shared" si="19"/>
        <v>OK</v>
      </c>
      <c r="I253" s="443">
        <v>46173</v>
      </c>
      <c r="J253" s="444" t="s">
        <v>1605</v>
      </c>
      <c r="K253" s="444" t="s">
        <v>317</v>
      </c>
      <c r="L253" s="445">
        <v>16.5</v>
      </c>
      <c r="M253" s="445">
        <v>2.5</v>
      </c>
      <c r="N253" s="445">
        <v>5</v>
      </c>
      <c r="O253" s="445">
        <v>1</v>
      </c>
      <c r="P253" s="445">
        <v>6</v>
      </c>
      <c r="Q253" s="445">
        <v>0</v>
      </c>
      <c r="R253" s="446">
        <v>0</v>
      </c>
      <c r="S253" s="146" t="str">
        <f t="shared" si="20"/>
        <v>Worker-SV2</v>
      </c>
    </row>
    <row r="254" spans="1:19" x14ac:dyDescent="0.45">
      <c r="A254" s="144" t="str">
        <f t="shared" si="21"/>
        <v>SV2PCOM076</v>
      </c>
      <c r="B254" s="143" t="str">
        <f t="shared" si="22"/>
        <v>May2026_SV2PCOM076</v>
      </c>
      <c r="C254" s="143" t="str">
        <f>IF(A254="","",IF(COUNTIF($B$2:B253,B254)&gt;0,"⚠ DUPLICATE","OK"))</f>
        <v>OK</v>
      </c>
      <c r="D254" s="146" t="str">
        <f>IF($A254="","",IF(ISNA(_xlfn.XLOOKUP(TRIM($A254),MASTER_Workers!$B$2:$B$474,MASTER_Workers!$B$2:$B$474)),"Master Missing","OK"))</f>
        <v>OK</v>
      </c>
      <c r="E254" s="146" t="str">
        <f>IF(A254="","",IF(COUNTIF(Month_Engine!B:B,TRIM(J254))&gt;0,"OK","Missing"))</f>
        <v>OK</v>
      </c>
      <c r="F254" s="146">
        <f t="shared" si="23"/>
        <v>31</v>
      </c>
      <c r="G254" s="146">
        <f t="shared" si="18"/>
        <v>26</v>
      </c>
      <c r="H254" s="150" t="str">
        <f t="shared" si="19"/>
        <v>OK</v>
      </c>
      <c r="I254" s="443">
        <v>46173</v>
      </c>
      <c r="J254" s="444" t="s">
        <v>1606</v>
      </c>
      <c r="K254" s="444" t="s">
        <v>1607</v>
      </c>
      <c r="L254" s="445">
        <v>24</v>
      </c>
      <c r="M254" s="445">
        <v>0</v>
      </c>
      <c r="N254" s="445">
        <v>5</v>
      </c>
      <c r="O254" s="445">
        <v>1</v>
      </c>
      <c r="P254" s="445">
        <v>1</v>
      </c>
      <c r="Q254" s="445">
        <v>0</v>
      </c>
      <c r="R254" s="446">
        <v>0</v>
      </c>
      <c r="S254" s="146" t="str">
        <f t="shared" si="20"/>
        <v>Worker-SV2</v>
      </c>
    </row>
    <row r="255" spans="1:19" x14ac:dyDescent="0.45">
      <c r="A255" s="144" t="str">
        <f t="shared" si="21"/>
        <v>SV2PCOM077</v>
      </c>
      <c r="B255" s="143" t="str">
        <f t="shared" si="22"/>
        <v>May2026_SV2PCOM077</v>
      </c>
      <c r="C255" s="143" t="str">
        <f>IF(A255="","",IF(COUNTIF($B$2:B254,B255)&gt;0,"⚠ DUPLICATE","OK"))</f>
        <v>OK</v>
      </c>
      <c r="D255" s="146" t="str">
        <f>IF($A255="","",IF(ISNA(_xlfn.XLOOKUP(TRIM($A255),MASTER_Workers!$B$2:$B$474,MASTER_Workers!$B$2:$B$474)),"Master Missing","OK"))</f>
        <v>OK</v>
      </c>
      <c r="E255" s="146" t="str">
        <f>IF(A255="","",IF(COUNTIF(Month_Engine!B:B,TRIM(J255))&gt;0,"OK","Missing"))</f>
        <v>OK</v>
      </c>
      <c r="F255" s="146">
        <f t="shared" si="23"/>
        <v>31</v>
      </c>
      <c r="G255" s="146">
        <f t="shared" si="18"/>
        <v>26</v>
      </c>
      <c r="H255" s="150" t="str">
        <f t="shared" si="19"/>
        <v>OK</v>
      </c>
      <c r="I255" s="443">
        <v>46173</v>
      </c>
      <c r="J255" s="444" t="s">
        <v>1608</v>
      </c>
      <c r="K255" s="444" t="s">
        <v>1609</v>
      </c>
      <c r="L255" s="445">
        <v>25</v>
      </c>
      <c r="M255" s="445">
        <v>0</v>
      </c>
      <c r="N255" s="445">
        <v>5</v>
      </c>
      <c r="O255" s="445">
        <v>1</v>
      </c>
      <c r="P255" s="445">
        <v>0</v>
      </c>
      <c r="Q255" s="445">
        <v>0</v>
      </c>
      <c r="R255" s="446">
        <v>0</v>
      </c>
      <c r="S255" s="146" t="str">
        <f t="shared" si="20"/>
        <v>Worker-SV2</v>
      </c>
    </row>
    <row r="256" spans="1:19" x14ac:dyDescent="0.45">
      <c r="A256" s="144" t="str">
        <f t="shared" si="21"/>
        <v>SV2PCOM078</v>
      </c>
      <c r="B256" s="143" t="str">
        <f t="shared" si="22"/>
        <v>May2026_SV2PCOM078</v>
      </c>
      <c r="C256" s="143" t="str">
        <f>IF(A256="","",IF(COUNTIF($B$2:B255,B256)&gt;0,"⚠ DUPLICATE","OK"))</f>
        <v>OK</v>
      </c>
      <c r="D256" s="146" t="str">
        <f>IF($A256="","",IF(ISNA(_xlfn.XLOOKUP(TRIM($A256),MASTER_Workers!$B$2:$B$474,MASTER_Workers!$B$2:$B$474)),"Master Missing","OK"))</f>
        <v>OK</v>
      </c>
      <c r="E256" s="146" t="str">
        <f>IF(A256="","",IF(COUNTIF(Month_Engine!B:B,TRIM(J256))&gt;0,"OK","Missing"))</f>
        <v>OK</v>
      </c>
      <c r="F256" s="146">
        <f t="shared" si="23"/>
        <v>31</v>
      </c>
      <c r="G256" s="146">
        <f t="shared" si="18"/>
        <v>23.5</v>
      </c>
      <c r="H256" s="150" t="str">
        <f t="shared" si="19"/>
        <v>OK</v>
      </c>
      <c r="I256" s="443">
        <v>46173</v>
      </c>
      <c r="J256" s="444" t="s">
        <v>1610</v>
      </c>
      <c r="K256" s="444" t="s">
        <v>1611</v>
      </c>
      <c r="L256" s="445">
        <v>22.5</v>
      </c>
      <c r="M256" s="445">
        <v>2.5</v>
      </c>
      <c r="N256" s="445">
        <v>5</v>
      </c>
      <c r="O256" s="445">
        <v>1</v>
      </c>
      <c r="P256" s="445">
        <v>0</v>
      </c>
      <c r="Q256" s="445">
        <v>0</v>
      </c>
      <c r="R256" s="446">
        <v>0</v>
      </c>
      <c r="S256" s="146" t="str">
        <f t="shared" si="20"/>
        <v>Worker-SV2</v>
      </c>
    </row>
    <row r="257" spans="1:19" x14ac:dyDescent="0.45">
      <c r="A257" s="144" t="str">
        <f t="shared" si="21"/>
        <v>SV2PCOM079</v>
      </c>
      <c r="B257" s="143" t="str">
        <f t="shared" si="22"/>
        <v>May2026_SV2PCOM079</v>
      </c>
      <c r="C257" s="143" t="str">
        <f>IF(A257="","",IF(COUNTIF($B$2:B256,B257)&gt;0,"⚠ DUPLICATE","OK"))</f>
        <v>OK</v>
      </c>
      <c r="D257" s="146" t="str">
        <f>IF($A257="","",IF(ISNA(_xlfn.XLOOKUP(TRIM($A257),MASTER_Workers!$B$2:$B$474,MASTER_Workers!$B$2:$B$474)),"Master Missing","OK"))</f>
        <v>OK</v>
      </c>
      <c r="E257" s="146" t="str">
        <f>IF(A257="","",IF(COUNTIF(Month_Engine!B:B,TRIM(J257))&gt;0,"OK","Missing"))</f>
        <v>OK</v>
      </c>
      <c r="F257" s="146">
        <f t="shared" si="23"/>
        <v>31</v>
      </c>
      <c r="G257" s="146">
        <f t="shared" si="18"/>
        <v>18.5</v>
      </c>
      <c r="H257" s="150" t="str">
        <f t="shared" si="19"/>
        <v>OK</v>
      </c>
      <c r="I257" s="443">
        <v>46173</v>
      </c>
      <c r="J257" s="444" t="s">
        <v>1612</v>
      </c>
      <c r="K257" s="444" t="s">
        <v>1613</v>
      </c>
      <c r="L257" s="445">
        <v>18.5</v>
      </c>
      <c r="M257" s="445">
        <v>7.5</v>
      </c>
      <c r="N257" s="445">
        <v>5</v>
      </c>
      <c r="O257" s="445">
        <v>0</v>
      </c>
      <c r="P257" s="445">
        <v>0</v>
      </c>
      <c r="Q257" s="445">
        <v>0</v>
      </c>
      <c r="R257" s="446">
        <v>0</v>
      </c>
      <c r="S257" s="146" t="str">
        <f t="shared" si="20"/>
        <v>Worker-SV2</v>
      </c>
    </row>
    <row r="258" spans="1:19" x14ac:dyDescent="0.45">
      <c r="A258" s="144" t="str">
        <f t="shared" si="21"/>
        <v>SV2PCOM081</v>
      </c>
      <c r="B258" s="143" t="str">
        <f t="shared" si="22"/>
        <v>May2026_SV2PCOM081</v>
      </c>
      <c r="C258" s="143" t="str">
        <f>IF(A258="","",IF(COUNTIF($B$2:B257,B258)&gt;0,"⚠ DUPLICATE","OK"))</f>
        <v>OK</v>
      </c>
      <c r="D258" s="146" t="str">
        <f>IF($A258="","",IF(ISNA(_xlfn.XLOOKUP(TRIM($A258),MASTER_Workers!$B$2:$B$474,MASTER_Workers!$B$2:$B$474)),"Master Missing","OK"))</f>
        <v>OK</v>
      </c>
      <c r="E258" s="146" t="str">
        <f>IF(A258="","",IF(COUNTIF(Month_Engine!B:B,TRIM(J258))&gt;0,"OK","Missing"))</f>
        <v>OK</v>
      </c>
      <c r="F258" s="146">
        <f t="shared" si="23"/>
        <v>31</v>
      </c>
      <c r="G258" s="146">
        <f t="shared" si="18"/>
        <v>21</v>
      </c>
      <c r="H258" s="150" t="str">
        <f t="shared" si="19"/>
        <v>OK</v>
      </c>
      <c r="I258" s="443">
        <v>46173</v>
      </c>
      <c r="J258" s="444" t="s">
        <v>1614</v>
      </c>
      <c r="K258" s="444" t="s">
        <v>1615</v>
      </c>
      <c r="L258" s="445">
        <v>20</v>
      </c>
      <c r="M258" s="445">
        <v>5</v>
      </c>
      <c r="N258" s="445">
        <v>5</v>
      </c>
      <c r="O258" s="445">
        <v>1</v>
      </c>
      <c r="P258" s="445">
        <v>0</v>
      </c>
      <c r="Q258" s="445">
        <v>0</v>
      </c>
      <c r="R258" s="446">
        <v>0</v>
      </c>
      <c r="S258" s="146" t="str">
        <f t="shared" si="20"/>
        <v>Worker-SV2</v>
      </c>
    </row>
    <row r="259" spans="1:19" x14ac:dyDescent="0.45">
      <c r="A259" s="144" t="str">
        <f t="shared" si="21"/>
        <v>SV2PCOM082</v>
      </c>
      <c r="B259" s="143" t="str">
        <f t="shared" si="22"/>
        <v>May2026_SV2PCOM082</v>
      </c>
      <c r="C259" s="143" t="str">
        <f>IF(A259="","",IF(COUNTIF($B$2:B258,B259)&gt;0,"⚠ DUPLICATE","OK"))</f>
        <v>OK</v>
      </c>
      <c r="D259" s="146" t="str">
        <f>IF($A259="","",IF(ISNA(_xlfn.XLOOKUP(TRIM($A259),MASTER_Workers!$B$2:$B$474,MASTER_Workers!$B$2:$B$474)),"Master Missing","OK"))</f>
        <v>OK</v>
      </c>
      <c r="E259" s="146" t="str">
        <f>IF(A259="","",IF(COUNTIF(Month_Engine!B:B,TRIM(J259))&gt;0,"OK","Missing"))</f>
        <v>OK</v>
      </c>
      <c r="F259" s="146">
        <f t="shared" si="23"/>
        <v>31</v>
      </c>
      <c r="G259" s="146">
        <f t="shared" si="18"/>
        <v>24.5</v>
      </c>
      <c r="H259" s="150" t="str">
        <f t="shared" si="19"/>
        <v>OK</v>
      </c>
      <c r="I259" s="443">
        <v>46173</v>
      </c>
      <c r="J259" s="444" t="s">
        <v>1616</v>
      </c>
      <c r="K259" s="444" t="s">
        <v>1617</v>
      </c>
      <c r="L259" s="445">
        <v>23.5</v>
      </c>
      <c r="M259" s="445">
        <v>1.5</v>
      </c>
      <c r="N259" s="445">
        <v>5</v>
      </c>
      <c r="O259" s="445">
        <v>1</v>
      </c>
      <c r="P259" s="445">
        <v>0</v>
      </c>
      <c r="Q259" s="445">
        <v>0</v>
      </c>
      <c r="R259" s="446">
        <v>0</v>
      </c>
      <c r="S259" s="146" t="str">
        <f t="shared" si="20"/>
        <v>Worker-SV2</v>
      </c>
    </row>
    <row r="260" spans="1:19" x14ac:dyDescent="0.45">
      <c r="A260" s="144" t="str">
        <f t="shared" si="21"/>
        <v>SV2PCOM083</v>
      </c>
      <c r="B260" s="143" t="str">
        <f t="shared" si="22"/>
        <v>May2026_SV2PCOM083</v>
      </c>
      <c r="C260" s="143" t="str">
        <f>IF(A260="","",IF(COUNTIF($B$2:B259,B260)&gt;0,"⚠ DUPLICATE","OK"))</f>
        <v>OK</v>
      </c>
      <c r="D260" s="146" t="str">
        <f>IF($A260="","",IF(ISNA(_xlfn.XLOOKUP(TRIM($A260),MASTER_Workers!$B$2:$B$474,MASTER_Workers!$B$2:$B$474)),"Master Missing","OK"))</f>
        <v>OK</v>
      </c>
      <c r="E260" s="146" t="str">
        <f>IF(A260="","",IF(COUNTIF(Month_Engine!B:B,TRIM(J260))&gt;0,"OK","Missing"))</f>
        <v>OK</v>
      </c>
      <c r="F260" s="146">
        <f t="shared" si="23"/>
        <v>31</v>
      </c>
      <c r="G260" s="146">
        <f t="shared" ref="G260:G323" si="24">IF(A260="","",L260+O260+P260+R260+IF(ISNUMBER(SEARCH("Staff",S260)),N260,0))</f>
        <v>25</v>
      </c>
      <c r="H260" s="150" t="str">
        <f t="shared" ref="H260:H323" si="25">IF(A260="","",IF(AND(C260="OK",D260="OK",E260="OK",F260=DAY(EOMONTH(I260,0))),"OK","Mismatch"))</f>
        <v>OK</v>
      </c>
      <c r="I260" s="443">
        <v>46173</v>
      </c>
      <c r="J260" s="536" t="s">
        <v>1618</v>
      </c>
      <c r="K260" s="536" t="s">
        <v>1905</v>
      </c>
      <c r="L260" s="537">
        <v>24</v>
      </c>
      <c r="M260" s="537">
        <v>1</v>
      </c>
      <c r="N260" s="537">
        <v>5</v>
      </c>
      <c r="O260" s="537">
        <v>1</v>
      </c>
      <c r="P260" s="537">
        <v>0</v>
      </c>
      <c r="Q260" s="537">
        <v>0</v>
      </c>
      <c r="R260" s="537">
        <v>0</v>
      </c>
      <c r="S260" s="146" t="str">
        <f t="shared" ref="S260:S323" si="26">IF(LEFT(A260,6)="SV2PCO","Worker-SV2",
IF(LEFT(A260,5)="SV2ST","Staff-SV2",
IF(LEFT(A260,4)="SV2P","Worker-Com-SV2",
IF(LEFT(A260,5)="SK1ST","Staff-1",
IF(LEFT(A260,5)="SK3ST","Staff-3",
IF(LEFT(A260,5)="SK1CW","Worker-1",
IF(LEFT(A260,5)="SK3CW","Worker-3",
IF(LEFT(A260,5)="SK1WK","Worker-Com-1",
IF(LEFT(A260,5)="SK3WK","Worker-Com-3","")))))))))</f>
        <v>Worker-SV2</v>
      </c>
    </row>
    <row r="261" spans="1:19" x14ac:dyDescent="0.45">
      <c r="A261" s="144" t="str">
        <f t="shared" ref="A261:A324" si="27">IF(J261="","",TRIM(J261))</f>
        <v>SV2PCOM084</v>
      </c>
      <c r="B261" s="143" t="str">
        <f t="shared" ref="B261:B324" si="28">IF(A261="","",TEXT(I261,"MMMYYYY")&amp;"_"&amp;TRIM(J261))</f>
        <v>May2026_SV2PCOM084</v>
      </c>
      <c r="C261" s="143" t="str">
        <f>IF(A261="","",IF(COUNTIF($B$2:B260,B261)&gt;0,"⚠ DUPLICATE","OK"))</f>
        <v>OK</v>
      </c>
      <c r="D261" s="146" t="str">
        <f>IF($A261="","",IF(ISNA(_xlfn.XLOOKUP(TRIM($A261),MASTER_Workers!$B$2:$B$474,MASTER_Workers!$B$2:$B$474)),"Master Missing","OK"))</f>
        <v>Master Missing</v>
      </c>
      <c r="E261" s="146" t="str">
        <f>IF(A261="","",IF(COUNTIF(Month_Engine!B:B,TRIM(J261))&gt;0,"OK","Missing"))</f>
        <v>Missing</v>
      </c>
      <c r="F261" s="146">
        <f t="shared" ref="F261:F324" si="29">IF(A261="","",SUM(L261:Q261))</f>
        <v>31</v>
      </c>
      <c r="G261" s="146">
        <f t="shared" si="24"/>
        <v>0</v>
      </c>
      <c r="H261" s="150" t="str">
        <f t="shared" si="25"/>
        <v>Mismatch</v>
      </c>
      <c r="I261" s="443">
        <v>46173</v>
      </c>
      <c r="J261" s="542" t="s">
        <v>1619</v>
      </c>
      <c r="K261" s="542" t="s">
        <v>1620</v>
      </c>
      <c r="L261" s="543">
        <v>0</v>
      </c>
      <c r="M261" s="543">
        <v>0</v>
      </c>
      <c r="N261" s="543">
        <v>0</v>
      </c>
      <c r="O261" s="543">
        <v>0</v>
      </c>
      <c r="P261" s="543">
        <v>0</v>
      </c>
      <c r="Q261" s="543">
        <v>31</v>
      </c>
      <c r="R261" s="544">
        <v>0</v>
      </c>
      <c r="S261" s="146" t="str">
        <f t="shared" si="26"/>
        <v>Worker-SV2</v>
      </c>
    </row>
    <row r="262" spans="1:19" x14ac:dyDescent="0.45">
      <c r="A262" s="144" t="str">
        <f t="shared" si="27"/>
        <v>SV2PCOM085</v>
      </c>
      <c r="B262" s="143" t="str">
        <f t="shared" si="28"/>
        <v>May2026_SV2PCOM085</v>
      </c>
      <c r="C262" s="143" t="str">
        <f>IF(A262="","",IF(COUNTIF($B$2:B261,B262)&gt;0,"⚠ DUPLICATE","OK"))</f>
        <v>OK</v>
      </c>
      <c r="D262" s="146" t="str">
        <f>IF($A262="","",IF(ISNA(_xlfn.XLOOKUP(TRIM($A262),MASTER_Workers!$B$2:$B$474,MASTER_Workers!$B$2:$B$474)),"Master Missing","OK"))</f>
        <v>OK</v>
      </c>
      <c r="E262" s="146" t="str">
        <f>IF(A262="","",IF(COUNTIF(Month_Engine!B:B,TRIM(J262))&gt;0,"OK","Missing"))</f>
        <v>OK</v>
      </c>
      <c r="F262" s="146">
        <f t="shared" si="29"/>
        <v>31</v>
      </c>
      <c r="G262" s="146">
        <f t="shared" si="24"/>
        <v>23</v>
      </c>
      <c r="H262" s="150" t="str">
        <f t="shared" si="25"/>
        <v>OK</v>
      </c>
      <c r="I262" s="443">
        <v>46173</v>
      </c>
      <c r="J262" s="539" t="s">
        <v>1621</v>
      </c>
      <c r="K262" s="539" t="s">
        <v>1622</v>
      </c>
      <c r="L262" s="540">
        <v>22</v>
      </c>
      <c r="M262" s="540">
        <v>3</v>
      </c>
      <c r="N262" s="540">
        <v>5</v>
      </c>
      <c r="O262" s="540">
        <v>1</v>
      </c>
      <c r="P262" s="540">
        <v>0</v>
      </c>
      <c r="Q262" s="540">
        <v>0</v>
      </c>
      <c r="R262" s="540">
        <v>0</v>
      </c>
      <c r="S262" s="146" t="str">
        <f t="shared" si="26"/>
        <v>Worker-SV2</v>
      </c>
    </row>
    <row r="263" spans="1:19" x14ac:dyDescent="0.45">
      <c r="A263" s="144" t="str">
        <f t="shared" si="27"/>
        <v>SV2PCOM086</v>
      </c>
      <c r="B263" s="143" t="str">
        <f t="shared" si="28"/>
        <v>May2026_SV2PCOM086</v>
      </c>
      <c r="C263" s="143" t="str">
        <f>IF(A263="","",IF(COUNTIF($B$2:B262,B263)&gt;0,"⚠ DUPLICATE","OK"))</f>
        <v>OK</v>
      </c>
      <c r="D263" s="146" t="str">
        <f>IF($A263="","",IF(ISNA(_xlfn.XLOOKUP(TRIM($A263),MASTER_Workers!$B$2:$B$474,MASTER_Workers!$B$2:$B$474)),"Master Missing","OK"))</f>
        <v>OK</v>
      </c>
      <c r="E263" s="146" t="str">
        <f>IF(A263="","",IF(COUNTIF(Month_Engine!B:B,TRIM(J263))&gt;0,"OK","Missing"))</f>
        <v>OK</v>
      </c>
      <c r="F263" s="146">
        <f t="shared" si="29"/>
        <v>31</v>
      </c>
      <c r="G263" s="146">
        <f t="shared" si="24"/>
        <v>25</v>
      </c>
      <c r="H263" s="150" t="str">
        <f t="shared" si="25"/>
        <v>OK</v>
      </c>
      <c r="I263" s="443">
        <v>46173</v>
      </c>
      <c r="J263" s="444" t="s">
        <v>1623</v>
      </c>
      <c r="K263" s="444" t="s">
        <v>1624</v>
      </c>
      <c r="L263" s="445">
        <v>24</v>
      </c>
      <c r="M263" s="445">
        <v>1</v>
      </c>
      <c r="N263" s="445">
        <v>5</v>
      </c>
      <c r="O263" s="445">
        <v>1</v>
      </c>
      <c r="P263" s="445">
        <v>0</v>
      </c>
      <c r="Q263" s="445">
        <v>0</v>
      </c>
      <c r="R263" s="446">
        <v>0</v>
      </c>
      <c r="S263" s="146" t="str">
        <f t="shared" si="26"/>
        <v>Worker-SV2</v>
      </c>
    </row>
    <row r="264" spans="1:19" x14ac:dyDescent="0.45">
      <c r="A264" s="144" t="str">
        <f t="shared" si="27"/>
        <v>SV2PCOM087</v>
      </c>
      <c r="B264" s="143" t="str">
        <f t="shared" si="28"/>
        <v>May2026_SV2PCOM087</v>
      </c>
      <c r="C264" s="143" t="str">
        <f>IF(A264="","",IF(COUNTIF($B$2:B263,B264)&gt;0,"⚠ DUPLICATE","OK"))</f>
        <v>OK</v>
      </c>
      <c r="D264" s="146" t="str">
        <f>IF($A264="","",IF(ISNA(_xlfn.XLOOKUP(TRIM($A264),MASTER_Workers!$B$2:$B$474,MASTER_Workers!$B$2:$B$474)),"Master Missing","OK"))</f>
        <v>OK</v>
      </c>
      <c r="E264" s="146" t="str">
        <f>IF(A264="","",IF(COUNTIF(Month_Engine!B:B,TRIM(J264))&gt;0,"OK","Missing"))</f>
        <v>OK</v>
      </c>
      <c r="F264" s="146">
        <f t="shared" si="29"/>
        <v>31</v>
      </c>
      <c r="G264" s="146">
        <f t="shared" si="24"/>
        <v>20</v>
      </c>
      <c r="H264" s="150" t="str">
        <f t="shared" si="25"/>
        <v>OK</v>
      </c>
      <c r="I264" s="443">
        <v>46173</v>
      </c>
      <c r="J264" s="444" t="s">
        <v>1625</v>
      </c>
      <c r="K264" s="444" t="s">
        <v>1626</v>
      </c>
      <c r="L264" s="445">
        <v>19</v>
      </c>
      <c r="M264" s="445">
        <v>6</v>
      </c>
      <c r="N264" s="445">
        <v>5</v>
      </c>
      <c r="O264" s="445">
        <v>1</v>
      </c>
      <c r="P264" s="445">
        <v>0</v>
      </c>
      <c r="Q264" s="445">
        <v>0</v>
      </c>
      <c r="R264" s="446">
        <v>0</v>
      </c>
      <c r="S264" s="146" t="str">
        <f t="shared" si="26"/>
        <v>Worker-SV2</v>
      </c>
    </row>
    <row r="265" spans="1:19" x14ac:dyDescent="0.45">
      <c r="A265" s="144" t="str">
        <f t="shared" si="27"/>
        <v>SV2PCOM088</v>
      </c>
      <c r="B265" s="143" t="str">
        <f t="shared" si="28"/>
        <v>May2026_SV2PCOM088</v>
      </c>
      <c r="C265" s="143" t="str">
        <f>IF(A265="","",IF(COUNTIF($B$2:B264,B265)&gt;0,"⚠ DUPLICATE","OK"))</f>
        <v>OK</v>
      </c>
      <c r="D265" s="146" t="str">
        <f>IF($A265="","",IF(ISNA(_xlfn.XLOOKUP(TRIM($A265),MASTER_Workers!$B$2:$B$474,MASTER_Workers!$B$2:$B$474)),"Master Missing","OK"))</f>
        <v>OK</v>
      </c>
      <c r="E265" s="146" t="str">
        <f>IF(A265="","",IF(COUNTIF(Month_Engine!B:B,TRIM(J265))&gt;0,"OK","Missing"))</f>
        <v>OK</v>
      </c>
      <c r="F265" s="146">
        <f t="shared" si="29"/>
        <v>31</v>
      </c>
      <c r="G265" s="146">
        <f t="shared" si="24"/>
        <v>17.5</v>
      </c>
      <c r="H265" s="150" t="str">
        <f t="shared" si="25"/>
        <v>OK</v>
      </c>
      <c r="I265" s="443">
        <v>46173</v>
      </c>
      <c r="J265" s="444" t="s">
        <v>1627</v>
      </c>
      <c r="K265" s="444" t="s">
        <v>1628</v>
      </c>
      <c r="L265" s="445">
        <v>16.5</v>
      </c>
      <c r="M265" s="445">
        <v>8.5</v>
      </c>
      <c r="N265" s="445">
        <v>5</v>
      </c>
      <c r="O265" s="445">
        <v>1</v>
      </c>
      <c r="P265" s="445">
        <v>0</v>
      </c>
      <c r="Q265" s="445">
        <v>0</v>
      </c>
      <c r="R265" s="446">
        <v>0</v>
      </c>
      <c r="S265" s="146" t="str">
        <f t="shared" si="26"/>
        <v>Worker-SV2</v>
      </c>
    </row>
    <row r="266" spans="1:19" x14ac:dyDescent="0.45">
      <c r="A266" s="144" t="str">
        <f t="shared" si="27"/>
        <v>SV2PCOM089</v>
      </c>
      <c r="B266" s="143" t="str">
        <f t="shared" si="28"/>
        <v>May2026_SV2PCOM089</v>
      </c>
      <c r="C266" s="143" t="str">
        <f>IF(A266="","",IF(COUNTIF($B$2:B265,B266)&gt;0,"⚠ DUPLICATE","OK"))</f>
        <v>OK</v>
      </c>
      <c r="D266" s="146" t="str">
        <f>IF($A266="","",IF(ISNA(_xlfn.XLOOKUP(TRIM($A266),MASTER_Workers!$B$2:$B$474,MASTER_Workers!$B$2:$B$474)),"Master Missing","OK"))</f>
        <v>OK</v>
      </c>
      <c r="E266" s="146" t="str">
        <f>IF(A266="","",IF(COUNTIF(Month_Engine!B:B,TRIM(J266))&gt;0,"OK","Missing"))</f>
        <v>OK</v>
      </c>
      <c r="F266" s="146">
        <f t="shared" si="29"/>
        <v>31</v>
      </c>
      <c r="G266" s="146">
        <f t="shared" si="24"/>
        <v>22.5</v>
      </c>
      <c r="H266" s="150" t="str">
        <f t="shared" si="25"/>
        <v>OK</v>
      </c>
      <c r="I266" s="443">
        <v>46173</v>
      </c>
      <c r="J266" s="444" t="s">
        <v>1629</v>
      </c>
      <c r="K266" s="444" t="s">
        <v>1630</v>
      </c>
      <c r="L266" s="445">
        <v>21.5</v>
      </c>
      <c r="M266" s="445">
        <v>3.5</v>
      </c>
      <c r="N266" s="445">
        <v>5</v>
      </c>
      <c r="O266" s="445">
        <v>1</v>
      </c>
      <c r="P266" s="445">
        <v>0</v>
      </c>
      <c r="Q266" s="445">
        <v>0</v>
      </c>
      <c r="R266" s="446">
        <v>0</v>
      </c>
      <c r="S266" s="146" t="str">
        <f t="shared" si="26"/>
        <v>Worker-SV2</v>
      </c>
    </row>
    <row r="267" spans="1:19" x14ac:dyDescent="0.45">
      <c r="A267" s="144" t="str">
        <f t="shared" si="27"/>
        <v>SV2PCOM090</v>
      </c>
      <c r="B267" s="143" t="str">
        <f t="shared" si="28"/>
        <v>May2026_SV2PCOM090</v>
      </c>
      <c r="C267" s="143" t="str">
        <f>IF(A267="","",IF(COUNTIF($B$2:B266,B267)&gt;0,"⚠ DUPLICATE","OK"))</f>
        <v>OK</v>
      </c>
      <c r="D267" s="146" t="str">
        <f>IF($A267="","",IF(ISNA(_xlfn.XLOOKUP(TRIM($A267),MASTER_Workers!$B$2:$B$474,MASTER_Workers!$B$2:$B$474)),"Master Missing","OK"))</f>
        <v>OK</v>
      </c>
      <c r="E267" s="146" t="str">
        <f>IF(A267="","",IF(COUNTIF(Month_Engine!B:B,TRIM(J267))&gt;0,"OK","Missing"))</f>
        <v>OK</v>
      </c>
      <c r="F267" s="146">
        <f t="shared" si="29"/>
        <v>31</v>
      </c>
      <c r="G267" s="146">
        <f t="shared" si="24"/>
        <v>19</v>
      </c>
      <c r="H267" s="150" t="str">
        <f t="shared" si="25"/>
        <v>OK</v>
      </c>
      <c r="I267" s="443">
        <v>46173</v>
      </c>
      <c r="J267" s="444" t="s">
        <v>1631</v>
      </c>
      <c r="K267" s="444" t="s">
        <v>1632</v>
      </c>
      <c r="L267" s="445">
        <v>18</v>
      </c>
      <c r="M267" s="445">
        <v>7</v>
      </c>
      <c r="N267" s="445">
        <v>5</v>
      </c>
      <c r="O267" s="445">
        <v>1</v>
      </c>
      <c r="P267" s="445">
        <v>0</v>
      </c>
      <c r="Q267" s="445">
        <v>0</v>
      </c>
      <c r="R267" s="446">
        <v>0</v>
      </c>
      <c r="S267" s="146" t="str">
        <f t="shared" si="26"/>
        <v>Worker-SV2</v>
      </c>
    </row>
    <row r="268" spans="1:19" x14ac:dyDescent="0.45">
      <c r="A268" s="144" t="str">
        <f t="shared" si="27"/>
        <v>SV2PCOM091</v>
      </c>
      <c r="B268" s="143" t="str">
        <f t="shared" si="28"/>
        <v>May2026_SV2PCOM091</v>
      </c>
      <c r="C268" s="143" t="str">
        <f>IF(A268="","",IF(COUNTIF($B$2:B267,B268)&gt;0,"⚠ DUPLICATE","OK"))</f>
        <v>OK</v>
      </c>
      <c r="D268" s="146" t="str">
        <f>IF($A268="","",IF(ISNA(_xlfn.XLOOKUP(TRIM($A268),MASTER_Workers!$B$2:$B$474,MASTER_Workers!$B$2:$B$474)),"Master Missing","OK"))</f>
        <v>OK</v>
      </c>
      <c r="E268" s="146" t="str">
        <f>IF(A268="","",IF(COUNTIF(Month_Engine!B:B,TRIM(J268))&gt;0,"OK","Missing"))</f>
        <v>OK</v>
      </c>
      <c r="F268" s="146">
        <f t="shared" si="29"/>
        <v>31</v>
      </c>
      <c r="G268" s="146">
        <f t="shared" si="24"/>
        <v>24</v>
      </c>
      <c r="H268" s="150" t="str">
        <f t="shared" si="25"/>
        <v>OK</v>
      </c>
      <c r="I268" s="443">
        <v>46173</v>
      </c>
      <c r="J268" s="444" t="s">
        <v>1633</v>
      </c>
      <c r="K268" s="444" t="s">
        <v>1634</v>
      </c>
      <c r="L268" s="445">
        <v>23</v>
      </c>
      <c r="M268" s="445">
        <v>2</v>
      </c>
      <c r="N268" s="445">
        <v>5</v>
      </c>
      <c r="O268" s="445">
        <v>1</v>
      </c>
      <c r="P268" s="445">
        <v>0</v>
      </c>
      <c r="Q268" s="445">
        <v>0</v>
      </c>
      <c r="R268" s="446">
        <v>0</v>
      </c>
      <c r="S268" s="146" t="str">
        <f t="shared" si="26"/>
        <v>Worker-SV2</v>
      </c>
    </row>
    <row r="269" spans="1:19" x14ac:dyDescent="0.45">
      <c r="A269" s="144" t="str">
        <f t="shared" si="27"/>
        <v>SV2PCOM092</v>
      </c>
      <c r="B269" s="143" t="str">
        <f t="shared" si="28"/>
        <v>May2026_SV2PCOM092</v>
      </c>
      <c r="C269" s="143" t="str">
        <f>IF(A269="","",IF(COUNTIF($B$2:B268,B269)&gt;0,"⚠ DUPLICATE","OK"))</f>
        <v>OK</v>
      </c>
      <c r="D269" s="146" t="str">
        <f>IF($A269="","",IF(ISNA(_xlfn.XLOOKUP(TRIM($A269),MASTER_Workers!$B$2:$B$474,MASTER_Workers!$B$2:$B$474)),"Master Missing","OK"))</f>
        <v>OK</v>
      </c>
      <c r="E269" s="146" t="str">
        <f>IF(A269="","",IF(COUNTIF(Month_Engine!B:B,TRIM(J269))&gt;0,"OK","Missing"))</f>
        <v>OK</v>
      </c>
      <c r="F269" s="146">
        <f t="shared" si="29"/>
        <v>31</v>
      </c>
      <c r="G269" s="146">
        <f t="shared" si="24"/>
        <v>22</v>
      </c>
      <c r="H269" s="150" t="str">
        <f t="shared" si="25"/>
        <v>OK</v>
      </c>
      <c r="I269" s="443">
        <v>46173</v>
      </c>
      <c r="J269" s="444" t="s">
        <v>1635</v>
      </c>
      <c r="K269" s="444" t="s">
        <v>1636</v>
      </c>
      <c r="L269" s="445">
        <v>21</v>
      </c>
      <c r="M269" s="445">
        <v>4</v>
      </c>
      <c r="N269" s="445">
        <v>5</v>
      </c>
      <c r="O269" s="445">
        <v>1</v>
      </c>
      <c r="P269" s="445">
        <v>0</v>
      </c>
      <c r="Q269" s="445">
        <v>0</v>
      </c>
      <c r="R269" s="446">
        <v>0</v>
      </c>
      <c r="S269" s="146" t="str">
        <f t="shared" si="26"/>
        <v>Worker-SV2</v>
      </c>
    </row>
    <row r="270" spans="1:19" x14ac:dyDescent="0.45">
      <c r="A270" s="144" t="str">
        <f t="shared" si="27"/>
        <v>SV2PCOM094</v>
      </c>
      <c r="B270" s="143" t="str">
        <f t="shared" si="28"/>
        <v>May2026_SV2PCOM094</v>
      </c>
      <c r="C270" s="143" t="str">
        <f>IF(A270="","",IF(COUNTIF($B$2:B269,B270)&gt;0,"⚠ DUPLICATE","OK"))</f>
        <v>OK</v>
      </c>
      <c r="D270" s="146" t="str">
        <f>IF($A270="","",IF(ISNA(_xlfn.XLOOKUP(TRIM($A270),MASTER_Workers!$B$2:$B$474,MASTER_Workers!$B$2:$B$474)),"Master Missing","OK"))</f>
        <v>OK</v>
      </c>
      <c r="E270" s="146" t="str">
        <f>IF(A270="","",IF(COUNTIF(Month_Engine!B:B,TRIM(J270))&gt;0,"OK","Missing"))</f>
        <v>OK</v>
      </c>
      <c r="F270" s="146">
        <f t="shared" si="29"/>
        <v>31</v>
      </c>
      <c r="G270" s="146">
        <f t="shared" si="24"/>
        <v>23</v>
      </c>
      <c r="H270" s="150" t="str">
        <f t="shared" si="25"/>
        <v>OK</v>
      </c>
      <c r="I270" s="443">
        <v>46173</v>
      </c>
      <c r="J270" s="444" t="s">
        <v>1637</v>
      </c>
      <c r="K270" s="444" t="s">
        <v>1638</v>
      </c>
      <c r="L270" s="445">
        <v>22</v>
      </c>
      <c r="M270" s="445">
        <v>3</v>
      </c>
      <c r="N270" s="445">
        <v>5</v>
      </c>
      <c r="O270" s="445">
        <v>1</v>
      </c>
      <c r="P270" s="445">
        <v>0</v>
      </c>
      <c r="Q270" s="445">
        <v>0</v>
      </c>
      <c r="R270" s="446">
        <v>0</v>
      </c>
      <c r="S270" s="146" t="str">
        <f t="shared" si="26"/>
        <v>Worker-SV2</v>
      </c>
    </row>
    <row r="271" spans="1:19" x14ac:dyDescent="0.45">
      <c r="A271" s="144" t="str">
        <f t="shared" si="27"/>
        <v>SV2PCOM095</v>
      </c>
      <c r="B271" s="143" t="str">
        <f t="shared" si="28"/>
        <v>May2026_SV2PCOM095</v>
      </c>
      <c r="C271" s="143" t="str">
        <f>IF(A271="","",IF(COUNTIF($B$2:B270,B271)&gt;0,"⚠ DUPLICATE","OK"))</f>
        <v>OK</v>
      </c>
      <c r="D271" s="146" t="str">
        <f>IF($A271="","",IF(ISNA(_xlfn.XLOOKUP(TRIM($A271),MASTER_Workers!$B$2:$B$474,MASTER_Workers!$B$2:$B$474)),"Master Missing","OK"))</f>
        <v>OK</v>
      </c>
      <c r="E271" s="146" t="str">
        <f>IF(A271="","",IF(COUNTIF(Month_Engine!B:B,TRIM(J271))&gt;0,"OK","Missing"))</f>
        <v>OK</v>
      </c>
      <c r="F271" s="146">
        <f t="shared" si="29"/>
        <v>31</v>
      </c>
      <c r="G271" s="146">
        <f t="shared" si="24"/>
        <v>26</v>
      </c>
      <c r="H271" s="150" t="str">
        <f t="shared" si="25"/>
        <v>OK</v>
      </c>
      <c r="I271" s="443">
        <v>46173</v>
      </c>
      <c r="J271" s="444" t="s">
        <v>1639</v>
      </c>
      <c r="K271" s="444" t="s">
        <v>1640</v>
      </c>
      <c r="L271" s="445">
        <v>25</v>
      </c>
      <c r="M271" s="445">
        <v>0</v>
      </c>
      <c r="N271" s="445">
        <v>5</v>
      </c>
      <c r="O271" s="445">
        <v>1</v>
      </c>
      <c r="P271" s="445">
        <v>0</v>
      </c>
      <c r="Q271" s="445">
        <v>0</v>
      </c>
      <c r="R271" s="446">
        <v>0</v>
      </c>
      <c r="S271" s="146" t="str">
        <f t="shared" si="26"/>
        <v>Worker-SV2</v>
      </c>
    </row>
    <row r="272" spans="1:19" x14ac:dyDescent="0.45">
      <c r="A272" s="144" t="str">
        <f t="shared" si="27"/>
        <v>SV2PCOM096</v>
      </c>
      <c r="B272" s="143" t="str">
        <f t="shared" si="28"/>
        <v>May2026_SV2PCOM096</v>
      </c>
      <c r="C272" s="143" t="str">
        <f>IF(A272="","",IF(COUNTIF($B$2:B271,B272)&gt;0,"⚠ DUPLICATE","OK"))</f>
        <v>OK</v>
      </c>
      <c r="D272" s="146" t="str">
        <f>IF($A272="","",IF(ISNA(_xlfn.XLOOKUP(TRIM($A272),MASTER_Workers!$B$2:$B$474,MASTER_Workers!$B$2:$B$474)),"Master Missing","OK"))</f>
        <v>OK</v>
      </c>
      <c r="E272" s="146" t="str">
        <f>IF(A272="","",IF(COUNTIF(Month_Engine!B:B,TRIM(J272))&gt;0,"OK","Missing"))</f>
        <v>OK</v>
      </c>
      <c r="F272" s="146">
        <f t="shared" si="29"/>
        <v>31</v>
      </c>
      <c r="G272" s="146">
        <f t="shared" si="24"/>
        <v>22</v>
      </c>
      <c r="H272" s="150" t="str">
        <f t="shared" si="25"/>
        <v>OK</v>
      </c>
      <c r="I272" s="443">
        <v>46173</v>
      </c>
      <c r="J272" s="444" t="s">
        <v>1641</v>
      </c>
      <c r="K272" s="444" t="s">
        <v>1642</v>
      </c>
      <c r="L272" s="445">
        <v>22</v>
      </c>
      <c r="M272" s="445">
        <v>4</v>
      </c>
      <c r="N272" s="445">
        <v>5</v>
      </c>
      <c r="O272" s="445">
        <v>0</v>
      </c>
      <c r="P272" s="445">
        <v>0</v>
      </c>
      <c r="Q272" s="445">
        <v>0</v>
      </c>
      <c r="R272" s="446">
        <v>0</v>
      </c>
      <c r="S272" s="146" t="str">
        <f t="shared" si="26"/>
        <v>Worker-SV2</v>
      </c>
    </row>
    <row r="273" spans="1:19" x14ac:dyDescent="0.45">
      <c r="A273" s="144" t="str">
        <f t="shared" si="27"/>
        <v>SV2PCOM097</v>
      </c>
      <c r="B273" s="143" t="str">
        <f t="shared" si="28"/>
        <v>May2026_SV2PCOM097</v>
      </c>
      <c r="C273" s="143" t="str">
        <f>IF(A273="","",IF(COUNTIF($B$2:B272,B273)&gt;0,"⚠ DUPLICATE","OK"))</f>
        <v>OK</v>
      </c>
      <c r="D273" s="146" t="str">
        <f>IF($A273="","",IF(ISNA(_xlfn.XLOOKUP(TRIM($A273),MASTER_Workers!$B$2:$B$474,MASTER_Workers!$B$2:$B$474)),"Master Missing","OK"))</f>
        <v>OK</v>
      </c>
      <c r="E273" s="146" t="str">
        <f>IF(A273="","",IF(COUNTIF(Month_Engine!B:B,TRIM(J273))&gt;0,"OK","Missing"))</f>
        <v>OK</v>
      </c>
      <c r="F273" s="146">
        <f t="shared" si="29"/>
        <v>31</v>
      </c>
      <c r="G273" s="146">
        <f t="shared" si="24"/>
        <v>23</v>
      </c>
      <c r="H273" s="150" t="str">
        <f t="shared" si="25"/>
        <v>OK</v>
      </c>
      <c r="I273" s="443">
        <v>46173</v>
      </c>
      <c r="J273" s="444" t="s">
        <v>1643</v>
      </c>
      <c r="K273" s="448" t="s">
        <v>1644</v>
      </c>
      <c r="L273" s="445">
        <v>22</v>
      </c>
      <c r="M273" s="445">
        <v>3</v>
      </c>
      <c r="N273" s="445">
        <v>5</v>
      </c>
      <c r="O273" s="445">
        <v>1</v>
      </c>
      <c r="P273" s="445">
        <v>0</v>
      </c>
      <c r="Q273" s="445">
        <v>0</v>
      </c>
      <c r="R273" s="446">
        <v>0</v>
      </c>
      <c r="S273" s="146" t="str">
        <f t="shared" si="26"/>
        <v>Worker-SV2</v>
      </c>
    </row>
    <row r="274" spans="1:19" x14ac:dyDescent="0.45">
      <c r="A274" s="144" t="str">
        <f t="shared" si="27"/>
        <v>SV2PCOM098</v>
      </c>
      <c r="B274" s="143" t="str">
        <f t="shared" si="28"/>
        <v>May2026_SV2PCOM098</v>
      </c>
      <c r="C274" s="143" t="str">
        <f>IF(A274="","",IF(COUNTIF($B$2:B273,B274)&gt;0,"⚠ DUPLICATE","OK"))</f>
        <v>OK</v>
      </c>
      <c r="D274" s="146" t="str">
        <f>IF($A274="","",IF(ISNA(_xlfn.XLOOKUP(TRIM($A274),MASTER_Workers!$B$2:$B$474,MASTER_Workers!$B$2:$B$474)),"Master Missing","OK"))</f>
        <v>OK</v>
      </c>
      <c r="E274" s="146" t="str">
        <f>IF(A274="","",IF(COUNTIF(Month_Engine!B:B,TRIM(J274))&gt;0,"OK","Missing"))</f>
        <v>OK</v>
      </c>
      <c r="F274" s="146">
        <f t="shared" si="29"/>
        <v>31</v>
      </c>
      <c r="G274" s="146">
        <f t="shared" si="24"/>
        <v>0</v>
      </c>
      <c r="H274" s="150" t="str">
        <f t="shared" si="25"/>
        <v>OK</v>
      </c>
      <c r="I274" s="443">
        <v>46173</v>
      </c>
      <c r="J274" s="444" t="s">
        <v>1645</v>
      </c>
      <c r="K274" s="450" t="s">
        <v>1646</v>
      </c>
      <c r="L274" s="447">
        <v>0</v>
      </c>
      <c r="M274" s="447">
        <v>26</v>
      </c>
      <c r="N274" s="447">
        <v>5</v>
      </c>
      <c r="O274" s="447">
        <v>0</v>
      </c>
      <c r="P274" s="447">
        <v>0</v>
      </c>
      <c r="Q274" s="447">
        <v>0</v>
      </c>
      <c r="R274" s="446">
        <v>0</v>
      </c>
      <c r="S274" s="146" t="str">
        <f t="shared" si="26"/>
        <v>Worker-SV2</v>
      </c>
    </row>
    <row r="275" spans="1:19" x14ac:dyDescent="0.45">
      <c r="A275" s="144" t="str">
        <f t="shared" si="27"/>
        <v>SV2PCOM099</v>
      </c>
      <c r="B275" s="143" t="str">
        <f t="shared" si="28"/>
        <v>May2026_SV2PCOM099</v>
      </c>
      <c r="C275" s="143" t="str">
        <f>IF(A275="","",IF(COUNTIF($B$2:B274,B275)&gt;0,"⚠ DUPLICATE","OK"))</f>
        <v>OK</v>
      </c>
      <c r="D275" s="146" t="str">
        <f>IF($A275="","",IF(ISNA(_xlfn.XLOOKUP(TRIM($A275),MASTER_Workers!$B$2:$B$474,MASTER_Workers!$B$2:$B$474)),"Master Missing","OK"))</f>
        <v>OK</v>
      </c>
      <c r="E275" s="146" t="str">
        <f>IF(A275="","",IF(COUNTIF(Month_Engine!B:B,TRIM(J275))&gt;0,"OK","Missing"))</f>
        <v>OK</v>
      </c>
      <c r="F275" s="146">
        <f t="shared" si="29"/>
        <v>31</v>
      </c>
      <c r="G275" s="146">
        <f t="shared" si="24"/>
        <v>21</v>
      </c>
      <c r="H275" s="150" t="str">
        <f t="shared" si="25"/>
        <v>OK</v>
      </c>
      <c r="I275" s="443">
        <v>46173</v>
      </c>
      <c r="J275" s="444" t="s">
        <v>1647</v>
      </c>
      <c r="K275" s="444" t="s">
        <v>1648</v>
      </c>
      <c r="L275" s="445">
        <v>21</v>
      </c>
      <c r="M275" s="445">
        <v>5</v>
      </c>
      <c r="N275" s="445">
        <v>5</v>
      </c>
      <c r="O275" s="447">
        <v>0</v>
      </c>
      <c r="P275" s="445">
        <v>0</v>
      </c>
      <c r="Q275" s="445">
        <v>0</v>
      </c>
      <c r="R275" s="446">
        <v>0</v>
      </c>
      <c r="S275" s="146" t="str">
        <f t="shared" si="26"/>
        <v>Worker-SV2</v>
      </c>
    </row>
    <row r="276" spans="1:19" x14ac:dyDescent="0.45">
      <c r="A276" s="144" t="str">
        <f t="shared" si="27"/>
        <v>SV2PCOM100</v>
      </c>
      <c r="B276" s="143" t="str">
        <f t="shared" si="28"/>
        <v>May2026_SV2PCOM100</v>
      </c>
      <c r="C276" s="143" t="str">
        <f>IF(A276="","",IF(COUNTIF($B$2:B275,B276)&gt;0,"⚠ DUPLICATE","OK"))</f>
        <v>OK</v>
      </c>
      <c r="D276" s="146" t="str">
        <f>IF($A276="","",IF(ISNA(_xlfn.XLOOKUP(TRIM($A276),MASTER_Workers!$B$2:$B$474,MASTER_Workers!$B$2:$B$474)),"Master Missing","OK"))</f>
        <v>OK</v>
      </c>
      <c r="E276" s="146" t="str">
        <f>IF(A276="","",IF(COUNTIF(Month_Engine!B:B,TRIM(J276))&gt;0,"OK","Missing"))</f>
        <v>OK</v>
      </c>
      <c r="F276" s="146">
        <f t="shared" si="29"/>
        <v>31</v>
      </c>
      <c r="G276" s="146">
        <f t="shared" si="24"/>
        <v>22.5</v>
      </c>
      <c r="H276" s="150" t="str">
        <f t="shared" si="25"/>
        <v>OK</v>
      </c>
      <c r="I276" s="443">
        <v>46173</v>
      </c>
      <c r="J276" s="444" t="s">
        <v>1649</v>
      </c>
      <c r="K276" s="444" t="s">
        <v>1650</v>
      </c>
      <c r="L276" s="445">
        <v>21.5</v>
      </c>
      <c r="M276" s="445">
        <v>3.5</v>
      </c>
      <c r="N276" s="445">
        <v>5</v>
      </c>
      <c r="O276" s="445">
        <v>1</v>
      </c>
      <c r="P276" s="445">
        <v>0</v>
      </c>
      <c r="Q276" s="445">
        <v>0</v>
      </c>
      <c r="R276" s="446">
        <v>0</v>
      </c>
      <c r="S276" s="146" t="str">
        <f t="shared" si="26"/>
        <v>Worker-SV2</v>
      </c>
    </row>
    <row r="277" spans="1:19" x14ac:dyDescent="0.45">
      <c r="A277" s="144" t="str">
        <f t="shared" si="27"/>
        <v>SV2PCOM101</v>
      </c>
      <c r="B277" s="143" t="str">
        <f t="shared" si="28"/>
        <v>May2026_SV2PCOM101</v>
      </c>
      <c r="C277" s="143" t="str">
        <f>IF(A277="","",IF(COUNTIF($B$2:B276,B277)&gt;0,"⚠ DUPLICATE","OK"))</f>
        <v>OK</v>
      </c>
      <c r="D277" s="146" t="str">
        <f>IF($A277="","",IF(ISNA(_xlfn.XLOOKUP(TRIM($A277),MASTER_Workers!$B$2:$B$474,MASTER_Workers!$B$2:$B$474)),"Master Missing","OK"))</f>
        <v>OK</v>
      </c>
      <c r="E277" s="146" t="str">
        <f>IF(A277="","",IF(COUNTIF(Month_Engine!B:B,TRIM(J277))&gt;0,"OK","Missing"))</f>
        <v>OK</v>
      </c>
      <c r="F277" s="146">
        <f t="shared" si="29"/>
        <v>31</v>
      </c>
      <c r="G277" s="146">
        <f t="shared" si="24"/>
        <v>20</v>
      </c>
      <c r="H277" s="150" t="str">
        <f t="shared" si="25"/>
        <v>OK</v>
      </c>
      <c r="I277" s="443">
        <v>46173</v>
      </c>
      <c r="J277" s="444" t="s">
        <v>1651</v>
      </c>
      <c r="K277" s="444" t="s">
        <v>1652</v>
      </c>
      <c r="L277" s="445">
        <v>19</v>
      </c>
      <c r="M277" s="445">
        <v>6</v>
      </c>
      <c r="N277" s="445">
        <v>5</v>
      </c>
      <c r="O277" s="445">
        <v>1</v>
      </c>
      <c r="P277" s="445">
        <v>0</v>
      </c>
      <c r="Q277" s="445">
        <v>0</v>
      </c>
      <c r="R277" s="446">
        <v>0</v>
      </c>
      <c r="S277" s="146" t="str">
        <f t="shared" si="26"/>
        <v>Worker-SV2</v>
      </c>
    </row>
    <row r="278" spans="1:19" x14ac:dyDescent="0.45">
      <c r="A278" s="144" t="str">
        <f t="shared" si="27"/>
        <v>SV2PCOM102</v>
      </c>
      <c r="B278" s="143" t="str">
        <f t="shared" si="28"/>
        <v>May2026_SV2PCOM102</v>
      </c>
      <c r="C278" s="143" t="str">
        <f>IF(A278="","",IF(COUNTIF($B$2:B277,B278)&gt;0,"⚠ DUPLICATE","OK"))</f>
        <v>OK</v>
      </c>
      <c r="D278" s="146" t="str">
        <f>IF($A278="","",IF(ISNA(_xlfn.XLOOKUP(TRIM($A278),MASTER_Workers!$B$2:$B$474,MASTER_Workers!$B$2:$B$474)),"Master Missing","OK"))</f>
        <v>OK</v>
      </c>
      <c r="E278" s="146" t="str">
        <f>IF(A278="","",IF(COUNTIF(Month_Engine!B:B,TRIM(J278))&gt;0,"OK","Missing"))</f>
        <v>OK</v>
      </c>
      <c r="F278" s="146">
        <f t="shared" si="29"/>
        <v>31</v>
      </c>
      <c r="G278" s="146">
        <f t="shared" si="24"/>
        <v>16</v>
      </c>
      <c r="H278" s="150" t="str">
        <f t="shared" si="25"/>
        <v>OK</v>
      </c>
      <c r="I278" s="443">
        <v>46173</v>
      </c>
      <c r="J278" s="444" t="s">
        <v>1228</v>
      </c>
      <c r="K278" s="444" t="s">
        <v>1229</v>
      </c>
      <c r="L278" s="445">
        <v>15</v>
      </c>
      <c r="M278" s="445">
        <v>10</v>
      </c>
      <c r="N278" s="445">
        <v>5</v>
      </c>
      <c r="O278" s="445">
        <v>1</v>
      </c>
      <c r="P278" s="445">
        <v>0</v>
      </c>
      <c r="Q278" s="445">
        <v>0</v>
      </c>
      <c r="R278" s="446">
        <v>0</v>
      </c>
      <c r="S278" s="146" t="str">
        <f t="shared" si="26"/>
        <v>Worker-SV2</v>
      </c>
    </row>
    <row r="279" spans="1:19" x14ac:dyDescent="0.45">
      <c r="A279" s="144" t="str">
        <f t="shared" si="27"/>
        <v>SV2PCOM103</v>
      </c>
      <c r="B279" s="143" t="str">
        <f t="shared" si="28"/>
        <v>May2026_SV2PCOM103</v>
      </c>
      <c r="C279" s="143" t="str">
        <f>IF(A279="","",IF(COUNTIF($B$2:B278,B279)&gt;0,"⚠ DUPLICATE","OK"))</f>
        <v>OK</v>
      </c>
      <c r="D279" s="146" t="str">
        <f>IF($A279="","",IF(ISNA(_xlfn.XLOOKUP(TRIM($A279),MASTER_Workers!$B$2:$B$474,MASTER_Workers!$B$2:$B$474)),"Master Missing","OK"))</f>
        <v>OK</v>
      </c>
      <c r="E279" s="146" t="str">
        <f>IF(A279="","",IF(COUNTIF(Month_Engine!B:B,TRIM(J279))&gt;0,"OK","Missing"))</f>
        <v>OK</v>
      </c>
      <c r="F279" s="146">
        <f t="shared" si="29"/>
        <v>31</v>
      </c>
      <c r="G279" s="146">
        <f t="shared" si="24"/>
        <v>24</v>
      </c>
      <c r="H279" s="150" t="str">
        <f t="shared" si="25"/>
        <v>OK</v>
      </c>
      <c r="I279" s="443">
        <v>46173</v>
      </c>
      <c r="J279" s="444" t="s">
        <v>1653</v>
      </c>
      <c r="K279" s="444" t="s">
        <v>1654</v>
      </c>
      <c r="L279" s="445">
        <v>23</v>
      </c>
      <c r="M279" s="445">
        <v>2</v>
      </c>
      <c r="N279" s="445">
        <v>5</v>
      </c>
      <c r="O279" s="445">
        <v>1</v>
      </c>
      <c r="P279" s="445">
        <v>0</v>
      </c>
      <c r="Q279" s="445">
        <v>0</v>
      </c>
      <c r="R279" s="446">
        <v>0</v>
      </c>
      <c r="S279" s="146" t="str">
        <f t="shared" si="26"/>
        <v>Worker-SV2</v>
      </c>
    </row>
    <row r="280" spans="1:19" x14ac:dyDescent="0.45">
      <c r="A280" s="144" t="str">
        <f t="shared" si="27"/>
        <v>SV2PCOM104</v>
      </c>
      <c r="B280" s="143" t="str">
        <f t="shared" si="28"/>
        <v>May2026_SV2PCOM104</v>
      </c>
      <c r="C280" s="143" t="str">
        <f>IF(A280="","",IF(COUNTIF($B$2:B279,B280)&gt;0,"⚠ DUPLICATE","OK"))</f>
        <v>OK</v>
      </c>
      <c r="D280" s="146" t="str">
        <f>IF($A280="","",IF(ISNA(_xlfn.XLOOKUP(TRIM($A280),MASTER_Workers!$B$2:$B$474,MASTER_Workers!$B$2:$B$474)),"Master Missing","OK"))</f>
        <v>OK</v>
      </c>
      <c r="E280" s="146" t="str">
        <f>IF(A280="","",IF(COUNTIF(Month_Engine!B:B,TRIM(J280))&gt;0,"OK","Missing"))</f>
        <v>OK</v>
      </c>
      <c r="F280" s="146">
        <f t="shared" si="29"/>
        <v>31</v>
      </c>
      <c r="G280" s="146">
        <f t="shared" si="24"/>
        <v>22</v>
      </c>
      <c r="H280" s="150" t="str">
        <f t="shared" si="25"/>
        <v>OK</v>
      </c>
      <c r="I280" s="443">
        <v>46173</v>
      </c>
      <c r="J280" s="444" t="s">
        <v>1655</v>
      </c>
      <c r="K280" s="444" t="s">
        <v>1656</v>
      </c>
      <c r="L280" s="445">
        <v>21</v>
      </c>
      <c r="M280" s="445">
        <v>4</v>
      </c>
      <c r="N280" s="445">
        <v>5</v>
      </c>
      <c r="O280" s="445">
        <v>1</v>
      </c>
      <c r="P280" s="445">
        <v>0</v>
      </c>
      <c r="Q280" s="445">
        <v>0</v>
      </c>
      <c r="R280" s="446">
        <v>0</v>
      </c>
      <c r="S280" s="146" t="str">
        <f t="shared" si="26"/>
        <v>Worker-SV2</v>
      </c>
    </row>
    <row r="281" spans="1:19" x14ac:dyDescent="0.45">
      <c r="A281" s="144" t="str">
        <f t="shared" si="27"/>
        <v>SV2PCOM105</v>
      </c>
      <c r="B281" s="143" t="str">
        <f t="shared" si="28"/>
        <v>May2026_SV2PCOM105</v>
      </c>
      <c r="C281" s="143" t="str">
        <f>IF(A281="","",IF(COUNTIF($B$2:B280,B281)&gt;0,"⚠ DUPLICATE","OK"))</f>
        <v>OK</v>
      </c>
      <c r="D281" s="146" t="str">
        <f>IF($A281="","",IF(ISNA(_xlfn.XLOOKUP(TRIM($A281),MASTER_Workers!$B$2:$B$474,MASTER_Workers!$B$2:$B$474)),"Master Missing","OK"))</f>
        <v>OK</v>
      </c>
      <c r="E281" s="146" t="str">
        <f>IF(A281="","",IF(COUNTIF(Month_Engine!B:B,TRIM(J281))&gt;0,"OK","Missing"))</f>
        <v>OK</v>
      </c>
      <c r="F281" s="146">
        <f t="shared" si="29"/>
        <v>31</v>
      </c>
      <c r="G281" s="146">
        <f t="shared" si="24"/>
        <v>21</v>
      </c>
      <c r="H281" s="150" t="str">
        <f t="shared" si="25"/>
        <v>OK</v>
      </c>
      <c r="I281" s="443">
        <v>46173</v>
      </c>
      <c r="J281" s="444" t="s">
        <v>1657</v>
      </c>
      <c r="K281" s="444" t="s">
        <v>1658</v>
      </c>
      <c r="L281" s="445">
        <v>20</v>
      </c>
      <c r="M281" s="445">
        <v>5</v>
      </c>
      <c r="N281" s="445">
        <v>5</v>
      </c>
      <c r="O281" s="445">
        <v>1</v>
      </c>
      <c r="P281" s="445">
        <v>0</v>
      </c>
      <c r="Q281" s="445">
        <v>0</v>
      </c>
      <c r="R281" s="446">
        <v>0</v>
      </c>
      <c r="S281" s="146" t="str">
        <f t="shared" si="26"/>
        <v>Worker-SV2</v>
      </c>
    </row>
    <row r="282" spans="1:19" x14ac:dyDescent="0.45">
      <c r="A282" s="144" t="str">
        <f t="shared" si="27"/>
        <v>SV2PCOM106</v>
      </c>
      <c r="B282" s="143" t="str">
        <f t="shared" si="28"/>
        <v>May2026_SV2PCOM106</v>
      </c>
      <c r="C282" s="143" t="str">
        <f>IF(A282="","",IF(COUNTIF($B$2:B281,B282)&gt;0,"⚠ DUPLICATE","OK"))</f>
        <v>OK</v>
      </c>
      <c r="D282" s="146" t="str">
        <f>IF($A282="","",IF(ISNA(_xlfn.XLOOKUP(TRIM($A282),MASTER_Workers!$B$2:$B$474,MASTER_Workers!$B$2:$B$474)),"Master Missing","OK"))</f>
        <v>OK</v>
      </c>
      <c r="E282" s="146" t="str">
        <f>IF(A282="","",IF(COUNTIF(Month_Engine!B:B,TRIM(J282))&gt;0,"OK","Missing"))</f>
        <v>OK</v>
      </c>
      <c r="F282" s="146">
        <f t="shared" si="29"/>
        <v>31</v>
      </c>
      <c r="G282" s="146">
        <f t="shared" si="24"/>
        <v>23</v>
      </c>
      <c r="H282" s="150" t="str">
        <f t="shared" si="25"/>
        <v>OK</v>
      </c>
      <c r="I282" s="443">
        <v>46173</v>
      </c>
      <c r="J282" s="444" t="s">
        <v>1659</v>
      </c>
      <c r="K282" s="444" t="s">
        <v>1660</v>
      </c>
      <c r="L282" s="445">
        <v>22</v>
      </c>
      <c r="M282" s="445">
        <v>3</v>
      </c>
      <c r="N282" s="445">
        <v>5</v>
      </c>
      <c r="O282" s="445">
        <v>1</v>
      </c>
      <c r="P282" s="445">
        <v>0</v>
      </c>
      <c r="Q282" s="445">
        <v>0</v>
      </c>
      <c r="R282" s="446">
        <v>0</v>
      </c>
      <c r="S282" s="146" t="str">
        <f t="shared" si="26"/>
        <v>Worker-SV2</v>
      </c>
    </row>
    <row r="283" spans="1:19" x14ac:dyDescent="0.45">
      <c r="A283" s="144" t="str">
        <f t="shared" si="27"/>
        <v>SV2PCOM107</v>
      </c>
      <c r="B283" s="143" t="str">
        <f t="shared" si="28"/>
        <v>May2026_SV2PCOM107</v>
      </c>
      <c r="C283" s="143" t="str">
        <f>IF(A283="","",IF(COUNTIF($B$2:B282,B283)&gt;0,"⚠ DUPLICATE","OK"))</f>
        <v>OK</v>
      </c>
      <c r="D283" s="146" t="str">
        <f>IF($A283="","",IF(ISNA(_xlfn.XLOOKUP(TRIM($A283),MASTER_Workers!$B$2:$B$474,MASTER_Workers!$B$2:$B$474)),"Master Missing","OK"))</f>
        <v>OK</v>
      </c>
      <c r="E283" s="146" t="str">
        <f>IF(A283="","",IF(COUNTIF(Month_Engine!B:B,TRIM(J283))&gt;0,"OK","Missing"))</f>
        <v>OK</v>
      </c>
      <c r="F283" s="146">
        <f t="shared" si="29"/>
        <v>31</v>
      </c>
      <c r="G283" s="146">
        <f t="shared" si="24"/>
        <v>21.5</v>
      </c>
      <c r="H283" s="150" t="str">
        <f t="shared" si="25"/>
        <v>OK</v>
      </c>
      <c r="I283" s="443">
        <v>46173</v>
      </c>
      <c r="J283" s="444" t="s">
        <v>1661</v>
      </c>
      <c r="K283" s="444" t="s">
        <v>1662</v>
      </c>
      <c r="L283" s="445">
        <v>15.5</v>
      </c>
      <c r="M283" s="445">
        <v>4.5</v>
      </c>
      <c r="N283" s="445">
        <v>5</v>
      </c>
      <c r="O283" s="445">
        <v>1</v>
      </c>
      <c r="P283" s="445">
        <v>5</v>
      </c>
      <c r="Q283" s="445">
        <v>0</v>
      </c>
      <c r="R283" s="446">
        <v>0</v>
      </c>
      <c r="S283" s="146" t="str">
        <f t="shared" si="26"/>
        <v>Worker-SV2</v>
      </c>
    </row>
    <row r="284" spans="1:19" x14ac:dyDescent="0.45">
      <c r="A284" s="144" t="str">
        <f t="shared" si="27"/>
        <v>SV2PCOM108</v>
      </c>
      <c r="B284" s="143" t="str">
        <f t="shared" si="28"/>
        <v>May2026_SV2PCOM108</v>
      </c>
      <c r="C284" s="143" t="str">
        <f>IF(A284="","",IF(COUNTIF($B$2:B283,B284)&gt;0,"⚠ DUPLICATE","OK"))</f>
        <v>OK</v>
      </c>
      <c r="D284" s="146" t="str">
        <f>IF($A284="","",IF(ISNA(_xlfn.XLOOKUP(TRIM($A284),MASTER_Workers!$B$2:$B$474,MASTER_Workers!$B$2:$B$474)),"Master Missing","OK"))</f>
        <v>OK</v>
      </c>
      <c r="E284" s="146" t="str">
        <f>IF(A284="","",IF(COUNTIF(Month_Engine!B:B,TRIM(J284))&gt;0,"OK","Missing"))</f>
        <v>OK</v>
      </c>
      <c r="F284" s="146">
        <f t="shared" si="29"/>
        <v>31</v>
      </c>
      <c r="G284" s="146">
        <f t="shared" si="24"/>
        <v>22</v>
      </c>
      <c r="H284" s="150" t="str">
        <f t="shared" si="25"/>
        <v>OK</v>
      </c>
      <c r="I284" s="443">
        <v>46173</v>
      </c>
      <c r="J284" s="444" t="s">
        <v>1663</v>
      </c>
      <c r="K284" s="444" t="s">
        <v>1664</v>
      </c>
      <c r="L284" s="445">
        <v>21</v>
      </c>
      <c r="M284" s="445">
        <v>4</v>
      </c>
      <c r="N284" s="445">
        <v>5</v>
      </c>
      <c r="O284" s="445">
        <v>1</v>
      </c>
      <c r="P284" s="445">
        <v>0</v>
      </c>
      <c r="Q284" s="445">
        <v>0</v>
      </c>
      <c r="R284" s="446">
        <v>0</v>
      </c>
      <c r="S284" s="146" t="str">
        <f t="shared" si="26"/>
        <v>Worker-SV2</v>
      </c>
    </row>
    <row r="285" spans="1:19" x14ac:dyDescent="0.45">
      <c r="A285" s="144" t="str">
        <f t="shared" si="27"/>
        <v>SV2PCOM109</v>
      </c>
      <c r="B285" s="143" t="str">
        <f t="shared" si="28"/>
        <v>May2026_SV2PCOM109</v>
      </c>
      <c r="C285" s="143" t="str">
        <f>IF(A285="","",IF(COUNTIF($B$2:B284,B285)&gt;0,"⚠ DUPLICATE","OK"))</f>
        <v>OK</v>
      </c>
      <c r="D285" s="146" t="str">
        <f>IF($A285="","",IF(ISNA(_xlfn.XLOOKUP(TRIM($A285),MASTER_Workers!$B$2:$B$474,MASTER_Workers!$B$2:$B$474)),"Master Missing","OK"))</f>
        <v>OK</v>
      </c>
      <c r="E285" s="146" t="str">
        <f>IF(A285="","",IF(COUNTIF(Month_Engine!B:B,TRIM(J285))&gt;0,"OK","Missing"))</f>
        <v>OK</v>
      </c>
      <c r="F285" s="146">
        <f t="shared" si="29"/>
        <v>31</v>
      </c>
      <c r="G285" s="146">
        <f t="shared" si="24"/>
        <v>19</v>
      </c>
      <c r="H285" s="150" t="str">
        <f t="shared" si="25"/>
        <v>OK</v>
      </c>
      <c r="I285" s="443">
        <v>46173</v>
      </c>
      <c r="J285" s="444" t="s">
        <v>1665</v>
      </c>
      <c r="K285" s="444" t="s">
        <v>1666</v>
      </c>
      <c r="L285" s="445">
        <v>18</v>
      </c>
      <c r="M285" s="445">
        <v>7</v>
      </c>
      <c r="N285" s="445">
        <v>5</v>
      </c>
      <c r="O285" s="445">
        <v>1</v>
      </c>
      <c r="P285" s="445">
        <v>0</v>
      </c>
      <c r="Q285" s="445">
        <v>0</v>
      </c>
      <c r="R285" s="446">
        <v>0</v>
      </c>
      <c r="S285" s="146" t="str">
        <f t="shared" si="26"/>
        <v>Worker-SV2</v>
      </c>
    </row>
    <row r="286" spans="1:19" x14ac:dyDescent="0.45">
      <c r="A286" s="144" t="str">
        <f t="shared" si="27"/>
        <v>SV2PCOM110</v>
      </c>
      <c r="B286" s="143" t="str">
        <f t="shared" si="28"/>
        <v>May2026_SV2PCOM110</v>
      </c>
      <c r="C286" s="143" t="str">
        <f>IF(A286="","",IF(COUNTIF($B$2:B285,B286)&gt;0,"⚠ DUPLICATE","OK"))</f>
        <v>OK</v>
      </c>
      <c r="D286" s="146" t="str">
        <f>IF($A286="","",IF(ISNA(_xlfn.XLOOKUP(TRIM($A286),MASTER_Workers!$B$2:$B$474,MASTER_Workers!$B$2:$B$474)),"Master Missing","OK"))</f>
        <v>OK</v>
      </c>
      <c r="E286" s="146" t="str">
        <f>IF(A286="","",IF(COUNTIF(Month_Engine!B:B,TRIM(J286))&gt;0,"OK","Missing"))</f>
        <v>OK</v>
      </c>
      <c r="F286" s="146">
        <f t="shared" si="29"/>
        <v>31</v>
      </c>
      <c r="G286" s="146">
        <f t="shared" si="24"/>
        <v>19</v>
      </c>
      <c r="H286" s="150" t="str">
        <f t="shared" si="25"/>
        <v>OK</v>
      </c>
      <c r="I286" s="443">
        <v>46173</v>
      </c>
      <c r="J286" s="444" t="s">
        <v>1667</v>
      </c>
      <c r="K286" s="444" t="s">
        <v>1668</v>
      </c>
      <c r="L286" s="445">
        <v>18</v>
      </c>
      <c r="M286" s="445">
        <v>7</v>
      </c>
      <c r="N286" s="445">
        <v>5</v>
      </c>
      <c r="O286" s="445">
        <v>1</v>
      </c>
      <c r="P286" s="445">
        <v>0</v>
      </c>
      <c r="Q286" s="445">
        <v>0</v>
      </c>
      <c r="R286" s="446">
        <v>0</v>
      </c>
      <c r="S286" s="146" t="str">
        <f t="shared" si="26"/>
        <v>Worker-SV2</v>
      </c>
    </row>
    <row r="287" spans="1:19" x14ac:dyDescent="0.45">
      <c r="A287" s="144" t="str">
        <f t="shared" si="27"/>
        <v>SV2PCOM111</v>
      </c>
      <c r="B287" s="143" t="str">
        <f t="shared" si="28"/>
        <v>May2026_SV2PCOM111</v>
      </c>
      <c r="C287" s="143" t="str">
        <f>IF(A287="","",IF(COUNTIF($B$2:B286,B287)&gt;0,"⚠ DUPLICATE","OK"))</f>
        <v>OK</v>
      </c>
      <c r="D287" s="146" t="str">
        <f>IF($A287="","",IF(ISNA(_xlfn.XLOOKUP(TRIM($A287),MASTER_Workers!$B$2:$B$474,MASTER_Workers!$B$2:$B$474)),"Master Missing","OK"))</f>
        <v>OK</v>
      </c>
      <c r="E287" s="146" t="str">
        <f>IF(A287="","",IF(COUNTIF(Month_Engine!B:B,TRIM(J287))&gt;0,"OK","Missing"))</f>
        <v>OK</v>
      </c>
      <c r="F287" s="146">
        <f t="shared" si="29"/>
        <v>31</v>
      </c>
      <c r="G287" s="146">
        <f t="shared" si="24"/>
        <v>22</v>
      </c>
      <c r="H287" s="150" t="str">
        <f t="shared" si="25"/>
        <v>OK</v>
      </c>
      <c r="I287" s="443">
        <v>46173</v>
      </c>
      <c r="J287" s="444" t="s">
        <v>1669</v>
      </c>
      <c r="K287" s="444" t="s">
        <v>1670</v>
      </c>
      <c r="L287" s="445">
        <v>21</v>
      </c>
      <c r="M287" s="445">
        <v>4</v>
      </c>
      <c r="N287" s="445">
        <v>5</v>
      </c>
      <c r="O287" s="445">
        <v>1</v>
      </c>
      <c r="P287" s="445">
        <v>0</v>
      </c>
      <c r="Q287" s="445">
        <v>0</v>
      </c>
      <c r="R287" s="446">
        <v>0</v>
      </c>
      <c r="S287" s="146" t="str">
        <f t="shared" si="26"/>
        <v>Worker-SV2</v>
      </c>
    </row>
    <row r="288" spans="1:19" x14ac:dyDescent="0.45">
      <c r="A288" s="144" t="str">
        <f t="shared" si="27"/>
        <v>SV2PCOM112</v>
      </c>
      <c r="B288" s="143" t="str">
        <f t="shared" si="28"/>
        <v>May2026_SV2PCOM112</v>
      </c>
      <c r="C288" s="143" t="str">
        <f>IF(A288="","",IF(COUNTIF($B$2:B287,B288)&gt;0,"⚠ DUPLICATE","OK"))</f>
        <v>OK</v>
      </c>
      <c r="D288" s="146" t="str">
        <f>IF($A288="","",IF(ISNA(_xlfn.XLOOKUP(TRIM($A288),MASTER_Workers!$B$2:$B$474,MASTER_Workers!$B$2:$B$474)),"Master Missing","OK"))</f>
        <v>OK</v>
      </c>
      <c r="E288" s="146" t="str">
        <f>IF(A288="","",IF(COUNTIF(Month_Engine!B:B,TRIM(J288))&gt;0,"OK","Missing"))</f>
        <v>OK</v>
      </c>
      <c r="F288" s="146">
        <f t="shared" si="29"/>
        <v>31</v>
      </c>
      <c r="G288" s="146">
        <f t="shared" si="24"/>
        <v>21</v>
      </c>
      <c r="H288" s="150" t="str">
        <f t="shared" si="25"/>
        <v>OK</v>
      </c>
      <c r="I288" s="443">
        <v>46173</v>
      </c>
      <c r="J288" s="444" t="s">
        <v>1671</v>
      </c>
      <c r="K288" s="444" t="s">
        <v>1672</v>
      </c>
      <c r="L288" s="445">
        <v>20</v>
      </c>
      <c r="M288" s="445">
        <v>5</v>
      </c>
      <c r="N288" s="445">
        <v>5</v>
      </c>
      <c r="O288" s="445">
        <v>1</v>
      </c>
      <c r="P288" s="445">
        <v>0</v>
      </c>
      <c r="Q288" s="445">
        <v>0</v>
      </c>
      <c r="R288" s="446">
        <v>0</v>
      </c>
      <c r="S288" s="146" t="str">
        <f t="shared" si="26"/>
        <v>Worker-SV2</v>
      </c>
    </row>
    <row r="289" spans="1:19" x14ac:dyDescent="0.45">
      <c r="A289" s="144" t="str">
        <f t="shared" si="27"/>
        <v>SV2PCOM113</v>
      </c>
      <c r="B289" s="143" t="str">
        <f t="shared" si="28"/>
        <v>May2026_SV2PCOM113</v>
      </c>
      <c r="C289" s="143" t="str">
        <f>IF(A289="","",IF(COUNTIF($B$2:B288,B289)&gt;0,"⚠ DUPLICATE","OK"))</f>
        <v>OK</v>
      </c>
      <c r="D289" s="146" t="str">
        <f>IF($A289="","",IF(ISNA(_xlfn.XLOOKUP(TRIM($A289),MASTER_Workers!$B$2:$B$474,MASTER_Workers!$B$2:$B$474)),"Master Missing","OK"))</f>
        <v>OK</v>
      </c>
      <c r="E289" s="146" t="str">
        <f>IF(A289="","",IF(COUNTIF(Month_Engine!B:B,TRIM(J289))&gt;0,"OK","Missing"))</f>
        <v>OK</v>
      </c>
      <c r="F289" s="146">
        <f t="shared" si="29"/>
        <v>31</v>
      </c>
      <c r="G289" s="146">
        <f t="shared" si="24"/>
        <v>23</v>
      </c>
      <c r="H289" s="150" t="str">
        <f t="shared" si="25"/>
        <v>OK</v>
      </c>
      <c r="I289" s="443">
        <v>46173</v>
      </c>
      <c r="J289" s="444" t="s">
        <v>1673</v>
      </c>
      <c r="K289" s="444" t="s">
        <v>1674</v>
      </c>
      <c r="L289" s="445">
        <v>23</v>
      </c>
      <c r="M289" s="445">
        <v>3</v>
      </c>
      <c r="N289" s="445">
        <v>5</v>
      </c>
      <c r="O289" s="445">
        <v>0</v>
      </c>
      <c r="P289" s="445">
        <v>0</v>
      </c>
      <c r="Q289" s="445">
        <v>0</v>
      </c>
      <c r="R289" s="446">
        <v>0</v>
      </c>
      <c r="S289" s="146" t="str">
        <f t="shared" si="26"/>
        <v>Worker-SV2</v>
      </c>
    </row>
    <row r="290" spans="1:19" x14ac:dyDescent="0.45">
      <c r="A290" s="144" t="str">
        <f t="shared" si="27"/>
        <v>SV2PCOM114</v>
      </c>
      <c r="B290" s="143" t="str">
        <f t="shared" si="28"/>
        <v>May2026_SV2PCOM114</v>
      </c>
      <c r="C290" s="143" t="str">
        <f>IF(A290="","",IF(COUNTIF($B$2:B289,B290)&gt;0,"⚠ DUPLICATE","OK"))</f>
        <v>OK</v>
      </c>
      <c r="D290" s="146" t="str">
        <f>IF($A290="","",IF(ISNA(_xlfn.XLOOKUP(TRIM($A290),MASTER_Workers!$B$2:$B$474,MASTER_Workers!$B$2:$B$474)),"Master Missing","OK"))</f>
        <v>OK</v>
      </c>
      <c r="E290" s="146" t="str">
        <f>IF(A290="","",IF(COUNTIF(Month_Engine!B:B,TRIM(J290))&gt;0,"OK","Missing"))</f>
        <v>OK</v>
      </c>
      <c r="F290" s="146">
        <f t="shared" si="29"/>
        <v>31</v>
      </c>
      <c r="G290" s="146">
        <f t="shared" si="24"/>
        <v>5</v>
      </c>
      <c r="H290" s="150" t="str">
        <f t="shared" si="25"/>
        <v>OK</v>
      </c>
      <c r="I290" s="443">
        <v>46173</v>
      </c>
      <c r="J290" s="444" t="s">
        <v>1675</v>
      </c>
      <c r="K290" s="444" t="s">
        <v>1676</v>
      </c>
      <c r="L290" s="445">
        <v>5</v>
      </c>
      <c r="M290" s="445">
        <v>21</v>
      </c>
      <c r="N290" s="445">
        <v>5</v>
      </c>
      <c r="O290" s="445">
        <v>0</v>
      </c>
      <c r="P290" s="445">
        <v>0</v>
      </c>
      <c r="Q290" s="445">
        <v>0</v>
      </c>
      <c r="R290" s="446">
        <v>0</v>
      </c>
      <c r="S290" s="146" t="str">
        <f t="shared" si="26"/>
        <v>Worker-SV2</v>
      </c>
    </row>
    <row r="291" spans="1:19" x14ac:dyDescent="0.45">
      <c r="A291" s="144" t="str">
        <f t="shared" si="27"/>
        <v>SV2PCOM115</v>
      </c>
      <c r="B291" s="143" t="str">
        <f t="shared" si="28"/>
        <v>May2026_SV2PCOM115</v>
      </c>
      <c r="C291" s="143" t="str">
        <f>IF(A291="","",IF(COUNTIF($B$2:B290,B291)&gt;0,"⚠ DUPLICATE","OK"))</f>
        <v>OK</v>
      </c>
      <c r="D291" s="146" t="str">
        <f>IF($A291="","",IF(ISNA(_xlfn.XLOOKUP(TRIM($A291),MASTER_Workers!$B$2:$B$474,MASTER_Workers!$B$2:$B$474)),"Master Missing","OK"))</f>
        <v>OK</v>
      </c>
      <c r="E291" s="146" t="str">
        <f>IF(A291="","",IF(COUNTIF(Month_Engine!B:B,TRIM(J291))&gt;0,"OK","Missing"))</f>
        <v>OK</v>
      </c>
      <c r="F291" s="146">
        <f t="shared" si="29"/>
        <v>31</v>
      </c>
      <c r="G291" s="146">
        <f t="shared" si="24"/>
        <v>24</v>
      </c>
      <c r="H291" s="150" t="str">
        <f t="shared" si="25"/>
        <v>OK</v>
      </c>
      <c r="I291" s="443">
        <v>46173</v>
      </c>
      <c r="J291" s="444" t="s">
        <v>1677</v>
      </c>
      <c r="K291" s="444" t="s">
        <v>1678</v>
      </c>
      <c r="L291" s="445">
        <v>24</v>
      </c>
      <c r="M291" s="445">
        <v>2</v>
      </c>
      <c r="N291" s="445">
        <v>5</v>
      </c>
      <c r="O291" s="445">
        <v>0</v>
      </c>
      <c r="P291" s="445">
        <v>0</v>
      </c>
      <c r="Q291" s="445">
        <v>0</v>
      </c>
      <c r="R291" s="446">
        <v>0</v>
      </c>
      <c r="S291" s="146" t="str">
        <f t="shared" si="26"/>
        <v>Worker-SV2</v>
      </c>
    </row>
    <row r="292" spans="1:19" x14ac:dyDescent="0.45">
      <c r="A292" s="144" t="str">
        <f t="shared" si="27"/>
        <v>SV2PCOM116</v>
      </c>
      <c r="B292" s="143" t="str">
        <f t="shared" si="28"/>
        <v>May2026_SV2PCOM116</v>
      </c>
      <c r="C292" s="143" t="str">
        <f>IF(A292="","",IF(COUNTIF($B$2:B291,B292)&gt;0,"⚠ DUPLICATE","OK"))</f>
        <v>OK</v>
      </c>
      <c r="D292" s="146" t="str">
        <f>IF($A292="","",IF(ISNA(_xlfn.XLOOKUP(TRIM($A292),MASTER_Workers!$B$2:$B$474,MASTER_Workers!$B$2:$B$474)),"Master Missing","OK"))</f>
        <v>OK</v>
      </c>
      <c r="E292" s="146" t="str">
        <f>IF(A292="","",IF(COUNTIF(Month_Engine!B:B,TRIM(J292))&gt;0,"OK","Missing"))</f>
        <v>OK</v>
      </c>
      <c r="F292" s="146">
        <f t="shared" si="29"/>
        <v>31</v>
      </c>
      <c r="G292" s="146">
        <f t="shared" si="24"/>
        <v>15</v>
      </c>
      <c r="H292" s="150" t="str">
        <f t="shared" si="25"/>
        <v>OK</v>
      </c>
      <c r="I292" s="443">
        <v>46173</v>
      </c>
      <c r="J292" s="444" t="s">
        <v>1679</v>
      </c>
      <c r="K292" s="444" t="s">
        <v>1680</v>
      </c>
      <c r="L292" s="445">
        <v>15</v>
      </c>
      <c r="M292" s="445">
        <v>11</v>
      </c>
      <c r="N292" s="445">
        <v>5</v>
      </c>
      <c r="O292" s="445">
        <v>0</v>
      </c>
      <c r="P292" s="445">
        <v>0</v>
      </c>
      <c r="Q292" s="445">
        <v>0</v>
      </c>
      <c r="R292" s="446">
        <v>0</v>
      </c>
      <c r="S292" s="146" t="str">
        <f t="shared" si="26"/>
        <v>Worker-SV2</v>
      </c>
    </row>
    <row r="293" spans="1:19" x14ac:dyDescent="0.45">
      <c r="A293" s="144" t="str">
        <f t="shared" si="27"/>
        <v>SV2PCOM117</v>
      </c>
      <c r="B293" s="143" t="str">
        <f t="shared" si="28"/>
        <v>May2026_SV2PCOM117</v>
      </c>
      <c r="C293" s="143" t="str">
        <f>IF(A293="","",IF(COUNTIF($B$2:B292,B293)&gt;0,"⚠ DUPLICATE","OK"))</f>
        <v>OK</v>
      </c>
      <c r="D293" s="146" t="str">
        <f>IF($A293="","",IF(ISNA(_xlfn.XLOOKUP(TRIM($A293),MASTER_Workers!$B$2:$B$474,MASTER_Workers!$B$2:$B$474)),"Master Missing","OK"))</f>
        <v>OK</v>
      </c>
      <c r="E293" s="146" t="str">
        <f>IF(A293="","",IF(COUNTIF(Month_Engine!B:B,TRIM(J293))&gt;0,"OK","Missing"))</f>
        <v>OK</v>
      </c>
      <c r="F293" s="146">
        <f t="shared" si="29"/>
        <v>31</v>
      </c>
      <c r="G293" s="146">
        <f t="shared" si="24"/>
        <v>24</v>
      </c>
      <c r="H293" s="150" t="str">
        <f t="shared" si="25"/>
        <v>OK</v>
      </c>
      <c r="I293" s="443">
        <v>46173</v>
      </c>
      <c r="J293" s="444" t="s">
        <v>1681</v>
      </c>
      <c r="K293" s="444" t="s">
        <v>1682</v>
      </c>
      <c r="L293" s="445">
        <v>23</v>
      </c>
      <c r="M293" s="445">
        <v>2</v>
      </c>
      <c r="N293" s="445">
        <v>5</v>
      </c>
      <c r="O293" s="445">
        <v>1</v>
      </c>
      <c r="P293" s="445">
        <v>0</v>
      </c>
      <c r="Q293" s="445">
        <v>0</v>
      </c>
      <c r="R293" s="446">
        <v>0</v>
      </c>
      <c r="S293" s="146" t="str">
        <f t="shared" si="26"/>
        <v>Worker-SV2</v>
      </c>
    </row>
    <row r="294" spans="1:19" x14ac:dyDescent="0.45">
      <c r="A294" s="144" t="str">
        <f t="shared" si="27"/>
        <v>SV2PCOM118</v>
      </c>
      <c r="B294" s="143" t="str">
        <f t="shared" si="28"/>
        <v>May2026_SV2PCOM118</v>
      </c>
      <c r="C294" s="143" t="str">
        <f>IF(A294="","",IF(COUNTIF($B$2:B293,B294)&gt;0,"⚠ DUPLICATE","OK"))</f>
        <v>OK</v>
      </c>
      <c r="D294" s="146" t="str">
        <f>IF($A294="","",IF(ISNA(_xlfn.XLOOKUP(TRIM($A294),MASTER_Workers!$B$2:$B$474,MASTER_Workers!$B$2:$B$474)),"Master Missing","OK"))</f>
        <v>OK</v>
      </c>
      <c r="E294" s="146" t="str">
        <f>IF(A294="","",IF(COUNTIF(Month_Engine!B:B,TRIM(J294))&gt;0,"OK","Missing"))</f>
        <v>OK</v>
      </c>
      <c r="F294" s="146">
        <f t="shared" si="29"/>
        <v>31</v>
      </c>
      <c r="G294" s="146">
        <f t="shared" si="24"/>
        <v>19</v>
      </c>
      <c r="H294" s="150" t="str">
        <f t="shared" si="25"/>
        <v>OK</v>
      </c>
      <c r="I294" s="443">
        <v>46173</v>
      </c>
      <c r="J294" s="444" t="s">
        <v>1683</v>
      </c>
      <c r="K294" s="444" t="s">
        <v>1684</v>
      </c>
      <c r="L294" s="445">
        <v>19</v>
      </c>
      <c r="M294" s="445">
        <v>7</v>
      </c>
      <c r="N294" s="445">
        <v>5</v>
      </c>
      <c r="O294" s="445">
        <v>0</v>
      </c>
      <c r="P294" s="445">
        <v>0</v>
      </c>
      <c r="Q294" s="445">
        <v>0</v>
      </c>
      <c r="R294" s="446">
        <v>0</v>
      </c>
      <c r="S294" s="146" t="str">
        <f t="shared" si="26"/>
        <v>Worker-SV2</v>
      </c>
    </row>
    <row r="295" spans="1:19" x14ac:dyDescent="0.45">
      <c r="A295" s="144" t="str">
        <f t="shared" si="27"/>
        <v>SV2PCOM119</v>
      </c>
      <c r="B295" s="143" t="str">
        <f t="shared" si="28"/>
        <v>May2026_SV2PCOM119</v>
      </c>
      <c r="C295" s="143" t="str">
        <f>IF(A295="","",IF(COUNTIF($B$2:B294,B295)&gt;0,"⚠ DUPLICATE","OK"))</f>
        <v>OK</v>
      </c>
      <c r="D295" s="146" t="str">
        <f>IF($A295="","",IF(ISNA(_xlfn.XLOOKUP(TRIM($A295),MASTER_Workers!$B$2:$B$474,MASTER_Workers!$B$2:$B$474)),"Master Missing","OK"))</f>
        <v>OK</v>
      </c>
      <c r="E295" s="146" t="str">
        <f>IF(A295="","",IF(COUNTIF(Month_Engine!B:B,TRIM(J295))&gt;0,"OK","Missing"))</f>
        <v>OK</v>
      </c>
      <c r="F295" s="146">
        <f t="shared" si="29"/>
        <v>31</v>
      </c>
      <c r="G295" s="146">
        <f t="shared" si="24"/>
        <v>25</v>
      </c>
      <c r="H295" s="150" t="str">
        <f t="shared" si="25"/>
        <v>OK</v>
      </c>
      <c r="I295" s="443">
        <v>46173</v>
      </c>
      <c r="J295" s="444" t="s">
        <v>1685</v>
      </c>
      <c r="K295" s="444" t="s">
        <v>1686</v>
      </c>
      <c r="L295" s="445">
        <v>24</v>
      </c>
      <c r="M295" s="445">
        <v>1</v>
      </c>
      <c r="N295" s="445">
        <v>5</v>
      </c>
      <c r="O295" s="445">
        <v>1</v>
      </c>
      <c r="P295" s="445">
        <v>0</v>
      </c>
      <c r="Q295" s="445">
        <v>0</v>
      </c>
      <c r="R295" s="446">
        <v>0</v>
      </c>
      <c r="S295" s="146" t="str">
        <f t="shared" si="26"/>
        <v>Worker-SV2</v>
      </c>
    </row>
    <row r="296" spans="1:19" x14ac:dyDescent="0.45">
      <c r="A296" s="144" t="str">
        <f t="shared" si="27"/>
        <v>SV2PCOM120</v>
      </c>
      <c r="B296" s="143" t="str">
        <f t="shared" si="28"/>
        <v>May2026_SV2PCOM120</v>
      </c>
      <c r="C296" s="143" t="str">
        <f>IF(A296="","",IF(COUNTIF($B$2:B295,B296)&gt;0,"⚠ DUPLICATE","OK"))</f>
        <v>OK</v>
      </c>
      <c r="D296" s="146" t="str">
        <f>IF($A296="","",IF(ISNA(_xlfn.XLOOKUP(TRIM($A296),MASTER_Workers!$B$2:$B$474,MASTER_Workers!$B$2:$B$474)),"Master Missing","OK"))</f>
        <v>OK</v>
      </c>
      <c r="E296" s="146" t="str">
        <f>IF(A296="","",IF(COUNTIF(Month_Engine!B:B,TRIM(J296))&gt;0,"OK","Missing"))</f>
        <v>OK</v>
      </c>
      <c r="F296" s="146">
        <f t="shared" si="29"/>
        <v>31</v>
      </c>
      <c r="G296" s="146">
        <f t="shared" si="24"/>
        <v>22</v>
      </c>
      <c r="H296" s="150" t="str">
        <f t="shared" si="25"/>
        <v>OK</v>
      </c>
      <c r="I296" s="443">
        <v>46173</v>
      </c>
      <c r="J296" s="444" t="s">
        <v>1687</v>
      </c>
      <c r="K296" s="444" t="s">
        <v>1688</v>
      </c>
      <c r="L296" s="445">
        <v>21</v>
      </c>
      <c r="M296" s="445">
        <v>4</v>
      </c>
      <c r="N296" s="445">
        <v>5</v>
      </c>
      <c r="O296" s="445">
        <v>1</v>
      </c>
      <c r="P296" s="445">
        <v>0</v>
      </c>
      <c r="Q296" s="445">
        <v>0</v>
      </c>
      <c r="R296" s="446">
        <v>0</v>
      </c>
      <c r="S296" s="146" t="str">
        <f t="shared" si="26"/>
        <v>Worker-SV2</v>
      </c>
    </row>
    <row r="297" spans="1:19" x14ac:dyDescent="0.45">
      <c r="A297" s="144" t="str">
        <f t="shared" si="27"/>
        <v>SV2PCOM121</v>
      </c>
      <c r="B297" s="143" t="str">
        <f t="shared" si="28"/>
        <v>May2026_SV2PCOM121</v>
      </c>
      <c r="C297" s="143" t="str">
        <f>IF(A297="","",IF(COUNTIF($B$2:B296,B297)&gt;0,"⚠ DUPLICATE","OK"))</f>
        <v>OK</v>
      </c>
      <c r="D297" s="146" t="str">
        <f>IF($A297="","",IF(ISNA(_xlfn.XLOOKUP(TRIM($A297),MASTER_Workers!$B$2:$B$474,MASTER_Workers!$B$2:$B$474)),"Master Missing","OK"))</f>
        <v>OK</v>
      </c>
      <c r="E297" s="146" t="str">
        <f>IF(A297="","",IF(COUNTIF(Month_Engine!B:B,TRIM(J297))&gt;0,"OK","Missing"))</f>
        <v>OK</v>
      </c>
      <c r="F297" s="146">
        <f t="shared" si="29"/>
        <v>31</v>
      </c>
      <c r="G297" s="146">
        <f t="shared" si="24"/>
        <v>25</v>
      </c>
      <c r="H297" s="150" t="str">
        <f t="shared" si="25"/>
        <v>OK</v>
      </c>
      <c r="I297" s="443">
        <v>46173</v>
      </c>
      <c r="J297" s="444" t="s">
        <v>1689</v>
      </c>
      <c r="K297" s="444" t="s">
        <v>1690</v>
      </c>
      <c r="L297" s="445">
        <v>20</v>
      </c>
      <c r="M297" s="445">
        <v>1</v>
      </c>
      <c r="N297" s="445">
        <v>5</v>
      </c>
      <c r="O297" s="445">
        <v>1</v>
      </c>
      <c r="P297" s="445">
        <v>4</v>
      </c>
      <c r="Q297" s="445">
        <v>0</v>
      </c>
      <c r="R297" s="446">
        <v>0</v>
      </c>
      <c r="S297" s="146" t="str">
        <f t="shared" si="26"/>
        <v>Worker-SV2</v>
      </c>
    </row>
    <row r="298" spans="1:19" x14ac:dyDescent="0.45">
      <c r="A298" s="144" t="str">
        <f t="shared" si="27"/>
        <v>SV2PCOM122</v>
      </c>
      <c r="B298" s="143" t="str">
        <f t="shared" si="28"/>
        <v>May2026_SV2PCOM122</v>
      </c>
      <c r="C298" s="143" t="str">
        <f>IF(A298="","",IF(COUNTIF($B$2:B297,B298)&gt;0,"⚠ DUPLICATE","OK"))</f>
        <v>OK</v>
      </c>
      <c r="D298" s="146" t="str">
        <f>IF($A298="","",IF(ISNA(_xlfn.XLOOKUP(TRIM($A298),MASTER_Workers!$B$2:$B$474,MASTER_Workers!$B$2:$B$474)),"Master Missing","OK"))</f>
        <v>OK</v>
      </c>
      <c r="E298" s="146" t="str">
        <f>IF(A298="","",IF(COUNTIF(Month_Engine!B:B,TRIM(J298))&gt;0,"OK","Missing"))</f>
        <v>OK</v>
      </c>
      <c r="F298" s="146">
        <f t="shared" si="29"/>
        <v>31</v>
      </c>
      <c r="G298" s="146">
        <f t="shared" si="24"/>
        <v>21</v>
      </c>
      <c r="H298" s="150" t="str">
        <f t="shared" si="25"/>
        <v>OK</v>
      </c>
      <c r="I298" s="443">
        <v>46173</v>
      </c>
      <c r="J298" s="444" t="s">
        <v>1691</v>
      </c>
      <c r="K298" s="444" t="s">
        <v>1692</v>
      </c>
      <c r="L298" s="445">
        <v>20</v>
      </c>
      <c r="M298" s="445">
        <v>5</v>
      </c>
      <c r="N298" s="445">
        <v>5</v>
      </c>
      <c r="O298" s="445">
        <v>1</v>
      </c>
      <c r="P298" s="445">
        <v>0</v>
      </c>
      <c r="Q298" s="445">
        <v>0</v>
      </c>
      <c r="R298" s="446">
        <v>0</v>
      </c>
      <c r="S298" s="146" t="str">
        <f t="shared" si="26"/>
        <v>Worker-SV2</v>
      </c>
    </row>
    <row r="299" spans="1:19" x14ac:dyDescent="0.45">
      <c r="A299" s="144" t="str">
        <f t="shared" si="27"/>
        <v>SV2PCOM123</v>
      </c>
      <c r="B299" s="143" t="str">
        <f t="shared" si="28"/>
        <v>May2026_SV2PCOM123</v>
      </c>
      <c r="C299" s="143" t="str">
        <f>IF(A299="","",IF(COUNTIF($B$2:B298,B299)&gt;0,"⚠ DUPLICATE","OK"))</f>
        <v>OK</v>
      </c>
      <c r="D299" s="146" t="str">
        <f>IF($A299="","",IF(ISNA(_xlfn.XLOOKUP(TRIM($A299),MASTER_Workers!$B$2:$B$474,MASTER_Workers!$B$2:$B$474)),"Master Missing","OK"))</f>
        <v>OK</v>
      </c>
      <c r="E299" s="146" t="str">
        <f>IF(A299="","",IF(COUNTIF(Month_Engine!B:B,TRIM(J299))&gt;0,"OK","Missing"))</f>
        <v>OK</v>
      </c>
      <c r="F299" s="146">
        <f t="shared" si="29"/>
        <v>31</v>
      </c>
      <c r="G299" s="146">
        <f t="shared" si="24"/>
        <v>25</v>
      </c>
      <c r="H299" s="150" t="str">
        <f t="shared" si="25"/>
        <v>OK</v>
      </c>
      <c r="I299" s="443">
        <v>46173</v>
      </c>
      <c r="J299" s="444" t="s">
        <v>1693</v>
      </c>
      <c r="K299" s="444" t="s">
        <v>1694</v>
      </c>
      <c r="L299" s="445">
        <v>24</v>
      </c>
      <c r="M299" s="445">
        <v>1</v>
      </c>
      <c r="N299" s="445">
        <v>5</v>
      </c>
      <c r="O299" s="445">
        <v>1</v>
      </c>
      <c r="P299" s="445">
        <v>0</v>
      </c>
      <c r="Q299" s="445">
        <v>0</v>
      </c>
      <c r="R299" s="446">
        <v>0</v>
      </c>
      <c r="S299" s="146" t="str">
        <f t="shared" si="26"/>
        <v>Worker-SV2</v>
      </c>
    </row>
    <row r="300" spans="1:19" x14ac:dyDescent="0.45">
      <c r="A300" s="144" t="str">
        <f t="shared" si="27"/>
        <v>SV2PCOM124</v>
      </c>
      <c r="B300" s="143" t="str">
        <f t="shared" si="28"/>
        <v>May2026_SV2PCOM124</v>
      </c>
      <c r="C300" s="143" t="str">
        <f>IF(A300="","",IF(COUNTIF($B$2:B299,B300)&gt;0,"⚠ DUPLICATE","OK"))</f>
        <v>OK</v>
      </c>
      <c r="D300" s="146" t="str">
        <f>IF($A300="","",IF(ISNA(_xlfn.XLOOKUP(TRIM($A300),MASTER_Workers!$B$2:$B$474,MASTER_Workers!$B$2:$B$474)),"Master Missing","OK"))</f>
        <v>OK</v>
      </c>
      <c r="E300" s="146" t="str">
        <f>IF(A300="","",IF(COUNTIF(Month_Engine!B:B,TRIM(J300))&gt;0,"OK","Missing"))</f>
        <v>OK</v>
      </c>
      <c r="F300" s="146">
        <f t="shared" si="29"/>
        <v>31</v>
      </c>
      <c r="G300" s="146">
        <f t="shared" si="24"/>
        <v>24</v>
      </c>
      <c r="H300" s="150" t="str">
        <f t="shared" si="25"/>
        <v>OK</v>
      </c>
      <c r="I300" s="443">
        <v>46173</v>
      </c>
      <c r="J300" s="444" t="s">
        <v>1695</v>
      </c>
      <c r="K300" s="444" t="s">
        <v>1696</v>
      </c>
      <c r="L300" s="445">
        <v>23</v>
      </c>
      <c r="M300" s="445">
        <v>2</v>
      </c>
      <c r="N300" s="445">
        <v>5</v>
      </c>
      <c r="O300" s="445">
        <v>1</v>
      </c>
      <c r="P300" s="445">
        <v>0</v>
      </c>
      <c r="Q300" s="445">
        <v>0</v>
      </c>
      <c r="R300" s="446">
        <v>0</v>
      </c>
      <c r="S300" s="146" t="str">
        <f t="shared" si="26"/>
        <v>Worker-SV2</v>
      </c>
    </row>
    <row r="301" spans="1:19" x14ac:dyDescent="0.45">
      <c r="A301" s="144" t="str">
        <f t="shared" si="27"/>
        <v>SV2PCOM125</v>
      </c>
      <c r="B301" s="143" t="str">
        <f t="shared" si="28"/>
        <v>May2026_SV2PCOM125</v>
      </c>
      <c r="C301" s="143" t="str">
        <f>IF(A301="","",IF(COUNTIF($B$2:B300,B301)&gt;0,"⚠ DUPLICATE","OK"))</f>
        <v>OK</v>
      </c>
      <c r="D301" s="146" t="str">
        <f>IF($A301="","",IF(ISNA(_xlfn.XLOOKUP(TRIM($A301),MASTER_Workers!$B$2:$B$474,MASTER_Workers!$B$2:$B$474)),"Master Missing","OK"))</f>
        <v>OK</v>
      </c>
      <c r="E301" s="146" t="str">
        <f>IF(A301="","",IF(COUNTIF(Month_Engine!B:B,TRIM(J301))&gt;0,"OK","Missing"))</f>
        <v>OK</v>
      </c>
      <c r="F301" s="146">
        <f t="shared" si="29"/>
        <v>31</v>
      </c>
      <c r="G301" s="146">
        <f t="shared" si="24"/>
        <v>14</v>
      </c>
      <c r="H301" s="150" t="str">
        <f t="shared" si="25"/>
        <v>OK</v>
      </c>
      <c r="I301" s="443">
        <v>46173</v>
      </c>
      <c r="J301" s="444" t="s">
        <v>1697</v>
      </c>
      <c r="K301" s="444" t="s">
        <v>1698</v>
      </c>
      <c r="L301" s="445">
        <v>13</v>
      </c>
      <c r="M301" s="445">
        <v>12</v>
      </c>
      <c r="N301" s="445">
        <v>5</v>
      </c>
      <c r="O301" s="445">
        <v>1</v>
      </c>
      <c r="P301" s="445">
        <v>0</v>
      </c>
      <c r="Q301" s="445">
        <v>0</v>
      </c>
      <c r="R301" s="446">
        <v>0</v>
      </c>
      <c r="S301" s="146" t="str">
        <f t="shared" si="26"/>
        <v>Worker-SV2</v>
      </c>
    </row>
    <row r="302" spans="1:19" x14ac:dyDescent="0.45">
      <c r="A302" s="144" t="str">
        <f t="shared" si="27"/>
        <v>SV2PCOM126</v>
      </c>
      <c r="B302" s="143" t="str">
        <f t="shared" si="28"/>
        <v>May2026_SV2PCOM126</v>
      </c>
      <c r="C302" s="143" t="str">
        <f>IF(A302="","",IF(COUNTIF($B$2:B301,B302)&gt;0,"⚠ DUPLICATE","OK"))</f>
        <v>OK</v>
      </c>
      <c r="D302" s="146" t="str">
        <f>IF($A302="","",IF(ISNA(_xlfn.XLOOKUP(TRIM($A302),MASTER_Workers!$B$2:$B$474,MASTER_Workers!$B$2:$B$474)),"Master Missing","OK"))</f>
        <v>OK</v>
      </c>
      <c r="E302" s="146" t="str">
        <f>IF(A302="","",IF(COUNTIF(Month_Engine!B:B,TRIM(J302))&gt;0,"OK","Missing"))</f>
        <v>OK</v>
      </c>
      <c r="F302" s="146">
        <f t="shared" si="29"/>
        <v>31</v>
      </c>
      <c r="G302" s="146">
        <f t="shared" si="24"/>
        <v>22.5</v>
      </c>
      <c r="H302" s="150" t="str">
        <f t="shared" si="25"/>
        <v>OK</v>
      </c>
      <c r="I302" s="443">
        <v>46173</v>
      </c>
      <c r="J302" s="444" t="s">
        <v>1699</v>
      </c>
      <c r="K302" s="444" t="s">
        <v>1700</v>
      </c>
      <c r="L302" s="445">
        <v>21.5</v>
      </c>
      <c r="M302" s="445">
        <v>3.5</v>
      </c>
      <c r="N302" s="445">
        <v>5</v>
      </c>
      <c r="O302" s="445">
        <v>1</v>
      </c>
      <c r="P302" s="445">
        <v>0</v>
      </c>
      <c r="Q302" s="445">
        <v>0</v>
      </c>
      <c r="R302" s="446">
        <v>0</v>
      </c>
      <c r="S302" s="146" t="str">
        <f t="shared" si="26"/>
        <v>Worker-SV2</v>
      </c>
    </row>
    <row r="303" spans="1:19" x14ac:dyDescent="0.45">
      <c r="A303" s="144" t="str">
        <f t="shared" si="27"/>
        <v>SV2PCOM127</v>
      </c>
      <c r="B303" s="143" t="str">
        <f t="shared" si="28"/>
        <v>May2026_SV2PCOM127</v>
      </c>
      <c r="C303" s="143" t="str">
        <f>IF(A303="","",IF(COUNTIF($B$2:B302,B303)&gt;0,"⚠ DUPLICATE","OK"))</f>
        <v>OK</v>
      </c>
      <c r="D303" s="146" t="str">
        <f>IF($A303="","",IF(ISNA(_xlfn.XLOOKUP(TRIM($A303),MASTER_Workers!$B$2:$B$474,MASTER_Workers!$B$2:$B$474)),"Master Missing","OK"))</f>
        <v>OK</v>
      </c>
      <c r="E303" s="146" t="str">
        <f>IF(A303="","",IF(COUNTIF(Month_Engine!B:B,TRIM(J303))&gt;0,"OK","Missing"))</f>
        <v>OK</v>
      </c>
      <c r="F303" s="146">
        <f t="shared" si="29"/>
        <v>31</v>
      </c>
      <c r="G303" s="146">
        <f t="shared" si="24"/>
        <v>17</v>
      </c>
      <c r="H303" s="150" t="str">
        <f t="shared" si="25"/>
        <v>OK</v>
      </c>
      <c r="I303" s="443">
        <v>46173</v>
      </c>
      <c r="J303" s="444" t="s">
        <v>1701</v>
      </c>
      <c r="K303" s="444" t="s">
        <v>1702</v>
      </c>
      <c r="L303" s="445">
        <v>16</v>
      </c>
      <c r="M303" s="445">
        <v>9</v>
      </c>
      <c r="N303" s="445">
        <v>5</v>
      </c>
      <c r="O303" s="445">
        <v>1</v>
      </c>
      <c r="P303" s="445">
        <v>0</v>
      </c>
      <c r="Q303" s="445">
        <v>0</v>
      </c>
      <c r="R303" s="446">
        <v>0</v>
      </c>
      <c r="S303" s="146" t="str">
        <f t="shared" si="26"/>
        <v>Worker-SV2</v>
      </c>
    </row>
    <row r="304" spans="1:19" x14ac:dyDescent="0.45">
      <c r="A304" s="144" t="str">
        <f t="shared" si="27"/>
        <v>SV2PCOM128</v>
      </c>
      <c r="B304" s="143" t="str">
        <f t="shared" si="28"/>
        <v>May2026_SV2PCOM128</v>
      </c>
      <c r="C304" s="143" t="str">
        <f>IF(A304="","",IF(COUNTIF($B$2:B303,B304)&gt;0,"⚠ DUPLICATE","OK"))</f>
        <v>OK</v>
      </c>
      <c r="D304" s="146" t="str">
        <f>IF($A304="","",IF(ISNA(_xlfn.XLOOKUP(TRIM($A304),MASTER_Workers!$B$2:$B$474,MASTER_Workers!$B$2:$B$474)),"Master Missing","OK"))</f>
        <v>OK</v>
      </c>
      <c r="E304" s="146" t="str">
        <f>IF(A304="","",IF(COUNTIF(Month_Engine!B:B,TRIM(J304))&gt;0,"OK","Missing"))</f>
        <v>OK</v>
      </c>
      <c r="F304" s="146">
        <f t="shared" si="29"/>
        <v>31</v>
      </c>
      <c r="G304" s="146">
        <f t="shared" si="24"/>
        <v>26</v>
      </c>
      <c r="H304" s="150" t="str">
        <f t="shared" si="25"/>
        <v>OK</v>
      </c>
      <c r="I304" s="443">
        <v>46173</v>
      </c>
      <c r="J304" s="444" t="s">
        <v>1703</v>
      </c>
      <c r="K304" s="444" t="s">
        <v>1704</v>
      </c>
      <c r="L304" s="445">
        <v>25</v>
      </c>
      <c r="M304" s="445">
        <v>0</v>
      </c>
      <c r="N304" s="445">
        <v>5</v>
      </c>
      <c r="O304" s="445">
        <v>1</v>
      </c>
      <c r="P304" s="445">
        <v>0</v>
      </c>
      <c r="Q304" s="445">
        <v>0</v>
      </c>
      <c r="R304" s="451"/>
      <c r="S304" s="146" t="str">
        <f t="shared" si="26"/>
        <v>Worker-SV2</v>
      </c>
    </row>
    <row r="305" spans="1:19" x14ac:dyDescent="0.45">
      <c r="A305" s="144" t="str">
        <f t="shared" si="27"/>
        <v>SV2PCOM129</v>
      </c>
      <c r="B305" s="143" t="str">
        <f t="shared" si="28"/>
        <v>May2026_SV2PCOM129</v>
      </c>
      <c r="C305" s="143" t="str">
        <f>IF(A305="","",IF(COUNTIF($B$2:B304,B305)&gt;0,"⚠ DUPLICATE","OK"))</f>
        <v>OK</v>
      </c>
      <c r="D305" s="146" t="str">
        <f>IF($A305="","",IF(ISNA(_xlfn.XLOOKUP(TRIM($A305),MASTER_Workers!$B$2:$B$474,MASTER_Workers!$B$2:$B$474)),"Master Missing","OK"))</f>
        <v>OK</v>
      </c>
      <c r="E305" s="146" t="str">
        <f>IF(A305="","",IF(COUNTIF(Month_Engine!B:B,TRIM(J305))&gt;0,"OK","Missing"))</f>
        <v>OK</v>
      </c>
      <c r="F305" s="146">
        <f t="shared" si="29"/>
        <v>31</v>
      </c>
      <c r="G305" s="146">
        <f t="shared" si="24"/>
        <v>26</v>
      </c>
      <c r="H305" s="150" t="str">
        <f t="shared" si="25"/>
        <v>OK</v>
      </c>
      <c r="I305" s="443">
        <v>46173</v>
      </c>
      <c r="J305" s="444" t="s">
        <v>1705</v>
      </c>
      <c r="K305" s="444" t="s">
        <v>1706</v>
      </c>
      <c r="L305" s="445">
        <v>25</v>
      </c>
      <c r="M305" s="445">
        <v>0</v>
      </c>
      <c r="N305" s="445">
        <v>5</v>
      </c>
      <c r="O305" s="445">
        <v>1</v>
      </c>
      <c r="P305" s="445">
        <v>0</v>
      </c>
      <c r="Q305" s="445">
        <v>0</v>
      </c>
      <c r="R305" s="451"/>
      <c r="S305" s="146" t="str">
        <f t="shared" si="26"/>
        <v>Worker-SV2</v>
      </c>
    </row>
    <row r="306" spans="1:19" x14ac:dyDescent="0.45">
      <c r="A306" s="144" t="str">
        <f t="shared" si="27"/>
        <v>SV2PCOM130</v>
      </c>
      <c r="B306" s="143" t="str">
        <f t="shared" si="28"/>
        <v>May2026_SV2PCOM130</v>
      </c>
      <c r="C306" s="143" t="str">
        <f>IF(A306="","",IF(COUNTIF($B$2:B305,B306)&gt;0,"⚠ DUPLICATE","OK"))</f>
        <v>OK</v>
      </c>
      <c r="D306" s="146" t="str">
        <f>IF($A306="","",IF(ISNA(_xlfn.XLOOKUP(TRIM($A306),MASTER_Workers!$B$2:$B$474,MASTER_Workers!$B$2:$B$474)),"Master Missing","OK"))</f>
        <v>OK</v>
      </c>
      <c r="E306" s="146" t="str">
        <f>IF(A306="","",IF(COUNTIF(Month_Engine!B:B,TRIM(J306))&gt;0,"OK","Missing"))</f>
        <v>OK</v>
      </c>
      <c r="F306" s="146">
        <f t="shared" si="29"/>
        <v>31</v>
      </c>
      <c r="G306" s="146">
        <f t="shared" si="24"/>
        <v>26</v>
      </c>
      <c r="H306" s="150" t="str">
        <f t="shared" si="25"/>
        <v>OK</v>
      </c>
      <c r="I306" s="443">
        <v>46173</v>
      </c>
      <c r="J306" s="444" t="s">
        <v>1285</v>
      </c>
      <c r="K306" s="444" t="s">
        <v>1906</v>
      </c>
      <c r="L306" s="445">
        <v>25</v>
      </c>
      <c r="M306" s="445">
        <v>0</v>
      </c>
      <c r="N306" s="445">
        <v>5</v>
      </c>
      <c r="O306" s="445">
        <v>1</v>
      </c>
      <c r="P306" s="445">
        <v>0</v>
      </c>
      <c r="Q306" s="445">
        <v>0</v>
      </c>
      <c r="R306" s="451"/>
      <c r="S306" s="146" t="str">
        <f t="shared" si="26"/>
        <v>Worker-SV2</v>
      </c>
    </row>
    <row r="307" spans="1:19" x14ac:dyDescent="0.45">
      <c r="A307" s="144" t="str">
        <f t="shared" si="27"/>
        <v>SV2PCOM133</v>
      </c>
      <c r="B307" s="143" t="str">
        <f t="shared" si="28"/>
        <v>May2026_SV2PCOM133</v>
      </c>
      <c r="C307" s="143" t="str">
        <f>IF(A307="","",IF(COUNTIF($B$2:B306,B307)&gt;0,"⚠ DUPLICATE","OK"))</f>
        <v>OK</v>
      </c>
      <c r="D307" s="146" t="str">
        <f>IF($A307="","",IF(ISNA(_xlfn.XLOOKUP(TRIM($A307),MASTER_Workers!$B$2:$B$474,MASTER_Workers!$B$2:$B$474)),"Master Missing","OK"))</f>
        <v>OK</v>
      </c>
      <c r="E307" s="146" t="str">
        <f>IF(A307="","",IF(COUNTIF(Month_Engine!B:B,TRIM(J307))&gt;0,"OK","Missing"))</f>
        <v>OK</v>
      </c>
      <c r="F307" s="146">
        <f t="shared" si="29"/>
        <v>31</v>
      </c>
      <c r="G307" s="146">
        <f t="shared" si="24"/>
        <v>7</v>
      </c>
      <c r="H307" s="150" t="str">
        <f t="shared" si="25"/>
        <v>OK</v>
      </c>
      <c r="I307" s="443">
        <v>46173</v>
      </c>
      <c r="J307" s="444" t="s">
        <v>1317</v>
      </c>
      <c r="K307" s="444" t="s">
        <v>1318</v>
      </c>
      <c r="L307" s="445">
        <v>7</v>
      </c>
      <c r="M307" s="445">
        <v>19</v>
      </c>
      <c r="N307" s="445">
        <v>5</v>
      </c>
      <c r="O307" s="447">
        <v>0</v>
      </c>
      <c r="P307" s="445">
        <v>0</v>
      </c>
      <c r="Q307" s="445">
        <v>0</v>
      </c>
      <c r="R307" s="451"/>
      <c r="S307" s="146" t="str">
        <f t="shared" si="26"/>
        <v>Worker-SV2</v>
      </c>
    </row>
    <row r="308" spans="1:19" x14ac:dyDescent="0.45">
      <c r="A308" s="144" t="str">
        <f t="shared" si="27"/>
        <v>SV2PCOM135</v>
      </c>
      <c r="B308" s="143" t="str">
        <f t="shared" si="28"/>
        <v>May2026_SV2PCOM135</v>
      </c>
      <c r="C308" s="143" t="str">
        <f>IF(A308="","",IF(COUNTIF($B$2:B307,B308)&gt;0,"⚠ DUPLICATE","OK"))</f>
        <v>OK</v>
      </c>
      <c r="D308" s="146" t="str">
        <f>IF($A308="","",IF(ISNA(_xlfn.XLOOKUP(TRIM($A308),MASTER_Workers!$B$2:$B$474,MASTER_Workers!$B$2:$B$474)),"Master Missing","OK"))</f>
        <v>OK</v>
      </c>
      <c r="E308" s="146" t="str">
        <f>IF(A308="","",IF(COUNTIF(Month_Engine!B:B,TRIM(J308))&gt;0,"OK","Missing"))</f>
        <v>OK</v>
      </c>
      <c r="F308" s="146">
        <f t="shared" si="29"/>
        <v>31</v>
      </c>
      <c r="G308" s="146">
        <f t="shared" si="24"/>
        <v>8</v>
      </c>
      <c r="H308" s="150" t="str">
        <f t="shared" si="25"/>
        <v>OK</v>
      </c>
      <c r="I308" s="443">
        <v>46173</v>
      </c>
      <c r="J308" s="444" t="s">
        <v>1707</v>
      </c>
      <c r="K308" s="444" t="s">
        <v>1708</v>
      </c>
      <c r="L308" s="445">
        <v>8</v>
      </c>
      <c r="M308" s="445">
        <v>18</v>
      </c>
      <c r="N308" s="445">
        <v>5</v>
      </c>
      <c r="O308" s="447">
        <v>0</v>
      </c>
      <c r="P308" s="445">
        <v>0</v>
      </c>
      <c r="Q308" s="445">
        <v>0</v>
      </c>
      <c r="R308" s="451"/>
      <c r="S308" s="146" t="str">
        <f t="shared" si="26"/>
        <v>Worker-SV2</v>
      </c>
    </row>
    <row r="309" spans="1:19" x14ac:dyDescent="0.45">
      <c r="A309" s="144" t="str">
        <f t="shared" si="27"/>
        <v>SV2PCOM136</v>
      </c>
      <c r="B309" s="143" t="str">
        <f t="shared" si="28"/>
        <v>May2026_SV2PCOM136</v>
      </c>
      <c r="C309" s="143" t="str">
        <f>IF(A309="","",IF(COUNTIF($B$2:B308,B309)&gt;0,"⚠ DUPLICATE","OK"))</f>
        <v>OK</v>
      </c>
      <c r="D309" s="146" t="str">
        <f>IF($A309="","",IF(ISNA(_xlfn.XLOOKUP(TRIM($A309),MASTER_Workers!$B$2:$B$474,MASTER_Workers!$B$2:$B$474)),"Master Missing","OK"))</f>
        <v>OK</v>
      </c>
      <c r="E309" s="146" t="str">
        <f>IF(A309="","",IF(COUNTIF(Month_Engine!B:B,TRIM(J309))&gt;0,"OK","Missing"))</f>
        <v>OK</v>
      </c>
      <c r="F309" s="146">
        <f t="shared" si="29"/>
        <v>31</v>
      </c>
      <c r="G309" s="146">
        <f t="shared" si="24"/>
        <v>22</v>
      </c>
      <c r="H309" s="150" t="str">
        <f t="shared" si="25"/>
        <v>OK</v>
      </c>
      <c r="I309" s="443">
        <v>46173</v>
      </c>
      <c r="J309" s="444" t="s">
        <v>1709</v>
      </c>
      <c r="K309" s="444" t="s">
        <v>1710</v>
      </c>
      <c r="L309" s="445">
        <v>21</v>
      </c>
      <c r="M309" s="445">
        <v>4</v>
      </c>
      <c r="N309" s="445">
        <v>5</v>
      </c>
      <c r="O309" s="445">
        <v>1</v>
      </c>
      <c r="P309" s="445">
        <v>0</v>
      </c>
      <c r="Q309" s="445">
        <v>0</v>
      </c>
      <c r="R309" s="451"/>
      <c r="S309" s="146" t="str">
        <f t="shared" si="26"/>
        <v>Worker-SV2</v>
      </c>
    </row>
    <row r="310" spans="1:19" x14ac:dyDescent="0.45">
      <c r="A310" s="144" t="str">
        <f t="shared" si="27"/>
        <v>SV2PCOM137</v>
      </c>
      <c r="B310" s="143" t="str">
        <f t="shared" si="28"/>
        <v>May2026_SV2PCOM137</v>
      </c>
      <c r="C310" s="143" t="str">
        <f>IF(A310="","",IF(COUNTIF($B$2:B309,B310)&gt;0,"⚠ DUPLICATE","OK"))</f>
        <v>OK</v>
      </c>
      <c r="D310" s="146" t="str">
        <f>IF($A310="","",IF(ISNA(_xlfn.XLOOKUP(TRIM($A310),MASTER_Workers!$B$2:$B$474,MASTER_Workers!$B$2:$B$474)),"Master Missing","OK"))</f>
        <v>OK</v>
      </c>
      <c r="E310" s="146" t="str">
        <f>IF(A310="","",IF(COUNTIF(Month_Engine!B:B,TRIM(J310))&gt;0,"OK","Missing"))</f>
        <v>OK</v>
      </c>
      <c r="F310" s="146">
        <f t="shared" si="29"/>
        <v>31</v>
      </c>
      <c r="G310" s="146">
        <f t="shared" si="24"/>
        <v>24</v>
      </c>
      <c r="H310" s="150" t="str">
        <f t="shared" si="25"/>
        <v>OK</v>
      </c>
      <c r="I310" s="443">
        <v>46173</v>
      </c>
      <c r="J310" s="444" t="s">
        <v>1711</v>
      </c>
      <c r="K310" s="444" t="s">
        <v>1712</v>
      </c>
      <c r="L310" s="445">
        <v>23</v>
      </c>
      <c r="M310" s="445">
        <v>2</v>
      </c>
      <c r="N310" s="445">
        <v>5</v>
      </c>
      <c r="O310" s="445">
        <v>1</v>
      </c>
      <c r="P310" s="445">
        <v>0</v>
      </c>
      <c r="Q310" s="445">
        <v>0</v>
      </c>
      <c r="R310" s="451"/>
      <c r="S310" s="146" t="str">
        <f t="shared" si="26"/>
        <v>Worker-SV2</v>
      </c>
    </row>
    <row r="311" spans="1:19" x14ac:dyDescent="0.45">
      <c r="A311" s="144" t="str">
        <f t="shared" si="27"/>
        <v>SV2PCOM138</v>
      </c>
      <c r="B311" s="143" t="str">
        <f t="shared" si="28"/>
        <v>May2026_SV2PCOM138</v>
      </c>
      <c r="C311" s="143" t="str">
        <f>IF(A311="","",IF(COUNTIF($B$2:B310,B311)&gt;0,"⚠ DUPLICATE","OK"))</f>
        <v>OK</v>
      </c>
      <c r="D311" s="146" t="str">
        <f>IF($A311="","",IF(ISNA(_xlfn.XLOOKUP(TRIM($A311),MASTER_Workers!$B$2:$B$474,MASTER_Workers!$B$2:$B$474)),"Master Missing","OK"))</f>
        <v>OK</v>
      </c>
      <c r="E311" s="146" t="str">
        <f>IF(A311="","",IF(COUNTIF(Month_Engine!B:B,TRIM(J311))&gt;0,"OK","Missing"))</f>
        <v>OK</v>
      </c>
      <c r="F311" s="146">
        <f t="shared" si="29"/>
        <v>31</v>
      </c>
      <c r="G311" s="146">
        <f t="shared" si="24"/>
        <v>23</v>
      </c>
      <c r="H311" s="150" t="str">
        <f t="shared" si="25"/>
        <v>OK</v>
      </c>
      <c r="I311" s="443">
        <v>46173</v>
      </c>
      <c r="J311" s="444" t="s">
        <v>1713</v>
      </c>
      <c r="K311" s="444" t="s">
        <v>1714</v>
      </c>
      <c r="L311" s="445">
        <v>23</v>
      </c>
      <c r="M311" s="445">
        <v>3</v>
      </c>
      <c r="N311" s="445">
        <v>5</v>
      </c>
      <c r="O311" s="445">
        <v>0</v>
      </c>
      <c r="P311" s="445">
        <v>0</v>
      </c>
      <c r="Q311" s="445">
        <v>0</v>
      </c>
      <c r="R311" s="451"/>
      <c r="S311" s="146" t="str">
        <f t="shared" si="26"/>
        <v>Worker-SV2</v>
      </c>
    </row>
    <row r="312" spans="1:19" x14ac:dyDescent="0.45">
      <c r="A312" s="144" t="str">
        <f t="shared" si="27"/>
        <v>SV2PCOM140</v>
      </c>
      <c r="B312" s="143" t="str">
        <f t="shared" si="28"/>
        <v>May2026_SV2PCOM140</v>
      </c>
      <c r="C312" s="143" t="str">
        <f>IF(A312="","",IF(COUNTIF($B$2:B311,B312)&gt;0,"⚠ DUPLICATE","OK"))</f>
        <v>OK</v>
      </c>
      <c r="D312" s="146" t="str">
        <f>IF($A312="","",IF(ISNA(_xlfn.XLOOKUP(TRIM($A312),MASTER_Workers!$B$2:$B$474,MASTER_Workers!$B$2:$B$474)),"Master Missing","OK"))</f>
        <v>OK</v>
      </c>
      <c r="E312" s="146" t="str">
        <f>IF(A312="","",IF(COUNTIF(Month_Engine!B:B,TRIM(J312))&gt;0,"OK","Missing"))</f>
        <v>OK</v>
      </c>
      <c r="F312" s="146">
        <f t="shared" si="29"/>
        <v>31</v>
      </c>
      <c r="G312" s="146">
        <f t="shared" si="24"/>
        <v>25</v>
      </c>
      <c r="H312" s="150" t="str">
        <f t="shared" si="25"/>
        <v>OK</v>
      </c>
      <c r="I312" s="443">
        <v>46173</v>
      </c>
      <c r="J312" s="444" t="s">
        <v>1715</v>
      </c>
      <c r="K312" s="444" t="s">
        <v>1716</v>
      </c>
      <c r="L312" s="445">
        <v>24</v>
      </c>
      <c r="M312" s="445">
        <v>1</v>
      </c>
      <c r="N312" s="445">
        <v>5</v>
      </c>
      <c r="O312" s="445">
        <v>1</v>
      </c>
      <c r="P312" s="445">
        <v>0</v>
      </c>
      <c r="Q312" s="445">
        <v>0</v>
      </c>
      <c r="R312" s="451"/>
      <c r="S312" s="146" t="str">
        <f t="shared" si="26"/>
        <v>Worker-SV2</v>
      </c>
    </row>
    <row r="313" spans="1:19" x14ac:dyDescent="0.45">
      <c r="A313" s="144" t="str">
        <f t="shared" si="27"/>
        <v>SV2PCOM141</v>
      </c>
      <c r="B313" s="143" t="str">
        <f t="shared" si="28"/>
        <v>May2026_SV2PCOM141</v>
      </c>
      <c r="C313" s="143" t="str">
        <f>IF(A313="","",IF(COUNTIF($B$2:B312,B313)&gt;0,"⚠ DUPLICATE","OK"))</f>
        <v>OK</v>
      </c>
      <c r="D313" s="146" t="str">
        <f>IF($A313="","",IF(ISNA(_xlfn.XLOOKUP(TRIM($A313),MASTER_Workers!$B$2:$B$474,MASTER_Workers!$B$2:$B$474)),"Master Missing","OK"))</f>
        <v>OK</v>
      </c>
      <c r="E313" s="146" t="str">
        <f>IF(A313="","",IF(COUNTIF(Month_Engine!B:B,TRIM(J313))&gt;0,"OK","Missing"))</f>
        <v>OK</v>
      </c>
      <c r="F313" s="146">
        <f t="shared" si="29"/>
        <v>31</v>
      </c>
      <c r="G313" s="146">
        <f t="shared" si="24"/>
        <v>17</v>
      </c>
      <c r="H313" s="150" t="str">
        <f t="shared" si="25"/>
        <v>OK</v>
      </c>
      <c r="I313" s="443">
        <v>46173</v>
      </c>
      <c r="J313" s="444" t="s">
        <v>1717</v>
      </c>
      <c r="K313" s="444" t="s">
        <v>1372</v>
      </c>
      <c r="L313" s="445">
        <v>16</v>
      </c>
      <c r="M313" s="445">
        <v>9</v>
      </c>
      <c r="N313" s="445">
        <v>5</v>
      </c>
      <c r="O313" s="445">
        <v>1</v>
      </c>
      <c r="P313" s="445">
        <v>0</v>
      </c>
      <c r="Q313" s="445">
        <v>0</v>
      </c>
      <c r="R313" s="451"/>
      <c r="S313" s="146" t="str">
        <f t="shared" si="26"/>
        <v>Worker-SV2</v>
      </c>
    </row>
    <row r="314" spans="1:19" x14ac:dyDescent="0.45">
      <c r="A314" s="144" t="str">
        <f t="shared" si="27"/>
        <v>SV2PCOM142</v>
      </c>
      <c r="B314" s="143" t="str">
        <f t="shared" si="28"/>
        <v>May2026_SV2PCOM142</v>
      </c>
      <c r="C314" s="143" t="str">
        <f>IF(A314="","",IF(COUNTIF($B$2:B313,B314)&gt;0,"⚠ DUPLICATE","OK"))</f>
        <v>OK</v>
      </c>
      <c r="D314" s="146" t="str">
        <f>IF($A314="","",IF(ISNA(_xlfn.XLOOKUP(TRIM($A314),MASTER_Workers!$B$2:$B$474,MASTER_Workers!$B$2:$B$474)),"Master Missing","OK"))</f>
        <v>OK</v>
      </c>
      <c r="E314" s="146" t="str">
        <f>IF(A314="","",IF(COUNTIF(Month_Engine!B:B,TRIM(J314))&gt;0,"OK","Missing"))</f>
        <v>OK</v>
      </c>
      <c r="F314" s="146">
        <f t="shared" si="29"/>
        <v>31</v>
      </c>
      <c r="G314" s="146">
        <f t="shared" si="24"/>
        <v>25</v>
      </c>
      <c r="H314" s="150" t="str">
        <f t="shared" si="25"/>
        <v>OK</v>
      </c>
      <c r="I314" s="443">
        <v>46173</v>
      </c>
      <c r="J314" s="444" t="s">
        <v>1718</v>
      </c>
      <c r="K314" s="444" t="s">
        <v>1719</v>
      </c>
      <c r="L314" s="445">
        <v>24</v>
      </c>
      <c r="M314" s="445">
        <v>1</v>
      </c>
      <c r="N314" s="445">
        <v>5</v>
      </c>
      <c r="O314" s="445">
        <v>1</v>
      </c>
      <c r="P314" s="445">
        <v>0</v>
      </c>
      <c r="Q314" s="445">
        <v>0</v>
      </c>
      <c r="R314" s="451"/>
      <c r="S314" s="146" t="str">
        <f t="shared" si="26"/>
        <v>Worker-SV2</v>
      </c>
    </row>
    <row r="315" spans="1:19" x14ac:dyDescent="0.45">
      <c r="A315" s="144" t="str">
        <f t="shared" si="27"/>
        <v>SV2PCOM143</v>
      </c>
      <c r="B315" s="143" t="str">
        <f t="shared" si="28"/>
        <v>May2026_SV2PCOM143</v>
      </c>
      <c r="C315" s="143" t="str">
        <f>IF(A315="","",IF(COUNTIF($B$2:B314,B315)&gt;0,"⚠ DUPLICATE","OK"))</f>
        <v>OK</v>
      </c>
      <c r="D315" s="146" t="str">
        <f>IF($A315="","",IF(ISNA(_xlfn.XLOOKUP(TRIM($A315),MASTER_Workers!$B$2:$B$474,MASTER_Workers!$B$2:$B$474)),"Master Missing","OK"))</f>
        <v>OK</v>
      </c>
      <c r="E315" s="146" t="str">
        <f>IF(A315="","",IF(COUNTIF(Month_Engine!B:B,TRIM(J315))&gt;0,"OK","Missing"))</f>
        <v>OK</v>
      </c>
      <c r="F315" s="146">
        <f t="shared" si="29"/>
        <v>31</v>
      </c>
      <c r="G315" s="146">
        <f t="shared" si="24"/>
        <v>25</v>
      </c>
      <c r="H315" s="150" t="str">
        <f t="shared" si="25"/>
        <v>OK</v>
      </c>
      <c r="I315" s="443">
        <v>46173</v>
      </c>
      <c r="J315" s="444" t="s">
        <v>1720</v>
      </c>
      <c r="K315" s="444" t="s">
        <v>1721</v>
      </c>
      <c r="L315" s="445">
        <v>24</v>
      </c>
      <c r="M315" s="445">
        <v>1</v>
      </c>
      <c r="N315" s="445">
        <v>5</v>
      </c>
      <c r="O315" s="445">
        <v>1</v>
      </c>
      <c r="P315" s="445">
        <v>0</v>
      </c>
      <c r="Q315" s="445">
        <v>0</v>
      </c>
      <c r="R315" s="451"/>
      <c r="S315" s="146" t="str">
        <f t="shared" si="26"/>
        <v>Worker-SV2</v>
      </c>
    </row>
    <row r="316" spans="1:19" x14ac:dyDescent="0.45">
      <c r="A316" s="144" t="str">
        <f t="shared" si="27"/>
        <v>SV2PCOM144</v>
      </c>
      <c r="B316" s="143" t="str">
        <f t="shared" si="28"/>
        <v>May2026_SV2PCOM144</v>
      </c>
      <c r="C316" s="143" t="str">
        <f>IF(A316="","",IF(COUNTIF($B$2:B315,B316)&gt;0,"⚠ DUPLICATE","OK"))</f>
        <v>OK</v>
      </c>
      <c r="D316" s="146" t="str">
        <f>IF($A316="","",IF(ISNA(_xlfn.XLOOKUP(TRIM($A316),MASTER_Workers!$B$2:$B$474,MASTER_Workers!$B$2:$B$474)),"Master Missing","OK"))</f>
        <v>OK</v>
      </c>
      <c r="E316" s="146" t="str">
        <f>IF(A316="","",IF(COUNTIF(Month_Engine!B:B,TRIM(J316))&gt;0,"OK","Missing"))</f>
        <v>OK</v>
      </c>
      <c r="F316" s="146">
        <f t="shared" si="29"/>
        <v>31</v>
      </c>
      <c r="G316" s="146">
        <f t="shared" si="24"/>
        <v>15</v>
      </c>
      <c r="H316" s="150" t="str">
        <f t="shared" si="25"/>
        <v>OK</v>
      </c>
      <c r="I316" s="443">
        <v>46173</v>
      </c>
      <c r="J316" s="444" t="s">
        <v>1722</v>
      </c>
      <c r="K316" s="444" t="s">
        <v>1723</v>
      </c>
      <c r="L316" s="445">
        <v>14</v>
      </c>
      <c r="M316" s="445">
        <v>11</v>
      </c>
      <c r="N316" s="445">
        <v>5</v>
      </c>
      <c r="O316" s="445">
        <v>1</v>
      </c>
      <c r="P316" s="445">
        <v>0</v>
      </c>
      <c r="Q316" s="445">
        <v>0</v>
      </c>
      <c r="R316" s="451"/>
      <c r="S316" s="146" t="str">
        <f t="shared" si="26"/>
        <v>Worker-SV2</v>
      </c>
    </row>
    <row r="317" spans="1:19" x14ac:dyDescent="0.45">
      <c r="A317" s="144" t="str">
        <f t="shared" si="27"/>
        <v>SV2PCOM145</v>
      </c>
      <c r="B317" s="143" t="str">
        <f t="shared" si="28"/>
        <v>May2026_SV2PCOM145</v>
      </c>
      <c r="C317" s="143" t="str">
        <f>IF(A317="","",IF(COUNTIF($B$2:B316,B317)&gt;0,"⚠ DUPLICATE","OK"))</f>
        <v>OK</v>
      </c>
      <c r="D317" s="146" t="str">
        <f>IF($A317="","",IF(ISNA(_xlfn.XLOOKUP(TRIM($A317),MASTER_Workers!$B$2:$B$474,MASTER_Workers!$B$2:$B$474)),"Master Missing","OK"))</f>
        <v>OK</v>
      </c>
      <c r="E317" s="146" t="str">
        <f>IF(A317="","",IF(COUNTIF(Month_Engine!B:B,TRIM(J317))&gt;0,"OK","Missing"))</f>
        <v>OK</v>
      </c>
      <c r="F317" s="146">
        <f t="shared" si="29"/>
        <v>31</v>
      </c>
      <c r="G317" s="146">
        <f t="shared" si="24"/>
        <v>26</v>
      </c>
      <c r="H317" s="150" t="str">
        <f t="shared" si="25"/>
        <v>OK</v>
      </c>
      <c r="I317" s="443">
        <v>46173</v>
      </c>
      <c r="J317" s="444" t="s">
        <v>1724</v>
      </c>
      <c r="K317" s="444" t="s">
        <v>1725</v>
      </c>
      <c r="L317" s="445">
        <v>25</v>
      </c>
      <c r="M317" s="445">
        <v>0</v>
      </c>
      <c r="N317" s="445">
        <v>5</v>
      </c>
      <c r="O317" s="445">
        <v>1</v>
      </c>
      <c r="P317" s="445">
        <v>0</v>
      </c>
      <c r="Q317" s="445">
        <v>0</v>
      </c>
      <c r="R317" s="451"/>
      <c r="S317" s="146" t="str">
        <f t="shared" si="26"/>
        <v>Worker-SV2</v>
      </c>
    </row>
    <row r="318" spans="1:19" x14ac:dyDescent="0.45">
      <c r="A318" s="144" t="str">
        <f t="shared" si="27"/>
        <v>SV2PCOM146</v>
      </c>
      <c r="B318" s="143" t="str">
        <f t="shared" si="28"/>
        <v>May2026_SV2PCOM146</v>
      </c>
      <c r="C318" s="143" t="str">
        <f>IF(A318="","",IF(COUNTIF($B$2:B317,B318)&gt;0,"⚠ DUPLICATE","OK"))</f>
        <v>OK</v>
      </c>
      <c r="D318" s="146" t="str">
        <f>IF($A318="","",IF(ISNA(_xlfn.XLOOKUP(TRIM($A318),MASTER_Workers!$B$2:$B$474,MASTER_Workers!$B$2:$B$474)),"Master Missing","OK"))</f>
        <v>OK</v>
      </c>
      <c r="E318" s="146" t="str">
        <f>IF(A318="","",IF(COUNTIF(Month_Engine!B:B,TRIM(J318))&gt;0,"OK","Missing"))</f>
        <v>OK</v>
      </c>
      <c r="F318" s="146">
        <f t="shared" si="29"/>
        <v>31</v>
      </c>
      <c r="G318" s="146">
        <f t="shared" si="24"/>
        <v>12</v>
      </c>
      <c r="H318" s="150" t="str">
        <f t="shared" si="25"/>
        <v>OK</v>
      </c>
      <c r="I318" s="443">
        <v>46173</v>
      </c>
      <c r="J318" s="444" t="s">
        <v>1726</v>
      </c>
      <c r="K318" s="444" t="s">
        <v>1727</v>
      </c>
      <c r="L318" s="445">
        <v>11</v>
      </c>
      <c r="M318" s="445">
        <v>14</v>
      </c>
      <c r="N318" s="445">
        <v>5</v>
      </c>
      <c r="O318" s="445">
        <v>1</v>
      </c>
      <c r="P318" s="445">
        <v>0</v>
      </c>
      <c r="Q318" s="445">
        <v>0</v>
      </c>
      <c r="R318" s="451"/>
      <c r="S318" s="146" t="str">
        <f t="shared" si="26"/>
        <v>Worker-SV2</v>
      </c>
    </row>
    <row r="319" spans="1:19" x14ac:dyDescent="0.45">
      <c r="A319" s="144" t="str">
        <f t="shared" si="27"/>
        <v>SV2PCOM147</v>
      </c>
      <c r="B319" s="143" t="str">
        <f t="shared" si="28"/>
        <v>May2026_SV2PCOM147</v>
      </c>
      <c r="C319" s="143" t="str">
        <f>IF(A319="","",IF(COUNTIF($B$2:B318,B319)&gt;0,"⚠ DUPLICATE","OK"))</f>
        <v>OK</v>
      </c>
      <c r="D319" s="146" t="str">
        <f>IF($A319="","",IF(ISNA(_xlfn.XLOOKUP(TRIM($A319),MASTER_Workers!$B$2:$B$474,MASTER_Workers!$B$2:$B$474)),"Master Missing","OK"))</f>
        <v>OK</v>
      </c>
      <c r="E319" s="146" t="str">
        <f>IF(A319="","",IF(COUNTIF(Month_Engine!B:B,TRIM(J319))&gt;0,"OK","Missing"))</f>
        <v>OK</v>
      </c>
      <c r="F319" s="146">
        <f t="shared" si="29"/>
        <v>31</v>
      </c>
      <c r="G319" s="146">
        <f t="shared" si="24"/>
        <v>26</v>
      </c>
      <c r="H319" s="150" t="str">
        <f t="shared" si="25"/>
        <v>OK</v>
      </c>
      <c r="I319" s="443">
        <v>46173</v>
      </c>
      <c r="J319" s="444" t="s">
        <v>1728</v>
      </c>
      <c r="K319" s="444" t="s">
        <v>1729</v>
      </c>
      <c r="L319" s="445">
        <v>25</v>
      </c>
      <c r="M319" s="445">
        <v>0</v>
      </c>
      <c r="N319" s="445">
        <v>5</v>
      </c>
      <c r="O319" s="445">
        <v>1</v>
      </c>
      <c r="P319" s="445">
        <v>0</v>
      </c>
      <c r="Q319" s="445">
        <v>0</v>
      </c>
      <c r="R319" s="451"/>
      <c r="S319" s="146" t="str">
        <f t="shared" si="26"/>
        <v>Worker-SV2</v>
      </c>
    </row>
    <row r="320" spans="1:19" x14ac:dyDescent="0.45">
      <c r="A320" s="144" t="str">
        <f t="shared" si="27"/>
        <v>SV2PCOM148</v>
      </c>
      <c r="B320" s="143" t="str">
        <f t="shared" si="28"/>
        <v>May2026_SV2PCOM148</v>
      </c>
      <c r="C320" s="143" t="str">
        <f>IF(A320="","",IF(COUNTIF($B$2:B319,B320)&gt;0,"⚠ DUPLICATE","OK"))</f>
        <v>OK</v>
      </c>
      <c r="D320" s="146" t="str">
        <f>IF($A320="","",IF(ISNA(_xlfn.XLOOKUP(TRIM($A320),MASTER_Workers!$B$2:$B$474,MASTER_Workers!$B$2:$B$474)),"Master Missing","OK"))</f>
        <v>OK</v>
      </c>
      <c r="E320" s="146" t="str">
        <f>IF(A320="","",IF(COUNTIF(Month_Engine!B:B,TRIM(J320))&gt;0,"OK","Missing"))</f>
        <v>OK</v>
      </c>
      <c r="F320" s="146">
        <f t="shared" si="29"/>
        <v>31</v>
      </c>
      <c r="G320" s="146">
        <f t="shared" si="24"/>
        <v>25.5</v>
      </c>
      <c r="H320" s="150" t="str">
        <f t="shared" si="25"/>
        <v>OK</v>
      </c>
      <c r="I320" s="443">
        <v>46173</v>
      </c>
      <c r="J320" s="444" t="s">
        <v>1730</v>
      </c>
      <c r="K320" s="444" t="s">
        <v>1731</v>
      </c>
      <c r="L320" s="445">
        <v>24.5</v>
      </c>
      <c r="M320" s="445">
        <v>0.5</v>
      </c>
      <c r="N320" s="445">
        <v>5</v>
      </c>
      <c r="O320" s="445">
        <v>1</v>
      </c>
      <c r="P320" s="445">
        <v>0</v>
      </c>
      <c r="Q320" s="445">
        <v>0</v>
      </c>
      <c r="R320" s="451"/>
      <c r="S320" s="146" t="str">
        <f t="shared" si="26"/>
        <v>Worker-SV2</v>
      </c>
    </row>
    <row r="321" spans="1:19" x14ac:dyDescent="0.45">
      <c r="A321" s="144" t="str">
        <f t="shared" si="27"/>
        <v>SV2PCOM149</v>
      </c>
      <c r="B321" s="143" t="str">
        <f t="shared" si="28"/>
        <v>May2026_SV2PCOM149</v>
      </c>
      <c r="C321" s="143" t="str">
        <f>IF(A321="","",IF(COUNTIF($B$2:B320,B321)&gt;0,"⚠ DUPLICATE","OK"))</f>
        <v>OK</v>
      </c>
      <c r="D321" s="146" t="str">
        <f>IF($A321="","",IF(ISNA(_xlfn.XLOOKUP(TRIM($A321),MASTER_Workers!$B$2:$B$474,MASTER_Workers!$B$2:$B$474)),"Master Missing","OK"))</f>
        <v>OK</v>
      </c>
      <c r="E321" s="146" t="str">
        <f>IF(A321="","",IF(COUNTIF(Month_Engine!B:B,TRIM(J321))&gt;0,"OK","Missing"))</f>
        <v>OK</v>
      </c>
      <c r="F321" s="146">
        <f t="shared" si="29"/>
        <v>31</v>
      </c>
      <c r="G321" s="146">
        <f t="shared" si="24"/>
        <v>23</v>
      </c>
      <c r="H321" s="150" t="str">
        <f t="shared" si="25"/>
        <v>OK</v>
      </c>
      <c r="I321" s="443">
        <v>46173</v>
      </c>
      <c r="J321" s="444" t="s">
        <v>1732</v>
      </c>
      <c r="K321" s="444" t="s">
        <v>1733</v>
      </c>
      <c r="L321" s="445">
        <v>22</v>
      </c>
      <c r="M321" s="445">
        <v>3</v>
      </c>
      <c r="N321" s="445">
        <v>5</v>
      </c>
      <c r="O321" s="445">
        <v>1</v>
      </c>
      <c r="P321" s="445">
        <v>0</v>
      </c>
      <c r="Q321" s="445">
        <v>0</v>
      </c>
      <c r="R321" s="451"/>
      <c r="S321" s="146" t="str">
        <f t="shared" si="26"/>
        <v>Worker-SV2</v>
      </c>
    </row>
    <row r="322" spans="1:19" x14ac:dyDescent="0.45">
      <c r="A322" s="144" t="str">
        <f t="shared" si="27"/>
        <v>SV2PCOM150</v>
      </c>
      <c r="B322" s="143" t="str">
        <f t="shared" si="28"/>
        <v>May2026_SV2PCOM150</v>
      </c>
      <c r="C322" s="143" t="str">
        <f>IF(A322="","",IF(COUNTIF($B$2:B321,B322)&gt;0,"⚠ DUPLICATE","OK"))</f>
        <v>OK</v>
      </c>
      <c r="D322" s="146" t="str">
        <f>IF($A322="","",IF(ISNA(_xlfn.XLOOKUP(TRIM($A322),MASTER_Workers!$B$2:$B$474,MASTER_Workers!$B$2:$B$474)),"Master Missing","OK"))</f>
        <v>OK</v>
      </c>
      <c r="E322" s="146" t="str">
        <f>IF(A322="","",IF(COUNTIF(Month_Engine!B:B,TRIM(J322))&gt;0,"OK","Missing"))</f>
        <v>OK</v>
      </c>
      <c r="F322" s="146">
        <f t="shared" si="29"/>
        <v>31</v>
      </c>
      <c r="G322" s="146">
        <f t="shared" si="24"/>
        <v>26</v>
      </c>
      <c r="H322" s="150" t="str">
        <f t="shared" si="25"/>
        <v>OK</v>
      </c>
      <c r="I322" s="443">
        <v>46173</v>
      </c>
      <c r="J322" s="444" t="s">
        <v>1734</v>
      </c>
      <c r="K322" s="444" t="s">
        <v>1735</v>
      </c>
      <c r="L322" s="445">
        <v>25</v>
      </c>
      <c r="M322" s="445">
        <v>0</v>
      </c>
      <c r="N322" s="445">
        <v>5</v>
      </c>
      <c r="O322" s="445">
        <v>1</v>
      </c>
      <c r="P322" s="445">
        <v>0</v>
      </c>
      <c r="Q322" s="445">
        <v>0</v>
      </c>
      <c r="R322" s="451"/>
      <c r="S322" s="146" t="str">
        <f t="shared" si="26"/>
        <v>Worker-SV2</v>
      </c>
    </row>
    <row r="323" spans="1:19" x14ac:dyDescent="0.45">
      <c r="A323" s="144" t="str">
        <f t="shared" si="27"/>
        <v>SV2PCOM151</v>
      </c>
      <c r="B323" s="143" t="str">
        <f t="shared" si="28"/>
        <v>May2026_SV2PCOM151</v>
      </c>
      <c r="C323" s="143" t="str">
        <f>IF(A323="","",IF(COUNTIF($B$2:B322,B323)&gt;0,"⚠ DUPLICATE","OK"))</f>
        <v>OK</v>
      </c>
      <c r="D323" s="146" t="str">
        <f>IF($A323="","",IF(ISNA(_xlfn.XLOOKUP(TRIM($A323),MASTER_Workers!$B$2:$B$474,MASTER_Workers!$B$2:$B$474)),"Master Missing","OK"))</f>
        <v>OK</v>
      </c>
      <c r="E323" s="146" t="str">
        <f>IF(A323="","",IF(COUNTIF(Month_Engine!B:B,TRIM(J323))&gt;0,"OK","Missing"))</f>
        <v>OK</v>
      </c>
      <c r="F323" s="146">
        <f t="shared" si="29"/>
        <v>31</v>
      </c>
      <c r="G323" s="146">
        <f t="shared" si="24"/>
        <v>24</v>
      </c>
      <c r="H323" s="150" t="str">
        <f t="shared" si="25"/>
        <v>OK</v>
      </c>
      <c r="I323" s="443">
        <v>46173</v>
      </c>
      <c r="J323" s="444" t="s">
        <v>1736</v>
      </c>
      <c r="K323" s="444" t="s">
        <v>1737</v>
      </c>
      <c r="L323" s="445">
        <v>23</v>
      </c>
      <c r="M323" s="445">
        <v>2</v>
      </c>
      <c r="N323" s="445">
        <v>5</v>
      </c>
      <c r="O323" s="445">
        <v>1</v>
      </c>
      <c r="P323" s="445">
        <v>0</v>
      </c>
      <c r="Q323" s="445">
        <v>0</v>
      </c>
      <c r="R323" s="451"/>
      <c r="S323" s="146" t="str">
        <f t="shared" si="26"/>
        <v>Worker-SV2</v>
      </c>
    </row>
    <row r="324" spans="1:19" x14ac:dyDescent="0.45">
      <c r="A324" s="144" t="str">
        <f t="shared" si="27"/>
        <v>SV2PCOM152</v>
      </c>
      <c r="B324" s="143" t="str">
        <f t="shared" si="28"/>
        <v>May2026_SV2PCOM152</v>
      </c>
      <c r="C324" s="143" t="str">
        <f>IF(A324="","",IF(COUNTIF($B$2:B323,B324)&gt;0,"⚠ DUPLICATE","OK"))</f>
        <v>OK</v>
      </c>
      <c r="D324" s="146" t="str">
        <f>IF($A324="","",IF(ISNA(_xlfn.XLOOKUP(TRIM($A324),MASTER_Workers!$B$2:$B$474,MASTER_Workers!$B$2:$B$474)),"Master Missing","OK"))</f>
        <v>OK</v>
      </c>
      <c r="E324" s="146" t="str">
        <f>IF(A324="","",IF(COUNTIF(Month_Engine!B:B,TRIM(J324))&gt;0,"OK","Missing"))</f>
        <v>OK</v>
      </c>
      <c r="F324" s="146">
        <f t="shared" si="29"/>
        <v>31</v>
      </c>
      <c r="G324" s="146">
        <f t="shared" ref="G324:G387" si="30">IF(A324="","",L324+O324+P324+R324+IF(ISNUMBER(SEARCH("Staff",S324)),N324,0))</f>
        <v>26</v>
      </c>
      <c r="H324" s="150" t="str">
        <f t="shared" ref="H324:H387" si="31">IF(A324="","",IF(AND(C324="OK",D324="OK",E324="OK",F324=DAY(EOMONTH(I324,0))),"OK","Mismatch"))</f>
        <v>OK</v>
      </c>
      <c r="I324" s="443">
        <v>46173</v>
      </c>
      <c r="J324" s="444" t="s">
        <v>1738</v>
      </c>
      <c r="K324" s="444" t="s">
        <v>1739</v>
      </c>
      <c r="L324" s="445">
        <v>25</v>
      </c>
      <c r="M324" s="445">
        <v>0</v>
      </c>
      <c r="N324" s="445">
        <v>5</v>
      </c>
      <c r="O324" s="445">
        <v>1</v>
      </c>
      <c r="P324" s="445">
        <v>0</v>
      </c>
      <c r="Q324" s="445">
        <v>0</v>
      </c>
      <c r="R324" s="451"/>
      <c r="S324" s="146" t="str">
        <f t="shared" ref="S324:S387" si="32">IF(LEFT(A324,6)="SV2PCO","Worker-SV2",
IF(LEFT(A324,5)="SV2ST","Staff-SV2",
IF(LEFT(A324,4)="SV2P","Worker-Com-SV2",
IF(LEFT(A324,5)="SK1ST","Staff-1",
IF(LEFT(A324,5)="SK3ST","Staff-3",
IF(LEFT(A324,5)="SK1CW","Worker-1",
IF(LEFT(A324,5)="SK3CW","Worker-3",
IF(LEFT(A324,5)="SK1WK","Worker-Com-1",
IF(LEFT(A324,5)="SK3WK","Worker-Com-3","")))))))))</f>
        <v>Worker-SV2</v>
      </c>
    </row>
    <row r="325" spans="1:19" x14ac:dyDescent="0.45">
      <c r="A325" s="144" t="str">
        <f t="shared" ref="A325:A388" si="33">IF(J325="","",TRIM(J325))</f>
        <v>SV2PCOM157</v>
      </c>
      <c r="B325" s="143" t="str">
        <f t="shared" ref="B325:B388" si="34">IF(A325="","",TEXT(I325,"MMMYYYY")&amp;"_"&amp;TRIM(J325))</f>
        <v>May2026_SV2PCOM157</v>
      </c>
      <c r="C325" s="144" t="str">
        <f>IF(A325="","",IF(COUNTIF($B$2:B324,B325)&gt;0,"⚠ DUPLICATE","OK"))</f>
        <v>OK</v>
      </c>
      <c r="D325" s="146" t="str">
        <f>IF($A325="","",IF(ISNA(_xlfn.XLOOKUP(TRIM($A325),MASTER_Workers!$B$2:$B$474,MASTER_Workers!$B$2:$B$474)),"Master Missing","OK"))</f>
        <v>OK</v>
      </c>
      <c r="E325" s="146" t="str">
        <f>IF(A325="","",IF(COUNTIF(Month_Engine!B:B,TRIM(J325))&gt;0,"OK","Missing"))</f>
        <v>OK</v>
      </c>
      <c r="F325" s="146">
        <f t="shared" ref="F325:F388" si="35">IF(A325="","",SUM(L325:Q325))</f>
        <v>31</v>
      </c>
      <c r="G325" s="146">
        <f t="shared" si="30"/>
        <v>26</v>
      </c>
      <c r="H325" s="150" t="str">
        <f t="shared" si="31"/>
        <v>OK</v>
      </c>
      <c r="I325" s="443">
        <v>46173</v>
      </c>
      <c r="J325" s="450" t="s">
        <v>1740</v>
      </c>
      <c r="K325" s="450" t="s">
        <v>1741</v>
      </c>
      <c r="L325" s="447">
        <v>25</v>
      </c>
      <c r="M325" s="447">
        <v>0</v>
      </c>
      <c r="N325" s="447">
        <v>5</v>
      </c>
      <c r="O325" s="447">
        <v>1</v>
      </c>
      <c r="P325" s="447">
        <v>0</v>
      </c>
      <c r="Q325" s="447">
        <v>0</v>
      </c>
      <c r="R325" s="451"/>
      <c r="S325" s="146" t="str">
        <f t="shared" si="32"/>
        <v>Worker-SV2</v>
      </c>
    </row>
    <row r="326" spans="1:19" x14ac:dyDescent="0.45">
      <c r="A326" s="144" t="str">
        <f t="shared" si="33"/>
        <v>SV2PCOM158</v>
      </c>
      <c r="B326" s="143" t="str">
        <f t="shared" si="34"/>
        <v>May2026_SV2PCOM158</v>
      </c>
      <c r="C326" s="143" t="str">
        <f>IF(A326="","",IF(COUNTIF($B$2:B325,B326)&gt;0,"⚠ DUPLICATE","OK"))</f>
        <v>OK</v>
      </c>
      <c r="D326" s="146" t="str">
        <f>IF($A326="","",IF(ISNA(_xlfn.XLOOKUP(TRIM($A326),MASTER_Workers!$B$2:$B$474,MASTER_Workers!$B$2:$B$474)),"Master Missing","OK"))</f>
        <v>OK</v>
      </c>
      <c r="E326" s="146" t="str">
        <f>IF(A326="","",IF(COUNTIF(Month_Engine!B:B,TRIM(J326))&gt;0,"OK","Missing"))</f>
        <v>OK</v>
      </c>
      <c r="F326" s="146">
        <f t="shared" si="35"/>
        <v>31</v>
      </c>
      <c r="G326" s="146">
        <f t="shared" si="30"/>
        <v>10</v>
      </c>
      <c r="H326" s="150" t="str">
        <f t="shared" si="31"/>
        <v>OK</v>
      </c>
      <c r="I326" s="443">
        <v>46173</v>
      </c>
      <c r="J326" s="444" t="s">
        <v>1742</v>
      </c>
      <c r="K326" s="444" t="s">
        <v>1743</v>
      </c>
      <c r="L326" s="445">
        <v>9</v>
      </c>
      <c r="M326" s="445">
        <v>16</v>
      </c>
      <c r="N326" s="445">
        <v>5</v>
      </c>
      <c r="O326" s="445">
        <v>1</v>
      </c>
      <c r="P326" s="445">
        <v>0</v>
      </c>
      <c r="Q326" s="445">
        <v>0</v>
      </c>
      <c r="R326" s="451"/>
      <c r="S326" s="146" t="str">
        <f t="shared" si="32"/>
        <v>Worker-SV2</v>
      </c>
    </row>
    <row r="327" spans="1:19" x14ac:dyDescent="0.45">
      <c r="A327" s="144" t="str">
        <f t="shared" si="33"/>
        <v>SV2PCOM159</v>
      </c>
      <c r="B327" s="143" t="str">
        <f t="shared" si="34"/>
        <v>May2026_SV2PCOM159</v>
      </c>
      <c r="C327" s="144" t="str">
        <f>IF(A327="","",IF(COUNTIF($B$2:B326,B327)&gt;0,"⚠ DUPLICATE","OK"))</f>
        <v>OK</v>
      </c>
      <c r="D327" s="146" t="str">
        <f>IF($A327="","",IF(ISNA(_xlfn.XLOOKUP(TRIM($A327),MASTER_Workers!$B$2:$B$474,MASTER_Workers!$B$2:$B$474)),"Master Missing","OK"))</f>
        <v>OK</v>
      </c>
      <c r="E327" s="146" t="str">
        <f>IF(A327="","",IF(COUNTIF(Month_Engine!B:B,TRIM(J327))&gt;0,"OK","Missing"))</f>
        <v>OK</v>
      </c>
      <c r="F327" s="146">
        <f t="shared" si="35"/>
        <v>31</v>
      </c>
      <c r="G327" s="146">
        <f t="shared" si="30"/>
        <v>26</v>
      </c>
      <c r="H327" s="150" t="str">
        <f t="shared" si="31"/>
        <v>OK</v>
      </c>
      <c r="I327" s="443">
        <v>46173</v>
      </c>
      <c r="J327" s="450" t="s">
        <v>1744</v>
      </c>
      <c r="K327" s="450" t="s">
        <v>1745</v>
      </c>
      <c r="L327" s="447">
        <v>25</v>
      </c>
      <c r="M327" s="447">
        <v>0</v>
      </c>
      <c r="N327" s="447">
        <v>5</v>
      </c>
      <c r="O327" s="447">
        <v>1</v>
      </c>
      <c r="P327" s="447">
        <v>0</v>
      </c>
      <c r="Q327" s="447">
        <v>0</v>
      </c>
      <c r="R327" s="451"/>
      <c r="S327" s="146" t="str">
        <f t="shared" si="32"/>
        <v>Worker-SV2</v>
      </c>
    </row>
    <row r="328" spans="1:19" x14ac:dyDescent="0.45">
      <c r="A328" s="144" t="str">
        <f t="shared" si="33"/>
        <v>SV2PCOM160</v>
      </c>
      <c r="B328" s="143" t="str">
        <f t="shared" si="34"/>
        <v>May2026_SV2PCOM160</v>
      </c>
      <c r="C328" s="144" t="str">
        <f>IF(A328="","",IF(COUNTIF($B$2:B327,B328)&gt;0,"⚠ DUPLICATE","OK"))</f>
        <v>OK</v>
      </c>
      <c r="D328" s="146" t="str">
        <f>IF($A328="","",IF(ISNA(_xlfn.XLOOKUP(TRIM($A328),MASTER_Workers!$B$2:$B$474,MASTER_Workers!$B$2:$B$474)),"Master Missing","OK"))</f>
        <v>OK</v>
      </c>
      <c r="E328" s="146" t="str">
        <f>IF(A328="","",IF(COUNTIF(Month_Engine!B:B,TRIM(J328))&gt;0,"OK","Missing"))</f>
        <v>OK</v>
      </c>
      <c r="F328" s="146">
        <f t="shared" si="35"/>
        <v>31</v>
      </c>
      <c r="G328" s="146">
        <f t="shared" si="30"/>
        <v>19</v>
      </c>
      <c r="H328" s="150" t="str">
        <f t="shared" si="31"/>
        <v>OK</v>
      </c>
      <c r="I328" s="443">
        <v>46173</v>
      </c>
      <c r="J328" s="444" t="s">
        <v>1746</v>
      </c>
      <c r="K328" s="444" t="s">
        <v>1452</v>
      </c>
      <c r="L328" s="445">
        <v>18</v>
      </c>
      <c r="M328" s="445">
        <v>7</v>
      </c>
      <c r="N328" s="445">
        <v>5</v>
      </c>
      <c r="O328" s="445">
        <v>1</v>
      </c>
      <c r="P328" s="445">
        <v>0</v>
      </c>
      <c r="Q328" s="445">
        <v>0</v>
      </c>
      <c r="R328" s="451"/>
      <c r="S328" s="146" t="str">
        <f t="shared" si="32"/>
        <v>Worker-SV2</v>
      </c>
    </row>
    <row r="329" spans="1:19" x14ac:dyDescent="0.45">
      <c r="A329" s="144" t="str">
        <f t="shared" si="33"/>
        <v>SV2PRNE001</v>
      </c>
      <c r="B329" s="143" t="str">
        <f t="shared" si="34"/>
        <v>May2026_SV2PRNE001</v>
      </c>
      <c r="C329" s="143" t="str">
        <f>IF(A329="","",IF(COUNTIF($B$2:B328,B329)&gt;0,"⚠ DUPLICATE","OK"))</f>
        <v>OK</v>
      </c>
      <c r="D329" s="146" t="str">
        <f>IF($A329="","",IF(ISNA(_xlfn.XLOOKUP(TRIM($A329),MASTER_Workers!$B$2:$B$474,MASTER_Workers!$B$2:$B$474)),"Master Missing","OK"))</f>
        <v>OK</v>
      </c>
      <c r="E329" s="146" t="str">
        <f>IF(A329="","",IF(COUNTIF(Month_Engine!B:B,TRIM(J329))&gt;0,"OK","Missing"))</f>
        <v>OK</v>
      </c>
      <c r="F329" s="146">
        <f t="shared" si="35"/>
        <v>31</v>
      </c>
      <c r="G329" s="146">
        <f t="shared" si="30"/>
        <v>12</v>
      </c>
      <c r="H329" s="150" t="str">
        <f t="shared" si="31"/>
        <v>OK</v>
      </c>
      <c r="I329" s="443">
        <v>46173</v>
      </c>
      <c r="J329" s="444" t="s">
        <v>1747</v>
      </c>
      <c r="K329" s="448" t="s">
        <v>1748</v>
      </c>
      <c r="L329" s="445">
        <v>12</v>
      </c>
      <c r="M329" s="445">
        <v>14</v>
      </c>
      <c r="N329" s="445">
        <v>5</v>
      </c>
      <c r="O329" s="445">
        <v>0</v>
      </c>
      <c r="P329" s="445">
        <v>0</v>
      </c>
      <c r="Q329" s="445">
        <v>0</v>
      </c>
      <c r="R329" s="451"/>
      <c r="S329" s="146" t="str">
        <f t="shared" si="32"/>
        <v>Worker-Com-SV2</v>
      </c>
    </row>
    <row r="330" spans="1:19" x14ac:dyDescent="0.45">
      <c r="A330" s="144" t="str">
        <f t="shared" si="33"/>
        <v>SV2PRNE002</v>
      </c>
      <c r="B330" s="143" t="str">
        <f t="shared" si="34"/>
        <v>May2026_SV2PRNE002</v>
      </c>
      <c r="C330" s="143" t="str">
        <f>IF(A330="","",IF(COUNTIF($B$2:B329,B330)&gt;0,"⚠ DUPLICATE","OK"))</f>
        <v>OK</v>
      </c>
      <c r="D330" s="146" t="str">
        <f>IF($A330="","",IF(ISNA(_xlfn.XLOOKUP(TRIM($A330),MASTER_Workers!$B$2:$B$474,MASTER_Workers!$B$2:$B$474)),"Master Missing","OK"))</f>
        <v>OK</v>
      </c>
      <c r="E330" s="146" t="str">
        <f>IF(A330="","",IF(COUNTIF(Month_Engine!B:B,TRIM(J330))&gt;0,"OK","Missing"))</f>
        <v>OK</v>
      </c>
      <c r="F330" s="146">
        <f t="shared" si="35"/>
        <v>31</v>
      </c>
      <c r="G330" s="146">
        <f t="shared" si="30"/>
        <v>16</v>
      </c>
      <c r="H330" s="150" t="str">
        <f t="shared" si="31"/>
        <v>OK</v>
      </c>
      <c r="I330" s="443">
        <v>46173</v>
      </c>
      <c r="J330" s="444" t="s">
        <v>1749</v>
      </c>
      <c r="K330" s="444" t="s">
        <v>1750</v>
      </c>
      <c r="L330" s="445">
        <v>16</v>
      </c>
      <c r="M330" s="445">
        <v>10</v>
      </c>
      <c r="N330" s="445">
        <v>5</v>
      </c>
      <c r="O330" s="445">
        <v>0</v>
      </c>
      <c r="P330" s="445">
        <v>0</v>
      </c>
      <c r="Q330" s="445">
        <v>0</v>
      </c>
      <c r="R330" s="451"/>
      <c r="S330" s="146" t="str">
        <f t="shared" si="32"/>
        <v>Worker-Com-SV2</v>
      </c>
    </row>
    <row r="331" spans="1:19" x14ac:dyDescent="0.45">
      <c r="A331" s="144" t="str">
        <f t="shared" si="33"/>
        <v>SV2PRNE003</v>
      </c>
      <c r="B331" s="143" t="str">
        <f t="shared" si="34"/>
        <v>May2026_SV2PRNE003</v>
      </c>
      <c r="C331" s="143" t="str">
        <f>IF(A331="","",IF(COUNTIF($B$2:B330,B331)&gt;0,"⚠ DUPLICATE","OK"))</f>
        <v>OK</v>
      </c>
      <c r="D331" s="146" t="str">
        <f>IF($A331="","",IF(ISNA(_xlfn.XLOOKUP(TRIM($A331),MASTER_Workers!$B$2:$B$474,MASTER_Workers!$B$2:$B$474)),"Master Missing","OK"))</f>
        <v>OK</v>
      </c>
      <c r="E331" s="146" t="str">
        <f>IF(A331="","",IF(COUNTIF(Month_Engine!B:B,TRIM(J331))&gt;0,"OK","Missing"))</f>
        <v>OK</v>
      </c>
      <c r="F331" s="146">
        <f t="shared" si="35"/>
        <v>31</v>
      </c>
      <c r="G331" s="146">
        <f t="shared" si="30"/>
        <v>3</v>
      </c>
      <c r="H331" s="150" t="str">
        <f t="shared" si="31"/>
        <v>OK</v>
      </c>
      <c r="I331" s="443">
        <v>46173</v>
      </c>
      <c r="J331" s="444" t="s">
        <v>1751</v>
      </c>
      <c r="K331" s="444" t="s">
        <v>1752</v>
      </c>
      <c r="L331" s="445">
        <v>3</v>
      </c>
      <c r="M331" s="445">
        <v>23</v>
      </c>
      <c r="N331" s="445">
        <v>5</v>
      </c>
      <c r="O331" s="445">
        <v>0</v>
      </c>
      <c r="P331" s="445">
        <v>0</v>
      </c>
      <c r="Q331" s="445">
        <v>0</v>
      </c>
      <c r="R331" s="451"/>
      <c r="S331" s="146" t="str">
        <f t="shared" si="32"/>
        <v>Worker-Com-SV2</v>
      </c>
    </row>
    <row r="332" spans="1:19" x14ac:dyDescent="0.45">
      <c r="A332" s="144" t="str">
        <f t="shared" si="33"/>
        <v>SV2PRNE004</v>
      </c>
      <c r="B332" s="143" t="str">
        <f t="shared" si="34"/>
        <v>May2026_SV2PRNE004</v>
      </c>
      <c r="C332" s="143" t="str">
        <f>IF(A332="","",IF(COUNTIF($B$2:B331,B332)&gt;0,"⚠ DUPLICATE","OK"))</f>
        <v>OK</v>
      </c>
      <c r="D332" s="146" t="str">
        <f>IF($A332="","",IF(ISNA(_xlfn.XLOOKUP(TRIM($A332),MASTER_Workers!$B$2:$B$474,MASTER_Workers!$B$2:$B$474)),"Master Missing","OK"))</f>
        <v>OK</v>
      </c>
      <c r="E332" s="146" t="str">
        <f>IF(A332="","",IF(COUNTIF(Month_Engine!B:B,TRIM(J332))&gt;0,"OK","Missing"))</f>
        <v>OK</v>
      </c>
      <c r="F332" s="146">
        <f t="shared" si="35"/>
        <v>31</v>
      </c>
      <c r="G332" s="146">
        <f t="shared" si="30"/>
        <v>19</v>
      </c>
      <c r="H332" s="150" t="str">
        <f t="shared" si="31"/>
        <v>OK</v>
      </c>
      <c r="I332" s="443">
        <v>46173</v>
      </c>
      <c r="J332" s="444" t="s">
        <v>1753</v>
      </c>
      <c r="K332" s="444" t="s">
        <v>1754</v>
      </c>
      <c r="L332" s="445">
        <v>18</v>
      </c>
      <c r="M332" s="445">
        <v>7</v>
      </c>
      <c r="N332" s="445">
        <v>5</v>
      </c>
      <c r="O332" s="445">
        <v>1</v>
      </c>
      <c r="P332" s="445">
        <v>0</v>
      </c>
      <c r="Q332" s="445">
        <v>0</v>
      </c>
      <c r="R332" s="451"/>
      <c r="S332" s="146" t="str">
        <f t="shared" si="32"/>
        <v>Worker-Com-SV2</v>
      </c>
    </row>
    <row r="333" spans="1:19" x14ac:dyDescent="0.45">
      <c r="A333" s="144" t="str">
        <f t="shared" si="33"/>
        <v>SV2PRNE005</v>
      </c>
      <c r="B333" s="143" t="str">
        <f t="shared" si="34"/>
        <v>May2026_SV2PRNE005</v>
      </c>
      <c r="C333" s="143" t="str">
        <f>IF(A333="","",IF(COUNTIF($B$2:B332,B333)&gt;0,"⚠ DUPLICATE","OK"))</f>
        <v>OK</v>
      </c>
      <c r="D333" s="146" t="str">
        <f>IF($A333="","",IF(ISNA(_xlfn.XLOOKUP(TRIM($A333),MASTER_Workers!$B$2:$B$474,MASTER_Workers!$B$2:$B$474)),"Master Missing","OK"))</f>
        <v>OK</v>
      </c>
      <c r="E333" s="146" t="str">
        <f>IF(A333="","",IF(COUNTIF(Month_Engine!B:B,TRIM(J333))&gt;0,"OK","Missing"))</f>
        <v>OK</v>
      </c>
      <c r="F333" s="146">
        <f t="shared" si="35"/>
        <v>31</v>
      </c>
      <c r="G333" s="146">
        <f t="shared" si="30"/>
        <v>22</v>
      </c>
      <c r="H333" s="150" t="str">
        <f t="shared" si="31"/>
        <v>OK</v>
      </c>
      <c r="I333" s="443">
        <v>46173</v>
      </c>
      <c r="J333" s="444" t="s">
        <v>1755</v>
      </c>
      <c r="K333" s="444" t="s">
        <v>1756</v>
      </c>
      <c r="L333" s="445">
        <v>21</v>
      </c>
      <c r="M333" s="445">
        <v>4</v>
      </c>
      <c r="N333" s="445">
        <v>5</v>
      </c>
      <c r="O333" s="445">
        <v>1</v>
      </c>
      <c r="P333" s="445">
        <v>0</v>
      </c>
      <c r="Q333" s="445">
        <v>0</v>
      </c>
      <c r="R333" s="451"/>
      <c r="S333" s="146" t="str">
        <f t="shared" si="32"/>
        <v>Worker-Com-SV2</v>
      </c>
    </row>
    <row r="334" spans="1:19" x14ac:dyDescent="0.45">
      <c r="A334" s="144" t="str">
        <f t="shared" si="33"/>
        <v>SV2PSLB001</v>
      </c>
      <c r="B334" s="143" t="str">
        <f t="shared" si="34"/>
        <v>May2026_SV2PSLB001</v>
      </c>
      <c r="C334" s="143" t="str">
        <f>IF(A334="","",IF(COUNTIF($B$2:B333,B334)&gt;0,"⚠ DUPLICATE","OK"))</f>
        <v>OK</v>
      </c>
      <c r="D334" s="146" t="str">
        <f>IF($A334="","",IF(ISNA(_xlfn.XLOOKUP(TRIM($A334),MASTER_Workers!$B$2:$B$474,MASTER_Workers!$B$2:$B$474)),"Master Missing","OK"))</f>
        <v>OK</v>
      </c>
      <c r="E334" s="146" t="str">
        <f>IF(A334="","",IF(COUNTIF(Month_Engine!B:B,TRIM(J334))&gt;0,"OK","Missing"))</f>
        <v>OK</v>
      </c>
      <c r="F334" s="146">
        <f t="shared" si="35"/>
        <v>31</v>
      </c>
      <c r="G334" s="146">
        <f t="shared" si="30"/>
        <v>17</v>
      </c>
      <c r="H334" s="150" t="str">
        <f t="shared" si="31"/>
        <v>OK</v>
      </c>
      <c r="I334" s="443">
        <v>46173</v>
      </c>
      <c r="J334" s="444" t="s">
        <v>1757</v>
      </c>
      <c r="K334" s="444" t="s">
        <v>114</v>
      </c>
      <c r="L334" s="445">
        <v>16</v>
      </c>
      <c r="M334" s="445">
        <v>9</v>
      </c>
      <c r="N334" s="445">
        <v>5</v>
      </c>
      <c r="O334" s="445">
        <v>1</v>
      </c>
      <c r="P334" s="445">
        <v>0</v>
      </c>
      <c r="Q334" s="445">
        <v>0</v>
      </c>
      <c r="R334" s="451"/>
      <c r="S334" s="146" t="str">
        <f t="shared" si="32"/>
        <v>Worker-Com-SV2</v>
      </c>
    </row>
    <row r="335" spans="1:19" x14ac:dyDescent="0.45">
      <c r="A335" s="144" t="str">
        <f t="shared" si="33"/>
        <v>SV2PSLB002</v>
      </c>
      <c r="B335" s="143" t="str">
        <f t="shared" si="34"/>
        <v>May2026_SV2PSLB002</v>
      </c>
      <c r="C335" s="143" t="str">
        <f>IF(A335="","",IF(COUNTIF($B$2:B334,B335)&gt;0,"⚠ DUPLICATE","OK"))</f>
        <v>OK</v>
      </c>
      <c r="D335" s="146" t="str">
        <f>IF($A335="","",IF(ISNA(_xlfn.XLOOKUP(TRIM($A335),MASTER_Workers!$B$2:$B$474,MASTER_Workers!$B$2:$B$474)),"Master Missing","OK"))</f>
        <v>OK</v>
      </c>
      <c r="E335" s="146" t="str">
        <f>IF(A335="","",IF(COUNTIF(Month_Engine!B:B,TRIM(J335))&gt;0,"OK","Missing"))</f>
        <v>OK</v>
      </c>
      <c r="F335" s="146">
        <f t="shared" si="35"/>
        <v>31</v>
      </c>
      <c r="G335" s="146">
        <f t="shared" si="30"/>
        <v>19</v>
      </c>
      <c r="H335" s="150" t="str">
        <f t="shared" si="31"/>
        <v>OK</v>
      </c>
      <c r="I335" s="443">
        <v>46173</v>
      </c>
      <c r="J335" s="444" t="s">
        <v>1758</v>
      </c>
      <c r="K335" s="444" t="s">
        <v>117</v>
      </c>
      <c r="L335" s="445">
        <v>18</v>
      </c>
      <c r="M335" s="445">
        <v>7</v>
      </c>
      <c r="N335" s="445">
        <v>5</v>
      </c>
      <c r="O335" s="445">
        <v>1</v>
      </c>
      <c r="P335" s="445">
        <v>0</v>
      </c>
      <c r="Q335" s="445">
        <v>0</v>
      </c>
      <c r="R335" s="451"/>
      <c r="S335" s="146" t="str">
        <f t="shared" si="32"/>
        <v>Worker-Com-SV2</v>
      </c>
    </row>
    <row r="336" spans="1:19" x14ac:dyDescent="0.45">
      <c r="A336" s="144" t="str">
        <f t="shared" si="33"/>
        <v>SV2PSLB003</v>
      </c>
      <c r="B336" s="143" t="str">
        <f t="shared" si="34"/>
        <v>May2026_SV2PSLB003</v>
      </c>
      <c r="C336" s="143" t="str">
        <f>IF(A336="","",IF(COUNTIF($B$2:B335,B336)&gt;0,"⚠ DUPLICATE","OK"))</f>
        <v>OK</v>
      </c>
      <c r="D336" s="146" t="str">
        <f>IF($A336="","",IF(ISNA(_xlfn.XLOOKUP(TRIM($A336),MASTER_Workers!$B$2:$B$474,MASTER_Workers!$B$2:$B$474)),"Master Missing","OK"))</f>
        <v>OK</v>
      </c>
      <c r="E336" s="146" t="str">
        <f>IF(A336="","",IF(COUNTIF(Month_Engine!B:B,TRIM(J336))&gt;0,"OK","Missing"))</f>
        <v>OK</v>
      </c>
      <c r="F336" s="146">
        <f t="shared" si="35"/>
        <v>31</v>
      </c>
      <c r="G336" s="146">
        <f t="shared" si="30"/>
        <v>22</v>
      </c>
      <c r="H336" s="150" t="str">
        <f t="shared" si="31"/>
        <v>OK</v>
      </c>
      <c r="I336" s="443">
        <v>46173</v>
      </c>
      <c r="J336" s="444" t="s">
        <v>1759</v>
      </c>
      <c r="K336" s="444" t="s">
        <v>1760</v>
      </c>
      <c r="L336" s="445">
        <v>21</v>
      </c>
      <c r="M336" s="445">
        <v>4</v>
      </c>
      <c r="N336" s="445">
        <v>5</v>
      </c>
      <c r="O336" s="445">
        <v>1</v>
      </c>
      <c r="P336" s="445">
        <v>0</v>
      </c>
      <c r="Q336" s="445">
        <v>0</v>
      </c>
      <c r="R336" s="451"/>
      <c r="S336" s="146" t="str">
        <f t="shared" si="32"/>
        <v>Worker-Com-SV2</v>
      </c>
    </row>
    <row r="337" spans="1:19" x14ac:dyDescent="0.45">
      <c r="A337" s="144" t="str">
        <f t="shared" si="33"/>
        <v>SV2PSLB004</v>
      </c>
      <c r="B337" s="143" t="str">
        <f t="shared" si="34"/>
        <v>May2026_SV2PSLB004</v>
      </c>
      <c r="C337" s="143" t="str">
        <f>IF(A337="","",IF(COUNTIF($B$2:B336,B337)&gt;0,"⚠ DUPLICATE","OK"))</f>
        <v>OK</v>
      </c>
      <c r="D337" s="146" t="str">
        <f>IF($A337="","",IF(ISNA(_xlfn.XLOOKUP(TRIM($A337),MASTER_Workers!$B$2:$B$474,MASTER_Workers!$B$2:$B$474)),"Master Missing","OK"))</f>
        <v>OK</v>
      </c>
      <c r="E337" s="146" t="str">
        <f>IF(A337="","",IF(COUNTIF(Month_Engine!B:B,TRIM(J337))&gt;0,"OK","Missing"))</f>
        <v>OK</v>
      </c>
      <c r="F337" s="146">
        <f t="shared" si="35"/>
        <v>31</v>
      </c>
      <c r="G337" s="146">
        <f t="shared" si="30"/>
        <v>0</v>
      </c>
      <c r="H337" s="150" t="str">
        <f t="shared" si="31"/>
        <v>OK</v>
      </c>
      <c r="I337" s="443">
        <v>46173</v>
      </c>
      <c r="J337" s="444" t="s">
        <v>1761</v>
      </c>
      <c r="K337" s="450" t="s">
        <v>1762</v>
      </c>
      <c r="L337" s="447">
        <v>0</v>
      </c>
      <c r="M337" s="447">
        <v>26</v>
      </c>
      <c r="N337" s="447">
        <v>5</v>
      </c>
      <c r="O337" s="447">
        <v>0</v>
      </c>
      <c r="P337" s="447">
        <v>0</v>
      </c>
      <c r="Q337" s="447">
        <v>0</v>
      </c>
      <c r="R337" s="451"/>
      <c r="S337" s="146" t="str">
        <f t="shared" si="32"/>
        <v>Worker-Com-SV2</v>
      </c>
    </row>
    <row r="338" spans="1:19" x14ac:dyDescent="0.45">
      <c r="A338" s="144" t="str">
        <f t="shared" si="33"/>
        <v>SV2PSLB005</v>
      </c>
      <c r="B338" s="143" t="str">
        <f t="shared" si="34"/>
        <v>May2026_SV2PSLB005</v>
      </c>
      <c r="C338" s="143" t="str">
        <f>IF(A338="","",IF(COUNTIF($B$2:B337,B338)&gt;0,"⚠ DUPLICATE","OK"))</f>
        <v>OK</v>
      </c>
      <c r="D338" s="146" t="str">
        <f>IF($A338="","",IF(ISNA(_xlfn.XLOOKUP(TRIM($A338),MASTER_Workers!$B$2:$B$474,MASTER_Workers!$B$2:$B$474)),"Master Missing","OK"))</f>
        <v>OK</v>
      </c>
      <c r="E338" s="146" t="str">
        <f>IF(A338="","",IF(COUNTIF(Month_Engine!B:B,TRIM(J338))&gt;0,"OK","Missing"))</f>
        <v>OK</v>
      </c>
      <c r="F338" s="146">
        <f t="shared" si="35"/>
        <v>31</v>
      </c>
      <c r="G338" s="146">
        <f t="shared" si="30"/>
        <v>22</v>
      </c>
      <c r="H338" s="150" t="str">
        <f t="shared" si="31"/>
        <v>OK</v>
      </c>
      <c r="I338" s="443">
        <v>46173</v>
      </c>
      <c r="J338" s="444" t="s">
        <v>1763</v>
      </c>
      <c r="K338" s="444" t="s">
        <v>124</v>
      </c>
      <c r="L338" s="445">
        <v>21</v>
      </c>
      <c r="M338" s="445">
        <v>4</v>
      </c>
      <c r="N338" s="445">
        <v>5</v>
      </c>
      <c r="O338" s="445">
        <v>1</v>
      </c>
      <c r="P338" s="445">
        <v>0</v>
      </c>
      <c r="Q338" s="445">
        <v>0</v>
      </c>
      <c r="R338" s="451"/>
      <c r="S338" s="146" t="str">
        <f t="shared" si="32"/>
        <v>Worker-Com-SV2</v>
      </c>
    </row>
    <row r="339" spans="1:19" x14ac:dyDescent="0.45">
      <c r="A339" s="144" t="str">
        <f t="shared" si="33"/>
        <v>SV2PSLB006</v>
      </c>
      <c r="B339" s="143" t="str">
        <f t="shared" si="34"/>
        <v>May2026_SV2PSLB006</v>
      </c>
      <c r="C339" s="143" t="str">
        <f>IF(A339="","",IF(COUNTIF($B$2:B338,B339)&gt;0,"⚠ DUPLICATE","OK"))</f>
        <v>OK</v>
      </c>
      <c r="D339" s="146" t="str">
        <f>IF($A339="","",IF(ISNA(_xlfn.XLOOKUP(TRIM($A339),MASTER_Workers!$B$2:$B$474,MASTER_Workers!$B$2:$B$474)),"Master Missing","OK"))</f>
        <v>OK</v>
      </c>
      <c r="E339" s="146" t="str">
        <f>IF(A339="","",IF(COUNTIF(Month_Engine!B:B,TRIM(J339))&gt;0,"OK","Missing"))</f>
        <v>OK</v>
      </c>
      <c r="F339" s="146">
        <f t="shared" si="35"/>
        <v>31</v>
      </c>
      <c r="G339" s="146">
        <f t="shared" si="30"/>
        <v>21</v>
      </c>
      <c r="H339" s="150" t="str">
        <f t="shared" si="31"/>
        <v>OK</v>
      </c>
      <c r="I339" s="443">
        <v>46173</v>
      </c>
      <c r="J339" s="444" t="s">
        <v>1764</v>
      </c>
      <c r="K339" s="444" t="s">
        <v>126</v>
      </c>
      <c r="L339" s="445">
        <v>20</v>
      </c>
      <c r="M339" s="445">
        <v>5</v>
      </c>
      <c r="N339" s="445">
        <v>5</v>
      </c>
      <c r="O339" s="445">
        <v>1</v>
      </c>
      <c r="P339" s="445">
        <v>0</v>
      </c>
      <c r="Q339" s="445">
        <v>0</v>
      </c>
      <c r="R339" s="451"/>
      <c r="S339" s="146" t="str">
        <f t="shared" si="32"/>
        <v>Worker-Com-SV2</v>
      </c>
    </row>
    <row r="340" spans="1:19" x14ac:dyDescent="0.45">
      <c r="A340" s="144" t="str">
        <f t="shared" si="33"/>
        <v>SV2PSLB007</v>
      </c>
      <c r="B340" s="143" t="str">
        <f t="shared" si="34"/>
        <v>May2026_SV2PSLB007</v>
      </c>
      <c r="C340" s="143" t="str">
        <f>IF(A340="","",IF(COUNTIF($B$2:B339,B340)&gt;0,"⚠ DUPLICATE","OK"))</f>
        <v>OK</v>
      </c>
      <c r="D340" s="146" t="str">
        <f>IF($A340="","",IF(ISNA(_xlfn.XLOOKUP(TRIM($A340),MASTER_Workers!$B$2:$B$474,MASTER_Workers!$B$2:$B$474)),"Master Missing","OK"))</f>
        <v>OK</v>
      </c>
      <c r="E340" s="146" t="str">
        <f>IF(A340="","",IF(COUNTIF(Month_Engine!B:B,TRIM(J340))&gt;0,"OK","Missing"))</f>
        <v>OK</v>
      </c>
      <c r="F340" s="146">
        <f t="shared" si="35"/>
        <v>31</v>
      </c>
      <c r="G340" s="146">
        <f t="shared" si="30"/>
        <v>23</v>
      </c>
      <c r="H340" s="150" t="str">
        <f t="shared" si="31"/>
        <v>OK</v>
      </c>
      <c r="I340" s="443">
        <v>46173</v>
      </c>
      <c r="J340" s="444" t="s">
        <v>1765</v>
      </c>
      <c r="K340" s="444" t="s">
        <v>128</v>
      </c>
      <c r="L340" s="445">
        <v>22</v>
      </c>
      <c r="M340" s="445">
        <v>3</v>
      </c>
      <c r="N340" s="445">
        <v>5</v>
      </c>
      <c r="O340" s="445">
        <v>1</v>
      </c>
      <c r="P340" s="445">
        <v>0</v>
      </c>
      <c r="Q340" s="445">
        <v>0</v>
      </c>
      <c r="R340" s="451"/>
      <c r="S340" s="146" t="str">
        <f t="shared" si="32"/>
        <v>Worker-Com-SV2</v>
      </c>
    </row>
    <row r="341" spans="1:19" x14ac:dyDescent="0.45">
      <c r="A341" s="144" t="str">
        <f t="shared" si="33"/>
        <v>SV2PSLB008</v>
      </c>
      <c r="B341" s="143" t="str">
        <f t="shared" si="34"/>
        <v>May2026_SV2PSLB008</v>
      </c>
      <c r="C341" s="143" t="str">
        <f>IF(A341="","",IF(COUNTIF($B$2:B340,B341)&gt;0,"⚠ DUPLICATE","OK"))</f>
        <v>OK</v>
      </c>
      <c r="D341" s="146" t="str">
        <f>IF($A341="","",IF(ISNA(_xlfn.XLOOKUP(TRIM($A341),MASTER_Workers!$B$2:$B$474,MASTER_Workers!$B$2:$B$474)),"Master Missing","OK"))</f>
        <v>OK</v>
      </c>
      <c r="E341" s="146" t="str">
        <f>IF(A341="","",IF(COUNTIF(Month_Engine!B:B,TRIM(J341))&gt;0,"OK","Missing"))</f>
        <v>OK</v>
      </c>
      <c r="F341" s="146">
        <f t="shared" si="35"/>
        <v>31</v>
      </c>
      <c r="G341" s="146">
        <f t="shared" si="30"/>
        <v>17</v>
      </c>
      <c r="H341" s="150" t="str">
        <f t="shared" si="31"/>
        <v>OK</v>
      </c>
      <c r="I341" s="443">
        <v>46173</v>
      </c>
      <c r="J341" s="444" t="s">
        <v>1766</v>
      </c>
      <c r="K341" s="444" t="s">
        <v>130</v>
      </c>
      <c r="L341" s="445">
        <v>16</v>
      </c>
      <c r="M341" s="445">
        <v>9</v>
      </c>
      <c r="N341" s="445">
        <v>5</v>
      </c>
      <c r="O341" s="445">
        <v>1</v>
      </c>
      <c r="P341" s="445">
        <v>0</v>
      </c>
      <c r="Q341" s="445">
        <v>0</v>
      </c>
      <c r="R341" s="451"/>
      <c r="S341" s="146" t="str">
        <f t="shared" si="32"/>
        <v>Worker-Com-SV2</v>
      </c>
    </row>
    <row r="342" spans="1:19" x14ac:dyDescent="0.45">
      <c r="A342" s="144" t="str">
        <f t="shared" si="33"/>
        <v>SV2PSLB009</v>
      </c>
      <c r="B342" s="143" t="str">
        <f t="shared" si="34"/>
        <v>May2026_SV2PSLB009</v>
      </c>
      <c r="C342" s="143" t="str">
        <f>IF(A342="","",IF(COUNTIF($B$2:B341,B342)&gt;0,"⚠ DUPLICATE","OK"))</f>
        <v>OK</v>
      </c>
      <c r="D342" s="146" t="str">
        <f>IF($A342="","",IF(ISNA(_xlfn.XLOOKUP(TRIM($A342),MASTER_Workers!$B$2:$B$474,MASTER_Workers!$B$2:$B$474)),"Master Missing","OK"))</f>
        <v>OK</v>
      </c>
      <c r="E342" s="146" t="str">
        <f>IF(A342="","",IF(COUNTIF(Month_Engine!B:B,TRIM(J342))&gt;0,"OK","Missing"))</f>
        <v>OK</v>
      </c>
      <c r="F342" s="146">
        <f t="shared" si="35"/>
        <v>31</v>
      </c>
      <c r="G342" s="146">
        <f t="shared" si="30"/>
        <v>22</v>
      </c>
      <c r="H342" s="150" t="str">
        <f t="shared" si="31"/>
        <v>OK</v>
      </c>
      <c r="I342" s="443">
        <v>46173</v>
      </c>
      <c r="J342" s="444" t="s">
        <v>1767</v>
      </c>
      <c r="K342" s="444" t="s">
        <v>132</v>
      </c>
      <c r="L342" s="445">
        <v>21</v>
      </c>
      <c r="M342" s="445">
        <v>4</v>
      </c>
      <c r="N342" s="445">
        <v>5</v>
      </c>
      <c r="O342" s="445">
        <v>1</v>
      </c>
      <c r="P342" s="445">
        <v>0</v>
      </c>
      <c r="Q342" s="445">
        <v>0</v>
      </c>
      <c r="R342" s="451"/>
      <c r="S342" s="146" t="str">
        <f t="shared" si="32"/>
        <v>Worker-Com-SV2</v>
      </c>
    </row>
    <row r="343" spans="1:19" x14ac:dyDescent="0.45">
      <c r="A343" s="144" t="str">
        <f t="shared" si="33"/>
        <v>SV2PSLB010</v>
      </c>
      <c r="B343" s="143" t="str">
        <f t="shared" si="34"/>
        <v>May2026_SV2PSLB010</v>
      </c>
      <c r="C343" s="143" t="str">
        <f>IF(A343="","",IF(COUNTIF($B$2:B342,B343)&gt;0,"⚠ DUPLICATE","OK"))</f>
        <v>OK</v>
      </c>
      <c r="D343" s="146" t="str">
        <f>IF($A343="","",IF(ISNA(_xlfn.XLOOKUP(TRIM($A343),MASTER_Workers!$B$2:$B$474,MASTER_Workers!$B$2:$B$474)),"Master Missing","OK"))</f>
        <v>OK</v>
      </c>
      <c r="E343" s="146" t="str">
        <f>IF(A343="","",IF(COUNTIF(Month_Engine!B:B,TRIM(J343))&gt;0,"OK","Missing"))</f>
        <v>OK</v>
      </c>
      <c r="F343" s="146">
        <f t="shared" si="35"/>
        <v>31</v>
      </c>
      <c r="G343" s="146">
        <f t="shared" si="30"/>
        <v>26</v>
      </c>
      <c r="H343" s="150" t="str">
        <f t="shared" si="31"/>
        <v>OK</v>
      </c>
      <c r="I343" s="443">
        <v>46173</v>
      </c>
      <c r="J343" s="444" t="s">
        <v>1768</v>
      </c>
      <c r="K343" s="444" t="s">
        <v>134</v>
      </c>
      <c r="L343" s="445">
        <v>25</v>
      </c>
      <c r="M343" s="445">
        <v>0</v>
      </c>
      <c r="N343" s="445">
        <v>5</v>
      </c>
      <c r="O343" s="445">
        <v>1</v>
      </c>
      <c r="P343" s="445">
        <v>0</v>
      </c>
      <c r="Q343" s="445">
        <v>0</v>
      </c>
      <c r="R343" s="451"/>
      <c r="S343" s="146" t="str">
        <f t="shared" si="32"/>
        <v>Worker-Com-SV2</v>
      </c>
    </row>
    <row r="344" spans="1:19" x14ac:dyDescent="0.45">
      <c r="A344" s="144" t="str">
        <f t="shared" si="33"/>
        <v>SV2PSLB011</v>
      </c>
      <c r="B344" s="143" t="str">
        <f t="shared" si="34"/>
        <v>May2026_SV2PSLB011</v>
      </c>
      <c r="C344" s="143" t="str">
        <f>IF(A344="","",IF(COUNTIF($B$2:B343,B344)&gt;0,"⚠ DUPLICATE","OK"))</f>
        <v>OK</v>
      </c>
      <c r="D344" s="146" t="str">
        <f>IF($A344="","",IF(ISNA(_xlfn.XLOOKUP(TRIM($A344),MASTER_Workers!$B$2:$B$474,MASTER_Workers!$B$2:$B$474)),"Master Missing","OK"))</f>
        <v>OK</v>
      </c>
      <c r="E344" s="146" t="str">
        <f>IF(A344="","",IF(COUNTIF(Month_Engine!B:B,TRIM(J344))&gt;0,"OK","Missing"))</f>
        <v>OK</v>
      </c>
      <c r="F344" s="146">
        <f t="shared" si="35"/>
        <v>31</v>
      </c>
      <c r="G344" s="146">
        <f t="shared" si="30"/>
        <v>20</v>
      </c>
      <c r="H344" s="150" t="str">
        <f t="shared" si="31"/>
        <v>OK</v>
      </c>
      <c r="I344" s="443">
        <v>46173</v>
      </c>
      <c r="J344" s="444" t="s">
        <v>1769</v>
      </c>
      <c r="K344" s="444" t="s">
        <v>136</v>
      </c>
      <c r="L344" s="445">
        <v>19</v>
      </c>
      <c r="M344" s="445">
        <v>6</v>
      </c>
      <c r="N344" s="445">
        <v>5</v>
      </c>
      <c r="O344" s="445">
        <v>1</v>
      </c>
      <c r="P344" s="445">
        <v>0</v>
      </c>
      <c r="Q344" s="445">
        <v>0</v>
      </c>
      <c r="R344" s="451"/>
      <c r="S344" s="146" t="str">
        <f t="shared" si="32"/>
        <v>Worker-Com-SV2</v>
      </c>
    </row>
    <row r="345" spans="1:19" x14ac:dyDescent="0.45">
      <c r="A345" s="144" t="str">
        <f t="shared" si="33"/>
        <v>SV2PSLB012</v>
      </c>
      <c r="B345" s="143" t="str">
        <f t="shared" si="34"/>
        <v>May2026_SV2PSLB012</v>
      </c>
      <c r="C345" s="143" t="str">
        <f>IF(A345="","",IF(COUNTIF($B$2:B344,B345)&gt;0,"⚠ DUPLICATE","OK"))</f>
        <v>OK</v>
      </c>
      <c r="D345" s="146" t="str">
        <f>IF($A345="","",IF(ISNA(_xlfn.XLOOKUP(TRIM($A345),MASTER_Workers!$B$2:$B$474,MASTER_Workers!$B$2:$B$474)),"Master Missing","OK"))</f>
        <v>OK</v>
      </c>
      <c r="E345" s="146" t="str">
        <f>IF(A345="","",IF(COUNTIF(Month_Engine!B:B,TRIM(J345))&gt;0,"OK","Missing"))</f>
        <v>OK</v>
      </c>
      <c r="F345" s="146">
        <f t="shared" si="35"/>
        <v>31</v>
      </c>
      <c r="G345" s="146">
        <f t="shared" si="30"/>
        <v>23</v>
      </c>
      <c r="H345" s="150" t="str">
        <f t="shared" si="31"/>
        <v>OK</v>
      </c>
      <c r="I345" s="443">
        <v>46173</v>
      </c>
      <c r="J345" s="444" t="s">
        <v>1770</v>
      </c>
      <c r="K345" s="444" t="s">
        <v>1771</v>
      </c>
      <c r="L345" s="445">
        <v>22</v>
      </c>
      <c r="M345" s="445">
        <v>3</v>
      </c>
      <c r="N345" s="445">
        <v>5</v>
      </c>
      <c r="O345" s="445">
        <v>1</v>
      </c>
      <c r="P345" s="445">
        <v>0</v>
      </c>
      <c r="Q345" s="445">
        <v>0</v>
      </c>
      <c r="R345" s="451"/>
      <c r="S345" s="146" t="str">
        <f t="shared" si="32"/>
        <v>Worker-Com-SV2</v>
      </c>
    </row>
    <row r="346" spans="1:19" x14ac:dyDescent="0.45">
      <c r="A346" s="144" t="str">
        <f t="shared" si="33"/>
        <v>SV2PSLB013</v>
      </c>
      <c r="B346" s="143" t="str">
        <f t="shared" si="34"/>
        <v>May2026_SV2PSLB013</v>
      </c>
      <c r="C346" s="143" t="str">
        <f>IF(A346="","",IF(COUNTIF($B$2:B345,B346)&gt;0,"⚠ DUPLICATE","OK"))</f>
        <v>OK</v>
      </c>
      <c r="D346" s="146" t="str">
        <f>IF($A346="","",IF(ISNA(_xlfn.XLOOKUP(TRIM($A346),MASTER_Workers!$B$2:$B$474,MASTER_Workers!$B$2:$B$474)),"Master Missing","OK"))</f>
        <v>OK</v>
      </c>
      <c r="E346" s="146" t="str">
        <f>IF(A346="","",IF(COUNTIF(Month_Engine!B:B,TRIM(J346))&gt;0,"OK","Missing"))</f>
        <v>OK</v>
      </c>
      <c r="F346" s="146">
        <f t="shared" si="35"/>
        <v>31</v>
      </c>
      <c r="G346" s="146">
        <f t="shared" si="30"/>
        <v>19</v>
      </c>
      <c r="H346" s="150" t="str">
        <f t="shared" si="31"/>
        <v>OK</v>
      </c>
      <c r="I346" s="443">
        <v>46173</v>
      </c>
      <c r="J346" s="444" t="s">
        <v>1772</v>
      </c>
      <c r="K346" s="444" t="s">
        <v>140</v>
      </c>
      <c r="L346" s="445">
        <v>18</v>
      </c>
      <c r="M346" s="445">
        <v>7</v>
      </c>
      <c r="N346" s="445">
        <v>5</v>
      </c>
      <c r="O346" s="445">
        <v>1</v>
      </c>
      <c r="P346" s="445">
        <v>0</v>
      </c>
      <c r="Q346" s="445">
        <v>0</v>
      </c>
      <c r="R346" s="451"/>
      <c r="S346" s="146" t="str">
        <f t="shared" si="32"/>
        <v>Worker-Com-SV2</v>
      </c>
    </row>
    <row r="347" spans="1:19" x14ac:dyDescent="0.45">
      <c r="A347" s="144" t="str">
        <f t="shared" si="33"/>
        <v>SV2PSLB014</v>
      </c>
      <c r="B347" s="143" t="str">
        <f t="shared" si="34"/>
        <v>May2026_SV2PSLB014</v>
      </c>
      <c r="C347" s="143" t="str">
        <f>IF(A347="","",IF(COUNTIF($B$2:B346,B347)&gt;0,"⚠ DUPLICATE","OK"))</f>
        <v>OK</v>
      </c>
      <c r="D347" s="146" t="str">
        <f>IF($A347="","",IF(ISNA(_xlfn.XLOOKUP(TRIM($A347),MASTER_Workers!$B$2:$B$474,MASTER_Workers!$B$2:$B$474)),"Master Missing","OK"))</f>
        <v>OK</v>
      </c>
      <c r="E347" s="146" t="str">
        <f>IF(A347="","",IF(COUNTIF(Month_Engine!B:B,TRIM(J347))&gt;0,"OK","Missing"))</f>
        <v>OK</v>
      </c>
      <c r="F347" s="146">
        <f t="shared" si="35"/>
        <v>31</v>
      </c>
      <c r="G347" s="146">
        <f t="shared" si="30"/>
        <v>21</v>
      </c>
      <c r="H347" s="150" t="str">
        <f t="shared" si="31"/>
        <v>OK</v>
      </c>
      <c r="I347" s="443">
        <v>46173</v>
      </c>
      <c r="J347" s="444" t="s">
        <v>1773</v>
      </c>
      <c r="K347" s="444" t="s">
        <v>142</v>
      </c>
      <c r="L347" s="445">
        <v>20</v>
      </c>
      <c r="M347" s="445">
        <v>5</v>
      </c>
      <c r="N347" s="445">
        <v>5</v>
      </c>
      <c r="O347" s="445">
        <v>1</v>
      </c>
      <c r="P347" s="445">
        <v>0</v>
      </c>
      <c r="Q347" s="445">
        <v>0</v>
      </c>
      <c r="R347" s="451"/>
      <c r="S347" s="146" t="str">
        <f t="shared" si="32"/>
        <v>Worker-Com-SV2</v>
      </c>
    </row>
    <row r="348" spans="1:19" x14ac:dyDescent="0.45">
      <c r="A348" s="144" t="str">
        <f t="shared" si="33"/>
        <v>SV2PSLB015</v>
      </c>
      <c r="B348" s="143" t="str">
        <f t="shared" si="34"/>
        <v>May2026_SV2PSLB015</v>
      </c>
      <c r="C348" s="143" t="str">
        <f>IF(A348="","",IF(COUNTIF($B$2:B347,B348)&gt;0,"⚠ DUPLICATE","OK"))</f>
        <v>OK</v>
      </c>
      <c r="D348" s="146" t="str">
        <f>IF($A348="","",IF(ISNA(_xlfn.XLOOKUP(TRIM($A348),MASTER_Workers!$B$2:$B$474,MASTER_Workers!$B$2:$B$474)),"Master Missing","OK"))</f>
        <v>OK</v>
      </c>
      <c r="E348" s="146" t="str">
        <f>IF(A348="","",IF(COUNTIF(Month_Engine!B:B,TRIM(J348))&gt;0,"OK","Missing"))</f>
        <v>OK</v>
      </c>
      <c r="F348" s="146">
        <f t="shared" si="35"/>
        <v>31</v>
      </c>
      <c r="G348" s="146">
        <f t="shared" si="30"/>
        <v>21</v>
      </c>
      <c r="H348" s="150" t="str">
        <f t="shared" si="31"/>
        <v>OK</v>
      </c>
      <c r="I348" s="443">
        <v>46173</v>
      </c>
      <c r="J348" s="444" t="s">
        <v>1774</v>
      </c>
      <c r="K348" s="444" t="s">
        <v>144</v>
      </c>
      <c r="L348" s="445">
        <v>20</v>
      </c>
      <c r="M348" s="445">
        <v>5</v>
      </c>
      <c r="N348" s="445">
        <v>5</v>
      </c>
      <c r="O348" s="445">
        <v>1</v>
      </c>
      <c r="P348" s="445">
        <v>0</v>
      </c>
      <c r="Q348" s="445">
        <v>0</v>
      </c>
      <c r="R348" s="451"/>
      <c r="S348" s="146" t="str">
        <f t="shared" si="32"/>
        <v>Worker-Com-SV2</v>
      </c>
    </row>
    <row r="349" spans="1:19" x14ac:dyDescent="0.45">
      <c r="A349" s="144" t="str">
        <f t="shared" si="33"/>
        <v>SV2PSLB016</v>
      </c>
      <c r="B349" s="143" t="str">
        <f t="shared" si="34"/>
        <v>May2026_SV2PSLB016</v>
      </c>
      <c r="C349" s="143" t="str">
        <f>IF(A349="","",IF(COUNTIF($B$2:B348,B349)&gt;0,"⚠ DUPLICATE","OK"))</f>
        <v>OK</v>
      </c>
      <c r="D349" s="146" t="str">
        <f>IF($A349="","",IF(ISNA(_xlfn.XLOOKUP(TRIM($A349),MASTER_Workers!$B$2:$B$474,MASTER_Workers!$B$2:$B$474)),"Master Missing","OK"))</f>
        <v>OK</v>
      </c>
      <c r="E349" s="146" t="str">
        <f>IF(A349="","",IF(COUNTIF(Month_Engine!B:B,TRIM(J349))&gt;0,"OK","Missing"))</f>
        <v>OK</v>
      </c>
      <c r="F349" s="146">
        <f t="shared" si="35"/>
        <v>31</v>
      </c>
      <c r="G349" s="146">
        <f t="shared" si="30"/>
        <v>20</v>
      </c>
      <c r="H349" s="150" t="str">
        <f t="shared" si="31"/>
        <v>OK</v>
      </c>
      <c r="I349" s="443">
        <v>46173</v>
      </c>
      <c r="J349" s="444" t="s">
        <v>1775</v>
      </c>
      <c r="K349" s="444" t="s">
        <v>1776</v>
      </c>
      <c r="L349" s="445">
        <v>19</v>
      </c>
      <c r="M349" s="445">
        <v>6</v>
      </c>
      <c r="N349" s="445">
        <v>5</v>
      </c>
      <c r="O349" s="445">
        <v>1</v>
      </c>
      <c r="P349" s="445">
        <v>0</v>
      </c>
      <c r="Q349" s="445">
        <v>0</v>
      </c>
      <c r="R349" s="451"/>
      <c r="S349" s="146" t="str">
        <f t="shared" si="32"/>
        <v>Worker-Com-SV2</v>
      </c>
    </row>
    <row r="350" spans="1:19" x14ac:dyDescent="0.45">
      <c r="A350" s="144" t="str">
        <f t="shared" si="33"/>
        <v>SV2PSLB017</v>
      </c>
      <c r="B350" s="143" t="str">
        <f t="shared" si="34"/>
        <v>May2026_SV2PSLB017</v>
      </c>
      <c r="C350" s="143" t="str">
        <f>IF(A350="","",IF(COUNTIF($B$2:B349,B350)&gt;0,"⚠ DUPLICATE","OK"))</f>
        <v>OK</v>
      </c>
      <c r="D350" s="146" t="str">
        <f>IF($A350="","",IF(ISNA(_xlfn.XLOOKUP(TRIM($A350),MASTER_Workers!$B$2:$B$474,MASTER_Workers!$B$2:$B$474)),"Master Missing","OK"))</f>
        <v>OK</v>
      </c>
      <c r="E350" s="146" t="str">
        <f>IF(A350="","",IF(COUNTIF(Month_Engine!B:B,TRIM(J350))&gt;0,"OK","Missing"))</f>
        <v>OK</v>
      </c>
      <c r="F350" s="146">
        <f t="shared" si="35"/>
        <v>31</v>
      </c>
      <c r="G350" s="146">
        <f t="shared" si="30"/>
        <v>23</v>
      </c>
      <c r="H350" s="150" t="str">
        <f t="shared" si="31"/>
        <v>OK</v>
      </c>
      <c r="I350" s="443">
        <v>46173</v>
      </c>
      <c r="J350" s="444" t="s">
        <v>1777</v>
      </c>
      <c r="K350" s="444" t="s">
        <v>148</v>
      </c>
      <c r="L350" s="445">
        <v>22</v>
      </c>
      <c r="M350" s="445">
        <v>3</v>
      </c>
      <c r="N350" s="445">
        <v>5</v>
      </c>
      <c r="O350" s="445">
        <v>1</v>
      </c>
      <c r="P350" s="445">
        <v>0</v>
      </c>
      <c r="Q350" s="445">
        <v>0</v>
      </c>
      <c r="R350" s="451"/>
      <c r="S350" s="146" t="str">
        <f t="shared" si="32"/>
        <v>Worker-Com-SV2</v>
      </c>
    </row>
    <row r="351" spans="1:19" x14ac:dyDescent="0.45">
      <c r="A351" s="144" t="str">
        <f t="shared" si="33"/>
        <v>SV2PSLB018</v>
      </c>
      <c r="B351" s="143" t="str">
        <f t="shared" si="34"/>
        <v>May2026_SV2PSLB018</v>
      </c>
      <c r="C351" s="143" t="str">
        <f>IF(A351="","",IF(COUNTIF($B$2:B350,B351)&gt;0,"⚠ DUPLICATE","OK"))</f>
        <v>OK</v>
      </c>
      <c r="D351" s="146" t="str">
        <f>IF($A351="","",IF(ISNA(_xlfn.XLOOKUP(TRIM($A351),MASTER_Workers!$B$2:$B$474,MASTER_Workers!$B$2:$B$474)),"Master Missing","OK"))</f>
        <v>OK</v>
      </c>
      <c r="E351" s="146" t="str">
        <f>IF(A351="","",IF(COUNTIF(Month_Engine!B:B,TRIM(J351))&gt;0,"OK","Missing"))</f>
        <v>OK</v>
      </c>
      <c r="F351" s="146">
        <f t="shared" si="35"/>
        <v>31</v>
      </c>
      <c r="G351" s="146">
        <f t="shared" si="30"/>
        <v>18</v>
      </c>
      <c r="H351" s="150" t="str">
        <f t="shared" si="31"/>
        <v>OK</v>
      </c>
      <c r="I351" s="443">
        <v>46173</v>
      </c>
      <c r="J351" s="444" t="s">
        <v>1778</v>
      </c>
      <c r="K351" s="444" t="s">
        <v>150</v>
      </c>
      <c r="L351" s="445">
        <v>17</v>
      </c>
      <c r="M351" s="445">
        <v>8</v>
      </c>
      <c r="N351" s="445">
        <v>5</v>
      </c>
      <c r="O351" s="445">
        <v>1</v>
      </c>
      <c r="P351" s="445">
        <v>0</v>
      </c>
      <c r="Q351" s="445">
        <v>0</v>
      </c>
      <c r="R351" s="451"/>
      <c r="S351" s="146" t="str">
        <f t="shared" si="32"/>
        <v>Worker-Com-SV2</v>
      </c>
    </row>
    <row r="352" spans="1:19" x14ac:dyDescent="0.45">
      <c r="A352" s="144" t="str">
        <f t="shared" si="33"/>
        <v>SV2PSLB019</v>
      </c>
      <c r="B352" s="143" t="str">
        <f t="shared" si="34"/>
        <v>May2026_SV2PSLB019</v>
      </c>
      <c r="C352" s="143" t="str">
        <f>IF(A352="","",IF(COUNTIF($B$2:B351,B352)&gt;0,"⚠ DUPLICATE","OK"))</f>
        <v>OK</v>
      </c>
      <c r="D352" s="146" t="str">
        <f>IF($A352="","",IF(ISNA(_xlfn.XLOOKUP(TRIM($A352),MASTER_Workers!$B$2:$B$474,MASTER_Workers!$B$2:$B$474)),"Master Missing","OK"))</f>
        <v>OK</v>
      </c>
      <c r="E352" s="146" t="str">
        <f>IF(A352="","",IF(COUNTIF(Month_Engine!B:B,TRIM(J352))&gt;0,"OK","Missing"))</f>
        <v>OK</v>
      </c>
      <c r="F352" s="146">
        <f t="shared" si="35"/>
        <v>31</v>
      </c>
      <c r="G352" s="146">
        <f t="shared" si="30"/>
        <v>19</v>
      </c>
      <c r="H352" s="150" t="str">
        <f t="shared" si="31"/>
        <v>OK</v>
      </c>
      <c r="I352" s="443">
        <v>46173</v>
      </c>
      <c r="J352" s="444" t="s">
        <v>1779</v>
      </c>
      <c r="K352" s="444" t="s">
        <v>152</v>
      </c>
      <c r="L352" s="445">
        <v>18</v>
      </c>
      <c r="M352" s="445">
        <v>7</v>
      </c>
      <c r="N352" s="445">
        <v>5</v>
      </c>
      <c r="O352" s="445">
        <v>1</v>
      </c>
      <c r="P352" s="445">
        <v>0</v>
      </c>
      <c r="Q352" s="445">
        <v>0</v>
      </c>
      <c r="R352" s="451"/>
      <c r="S352" s="146" t="str">
        <f t="shared" si="32"/>
        <v>Worker-Com-SV2</v>
      </c>
    </row>
    <row r="353" spans="1:19" x14ac:dyDescent="0.45">
      <c r="A353" s="144" t="str">
        <f t="shared" si="33"/>
        <v>SV2PSLB020</v>
      </c>
      <c r="B353" s="143" t="str">
        <f t="shared" si="34"/>
        <v>May2026_SV2PSLB020</v>
      </c>
      <c r="C353" s="143" t="str">
        <f>IF(A353="","",IF(COUNTIF($B$2:B352,B353)&gt;0,"⚠ DUPLICATE","OK"))</f>
        <v>OK</v>
      </c>
      <c r="D353" s="146" t="str">
        <f>IF($A353="","",IF(ISNA(_xlfn.XLOOKUP(TRIM($A353),MASTER_Workers!$B$2:$B$474,MASTER_Workers!$B$2:$B$474)),"Master Missing","OK"))</f>
        <v>OK</v>
      </c>
      <c r="E353" s="146" t="str">
        <f>IF(A353="","",IF(COUNTIF(Month_Engine!B:B,TRIM(J353))&gt;0,"OK","Missing"))</f>
        <v>OK</v>
      </c>
      <c r="F353" s="146">
        <f t="shared" si="35"/>
        <v>31</v>
      </c>
      <c r="G353" s="146">
        <f t="shared" si="30"/>
        <v>24</v>
      </c>
      <c r="H353" s="150" t="str">
        <f t="shared" si="31"/>
        <v>OK</v>
      </c>
      <c r="I353" s="443">
        <v>46173</v>
      </c>
      <c r="J353" s="444" t="s">
        <v>1780</v>
      </c>
      <c r="K353" s="444" t="s">
        <v>154</v>
      </c>
      <c r="L353" s="445">
        <v>23</v>
      </c>
      <c r="M353" s="445">
        <v>2</v>
      </c>
      <c r="N353" s="445">
        <v>5</v>
      </c>
      <c r="O353" s="445">
        <v>1</v>
      </c>
      <c r="P353" s="445">
        <v>0</v>
      </c>
      <c r="Q353" s="445">
        <v>0</v>
      </c>
      <c r="R353" s="451"/>
      <c r="S353" s="146" t="str">
        <f t="shared" si="32"/>
        <v>Worker-Com-SV2</v>
      </c>
    </row>
    <row r="354" spans="1:19" x14ac:dyDescent="0.45">
      <c r="A354" s="144" t="str">
        <f t="shared" si="33"/>
        <v>SV2PVER001</v>
      </c>
      <c r="B354" s="143" t="str">
        <f t="shared" si="34"/>
        <v>May2026_SV2PVER001</v>
      </c>
      <c r="C354" s="143" t="str">
        <f>IF(A354="","",IF(COUNTIF($B$2:B353,B354)&gt;0,"⚠ DUPLICATE","OK"))</f>
        <v>OK</v>
      </c>
      <c r="D354" s="146" t="str">
        <f>IF($A354="","",IF(ISNA(_xlfn.XLOOKUP(TRIM($A354),MASTER_Workers!$B$2:$B$474,MASTER_Workers!$B$2:$B$474)),"Master Missing","OK"))</f>
        <v>OK</v>
      </c>
      <c r="E354" s="146" t="str">
        <f>IF(A354="","",IF(COUNTIF(Month_Engine!B:B,TRIM(J354))&gt;0,"OK","Missing"))</f>
        <v>OK</v>
      </c>
      <c r="F354" s="146">
        <f t="shared" si="35"/>
        <v>31</v>
      </c>
      <c r="G354" s="146">
        <f t="shared" si="30"/>
        <v>18</v>
      </c>
      <c r="H354" s="150" t="str">
        <f t="shared" si="31"/>
        <v>OK</v>
      </c>
      <c r="I354" s="443">
        <v>46173</v>
      </c>
      <c r="J354" s="444" t="s">
        <v>1781</v>
      </c>
      <c r="K354" s="444" t="s">
        <v>1782</v>
      </c>
      <c r="L354" s="445">
        <v>17</v>
      </c>
      <c r="M354" s="445">
        <v>8</v>
      </c>
      <c r="N354" s="445">
        <v>5</v>
      </c>
      <c r="O354" s="445">
        <v>1</v>
      </c>
      <c r="P354" s="445">
        <v>0</v>
      </c>
      <c r="Q354" s="445">
        <v>0</v>
      </c>
      <c r="R354" s="451"/>
      <c r="S354" s="146" t="str">
        <f t="shared" si="32"/>
        <v>Worker-Com-SV2</v>
      </c>
    </row>
    <row r="355" spans="1:19" x14ac:dyDescent="0.45">
      <c r="A355" s="144" t="str">
        <f t="shared" si="33"/>
        <v>SV2PVER002</v>
      </c>
      <c r="B355" s="143" t="str">
        <f t="shared" si="34"/>
        <v>May2026_SV2PVER002</v>
      </c>
      <c r="C355" s="143" t="str">
        <f>IF(A355="","",IF(COUNTIF($B$2:B354,B355)&gt;0,"⚠ DUPLICATE","OK"))</f>
        <v>OK</v>
      </c>
      <c r="D355" s="146" t="str">
        <f>IF($A355="","",IF(ISNA(_xlfn.XLOOKUP(TRIM($A355),MASTER_Workers!$B$2:$B$474,MASTER_Workers!$B$2:$B$474)),"Master Missing","OK"))</f>
        <v>OK</v>
      </c>
      <c r="E355" s="146" t="str">
        <f>IF(A355="","",IF(COUNTIF(Month_Engine!B:B,TRIM(J355))&gt;0,"OK","Missing"))</f>
        <v>OK</v>
      </c>
      <c r="F355" s="146">
        <f t="shared" si="35"/>
        <v>31</v>
      </c>
      <c r="G355" s="146">
        <f t="shared" si="30"/>
        <v>19.5</v>
      </c>
      <c r="H355" s="150" t="str">
        <f t="shared" si="31"/>
        <v>OK</v>
      </c>
      <c r="I355" s="443">
        <v>46173</v>
      </c>
      <c r="J355" s="444" t="s">
        <v>1783</v>
      </c>
      <c r="K355" s="444" t="s">
        <v>159</v>
      </c>
      <c r="L355" s="445">
        <v>18.5</v>
      </c>
      <c r="M355" s="445">
        <v>6.5</v>
      </c>
      <c r="N355" s="445">
        <v>5</v>
      </c>
      <c r="O355" s="445">
        <v>1</v>
      </c>
      <c r="P355" s="445">
        <v>0</v>
      </c>
      <c r="Q355" s="445">
        <v>0</v>
      </c>
      <c r="R355" s="451"/>
      <c r="S355" s="146" t="str">
        <f t="shared" si="32"/>
        <v>Worker-Com-SV2</v>
      </c>
    </row>
    <row r="356" spans="1:19" x14ac:dyDescent="0.45">
      <c r="A356" s="144" t="str">
        <f t="shared" si="33"/>
        <v>SV2PVER003</v>
      </c>
      <c r="B356" s="143" t="str">
        <f t="shared" si="34"/>
        <v>May2026_SV2PVER003</v>
      </c>
      <c r="C356" s="143" t="str">
        <f>IF(A356="","",IF(COUNTIF($B$2:B355,B356)&gt;0,"⚠ DUPLICATE","OK"))</f>
        <v>OK</v>
      </c>
      <c r="D356" s="146" t="str">
        <f>IF($A356="","",IF(ISNA(_xlfn.XLOOKUP(TRIM($A356),MASTER_Workers!$B$2:$B$474,MASTER_Workers!$B$2:$B$474)),"Master Missing","OK"))</f>
        <v>OK</v>
      </c>
      <c r="E356" s="146" t="str">
        <f>IF(A356="","",IF(COUNTIF(Month_Engine!B:B,TRIM(J356))&gt;0,"OK","Missing"))</f>
        <v>OK</v>
      </c>
      <c r="F356" s="146">
        <f t="shared" si="35"/>
        <v>31</v>
      </c>
      <c r="G356" s="146">
        <f t="shared" si="30"/>
        <v>21</v>
      </c>
      <c r="H356" s="150" t="str">
        <f t="shared" si="31"/>
        <v>OK</v>
      </c>
      <c r="I356" s="443">
        <v>46173</v>
      </c>
      <c r="J356" s="444" t="s">
        <v>1784</v>
      </c>
      <c r="K356" s="444" t="s">
        <v>161</v>
      </c>
      <c r="L356" s="445">
        <v>20</v>
      </c>
      <c r="M356" s="445">
        <v>5</v>
      </c>
      <c r="N356" s="445">
        <v>5</v>
      </c>
      <c r="O356" s="445">
        <v>1</v>
      </c>
      <c r="P356" s="445">
        <v>0</v>
      </c>
      <c r="Q356" s="445">
        <v>0</v>
      </c>
      <c r="R356" s="451"/>
      <c r="S356" s="146" t="str">
        <f t="shared" si="32"/>
        <v>Worker-Com-SV2</v>
      </c>
    </row>
    <row r="357" spans="1:19" x14ac:dyDescent="0.45">
      <c r="A357" s="144" t="str">
        <f t="shared" si="33"/>
        <v>SK3CW0002</v>
      </c>
      <c r="B357" s="143" t="str">
        <f t="shared" si="34"/>
        <v>May2026_SK3CW0002</v>
      </c>
      <c r="C357" s="143" t="str">
        <f>IF(A357="","",IF(COUNTIF($B$2:B356,B357)&gt;0,"⚠ DUPLICATE","OK"))</f>
        <v>OK</v>
      </c>
      <c r="D357" s="146" t="str">
        <f>IF($A357="","",IF(ISNA(_xlfn.XLOOKUP(TRIM($A357),MASTER_Workers!$B$2:$B$474,MASTER_Workers!$B$2:$B$474)),"Master Missing","OK"))</f>
        <v>OK</v>
      </c>
      <c r="E357" s="146" t="str">
        <f>IF(A357="","",IF(COUNTIF(Month_Engine!B:B,TRIM(J357))&gt;0,"OK","Missing"))</f>
        <v>OK</v>
      </c>
      <c r="F357" s="146">
        <f t="shared" si="35"/>
        <v>31</v>
      </c>
      <c r="G357" s="146">
        <f t="shared" si="30"/>
        <v>22</v>
      </c>
      <c r="H357" s="150" t="str">
        <f t="shared" si="31"/>
        <v>OK</v>
      </c>
      <c r="I357" s="443">
        <v>46173</v>
      </c>
      <c r="J357" s="444" t="s">
        <v>616</v>
      </c>
      <c r="K357" s="444" t="s">
        <v>617</v>
      </c>
      <c r="L357" s="445">
        <v>21</v>
      </c>
      <c r="M357" s="445">
        <v>5</v>
      </c>
      <c r="N357" s="445">
        <v>4</v>
      </c>
      <c r="O357" s="445">
        <v>1</v>
      </c>
      <c r="P357" s="445">
        <v>0</v>
      </c>
      <c r="Q357" s="445">
        <v>0</v>
      </c>
      <c r="R357" s="452"/>
      <c r="S357" s="146" t="str">
        <f t="shared" si="32"/>
        <v>Worker-3</v>
      </c>
    </row>
    <row r="358" spans="1:19" x14ac:dyDescent="0.45">
      <c r="A358" s="144" t="str">
        <f t="shared" si="33"/>
        <v>SK3CW0004</v>
      </c>
      <c r="B358" s="143" t="str">
        <f t="shared" si="34"/>
        <v>May2026_SK3CW0004</v>
      </c>
      <c r="C358" s="143" t="str">
        <f>IF(A358="","",IF(COUNTIF($B$2:B357,B358)&gt;0,"⚠ DUPLICATE","OK"))</f>
        <v>OK</v>
      </c>
      <c r="D358" s="146" t="str">
        <f>IF($A358="","",IF(ISNA(_xlfn.XLOOKUP(TRIM($A358),MASTER_Workers!$B$2:$B$474,MASTER_Workers!$B$2:$B$474)),"Master Missing","OK"))</f>
        <v>OK</v>
      </c>
      <c r="E358" s="146" t="str">
        <f>IF(A358="","",IF(COUNTIF(Month_Engine!B:B,TRIM(J358))&gt;0,"OK","Missing"))</f>
        <v>OK</v>
      </c>
      <c r="F358" s="146">
        <f t="shared" si="35"/>
        <v>31</v>
      </c>
      <c r="G358" s="146">
        <f t="shared" si="30"/>
        <v>20</v>
      </c>
      <c r="H358" s="150" t="str">
        <f t="shared" si="31"/>
        <v>OK</v>
      </c>
      <c r="I358" s="443">
        <v>46173</v>
      </c>
      <c r="J358" s="444" t="s">
        <v>618</v>
      </c>
      <c r="K358" s="444" t="s">
        <v>619</v>
      </c>
      <c r="L358" s="445">
        <v>20</v>
      </c>
      <c r="M358" s="445">
        <v>7</v>
      </c>
      <c r="N358" s="445">
        <v>4</v>
      </c>
      <c r="O358" s="445">
        <v>0</v>
      </c>
      <c r="P358" s="445">
        <v>0</v>
      </c>
      <c r="Q358" s="445">
        <v>0</v>
      </c>
      <c r="R358" s="452"/>
      <c r="S358" s="146" t="str">
        <f t="shared" si="32"/>
        <v>Worker-3</v>
      </c>
    </row>
    <row r="359" spans="1:19" x14ac:dyDescent="0.45">
      <c r="A359" s="144" t="str">
        <f t="shared" si="33"/>
        <v>SK3CW0006</v>
      </c>
      <c r="B359" s="143" t="str">
        <f t="shared" si="34"/>
        <v>May2026_SK3CW0006</v>
      </c>
      <c r="C359" s="143" t="str">
        <f>IF(A359="","",IF(COUNTIF($B$2:B358,B359)&gt;0,"⚠ DUPLICATE","OK"))</f>
        <v>OK</v>
      </c>
      <c r="D359" s="146" t="str">
        <f>IF($A359="","",IF(ISNA(_xlfn.XLOOKUP(TRIM($A359),MASTER_Workers!$B$2:$B$474,MASTER_Workers!$B$2:$B$474)),"Master Missing","OK"))</f>
        <v>OK</v>
      </c>
      <c r="E359" s="146" t="str">
        <f>IF(A359="","",IF(COUNTIF(Month_Engine!B:B,TRIM(J359))&gt;0,"OK","Missing"))</f>
        <v>OK</v>
      </c>
      <c r="F359" s="146">
        <f t="shared" si="35"/>
        <v>31</v>
      </c>
      <c r="G359" s="146">
        <f t="shared" si="30"/>
        <v>25</v>
      </c>
      <c r="H359" s="150" t="str">
        <f t="shared" si="31"/>
        <v>OK</v>
      </c>
      <c r="I359" s="443">
        <v>46173</v>
      </c>
      <c r="J359" s="444" t="s">
        <v>620</v>
      </c>
      <c r="K359" s="444" t="s">
        <v>621</v>
      </c>
      <c r="L359" s="445">
        <v>24</v>
      </c>
      <c r="M359" s="445">
        <v>2</v>
      </c>
      <c r="N359" s="445">
        <v>4</v>
      </c>
      <c r="O359" s="445">
        <v>1</v>
      </c>
      <c r="P359" s="445">
        <v>0</v>
      </c>
      <c r="Q359" s="445">
        <v>0</v>
      </c>
      <c r="R359" s="452"/>
      <c r="S359" s="146" t="str">
        <f t="shared" si="32"/>
        <v>Worker-3</v>
      </c>
    </row>
    <row r="360" spans="1:19" x14ac:dyDescent="0.45">
      <c r="A360" s="144" t="str">
        <f t="shared" si="33"/>
        <v>SK3CW0010</v>
      </c>
      <c r="B360" s="143" t="str">
        <f t="shared" si="34"/>
        <v>May2026_SK3CW0010</v>
      </c>
      <c r="C360" s="143" t="str">
        <f>IF(A360="","",IF(COUNTIF($B$2:B359,B360)&gt;0,"⚠ DUPLICATE","OK"))</f>
        <v>OK</v>
      </c>
      <c r="D360" s="146" t="str">
        <f>IF($A360="","",IF(ISNA(_xlfn.XLOOKUP(TRIM($A360),MASTER_Workers!$B$2:$B$474,MASTER_Workers!$B$2:$B$474)),"Master Missing","OK"))</f>
        <v>OK</v>
      </c>
      <c r="E360" s="146" t="str">
        <f>IF(A360="","",IF(COUNTIF(Month_Engine!B:B,TRIM(J360))&gt;0,"OK","Missing"))</f>
        <v>OK</v>
      </c>
      <c r="F360" s="146">
        <f t="shared" si="35"/>
        <v>31</v>
      </c>
      <c r="G360" s="146">
        <f t="shared" si="30"/>
        <v>6</v>
      </c>
      <c r="H360" s="150" t="str">
        <f t="shared" si="31"/>
        <v>OK</v>
      </c>
      <c r="I360" s="443">
        <v>46173</v>
      </c>
      <c r="J360" s="444" t="s">
        <v>622</v>
      </c>
      <c r="K360" s="444" t="s">
        <v>623</v>
      </c>
      <c r="L360" s="445">
        <v>5</v>
      </c>
      <c r="M360" s="445">
        <v>21</v>
      </c>
      <c r="N360" s="445">
        <v>4</v>
      </c>
      <c r="O360" s="445">
        <v>1</v>
      </c>
      <c r="P360" s="445">
        <v>0</v>
      </c>
      <c r="Q360" s="445">
        <v>0</v>
      </c>
      <c r="R360" s="452"/>
      <c r="S360" s="146" t="str">
        <f t="shared" si="32"/>
        <v>Worker-3</v>
      </c>
    </row>
    <row r="361" spans="1:19" x14ac:dyDescent="0.45">
      <c r="A361" s="144" t="str">
        <f t="shared" si="33"/>
        <v>SK3CW0013</v>
      </c>
      <c r="B361" s="143" t="str">
        <f t="shared" si="34"/>
        <v>May2026_SK3CW0013</v>
      </c>
      <c r="C361" s="143" t="str">
        <f>IF(A361="","",IF(COUNTIF($B$2:B360,B361)&gt;0,"⚠ DUPLICATE","OK"))</f>
        <v>OK</v>
      </c>
      <c r="D361" s="146" t="str">
        <f>IF($A361="","",IF(ISNA(_xlfn.XLOOKUP(TRIM($A361),MASTER_Workers!$B$2:$B$474,MASTER_Workers!$B$2:$B$474)),"Master Missing","OK"))</f>
        <v>OK</v>
      </c>
      <c r="E361" s="146" t="str">
        <f>IF(A361="","",IF(COUNTIF(Month_Engine!B:B,TRIM(J361))&gt;0,"OK","Missing"))</f>
        <v>OK</v>
      </c>
      <c r="F361" s="146">
        <f t="shared" si="35"/>
        <v>31</v>
      </c>
      <c r="G361" s="146">
        <f t="shared" si="30"/>
        <v>15</v>
      </c>
      <c r="H361" s="150" t="str">
        <f t="shared" si="31"/>
        <v>OK</v>
      </c>
      <c r="I361" s="443">
        <v>46173</v>
      </c>
      <c r="J361" s="444" t="s">
        <v>624</v>
      </c>
      <c r="K361" s="444" t="s">
        <v>625</v>
      </c>
      <c r="L361" s="445">
        <v>15</v>
      </c>
      <c r="M361" s="445">
        <v>12</v>
      </c>
      <c r="N361" s="445">
        <v>4</v>
      </c>
      <c r="O361" s="445">
        <v>0</v>
      </c>
      <c r="P361" s="445">
        <v>0</v>
      </c>
      <c r="Q361" s="445">
        <v>0</v>
      </c>
      <c r="R361" s="452"/>
      <c r="S361" s="146" t="str">
        <f t="shared" si="32"/>
        <v>Worker-3</v>
      </c>
    </row>
    <row r="362" spans="1:19" x14ac:dyDescent="0.45">
      <c r="A362" s="144" t="str">
        <f t="shared" si="33"/>
        <v>SK3CW0014</v>
      </c>
      <c r="B362" s="143" t="str">
        <f t="shared" si="34"/>
        <v>May2026_SK3CW0014</v>
      </c>
      <c r="C362" s="143" t="str">
        <f>IF(A362="","",IF(COUNTIF($B$2:B361,B362)&gt;0,"⚠ DUPLICATE","OK"))</f>
        <v>OK</v>
      </c>
      <c r="D362" s="146" t="str">
        <f>IF($A362="","",IF(ISNA(_xlfn.XLOOKUP(TRIM($A362),MASTER_Workers!$B$2:$B$474,MASTER_Workers!$B$2:$B$474)),"Master Missing","OK"))</f>
        <v>OK</v>
      </c>
      <c r="E362" s="146" t="str">
        <f>IF(A362="","",IF(COUNTIF(Month_Engine!B:B,TRIM(J362))&gt;0,"OK","Missing"))</f>
        <v>OK</v>
      </c>
      <c r="F362" s="146">
        <f t="shared" si="35"/>
        <v>31</v>
      </c>
      <c r="G362" s="146">
        <f t="shared" si="30"/>
        <v>15</v>
      </c>
      <c r="H362" s="150" t="str">
        <f t="shared" si="31"/>
        <v>OK</v>
      </c>
      <c r="I362" s="443">
        <v>46173</v>
      </c>
      <c r="J362" s="444" t="s">
        <v>626</v>
      </c>
      <c r="K362" s="444" t="s">
        <v>627</v>
      </c>
      <c r="L362" s="445">
        <v>15</v>
      </c>
      <c r="M362" s="445">
        <v>12</v>
      </c>
      <c r="N362" s="445">
        <v>4</v>
      </c>
      <c r="O362" s="445">
        <v>0</v>
      </c>
      <c r="P362" s="445">
        <v>0</v>
      </c>
      <c r="Q362" s="445">
        <v>0</v>
      </c>
      <c r="R362" s="452"/>
      <c r="S362" s="146" t="str">
        <f t="shared" si="32"/>
        <v>Worker-3</v>
      </c>
    </row>
    <row r="363" spans="1:19" x14ac:dyDescent="0.45">
      <c r="A363" s="144" t="str">
        <f t="shared" si="33"/>
        <v>SK3CW0016</v>
      </c>
      <c r="B363" s="143" t="str">
        <f t="shared" si="34"/>
        <v>May2026_SK3CW0016</v>
      </c>
      <c r="C363" s="143" t="str">
        <f>IF(A363="","",IF(COUNTIF($B$2:B362,B363)&gt;0,"⚠ DUPLICATE","OK"))</f>
        <v>OK</v>
      </c>
      <c r="D363" s="146" t="str">
        <f>IF($A363="","",IF(ISNA(_xlfn.XLOOKUP(TRIM($A363),MASTER_Workers!$B$2:$B$474,MASTER_Workers!$B$2:$B$474)),"Master Missing","OK"))</f>
        <v>OK</v>
      </c>
      <c r="E363" s="146" t="str">
        <f>IF(A363="","",IF(COUNTIF(Month_Engine!B:B,TRIM(J363))&gt;0,"OK","Missing"))</f>
        <v>OK</v>
      </c>
      <c r="F363" s="146">
        <f t="shared" si="35"/>
        <v>31</v>
      </c>
      <c r="G363" s="146">
        <f t="shared" si="30"/>
        <v>20</v>
      </c>
      <c r="H363" s="150" t="str">
        <f t="shared" si="31"/>
        <v>OK</v>
      </c>
      <c r="I363" s="443">
        <v>46173</v>
      </c>
      <c r="J363" s="444" t="s">
        <v>628</v>
      </c>
      <c r="K363" s="444" t="s">
        <v>629</v>
      </c>
      <c r="L363" s="445">
        <v>20</v>
      </c>
      <c r="M363" s="445">
        <v>7</v>
      </c>
      <c r="N363" s="445">
        <v>4</v>
      </c>
      <c r="O363" s="445">
        <v>0</v>
      </c>
      <c r="P363" s="445">
        <v>0</v>
      </c>
      <c r="Q363" s="445">
        <v>0</v>
      </c>
      <c r="R363" s="452"/>
      <c r="S363" s="146" t="str">
        <f t="shared" si="32"/>
        <v>Worker-3</v>
      </c>
    </row>
    <row r="364" spans="1:19" x14ac:dyDescent="0.45">
      <c r="A364" s="144" t="str">
        <f t="shared" si="33"/>
        <v>SK3CW0017</v>
      </c>
      <c r="B364" s="143" t="str">
        <f t="shared" si="34"/>
        <v>May2026_SK3CW0017</v>
      </c>
      <c r="C364" s="143" t="str">
        <f>IF(A364="","",IF(COUNTIF($B$2:B363,B364)&gt;0,"⚠ DUPLICATE","OK"))</f>
        <v>OK</v>
      </c>
      <c r="D364" s="146" t="str">
        <f>IF($A364="","",IF(ISNA(_xlfn.XLOOKUP(TRIM($A364),MASTER_Workers!$B$2:$B$474,MASTER_Workers!$B$2:$B$474)),"Master Missing","OK"))</f>
        <v>OK</v>
      </c>
      <c r="E364" s="146" t="str">
        <f>IF(A364="","",IF(COUNTIF(Month_Engine!B:B,TRIM(J364))&gt;0,"OK","Missing"))</f>
        <v>OK</v>
      </c>
      <c r="F364" s="146">
        <f t="shared" si="35"/>
        <v>31</v>
      </c>
      <c r="G364" s="146">
        <f t="shared" si="30"/>
        <v>21.5</v>
      </c>
      <c r="H364" s="150" t="str">
        <f t="shared" si="31"/>
        <v>OK</v>
      </c>
      <c r="I364" s="443">
        <v>46173</v>
      </c>
      <c r="J364" s="444" t="s">
        <v>630</v>
      </c>
      <c r="K364" s="444" t="s">
        <v>631</v>
      </c>
      <c r="L364" s="445">
        <v>20.5</v>
      </c>
      <c r="M364" s="445">
        <v>5.5</v>
      </c>
      <c r="N364" s="445">
        <v>4</v>
      </c>
      <c r="O364" s="445">
        <v>1</v>
      </c>
      <c r="P364" s="445">
        <v>0</v>
      </c>
      <c r="Q364" s="445">
        <v>0</v>
      </c>
      <c r="R364" s="452"/>
      <c r="S364" s="146" t="str">
        <f t="shared" si="32"/>
        <v>Worker-3</v>
      </c>
    </row>
    <row r="365" spans="1:19" x14ac:dyDescent="0.45">
      <c r="A365" s="144" t="str">
        <f t="shared" si="33"/>
        <v>SK3CW0018</v>
      </c>
      <c r="B365" s="143" t="str">
        <f t="shared" si="34"/>
        <v>May2026_SK3CW0018</v>
      </c>
      <c r="C365" s="143" t="str">
        <f>IF(A365="","",IF(COUNTIF($B$2:B364,B365)&gt;0,"⚠ DUPLICATE","OK"))</f>
        <v>OK</v>
      </c>
      <c r="D365" s="146" t="str">
        <f>IF($A365="","",IF(ISNA(_xlfn.XLOOKUP(TRIM($A365),MASTER_Workers!$B$2:$B$474,MASTER_Workers!$B$2:$B$474)),"Master Missing","OK"))</f>
        <v>OK</v>
      </c>
      <c r="E365" s="146" t="str">
        <f>IF(A365="","",IF(COUNTIF(Month_Engine!B:B,TRIM(J365))&gt;0,"OK","Missing"))</f>
        <v>OK</v>
      </c>
      <c r="F365" s="146">
        <f t="shared" si="35"/>
        <v>31</v>
      </c>
      <c r="G365" s="146">
        <f t="shared" si="30"/>
        <v>22</v>
      </c>
      <c r="H365" s="150" t="str">
        <f t="shared" si="31"/>
        <v>OK</v>
      </c>
      <c r="I365" s="443">
        <v>46173</v>
      </c>
      <c r="J365" s="444" t="s">
        <v>632</v>
      </c>
      <c r="K365" s="444" t="s">
        <v>633</v>
      </c>
      <c r="L365" s="445">
        <v>21</v>
      </c>
      <c r="M365" s="445">
        <v>5</v>
      </c>
      <c r="N365" s="445">
        <v>4</v>
      </c>
      <c r="O365" s="445">
        <v>1</v>
      </c>
      <c r="P365" s="445">
        <v>0</v>
      </c>
      <c r="Q365" s="445">
        <v>0</v>
      </c>
      <c r="R365" s="452"/>
      <c r="S365" s="146" t="str">
        <f t="shared" si="32"/>
        <v>Worker-3</v>
      </c>
    </row>
    <row r="366" spans="1:19" x14ac:dyDescent="0.45">
      <c r="A366" s="144" t="str">
        <f t="shared" si="33"/>
        <v>SK3CW0022</v>
      </c>
      <c r="B366" s="143" t="str">
        <f t="shared" si="34"/>
        <v>May2026_SK3CW0022</v>
      </c>
      <c r="C366" s="143" t="str">
        <f>IF(A366="","",IF(COUNTIF($B$2:B365,B366)&gt;0,"⚠ DUPLICATE","OK"))</f>
        <v>OK</v>
      </c>
      <c r="D366" s="146" t="str">
        <f>IF($A366="","",IF(ISNA(_xlfn.XLOOKUP(TRIM($A366),MASTER_Workers!$B$2:$B$474,MASTER_Workers!$B$2:$B$474)),"Master Missing","OK"))</f>
        <v>OK</v>
      </c>
      <c r="E366" s="146" t="str">
        <f>IF(A366="","",IF(COUNTIF(Month_Engine!B:B,TRIM(J366))&gt;0,"OK","Missing"))</f>
        <v>OK</v>
      </c>
      <c r="F366" s="146">
        <f t="shared" si="35"/>
        <v>31</v>
      </c>
      <c r="G366" s="146">
        <f t="shared" si="30"/>
        <v>27</v>
      </c>
      <c r="H366" s="150" t="str">
        <f t="shared" si="31"/>
        <v>OK</v>
      </c>
      <c r="I366" s="443">
        <v>46173</v>
      </c>
      <c r="J366" s="444" t="s">
        <v>634</v>
      </c>
      <c r="K366" s="444" t="s">
        <v>635</v>
      </c>
      <c r="L366" s="445">
        <v>26</v>
      </c>
      <c r="M366" s="445">
        <v>0</v>
      </c>
      <c r="N366" s="445">
        <v>4</v>
      </c>
      <c r="O366" s="445">
        <v>1</v>
      </c>
      <c r="P366" s="445">
        <v>0</v>
      </c>
      <c r="Q366" s="445">
        <v>0</v>
      </c>
      <c r="R366" s="452"/>
      <c r="S366" s="146" t="str">
        <f t="shared" si="32"/>
        <v>Worker-3</v>
      </c>
    </row>
    <row r="367" spans="1:19" x14ac:dyDescent="0.45">
      <c r="A367" s="144" t="str">
        <f t="shared" si="33"/>
        <v>SK3CW0023</v>
      </c>
      <c r="B367" s="143" t="str">
        <f t="shared" si="34"/>
        <v>May2026_SK3CW0023</v>
      </c>
      <c r="C367" s="143" t="str">
        <f>IF(A367="","",IF(COUNTIF($B$2:B366,B367)&gt;0,"⚠ DUPLICATE","OK"))</f>
        <v>OK</v>
      </c>
      <c r="D367" s="146" t="str">
        <f>IF($A367="","",IF(ISNA(_xlfn.XLOOKUP(TRIM($A367),MASTER_Workers!$B$2:$B$474,MASTER_Workers!$B$2:$B$474)),"Master Missing","OK"))</f>
        <v>OK</v>
      </c>
      <c r="E367" s="146" t="str">
        <f>IF(A367="","",IF(COUNTIF(Month_Engine!B:B,TRIM(J367))&gt;0,"OK","Missing"))</f>
        <v>OK</v>
      </c>
      <c r="F367" s="146">
        <f t="shared" si="35"/>
        <v>31</v>
      </c>
      <c r="G367" s="146">
        <f t="shared" si="30"/>
        <v>23</v>
      </c>
      <c r="H367" s="150" t="str">
        <f t="shared" si="31"/>
        <v>OK</v>
      </c>
      <c r="I367" s="443">
        <v>46173</v>
      </c>
      <c r="J367" s="444" t="s">
        <v>636</v>
      </c>
      <c r="K367" s="444" t="s">
        <v>637</v>
      </c>
      <c r="L367" s="445">
        <v>22</v>
      </c>
      <c r="M367" s="445">
        <v>4</v>
      </c>
      <c r="N367" s="445">
        <v>4</v>
      </c>
      <c r="O367" s="445">
        <v>1</v>
      </c>
      <c r="P367" s="445">
        <v>0</v>
      </c>
      <c r="Q367" s="445">
        <v>0</v>
      </c>
      <c r="R367" s="452"/>
      <c r="S367" s="146" t="str">
        <f t="shared" si="32"/>
        <v>Worker-3</v>
      </c>
    </row>
    <row r="368" spans="1:19" x14ac:dyDescent="0.45">
      <c r="A368" s="144" t="str">
        <f t="shared" si="33"/>
        <v>SK3CW0024</v>
      </c>
      <c r="B368" s="143" t="str">
        <f t="shared" si="34"/>
        <v>May2026_SK3CW0024</v>
      </c>
      <c r="C368" s="143" t="str">
        <f>IF(A368="","",IF(COUNTIF($B$2:B367,B368)&gt;0,"⚠ DUPLICATE","OK"))</f>
        <v>OK</v>
      </c>
      <c r="D368" s="146" t="str">
        <f>IF($A368="","",IF(ISNA(_xlfn.XLOOKUP(TRIM($A368),MASTER_Workers!$B$2:$B$474,MASTER_Workers!$B$2:$B$474)),"Master Missing","OK"))</f>
        <v>OK</v>
      </c>
      <c r="E368" s="146" t="str">
        <f>IF(A368="","",IF(COUNTIF(Month_Engine!B:B,TRIM(J368))&gt;0,"OK","Missing"))</f>
        <v>OK</v>
      </c>
      <c r="F368" s="146">
        <f t="shared" si="35"/>
        <v>31</v>
      </c>
      <c r="G368" s="146">
        <f t="shared" si="30"/>
        <v>20</v>
      </c>
      <c r="H368" s="150" t="str">
        <f t="shared" si="31"/>
        <v>OK</v>
      </c>
      <c r="I368" s="443">
        <v>46173</v>
      </c>
      <c r="J368" s="444" t="s">
        <v>638</v>
      </c>
      <c r="K368" s="444" t="s">
        <v>639</v>
      </c>
      <c r="L368" s="445">
        <v>19</v>
      </c>
      <c r="M368" s="445">
        <v>7</v>
      </c>
      <c r="N368" s="445">
        <v>4</v>
      </c>
      <c r="O368" s="445">
        <v>1</v>
      </c>
      <c r="P368" s="445">
        <v>0</v>
      </c>
      <c r="Q368" s="445">
        <v>0</v>
      </c>
      <c r="R368" s="452"/>
      <c r="S368" s="146" t="str">
        <f t="shared" si="32"/>
        <v>Worker-3</v>
      </c>
    </row>
    <row r="369" spans="1:19" x14ac:dyDescent="0.45">
      <c r="A369" s="144" t="str">
        <f t="shared" si="33"/>
        <v>SK3CW0028</v>
      </c>
      <c r="B369" s="143" t="str">
        <f t="shared" si="34"/>
        <v>May2026_SK3CW0028</v>
      </c>
      <c r="C369" s="143" t="str">
        <f>IF(A369="","",IF(COUNTIF($B$2:B368,B369)&gt;0,"⚠ DUPLICATE","OK"))</f>
        <v>OK</v>
      </c>
      <c r="D369" s="146" t="str">
        <f>IF($A369="","",IF(ISNA(_xlfn.XLOOKUP(TRIM($A369),MASTER_Workers!$B$2:$B$474,MASTER_Workers!$B$2:$B$474)),"Master Missing","OK"))</f>
        <v>OK</v>
      </c>
      <c r="E369" s="146" t="str">
        <f>IF(A369="","",IF(COUNTIF(Month_Engine!B:B,TRIM(J369))&gt;0,"OK","Missing"))</f>
        <v>OK</v>
      </c>
      <c r="F369" s="146">
        <f t="shared" si="35"/>
        <v>31</v>
      </c>
      <c r="G369" s="146">
        <f t="shared" si="30"/>
        <v>22</v>
      </c>
      <c r="H369" s="150" t="str">
        <f t="shared" si="31"/>
        <v>OK</v>
      </c>
      <c r="I369" s="443">
        <v>46173</v>
      </c>
      <c r="J369" s="444" t="s">
        <v>640</v>
      </c>
      <c r="K369" s="444" t="s">
        <v>641</v>
      </c>
      <c r="L369" s="445">
        <v>21</v>
      </c>
      <c r="M369" s="445">
        <v>5</v>
      </c>
      <c r="N369" s="445">
        <v>4</v>
      </c>
      <c r="O369" s="445">
        <v>1</v>
      </c>
      <c r="P369" s="445">
        <v>0</v>
      </c>
      <c r="Q369" s="445">
        <v>0</v>
      </c>
      <c r="R369" s="452"/>
      <c r="S369" s="146" t="str">
        <f t="shared" si="32"/>
        <v>Worker-3</v>
      </c>
    </row>
    <row r="370" spans="1:19" x14ac:dyDescent="0.45">
      <c r="A370" s="144" t="str">
        <f t="shared" si="33"/>
        <v>SK3CW0031</v>
      </c>
      <c r="B370" s="143" t="str">
        <f t="shared" si="34"/>
        <v>May2026_SK3CW0031</v>
      </c>
      <c r="C370" s="143" t="str">
        <f>IF(A370="","",IF(COUNTIF($B$2:B369,B370)&gt;0,"⚠ DUPLICATE","OK"))</f>
        <v>OK</v>
      </c>
      <c r="D370" s="146" t="str">
        <f>IF($A370="","",IF(ISNA(_xlfn.XLOOKUP(TRIM($A370),MASTER_Workers!$B$2:$B$474,MASTER_Workers!$B$2:$B$474)),"Master Missing","OK"))</f>
        <v>OK</v>
      </c>
      <c r="E370" s="146" t="str">
        <f>IF(A370="","",IF(COUNTIF(Month_Engine!B:B,TRIM(J370))&gt;0,"OK","Missing"))</f>
        <v>OK</v>
      </c>
      <c r="F370" s="146">
        <f t="shared" si="35"/>
        <v>31</v>
      </c>
      <c r="G370" s="146">
        <f t="shared" si="30"/>
        <v>12.5</v>
      </c>
      <c r="H370" s="150" t="str">
        <f t="shared" si="31"/>
        <v>OK</v>
      </c>
      <c r="I370" s="443">
        <v>46173</v>
      </c>
      <c r="J370" s="444" t="s">
        <v>644</v>
      </c>
      <c r="K370" s="444" t="s">
        <v>645</v>
      </c>
      <c r="L370" s="445">
        <v>11.5</v>
      </c>
      <c r="M370" s="445">
        <v>14.5</v>
      </c>
      <c r="N370" s="445">
        <v>4</v>
      </c>
      <c r="O370" s="445">
        <v>1</v>
      </c>
      <c r="P370" s="445">
        <v>0</v>
      </c>
      <c r="Q370" s="445">
        <v>0</v>
      </c>
      <c r="R370" s="452"/>
      <c r="S370" s="146" t="str">
        <f t="shared" si="32"/>
        <v>Worker-3</v>
      </c>
    </row>
    <row r="371" spans="1:19" x14ac:dyDescent="0.45">
      <c r="A371" s="144" t="str">
        <f t="shared" si="33"/>
        <v>SK3CW0032</v>
      </c>
      <c r="B371" s="143" t="str">
        <f t="shared" si="34"/>
        <v>May2026_SK3CW0032</v>
      </c>
      <c r="C371" s="143" t="str">
        <f>IF(A371="","",IF(COUNTIF($B$2:B370,B371)&gt;0,"⚠ DUPLICATE","OK"))</f>
        <v>OK</v>
      </c>
      <c r="D371" s="146" t="str">
        <f>IF($A371="","",IF(ISNA(_xlfn.XLOOKUP(TRIM($A371),MASTER_Workers!$B$2:$B$474,MASTER_Workers!$B$2:$B$474)),"Master Missing","OK"))</f>
        <v>OK</v>
      </c>
      <c r="E371" s="146" t="str">
        <f>IF(A371="","",IF(COUNTIF(Month_Engine!B:B,TRIM(J371))&gt;0,"OK","Missing"))</f>
        <v>OK</v>
      </c>
      <c r="F371" s="146">
        <f t="shared" si="35"/>
        <v>31</v>
      </c>
      <c r="G371" s="146">
        <f t="shared" si="30"/>
        <v>25</v>
      </c>
      <c r="H371" s="150" t="str">
        <f t="shared" si="31"/>
        <v>OK</v>
      </c>
      <c r="I371" s="443">
        <v>46173</v>
      </c>
      <c r="J371" s="444" t="s">
        <v>646</v>
      </c>
      <c r="K371" s="444" t="s">
        <v>647</v>
      </c>
      <c r="L371" s="445">
        <v>24</v>
      </c>
      <c r="M371" s="445">
        <v>2</v>
      </c>
      <c r="N371" s="445">
        <v>4</v>
      </c>
      <c r="O371" s="445">
        <v>1</v>
      </c>
      <c r="P371" s="445">
        <v>0</v>
      </c>
      <c r="Q371" s="445">
        <v>0</v>
      </c>
      <c r="R371" s="452"/>
      <c r="S371" s="146" t="str">
        <f t="shared" si="32"/>
        <v>Worker-3</v>
      </c>
    </row>
    <row r="372" spans="1:19" x14ac:dyDescent="0.45">
      <c r="A372" s="144" t="str">
        <f t="shared" si="33"/>
        <v>SK3CW0033</v>
      </c>
      <c r="B372" s="143" t="str">
        <f t="shared" si="34"/>
        <v>May2026_SK3CW0033</v>
      </c>
      <c r="C372" s="143" t="str">
        <f>IF(A372="","",IF(COUNTIF($B$2:B371,B372)&gt;0,"⚠ DUPLICATE","OK"))</f>
        <v>OK</v>
      </c>
      <c r="D372" s="146" t="str">
        <f>IF($A372="","",IF(ISNA(_xlfn.XLOOKUP(TRIM($A372),MASTER_Workers!$B$2:$B$474,MASTER_Workers!$B$2:$B$474)),"Master Missing","OK"))</f>
        <v>OK</v>
      </c>
      <c r="E372" s="146" t="str">
        <f>IF(A372="","",IF(COUNTIF(Month_Engine!B:B,TRIM(J372))&gt;0,"OK","Missing"))</f>
        <v>OK</v>
      </c>
      <c r="F372" s="146">
        <f t="shared" si="35"/>
        <v>31</v>
      </c>
      <c r="G372" s="146">
        <f t="shared" si="30"/>
        <v>22</v>
      </c>
      <c r="H372" s="150" t="str">
        <f t="shared" si="31"/>
        <v>OK</v>
      </c>
      <c r="I372" s="443">
        <v>46173</v>
      </c>
      <c r="J372" s="444" t="s">
        <v>648</v>
      </c>
      <c r="K372" s="444" t="s">
        <v>649</v>
      </c>
      <c r="L372" s="445">
        <v>21</v>
      </c>
      <c r="M372" s="445">
        <v>5</v>
      </c>
      <c r="N372" s="445">
        <v>4</v>
      </c>
      <c r="O372" s="445">
        <v>1</v>
      </c>
      <c r="P372" s="445">
        <v>0</v>
      </c>
      <c r="Q372" s="445">
        <v>0</v>
      </c>
      <c r="R372" s="452"/>
      <c r="S372" s="146" t="str">
        <f t="shared" si="32"/>
        <v>Worker-3</v>
      </c>
    </row>
    <row r="373" spans="1:19" x14ac:dyDescent="0.45">
      <c r="A373" s="144" t="str">
        <f t="shared" si="33"/>
        <v>SK3CW0035</v>
      </c>
      <c r="B373" s="143" t="str">
        <f t="shared" si="34"/>
        <v>May2026_SK3CW0035</v>
      </c>
      <c r="C373" s="143" t="str">
        <f>IF(A373="","",IF(COUNTIF($B$2:B372,B373)&gt;0,"⚠ DUPLICATE","OK"))</f>
        <v>OK</v>
      </c>
      <c r="D373" s="146" t="str">
        <f>IF($A373="","",IF(ISNA(_xlfn.XLOOKUP(TRIM($A373),MASTER_Workers!$B$2:$B$474,MASTER_Workers!$B$2:$B$474)),"Master Missing","OK"))</f>
        <v>OK</v>
      </c>
      <c r="E373" s="146" t="str">
        <f>IF(A373="","",IF(COUNTIF(Month_Engine!B:B,TRIM(J373))&gt;0,"OK","Missing"))</f>
        <v>OK</v>
      </c>
      <c r="F373" s="146">
        <f t="shared" si="35"/>
        <v>31</v>
      </c>
      <c r="G373" s="146">
        <f t="shared" si="30"/>
        <v>23</v>
      </c>
      <c r="H373" s="150" t="str">
        <f t="shared" si="31"/>
        <v>OK</v>
      </c>
      <c r="I373" s="443">
        <v>46173</v>
      </c>
      <c r="J373" s="444" t="s">
        <v>650</v>
      </c>
      <c r="K373" s="444" t="s">
        <v>651</v>
      </c>
      <c r="L373" s="445">
        <v>22</v>
      </c>
      <c r="M373" s="445">
        <v>4</v>
      </c>
      <c r="N373" s="445">
        <v>4</v>
      </c>
      <c r="O373" s="445">
        <v>1</v>
      </c>
      <c r="P373" s="445">
        <v>0</v>
      </c>
      <c r="Q373" s="445">
        <v>0</v>
      </c>
      <c r="R373" s="452"/>
      <c r="S373" s="146" t="str">
        <f t="shared" si="32"/>
        <v>Worker-3</v>
      </c>
    </row>
    <row r="374" spans="1:19" x14ac:dyDescent="0.45">
      <c r="A374" s="144" t="str">
        <f t="shared" si="33"/>
        <v>SK3CW0036</v>
      </c>
      <c r="B374" s="143" t="str">
        <f t="shared" si="34"/>
        <v>May2026_SK3CW0036</v>
      </c>
      <c r="C374" s="143" t="str">
        <f>IF(A374="","",IF(COUNTIF($B$2:B373,B374)&gt;0,"⚠ DUPLICATE","OK"))</f>
        <v>OK</v>
      </c>
      <c r="D374" s="146" t="str">
        <f>IF($A374="","",IF(ISNA(_xlfn.XLOOKUP(TRIM($A374),MASTER_Workers!$B$2:$B$474,MASTER_Workers!$B$2:$B$474)),"Master Missing","OK"))</f>
        <v>OK</v>
      </c>
      <c r="E374" s="146" t="str">
        <f>IF(A374="","",IF(COUNTIF(Month_Engine!B:B,TRIM(J374))&gt;0,"OK","Missing"))</f>
        <v>OK</v>
      </c>
      <c r="F374" s="146">
        <f t="shared" si="35"/>
        <v>31</v>
      </c>
      <c r="G374" s="146">
        <f t="shared" si="30"/>
        <v>22</v>
      </c>
      <c r="H374" s="150" t="str">
        <f t="shared" si="31"/>
        <v>OK</v>
      </c>
      <c r="I374" s="443">
        <v>46173</v>
      </c>
      <c r="J374" s="444" t="s">
        <v>652</v>
      </c>
      <c r="K374" s="444" t="s">
        <v>653</v>
      </c>
      <c r="L374" s="445">
        <v>21</v>
      </c>
      <c r="M374" s="445">
        <v>5</v>
      </c>
      <c r="N374" s="445">
        <v>4</v>
      </c>
      <c r="O374" s="445">
        <v>1</v>
      </c>
      <c r="P374" s="445">
        <v>0</v>
      </c>
      <c r="Q374" s="445">
        <v>0</v>
      </c>
      <c r="R374" s="452"/>
      <c r="S374" s="146" t="str">
        <f t="shared" si="32"/>
        <v>Worker-3</v>
      </c>
    </row>
    <row r="375" spans="1:19" x14ac:dyDescent="0.45">
      <c r="A375" s="144" t="str">
        <f t="shared" si="33"/>
        <v>SK3CW0038</v>
      </c>
      <c r="B375" s="143" t="str">
        <f t="shared" si="34"/>
        <v>May2026_SK3CW0038</v>
      </c>
      <c r="C375" s="143" t="str">
        <f>IF(A375="","",IF(COUNTIF($B$2:B374,B375)&gt;0,"⚠ DUPLICATE","OK"))</f>
        <v>OK</v>
      </c>
      <c r="D375" s="146" t="str">
        <f>IF($A375="","",IF(ISNA(_xlfn.XLOOKUP(TRIM($A375),MASTER_Workers!$B$2:$B$474,MASTER_Workers!$B$2:$B$474)),"Master Missing","OK"))</f>
        <v>OK</v>
      </c>
      <c r="E375" s="146" t="str">
        <f>IF(A375="","",IF(COUNTIF(Month_Engine!B:B,TRIM(J375))&gt;0,"OK","Missing"))</f>
        <v>OK</v>
      </c>
      <c r="F375" s="146">
        <f t="shared" si="35"/>
        <v>31</v>
      </c>
      <c r="G375" s="146">
        <f t="shared" si="30"/>
        <v>19</v>
      </c>
      <c r="H375" s="150" t="str">
        <f t="shared" si="31"/>
        <v>OK</v>
      </c>
      <c r="I375" s="443">
        <v>46173</v>
      </c>
      <c r="J375" s="444" t="s">
        <v>654</v>
      </c>
      <c r="K375" s="444" t="s">
        <v>655</v>
      </c>
      <c r="L375" s="445">
        <v>18</v>
      </c>
      <c r="M375" s="445">
        <v>8</v>
      </c>
      <c r="N375" s="445">
        <v>4</v>
      </c>
      <c r="O375" s="445">
        <v>1</v>
      </c>
      <c r="P375" s="445">
        <v>0</v>
      </c>
      <c r="Q375" s="445">
        <v>0</v>
      </c>
      <c r="R375" s="452"/>
      <c r="S375" s="146" t="str">
        <f t="shared" si="32"/>
        <v>Worker-3</v>
      </c>
    </row>
    <row r="376" spans="1:19" x14ac:dyDescent="0.45">
      <c r="A376" s="144" t="str">
        <f t="shared" si="33"/>
        <v>SK3CW0039</v>
      </c>
      <c r="B376" s="143" t="str">
        <f t="shared" si="34"/>
        <v>May2026_SK3CW0039</v>
      </c>
      <c r="C376" s="143" t="str">
        <f>IF(A376="","",IF(COUNTIF($B$2:B375,B376)&gt;0,"⚠ DUPLICATE","OK"))</f>
        <v>OK</v>
      </c>
      <c r="D376" s="146" t="str">
        <f>IF($A376="","",IF(ISNA(_xlfn.XLOOKUP(TRIM($A376),MASTER_Workers!$B$2:$B$474,MASTER_Workers!$B$2:$B$474)),"Master Missing","OK"))</f>
        <v>OK</v>
      </c>
      <c r="E376" s="146" t="str">
        <f>IF(A376="","",IF(COUNTIF(Month_Engine!B:B,TRIM(J376))&gt;0,"OK","Missing"))</f>
        <v>OK</v>
      </c>
      <c r="F376" s="146">
        <f t="shared" si="35"/>
        <v>31</v>
      </c>
      <c r="G376" s="146">
        <f t="shared" si="30"/>
        <v>21.5</v>
      </c>
      <c r="H376" s="150" t="str">
        <f t="shared" si="31"/>
        <v>OK</v>
      </c>
      <c r="I376" s="443">
        <v>46173</v>
      </c>
      <c r="J376" s="444" t="s">
        <v>656</v>
      </c>
      <c r="K376" s="444" t="s">
        <v>657</v>
      </c>
      <c r="L376" s="445">
        <v>20.5</v>
      </c>
      <c r="M376" s="445">
        <v>5.5</v>
      </c>
      <c r="N376" s="445">
        <v>4</v>
      </c>
      <c r="O376" s="445">
        <v>1</v>
      </c>
      <c r="P376" s="445">
        <v>0</v>
      </c>
      <c r="Q376" s="445">
        <v>0</v>
      </c>
      <c r="R376" s="452"/>
      <c r="S376" s="146" t="str">
        <f t="shared" si="32"/>
        <v>Worker-3</v>
      </c>
    </row>
    <row r="377" spans="1:19" x14ac:dyDescent="0.45">
      <c r="A377" s="144" t="str">
        <f t="shared" si="33"/>
        <v>SK3CW0040</v>
      </c>
      <c r="B377" s="143" t="str">
        <f t="shared" si="34"/>
        <v>May2026_SK3CW0040</v>
      </c>
      <c r="C377" s="143" t="str">
        <f>IF(A377="","",IF(COUNTIF($B$2:B376,B377)&gt;0,"⚠ DUPLICATE","OK"))</f>
        <v>OK</v>
      </c>
      <c r="D377" s="146" t="str">
        <f>IF($A377="","",IF(ISNA(_xlfn.XLOOKUP(TRIM($A377),MASTER_Workers!$B$2:$B$474,MASTER_Workers!$B$2:$B$474)),"Master Missing","OK"))</f>
        <v>OK</v>
      </c>
      <c r="E377" s="146" t="str">
        <f>IF(A377="","",IF(COUNTIF(Month_Engine!B:B,TRIM(J377))&gt;0,"OK","Missing"))</f>
        <v>OK</v>
      </c>
      <c r="F377" s="146">
        <f t="shared" si="35"/>
        <v>31</v>
      </c>
      <c r="G377" s="146">
        <f t="shared" si="30"/>
        <v>22</v>
      </c>
      <c r="H377" s="150" t="str">
        <f t="shared" si="31"/>
        <v>OK</v>
      </c>
      <c r="I377" s="443">
        <v>46173</v>
      </c>
      <c r="J377" s="444" t="s">
        <v>658</v>
      </c>
      <c r="K377" s="444" t="s">
        <v>659</v>
      </c>
      <c r="L377" s="445">
        <v>22</v>
      </c>
      <c r="M377" s="445">
        <v>5</v>
      </c>
      <c r="N377" s="445">
        <v>4</v>
      </c>
      <c r="O377" s="445">
        <v>0</v>
      </c>
      <c r="P377" s="445">
        <v>0</v>
      </c>
      <c r="Q377" s="445">
        <v>0</v>
      </c>
      <c r="R377" s="452"/>
      <c r="S377" s="146" t="str">
        <f t="shared" si="32"/>
        <v>Worker-3</v>
      </c>
    </row>
    <row r="378" spans="1:19" x14ac:dyDescent="0.45">
      <c r="A378" s="144" t="str">
        <f t="shared" si="33"/>
        <v>SK3CW0043</v>
      </c>
      <c r="B378" s="143" t="str">
        <f t="shared" si="34"/>
        <v>May2026_SK3CW0043</v>
      </c>
      <c r="C378" s="143" t="str">
        <f>IF(A378="","",IF(COUNTIF($B$2:B377,B378)&gt;0,"⚠ DUPLICATE","OK"))</f>
        <v>OK</v>
      </c>
      <c r="D378" s="146" t="str">
        <f>IF($A378="","",IF(ISNA(_xlfn.XLOOKUP(TRIM($A378),MASTER_Workers!$B$2:$B$474,MASTER_Workers!$B$2:$B$474)),"Master Missing","OK"))</f>
        <v>OK</v>
      </c>
      <c r="E378" s="146" t="str">
        <f>IF(A378="","",IF(COUNTIF(Month_Engine!B:B,TRIM(J378))&gt;0,"OK","Missing"))</f>
        <v>OK</v>
      </c>
      <c r="F378" s="146">
        <f t="shared" si="35"/>
        <v>31</v>
      </c>
      <c r="G378" s="146">
        <f t="shared" si="30"/>
        <v>23</v>
      </c>
      <c r="H378" s="150" t="str">
        <f t="shared" si="31"/>
        <v>OK</v>
      </c>
      <c r="I378" s="443">
        <v>46173</v>
      </c>
      <c r="J378" s="444" t="s">
        <v>660</v>
      </c>
      <c r="K378" s="444" t="s">
        <v>661</v>
      </c>
      <c r="L378" s="445">
        <v>22</v>
      </c>
      <c r="M378" s="445">
        <v>4</v>
      </c>
      <c r="N378" s="445">
        <v>4</v>
      </c>
      <c r="O378" s="445">
        <v>1</v>
      </c>
      <c r="P378" s="445">
        <v>0</v>
      </c>
      <c r="Q378" s="445">
        <v>0</v>
      </c>
      <c r="R378" s="452"/>
      <c r="S378" s="146" t="str">
        <f t="shared" si="32"/>
        <v>Worker-3</v>
      </c>
    </row>
    <row r="379" spans="1:19" x14ac:dyDescent="0.45">
      <c r="A379" s="144" t="str">
        <f t="shared" si="33"/>
        <v>SK3CW0045</v>
      </c>
      <c r="B379" s="143" t="str">
        <f t="shared" si="34"/>
        <v>May2026_SK3CW0045</v>
      </c>
      <c r="C379" s="143" t="str">
        <f>IF(A379="","",IF(COUNTIF($B$2:B378,B379)&gt;0,"⚠ DUPLICATE","OK"))</f>
        <v>OK</v>
      </c>
      <c r="D379" s="146" t="str">
        <f>IF($A379="","",IF(ISNA(_xlfn.XLOOKUP(TRIM($A379),MASTER_Workers!$B$2:$B$474,MASTER_Workers!$B$2:$B$474)),"Master Missing","OK"))</f>
        <v>OK</v>
      </c>
      <c r="E379" s="146" t="str">
        <f>IF(A379="","",IF(COUNTIF(Month_Engine!B:B,TRIM(J379))&gt;0,"OK","Missing"))</f>
        <v>OK</v>
      </c>
      <c r="F379" s="146">
        <f t="shared" si="35"/>
        <v>31</v>
      </c>
      <c r="G379" s="146">
        <f t="shared" si="30"/>
        <v>26</v>
      </c>
      <c r="H379" s="150" t="str">
        <f t="shared" si="31"/>
        <v>OK</v>
      </c>
      <c r="I379" s="443">
        <v>46173</v>
      </c>
      <c r="J379" s="444" t="s">
        <v>662</v>
      </c>
      <c r="K379" s="444" t="s">
        <v>663</v>
      </c>
      <c r="L379" s="445">
        <v>25</v>
      </c>
      <c r="M379" s="445">
        <v>1</v>
      </c>
      <c r="N379" s="445">
        <v>4</v>
      </c>
      <c r="O379" s="445">
        <v>1</v>
      </c>
      <c r="P379" s="445">
        <v>0</v>
      </c>
      <c r="Q379" s="445">
        <v>0</v>
      </c>
      <c r="R379" s="452"/>
      <c r="S379" s="146" t="str">
        <f t="shared" si="32"/>
        <v>Worker-3</v>
      </c>
    </row>
    <row r="380" spans="1:19" x14ac:dyDescent="0.45">
      <c r="A380" s="144" t="str">
        <f t="shared" si="33"/>
        <v>SK3CW0046</v>
      </c>
      <c r="B380" s="143" t="str">
        <f t="shared" si="34"/>
        <v>May2026_SK3CW0046</v>
      </c>
      <c r="C380" s="143" t="str">
        <f>IF(A380="","",IF(COUNTIF($B$2:B379,B380)&gt;0,"⚠ DUPLICATE","OK"))</f>
        <v>OK</v>
      </c>
      <c r="D380" s="146" t="str">
        <f>IF($A380="","",IF(ISNA(_xlfn.XLOOKUP(TRIM($A380),MASTER_Workers!$B$2:$B$474,MASTER_Workers!$B$2:$B$474)),"Master Missing","OK"))</f>
        <v>OK</v>
      </c>
      <c r="E380" s="146" t="str">
        <f>IF(A380="","",IF(COUNTIF(Month_Engine!B:B,TRIM(J380))&gt;0,"OK","Missing"))</f>
        <v>OK</v>
      </c>
      <c r="F380" s="146">
        <f t="shared" si="35"/>
        <v>31</v>
      </c>
      <c r="G380" s="146">
        <f t="shared" si="30"/>
        <v>23</v>
      </c>
      <c r="H380" s="150" t="str">
        <f t="shared" si="31"/>
        <v>OK</v>
      </c>
      <c r="I380" s="443">
        <v>46173</v>
      </c>
      <c r="J380" s="444" t="s">
        <v>664</v>
      </c>
      <c r="K380" s="444" t="s">
        <v>665</v>
      </c>
      <c r="L380" s="445">
        <v>22</v>
      </c>
      <c r="M380" s="445">
        <v>4</v>
      </c>
      <c r="N380" s="445">
        <v>4</v>
      </c>
      <c r="O380" s="445">
        <v>1</v>
      </c>
      <c r="P380" s="445">
        <v>0</v>
      </c>
      <c r="Q380" s="445">
        <v>0</v>
      </c>
      <c r="R380" s="452"/>
      <c r="S380" s="146" t="str">
        <f t="shared" si="32"/>
        <v>Worker-3</v>
      </c>
    </row>
    <row r="381" spans="1:19" x14ac:dyDescent="0.45">
      <c r="A381" s="144" t="str">
        <f t="shared" si="33"/>
        <v>SK3CW0048</v>
      </c>
      <c r="B381" s="143" t="str">
        <f t="shared" si="34"/>
        <v>May2026_SK3CW0048</v>
      </c>
      <c r="C381" s="143" t="str">
        <f>IF(A381="","",IF(COUNTIF($B$2:B380,B381)&gt;0,"⚠ DUPLICATE","OK"))</f>
        <v>OK</v>
      </c>
      <c r="D381" s="146" t="str">
        <f>IF($A381="","",IF(ISNA(_xlfn.XLOOKUP(TRIM($A381),MASTER_Workers!$B$2:$B$474,MASTER_Workers!$B$2:$B$474)),"Master Missing","OK"))</f>
        <v>OK</v>
      </c>
      <c r="E381" s="146" t="str">
        <f>IF(A381="","",IF(COUNTIF(Month_Engine!B:B,TRIM(J381))&gt;0,"OK","Missing"))</f>
        <v>OK</v>
      </c>
      <c r="F381" s="146">
        <f t="shared" si="35"/>
        <v>31</v>
      </c>
      <c r="G381" s="146">
        <f t="shared" si="30"/>
        <v>27</v>
      </c>
      <c r="H381" s="150" t="str">
        <f t="shared" si="31"/>
        <v>OK</v>
      </c>
      <c r="I381" s="443">
        <v>46173</v>
      </c>
      <c r="J381" s="444" t="s">
        <v>666</v>
      </c>
      <c r="K381" s="444" t="s">
        <v>667</v>
      </c>
      <c r="L381" s="445">
        <v>26</v>
      </c>
      <c r="M381" s="445">
        <v>0</v>
      </c>
      <c r="N381" s="445">
        <v>4</v>
      </c>
      <c r="O381" s="445">
        <v>1</v>
      </c>
      <c r="P381" s="445">
        <v>0</v>
      </c>
      <c r="Q381" s="445">
        <v>0</v>
      </c>
      <c r="R381" s="452"/>
      <c r="S381" s="146" t="str">
        <f t="shared" si="32"/>
        <v>Worker-3</v>
      </c>
    </row>
    <row r="382" spans="1:19" x14ac:dyDescent="0.45">
      <c r="A382" s="144" t="str">
        <f t="shared" si="33"/>
        <v>SK3CW0049</v>
      </c>
      <c r="B382" s="143" t="str">
        <f t="shared" si="34"/>
        <v>May2026_SK3CW0049</v>
      </c>
      <c r="C382" s="143" t="str">
        <f>IF(A382="","",IF(COUNTIF($B$2:B381,B382)&gt;0,"⚠ DUPLICATE","OK"))</f>
        <v>OK</v>
      </c>
      <c r="D382" s="146" t="str">
        <f>IF($A382="","",IF(ISNA(_xlfn.XLOOKUP(TRIM($A382),MASTER_Workers!$B$2:$B$474,MASTER_Workers!$B$2:$B$474)),"Master Missing","OK"))</f>
        <v>OK</v>
      </c>
      <c r="E382" s="146" t="str">
        <f>IF(A382="","",IF(COUNTIF(Month_Engine!B:B,TRIM(J382))&gt;0,"OK","Missing"))</f>
        <v>OK</v>
      </c>
      <c r="F382" s="146">
        <f t="shared" si="35"/>
        <v>31</v>
      </c>
      <c r="G382" s="146">
        <f t="shared" si="30"/>
        <v>11</v>
      </c>
      <c r="H382" s="150" t="str">
        <f t="shared" si="31"/>
        <v>OK</v>
      </c>
      <c r="I382" s="443">
        <v>46173</v>
      </c>
      <c r="J382" s="444" t="s">
        <v>668</v>
      </c>
      <c r="K382" s="444" t="s">
        <v>669</v>
      </c>
      <c r="L382" s="445">
        <v>11</v>
      </c>
      <c r="M382" s="445">
        <v>16</v>
      </c>
      <c r="N382" s="445">
        <v>4</v>
      </c>
      <c r="O382" s="445">
        <v>0</v>
      </c>
      <c r="P382" s="445">
        <v>0</v>
      </c>
      <c r="Q382" s="445">
        <v>0</v>
      </c>
      <c r="R382" s="452"/>
      <c r="S382" s="146" t="str">
        <f t="shared" si="32"/>
        <v>Worker-3</v>
      </c>
    </row>
    <row r="383" spans="1:19" x14ac:dyDescent="0.45">
      <c r="A383" s="144" t="str">
        <f t="shared" si="33"/>
        <v>SK3CW0050</v>
      </c>
      <c r="B383" s="143" t="str">
        <f t="shared" si="34"/>
        <v>May2026_SK3CW0050</v>
      </c>
      <c r="C383" s="143" t="str">
        <f>IF(A383="","",IF(COUNTIF($B$2:B382,B383)&gt;0,"⚠ DUPLICATE","OK"))</f>
        <v>OK</v>
      </c>
      <c r="D383" s="146" t="str">
        <f>IF($A383="","",IF(ISNA(_xlfn.XLOOKUP(TRIM($A383),MASTER_Workers!$B$2:$B$474,MASTER_Workers!$B$2:$B$474)),"Master Missing","OK"))</f>
        <v>OK</v>
      </c>
      <c r="E383" s="146" t="str">
        <f>IF(A383="","",IF(COUNTIF(Month_Engine!B:B,TRIM(J383))&gt;0,"OK","Missing"))</f>
        <v>OK</v>
      </c>
      <c r="F383" s="146">
        <f t="shared" si="35"/>
        <v>31</v>
      </c>
      <c r="G383" s="146">
        <f t="shared" si="30"/>
        <v>18.5</v>
      </c>
      <c r="H383" s="150" t="str">
        <f t="shared" si="31"/>
        <v>OK</v>
      </c>
      <c r="I383" s="443">
        <v>46173</v>
      </c>
      <c r="J383" s="444" t="s">
        <v>670</v>
      </c>
      <c r="K383" s="444" t="s">
        <v>671</v>
      </c>
      <c r="L383" s="445">
        <v>18.5</v>
      </c>
      <c r="M383" s="445">
        <v>8.5</v>
      </c>
      <c r="N383" s="445">
        <v>4</v>
      </c>
      <c r="O383" s="445">
        <v>0</v>
      </c>
      <c r="P383" s="445">
        <v>0</v>
      </c>
      <c r="Q383" s="445">
        <v>0</v>
      </c>
      <c r="R383" s="452"/>
      <c r="S383" s="146" t="str">
        <f t="shared" si="32"/>
        <v>Worker-3</v>
      </c>
    </row>
    <row r="384" spans="1:19" x14ac:dyDescent="0.45">
      <c r="A384" s="144" t="str">
        <f t="shared" si="33"/>
        <v>SK3CW0051</v>
      </c>
      <c r="B384" s="143" t="str">
        <f t="shared" si="34"/>
        <v>May2026_SK3CW0051</v>
      </c>
      <c r="C384" s="143" t="str">
        <f>IF(A384="","",IF(COUNTIF($B$2:B383,B384)&gt;0,"⚠ DUPLICATE","OK"))</f>
        <v>OK</v>
      </c>
      <c r="D384" s="146" t="str">
        <f>IF($A384="","",IF(ISNA(_xlfn.XLOOKUP(TRIM($A384),MASTER_Workers!$B$2:$B$474,MASTER_Workers!$B$2:$B$474)),"Master Missing","OK"))</f>
        <v>OK</v>
      </c>
      <c r="E384" s="146" t="str">
        <f>IF(A384="","",IF(COUNTIF(Month_Engine!B:B,TRIM(J384))&gt;0,"OK","Missing"))</f>
        <v>OK</v>
      </c>
      <c r="F384" s="146">
        <f t="shared" si="35"/>
        <v>31</v>
      </c>
      <c r="G384" s="146">
        <f t="shared" si="30"/>
        <v>21</v>
      </c>
      <c r="H384" s="150" t="str">
        <f t="shared" si="31"/>
        <v>OK</v>
      </c>
      <c r="I384" s="443">
        <v>46173</v>
      </c>
      <c r="J384" s="444" t="s">
        <v>672</v>
      </c>
      <c r="K384" s="444" t="s">
        <v>673</v>
      </c>
      <c r="L384" s="445">
        <v>20</v>
      </c>
      <c r="M384" s="445">
        <v>6</v>
      </c>
      <c r="N384" s="445">
        <v>4</v>
      </c>
      <c r="O384" s="445">
        <v>1</v>
      </c>
      <c r="P384" s="445">
        <v>0</v>
      </c>
      <c r="Q384" s="445">
        <v>0</v>
      </c>
      <c r="R384" s="452"/>
      <c r="S384" s="146" t="str">
        <f t="shared" si="32"/>
        <v>Worker-3</v>
      </c>
    </row>
    <row r="385" spans="1:19" x14ac:dyDescent="0.45">
      <c r="A385" s="144" t="str">
        <f t="shared" si="33"/>
        <v>SK3CW0052</v>
      </c>
      <c r="B385" s="143" t="str">
        <f t="shared" si="34"/>
        <v>May2026_SK3CW0052</v>
      </c>
      <c r="C385" s="143" t="str">
        <f>IF(A385="","",IF(COUNTIF($B$2:B384,B385)&gt;0,"⚠ DUPLICATE","OK"))</f>
        <v>OK</v>
      </c>
      <c r="D385" s="146" t="str">
        <f>IF($A385="","",IF(ISNA(_xlfn.XLOOKUP(TRIM($A385),MASTER_Workers!$B$2:$B$474,MASTER_Workers!$B$2:$B$474)),"Master Missing","OK"))</f>
        <v>OK</v>
      </c>
      <c r="E385" s="146" t="str">
        <f>IF(A385="","",IF(COUNTIF(Month_Engine!B:B,TRIM(J385))&gt;0,"OK","Missing"))</f>
        <v>OK</v>
      </c>
      <c r="F385" s="146">
        <f t="shared" si="35"/>
        <v>31</v>
      </c>
      <c r="G385" s="146">
        <f t="shared" si="30"/>
        <v>25</v>
      </c>
      <c r="H385" s="150" t="str">
        <f t="shared" si="31"/>
        <v>OK</v>
      </c>
      <c r="I385" s="443">
        <v>46173</v>
      </c>
      <c r="J385" s="444" t="s">
        <v>674</v>
      </c>
      <c r="K385" s="444" t="s">
        <v>675</v>
      </c>
      <c r="L385" s="445">
        <v>24</v>
      </c>
      <c r="M385" s="445">
        <v>2</v>
      </c>
      <c r="N385" s="445">
        <v>4</v>
      </c>
      <c r="O385" s="445">
        <v>1</v>
      </c>
      <c r="P385" s="445">
        <v>0</v>
      </c>
      <c r="Q385" s="445">
        <v>0</v>
      </c>
      <c r="R385" s="452"/>
      <c r="S385" s="146" t="str">
        <f t="shared" si="32"/>
        <v>Worker-3</v>
      </c>
    </row>
    <row r="386" spans="1:19" x14ac:dyDescent="0.45">
      <c r="A386" s="144" t="str">
        <f t="shared" si="33"/>
        <v>SK3CW0053</v>
      </c>
      <c r="B386" s="143" t="str">
        <f t="shared" si="34"/>
        <v>May2026_SK3CW0053</v>
      </c>
      <c r="C386" s="143" t="str">
        <f>IF(A386="","",IF(COUNTIF($B$2:B385,B386)&gt;0,"⚠ DUPLICATE","OK"))</f>
        <v>OK</v>
      </c>
      <c r="D386" s="146" t="str">
        <f>IF($A386="","",IF(ISNA(_xlfn.XLOOKUP(TRIM($A386),MASTER_Workers!$B$2:$B$474,MASTER_Workers!$B$2:$B$474)),"Master Missing","OK"))</f>
        <v>OK</v>
      </c>
      <c r="E386" s="146" t="str">
        <f>IF(A386="","",IF(COUNTIF(Month_Engine!B:B,TRIM(J386))&gt;0,"OK","Missing"))</f>
        <v>OK</v>
      </c>
      <c r="F386" s="146">
        <f t="shared" si="35"/>
        <v>31</v>
      </c>
      <c r="G386" s="146">
        <f t="shared" si="30"/>
        <v>26</v>
      </c>
      <c r="H386" s="150" t="str">
        <f t="shared" si="31"/>
        <v>OK</v>
      </c>
      <c r="I386" s="443">
        <v>46173</v>
      </c>
      <c r="J386" s="444" t="s">
        <v>676</v>
      </c>
      <c r="K386" s="444" t="s">
        <v>677</v>
      </c>
      <c r="L386" s="445">
        <v>25</v>
      </c>
      <c r="M386" s="445">
        <v>1</v>
      </c>
      <c r="N386" s="445">
        <v>4</v>
      </c>
      <c r="O386" s="445">
        <v>1</v>
      </c>
      <c r="P386" s="445">
        <v>0</v>
      </c>
      <c r="Q386" s="445">
        <v>0</v>
      </c>
      <c r="R386" s="452"/>
      <c r="S386" s="146" t="str">
        <f t="shared" si="32"/>
        <v>Worker-3</v>
      </c>
    </row>
    <row r="387" spans="1:19" x14ac:dyDescent="0.45">
      <c r="A387" s="144" t="str">
        <f t="shared" si="33"/>
        <v>SK3CW0054</v>
      </c>
      <c r="B387" s="143" t="str">
        <f t="shared" si="34"/>
        <v>May2026_SK3CW0054</v>
      </c>
      <c r="C387" s="143" t="str">
        <f>IF(A387="","",IF(COUNTIF($B$2:B386,B387)&gt;0,"⚠ DUPLICATE","OK"))</f>
        <v>OK</v>
      </c>
      <c r="D387" s="146" t="str">
        <f>IF($A387="","",IF(ISNA(_xlfn.XLOOKUP(TRIM($A387),MASTER_Workers!$B$2:$B$474,MASTER_Workers!$B$2:$B$474)),"Master Missing","OK"))</f>
        <v>OK</v>
      </c>
      <c r="E387" s="146" t="str">
        <f>IF(A387="","",IF(COUNTIF(Month_Engine!B:B,TRIM(J387))&gt;0,"OK","Missing"))</f>
        <v>OK</v>
      </c>
      <c r="F387" s="146">
        <f t="shared" si="35"/>
        <v>31</v>
      </c>
      <c r="G387" s="146">
        <f t="shared" si="30"/>
        <v>27</v>
      </c>
      <c r="H387" s="150" t="str">
        <f t="shared" si="31"/>
        <v>OK</v>
      </c>
      <c r="I387" s="443">
        <v>46173</v>
      </c>
      <c r="J387" s="444" t="s">
        <v>678</v>
      </c>
      <c r="K387" s="444" t="s">
        <v>679</v>
      </c>
      <c r="L387" s="445">
        <v>26</v>
      </c>
      <c r="M387" s="445">
        <v>0</v>
      </c>
      <c r="N387" s="445">
        <v>4</v>
      </c>
      <c r="O387" s="445">
        <v>1</v>
      </c>
      <c r="P387" s="445">
        <v>0</v>
      </c>
      <c r="Q387" s="445">
        <v>0</v>
      </c>
      <c r="R387" s="452"/>
      <c r="S387" s="146" t="str">
        <f t="shared" si="32"/>
        <v>Worker-3</v>
      </c>
    </row>
    <row r="388" spans="1:19" x14ac:dyDescent="0.45">
      <c r="A388" s="144" t="str">
        <f t="shared" si="33"/>
        <v>SK3CW0056</v>
      </c>
      <c r="B388" s="143" t="str">
        <f t="shared" si="34"/>
        <v>May2026_SK3CW0056</v>
      </c>
      <c r="C388" s="143" t="str">
        <f>IF(A388="","",IF(COUNTIF($B$2:B387,B388)&gt;0,"⚠ DUPLICATE","OK"))</f>
        <v>OK</v>
      </c>
      <c r="D388" s="146" t="str">
        <f>IF($A388="","",IF(ISNA(_xlfn.XLOOKUP(TRIM($A388),MASTER_Workers!$B$2:$B$474,MASTER_Workers!$B$2:$B$474)),"Master Missing","OK"))</f>
        <v>OK</v>
      </c>
      <c r="E388" s="146" t="str">
        <f>IF(A388="","",IF(COUNTIF(Month_Engine!B:B,TRIM(J388))&gt;0,"OK","Missing"))</f>
        <v>OK</v>
      </c>
      <c r="F388" s="146">
        <f t="shared" si="35"/>
        <v>31</v>
      </c>
      <c r="G388" s="146">
        <f t="shared" ref="G388:G451" si="36">IF(A388="","",L388+O388+P388+R388+IF(ISNUMBER(SEARCH("Staff",S388)),N388,0))</f>
        <v>25</v>
      </c>
      <c r="H388" s="150" t="str">
        <f t="shared" ref="H388:H451" si="37">IF(A388="","",IF(AND(C388="OK",D388="OK",E388="OK",F388=DAY(EOMONTH(I388,0))),"OK","Mismatch"))</f>
        <v>OK</v>
      </c>
      <c r="I388" s="443">
        <v>46173</v>
      </c>
      <c r="J388" s="444" t="s">
        <v>680</v>
      </c>
      <c r="K388" s="444" t="s">
        <v>681</v>
      </c>
      <c r="L388" s="445">
        <v>24</v>
      </c>
      <c r="M388" s="445">
        <v>2</v>
      </c>
      <c r="N388" s="445">
        <v>4</v>
      </c>
      <c r="O388" s="445">
        <v>1</v>
      </c>
      <c r="P388" s="445">
        <v>0</v>
      </c>
      <c r="Q388" s="445">
        <v>0</v>
      </c>
      <c r="R388" s="452"/>
      <c r="S388" s="146" t="str">
        <f t="shared" ref="S388:S451" si="38">IF(LEFT(A388,6)="SV2PCO","Worker-SV2",
IF(LEFT(A388,5)="SV2ST","Staff-SV2",
IF(LEFT(A388,4)="SV2P","Worker-Com-SV2",
IF(LEFT(A388,5)="SK1ST","Staff-1",
IF(LEFT(A388,5)="SK3ST","Staff-3",
IF(LEFT(A388,5)="SK1CW","Worker-1",
IF(LEFT(A388,5)="SK3CW","Worker-3",
IF(LEFT(A388,5)="SK1WK","Worker-Com-1",
IF(LEFT(A388,5)="SK3WK","Worker-Com-3","")))))))))</f>
        <v>Worker-3</v>
      </c>
    </row>
    <row r="389" spans="1:19" x14ac:dyDescent="0.45">
      <c r="A389" s="144" t="str">
        <f t="shared" ref="A389:A452" si="39">IF(J389="","",TRIM(J389))</f>
        <v>SK3CW0057</v>
      </c>
      <c r="B389" s="143" t="str">
        <f t="shared" ref="B389:B452" si="40">IF(A389="","",TEXT(I389,"MMMYYYY")&amp;"_"&amp;TRIM(J389))</f>
        <v>May2026_SK3CW0057</v>
      </c>
      <c r="C389" s="143" t="str">
        <f>IF(A389="","",IF(COUNTIF($B$2:B388,B389)&gt;0,"⚠ DUPLICATE","OK"))</f>
        <v>OK</v>
      </c>
      <c r="D389" s="146" t="str">
        <f>IF($A389="","",IF(ISNA(_xlfn.XLOOKUP(TRIM($A389),MASTER_Workers!$B$2:$B$474,MASTER_Workers!$B$2:$B$474)),"Master Missing","OK"))</f>
        <v>OK</v>
      </c>
      <c r="E389" s="146" t="str">
        <f>IF(A389="","",IF(COUNTIF(Month_Engine!B:B,TRIM(J389))&gt;0,"OK","Missing"))</f>
        <v>OK</v>
      </c>
      <c r="F389" s="146">
        <f t="shared" ref="F389:F452" si="41">IF(A389="","",SUM(L389:Q389))</f>
        <v>31</v>
      </c>
      <c r="G389" s="146">
        <f t="shared" si="36"/>
        <v>27</v>
      </c>
      <c r="H389" s="150" t="str">
        <f t="shared" si="37"/>
        <v>OK</v>
      </c>
      <c r="I389" s="443">
        <v>46173</v>
      </c>
      <c r="J389" s="444" t="s">
        <v>682</v>
      </c>
      <c r="K389" s="444" t="s">
        <v>683</v>
      </c>
      <c r="L389" s="445">
        <v>26</v>
      </c>
      <c r="M389" s="445">
        <v>0</v>
      </c>
      <c r="N389" s="445">
        <v>4</v>
      </c>
      <c r="O389" s="445">
        <v>1</v>
      </c>
      <c r="P389" s="445">
        <v>0</v>
      </c>
      <c r="Q389" s="445">
        <v>0</v>
      </c>
      <c r="R389" s="452"/>
      <c r="S389" s="146" t="str">
        <f t="shared" si="38"/>
        <v>Worker-3</v>
      </c>
    </row>
    <row r="390" spans="1:19" x14ac:dyDescent="0.45">
      <c r="A390" s="144" t="str">
        <f t="shared" si="39"/>
        <v>SK3CW0058</v>
      </c>
      <c r="B390" s="143" t="str">
        <f t="shared" si="40"/>
        <v>May2026_SK3CW0058</v>
      </c>
      <c r="C390" s="143" t="str">
        <f>IF(A390="","",IF(COUNTIF($B$2:B389,B390)&gt;0,"⚠ DUPLICATE","OK"))</f>
        <v>OK</v>
      </c>
      <c r="D390" s="146" t="str">
        <f>IF($A390="","",IF(ISNA(_xlfn.XLOOKUP(TRIM($A390),MASTER_Workers!$B$2:$B$474,MASTER_Workers!$B$2:$B$474)),"Master Missing","OK"))</f>
        <v>OK</v>
      </c>
      <c r="E390" s="146" t="str">
        <f>IF(A390="","",IF(COUNTIF(Month_Engine!B:B,TRIM(J390))&gt;0,"OK","Missing"))</f>
        <v>OK</v>
      </c>
      <c r="F390" s="146">
        <f t="shared" si="41"/>
        <v>31</v>
      </c>
      <c r="G390" s="146">
        <f t="shared" si="36"/>
        <v>22</v>
      </c>
      <c r="H390" s="150" t="str">
        <f t="shared" si="37"/>
        <v>OK</v>
      </c>
      <c r="I390" s="443">
        <v>46173</v>
      </c>
      <c r="J390" s="444" t="s">
        <v>684</v>
      </c>
      <c r="K390" s="444" t="s">
        <v>685</v>
      </c>
      <c r="L390" s="445">
        <v>21</v>
      </c>
      <c r="M390" s="445">
        <v>5</v>
      </c>
      <c r="N390" s="445">
        <v>4</v>
      </c>
      <c r="O390" s="445">
        <v>1</v>
      </c>
      <c r="P390" s="445">
        <v>0</v>
      </c>
      <c r="Q390" s="445">
        <v>0</v>
      </c>
      <c r="R390" s="452"/>
      <c r="S390" s="146" t="str">
        <f t="shared" si="38"/>
        <v>Worker-3</v>
      </c>
    </row>
    <row r="391" spans="1:19" x14ac:dyDescent="0.45">
      <c r="A391" s="144" t="str">
        <f t="shared" si="39"/>
        <v>SK3CW0059</v>
      </c>
      <c r="B391" s="143" t="str">
        <f t="shared" si="40"/>
        <v>May2026_SK3CW0059</v>
      </c>
      <c r="C391" s="143" t="str">
        <f>IF(A391="","",IF(COUNTIF($B$2:B390,B391)&gt;0,"⚠ DUPLICATE","OK"))</f>
        <v>OK</v>
      </c>
      <c r="D391" s="146" t="str">
        <f>IF($A391="","",IF(ISNA(_xlfn.XLOOKUP(TRIM($A391),MASTER_Workers!$B$2:$B$474,MASTER_Workers!$B$2:$B$474)),"Master Missing","OK"))</f>
        <v>OK</v>
      </c>
      <c r="E391" s="146" t="str">
        <f>IF(A391="","",IF(COUNTIF(Month_Engine!B:B,TRIM(J391))&gt;0,"OK","Missing"))</f>
        <v>OK</v>
      </c>
      <c r="F391" s="146">
        <f t="shared" si="41"/>
        <v>31</v>
      </c>
      <c r="G391" s="146">
        <f t="shared" si="36"/>
        <v>11</v>
      </c>
      <c r="H391" s="150" t="str">
        <f t="shared" si="37"/>
        <v>OK</v>
      </c>
      <c r="I391" s="443">
        <v>46173</v>
      </c>
      <c r="J391" s="444" t="s">
        <v>686</v>
      </c>
      <c r="K391" s="444" t="s">
        <v>687</v>
      </c>
      <c r="L391" s="445">
        <v>11</v>
      </c>
      <c r="M391" s="445">
        <v>16</v>
      </c>
      <c r="N391" s="445">
        <v>4</v>
      </c>
      <c r="O391" s="445">
        <v>0</v>
      </c>
      <c r="P391" s="445">
        <v>0</v>
      </c>
      <c r="Q391" s="445">
        <v>0</v>
      </c>
      <c r="R391" s="452"/>
      <c r="S391" s="146" t="str">
        <f t="shared" si="38"/>
        <v>Worker-3</v>
      </c>
    </row>
    <row r="392" spans="1:19" x14ac:dyDescent="0.45">
      <c r="A392" s="144" t="str">
        <f t="shared" si="39"/>
        <v>SK3CW0060</v>
      </c>
      <c r="B392" s="143" t="str">
        <f t="shared" si="40"/>
        <v>May2026_SK3CW0060</v>
      </c>
      <c r="C392" s="143" t="str">
        <f>IF(A392="","",IF(COUNTIF($B$2:B391,B392)&gt;0,"⚠ DUPLICATE","OK"))</f>
        <v>OK</v>
      </c>
      <c r="D392" s="146" t="str">
        <f>IF($A392="","",IF(ISNA(_xlfn.XLOOKUP(TRIM($A392),MASTER_Workers!$B$2:$B$474,MASTER_Workers!$B$2:$B$474)),"Master Missing","OK"))</f>
        <v>OK</v>
      </c>
      <c r="E392" s="146" t="str">
        <f>IF(A392="","",IF(COUNTIF(Month_Engine!B:B,TRIM(J392))&gt;0,"OK","Missing"))</f>
        <v>OK</v>
      </c>
      <c r="F392" s="146">
        <f t="shared" si="41"/>
        <v>31</v>
      </c>
      <c r="G392" s="146">
        <f t="shared" si="36"/>
        <v>24</v>
      </c>
      <c r="H392" s="150" t="str">
        <f t="shared" si="37"/>
        <v>OK</v>
      </c>
      <c r="I392" s="443">
        <v>46173</v>
      </c>
      <c r="J392" s="444" t="s">
        <v>688</v>
      </c>
      <c r="K392" s="444" t="s">
        <v>689</v>
      </c>
      <c r="L392" s="445">
        <v>23</v>
      </c>
      <c r="M392" s="445">
        <v>3</v>
      </c>
      <c r="N392" s="445">
        <v>4</v>
      </c>
      <c r="O392" s="445">
        <v>1</v>
      </c>
      <c r="P392" s="445">
        <v>0</v>
      </c>
      <c r="Q392" s="445">
        <v>0</v>
      </c>
      <c r="R392" s="452"/>
      <c r="S392" s="146" t="str">
        <f t="shared" si="38"/>
        <v>Worker-3</v>
      </c>
    </row>
    <row r="393" spans="1:19" x14ac:dyDescent="0.45">
      <c r="A393" s="144" t="str">
        <f t="shared" si="39"/>
        <v>SK3CW0061</v>
      </c>
      <c r="B393" s="143" t="str">
        <f t="shared" si="40"/>
        <v>May2026_SK3CW0061</v>
      </c>
      <c r="C393" s="143" t="str">
        <f>IF(A393="","",IF(COUNTIF($B$2:B392,B393)&gt;0,"⚠ DUPLICATE","OK"))</f>
        <v>OK</v>
      </c>
      <c r="D393" s="146" t="str">
        <f>IF($A393="","",IF(ISNA(_xlfn.XLOOKUP(TRIM($A393),MASTER_Workers!$B$2:$B$474,MASTER_Workers!$B$2:$B$474)),"Master Missing","OK"))</f>
        <v>OK</v>
      </c>
      <c r="E393" s="146" t="str">
        <f>IF(A393="","",IF(COUNTIF(Month_Engine!B:B,TRIM(J393))&gt;0,"OK","Missing"))</f>
        <v>OK</v>
      </c>
      <c r="F393" s="146">
        <f t="shared" si="41"/>
        <v>31</v>
      </c>
      <c r="G393" s="146">
        <f t="shared" si="36"/>
        <v>25</v>
      </c>
      <c r="H393" s="150" t="str">
        <f t="shared" si="37"/>
        <v>OK</v>
      </c>
      <c r="I393" s="443">
        <v>46173</v>
      </c>
      <c r="J393" s="444" t="s">
        <v>690</v>
      </c>
      <c r="K393" s="444" t="s">
        <v>691</v>
      </c>
      <c r="L393" s="445">
        <v>24</v>
      </c>
      <c r="M393" s="445">
        <v>2</v>
      </c>
      <c r="N393" s="445">
        <v>4</v>
      </c>
      <c r="O393" s="445">
        <v>1</v>
      </c>
      <c r="P393" s="445">
        <v>0</v>
      </c>
      <c r="Q393" s="445">
        <v>0</v>
      </c>
      <c r="R393" s="452"/>
      <c r="S393" s="146" t="str">
        <f t="shared" si="38"/>
        <v>Worker-3</v>
      </c>
    </row>
    <row r="394" spans="1:19" x14ac:dyDescent="0.45">
      <c r="A394" s="144" t="str">
        <f t="shared" si="39"/>
        <v>SK3CW0062</v>
      </c>
      <c r="B394" s="143" t="str">
        <f t="shared" si="40"/>
        <v>May2026_SK3CW0062</v>
      </c>
      <c r="C394" s="143" t="str">
        <f>IF(A394="","",IF(COUNTIF($B$2:B393,B394)&gt;0,"⚠ DUPLICATE","OK"))</f>
        <v>OK</v>
      </c>
      <c r="D394" s="146" t="str">
        <f>IF($A394="","",IF(ISNA(_xlfn.XLOOKUP(TRIM($A394),MASTER_Workers!$B$2:$B$474,MASTER_Workers!$B$2:$B$474)),"Master Missing","OK"))</f>
        <v>OK</v>
      </c>
      <c r="E394" s="146" t="str">
        <f>IF(A394="","",IF(COUNTIF(Month_Engine!B:B,TRIM(J394))&gt;0,"OK","Missing"))</f>
        <v>OK</v>
      </c>
      <c r="F394" s="146">
        <f t="shared" si="41"/>
        <v>31</v>
      </c>
      <c r="G394" s="146">
        <f t="shared" si="36"/>
        <v>26</v>
      </c>
      <c r="H394" s="150" t="str">
        <f t="shared" si="37"/>
        <v>OK</v>
      </c>
      <c r="I394" s="443">
        <v>46173</v>
      </c>
      <c r="J394" s="444" t="s">
        <v>692</v>
      </c>
      <c r="K394" s="444" t="s">
        <v>693</v>
      </c>
      <c r="L394" s="445">
        <v>25</v>
      </c>
      <c r="M394" s="445">
        <v>1</v>
      </c>
      <c r="N394" s="445">
        <v>4</v>
      </c>
      <c r="O394" s="445">
        <v>1</v>
      </c>
      <c r="P394" s="445">
        <v>0</v>
      </c>
      <c r="Q394" s="445">
        <v>0</v>
      </c>
      <c r="R394" s="452"/>
      <c r="S394" s="146" t="str">
        <f t="shared" si="38"/>
        <v>Worker-3</v>
      </c>
    </row>
    <row r="395" spans="1:19" x14ac:dyDescent="0.45">
      <c r="A395" s="144" t="str">
        <f t="shared" si="39"/>
        <v>SK3CW0064</v>
      </c>
      <c r="B395" s="143" t="str">
        <f t="shared" si="40"/>
        <v>May2026_SK3CW0064</v>
      </c>
      <c r="C395" s="143" t="str">
        <f>IF(A395="","",IF(COUNTIF($B$2:B394,B395)&gt;0,"⚠ DUPLICATE","OK"))</f>
        <v>OK</v>
      </c>
      <c r="D395" s="146" t="str">
        <f>IF($A395="","",IF(ISNA(_xlfn.XLOOKUP(TRIM($A395),MASTER_Workers!$B$2:$B$474,MASTER_Workers!$B$2:$B$474)),"Master Missing","OK"))</f>
        <v>OK</v>
      </c>
      <c r="E395" s="146" t="str">
        <f>IF(A395="","",IF(COUNTIF(Month_Engine!B:B,TRIM(J395))&gt;0,"OK","Missing"))</f>
        <v>OK</v>
      </c>
      <c r="F395" s="146">
        <f t="shared" si="41"/>
        <v>31</v>
      </c>
      <c r="G395" s="146">
        <f t="shared" si="36"/>
        <v>25</v>
      </c>
      <c r="H395" s="150" t="str">
        <f t="shared" si="37"/>
        <v>OK</v>
      </c>
      <c r="I395" s="443">
        <v>46173</v>
      </c>
      <c r="J395" s="444" t="s">
        <v>694</v>
      </c>
      <c r="K395" s="444" t="s">
        <v>695</v>
      </c>
      <c r="L395" s="445">
        <v>24</v>
      </c>
      <c r="M395" s="445">
        <v>2</v>
      </c>
      <c r="N395" s="445">
        <v>4</v>
      </c>
      <c r="O395" s="445">
        <v>1</v>
      </c>
      <c r="P395" s="445">
        <v>0</v>
      </c>
      <c r="Q395" s="445">
        <v>0</v>
      </c>
      <c r="R395" s="452"/>
      <c r="S395" s="146" t="str">
        <f t="shared" si="38"/>
        <v>Worker-3</v>
      </c>
    </row>
    <row r="396" spans="1:19" x14ac:dyDescent="0.45">
      <c r="A396" s="144" t="str">
        <f t="shared" si="39"/>
        <v>SK3CW0066</v>
      </c>
      <c r="B396" s="143" t="str">
        <f t="shared" si="40"/>
        <v>May2026_SK3CW0066</v>
      </c>
      <c r="C396" s="143" t="str">
        <f>IF(A396="","",IF(COUNTIF($B$2:B395,B396)&gt;0,"⚠ DUPLICATE","OK"))</f>
        <v>OK</v>
      </c>
      <c r="D396" s="146" t="str">
        <f>IF($A396="","",IF(ISNA(_xlfn.XLOOKUP(TRIM($A396),MASTER_Workers!$B$2:$B$474,MASTER_Workers!$B$2:$B$474)),"Master Missing","OK"))</f>
        <v>OK</v>
      </c>
      <c r="E396" s="146" t="str">
        <f>IF(A396="","",IF(COUNTIF(Month_Engine!B:B,TRIM(J396))&gt;0,"OK","Missing"))</f>
        <v>OK</v>
      </c>
      <c r="F396" s="146">
        <f t="shared" si="41"/>
        <v>31</v>
      </c>
      <c r="G396" s="146">
        <f t="shared" si="36"/>
        <v>24</v>
      </c>
      <c r="H396" s="150" t="str">
        <f t="shared" si="37"/>
        <v>OK</v>
      </c>
      <c r="I396" s="443">
        <v>46173</v>
      </c>
      <c r="J396" s="444" t="s">
        <v>696</v>
      </c>
      <c r="K396" s="444" t="s">
        <v>697</v>
      </c>
      <c r="L396" s="445">
        <v>23</v>
      </c>
      <c r="M396" s="445">
        <v>3</v>
      </c>
      <c r="N396" s="445">
        <v>4</v>
      </c>
      <c r="O396" s="445">
        <v>1</v>
      </c>
      <c r="P396" s="445">
        <v>0</v>
      </c>
      <c r="Q396" s="445">
        <v>0</v>
      </c>
      <c r="R396" s="452"/>
      <c r="S396" s="146" t="str">
        <f t="shared" si="38"/>
        <v>Worker-3</v>
      </c>
    </row>
    <row r="397" spans="1:19" x14ac:dyDescent="0.45">
      <c r="A397" s="144" t="str">
        <f t="shared" si="39"/>
        <v>SK3CW0067</v>
      </c>
      <c r="B397" s="143" t="str">
        <f t="shared" si="40"/>
        <v>May2026_SK3CW0067</v>
      </c>
      <c r="C397" s="143" t="str">
        <f>IF(A397="","",IF(COUNTIF($B$2:B396,B397)&gt;0,"⚠ DUPLICATE","OK"))</f>
        <v>OK</v>
      </c>
      <c r="D397" s="146" t="str">
        <f>IF($A397="","",IF(ISNA(_xlfn.XLOOKUP(TRIM($A397),MASTER_Workers!$B$2:$B$474,MASTER_Workers!$B$2:$B$474)),"Master Missing","OK"))</f>
        <v>OK</v>
      </c>
      <c r="E397" s="146" t="str">
        <f>IF(A397="","",IF(COUNTIF(Month_Engine!B:B,TRIM(J397))&gt;0,"OK","Missing"))</f>
        <v>OK</v>
      </c>
      <c r="F397" s="146">
        <f t="shared" si="41"/>
        <v>31</v>
      </c>
      <c r="G397" s="146">
        <f t="shared" si="36"/>
        <v>25</v>
      </c>
      <c r="H397" s="150" t="str">
        <f t="shared" si="37"/>
        <v>OK</v>
      </c>
      <c r="I397" s="443">
        <v>46173</v>
      </c>
      <c r="J397" s="444" t="s">
        <v>698</v>
      </c>
      <c r="K397" s="444" t="s">
        <v>699</v>
      </c>
      <c r="L397" s="445">
        <v>24</v>
      </c>
      <c r="M397" s="445">
        <v>2</v>
      </c>
      <c r="N397" s="445">
        <v>4</v>
      </c>
      <c r="O397" s="445">
        <v>1</v>
      </c>
      <c r="P397" s="445">
        <v>0</v>
      </c>
      <c r="Q397" s="445">
        <v>0</v>
      </c>
      <c r="R397" s="452"/>
      <c r="S397" s="146" t="str">
        <f t="shared" si="38"/>
        <v>Worker-3</v>
      </c>
    </row>
    <row r="398" spans="1:19" x14ac:dyDescent="0.45">
      <c r="A398" s="144" t="str">
        <f t="shared" si="39"/>
        <v>SK3CW0068</v>
      </c>
      <c r="B398" s="143" t="str">
        <f t="shared" si="40"/>
        <v>May2026_SK3CW0068</v>
      </c>
      <c r="C398" s="143" t="str">
        <f>IF(A398="","",IF(COUNTIF($B$2:B397,B398)&gt;0,"⚠ DUPLICATE","OK"))</f>
        <v>OK</v>
      </c>
      <c r="D398" s="146" t="str">
        <f>IF($A398="","",IF(ISNA(_xlfn.XLOOKUP(TRIM($A398),MASTER_Workers!$B$2:$B$474,MASTER_Workers!$B$2:$B$474)),"Master Missing","OK"))</f>
        <v>OK</v>
      </c>
      <c r="E398" s="146" t="str">
        <f>IF(A398="","",IF(COUNTIF(Month_Engine!B:B,TRIM(J398))&gt;0,"OK","Missing"))</f>
        <v>OK</v>
      </c>
      <c r="F398" s="146">
        <f t="shared" si="41"/>
        <v>31</v>
      </c>
      <c r="G398" s="146">
        <f t="shared" si="36"/>
        <v>24</v>
      </c>
      <c r="H398" s="150" t="str">
        <f t="shared" si="37"/>
        <v>OK</v>
      </c>
      <c r="I398" s="443">
        <v>46173</v>
      </c>
      <c r="J398" s="444" t="s">
        <v>700</v>
      </c>
      <c r="K398" s="444" t="s">
        <v>701</v>
      </c>
      <c r="L398" s="445">
        <v>23</v>
      </c>
      <c r="M398" s="445">
        <v>3</v>
      </c>
      <c r="N398" s="445">
        <v>4</v>
      </c>
      <c r="O398" s="445">
        <v>1</v>
      </c>
      <c r="P398" s="445">
        <v>0</v>
      </c>
      <c r="Q398" s="445">
        <v>0</v>
      </c>
      <c r="R398" s="452"/>
      <c r="S398" s="146" t="str">
        <f t="shared" si="38"/>
        <v>Worker-3</v>
      </c>
    </row>
    <row r="399" spans="1:19" x14ac:dyDescent="0.45">
      <c r="A399" s="144" t="str">
        <f t="shared" si="39"/>
        <v>SK3CW0069</v>
      </c>
      <c r="B399" s="143" t="str">
        <f t="shared" si="40"/>
        <v>May2026_SK3CW0069</v>
      </c>
      <c r="C399" s="143" t="str">
        <f>IF(A399="","",IF(COUNTIF($B$2:B398,B399)&gt;0,"⚠ DUPLICATE","OK"))</f>
        <v>OK</v>
      </c>
      <c r="D399" s="146" t="str">
        <f>IF($A399="","",IF(ISNA(_xlfn.XLOOKUP(TRIM($A399),MASTER_Workers!$B$2:$B$474,MASTER_Workers!$B$2:$B$474)),"Master Missing","OK"))</f>
        <v>OK</v>
      </c>
      <c r="E399" s="146" t="str">
        <f>IF(A399="","",IF(COUNTIF(Month_Engine!B:B,TRIM(J399))&gt;0,"OK","Missing"))</f>
        <v>OK</v>
      </c>
      <c r="F399" s="146">
        <f t="shared" si="41"/>
        <v>31</v>
      </c>
      <c r="G399" s="146">
        <f t="shared" si="36"/>
        <v>8</v>
      </c>
      <c r="H399" s="150" t="str">
        <f t="shared" si="37"/>
        <v>OK</v>
      </c>
      <c r="I399" s="443">
        <v>46173</v>
      </c>
      <c r="J399" s="444" t="s">
        <v>702</v>
      </c>
      <c r="K399" s="444" t="s">
        <v>703</v>
      </c>
      <c r="L399" s="445">
        <v>7</v>
      </c>
      <c r="M399" s="445">
        <v>19</v>
      </c>
      <c r="N399" s="445">
        <v>4</v>
      </c>
      <c r="O399" s="445">
        <v>1</v>
      </c>
      <c r="P399" s="445">
        <v>0</v>
      </c>
      <c r="Q399" s="445">
        <v>0</v>
      </c>
      <c r="R399" s="452"/>
      <c r="S399" s="146" t="str">
        <f t="shared" si="38"/>
        <v>Worker-3</v>
      </c>
    </row>
    <row r="400" spans="1:19" x14ac:dyDescent="0.45">
      <c r="A400" s="144" t="str">
        <f t="shared" si="39"/>
        <v>SK3CW0070</v>
      </c>
      <c r="B400" s="143" t="str">
        <f t="shared" si="40"/>
        <v>May2026_SK3CW0070</v>
      </c>
      <c r="C400" s="143" t="str">
        <f>IF(A400="","",IF(COUNTIF($B$2:B399,B400)&gt;0,"⚠ DUPLICATE","OK"))</f>
        <v>OK</v>
      </c>
      <c r="D400" s="146" t="str">
        <f>IF($A400="","",IF(ISNA(_xlfn.XLOOKUP(TRIM($A400),MASTER_Workers!$B$2:$B$474,MASTER_Workers!$B$2:$B$474)),"Master Missing","OK"))</f>
        <v>OK</v>
      </c>
      <c r="E400" s="146" t="str">
        <f>IF(A400="","",IF(COUNTIF(Month_Engine!B:B,TRIM(J400))&gt;0,"OK","Missing"))</f>
        <v>OK</v>
      </c>
      <c r="F400" s="146">
        <f t="shared" si="41"/>
        <v>31</v>
      </c>
      <c r="G400" s="146">
        <f t="shared" si="36"/>
        <v>22</v>
      </c>
      <c r="H400" s="150" t="str">
        <f t="shared" si="37"/>
        <v>OK</v>
      </c>
      <c r="I400" s="443">
        <v>46173</v>
      </c>
      <c r="J400" s="444" t="s">
        <v>704</v>
      </c>
      <c r="K400" s="444" t="s">
        <v>705</v>
      </c>
      <c r="L400" s="445">
        <v>21</v>
      </c>
      <c r="M400" s="445">
        <v>5</v>
      </c>
      <c r="N400" s="445">
        <v>4</v>
      </c>
      <c r="O400" s="445">
        <v>1</v>
      </c>
      <c r="P400" s="445">
        <v>0</v>
      </c>
      <c r="Q400" s="445">
        <v>0</v>
      </c>
      <c r="R400" s="452"/>
      <c r="S400" s="146" t="str">
        <f t="shared" si="38"/>
        <v>Worker-3</v>
      </c>
    </row>
    <row r="401" spans="1:19" x14ac:dyDescent="0.45">
      <c r="A401" s="144" t="str">
        <f t="shared" si="39"/>
        <v>SK3CW0071</v>
      </c>
      <c r="B401" s="143" t="str">
        <f t="shared" si="40"/>
        <v>May2026_SK3CW0071</v>
      </c>
      <c r="C401" s="143" t="str">
        <f>IF(A401="","",IF(COUNTIF($B$2:B400,B401)&gt;0,"⚠ DUPLICATE","OK"))</f>
        <v>OK</v>
      </c>
      <c r="D401" s="146" t="str">
        <f>IF($A401="","",IF(ISNA(_xlfn.XLOOKUP(TRIM($A401),MASTER_Workers!$B$2:$B$474,MASTER_Workers!$B$2:$B$474)),"Master Missing","OK"))</f>
        <v>OK</v>
      </c>
      <c r="E401" s="146" t="str">
        <f>IF(A401="","",IF(COUNTIF(Month_Engine!B:B,TRIM(J401))&gt;0,"OK","Missing"))</f>
        <v>OK</v>
      </c>
      <c r="F401" s="146">
        <f t="shared" si="41"/>
        <v>31</v>
      </c>
      <c r="G401" s="146">
        <f t="shared" si="36"/>
        <v>23</v>
      </c>
      <c r="H401" s="150" t="str">
        <f t="shared" si="37"/>
        <v>OK</v>
      </c>
      <c r="I401" s="443">
        <v>46173</v>
      </c>
      <c r="J401" s="444" t="s">
        <v>706</v>
      </c>
      <c r="K401" s="444" t="s">
        <v>707</v>
      </c>
      <c r="L401" s="445">
        <v>22</v>
      </c>
      <c r="M401" s="445">
        <v>4</v>
      </c>
      <c r="N401" s="445">
        <v>4</v>
      </c>
      <c r="O401" s="445">
        <v>1</v>
      </c>
      <c r="P401" s="445">
        <v>0</v>
      </c>
      <c r="Q401" s="445">
        <v>0</v>
      </c>
      <c r="R401" s="452"/>
      <c r="S401" s="146" t="str">
        <f t="shared" si="38"/>
        <v>Worker-3</v>
      </c>
    </row>
    <row r="402" spans="1:19" x14ac:dyDescent="0.45">
      <c r="A402" s="144" t="str">
        <f t="shared" si="39"/>
        <v>SK3CW0072</v>
      </c>
      <c r="B402" s="143" t="str">
        <f t="shared" si="40"/>
        <v>May2026_SK3CW0072</v>
      </c>
      <c r="C402" s="143" t="str">
        <f>IF(A402="","",IF(COUNTIF($B$2:B401,B402)&gt;0,"⚠ DUPLICATE","OK"))</f>
        <v>OK</v>
      </c>
      <c r="D402" s="146" t="str">
        <f>IF($A402="","",IF(ISNA(_xlfn.XLOOKUP(TRIM($A402),MASTER_Workers!$B$2:$B$474,MASTER_Workers!$B$2:$B$474)),"Master Missing","OK"))</f>
        <v>OK</v>
      </c>
      <c r="E402" s="146" t="str">
        <f>IF(A402="","",IF(COUNTIF(Month_Engine!B:B,TRIM(J402))&gt;0,"OK","Missing"))</f>
        <v>OK</v>
      </c>
      <c r="F402" s="146">
        <f t="shared" si="41"/>
        <v>31</v>
      </c>
      <c r="G402" s="146">
        <f t="shared" si="36"/>
        <v>22</v>
      </c>
      <c r="H402" s="150" t="str">
        <f t="shared" si="37"/>
        <v>OK</v>
      </c>
      <c r="I402" s="443">
        <v>46173</v>
      </c>
      <c r="J402" s="444" t="s">
        <v>708</v>
      </c>
      <c r="K402" s="444" t="s">
        <v>709</v>
      </c>
      <c r="L402" s="445">
        <v>21</v>
      </c>
      <c r="M402" s="445">
        <v>5</v>
      </c>
      <c r="N402" s="445">
        <v>4</v>
      </c>
      <c r="O402" s="445">
        <v>1</v>
      </c>
      <c r="P402" s="445">
        <v>0</v>
      </c>
      <c r="Q402" s="445">
        <v>0</v>
      </c>
      <c r="R402" s="452"/>
      <c r="S402" s="146" t="str">
        <f t="shared" si="38"/>
        <v>Worker-3</v>
      </c>
    </row>
    <row r="403" spans="1:19" x14ac:dyDescent="0.45">
      <c r="A403" s="144" t="str">
        <f t="shared" si="39"/>
        <v>SK3CW0524</v>
      </c>
      <c r="B403" s="143" t="str">
        <f t="shared" si="40"/>
        <v>May2026_SK3CW0524</v>
      </c>
      <c r="C403" s="143" t="str">
        <f>IF(A403="","",IF(COUNTIF($B$2:B402,B403)&gt;0,"⚠ DUPLICATE","OK"))</f>
        <v>OK</v>
      </c>
      <c r="D403" s="146" t="str">
        <f>IF($A403="","",IF(ISNA(_xlfn.XLOOKUP(TRIM($A403),MASTER_Workers!$B$2:$B$474,MASTER_Workers!$B$2:$B$474)),"Master Missing","OK"))</f>
        <v>Master Missing</v>
      </c>
      <c r="E403" s="146" t="str">
        <f>IF(A403="","",IF(COUNTIF(Month_Engine!B:B,TRIM(J403))&gt;0,"OK","Missing"))</f>
        <v>Missing</v>
      </c>
      <c r="F403" s="146">
        <f t="shared" si="41"/>
        <v>31</v>
      </c>
      <c r="G403" s="146">
        <f t="shared" si="36"/>
        <v>25</v>
      </c>
      <c r="H403" s="150" t="str">
        <f t="shared" si="37"/>
        <v>Mismatch</v>
      </c>
      <c r="I403" s="443">
        <v>46173</v>
      </c>
      <c r="J403" s="444" t="s">
        <v>941</v>
      </c>
      <c r="K403" s="444" t="s">
        <v>942</v>
      </c>
      <c r="L403" s="445">
        <v>24</v>
      </c>
      <c r="M403" s="445">
        <v>2</v>
      </c>
      <c r="N403" s="445">
        <v>4</v>
      </c>
      <c r="O403" s="445">
        <v>1</v>
      </c>
      <c r="P403" s="445">
        <v>0</v>
      </c>
      <c r="Q403" s="445">
        <v>0</v>
      </c>
      <c r="R403" s="452"/>
      <c r="S403" s="146" t="str">
        <f t="shared" si="38"/>
        <v>Worker-3</v>
      </c>
    </row>
    <row r="404" spans="1:19" x14ac:dyDescent="0.45">
      <c r="A404" s="144" t="str">
        <f t="shared" si="39"/>
        <v>SK3CW0525</v>
      </c>
      <c r="B404" s="143" t="str">
        <f t="shared" si="40"/>
        <v>May2026_SK3CW0525</v>
      </c>
      <c r="C404" s="143" t="str">
        <f>IF(A404="","",IF(COUNTIF($B$2:B403,B404)&gt;0,"⚠ DUPLICATE","OK"))</f>
        <v>OK</v>
      </c>
      <c r="D404" s="146" t="str">
        <f>IF($A404="","",IF(ISNA(_xlfn.XLOOKUP(TRIM($A404),MASTER_Workers!$B$2:$B$474,MASTER_Workers!$B$2:$B$474)),"Master Missing","OK"))</f>
        <v>Master Missing</v>
      </c>
      <c r="E404" s="146" t="str">
        <f>IF(A404="","",IF(COUNTIF(Month_Engine!B:B,TRIM(J404))&gt;0,"OK","Missing"))</f>
        <v>Missing</v>
      </c>
      <c r="F404" s="146">
        <f t="shared" si="41"/>
        <v>31</v>
      </c>
      <c r="G404" s="146">
        <f t="shared" si="36"/>
        <v>24</v>
      </c>
      <c r="H404" s="150" t="str">
        <f t="shared" si="37"/>
        <v>Mismatch</v>
      </c>
      <c r="I404" s="443">
        <v>46173</v>
      </c>
      <c r="J404" s="444" t="s">
        <v>943</v>
      </c>
      <c r="K404" s="444" t="s">
        <v>944</v>
      </c>
      <c r="L404" s="445">
        <v>23</v>
      </c>
      <c r="M404" s="445">
        <v>3</v>
      </c>
      <c r="N404" s="445">
        <v>4</v>
      </c>
      <c r="O404" s="445">
        <v>1</v>
      </c>
      <c r="P404" s="445">
        <v>0</v>
      </c>
      <c r="Q404" s="445">
        <v>0</v>
      </c>
      <c r="R404" s="452"/>
      <c r="S404" s="146" t="str">
        <f t="shared" si="38"/>
        <v>Worker-3</v>
      </c>
    </row>
    <row r="405" spans="1:19" x14ac:dyDescent="0.45">
      <c r="A405" s="144" t="str">
        <f t="shared" si="39"/>
        <v>SK3CW0526</v>
      </c>
      <c r="B405" s="143" t="str">
        <f t="shared" si="40"/>
        <v>May2026_SK3CW0526</v>
      </c>
      <c r="C405" s="143" t="str">
        <f>IF(A405="","",IF(COUNTIF($B$2:B404,B405)&gt;0,"⚠ DUPLICATE","OK"))</f>
        <v>OK</v>
      </c>
      <c r="D405" s="146" t="str">
        <f>IF($A405="","",IF(ISNA(_xlfn.XLOOKUP(TRIM($A405),MASTER_Workers!$B$2:$B$474,MASTER_Workers!$B$2:$B$474)),"Master Missing","OK"))</f>
        <v>Master Missing</v>
      </c>
      <c r="E405" s="146" t="str">
        <f>IF(A405="","",IF(COUNTIF(Month_Engine!B:B,TRIM(J405))&gt;0,"OK","Missing"))</f>
        <v>Missing</v>
      </c>
      <c r="F405" s="146">
        <f t="shared" si="41"/>
        <v>31</v>
      </c>
      <c r="G405" s="146">
        <f t="shared" si="36"/>
        <v>24</v>
      </c>
      <c r="H405" s="150" t="str">
        <f t="shared" si="37"/>
        <v>Mismatch</v>
      </c>
      <c r="I405" s="443">
        <v>46173</v>
      </c>
      <c r="J405" s="444" t="s">
        <v>945</v>
      </c>
      <c r="K405" s="444" t="s">
        <v>946</v>
      </c>
      <c r="L405" s="445">
        <v>23</v>
      </c>
      <c r="M405" s="445">
        <v>3</v>
      </c>
      <c r="N405" s="445">
        <v>4</v>
      </c>
      <c r="O405" s="445">
        <v>1</v>
      </c>
      <c r="P405" s="445">
        <v>0</v>
      </c>
      <c r="Q405" s="445">
        <v>0</v>
      </c>
      <c r="R405" s="452"/>
      <c r="S405" s="146" t="str">
        <f t="shared" si="38"/>
        <v>Worker-3</v>
      </c>
    </row>
    <row r="406" spans="1:19" x14ac:dyDescent="0.45">
      <c r="A406" s="144" t="str">
        <f t="shared" si="39"/>
        <v>SK3CW0531</v>
      </c>
      <c r="B406" s="143" t="str">
        <f t="shared" si="40"/>
        <v>May2026_SK3CW0531</v>
      </c>
      <c r="C406" s="143" t="str">
        <f>IF(A406="","",IF(COUNTIF($B$2:B405,B406)&gt;0,"⚠ DUPLICATE","OK"))</f>
        <v>OK</v>
      </c>
      <c r="D406" s="146" t="str">
        <f>IF($A406="","",IF(ISNA(_xlfn.XLOOKUP(TRIM($A406),MASTER_Workers!$B$2:$B$474,MASTER_Workers!$B$2:$B$474)),"Master Missing","OK"))</f>
        <v>Master Missing</v>
      </c>
      <c r="E406" s="146" t="str">
        <f>IF(A406="","",IF(COUNTIF(Month_Engine!B:B,TRIM(J406))&gt;0,"OK","Missing"))</f>
        <v>Missing</v>
      </c>
      <c r="F406" s="146">
        <f t="shared" si="41"/>
        <v>31</v>
      </c>
      <c r="G406" s="146">
        <f t="shared" si="36"/>
        <v>25</v>
      </c>
      <c r="H406" s="150" t="str">
        <f t="shared" si="37"/>
        <v>Mismatch</v>
      </c>
      <c r="I406" s="443">
        <v>46173</v>
      </c>
      <c r="J406" s="444" t="s">
        <v>947</v>
      </c>
      <c r="K406" s="444" t="s">
        <v>948</v>
      </c>
      <c r="L406" s="445">
        <v>24</v>
      </c>
      <c r="M406" s="445">
        <v>2</v>
      </c>
      <c r="N406" s="445">
        <v>4</v>
      </c>
      <c r="O406" s="445">
        <v>1</v>
      </c>
      <c r="P406" s="445">
        <v>0</v>
      </c>
      <c r="Q406" s="445">
        <v>0</v>
      </c>
      <c r="R406" s="452"/>
      <c r="S406" s="146" t="str">
        <f t="shared" si="38"/>
        <v>Worker-3</v>
      </c>
    </row>
    <row r="407" spans="1:19" x14ac:dyDescent="0.45">
      <c r="A407" s="144" t="str">
        <f t="shared" si="39"/>
        <v>SK3CW0532</v>
      </c>
      <c r="B407" s="143" t="str">
        <f t="shared" si="40"/>
        <v>May2026_SK3CW0532</v>
      </c>
      <c r="C407" s="143" t="str">
        <f>IF(A407="","",IF(COUNTIF($B$2:B406,B407)&gt;0,"⚠ DUPLICATE","OK"))</f>
        <v>OK</v>
      </c>
      <c r="D407" s="146" t="str">
        <f>IF($A407="","",IF(ISNA(_xlfn.XLOOKUP(TRIM($A407),MASTER_Workers!$B$2:$B$474,MASTER_Workers!$B$2:$B$474)),"Master Missing","OK"))</f>
        <v>Master Missing</v>
      </c>
      <c r="E407" s="146" t="str">
        <f>IF(A407="","",IF(COUNTIF(Month_Engine!B:B,TRIM(J407))&gt;0,"OK","Missing"))</f>
        <v>Missing</v>
      </c>
      <c r="F407" s="146">
        <f t="shared" si="41"/>
        <v>31</v>
      </c>
      <c r="G407" s="146">
        <f t="shared" si="36"/>
        <v>26</v>
      </c>
      <c r="H407" s="150" t="str">
        <f t="shared" si="37"/>
        <v>Mismatch</v>
      </c>
      <c r="I407" s="443">
        <v>46173</v>
      </c>
      <c r="J407" s="444" t="s">
        <v>949</v>
      </c>
      <c r="K407" s="444" t="s">
        <v>950</v>
      </c>
      <c r="L407" s="445">
        <v>25</v>
      </c>
      <c r="M407" s="445">
        <v>1</v>
      </c>
      <c r="N407" s="445">
        <v>4</v>
      </c>
      <c r="O407" s="445">
        <v>1</v>
      </c>
      <c r="P407" s="445">
        <v>0</v>
      </c>
      <c r="Q407" s="445">
        <v>0</v>
      </c>
      <c r="R407" s="452"/>
      <c r="S407" s="146" t="str">
        <f t="shared" si="38"/>
        <v>Worker-3</v>
      </c>
    </row>
    <row r="408" spans="1:19" x14ac:dyDescent="0.45">
      <c r="A408" s="144" t="str">
        <f t="shared" si="39"/>
        <v>SK3CW1002</v>
      </c>
      <c r="B408" s="143" t="str">
        <f t="shared" si="40"/>
        <v>May2026_SK3CW1002</v>
      </c>
      <c r="C408" s="143" t="str">
        <f>IF(A408="","",IF(COUNTIF($B$2:B407,B408)&gt;0,"⚠ DUPLICATE","OK"))</f>
        <v>OK</v>
      </c>
      <c r="D408" s="146" t="str">
        <f>IF($A408="","",IF(ISNA(_xlfn.XLOOKUP(TRIM($A408),MASTER_Workers!$B$2:$B$474,MASTER_Workers!$B$2:$B$474)),"Master Missing","OK"))</f>
        <v>OK</v>
      </c>
      <c r="E408" s="146" t="str">
        <f>IF(A408="","",IF(COUNTIF(Month_Engine!B:B,TRIM(J408))&gt;0,"OK","Missing"))</f>
        <v>OK</v>
      </c>
      <c r="F408" s="146">
        <f t="shared" si="41"/>
        <v>31</v>
      </c>
      <c r="G408" s="146">
        <f t="shared" si="36"/>
        <v>26</v>
      </c>
      <c r="H408" s="150" t="str">
        <f t="shared" si="37"/>
        <v>OK</v>
      </c>
      <c r="I408" s="443">
        <v>46173</v>
      </c>
      <c r="J408" s="444" t="s">
        <v>710</v>
      </c>
      <c r="K408" s="444" t="s">
        <v>711</v>
      </c>
      <c r="L408" s="445">
        <v>25</v>
      </c>
      <c r="M408" s="445">
        <v>1</v>
      </c>
      <c r="N408" s="445">
        <v>4</v>
      </c>
      <c r="O408" s="445">
        <v>1</v>
      </c>
      <c r="P408" s="445">
        <v>0</v>
      </c>
      <c r="Q408" s="445">
        <v>0</v>
      </c>
      <c r="R408" s="452"/>
      <c r="S408" s="146" t="str">
        <f t="shared" si="38"/>
        <v>Worker-3</v>
      </c>
    </row>
    <row r="409" spans="1:19" x14ac:dyDescent="0.45">
      <c r="A409" s="144" t="str">
        <f t="shared" si="39"/>
        <v>SK3CW1003</v>
      </c>
      <c r="B409" s="143" t="str">
        <f t="shared" si="40"/>
        <v>May2026_SK3CW1003</v>
      </c>
      <c r="C409" s="143" t="str">
        <f>IF(A409="","",IF(COUNTIF($B$2:B408,B409)&gt;0,"⚠ DUPLICATE","OK"))</f>
        <v>OK</v>
      </c>
      <c r="D409" s="146" t="str">
        <f>IF($A409="","",IF(ISNA(_xlfn.XLOOKUP(TRIM($A409),MASTER_Workers!$B$2:$B$474,MASTER_Workers!$B$2:$B$474)),"Master Missing","OK"))</f>
        <v>OK</v>
      </c>
      <c r="E409" s="146" t="str">
        <f>IF(A409="","",IF(COUNTIF(Month_Engine!B:B,TRIM(J409))&gt;0,"OK","Missing"))</f>
        <v>OK</v>
      </c>
      <c r="F409" s="146">
        <f t="shared" si="41"/>
        <v>31</v>
      </c>
      <c r="G409" s="146">
        <f t="shared" si="36"/>
        <v>26</v>
      </c>
      <c r="H409" s="150" t="str">
        <f t="shared" si="37"/>
        <v>OK</v>
      </c>
      <c r="I409" s="443">
        <v>46173</v>
      </c>
      <c r="J409" s="444" t="s">
        <v>712</v>
      </c>
      <c r="K409" s="444" t="s">
        <v>713</v>
      </c>
      <c r="L409" s="445">
        <v>25</v>
      </c>
      <c r="M409" s="445">
        <v>1</v>
      </c>
      <c r="N409" s="445">
        <v>4</v>
      </c>
      <c r="O409" s="445">
        <v>1</v>
      </c>
      <c r="P409" s="445">
        <v>0</v>
      </c>
      <c r="Q409" s="445">
        <v>0</v>
      </c>
      <c r="R409" s="452"/>
      <c r="S409" s="146" t="str">
        <f t="shared" si="38"/>
        <v>Worker-3</v>
      </c>
    </row>
    <row r="410" spans="1:19" x14ac:dyDescent="0.45">
      <c r="A410" s="144" t="str">
        <f t="shared" si="39"/>
        <v>SK3CW1005</v>
      </c>
      <c r="B410" s="143" t="str">
        <f t="shared" si="40"/>
        <v>May2026_SK3CW1005</v>
      </c>
      <c r="C410" s="143" t="str">
        <f>IF(A410="","",IF(COUNTIF($B$2:B409,B410)&gt;0,"⚠ DUPLICATE","OK"))</f>
        <v>OK</v>
      </c>
      <c r="D410" s="146" t="str">
        <f>IF($A410="","",IF(ISNA(_xlfn.XLOOKUP(TRIM($A410),MASTER_Workers!$B$2:$B$474,MASTER_Workers!$B$2:$B$474)),"Master Missing","OK"))</f>
        <v>OK</v>
      </c>
      <c r="E410" s="146" t="str">
        <f>IF(A410="","",IF(COUNTIF(Month_Engine!B:B,TRIM(J410))&gt;0,"OK","Missing"))</f>
        <v>OK</v>
      </c>
      <c r="F410" s="146">
        <f t="shared" si="41"/>
        <v>31</v>
      </c>
      <c r="G410" s="146">
        <f t="shared" si="36"/>
        <v>21</v>
      </c>
      <c r="H410" s="150" t="str">
        <f t="shared" si="37"/>
        <v>OK</v>
      </c>
      <c r="I410" s="443">
        <v>46173</v>
      </c>
      <c r="J410" s="444" t="s">
        <v>714</v>
      </c>
      <c r="K410" s="444" t="s">
        <v>715</v>
      </c>
      <c r="L410" s="445">
        <v>20</v>
      </c>
      <c r="M410" s="445">
        <v>6</v>
      </c>
      <c r="N410" s="445">
        <v>4</v>
      </c>
      <c r="O410" s="445">
        <v>1</v>
      </c>
      <c r="P410" s="445">
        <v>0</v>
      </c>
      <c r="Q410" s="445">
        <v>0</v>
      </c>
      <c r="R410" s="452"/>
      <c r="S410" s="146" t="str">
        <f t="shared" si="38"/>
        <v>Worker-3</v>
      </c>
    </row>
    <row r="411" spans="1:19" x14ac:dyDescent="0.45">
      <c r="A411" s="144" t="str">
        <f t="shared" si="39"/>
        <v>SK3CW1007</v>
      </c>
      <c r="B411" s="143" t="str">
        <f t="shared" si="40"/>
        <v>May2026_SK3CW1007</v>
      </c>
      <c r="C411" s="143" t="str">
        <f>IF(A411="","",IF(COUNTIF($B$2:B410,B411)&gt;0,"⚠ DUPLICATE","OK"))</f>
        <v>OK</v>
      </c>
      <c r="D411" s="146" t="str">
        <f>IF($A411="","",IF(ISNA(_xlfn.XLOOKUP(TRIM($A411),MASTER_Workers!$B$2:$B$474,MASTER_Workers!$B$2:$B$474)),"Master Missing","OK"))</f>
        <v>OK</v>
      </c>
      <c r="E411" s="146" t="str">
        <f>IF(A411="","",IF(COUNTIF(Month_Engine!B:B,TRIM(J411))&gt;0,"OK","Missing"))</f>
        <v>OK</v>
      </c>
      <c r="F411" s="146">
        <f t="shared" si="41"/>
        <v>31</v>
      </c>
      <c r="G411" s="146">
        <f t="shared" si="36"/>
        <v>21</v>
      </c>
      <c r="H411" s="150" t="str">
        <f t="shared" si="37"/>
        <v>OK</v>
      </c>
      <c r="I411" s="443">
        <v>46173</v>
      </c>
      <c r="J411" s="444" t="s">
        <v>718</v>
      </c>
      <c r="K411" s="444" t="s">
        <v>719</v>
      </c>
      <c r="L411" s="445">
        <v>20</v>
      </c>
      <c r="M411" s="445">
        <v>6</v>
      </c>
      <c r="N411" s="445">
        <v>4</v>
      </c>
      <c r="O411" s="445">
        <v>1</v>
      </c>
      <c r="P411" s="445">
        <v>0</v>
      </c>
      <c r="Q411" s="445">
        <v>0</v>
      </c>
      <c r="R411" s="452"/>
      <c r="S411" s="146" t="str">
        <f t="shared" si="38"/>
        <v>Worker-3</v>
      </c>
    </row>
    <row r="412" spans="1:19" x14ac:dyDescent="0.45">
      <c r="A412" s="144" t="str">
        <f t="shared" si="39"/>
        <v>SK3CW1008</v>
      </c>
      <c r="B412" s="143" t="str">
        <f t="shared" si="40"/>
        <v>May2026_SK3CW1008</v>
      </c>
      <c r="C412" s="143" t="str">
        <f>IF(A412="","",IF(COUNTIF($B$2:B411,B412)&gt;0,"⚠ DUPLICATE","OK"))</f>
        <v>OK</v>
      </c>
      <c r="D412" s="146" t="str">
        <f>IF($A412="","",IF(ISNA(_xlfn.XLOOKUP(TRIM($A412),MASTER_Workers!$B$2:$B$474,MASTER_Workers!$B$2:$B$474)),"Master Missing","OK"))</f>
        <v>OK</v>
      </c>
      <c r="E412" s="146" t="str">
        <f>IF(A412="","",IF(COUNTIF(Month_Engine!B:B,TRIM(J412))&gt;0,"OK","Missing"))</f>
        <v>OK</v>
      </c>
      <c r="F412" s="146">
        <f t="shared" si="41"/>
        <v>31</v>
      </c>
      <c r="G412" s="146">
        <f t="shared" si="36"/>
        <v>22</v>
      </c>
      <c r="H412" s="150" t="str">
        <f t="shared" si="37"/>
        <v>OK</v>
      </c>
      <c r="I412" s="443">
        <v>46173</v>
      </c>
      <c r="J412" s="444" t="s">
        <v>720</v>
      </c>
      <c r="K412" s="444" t="s">
        <v>721</v>
      </c>
      <c r="L412" s="445">
        <v>21</v>
      </c>
      <c r="M412" s="445">
        <v>5</v>
      </c>
      <c r="N412" s="445">
        <v>4</v>
      </c>
      <c r="O412" s="445">
        <v>1</v>
      </c>
      <c r="P412" s="445">
        <v>0</v>
      </c>
      <c r="Q412" s="445">
        <v>0</v>
      </c>
      <c r="R412" s="452"/>
      <c r="S412" s="146" t="str">
        <f t="shared" si="38"/>
        <v>Worker-3</v>
      </c>
    </row>
    <row r="413" spans="1:19" x14ac:dyDescent="0.45">
      <c r="A413" s="144" t="str">
        <f t="shared" si="39"/>
        <v>SK3CW1009</v>
      </c>
      <c r="B413" s="143" t="str">
        <f t="shared" si="40"/>
        <v>May2026_SK3CW1009</v>
      </c>
      <c r="C413" s="143" t="str">
        <f>IF(A413="","",IF(COUNTIF($B$2:B412,B413)&gt;0,"⚠ DUPLICATE","OK"))</f>
        <v>OK</v>
      </c>
      <c r="D413" s="146" t="str">
        <f>IF($A413="","",IF(ISNA(_xlfn.XLOOKUP(TRIM($A413),MASTER_Workers!$B$2:$B$474,MASTER_Workers!$B$2:$B$474)),"Master Missing","OK"))</f>
        <v>OK</v>
      </c>
      <c r="E413" s="146" t="str">
        <f>IF(A413="","",IF(COUNTIF(Month_Engine!B:B,TRIM(J413))&gt;0,"OK","Missing"))</f>
        <v>OK</v>
      </c>
      <c r="F413" s="146">
        <f t="shared" si="41"/>
        <v>31</v>
      </c>
      <c r="G413" s="146">
        <f t="shared" si="36"/>
        <v>26</v>
      </c>
      <c r="H413" s="150" t="str">
        <f t="shared" si="37"/>
        <v>OK</v>
      </c>
      <c r="I413" s="443">
        <v>46173</v>
      </c>
      <c r="J413" s="444" t="s">
        <v>722</v>
      </c>
      <c r="K413" s="444" t="s">
        <v>723</v>
      </c>
      <c r="L413" s="445">
        <v>25</v>
      </c>
      <c r="M413" s="445">
        <v>1</v>
      </c>
      <c r="N413" s="445">
        <v>4</v>
      </c>
      <c r="O413" s="445">
        <v>1</v>
      </c>
      <c r="P413" s="445">
        <v>0</v>
      </c>
      <c r="Q413" s="445">
        <v>0</v>
      </c>
      <c r="R413" s="452"/>
      <c r="S413" s="146" t="str">
        <f t="shared" si="38"/>
        <v>Worker-3</v>
      </c>
    </row>
    <row r="414" spans="1:19" x14ac:dyDescent="0.45">
      <c r="A414" s="144" t="str">
        <f t="shared" si="39"/>
        <v>SK3CW1010</v>
      </c>
      <c r="B414" s="143" t="str">
        <f t="shared" si="40"/>
        <v>May2026_SK3CW1010</v>
      </c>
      <c r="C414" s="143" t="str">
        <f>IF(A414="","",IF(COUNTIF($B$2:B413,B414)&gt;0,"⚠ DUPLICATE","OK"))</f>
        <v>OK</v>
      </c>
      <c r="D414" s="146" t="str">
        <f>IF($A414="","",IF(ISNA(_xlfn.XLOOKUP(TRIM($A414),MASTER_Workers!$B$2:$B$474,MASTER_Workers!$B$2:$B$474)),"Master Missing","OK"))</f>
        <v>OK</v>
      </c>
      <c r="E414" s="146" t="str">
        <f>IF(A414="","",IF(COUNTIF(Month_Engine!B:B,TRIM(J414))&gt;0,"OK","Missing"))</f>
        <v>OK</v>
      </c>
      <c r="F414" s="146">
        <f t="shared" si="41"/>
        <v>31</v>
      </c>
      <c r="G414" s="146">
        <f t="shared" si="36"/>
        <v>27</v>
      </c>
      <c r="H414" s="150" t="str">
        <f t="shared" si="37"/>
        <v>OK</v>
      </c>
      <c r="I414" s="443">
        <v>46173</v>
      </c>
      <c r="J414" s="444" t="s">
        <v>724</v>
      </c>
      <c r="K414" s="444" t="s">
        <v>725</v>
      </c>
      <c r="L414" s="445">
        <v>26</v>
      </c>
      <c r="M414" s="445">
        <v>0</v>
      </c>
      <c r="N414" s="445">
        <v>4</v>
      </c>
      <c r="O414" s="445">
        <v>1</v>
      </c>
      <c r="P414" s="445">
        <v>0</v>
      </c>
      <c r="Q414" s="445">
        <v>0</v>
      </c>
      <c r="R414" s="452"/>
      <c r="S414" s="146" t="str">
        <f t="shared" si="38"/>
        <v>Worker-3</v>
      </c>
    </row>
    <row r="415" spans="1:19" x14ac:dyDescent="0.45">
      <c r="A415" s="144" t="str">
        <f t="shared" si="39"/>
        <v>SK3CW1011</v>
      </c>
      <c r="B415" s="143" t="str">
        <f t="shared" si="40"/>
        <v>May2026_SK3CW1011</v>
      </c>
      <c r="C415" s="143" t="str">
        <f>IF(A415="","",IF(COUNTIF($B$2:B414,B415)&gt;0,"⚠ DUPLICATE","OK"))</f>
        <v>OK</v>
      </c>
      <c r="D415" s="146" t="str">
        <f>IF($A415="","",IF(ISNA(_xlfn.XLOOKUP(TRIM($A415),MASTER_Workers!$B$2:$B$474,MASTER_Workers!$B$2:$B$474)),"Master Missing","OK"))</f>
        <v>OK</v>
      </c>
      <c r="E415" s="146" t="str">
        <f>IF(A415="","",IF(COUNTIF(Month_Engine!B:B,TRIM(J415))&gt;0,"OK","Missing"))</f>
        <v>OK</v>
      </c>
      <c r="F415" s="146">
        <f t="shared" si="41"/>
        <v>31</v>
      </c>
      <c r="G415" s="146">
        <f t="shared" si="36"/>
        <v>27</v>
      </c>
      <c r="H415" s="150" t="str">
        <f t="shared" si="37"/>
        <v>OK</v>
      </c>
      <c r="I415" s="443">
        <v>46173</v>
      </c>
      <c r="J415" s="444" t="s">
        <v>726</v>
      </c>
      <c r="K415" s="444" t="s">
        <v>727</v>
      </c>
      <c r="L415" s="445">
        <v>26</v>
      </c>
      <c r="M415" s="445">
        <v>0</v>
      </c>
      <c r="N415" s="445">
        <v>4</v>
      </c>
      <c r="O415" s="445">
        <v>1</v>
      </c>
      <c r="P415" s="445">
        <v>0</v>
      </c>
      <c r="Q415" s="445">
        <v>0</v>
      </c>
      <c r="R415" s="452"/>
      <c r="S415" s="146" t="str">
        <f t="shared" si="38"/>
        <v>Worker-3</v>
      </c>
    </row>
    <row r="416" spans="1:19" x14ac:dyDescent="0.45">
      <c r="A416" s="144" t="str">
        <f t="shared" si="39"/>
        <v>SK3CW1012</v>
      </c>
      <c r="B416" s="143" t="str">
        <f t="shared" si="40"/>
        <v>May2026_SK3CW1012</v>
      </c>
      <c r="C416" s="143" t="str">
        <f>IF(A416="","",IF(COUNTIF($B$2:B415,B416)&gt;0,"⚠ DUPLICATE","OK"))</f>
        <v>OK</v>
      </c>
      <c r="D416" s="146" t="str">
        <f>IF($A416="","",IF(ISNA(_xlfn.XLOOKUP(TRIM($A416),MASTER_Workers!$B$2:$B$474,MASTER_Workers!$B$2:$B$474)),"Master Missing","OK"))</f>
        <v>OK</v>
      </c>
      <c r="E416" s="146" t="str">
        <f>IF(A416="","",IF(COUNTIF(Month_Engine!B:B,TRIM(J416))&gt;0,"OK","Missing"))</f>
        <v>OK</v>
      </c>
      <c r="F416" s="146">
        <f t="shared" si="41"/>
        <v>31</v>
      </c>
      <c r="G416" s="146">
        <f t="shared" si="36"/>
        <v>25</v>
      </c>
      <c r="H416" s="150" t="str">
        <f t="shared" si="37"/>
        <v>OK</v>
      </c>
      <c r="I416" s="443">
        <v>46173</v>
      </c>
      <c r="J416" s="444" t="s">
        <v>728</v>
      </c>
      <c r="K416" s="444" t="s">
        <v>729</v>
      </c>
      <c r="L416" s="445">
        <v>24</v>
      </c>
      <c r="M416" s="445">
        <v>2</v>
      </c>
      <c r="N416" s="445">
        <v>4</v>
      </c>
      <c r="O416" s="445">
        <v>1</v>
      </c>
      <c r="P416" s="445">
        <v>0</v>
      </c>
      <c r="Q416" s="445">
        <v>0</v>
      </c>
      <c r="R416" s="452"/>
      <c r="S416" s="146" t="str">
        <f t="shared" si="38"/>
        <v>Worker-3</v>
      </c>
    </row>
    <row r="417" spans="1:19" x14ac:dyDescent="0.45">
      <c r="A417" s="144" t="str">
        <f t="shared" si="39"/>
        <v>SK3CW1013</v>
      </c>
      <c r="B417" s="143" t="str">
        <f t="shared" si="40"/>
        <v>May2026_SK3CW1013</v>
      </c>
      <c r="C417" s="143" t="str">
        <f>IF(A417="","",IF(COUNTIF($B$2:B416,B417)&gt;0,"⚠ DUPLICATE","OK"))</f>
        <v>OK</v>
      </c>
      <c r="D417" s="146" t="str">
        <f>IF($A417="","",IF(ISNA(_xlfn.XLOOKUP(TRIM($A417),MASTER_Workers!$B$2:$B$474,MASTER_Workers!$B$2:$B$474)),"Master Missing","OK"))</f>
        <v>OK</v>
      </c>
      <c r="E417" s="146" t="str">
        <f>IF(A417="","",IF(COUNTIF(Month_Engine!B:B,TRIM(J417))&gt;0,"OK","Missing"))</f>
        <v>OK</v>
      </c>
      <c r="F417" s="146">
        <f t="shared" si="41"/>
        <v>31</v>
      </c>
      <c r="G417" s="146">
        <f t="shared" si="36"/>
        <v>24</v>
      </c>
      <c r="H417" s="150" t="str">
        <f t="shared" si="37"/>
        <v>OK</v>
      </c>
      <c r="I417" s="443">
        <v>46173</v>
      </c>
      <c r="J417" s="444" t="s">
        <v>730</v>
      </c>
      <c r="K417" s="444" t="s">
        <v>731</v>
      </c>
      <c r="L417" s="445">
        <v>23</v>
      </c>
      <c r="M417" s="445">
        <v>3</v>
      </c>
      <c r="N417" s="445">
        <v>4</v>
      </c>
      <c r="O417" s="445">
        <v>1</v>
      </c>
      <c r="P417" s="445">
        <v>0</v>
      </c>
      <c r="Q417" s="445">
        <v>0</v>
      </c>
      <c r="R417" s="452"/>
      <c r="S417" s="146" t="str">
        <f t="shared" si="38"/>
        <v>Worker-3</v>
      </c>
    </row>
    <row r="418" spans="1:19" x14ac:dyDescent="0.45">
      <c r="A418" s="144" t="str">
        <f t="shared" si="39"/>
        <v>SK3CW1014</v>
      </c>
      <c r="B418" s="143" t="str">
        <f t="shared" si="40"/>
        <v>May2026_SK3CW1014</v>
      </c>
      <c r="C418" s="143" t="str">
        <f>IF(A418="","",IF(COUNTIF($B$2:B417,B418)&gt;0,"⚠ DUPLICATE","OK"))</f>
        <v>OK</v>
      </c>
      <c r="D418" s="146" t="str">
        <f>IF($A418="","",IF(ISNA(_xlfn.XLOOKUP(TRIM($A418),MASTER_Workers!$B$2:$B$474,MASTER_Workers!$B$2:$B$474)),"Master Missing","OK"))</f>
        <v>OK</v>
      </c>
      <c r="E418" s="146" t="str">
        <f>IF(A418="","",IF(COUNTIF(Month_Engine!B:B,TRIM(J418))&gt;0,"OK","Missing"))</f>
        <v>OK</v>
      </c>
      <c r="F418" s="146">
        <f t="shared" si="41"/>
        <v>31</v>
      </c>
      <c r="G418" s="146">
        <f t="shared" si="36"/>
        <v>23</v>
      </c>
      <c r="H418" s="150" t="str">
        <f t="shared" si="37"/>
        <v>OK</v>
      </c>
      <c r="I418" s="443">
        <v>46173</v>
      </c>
      <c r="J418" s="444" t="s">
        <v>732</v>
      </c>
      <c r="K418" s="444" t="s">
        <v>733</v>
      </c>
      <c r="L418" s="445">
        <v>22</v>
      </c>
      <c r="M418" s="445">
        <v>4</v>
      </c>
      <c r="N418" s="445">
        <v>4</v>
      </c>
      <c r="O418" s="445">
        <v>1</v>
      </c>
      <c r="P418" s="445">
        <v>0</v>
      </c>
      <c r="Q418" s="445">
        <v>0</v>
      </c>
      <c r="R418" s="452"/>
      <c r="S418" s="146" t="str">
        <f t="shared" si="38"/>
        <v>Worker-3</v>
      </c>
    </row>
    <row r="419" spans="1:19" x14ac:dyDescent="0.45">
      <c r="A419" s="144" t="str">
        <f t="shared" si="39"/>
        <v>SK3CW1016</v>
      </c>
      <c r="B419" s="143" t="str">
        <f t="shared" si="40"/>
        <v>May2026_SK3CW1016</v>
      </c>
      <c r="C419" s="143" t="str">
        <f>IF(A419="","",IF(COUNTIF($B$2:B418,B419)&gt;0,"⚠ DUPLICATE","OK"))</f>
        <v>OK</v>
      </c>
      <c r="D419" s="146" t="str">
        <f>IF($A419="","",IF(ISNA(_xlfn.XLOOKUP(TRIM($A419),MASTER_Workers!$B$2:$B$474,MASTER_Workers!$B$2:$B$474)),"Master Missing","OK"))</f>
        <v>OK</v>
      </c>
      <c r="E419" s="146" t="str">
        <f>IF(A419="","",IF(COUNTIF(Month_Engine!B:B,TRIM(J419))&gt;0,"OK","Missing"))</f>
        <v>OK</v>
      </c>
      <c r="F419" s="146">
        <f t="shared" si="41"/>
        <v>31</v>
      </c>
      <c r="G419" s="146">
        <f t="shared" si="36"/>
        <v>22</v>
      </c>
      <c r="H419" s="150" t="str">
        <f t="shared" si="37"/>
        <v>OK</v>
      </c>
      <c r="I419" s="443">
        <v>46173</v>
      </c>
      <c r="J419" s="444" t="s">
        <v>734</v>
      </c>
      <c r="K419" s="444" t="s">
        <v>735</v>
      </c>
      <c r="L419" s="445">
        <v>21</v>
      </c>
      <c r="M419" s="445">
        <v>5</v>
      </c>
      <c r="N419" s="445">
        <v>4</v>
      </c>
      <c r="O419" s="445">
        <v>1</v>
      </c>
      <c r="P419" s="445">
        <v>0</v>
      </c>
      <c r="Q419" s="445">
        <v>0</v>
      </c>
      <c r="R419" s="452"/>
      <c r="S419" s="146" t="str">
        <f t="shared" si="38"/>
        <v>Worker-3</v>
      </c>
    </row>
    <row r="420" spans="1:19" x14ac:dyDescent="0.45">
      <c r="A420" s="144" t="str">
        <f t="shared" si="39"/>
        <v>SK3CW1018</v>
      </c>
      <c r="B420" s="143" t="str">
        <f t="shared" si="40"/>
        <v>May2026_SK3CW1018</v>
      </c>
      <c r="C420" s="143" t="str">
        <f>IF(A420="","",IF(COUNTIF($B$2:B419,B420)&gt;0,"⚠ DUPLICATE","OK"))</f>
        <v>OK</v>
      </c>
      <c r="D420" s="146" t="str">
        <f>IF($A420="","",IF(ISNA(_xlfn.XLOOKUP(TRIM($A420),MASTER_Workers!$B$2:$B$474,MASTER_Workers!$B$2:$B$474)),"Master Missing","OK"))</f>
        <v>OK</v>
      </c>
      <c r="E420" s="146" t="str">
        <f>IF(A420="","",IF(COUNTIF(Month_Engine!B:B,TRIM(J420))&gt;0,"OK","Missing"))</f>
        <v>OK</v>
      </c>
      <c r="F420" s="146">
        <f t="shared" si="41"/>
        <v>31</v>
      </c>
      <c r="G420" s="146">
        <f t="shared" si="36"/>
        <v>25</v>
      </c>
      <c r="H420" s="150" t="str">
        <f t="shared" si="37"/>
        <v>OK</v>
      </c>
      <c r="I420" s="443">
        <v>46173</v>
      </c>
      <c r="J420" s="444" t="s">
        <v>736</v>
      </c>
      <c r="K420" s="444" t="s">
        <v>737</v>
      </c>
      <c r="L420" s="445">
        <v>24</v>
      </c>
      <c r="M420" s="445">
        <v>2</v>
      </c>
      <c r="N420" s="445">
        <v>4</v>
      </c>
      <c r="O420" s="445">
        <v>1</v>
      </c>
      <c r="P420" s="445">
        <v>0</v>
      </c>
      <c r="Q420" s="445">
        <v>0</v>
      </c>
      <c r="R420" s="452"/>
      <c r="S420" s="146" t="str">
        <f t="shared" si="38"/>
        <v>Worker-3</v>
      </c>
    </row>
    <row r="421" spans="1:19" x14ac:dyDescent="0.45">
      <c r="A421" s="144" t="str">
        <f t="shared" si="39"/>
        <v>SK3CW1020</v>
      </c>
      <c r="B421" s="143" t="str">
        <f t="shared" si="40"/>
        <v>May2026_SK3CW1020</v>
      </c>
      <c r="C421" s="143" t="str">
        <f>IF(A421="","",IF(COUNTIF($B$2:B420,B421)&gt;0,"⚠ DUPLICATE","OK"))</f>
        <v>OK</v>
      </c>
      <c r="D421" s="146" t="str">
        <f>IF($A421="","",IF(ISNA(_xlfn.XLOOKUP(TRIM($A421),MASTER_Workers!$B$2:$B$474,MASTER_Workers!$B$2:$B$474)),"Master Missing","OK"))</f>
        <v>OK</v>
      </c>
      <c r="E421" s="146" t="str">
        <f>IF(A421="","",IF(COUNTIF(Month_Engine!B:B,TRIM(J421))&gt;0,"OK","Missing"))</f>
        <v>OK</v>
      </c>
      <c r="F421" s="146">
        <f t="shared" si="41"/>
        <v>31</v>
      </c>
      <c r="G421" s="146">
        <f t="shared" si="36"/>
        <v>24</v>
      </c>
      <c r="H421" s="150" t="str">
        <f t="shared" si="37"/>
        <v>OK</v>
      </c>
      <c r="I421" s="443">
        <v>46173</v>
      </c>
      <c r="J421" s="444" t="s">
        <v>738</v>
      </c>
      <c r="K421" s="444" t="s">
        <v>739</v>
      </c>
      <c r="L421" s="445">
        <v>23</v>
      </c>
      <c r="M421" s="445">
        <v>3</v>
      </c>
      <c r="N421" s="445">
        <v>4</v>
      </c>
      <c r="O421" s="445">
        <v>1</v>
      </c>
      <c r="P421" s="445">
        <v>0</v>
      </c>
      <c r="Q421" s="445">
        <v>0</v>
      </c>
      <c r="R421" s="452"/>
      <c r="S421" s="146" t="str">
        <f t="shared" si="38"/>
        <v>Worker-3</v>
      </c>
    </row>
    <row r="422" spans="1:19" x14ac:dyDescent="0.45">
      <c r="A422" s="144" t="str">
        <f t="shared" si="39"/>
        <v>SK3CW1021</v>
      </c>
      <c r="B422" s="143" t="str">
        <f t="shared" si="40"/>
        <v>May2026_SK3CW1021</v>
      </c>
      <c r="C422" s="143" t="str">
        <f>IF(A422="","",IF(COUNTIF($B$2:B421,B422)&gt;0,"⚠ DUPLICATE","OK"))</f>
        <v>OK</v>
      </c>
      <c r="D422" s="146" t="str">
        <f>IF($A422="","",IF(ISNA(_xlfn.XLOOKUP(TRIM($A422),MASTER_Workers!$B$2:$B$474,MASTER_Workers!$B$2:$B$474)),"Master Missing","OK"))</f>
        <v>OK</v>
      </c>
      <c r="E422" s="146" t="str">
        <f>IF(A422="","",IF(COUNTIF(Month_Engine!B:B,TRIM(J422))&gt;0,"OK","Missing"))</f>
        <v>OK</v>
      </c>
      <c r="F422" s="146">
        <f t="shared" si="41"/>
        <v>31</v>
      </c>
      <c r="G422" s="146">
        <f t="shared" si="36"/>
        <v>21</v>
      </c>
      <c r="H422" s="150" t="str">
        <f t="shared" si="37"/>
        <v>OK</v>
      </c>
      <c r="I422" s="443">
        <v>46173</v>
      </c>
      <c r="J422" s="444" t="s">
        <v>740</v>
      </c>
      <c r="K422" s="444" t="s">
        <v>741</v>
      </c>
      <c r="L422" s="445">
        <v>20</v>
      </c>
      <c r="M422" s="445">
        <v>6</v>
      </c>
      <c r="N422" s="445">
        <v>4</v>
      </c>
      <c r="O422" s="445">
        <v>1</v>
      </c>
      <c r="P422" s="445">
        <v>0</v>
      </c>
      <c r="Q422" s="445">
        <v>0</v>
      </c>
      <c r="R422" s="452"/>
      <c r="S422" s="146" t="str">
        <f t="shared" si="38"/>
        <v>Worker-3</v>
      </c>
    </row>
    <row r="423" spans="1:19" x14ac:dyDescent="0.45">
      <c r="A423" s="144" t="str">
        <f t="shared" si="39"/>
        <v>SK3CW1023</v>
      </c>
      <c r="B423" s="143" t="str">
        <f t="shared" si="40"/>
        <v>May2026_SK3CW1023</v>
      </c>
      <c r="C423" s="143" t="str">
        <f>IF(A423="","",IF(COUNTIF($B$2:B422,B423)&gt;0,"⚠ DUPLICATE","OK"))</f>
        <v>OK</v>
      </c>
      <c r="D423" s="146" t="str">
        <f>IF($A423="","",IF(ISNA(_xlfn.XLOOKUP(TRIM($A423),MASTER_Workers!$B$2:$B$474,MASTER_Workers!$B$2:$B$474)),"Master Missing","OK"))</f>
        <v>OK</v>
      </c>
      <c r="E423" s="146" t="str">
        <f>IF(A423="","",IF(COUNTIF(Month_Engine!B:B,TRIM(J423))&gt;0,"OK","Missing"))</f>
        <v>OK</v>
      </c>
      <c r="F423" s="146">
        <f t="shared" si="41"/>
        <v>31</v>
      </c>
      <c r="G423" s="146">
        <f t="shared" si="36"/>
        <v>12</v>
      </c>
      <c r="H423" s="150" t="str">
        <f t="shared" si="37"/>
        <v>OK</v>
      </c>
      <c r="I423" s="443">
        <v>46173</v>
      </c>
      <c r="J423" s="444" t="s">
        <v>742</v>
      </c>
      <c r="K423" s="444" t="s">
        <v>743</v>
      </c>
      <c r="L423" s="445">
        <v>11</v>
      </c>
      <c r="M423" s="445">
        <v>15</v>
      </c>
      <c r="N423" s="445">
        <v>4</v>
      </c>
      <c r="O423" s="445">
        <v>1</v>
      </c>
      <c r="P423" s="445">
        <v>0</v>
      </c>
      <c r="Q423" s="445">
        <v>0</v>
      </c>
      <c r="R423" s="452"/>
      <c r="S423" s="146" t="str">
        <f t="shared" si="38"/>
        <v>Worker-3</v>
      </c>
    </row>
    <row r="424" spans="1:19" x14ac:dyDescent="0.45">
      <c r="A424" s="144" t="str">
        <f t="shared" si="39"/>
        <v>SK3CW1025</v>
      </c>
      <c r="B424" s="143" t="str">
        <f t="shared" si="40"/>
        <v>May2026_SK3CW1025</v>
      </c>
      <c r="C424" s="143" t="str">
        <f>IF(A424="","",IF(COUNTIF($B$2:B423,B424)&gt;0,"⚠ DUPLICATE","OK"))</f>
        <v>OK</v>
      </c>
      <c r="D424" s="146" t="str">
        <f>IF($A424="","",IF(ISNA(_xlfn.XLOOKUP(TRIM($A424),MASTER_Workers!$B$2:$B$474,MASTER_Workers!$B$2:$B$474)),"Master Missing","OK"))</f>
        <v>OK</v>
      </c>
      <c r="E424" s="146" t="str">
        <f>IF(A424="","",IF(COUNTIF(Month_Engine!B:B,TRIM(J424))&gt;0,"OK","Missing"))</f>
        <v>OK</v>
      </c>
      <c r="F424" s="146">
        <f t="shared" si="41"/>
        <v>31</v>
      </c>
      <c r="G424" s="146">
        <f t="shared" si="36"/>
        <v>25.5</v>
      </c>
      <c r="H424" s="150" t="str">
        <f t="shared" si="37"/>
        <v>OK</v>
      </c>
      <c r="I424" s="443">
        <v>46173</v>
      </c>
      <c r="J424" s="444" t="s">
        <v>744</v>
      </c>
      <c r="K424" s="444" t="s">
        <v>745</v>
      </c>
      <c r="L424" s="445">
        <v>24.5</v>
      </c>
      <c r="M424" s="445">
        <v>1.5</v>
      </c>
      <c r="N424" s="445">
        <v>4</v>
      </c>
      <c r="O424" s="445">
        <v>1</v>
      </c>
      <c r="P424" s="445">
        <v>0</v>
      </c>
      <c r="Q424" s="445">
        <v>0</v>
      </c>
      <c r="R424" s="452"/>
      <c r="S424" s="146" t="str">
        <f t="shared" si="38"/>
        <v>Worker-3</v>
      </c>
    </row>
    <row r="425" spans="1:19" x14ac:dyDescent="0.45">
      <c r="A425" s="144" t="str">
        <f t="shared" si="39"/>
        <v>SK3CW1026</v>
      </c>
      <c r="B425" s="143" t="str">
        <f t="shared" si="40"/>
        <v>May2026_SK3CW1026</v>
      </c>
      <c r="C425" s="143" t="str">
        <f>IF(A425="","",IF(COUNTIF($B$2:B424,B425)&gt;0,"⚠ DUPLICATE","OK"))</f>
        <v>OK</v>
      </c>
      <c r="D425" s="146" t="str">
        <f>IF($A425="","",IF(ISNA(_xlfn.XLOOKUP(TRIM($A425),MASTER_Workers!$B$2:$B$474,MASTER_Workers!$B$2:$B$474)),"Master Missing","OK"))</f>
        <v>OK</v>
      </c>
      <c r="E425" s="146" t="str">
        <f>IF(A425="","",IF(COUNTIF(Month_Engine!B:B,TRIM(J425))&gt;0,"OK","Missing"))</f>
        <v>OK</v>
      </c>
      <c r="F425" s="146">
        <f t="shared" si="41"/>
        <v>31</v>
      </c>
      <c r="G425" s="146">
        <f t="shared" si="36"/>
        <v>26</v>
      </c>
      <c r="H425" s="150" t="str">
        <f t="shared" si="37"/>
        <v>OK</v>
      </c>
      <c r="I425" s="443">
        <v>46173</v>
      </c>
      <c r="J425" s="444" t="s">
        <v>746</v>
      </c>
      <c r="K425" s="444" t="s">
        <v>747</v>
      </c>
      <c r="L425" s="445">
        <v>25</v>
      </c>
      <c r="M425" s="445">
        <v>1</v>
      </c>
      <c r="N425" s="445">
        <v>4</v>
      </c>
      <c r="O425" s="445">
        <v>1</v>
      </c>
      <c r="P425" s="445">
        <v>0</v>
      </c>
      <c r="Q425" s="445">
        <v>0</v>
      </c>
      <c r="R425" s="452"/>
      <c r="S425" s="146" t="str">
        <f t="shared" si="38"/>
        <v>Worker-3</v>
      </c>
    </row>
    <row r="426" spans="1:19" x14ac:dyDescent="0.45">
      <c r="A426" s="144" t="str">
        <f t="shared" si="39"/>
        <v>SK3CW1027</v>
      </c>
      <c r="B426" s="143" t="str">
        <f t="shared" si="40"/>
        <v>May2026_SK3CW1027</v>
      </c>
      <c r="C426" s="143" t="str">
        <f>IF(A426="","",IF(COUNTIF($B$2:B425,B426)&gt;0,"⚠ DUPLICATE","OK"))</f>
        <v>OK</v>
      </c>
      <c r="D426" s="146" t="str">
        <f>IF($A426="","",IF(ISNA(_xlfn.XLOOKUP(TRIM($A426),MASTER_Workers!$B$2:$B$474,MASTER_Workers!$B$2:$B$474)),"Master Missing","OK"))</f>
        <v>OK</v>
      </c>
      <c r="E426" s="146" t="str">
        <f>IF(A426="","",IF(COUNTIF(Month_Engine!B:B,TRIM(J426))&gt;0,"OK","Missing"))</f>
        <v>OK</v>
      </c>
      <c r="F426" s="146">
        <f t="shared" si="41"/>
        <v>31</v>
      </c>
      <c r="G426" s="146">
        <f t="shared" si="36"/>
        <v>22</v>
      </c>
      <c r="H426" s="150" t="str">
        <f t="shared" si="37"/>
        <v>OK</v>
      </c>
      <c r="I426" s="443">
        <v>46173</v>
      </c>
      <c r="J426" s="444" t="s">
        <v>748</v>
      </c>
      <c r="K426" s="444" t="s">
        <v>749</v>
      </c>
      <c r="L426" s="445">
        <v>21</v>
      </c>
      <c r="M426" s="445">
        <v>5</v>
      </c>
      <c r="N426" s="445">
        <v>4</v>
      </c>
      <c r="O426" s="445">
        <v>1</v>
      </c>
      <c r="P426" s="445">
        <v>0</v>
      </c>
      <c r="Q426" s="445">
        <v>0</v>
      </c>
      <c r="R426" s="452"/>
      <c r="S426" s="146" t="str">
        <f t="shared" si="38"/>
        <v>Worker-3</v>
      </c>
    </row>
    <row r="427" spans="1:19" x14ac:dyDescent="0.45">
      <c r="A427" s="144" t="str">
        <f t="shared" si="39"/>
        <v>SK3CW1028</v>
      </c>
      <c r="B427" s="143" t="str">
        <f t="shared" si="40"/>
        <v>May2026_SK3CW1028</v>
      </c>
      <c r="C427" s="143" t="str">
        <f>IF(A427="","",IF(COUNTIF($B$2:B426,B427)&gt;0,"⚠ DUPLICATE","OK"))</f>
        <v>OK</v>
      </c>
      <c r="D427" s="146" t="str">
        <f>IF($A427="","",IF(ISNA(_xlfn.XLOOKUP(TRIM($A427),MASTER_Workers!$B$2:$B$474,MASTER_Workers!$B$2:$B$474)),"Master Missing","OK"))</f>
        <v>OK</v>
      </c>
      <c r="E427" s="146" t="str">
        <f>IF(A427="","",IF(COUNTIF(Month_Engine!B:B,TRIM(J427))&gt;0,"OK","Missing"))</f>
        <v>OK</v>
      </c>
      <c r="F427" s="146">
        <f t="shared" si="41"/>
        <v>31</v>
      </c>
      <c r="G427" s="146">
        <f t="shared" si="36"/>
        <v>21</v>
      </c>
      <c r="H427" s="150" t="str">
        <f t="shared" si="37"/>
        <v>OK</v>
      </c>
      <c r="I427" s="443">
        <v>46173</v>
      </c>
      <c r="J427" s="444" t="s">
        <v>750</v>
      </c>
      <c r="K427" s="444" t="s">
        <v>751</v>
      </c>
      <c r="L427" s="445">
        <v>20</v>
      </c>
      <c r="M427" s="445">
        <v>6</v>
      </c>
      <c r="N427" s="445">
        <v>4</v>
      </c>
      <c r="O427" s="445">
        <v>1</v>
      </c>
      <c r="P427" s="445">
        <v>0</v>
      </c>
      <c r="Q427" s="445">
        <v>0</v>
      </c>
      <c r="R427" s="452"/>
      <c r="S427" s="146" t="str">
        <f t="shared" si="38"/>
        <v>Worker-3</v>
      </c>
    </row>
    <row r="428" spans="1:19" x14ac:dyDescent="0.45">
      <c r="A428" s="144" t="str">
        <f t="shared" si="39"/>
        <v>SK3CW1029</v>
      </c>
      <c r="B428" s="143" t="str">
        <f t="shared" si="40"/>
        <v>May2026_SK3CW1029</v>
      </c>
      <c r="C428" s="143" t="str">
        <f>IF(A428="","",IF(COUNTIF($B$2:B427,B428)&gt;0,"⚠ DUPLICATE","OK"))</f>
        <v>OK</v>
      </c>
      <c r="D428" s="146" t="str">
        <f>IF($A428="","",IF(ISNA(_xlfn.XLOOKUP(TRIM($A428),MASTER_Workers!$B$2:$B$474,MASTER_Workers!$B$2:$B$474)),"Master Missing","OK"))</f>
        <v>OK</v>
      </c>
      <c r="E428" s="146" t="str">
        <f>IF(A428="","",IF(COUNTIF(Month_Engine!B:B,TRIM(J428))&gt;0,"OK","Missing"))</f>
        <v>OK</v>
      </c>
      <c r="F428" s="146">
        <f t="shared" si="41"/>
        <v>31</v>
      </c>
      <c r="G428" s="146">
        <f t="shared" si="36"/>
        <v>20</v>
      </c>
      <c r="H428" s="150" t="str">
        <f t="shared" si="37"/>
        <v>OK</v>
      </c>
      <c r="I428" s="443">
        <v>46173</v>
      </c>
      <c r="J428" s="444" t="s">
        <v>752</v>
      </c>
      <c r="K428" s="444" t="s">
        <v>753</v>
      </c>
      <c r="L428" s="445">
        <v>19</v>
      </c>
      <c r="M428" s="445">
        <v>7</v>
      </c>
      <c r="N428" s="445">
        <v>4</v>
      </c>
      <c r="O428" s="445">
        <v>1</v>
      </c>
      <c r="P428" s="445">
        <v>0</v>
      </c>
      <c r="Q428" s="445">
        <v>0</v>
      </c>
      <c r="R428" s="452"/>
      <c r="S428" s="146" t="str">
        <f t="shared" si="38"/>
        <v>Worker-3</v>
      </c>
    </row>
    <row r="429" spans="1:19" x14ac:dyDescent="0.45">
      <c r="A429" s="144" t="str">
        <f t="shared" si="39"/>
        <v>SK3CW1031</v>
      </c>
      <c r="B429" s="143" t="str">
        <f t="shared" si="40"/>
        <v>May2026_SK3CW1031</v>
      </c>
      <c r="C429" s="143" t="str">
        <f>IF(A429="","",IF(COUNTIF($B$2:B428,B429)&gt;0,"⚠ DUPLICATE","OK"))</f>
        <v>OK</v>
      </c>
      <c r="D429" s="146" t="str">
        <f>IF($A429="","",IF(ISNA(_xlfn.XLOOKUP(TRIM($A429),MASTER_Workers!$B$2:$B$474,MASTER_Workers!$B$2:$B$474)),"Master Missing","OK"))</f>
        <v>OK</v>
      </c>
      <c r="E429" s="146" t="str">
        <f>IF(A429="","",IF(COUNTIF(Month_Engine!B:B,TRIM(J429))&gt;0,"OK","Missing"))</f>
        <v>OK</v>
      </c>
      <c r="F429" s="146">
        <f t="shared" si="41"/>
        <v>31</v>
      </c>
      <c r="G429" s="146">
        <f t="shared" si="36"/>
        <v>21</v>
      </c>
      <c r="H429" s="150" t="str">
        <f t="shared" si="37"/>
        <v>OK</v>
      </c>
      <c r="I429" s="443">
        <v>46173</v>
      </c>
      <c r="J429" s="444" t="s">
        <v>754</v>
      </c>
      <c r="K429" s="444" t="s">
        <v>755</v>
      </c>
      <c r="L429" s="445">
        <v>20</v>
      </c>
      <c r="M429" s="445">
        <v>6</v>
      </c>
      <c r="N429" s="445">
        <v>4</v>
      </c>
      <c r="O429" s="445">
        <v>1</v>
      </c>
      <c r="P429" s="445">
        <v>0</v>
      </c>
      <c r="Q429" s="445">
        <v>0</v>
      </c>
      <c r="R429" s="452"/>
      <c r="S429" s="146" t="str">
        <f t="shared" si="38"/>
        <v>Worker-3</v>
      </c>
    </row>
    <row r="430" spans="1:19" x14ac:dyDescent="0.45">
      <c r="A430" s="144" t="str">
        <f t="shared" si="39"/>
        <v>SK3CW1032</v>
      </c>
      <c r="B430" s="143" t="str">
        <f t="shared" si="40"/>
        <v>May2026_SK3CW1032</v>
      </c>
      <c r="C430" s="143" t="str">
        <f>IF(A430="","",IF(COUNTIF($B$2:B429,B430)&gt;0,"⚠ DUPLICATE","OK"))</f>
        <v>OK</v>
      </c>
      <c r="D430" s="146" t="str">
        <f>IF($A430="","",IF(ISNA(_xlfn.XLOOKUP(TRIM($A430),MASTER_Workers!$B$2:$B$474,MASTER_Workers!$B$2:$B$474)),"Master Missing","OK"))</f>
        <v>OK</v>
      </c>
      <c r="E430" s="146" t="str">
        <f>IF(A430="","",IF(COUNTIF(Month_Engine!B:B,TRIM(J430))&gt;0,"OK","Missing"))</f>
        <v>OK</v>
      </c>
      <c r="F430" s="146">
        <f t="shared" si="41"/>
        <v>31</v>
      </c>
      <c r="G430" s="146">
        <f t="shared" si="36"/>
        <v>26</v>
      </c>
      <c r="H430" s="150" t="str">
        <f t="shared" si="37"/>
        <v>OK</v>
      </c>
      <c r="I430" s="443">
        <v>46173</v>
      </c>
      <c r="J430" s="444" t="s">
        <v>756</v>
      </c>
      <c r="K430" s="444" t="s">
        <v>757</v>
      </c>
      <c r="L430" s="445">
        <v>25</v>
      </c>
      <c r="M430" s="445">
        <v>1</v>
      </c>
      <c r="N430" s="445">
        <v>4</v>
      </c>
      <c r="O430" s="445">
        <v>1</v>
      </c>
      <c r="P430" s="445">
        <v>0</v>
      </c>
      <c r="Q430" s="445">
        <v>0</v>
      </c>
      <c r="R430" s="452"/>
      <c r="S430" s="146" t="str">
        <f t="shared" si="38"/>
        <v>Worker-3</v>
      </c>
    </row>
    <row r="431" spans="1:19" x14ac:dyDescent="0.45">
      <c r="A431" s="144" t="str">
        <f t="shared" si="39"/>
        <v>SK3CW1033</v>
      </c>
      <c r="B431" s="143" t="str">
        <f t="shared" si="40"/>
        <v>May2026_SK3CW1033</v>
      </c>
      <c r="C431" s="143" t="str">
        <f>IF(A431="","",IF(COUNTIF($B$2:B430,B431)&gt;0,"⚠ DUPLICATE","OK"))</f>
        <v>OK</v>
      </c>
      <c r="D431" s="146" t="str">
        <f>IF($A431="","",IF(ISNA(_xlfn.XLOOKUP(TRIM($A431),MASTER_Workers!$B$2:$B$474,MASTER_Workers!$B$2:$B$474)),"Master Missing","OK"))</f>
        <v>OK</v>
      </c>
      <c r="E431" s="146" t="str">
        <f>IF(A431="","",IF(COUNTIF(Month_Engine!B:B,TRIM(J431))&gt;0,"OK","Missing"))</f>
        <v>OK</v>
      </c>
      <c r="F431" s="146">
        <f t="shared" si="41"/>
        <v>31</v>
      </c>
      <c r="G431" s="146">
        <f t="shared" si="36"/>
        <v>20</v>
      </c>
      <c r="H431" s="150" t="str">
        <f t="shared" si="37"/>
        <v>OK</v>
      </c>
      <c r="I431" s="443">
        <v>46173</v>
      </c>
      <c r="J431" s="444" t="s">
        <v>758</v>
      </c>
      <c r="K431" s="444" t="s">
        <v>759</v>
      </c>
      <c r="L431" s="445">
        <v>20</v>
      </c>
      <c r="M431" s="445">
        <v>7</v>
      </c>
      <c r="N431" s="445">
        <v>4</v>
      </c>
      <c r="O431" s="445">
        <v>0</v>
      </c>
      <c r="P431" s="445">
        <v>0</v>
      </c>
      <c r="Q431" s="445">
        <v>0</v>
      </c>
      <c r="R431" s="452"/>
      <c r="S431" s="146" t="str">
        <f t="shared" si="38"/>
        <v>Worker-3</v>
      </c>
    </row>
    <row r="432" spans="1:19" x14ac:dyDescent="0.45">
      <c r="A432" s="144" t="str">
        <f t="shared" si="39"/>
        <v>SK3CW1034</v>
      </c>
      <c r="B432" s="143" t="str">
        <f t="shared" si="40"/>
        <v>May2026_SK3CW1034</v>
      </c>
      <c r="C432" s="143" t="str">
        <f>IF(A432="","",IF(COUNTIF($B$2:B431,B432)&gt;0,"⚠ DUPLICATE","OK"))</f>
        <v>OK</v>
      </c>
      <c r="D432" s="146" t="str">
        <f>IF($A432="","",IF(ISNA(_xlfn.XLOOKUP(TRIM($A432),MASTER_Workers!$B$2:$B$474,MASTER_Workers!$B$2:$B$474)),"Master Missing","OK"))</f>
        <v>OK</v>
      </c>
      <c r="E432" s="146" t="str">
        <f>IF(A432="","",IF(COUNTIF(Month_Engine!B:B,TRIM(J432))&gt;0,"OK","Missing"))</f>
        <v>OK</v>
      </c>
      <c r="F432" s="146">
        <f t="shared" si="41"/>
        <v>31</v>
      </c>
      <c r="G432" s="146">
        <f t="shared" si="36"/>
        <v>23</v>
      </c>
      <c r="H432" s="150" t="str">
        <f t="shared" si="37"/>
        <v>OK</v>
      </c>
      <c r="I432" s="443">
        <v>46173</v>
      </c>
      <c r="J432" s="444" t="s">
        <v>760</v>
      </c>
      <c r="K432" s="444" t="s">
        <v>761</v>
      </c>
      <c r="L432" s="445">
        <v>22</v>
      </c>
      <c r="M432" s="445">
        <v>4</v>
      </c>
      <c r="N432" s="445">
        <v>4</v>
      </c>
      <c r="O432" s="445">
        <v>1</v>
      </c>
      <c r="P432" s="445">
        <v>0</v>
      </c>
      <c r="Q432" s="445">
        <v>0</v>
      </c>
      <c r="R432" s="452"/>
      <c r="S432" s="146" t="str">
        <f t="shared" si="38"/>
        <v>Worker-3</v>
      </c>
    </row>
    <row r="433" spans="1:19" x14ac:dyDescent="0.45">
      <c r="A433" s="144" t="str">
        <f t="shared" si="39"/>
        <v>SK3CW1035</v>
      </c>
      <c r="B433" s="143" t="str">
        <f t="shared" si="40"/>
        <v>May2026_SK3CW1035</v>
      </c>
      <c r="C433" s="143" t="str">
        <f>IF(A433="","",IF(COUNTIF($B$2:B432,B433)&gt;0,"⚠ DUPLICATE","OK"))</f>
        <v>OK</v>
      </c>
      <c r="D433" s="146" t="str">
        <f>IF($A433="","",IF(ISNA(_xlfn.XLOOKUP(TRIM($A433),MASTER_Workers!$B$2:$B$474,MASTER_Workers!$B$2:$B$474)),"Master Missing","OK"))</f>
        <v>OK</v>
      </c>
      <c r="E433" s="146" t="str">
        <f>IF(A433="","",IF(COUNTIF(Month_Engine!B:B,TRIM(J433))&gt;0,"OK","Missing"))</f>
        <v>OK</v>
      </c>
      <c r="F433" s="146">
        <f t="shared" si="41"/>
        <v>31</v>
      </c>
      <c r="G433" s="146">
        <f t="shared" si="36"/>
        <v>18</v>
      </c>
      <c r="H433" s="150" t="str">
        <f t="shared" si="37"/>
        <v>OK</v>
      </c>
      <c r="I433" s="443">
        <v>46173</v>
      </c>
      <c r="J433" s="444" t="s">
        <v>762</v>
      </c>
      <c r="K433" s="444" t="s">
        <v>763</v>
      </c>
      <c r="L433" s="445">
        <v>18</v>
      </c>
      <c r="M433" s="445">
        <v>9</v>
      </c>
      <c r="N433" s="445">
        <v>4</v>
      </c>
      <c r="O433" s="445">
        <v>0</v>
      </c>
      <c r="P433" s="445">
        <v>0</v>
      </c>
      <c r="Q433" s="445">
        <v>0</v>
      </c>
      <c r="R433" s="452"/>
      <c r="S433" s="146" t="str">
        <f t="shared" si="38"/>
        <v>Worker-3</v>
      </c>
    </row>
    <row r="434" spans="1:19" x14ac:dyDescent="0.45">
      <c r="A434" s="144" t="str">
        <f t="shared" si="39"/>
        <v>SK3CW1036</v>
      </c>
      <c r="B434" s="143" t="str">
        <f t="shared" si="40"/>
        <v>May2026_SK3CW1036</v>
      </c>
      <c r="C434" s="143" t="str">
        <f>IF(A434="","",IF(COUNTIF($B$2:B433,B434)&gt;0,"⚠ DUPLICATE","OK"))</f>
        <v>OK</v>
      </c>
      <c r="D434" s="146" t="str">
        <f>IF($A434="","",IF(ISNA(_xlfn.XLOOKUP(TRIM($A434),MASTER_Workers!$B$2:$B$474,MASTER_Workers!$B$2:$B$474)),"Master Missing","OK"))</f>
        <v>OK</v>
      </c>
      <c r="E434" s="146" t="str">
        <f>IF(A434="","",IF(COUNTIF(Month_Engine!B:B,TRIM(J434))&gt;0,"OK","Missing"))</f>
        <v>OK</v>
      </c>
      <c r="F434" s="146">
        <f t="shared" si="41"/>
        <v>31</v>
      </c>
      <c r="G434" s="146">
        <f t="shared" si="36"/>
        <v>26</v>
      </c>
      <c r="H434" s="150" t="str">
        <f t="shared" si="37"/>
        <v>OK</v>
      </c>
      <c r="I434" s="443">
        <v>46173</v>
      </c>
      <c r="J434" s="444" t="s">
        <v>764</v>
      </c>
      <c r="K434" s="444" t="s">
        <v>765</v>
      </c>
      <c r="L434" s="445">
        <v>25</v>
      </c>
      <c r="M434" s="445">
        <v>1</v>
      </c>
      <c r="N434" s="445">
        <v>4</v>
      </c>
      <c r="O434" s="445">
        <v>1</v>
      </c>
      <c r="P434" s="445">
        <v>0</v>
      </c>
      <c r="Q434" s="445">
        <v>0</v>
      </c>
      <c r="R434" s="452"/>
      <c r="S434" s="146" t="str">
        <f t="shared" si="38"/>
        <v>Worker-3</v>
      </c>
    </row>
    <row r="435" spans="1:19" x14ac:dyDescent="0.45">
      <c r="A435" s="144" t="str">
        <f t="shared" si="39"/>
        <v>SK3CW1037</v>
      </c>
      <c r="B435" s="143" t="str">
        <f t="shared" si="40"/>
        <v>May2026_SK3CW1037</v>
      </c>
      <c r="C435" s="143" t="str">
        <f>IF(A435="","",IF(COUNTIF($B$2:B434,B435)&gt;0,"⚠ DUPLICATE","OK"))</f>
        <v>OK</v>
      </c>
      <c r="D435" s="146" t="str">
        <f>IF($A435="","",IF(ISNA(_xlfn.XLOOKUP(TRIM($A435),MASTER_Workers!$B$2:$B$474,MASTER_Workers!$B$2:$B$474)),"Master Missing","OK"))</f>
        <v>OK</v>
      </c>
      <c r="E435" s="146" t="str">
        <f>IF(A435="","",IF(COUNTIF(Month_Engine!B:B,TRIM(J435))&gt;0,"OK","Missing"))</f>
        <v>OK</v>
      </c>
      <c r="F435" s="146">
        <f t="shared" si="41"/>
        <v>31</v>
      </c>
      <c r="G435" s="146">
        <f t="shared" si="36"/>
        <v>24</v>
      </c>
      <c r="H435" s="150" t="str">
        <f t="shared" si="37"/>
        <v>OK</v>
      </c>
      <c r="I435" s="443">
        <v>46173</v>
      </c>
      <c r="J435" s="444" t="s">
        <v>766</v>
      </c>
      <c r="K435" s="444" t="s">
        <v>767</v>
      </c>
      <c r="L435" s="445">
        <v>23</v>
      </c>
      <c r="M435" s="445">
        <v>3</v>
      </c>
      <c r="N435" s="445">
        <v>4</v>
      </c>
      <c r="O435" s="445">
        <v>1</v>
      </c>
      <c r="P435" s="445">
        <v>0</v>
      </c>
      <c r="Q435" s="445">
        <v>0</v>
      </c>
      <c r="R435" s="452"/>
      <c r="S435" s="146" t="str">
        <f t="shared" si="38"/>
        <v>Worker-3</v>
      </c>
    </row>
    <row r="436" spans="1:19" x14ac:dyDescent="0.45">
      <c r="A436" s="144" t="str">
        <f t="shared" si="39"/>
        <v>SK3CW1038</v>
      </c>
      <c r="B436" s="143" t="str">
        <f t="shared" si="40"/>
        <v>May2026_SK3CW1038</v>
      </c>
      <c r="C436" s="143" t="str">
        <f>IF(A436="","",IF(COUNTIF($B$2:B435,B436)&gt;0,"⚠ DUPLICATE","OK"))</f>
        <v>OK</v>
      </c>
      <c r="D436" s="146" t="str">
        <f>IF($A436="","",IF(ISNA(_xlfn.XLOOKUP(TRIM($A436),MASTER_Workers!$B$2:$B$474,MASTER_Workers!$B$2:$B$474)),"Master Missing","OK"))</f>
        <v>OK</v>
      </c>
      <c r="E436" s="146" t="str">
        <f>IF(A436="","",IF(COUNTIF(Month_Engine!B:B,TRIM(J436))&gt;0,"OK","Missing"))</f>
        <v>OK</v>
      </c>
      <c r="F436" s="146">
        <f t="shared" si="41"/>
        <v>31</v>
      </c>
      <c r="G436" s="146">
        <f t="shared" si="36"/>
        <v>25</v>
      </c>
      <c r="H436" s="150" t="str">
        <f t="shared" si="37"/>
        <v>OK</v>
      </c>
      <c r="I436" s="443">
        <v>46173</v>
      </c>
      <c r="J436" s="444" t="s">
        <v>768</v>
      </c>
      <c r="K436" s="444" t="s">
        <v>769</v>
      </c>
      <c r="L436" s="445">
        <v>24</v>
      </c>
      <c r="M436" s="445">
        <v>2</v>
      </c>
      <c r="N436" s="445">
        <v>4</v>
      </c>
      <c r="O436" s="445">
        <v>1</v>
      </c>
      <c r="P436" s="445">
        <v>0</v>
      </c>
      <c r="Q436" s="445">
        <v>0</v>
      </c>
      <c r="R436" s="452"/>
      <c r="S436" s="146" t="str">
        <f t="shared" si="38"/>
        <v>Worker-3</v>
      </c>
    </row>
    <row r="437" spans="1:19" x14ac:dyDescent="0.45">
      <c r="A437" s="144" t="str">
        <f t="shared" si="39"/>
        <v>SK3CW1040</v>
      </c>
      <c r="B437" s="143" t="str">
        <f t="shared" si="40"/>
        <v>May2026_SK3CW1040</v>
      </c>
      <c r="C437" s="143" t="str">
        <f>IF(A437="","",IF(COUNTIF($B$2:B436,B437)&gt;0,"⚠ DUPLICATE","OK"))</f>
        <v>OK</v>
      </c>
      <c r="D437" s="146" t="str">
        <f>IF($A437="","",IF(ISNA(_xlfn.XLOOKUP(TRIM($A437),MASTER_Workers!$B$2:$B$474,MASTER_Workers!$B$2:$B$474)),"Master Missing","OK"))</f>
        <v>OK</v>
      </c>
      <c r="E437" s="146" t="str">
        <f>IF(A437="","",IF(COUNTIF(Month_Engine!B:B,TRIM(J437))&gt;0,"OK","Missing"))</f>
        <v>OK</v>
      </c>
      <c r="F437" s="146">
        <f t="shared" si="41"/>
        <v>31</v>
      </c>
      <c r="G437" s="146">
        <f t="shared" si="36"/>
        <v>25</v>
      </c>
      <c r="H437" s="150" t="str">
        <f t="shared" si="37"/>
        <v>OK</v>
      </c>
      <c r="I437" s="443">
        <v>46173</v>
      </c>
      <c r="J437" s="444" t="s">
        <v>770</v>
      </c>
      <c r="K437" s="444" t="s">
        <v>771</v>
      </c>
      <c r="L437" s="445">
        <v>24</v>
      </c>
      <c r="M437" s="445">
        <v>2</v>
      </c>
      <c r="N437" s="445">
        <v>4</v>
      </c>
      <c r="O437" s="445">
        <v>1</v>
      </c>
      <c r="P437" s="445">
        <v>0</v>
      </c>
      <c r="Q437" s="445">
        <v>0</v>
      </c>
      <c r="R437" s="452"/>
      <c r="S437" s="146" t="str">
        <f t="shared" si="38"/>
        <v>Worker-3</v>
      </c>
    </row>
    <row r="438" spans="1:19" x14ac:dyDescent="0.45">
      <c r="A438" s="144" t="str">
        <f t="shared" si="39"/>
        <v>SK3CW1042</v>
      </c>
      <c r="B438" s="143" t="str">
        <f t="shared" si="40"/>
        <v>May2026_SK3CW1042</v>
      </c>
      <c r="C438" s="143" t="str">
        <f>IF(A438="","",IF(COUNTIF($B$2:B437,B438)&gt;0,"⚠ DUPLICATE","OK"))</f>
        <v>OK</v>
      </c>
      <c r="D438" s="146" t="str">
        <f>IF($A438="","",IF(ISNA(_xlfn.XLOOKUP(TRIM($A438),MASTER_Workers!$B$2:$B$474,MASTER_Workers!$B$2:$B$474)),"Master Missing","OK"))</f>
        <v>OK</v>
      </c>
      <c r="E438" s="146" t="str">
        <f>IF(A438="","",IF(COUNTIF(Month_Engine!B:B,TRIM(J438))&gt;0,"OK","Missing"))</f>
        <v>OK</v>
      </c>
      <c r="F438" s="146">
        <f t="shared" si="41"/>
        <v>31</v>
      </c>
      <c r="G438" s="146">
        <f t="shared" si="36"/>
        <v>18</v>
      </c>
      <c r="H438" s="150" t="str">
        <f t="shared" si="37"/>
        <v>OK</v>
      </c>
      <c r="I438" s="443">
        <v>46173</v>
      </c>
      <c r="J438" s="444" t="s">
        <v>772</v>
      </c>
      <c r="K438" s="444" t="s">
        <v>773</v>
      </c>
      <c r="L438" s="445">
        <v>18</v>
      </c>
      <c r="M438" s="445">
        <v>9</v>
      </c>
      <c r="N438" s="445">
        <v>4</v>
      </c>
      <c r="O438" s="445">
        <v>0</v>
      </c>
      <c r="P438" s="445">
        <v>0</v>
      </c>
      <c r="Q438" s="445">
        <v>0</v>
      </c>
      <c r="R438" s="452"/>
      <c r="S438" s="146" t="str">
        <f t="shared" si="38"/>
        <v>Worker-3</v>
      </c>
    </row>
    <row r="439" spans="1:19" x14ac:dyDescent="0.45">
      <c r="A439" s="144" t="str">
        <f t="shared" si="39"/>
        <v>SK3CW1043</v>
      </c>
      <c r="B439" s="143" t="str">
        <f t="shared" si="40"/>
        <v>May2026_SK3CW1043</v>
      </c>
      <c r="C439" s="143" t="str">
        <f>IF(A439="","",IF(COUNTIF($B$2:B438,B439)&gt;0,"⚠ DUPLICATE","OK"))</f>
        <v>OK</v>
      </c>
      <c r="D439" s="146" t="str">
        <f>IF($A439="","",IF(ISNA(_xlfn.XLOOKUP(TRIM($A439),MASTER_Workers!$B$2:$B$474,MASTER_Workers!$B$2:$B$474)),"Master Missing","OK"))</f>
        <v>OK</v>
      </c>
      <c r="E439" s="146" t="str">
        <f>IF(A439="","",IF(COUNTIF(Month_Engine!B:B,TRIM(J439))&gt;0,"OK","Missing"))</f>
        <v>OK</v>
      </c>
      <c r="F439" s="146">
        <f t="shared" si="41"/>
        <v>31</v>
      </c>
      <c r="G439" s="146">
        <f t="shared" si="36"/>
        <v>22</v>
      </c>
      <c r="H439" s="150" t="str">
        <f t="shared" si="37"/>
        <v>OK</v>
      </c>
      <c r="I439" s="443">
        <v>46173</v>
      </c>
      <c r="J439" s="444" t="s">
        <v>774</v>
      </c>
      <c r="K439" s="444" t="s">
        <v>775</v>
      </c>
      <c r="L439" s="445">
        <v>21</v>
      </c>
      <c r="M439" s="445">
        <v>5</v>
      </c>
      <c r="N439" s="445">
        <v>4</v>
      </c>
      <c r="O439" s="445">
        <v>1</v>
      </c>
      <c r="P439" s="445">
        <v>0</v>
      </c>
      <c r="Q439" s="445">
        <v>0</v>
      </c>
      <c r="R439" s="452"/>
      <c r="S439" s="146" t="str">
        <f t="shared" si="38"/>
        <v>Worker-3</v>
      </c>
    </row>
    <row r="440" spans="1:19" x14ac:dyDescent="0.45">
      <c r="A440" s="144" t="str">
        <f t="shared" si="39"/>
        <v>SK3CW1044</v>
      </c>
      <c r="B440" s="143" t="str">
        <f t="shared" si="40"/>
        <v>May2026_SK3CW1044</v>
      </c>
      <c r="C440" s="143" t="str">
        <f>IF(A440="","",IF(COUNTIF($B$2:B439,B440)&gt;0,"⚠ DUPLICATE","OK"))</f>
        <v>OK</v>
      </c>
      <c r="D440" s="146" t="str">
        <f>IF($A440="","",IF(ISNA(_xlfn.XLOOKUP(TRIM($A440),MASTER_Workers!$B$2:$B$474,MASTER_Workers!$B$2:$B$474)),"Master Missing","OK"))</f>
        <v>OK</v>
      </c>
      <c r="E440" s="146" t="str">
        <f>IF(A440="","",IF(COUNTIF(Month_Engine!B:B,TRIM(J440))&gt;0,"OK","Missing"))</f>
        <v>OK</v>
      </c>
      <c r="F440" s="146">
        <f t="shared" si="41"/>
        <v>31</v>
      </c>
      <c r="G440" s="146">
        <f t="shared" si="36"/>
        <v>25</v>
      </c>
      <c r="H440" s="150" t="str">
        <f t="shared" si="37"/>
        <v>OK</v>
      </c>
      <c r="I440" s="443">
        <v>46173</v>
      </c>
      <c r="J440" s="444" t="s">
        <v>776</v>
      </c>
      <c r="K440" s="444" t="s">
        <v>777</v>
      </c>
      <c r="L440" s="445">
        <v>24</v>
      </c>
      <c r="M440" s="445">
        <v>2</v>
      </c>
      <c r="N440" s="445">
        <v>4</v>
      </c>
      <c r="O440" s="445">
        <v>1</v>
      </c>
      <c r="P440" s="445">
        <v>0</v>
      </c>
      <c r="Q440" s="445">
        <v>0</v>
      </c>
      <c r="R440" s="452"/>
      <c r="S440" s="146" t="str">
        <f t="shared" si="38"/>
        <v>Worker-3</v>
      </c>
    </row>
    <row r="441" spans="1:19" x14ac:dyDescent="0.45">
      <c r="A441" s="144" t="str">
        <f t="shared" si="39"/>
        <v>SK3CW1045</v>
      </c>
      <c r="B441" s="143" t="str">
        <f t="shared" si="40"/>
        <v>May2026_SK3CW1045</v>
      </c>
      <c r="C441" s="143" t="str">
        <f>IF(A441="","",IF(COUNTIF($B$2:B440,B441)&gt;0,"⚠ DUPLICATE","OK"))</f>
        <v>OK</v>
      </c>
      <c r="D441" s="146" t="str">
        <f>IF($A441="","",IF(ISNA(_xlfn.XLOOKUP(TRIM($A441),MASTER_Workers!$B$2:$B$474,MASTER_Workers!$B$2:$B$474)),"Master Missing","OK"))</f>
        <v>OK</v>
      </c>
      <c r="E441" s="146" t="str">
        <f>IF(A441="","",IF(COUNTIF(Month_Engine!B:B,TRIM(J441))&gt;0,"OK","Missing"))</f>
        <v>OK</v>
      </c>
      <c r="F441" s="146">
        <f t="shared" si="41"/>
        <v>31</v>
      </c>
      <c r="G441" s="146">
        <f t="shared" si="36"/>
        <v>21</v>
      </c>
      <c r="H441" s="150" t="str">
        <f t="shared" si="37"/>
        <v>OK</v>
      </c>
      <c r="I441" s="443">
        <v>46173</v>
      </c>
      <c r="J441" s="444" t="s">
        <v>778</v>
      </c>
      <c r="K441" s="444" t="s">
        <v>779</v>
      </c>
      <c r="L441" s="445">
        <v>20</v>
      </c>
      <c r="M441" s="445">
        <v>6</v>
      </c>
      <c r="N441" s="445">
        <v>4</v>
      </c>
      <c r="O441" s="445">
        <v>1</v>
      </c>
      <c r="P441" s="445">
        <v>0</v>
      </c>
      <c r="Q441" s="445">
        <v>0</v>
      </c>
      <c r="R441" s="452"/>
      <c r="S441" s="146" t="str">
        <f t="shared" si="38"/>
        <v>Worker-3</v>
      </c>
    </row>
    <row r="442" spans="1:19" x14ac:dyDescent="0.45">
      <c r="A442" s="144" t="str">
        <f t="shared" si="39"/>
        <v>SK3CW1046</v>
      </c>
      <c r="B442" s="143" t="str">
        <f t="shared" si="40"/>
        <v>May2026_SK3CW1046</v>
      </c>
      <c r="C442" s="143" t="str">
        <f>IF(A442="","",IF(COUNTIF($B$2:B441,B442)&gt;0,"⚠ DUPLICATE","OK"))</f>
        <v>OK</v>
      </c>
      <c r="D442" s="146" t="str">
        <f>IF($A442="","",IF(ISNA(_xlfn.XLOOKUP(TRIM($A442),MASTER_Workers!$B$2:$B$474,MASTER_Workers!$B$2:$B$474)),"Master Missing","OK"))</f>
        <v>OK</v>
      </c>
      <c r="E442" s="146" t="str">
        <f>IF(A442="","",IF(COUNTIF(Month_Engine!B:B,TRIM(J442))&gt;0,"OK","Missing"))</f>
        <v>OK</v>
      </c>
      <c r="F442" s="146">
        <f t="shared" si="41"/>
        <v>31</v>
      </c>
      <c r="G442" s="146">
        <f t="shared" si="36"/>
        <v>23</v>
      </c>
      <c r="H442" s="150" t="str">
        <f t="shared" si="37"/>
        <v>OK</v>
      </c>
      <c r="I442" s="443">
        <v>46173</v>
      </c>
      <c r="J442" s="444" t="s">
        <v>780</v>
      </c>
      <c r="K442" s="444" t="s">
        <v>781</v>
      </c>
      <c r="L442" s="445">
        <v>22</v>
      </c>
      <c r="M442" s="445">
        <v>4</v>
      </c>
      <c r="N442" s="445">
        <v>4</v>
      </c>
      <c r="O442" s="445">
        <v>1</v>
      </c>
      <c r="P442" s="445">
        <v>0</v>
      </c>
      <c r="Q442" s="445">
        <v>0</v>
      </c>
      <c r="R442" s="452"/>
      <c r="S442" s="146" t="str">
        <f t="shared" si="38"/>
        <v>Worker-3</v>
      </c>
    </row>
    <row r="443" spans="1:19" x14ac:dyDescent="0.45">
      <c r="A443" s="144" t="str">
        <f t="shared" si="39"/>
        <v>SK3CW1047</v>
      </c>
      <c r="B443" s="143" t="str">
        <f t="shared" si="40"/>
        <v>May2026_SK3CW1047</v>
      </c>
      <c r="C443" s="143" t="str">
        <f>IF(A443="","",IF(COUNTIF($B$2:B442,B443)&gt;0,"⚠ DUPLICATE","OK"))</f>
        <v>OK</v>
      </c>
      <c r="D443" s="146" t="str">
        <f>IF($A443="","",IF(ISNA(_xlfn.XLOOKUP(TRIM($A443),MASTER_Workers!$B$2:$B$474,MASTER_Workers!$B$2:$B$474)),"Master Missing","OK"))</f>
        <v>OK</v>
      </c>
      <c r="E443" s="146" t="str">
        <f>IF(A443="","",IF(COUNTIF(Month_Engine!B:B,TRIM(J443))&gt;0,"OK","Missing"))</f>
        <v>OK</v>
      </c>
      <c r="F443" s="146">
        <f t="shared" si="41"/>
        <v>31</v>
      </c>
      <c r="G443" s="146">
        <f t="shared" si="36"/>
        <v>26</v>
      </c>
      <c r="H443" s="150" t="str">
        <f t="shared" si="37"/>
        <v>OK</v>
      </c>
      <c r="I443" s="443">
        <v>46173</v>
      </c>
      <c r="J443" s="444" t="s">
        <v>782</v>
      </c>
      <c r="K443" s="444" t="s">
        <v>783</v>
      </c>
      <c r="L443" s="445">
        <v>25</v>
      </c>
      <c r="M443" s="445">
        <v>1</v>
      </c>
      <c r="N443" s="445">
        <v>4</v>
      </c>
      <c r="O443" s="445">
        <v>1</v>
      </c>
      <c r="P443" s="445">
        <v>0</v>
      </c>
      <c r="Q443" s="445">
        <v>0</v>
      </c>
      <c r="R443" s="452"/>
      <c r="S443" s="146" t="str">
        <f t="shared" si="38"/>
        <v>Worker-3</v>
      </c>
    </row>
    <row r="444" spans="1:19" x14ac:dyDescent="0.45">
      <c r="A444" s="144" t="str">
        <f t="shared" si="39"/>
        <v>SK3CW1049</v>
      </c>
      <c r="B444" s="143" t="str">
        <f t="shared" si="40"/>
        <v>May2026_SK3CW1049</v>
      </c>
      <c r="C444" s="143" t="str">
        <f>IF(A444="","",IF(COUNTIF($B$2:B443,B444)&gt;0,"⚠ DUPLICATE","OK"))</f>
        <v>OK</v>
      </c>
      <c r="D444" s="146" t="str">
        <f>IF($A444="","",IF(ISNA(_xlfn.XLOOKUP(TRIM($A444),MASTER_Workers!$B$2:$B$474,MASTER_Workers!$B$2:$B$474)),"Master Missing","OK"))</f>
        <v>OK</v>
      </c>
      <c r="E444" s="146" t="str">
        <f>IF(A444="","",IF(COUNTIF(Month_Engine!B:B,TRIM(J444))&gt;0,"OK","Missing"))</f>
        <v>OK</v>
      </c>
      <c r="F444" s="146">
        <f t="shared" si="41"/>
        <v>31</v>
      </c>
      <c r="G444" s="146">
        <f t="shared" si="36"/>
        <v>27</v>
      </c>
      <c r="H444" s="150" t="str">
        <f t="shared" si="37"/>
        <v>OK</v>
      </c>
      <c r="I444" s="443">
        <v>46173</v>
      </c>
      <c r="J444" s="444" t="s">
        <v>784</v>
      </c>
      <c r="K444" s="444" t="s">
        <v>785</v>
      </c>
      <c r="L444" s="445">
        <v>26</v>
      </c>
      <c r="M444" s="445">
        <v>0</v>
      </c>
      <c r="N444" s="445">
        <v>4</v>
      </c>
      <c r="O444" s="445">
        <v>1</v>
      </c>
      <c r="P444" s="445">
        <v>0</v>
      </c>
      <c r="Q444" s="445">
        <v>0</v>
      </c>
      <c r="R444" s="452"/>
      <c r="S444" s="146" t="str">
        <f t="shared" si="38"/>
        <v>Worker-3</v>
      </c>
    </row>
    <row r="445" spans="1:19" x14ac:dyDescent="0.45">
      <c r="A445" s="144" t="str">
        <f t="shared" si="39"/>
        <v>SK3CW1050</v>
      </c>
      <c r="B445" s="143" t="str">
        <f t="shared" si="40"/>
        <v>May2026_SK3CW1050</v>
      </c>
      <c r="C445" s="143" t="str">
        <f>IF(A445="","",IF(COUNTIF($B$2:B444,B445)&gt;0,"⚠ DUPLICATE","OK"))</f>
        <v>OK</v>
      </c>
      <c r="D445" s="146" t="str">
        <f>IF($A445="","",IF(ISNA(_xlfn.XLOOKUP(TRIM($A445),MASTER_Workers!$B$2:$B$474,MASTER_Workers!$B$2:$B$474)),"Master Missing","OK"))</f>
        <v>OK</v>
      </c>
      <c r="E445" s="146" t="str">
        <f>IF(A445="","",IF(COUNTIF(Month_Engine!B:B,TRIM(J445))&gt;0,"OK","Missing"))</f>
        <v>OK</v>
      </c>
      <c r="F445" s="146">
        <f t="shared" si="41"/>
        <v>31</v>
      </c>
      <c r="G445" s="146">
        <f t="shared" si="36"/>
        <v>18</v>
      </c>
      <c r="H445" s="150" t="str">
        <f t="shared" si="37"/>
        <v>OK</v>
      </c>
      <c r="I445" s="443">
        <v>46173</v>
      </c>
      <c r="J445" s="444" t="s">
        <v>786</v>
      </c>
      <c r="K445" s="444" t="s">
        <v>787</v>
      </c>
      <c r="L445" s="445">
        <v>17</v>
      </c>
      <c r="M445" s="445">
        <v>9</v>
      </c>
      <c r="N445" s="445">
        <v>4</v>
      </c>
      <c r="O445" s="445">
        <v>1</v>
      </c>
      <c r="P445" s="445">
        <v>0</v>
      </c>
      <c r="Q445" s="445">
        <v>0</v>
      </c>
      <c r="R445" s="452"/>
      <c r="S445" s="146" t="str">
        <f t="shared" si="38"/>
        <v>Worker-3</v>
      </c>
    </row>
    <row r="446" spans="1:19" x14ac:dyDescent="0.45">
      <c r="A446" s="144" t="str">
        <f t="shared" si="39"/>
        <v>SK3CW1051</v>
      </c>
      <c r="B446" s="143" t="str">
        <f t="shared" si="40"/>
        <v>May2026_SK3CW1051</v>
      </c>
      <c r="C446" s="143" t="str">
        <f>IF(A446="","",IF(COUNTIF($B$2:B445,B446)&gt;0,"⚠ DUPLICATE","OK"))</f>
        <v>OK</v>
      </c>
      <c r="D446" s="146" t="str">
        <f>IF($A446="","",IF(ISNA(_xlfn.XLOOKUP(TRIM($A446),MASTER_Workers!$B$2:$B$474,MASTER_Workers!$B$2:$B$474)),"Master Missing","OK"))</f>
        <v>OK</v>
      </c>
      <c r="E446" s="146" t="str">
        <f>IF(A446="","",IF(COUNTIF(Month_Engine!B:B,TRIM(J446))&gt;0,"OK","Missing"))</f>
        <v>OK</v>
      </c>
      <c r="F446" s="146">
        <f t="shared" si="41"/>
        <v>31</v>
      </c>
      <c r="G446" s="146">
        <f t="shared" si="36"/>
        <v>17</v>
      </c>
      <c r="H446" s="150" t="str">
        <f t="shared" si="37"/>
        <v>OK</v>
      </c>
      <c r="I446" s="443">
        <v>46173</v>
      </c>
      <c r="J446" s="444" t="s">
        <v>788</v>
      </c>
      <c r="K446" s="444" t="s">
        <v>789</v>
      </c>
      <c r="L446" s="445">
        <v>16</v>
      </c>
      <c r="M446" s="445">
        <v>10</v>
      </c>
      <c r="N446" s="445">
        <v>4</v>
      </c>
      <c r="O446" s="445">
        <v>1</v>
      </c>
      <c r="P446" s="445">
        <v>0</v>
      </c>
      <c r="Q446" s="445">
        <v>0</v>
      </c>
      <c r="R446" s="452"/>
      <c r="S446" s="146" t="str">
        <f t="shared" si="38"/>
        <v>Worker-3</v>
      </c>
    </row>
    <row r="447" spans="1:19" x14ac:dyDescent="0.45">
      <c r="A447" s="144" t="str">
        <f t="shared" si="39"/>
        <v>SK3CW1052</v>
      </c>
      <c r="B447" s="143" t="str">
        <f t="shared" si="40"/>
        <v>May2026_SK3CW1052</v>
      </c>
      <c r="C447" s="143" t="str">
        <f>IF(A447="","",IF(COUNTIF($B$2:B446,B447)&gt;0,"⚠ DUPLICATE","OK"))</f>
        <v>OK</v>
      </c>
      <c r="D447" s="146" t="str">
        <f>IF($A447="","",IF(ISNA(_xlfn.XLOOKUP(TRIM($A447),MASTER_Workers!$B$2:$B$474,MASTER_Workers!$B$2:$B$474)),"Master Missing","OK"))</f>
        <v>OK</v>
      </c>
      <c r="E447" s="146" t="str">
        <f>IF(A447="","",IF(COUNTIF(Month_Engine!B:B,TRIM(J447))&gt;0,"OK","Missing"))</f>
        <v>OK</v>
      </c>
      <c r="F447" s="146">
        <f t="shared" si="41"/>
        <v>31</v>
      </c>
      <c r="G447" s="146">
        <f t="shared" si="36"/>
        <v>20</v>
      </c>
      <c r="H447" s="150" t="str">
        <f t="shared" si="37"/>
        <v>OK</v>
      </c>
      <c r="I447" s="443">
        <v>46173</v>
      </c>
      <c r="J447" s="444" t="s">
        <v>790</v>
      </c>
      <c r="K447" s="444" t="s">
        <v>791</v>
      </c>
      <c r="L447" s="445">
        <v>19</v>
      </c>
      <c r="M447" s="445">
        <v>7</v>
      </c>
      <c r="N447" s="445">
        <v>4</v>
      </c>
      <c r="O447" s="445">
        <v>1</v>
      </c>
      <c r="P447" s="445">
        <v>0</v>
      </c>
      <c r="Q447" s="445">
        <v>0</v>
      </c>
      <c r="R447" s="452"/>
      <c r="S447" s="146" t="str">
        <f t="shared" si="38"/>
        <v>Worker-3</v>
      </c>
    </row>
    <row r="448" spans="1:19" x14ac:dyDescent="0.45">
      <c r="A448" s="144" t="str">
        <f t="shared" si="39"/>
        <v>SK3CW1053</v>
      </c>
      <c r="B448" s="143" t="str">
        <f t="shared" si="40"/>
        <v>May2026_SK3CW1053</v>
      </c>
      <c r="C448" s="143" t="str">
        <f>IF(A448="","",IF(COUNTIF($B$2:B447,B448)&gt;0,"⚠ DUPLICATE","OK"))</f>
        <v>OK</v>
      </c>
      <c r="D448" s="146" t="str">
        <f>IF($A448="","",IF(ISNA(_xlfn.XLOOKUP(TRIM($A448),MASTER_Workers!$B$2:$B$474,MASTER_Workers!$B$2:$B$474)),"Master Missing","OK"))</f>
        <v>OK</v>
      </c>
      <c r="E448" s="146" t="str">
        <f>IF(A448="","",IF(COUNTIF(Month_Engine!B:B,TRIM(J448))&gt;0,"OK","Missing"))</f>
        <v>OK</v>
      </c>
      <c r="F448" s="146">
        <f t="shared" si="41"/>
        <v>31</v>
      </c>
      <c r="G448" s="146">
        <f t="shared" si="36"/>
        <v>21</v>
      </c>
      <c r="H448" s="150" t="str">
        <f t="shared" si="37"/>
        <v>OK</v>
      </c>
      <c r="I448" s="443">
        <v>46173</v>
      </c>
      <c r="J448" s="444" t="s">
        <v>792</v>
      </c>
      <c r="K448" s="444" t="s">
        <v>793</v>
      </c>
      <c r="L448" s="445">
        <v>20</v>
      </c>
      <c r="M448" s="445">
        <v>6</v>
      </c>
      <c r="N448" s="445">
        <v>4</v>
      </c>
      <c r="O448" s="445">
        <v>1</v>
      </c>
      <c r="P448" s="445">
        <v>0</v>
      </c>
      <c r="Q448" s="445">
        <v>0</v>
      </c>
      <c r="R448" s="452"/>
      <c r="S448" s="146" t="str">
        <f t="shared" si="38"/>
        <v>Worker-3</v>
      </c>
    </row>
    <row r="449" spans="1:19" x14ac:dyDescent="0.45">
      <c r="A449" s="144" t="str">
        <f t="shared" si="39"/>
        <v>SK3CW1054</v>
      </c>
      <c r="B449" s="143" t="str">
        <f t="shared" si="40"/>
        <v>May2026_SK3CW1054</v>
      </c>
      <c r="C449" s="143" t="str">
        <f>IF(A449="","",IF(COUNTIF($B$2:B448,B449)&gt;0,"⚠ DUPLICATE","OK"))</f>
        <v>OK</v>
      </c>
      <c r="D449" s="146" t="str">
        <f>IF($A449="","",IF(ISNA(_xlfn.XLOOKUP(TRIM($A449),MASTER_Workers!$B$2:$B$474,MASTER_Workers!$B$2:$B$474)),"Master Missing","OK"))</f>
        <v>OK</v>
      </c>
      <c r="E449" s="146" t="str">
        <f>IF(A449="","",IF(COUNTIF(Month_Engine!B:B,TRIM(J449))&gt;0,"OK","Missing"))</f>
        <v>OK</v>
      </c>
      <c r="F449" s="146">
        <f t="shared" si="41"/>
        <v>31</v>
      </c>
      <c r="G449" s="146">
        <f t="shared" si="36"/>
        <v>25</v>
      </c>
      <c r="H449" s="150" t="str">
        <f t="shared" si="37"/>
        <v>OK</v>
      </c>
      <c r="I449" s="443">
        <v>46173</v>
      </c>
      <c r="J449" s="444" t="s">
        <v>794</v>
      </c>
      <c r="K449" s="444" t="s">
        <v>795</v>
      </c>
      <c r="L449" s="445">
        <v>24</v>
      </c>
      <c r="M449" s="445">
        <v>2</v>
      </c>
      <c r="N449" s="445">
        <v>4</v>
      </c>
      <c r="O449" s="445">
        <v>1</v>
      </c>
      <c r="P449" s="445">
        <v>0</v>
      </c>
      <c r="Q449" s="445">
        <v>0</v>
      </c>
      <c r="R449" s="452"/>
      <c r="S449" s="146" t="str">
        <f t="shared" si="38"/>
        <v>Worker-3</v>
      </c>
    </row>
    <row r="450" spans="1:19" x14ac:dyDescent="0.45">
      <c r="A450" s="144" t="str">
        <f t="shared" si="39"/>
        <v>SK3CW1056</v>
      </c>
      <c r="B450" s="143" t="str">
        <f t="shared" si="40"/>
        <v>May2026_SK3CW1056</v>
      </c>
      <c r="C450" s="143" t="str">
        <f>IF(A450="","",IF(COUNTIF($B$2:B449,B450)&gt;0,"⚠ DUPLICATE","OK"))</f>
        <v>OK</v>
      </c>
      <c r="D450" s="146" t="str">
        <f>IF($A450="","",IF(ISNA(_xlfn.XLOOKUP(TRIM($A450),MASTER_Workers!$B$2:$B$474,MASTER_Workers!$B$2:$B$474)),"Master Missing","OK"))</f>
        <v>OK</v>
      </c>
      <c r="E450" s="146" t="str">
        <f>IF(A450="","",IF(COUNTIF(Month_Engine!B:B,TRIM(J450))&gt;0,"OK","Missing"))</f>
        <v>OK</v>
      </c>
      <c r="F450" s="146">
        <f t="shared" si="41"/>
        <v>31</v>
      </c>
      <c r="G450" s="146">
        <f t="shared" si="36"/>
        <v>22</v>
      </c>
      <c r="H450" s="150" t="str">
        <f t="shared" si="37"/>
        <v>OK</v>
      </c>
      <c r="I450" s="443">
        <v>46173</v>
      </c>
      <c r="J450" s="444" t="s">
        <v>796</v>
      </c>
      <c r="K450" s="444" t="s">
        <v>797</v>
      </c>
      <c r="L450" s="445">
        <v>21</v>
      </c>
      <c r="M450" s="445">
        <v>5</v>
      </c>
      <c r="N450" s="445">
        <v>4</v>
      </c>
      <c r="O450" s="445">
        <v>1</v>
      </c>
      <c r="P450" s="445">
        <v>0</v>
      </c>
      <c r="Q450" s="445">
        <v>0</v>
      </c>
      <c r="R450" s="452"/>
      <c r="S450" s="146" t="str">
        <f t="shared" si="38"/>
        <v>Worker-3</v>
      </c>
    </row>
    <row r="451" spans="1:19" x14ac:dyDescent="0.45">
      <c r="A451" s="144" t="str">
        <f t="shared" si="39"/>
        <v>SK3CW1057</v>
      </c>
      <c r="B451" s="143" t="str">
        <f t="shared" si="40"/>
        <v>May2026_SK3CW1057</v>
      </c>
      <c r="C451" s="143" t="str">
        <f>IF(A451="","",IF(COUNTIF($B$2:B450,B451)&gt;0,"⚠ DUPLICATE","OK"))</f>
        <v>OK</v>
      </c>
      <c r="D451" s="146" t="str">
        <f>IF($A451="","",IF(ISNA(_xlfn.XLOOKUP(TRIM($A451),MASTER_Workers!$B$2:$B$474,MASTER_Workers!$B$2:$B$474)),"Master Missing","OK"))</f>
        <v>OK</v>
      </c>
      <c r="E451" s="146" t="str">
        <f>IF(A451="","",IF(COUNTIF(Month_Engine!B:B,TRIM(J451))&gt;0,"OK","Missing"))</f>
        <v>OK</v>
      </c>
      <c r="F451" s="146">
        <f t="shared" si="41"/>
        <v>31</v>
      </c>
      <c r="G451" s="146">
        <f t="shared" si="36"/>
        <v>26</v>
      </c>
      <c r="H451" s="150" t="str">
        <f t="shared" si="37"/>
        <v>OK</v>
      </c>
      <c r="I451" s="443">
        <v>46173</v>
      </c>
      <c r="J451" s="444" t="s">
        <v>798</v>
      </c>
      <c r="K451" s="444" t="s">
        <v>799</v>
      </c>
      <c r="L451" s="445">
        <v>25</v>
      </c>
      <c r="M451" s="445">
        <v>1</v>
      </c>
      <c r="N451" s="445">
        <v>4</v>
      </c>
      <c r="O451" s="445">
        <v>1</v>
      </c>
      <c r="P451" s="445">
        <v>0</v>
      </c>
      <c r="Q451" s="445">
        <v>0</v>
      </c>
      <c r="R451" s="452"/>
      <c r="S451" s="146" t="str">
        <f t="shared" si="38"/>
        <v>Worker-3</v>
      </c>
    </row>
    <row r="452" spans="1:19" x14ac:dyDescent="0.45">
      <c r="A452" s="144" t="str">
        <f t="shared" si="39"/>
        <v>SK3CW1058</v>
      </c>
      <c r="B452" s="143" t="str">
        <f t="shared" si="40"/>
        <v>May2026_SK3CW1058</v>
      </c>
      <c r="C452" s="143" t="str">
        <f>IF(A452="","",IF(COUNTIF($B$2:B451,B452)&gt;0,"⚠ DUPLICATE","OK"))</f>
        <v>OK</v>
      </c>
      <c r="D452" s="146" t="str">
        <f>IF($A452="","",IF(ISNA(_xlfn.XLOOKUP(TRIM($A452),MASTER_Workers!$B$2:$B$474,MASTER_Workers!$B$2:$B$474)),"Master Missing","OK"))</f>
        <v>OK</v>
      </c>
      <c r="E452" s="146" t="str">
        <f>IF(A452="","",IF(COUNTIF(Month_Engine!B:B,TRIM(J452))&gt;0,"OK","Missing"))</f>
        <v>OK</v>
      </c>
      <c r="F452" s="146">
        <f t="shared" si="41"/>
        <v>31</v>
      </c>
      <c r="G452" s="146">
        <f t="shared" ref="G452:G515" si="42">IF(A452="","",L452+O452+P452+R452+IF(ISNUMBER(SEARCH("Staff",S452)),N452,0))</f>
        <v>27</v>
      </c>
      <c r="H452" s="150" t="str">
        <f t="shared" ref="H452:H515" si="43">IF(A452="","",IF(AND(C452="OK",D452="OK",E452="OK",F452=DAY(EOMONTH(I452,0))),"OK","Mismatch"))</f>
        <v>OK</v>
      </c>
      <c r="I452" s="443">
        <v>46173</v>
      </c>
      <c r="J452" s="444" t="s">
        <v>800</v>
      </c>
      <c r="K452" s="444" t="s">
        <v>801</v>
      </c>
      <c r="L452" s="445">
        <v>26</v>
      </c>
      <c r="M452" s="445">
        <v>0</v>
      </c>
      <c r="N452" s="445">
        <v>4</v>
      </c>
      <c r="O452" s="445">
        <v>1</v>
      </c>
      <c r="P452" s="445">
        <v>0</v>
      </c>
      <c r="Q452" s="445">
        <v>0</v>
      </c>
      <c r="R452" s="452"/>
      <c r="S452" s="146" t="str">
        <f t="shared" ref="S452:S515" si="44">IF(LEFT(A452,6)="SV2PCO","Worker-SV2",
IF(LEFT(A452,5)="SV2ST","Staff-SV2",
IF(LEFT(A452,4)="SV2P","Worker-Com-SV2",
IF(LEFT(A452,5)="SK1ST","Staff-1",
IF(LEFT(A452,5)="SK3ST","Staff-3",
IF(LEFT(A452,5)="SK1CW","Worker-1",
IF(LEFT(A452,5)="SK3CW","Worker-3",
IF(LEFT(A452,5)="SK1WK","Worker-Com-1",
IF(LEFT(A452,5)="SK3WK","Worker-Com-3","")))))))))</f>
        <v>Worker-3</v>
      </c>
    </row>
    <row r="453" spans="1:19" x14ac:dyDescent="0.45">
      <c r="A453" s="144" t="str">
        <f t="shared" ref="A453:A516" si="45">IF(J453="","",TRIM(J453))</f>
        <v>SK3CW1501</v>
      </c>
      <c r="B453" s="143" t="str">
        <f t="shared" ref="B453:B516" si="46">IF(A453="","",TEXT(I453,"MMMYYYY")&amp;"_"&amp;TRIM(J453))</f>
        <v>May2026_SK3CW1501</v>
      </c>
      <c r="C453" s="143" t="str">
        <f>IF(A453="","",IF(COUNTIF($B$2:B452,B453)&gt;0,"⚠ DUPLICATE","OK"))</f>
        <v>OK</v>
      </c>
      <c r="D453" s="146" t="str">
        <f>IF($A453="","",IF(ISNA(_xlfn.XLOOKUP(TRIM($A453),MASTER_Workers!$B$2:$B$474,MASTER_Workers!$B$2:$B$474)),"Master Missing","OK"))</f>
        <v>OK</v>
      </c>
      <c r="E453" s="146" t="str">
        <f>IF(A453="","",IF(COUNTIF(Month_Engine!B:B,TRIM(J453))&gt;0,"OK","Missing"))</f>
        <v>OK</v>
      </c>
      <c r="F453" s="146">
        <f t="shared" ref="F453:F516" si="47">IF(A453="","",SUM(L453:Q453))</f>
        <v>31</v>
      </c>
      <c r="G453" s="146">
        <f t="shared" si="42"/>
        <v>11</v>
      </c>
      <c r="H453" s="150" t="str">
        <f t="shared" si="43"/>
        <v>OK</v>
      </c>
      <c r="I453" s="443">
        <v>46173</v>
      </c>
      <c r="J453" s="444" t="s">
        <v>802</v>
      </c>
      <c r="K453" s="444" t="s">
        <v>803</v>
      </c>
      <c r="L453" s="445">
        <v>11</v>
      </c>
      <c r="M453" s="445">
        <v>16</v>
      </c>
      <c r="N453" s="445">
        <v>4</v>
      </c>
      <c r="O453" s="445">
        <v>0</v>
      </c>
      <c r="P453" s="445">
        <v>0</v>
      </c>
      <c r="Q453" s="445">
        <v>0</v>
      </c>
      <c r="R453" s="452"/>
      <c r="S453" s="146" t="str">
        <f t="shared" si="44"/>
        <v>Worker-3</v>
      </c>
    </row>
    <row r="454" spans="1:19" x14ac:dyDescent="0.45">
      <c r="A454" s="144" t="str">
        <f t="shared" si="45"/>
        <v>SK3CW1502</v>
      </c>
      <c r="B454" s="143" t="str">
        <f t="shared" si="46"/>
        <v>May2026_SK3CW1502</v>
      </c>
      <c r="C454" s="143" t="str">
        <f>IF(A454="","",IF(COUNTIF($B$2:B453,B454)&gt;0,"⚠ DUPLICATE","OK"))</f>
        <v>OK</v>
      </c>
      <c r="D454" s="146" t="str">
        <f>IF($A454="","",IF(ISNA(_xlfn.XLOOKUP(TRIM($A454),MASTER_Workers!$B$2:$B$474,MASTER_Workers!$B$2:$B$474)),"Master Missing","OK"))</f>
        <v>OK</v>
      </c>
      <c r="E454" s="146" t="str">
        <f>IF(A454="","",IF(COUNTIF(Month_Engine!B:B,TRIM(J454))&gt;0,"OK","Missing"))</f>
        <v>OK</v>
      </c>
      <c r="F454" s="146">
        <f t="shared" si="47"/>
        <v>31</v>
      </c>
      <c r="G454" s="146">
        <f t="shared" si="42"/>
        <v>23</v>
      </c>
      <c r="H454" s="150" t="str">
        <f t="shared" si="43"/>
        <v>OK</v>
      </c>
      <c r="I454" s="443">
        <v>46173</v>
      </c>
      <c r="J454" s="444" t="s">
        <v>804</v>
      </c>
      <c r="K454" s="444" t="s">
        <v>805</v>
      </c>
      <c r="L454" s="445">
        <v>22</v>
      </c>
      <c r="M454" s="445">
        <v>4</v>
      </c>
      <c r="N454" s="445">
        <v>4</v>
      </c>
      <c r="O454" s="445">
        <v>1</v>
      </c>
      <c r="P454" s="445">
        <v>0</v>
      </c>
      <c r="Q454" s="445">
        <v>0</v>
      </c>
      <c r="R454" s="452"/>
      <c r="S454" s="146" t="str">
        <f t="shared" si="44"/>
        <v>Worker-3</v>
      </c>
    </row>
    <row r="455" spans="1:19" x14ac:dyDescent="0.45">
      <c r="A455" s="144" t="str">
        <f t="shared" si="45"/>
        <v>SK3CW1504</v>
      </c>
      <c r="B455" s="143" t="str">
        <f t="shared" si="46"/>
        <v>May2026_SK3CW1504</v>
      </c>
      <c r="C455" s="143" t="str">
        <f>IF(A455="","",IF(COUNTIF($B$2:B454,B455)&gt;0,"⚠ DUPLICATE","OK"))</f>
        <v>OK</v>
      </c>
      <c r="D455" s="146" t="str">
        <f>IF($A455="","",IF(ISNA(_xlfn.XLOOKUP(TRIM($A455),MASTER_Workers!$B$2:$B$474,MASTER_Workers!$B$2:$B$474)),"Master Missing","OK"))</f>
        <v>OK</v>
      </c>
      <c r="E455" s="146" t="str">
        <f>IF(A455="","",IF(COUNTIF(Month_Engine!B:B,TRIM(J455))&gt;0,"OK","Missing"))</f>
        <v>OK</v>
      </c>
      <c r="F455" s="146">
        <f t="shared" si="47"/>
        <v>31</v>
      </c>
      <c r="G455" s="146">
        <f t="shared" si="42"/>
        <v>22</v>
      </c>
      <c r="H455" s="150" t="str">
        <f t="shared" si="43"/>
        <v>OK</v>
      </c>
      <c r="I455" s="443">
        <v>46173</v>
      </c>
      <c r="J455" s="444" t="s">
        <v>806</v>
      </c>
      <c r="K455" s="444" t="s">
        <v>807</v>
      </c>
      <c r="L455" s="445">
        <v>22</v>
      </c>
      <c r="M455" s="445">
        <v>5</v>
      </c>
      <c r="N455" s="445">
        <v>4</v>
      </c>
      <c r="O455" s="445">
        <v>0</v>
      </c>
      <c r="P455" s="445">
        <v>0</v>
      </c>
      <c r="Q455" s="445">
        <v>0</v>
      </c>
      <c r="R455" s="452"/>
      <c r="S455" s="146" t="str">
        <f t="shared" si="44"/>
        <v>Worker-3</v>
      </c>
    </row>
    <row r="456" spans="1:19" x14ac:dyDescent="0.45">
      <c r="A456" s="144" t="str">
        <f t="shared" si="45"/>
        <v>SK3CW1505</v>
      </c>
      <c r="B456" s="143" t="str">
        <f t="shared" si="46"/>
        <v>May2026_SK3CW1505</v>
      </c>
      <c r="C456" s="143" t="str">
        <f>IF(A456="","",IF(COUNTIF($B$2:B455,B456)&gt;0,"⚠ DUPLICATE","OK"))</f>
        <v>OK</v>
      </c>
      <c r="D456" s="146" t="str">
        <f>IF($A456="","",IF(ISNA(_xlfn.XLOOKUP(TRIM($A456),MASTER_Workers!$B$2:$B$474,MASTER_Workers!$B$2:$B$474)),"Master Missing","OK"))</f>
        <v>OK</v>
      </c>
      <c r="E456" s="146" t="str">
        <f>IF(A456="","",IF(COUNTIF(Month_Engine!B:B,TRIM(J456))&gt;0,"OK","Missing"))</f>
        <v>OK</v>
      </c>
      <c r="F456" s="146">
        <f t="shared" si="47"/>
        <v>31</v>
      </c>
      <c r="G456" s="146">
        <f t="shared" si="42"/>
        <v>22</v>
      </c>
      <c r="H456" s="150" t="str">
        <f t="shared" si="43"/>
        <v>OK</v>
      </c>
      <c r="I456" s="443">
        <v>46173</v>
      </c>
      <c r="J456" s="444" t="s">
        <v>808</v>
      </c>
      <c r="K456" s="444" t="s">
        <v>809</v>
      </c>
      <c r="L456" s="445">
        <v>21</v>
      </c>
      <c r="M456" s="445">
        <v>5</v>
      </c>
      <c r="N456" s="445">
        <v>4</v>
      </c>
      <c r="O456" s="445">
        <v>1</v>
      </c>
      <c r="P456" s="445">
        <v>0</v>
      </c>
      <c r="Q456" s="445">
        <v>0</v>
      </c>
      <c r="R456" s="452"/>
      <c r="S456" s="146" t="str">
        <f t="shared" si="44"/>
        <v>Worker-3</v>
      </c>
    </row>
    <row r="457" spans="1:19" x14ac:dyDescent="0.45">
      <c r="A457" s="144" t="str">
        <f t="shared" si="45"/>
        <v>SK3CW1506</v>
      </c>
      <c r="B457" s="143" t="str">
        <f t="shared" si="46"/>
        <v>May2026_SK3CW1506</v>
      </c>
      <c r="C457" s="143" t="str">
        <f>IF(A457="","",IF(COUNTIF($B$2:B456,B457)&gt;0,"⚠ DUPLICATE","OK"))</f>
        <v>OK</v>
      </c>
      <c r="D457" s="146" t="str">
        <f>IF($A457="","",IF(ISNA(_xlfn.XLOOKUP(TRIM($A457),MASTER_Workers!$B$2:$B$474,MASTER_Workers!$B$2:$B$474)),"Master Missing","OK"))</f>
        <v>OK</v>
      </c>
      <c r="E457" s="146" t="str">
        <f>IF(A457="","",IF(COUNTIF(Month_Engine!B:B,TRIM(J457))&gt;0,"OK","Missing"))</f>
        <v>OK</v>
      </c>
      <c r="F457" s="146">
        <f t="shared" si="47"/>
        <v>31</v>
      </c>
      <c r="G457" s="146">
        <f t="shared" si="42"/>
        <v>24</v>
      </c>
      <c r="H457" s="150" t="str">
        <f t="shared" si="43"/>
        <v>OK</v>
      </c>
      <c r="I457" s="443">
        <v>46173</v>
      </c>
      <c r="J457" s="444" t="s">
        <v>810</v>
      </c>
      <c r="K457" s="444" t="s">
        <v>811</v>
      </c>
      <c r="L457" s="445">
        <v>23</v>
      </c>
      <c r="M457" s="445">
        <v>3</v>
      </c>
      <c r="N457" s="445">
        <v>4</v>
      </c>
      <c r="O457" s="445">
        <v>1</v>
      </c>
      <c r="P457" s="445">
        <v>0</v>
      </c>
      <c r="Q457" s="445">
        <v>0</v>
      </c>
      <c r="R457" s="452"/>
      <c r="S457" s="146" t="str">
        <f t="shared" si="44"/>
        <v>Worker-3</v>
      </c>
    </row>
    <row r="458" spans="1:19" x14ac:dyDescent="0.45">
      <c r="A458" s="144" t="str">
        <f t="shared" si="45"/>
        <v>SK3CW1508</v>
      </c>
      <c r="B458" s="143" t="str">
        <f t="shared" si="46"/>
        <v>May2026_SK3CW1508</v>
      </c>
      <c r="C458" s="143" t="str">
        <f>IF(A458="","",IF(COUNTIF($B$2:B457,B458)&gt;0,"⚠ DUPLICATE","OK"))</f>
        <v>OK</v>
      </c>
      <c r="D458" s="146" t="str">
        <f>IF($A458="","",IF(ISNA(_xlfn.XLOOKUP(TRIM($A458),MASTER_Workers!$B$2:$B$474,MASTER_Workers!$B$2:$B$474)),"Master Missing","OK"))</f>
        <v>OK</v>
      </c>
      <c r="E458" s="146" t="str">
        <f>IF(A458="","",IF(COUNTIF(Month_Engine!B:B,TRIM(J458))&gt;0,"OK","Missing"))</f>
        <v>OK</v>
      </c>
      <c r="F458" s="146">
        <f t="shared" si="47"/>
        <v>31</v>
      </c>
      <c r="G458" s="146">
        <f t="shared" si="42"/>
        <v>25</v>
      </c>
      <c r="H458" s="150" t="str">
        <f t="shared" si="43"/>
        <v>OK</v>
      </c>
      <c r="I458" s="443">
        <v>46173</v>
      </c>
      <c r="J458" s="444" t="s">
        <v>812</v>
      </c>
      <c r="K458" s="444" t="s">
        <v>813</v>
      </c>
      <c r="L458" s="445">
        <v>24</v>
      </c>
      <c r="M458" s="445">
        <v>2</v>
      </c>
      <c r="N458" s="445">
        <v>4</v>
      </c>
      <c r="O458" s="445">
        <v>1</v>
      </c>
      <c r="P458" s="445">
        <v>0</v>
      </c>
      <c r="Q458" s="445">
        <v>0</v>
      </c>
      <c r="R458" s="452"/>
      <c r="S458" s="146" t="str">
        <f t="shared" si="44"/>
        <v>Worker-3</v>
      </c>
    </row>
    <row r="459" spans="1:19" x14ac:dyDescent="0.45">
      <c r="A459" s="144" t="str">
        <f t="shared" si="45"/>
        <v>SK3CW1509</v>
      </c>
      <c r="B459" s="143" t="str">
        <f t="shared" si="46"/>
        <v>May2026_SK3CW1509</v>
      </c>
      <c r="C459" s="143" t="str">
        <f>IF(A459="","",IF(COUNTIF($B$2:B458,B459)&gt;0,"⚠ DUPLICATE","OK"))</f>
        <v>OK</v>
      </c>
      <c r="D459" s="146" t="str">
        <f>IF($A459="","",IF(ISNA(_xlfn.XLOOKUP(TRIM($A459),MASTER_Workers!$B$2:$B$474,MASTER_Workers!$B$2:$B$474)),"Master Missing","OK"))</f>
        <v>OK</v>
      </c>
      <c r="E459" s="146" t="str">
        <f>IF(A459="","",IF(COUNTIF(Month_Engine!B:B,TRIM(J459))&gt;0,"OK","Missing"))</f>
        <v>OK</v>
      </c>
      <c r="F459" s="146">
        <f t="shared" si="47"/>
        <v>31</v>
      </c>
      <c r="G459" s="146">
        <f t="shared" si="42"/>
        <v>21</v>
      </c>
      <c r="H459" s="150" t="str">
        <f t="shared" si="43"/>
        <v>OK</v>
      </c>
      <c r="I459" s="443">
        <v>46173</v>
      </c>
      <c r="J459" s="444" t="s">
        <v>814</v>
      </c>
      <c r="K459" s="444" t="s">
        <v>815</v>
      </c>
      <c r="L459" s="445">
        <v>20</v>
      </c>
      <c r="M459" s="445">
        <v>6</v>
      </c>
      <c r="N459" s="445">
        <v>4</v>
      </c>
      <c r="O459" s="445">
        <v>1</v>
      </c>
      <c r="P459" s="445">
        <v>0</v>
      </c>
      <c r="Q459" s="445">
        <v>0</v>
      </c>
      <c r="R459" s="452"/>
      <c r="S459" s="146" t="str">
        <f t="shared" si="44"/>
        <v>Worker-3</v>
      </c>
    </row>
    <row r="460" spans="1:19" x14ac:dyDescent="0.45">
      <c r="A460" s="144" t="str">
        <f t="shared" si="45"/>
        <v>SK3CW1512</v>
      </c>
      <c r="B460" s="143" t="str">
        <f t="shared" si="46"/>
        <v>May2026_SK3CW1512</v>
      </c>
      <c r="C460" s="143" t="str">
        <f>IF(A460="","",IF(COUNTIF($B$2:B459,B460)&gt;0,"⚠ DUPLICATE","OK"))</f>
        <v>OK</v>
      </c>
      <c r="D460" s="146" t="str">
        <f>IF($A460="","",IF(ISNA(_xlfn.XLOOKUP(TRIM($A460),MASTER_Workers!$B$2:$B$474,MASTER_Workers!$B$2:$B$474)),"Master Missing","OK"))</f>
        <v>OK</v>
      </c>
      <c r="E460" s="146" t="str">
        <f>IF(A460="","",IF(COUNTIF(Month_Engine!B:B,TRIM(J460))&gt;0,"OK","Missing"))</f>
        <v>OK</v>
      </c>
      <c r="F460" s="146">
        <f t="shared" si="47"/>
        <v>31</v>
      </c>
      <c r="G460" s="146">
        <f t="shared" si="42"/>
        <v>27</v>
      </c>
      <c r="H460" s="150" t="str">
        <f t="shared" si="43"/>
        <v>OK</v>
      </c>
      <c r="I460" s="443">
        <v>46173</v>
      </c>
      <c r="J460" s="444" t="s">
        <v>818</v>
      </c>
      <c r="K460" s="444" t="s">
        <v>819</v>
      </c>
      <c r="L460" s="445">
        <v>26</v>
      </c>
      <c r="M460" s="445">
        <v>0</v>
      </c>
      <c r="N460" s="445">
        <v>4</v>
      </c>
      <c r="O460" s="445">
        <v>1</v>
      </c>
      <c r="P460" s="445">
        <v>0</v>
      </c>
      <c r="Q460" s="445">
        <v>0</v>
      </c>
      <c r="R460" s="452"/>
      <c r="S460" s="146" t="str">
        <f t="shared" si="44"/>
        <v>Worker-3</v>
      </c>
    </row>
    <row r="461" spans="1:19" x14ac:dyDescent="0.45">
      <c r="A461" s="144" t="str">
        <f t="shared" si="45"/>
        <v>SK3CW1514</v>
      </c>
      <c r="B461" s="143" t="str">
        <f t="shared" si="46"/>
        <v>May2026_SK3CW1514</v>
      </c>
      <c r="C461" s="143" t="str">
        <f>IF(A461="","",IF(COUNTIF($B$2:B460,B461)&gt;0,"⚠ DUPLICATE","OK"))</f>
        <v>OK</v>
      </c>
      <c r="D461" s="146" t="str">
        <f>IF($A461="","",IF(ISNA(_xlfn.XLOOKUP(TRIM($A461),MASTER_Workers!$B$2:$B$474,MASTER_Workers!$B$2:$B$474)),"Master Missing","OK"))</f>
        <v>OK</v>
      </c>
      <c r="E461" s="146" t="str">
        <f>IF(A461="","",IF(COUNTIF(Month_Engine!B:B,TRIM(J461))&gt;0,"OK","Missing"))</f>
        <v>OK</v>
      </c>
      <c r="F461" s="146">
        <f t="shared" si="47"/>
        <v>31</v>
      </c>
      <c r="G461" s="146">
        <f t="shared" si="42"/>
        <v>19</v>
      </c>
      <c r="H461" s="150" t="str">
        <f t="shared" si="43"/>
        <v>OK</v>
      </c>
      <c r="I461" s="443">
        <v>46173</v>
      </c>
      <c r="J461" s="444" t="s">
        <v>820</v>
      </c>
      <c r="K461" s="444" t="s">
        <v>821</v>
      </c>
      <c r="L461" s="445">
        <v>18</v>
      </c>
      <c r="M461" s="445">
        <v>8</v>
      </c>
      <c r="N461" s="445">
        <v>4</v>
      </c>
      <c r="O461" s="445">
        <v>1</v>
      </c>
      <c r="P461" s="445">
        <v>0</v>
      </c>
      <c r="Q461" s="445">
        <v>0</v>
      </c>
      <c r="R461" s="452"/>
      <c r="S461" s="146" t="str">
        <f t="shared" si="44"/>
        <v>Worker-3</v>
      </c>
    </row>
    <row r="462" spans="1:19" x14ac:dyDescent="0.45">
      <c r="A462" s="144" t="str">
        <f t="shared" si="45"/>
        <v>SK3CW1515</v>
      </c>
      <c r="B462" s="143" t="str">
        <f t="shared" si="46"/>
        <v>May2026_SK3CW1515</v>
      </c>
      <c r="C462" s="143" t="str">
        <f>IF(A462="","",IF(COUNTIF($B$2:B461,B462)&gt;0,"⚠ DUPLICATE","OK"))</f>
        <v>OK</v>
      </c>
      <c r="D462" s="146" t="str">
        <f>IF($A462="","",IF(ISNA(_xlfn.XLOOKUP(TRIM($A462),MASTER_Workers!$B$2:$B$474,MASTER_Workers!$B$2:$B$474)),"Master Missing","OK"))</f>
        <v>OK</v>
      </c>
      <c r="E462" s="146" t="str">
        <f>IF(A462="","",IF(COUNTIF(Month_Engine!B:B,TRIM(J462))&gt;0,"OK","Missing"))</f>
        <v>OK</v>
      </c>
      <c r="F462" s="146">
        <f t="shared" si="47"/>
        <v>31</v>
      </c>
      <c r="G462" s="146">
        <f t="shared" si="42"/>
        <v>22</v>
      </c>
      <c r="H462" s="150" t="str">
        <f t="shared" si="43"/>
        <v>OK</v>
      </c>
      <c r="I462" s="443">
        <v>46173</v>
      </c>
      <c r="J462" s="444" t="s">
        <v>822</v>
      </c>
      <c r="K462" s="444" t="s">
        <v>823</v>
      </c>
      <c r="L462" s="445">
        <v>21</v>
      </c>
      <c r="M462" s="445">
        <v>5</v>
      </c>
      <c r="N462" s="445">
        <v>4</v>
      </c>
      <c r="O462" s="445">
        <v>1</v>
      </c>
      <c r="P462" s="445">
        <v>0</v>
      </c>
      <c r="Q462" s="445">
        <v>0</v>
      </c>
      <c r="R462" s="452"/>
      <c r="S462" s="146" t="str">
        <f t="shared" si="44"/>
        <v>Worker-3</v>
      </c>
    </row>
    <row r="463" spans="1:19" x14ac:dyDescent="0.45">
      <c r="A463" s="144" t="str">
        <f t="shared" si="45"/>
        <v>SK3CW1516</v>
      </c>
      <c r="B463" s="143" t="str">
        <f t="shared" si="46"/>
        <v>May2026_SK3CW1516</v>
      </c>
      <c r="C463" s="143" t="str">
        <f>IF(A463="","",IF(COUNTIF($B$2:B462,B463)&gt;0,"⚠ DUPLICATE","OK"))</f>
        <v>OK</v>
      </c>
      <c r="D463" s="146" t="str">
        <f>IF($A463="","",IF(ISNA(_xlfn.XLOOKUP(TRIM($A463),MASTER_Workers!$B$2:$B$474,MASTER_Workers!$B$2:$B$474)),"Master Missing","OK"))</f>
        <v>OK</v>
      </c>
      <c r="E463" s="146" t="str">
        <f>IF(A463="","",IF(COUNTIF(Month_Engine!B:B,TRIM(J463))&gt;0,"OK","Missing"))</f>
        <v>OK</v>
      </c>
      <c r="F463" s="146">
        <f t="shared" si="47"/>
        <v>31</v>
      </c>
      <c r="G463" s="146">
        <f t="shared" si="42"/>
        <v>20</v>
      </c>
      <c r="H463" s="150" t="str">
        <f t="shared" si="43"/>
        <v>OK</v>
      </c>
      <c r="I463" s="443">
        <v>46173</v>
      </c>
      <c r="J463" s="444" t="s">
        <v>824</v>
      </c>
      <c r="K463" s="444" t="s">
        <v>825</v>
      </c>
      <c r="L463" s="445">
        <v>20</v>
      </c>
      <c r="M463" s="445">
        <v>7</v>
      </c>
      <c r="N463" s="445">
        <v>4</v>
      </c>
      <c r="O463" s="445">
        <v>0</v>
      </c>
      <c r="P463" s="445">
        <v>0</v>
      </c>
      <c r="Q463" s="445">
        <v>0</v>
      </c>
      <c r="R463" s="452"/>
      <c r="S463" s="146" t="str">
        <f t="shared" si="44"/>
        <v>Worker-3</v>
      </c>
    </row>
    <row r="464" spans="1:19" x14ac:dyDescent="0.45">
      <c r="A464" s="144" t="str">
        <f t="shared" si="45"/>
        <v>SK3CW1519</v>
      </c>
      <c r="B464" s="143" t="str">
        <f t="shared" si="46"/>
        <v>May2026_SK3CW1519</v>
      </c>
      <c r="C464" s="143" t="str">
        <f>IF(A464="","",IF(COUNTIF($B$2:B463,B464)&gt;0,"⚠ DUPLICATE","OK"))</f>
        <v>OK</v>
      </c>
      <c r="D464" s="146" t="str">
        <f>IF($A464="","",IF(ISNA(_xlfn.XLOOKUP(TRIM($A464),MASTER_Workers!$B$2:$B$474,MASTER_Workers!$B$2:$B$474)),"Master Missing","OK"))</f>
        <v>OK</v>
      </c>
      <c r="E464" s="146" t="str">
        <f>IF(A464="","",IF(COUNTIF(Month_Engine!B:B,TRIM(J464))&gt;0,"OK","Missing"))</f>
        <v>OK</v>
      </c>
      <c r="F464" s="146">
        <f t="shared" si="47"/>
        <v>31</v>
      </c>
      <c r="G464" s="146">
        <f t="shared" si="42"/>
        <v>23</v>
      </c>
      <c r="H464" s="150" t="str">
        <f t="shared" si="43"/>
        <v>OK</v>
      </c>
      <c r="I464" s="443">
        <v>46173</v>
      </c>
      <c r="J464" s="444" t="s">
        <v>826</v>
      </c>
      <c r="K464" s="444" t="s">
        <v>827</v>
      </c>
      <c r="L464" s="445">
        <v>22</v>
      </c>
      <c r="M464" s="445">
        <v>4</v>
      </c>
      <c r="N464" s="445">
        <v>4</v>
      </c>
      <c r="O464" s="445">
        <v>1</v>
      </c>
      <c r="P464" s="445">
        <v>0</v>
      </c>
      <c r="Q464" s="445">
        <v>0</v>
      </c>
      <c r="R464" s="452"/>
      <c r="S464" s="146" t="str">
        <f t="shared" si="44"/>
        <v>Worker-3</v>
      </c>
    </row>
    <row r="465" spans="1:19" x14ac:dyDescent="0.45">
      <c r="A465" s="144" t="str">
        <f t="shared" si="45"/>
        <v>SK3CW1520</v>
      </c>
      <c r="B465" s="143" t="str">
        <f t="shared" si="46"/>
        <v>May2026_SK3CW1520</v>
      </c>
      <c r="C465" s="143" t="str">
        <f>IF(A465="","",IF(COUNTIF($B$2:B464,B465)&gt;0,"⚠ DUPLICATE","OK"))</f>
        <v>OK</v>
      </c>
      <c r="D465" s="146" t="str">
        <f>IF($A465="","",IF(ISNA(_xlfn.XLOOKUP(TRIM($A465),MASTER_Workers!$B$2:$B$474,MASTER_Workers!$B$2:$B$474)),"Master Missing","OK"))</f>
        <v>OK</v>
      </c>
      <c r="E465" s="146" t="str">
        <f>IF(A465="","",IF(COUNTIF(Month_Engine!B:B,TRIM(J465))&gt;0,"OK","Missing"))</f>
        <v>OK</v>
      </c>
      <c r="F465" s="146">
        <f t="shared" si="47"/>
        <v>31</v>
      </c>
      <c r="G465" s="146">
        <f t="shared" si="42"/>
        <v>20</v>
      </c>
      <c r="H465" s="150" t="str">
        <f t="shared" si="43"/>
        <v>OK</v>
      </c>
      <c r="I465" s="443">
        <v>46173</v>
      </c>
      <c r="J465" s="444" t="s">
        <v>828</v>
      </c>
      <c r="K465" s="444" t="s">
        <v>829</v>
      </c>
      <c r="L465" s="445">
        <v>20</v>
      </c>
      <c r="M465" s="445">
        <v>7</v>
      </c>
      <c r="N465" s="445">
        <v>4</v>
      </c>
      <c r="O465" s="445">
        <v>0</v>
      </c>
      <c r="P465" s="445">
        <v>0</v>
      </c>
      <c r="Q465" s="445">
        <v>0</v>
      </c>
      <c r="R465" s="452"/>
      <c r="S465" s="146" t="str">
        <f t="shared" si="44"/>
        <v>Worker-3</v>
      </c>
    </row>
    <row r="466" spans="1:19" x14ac:dyDescent="0.45">
      <c r="A466" s="144" t="str">
        <f t="shared" si="45"/>
        <v>SK3CW1521</v>
      </c>
      <c r="B466" s="143" t="str">
        <f t="shared" si="46"/>
        <v>May2026_SK3CW1521</v>
      </c>
      <c r="C466" s="143" t="str">
        <f>IF(A466="","",IF(COUNTIF($B$2:B465,B466)&gt;0,"⚠ DUPLICATE","OK"))</f>
        <v>OK</v>
      </c>
      <c r="D466" s="146" t="str">
        <f>IF($A466="","",IF(ISNA(_xlfn.XLOOKUP(TRIM($A466),MASTER_Workers!$B$2:$B$474,MASTER_Workers!$B$2:$B$474)),"Master Missing","OK"))</f>
        <v>OK</v>
      </c>
      <c r="E466" s="146" t="str">
        <f>IF(A466="","",IF(COUNTIF(Month_Engine!B:B,TRIM(J466))&gt;0,"OK","Missing"))</f>
        <v>OK</v>
      </c>
      <c r="F466" s="146">
        <f t="shared" si="47"/>
        <v>31</v>
      </c>
      <c r="G466" s="146">
        <f t="shared" si="42"/>
        <v>21.5</v>
      </c>
      <c r="H466" s="150" t="str">
        <f t="shared" si="43"/>
        <v>OK</v>
      </c>
      <c r="I466" s="443">
        <v>46173</v>
      </c>
      <c r="J466" s="444" t="s">
        <v>830</v>
      </c>
      <c r="K466" s="444" t="s">
        <v>831</v>
      </c>
      <c r="L466" s="445">
        <v>20.5</v>
      </c>
      <c r="M466" s="445">
        <v>5.5</v>
      </c>
      <c r="N466" s="445">
        <v>4</v>
      </c>
      <c r="O466" s="445">
        <v>1</v>
      </c>
      <c r="P466" s="445">
        <v>0</v>
      </c>
      <c r="Q466" s="445">
        <v>0</v>
      </c>
      <c r="R466" s="452"/>
      <c r="S466" s="146" t="str">
        <f t="shared" si="44"/>
        <v>Worker-3</v>
      </c>
    </row>
    <row r="467" spans="1:19" x14ac:dyDescent="0.45">
      <c r="A467" s="144" t="str">
        <f t="shared" si="45"/>
        <v>SK3CW1522</v>
      </c>
      <c r="B467" s="143" t="str">
        <f t="shared" si="46"/>
        <v>May2026_SK3CW1522</v>
      </c>
      <c r="C467" s="143" t="str">
        <f>IF(A467="","",IF(COUNTIF($B$2:B466,B467)&gt;0,"⚠ DUPLICATE","OK"))</f>
        <v>OK</v>
      </c>
      <c r="D467" s="146" t="str">
        <f>IF($A467="","",IF(ISNA(_xlfn.XLOOKUP(TRIM($A467),MASTER_Workers!$B$2:$B$474,MASTER_Workers!$B$2:$B$474)),"Master Missing","OK"))</f>
        <v>OK</v>
      </c>
      <c r="E467" s="146" t="str">
        <f>IF(A467="","",IF(COUNTIF(Month_Engine!B:B,TRIM(J467))&gt;0,"OK","Missing"))</f>
        <v>OK</v>
      </c>
      <c r="F467" s="146">
        <f t="shared" si="47"/>
        <v>31</v>
      </c>
      <c r="G467" s="146">
        <f t="shared" si="42"/>
        <v>24</v>
      </c>
      <c r="H467" s="150" t="str">
        <f t="shared" si="43"/>
        <v>OK</v>
      </c>
      <c r="I467" s="443">
        <v>46173</v>
      </c>
      <c r="J467" s="444" t="s">
        <v>832</v>
      </c>
      <c r="K467" s="444" t="s">
        <v>833</v>
      </c>
      <c r="L467" s="445">
        <v>23</v>
      </c>
      <c r="M467" s="445">
        <v>3</v>
      </c>
      <c r="N467" s="445">
        <v>4</v>
      </c>
      <c r="O467" s="445">
        <v>1</v>
      </c>
      <c r="P467" s="445">
        <v>0</v>
      </c>
      <c r="Q467" s="445">
        <v>0</v>
      </c>
      <c r="R467" s="452"/>
      <c r="S467" s="146" t="str">
        <f t="shared" si="44"/>
        <v>Worker-3</v>
      </c>
    </row>
    <row r="468" spans="1:19" x14ac:dyDescent="0.45">
      <c r="A468" s="144" t="str">
        <f t="shared" si="45"/>
        <v>SK3CW1523</v>
      </c>
      <c r="B468" s="143" t="str">
        <f t="shared" si="46"/>
        <v>May2026_SK3CW1523</v>
      </c>
      <c r="C468" s="143" t="str">
        <f>IF(A468="","",IF(COUNTIF($B$2:B467,B468)&gt;0,"⚠ DUPLICATE","OK"))</f>
        <v>OK</v>
      </c>
      <c r="D468" s="146" t="str">
        <f>IF($A468="","",IF(ISNA(_xlfn.XLOOKUP(TRIM($A468),MASTER_Workers!$B$2:$B$474,MASTER_Workers!$B$2:$B$474)),"Master Missing","OK"))</f>
        <v>OK</v>
      </c>
      <c r="E468" s="146" t="str">
        <f>IF(A468="","",IF(COUNTIF(Month_Engine!B:B,TRIM(J468))&gt;0,"OK","Missing"))</f>
        <v>OK</v>
      </c>
      <c r="F468" s="146">
        <f t="shared" si="47"/>
        <v>31</v>
      </c>
      <c r="G468" s="146">
        <f t="shared" si="42"/>
        <v>19</v>
      </c>
      <c r="H468" s="150" t="str">
        <f t="shared" si="43"/>
        <v>OK</v>
      </c>
      <c r="I468" s="443">
        <v>46173</v>
      </c>
      <c r="J468" s="444" t="s">
        <v>834</v>
      </c>
      <c r="K468" s="444" t="s">
        <v>835</v>
      </c>
      <c r="L468" s="445">
        <v>19</v>
      </c>
      <c r="M468" s="445">
        <v>8</v>
      </c>
      <c r="N468" s="445">
        <v>4</v>
      </c>
      <c r="O468" s="445">
        <v>0</v>
      </c>
      <c r="P468" s="445">
        <v>0</v>
      </c>
      <c r="Q468" s="445">
        <v>0</v>
      </c>
      <c r="R468" s="452"/>
      <c r="S468" s="146" t="str">
        <f t="shared" si="44"/>
        <v>Worker-3</v>
      </c>
    </row>
    <row r="469" spans="1:19" x14ac:dyDescent="0.45">
      <c r="A469" s="144" t="str">
        <f t="shared" si="45"/>
        <v>SK3CW1524</v>
      </c>
      <c r="B469" s="143" t="str">
        <f t="shared" si="46"/>
        <v>May2026_SK3CW1524</v>
      </c>
      <c r="C469" s="143" t="str">
        <f>IF(A469="","",IF(COUNTIF($B$2:B468,B469)&gt;0,"⚠ DUPLICATE","OK"))</f>
        <v>OK</v>
      </c>
      <c r="D469" s="146" t="str">
        <f>IF($A469="","",IF(ISNA(_xlfn.XLOOKUP(TRIM($A469),MASTER_Workers!$B$2:$B$474,MASTER_Workers!$B$2:$B$474)),"Master Missing","OK"))</f>
        <v>OK</v>
      </c>
      <c r="E469" s="146" t="str">
        <f>IF(A469="","",IF(COUNTIF(Month_Engine!B:B,TRIM(J469))&gt;0,"OK","Missing"))</f>
        <v>OK</v>
      </c>
      <c r="F469" s="146">
        <f t="shared" si="47"/>
        <v>31</v>
      </c>
      <c r="G469" s="146">
        <f t="shared" si="42"/>
        <v>22</v>
      </c>
      <c r="H469" s="150" t="str">
        <f t="shared" si="43"/>
        <v>OK</v>
      </c>
      <c r="I469" s="443">
        <v>46173</v>
      </c>
      <c r="J469" s="444" t="s">
        <v>836</v>
      </c>
      <c r="K469" s="444" t="s">
        <v>837</v>
      </c>
      <c r="L469" s="445">
        <v>21</v>
      </c>
      <c r="M469" s="445">
        <v>5</v>
      </c>
      <c r="N469" s="445">
        <v>4</v>
      </c>
      <c r="O469" s="445">
        <v>1</v>
      </c>
      <c r="P469" s="445">
        <v>0</v>
      </c>
      <c r="Q469" s="445">
        <v>0</v>
      </c>
      <c r="R469" s="452"/>
      <c r="S469" s="146" t="str">
        <f t="shared" si="44"/>
        <v>Worker-3</v>
      </c>
    </row>
    <row r="470" spans="1:19" x14ac:dyDescent="0.45">
      <c r="A470" s="144" t="str">
        <f t="shared" si="45"/>
        <v>SK3CW1525</v>
      </c>
      <c r="B470" s="143" t="str">
        <f t="shared" si="46"/>
        <v>May2026_SK3CW1525</v>
      </c>
      <c r="C470" s="143" t="str">
        <f>IF(A470="","",IF(COUNTIF($B$2:B469,B470)&gt;0,"⚠ DUPLICATE","OK"))</f>
        <v>OK</v>
      </c>
      <c r="D470" s="146" t="str">
        <f>IF($A470="","",IF(ISNA(_xlfn.XLOOKUP(TRIM($A470),MASTER_Workers!$B$2:$B$474,MASTER_Workers!$B$2:$B$474)),"Master Missing","OK"))</f>
        <v>OK</v>
      </c>
      <c r="E470" s="146" t="str">
        <f>IF(A470="","",IF(COUNTIF(Month_Engine!B:B,TRIM(J470))&gt;0,"OK","Missing"))</f>
        <v>OK</v>
      </c>
      <c r="F470" s="146">
        <f t="shared" si="47"/>
        <v>31</v>
      </c>
      <c r="G470" s="146">
        <f t="shared" si="42"/>
        <v>17</v>
      </c>
      <c r="H470" s="150" t="str">
        <f t="shared" si="43"/>
        <v>OK</v>
      </c>
      <c r="I470" s="443">
        <v>46173</v>
      </c>
      <c r="J470" s="444" t="s">
        <v>838</v>
      </c>
      <c r="K470" s="444" t="s">
        <v>839</v>
      </c>
      <c r="L470" s="445">
        <v>16</v>
      </c>
      <c r="M470" s="445">
        <v>10</v>
      </c>
      <c r="N470" s="445">
        <v>4</v>
      </c>
      <c r="O470" s="445">
        <v>1</v>
      </c>
      <c r="P470" s="445">
        <v>0</v>
      </c>
      <c r="Q470" s="445">
        <v>0</v>
      </c>
      <c r="R470" s="452"/>
      <c r="S470" s="146" t="str">
        <f t="shared" si="44"/>
        <v>Worker-3</v>
      </c>
    </row>
    <row r="471" spans="1:19" x14ac:dyDescent="0.45">
      <c r="A471" s="144" t="str">
        <f t="shared" si="45"/>
        <v>SK3CW1528</v>
      </c>
      <c r="B471" s="143" t="str">
        <f t="shared" si="46"/>
        <v>May2026_SK3CW1528</v>
      </c>
      <c r="C471" s="143" t="str">
        <f>IF(A471="","",IF(COUNTIF($B$2:B470,B471)&gt;0,"⚠ DUPLICATE","OK"))</f>
        <v>OK</v>
      </c>
      <c r="D471" s="146" t="str">
        <f>IF($A471="","",IF(ISNA(_xlfn.XLOOKUP(TRIM($A471),MASTER_Workers!$B$2:$B$474,MASTER_Workers!$B$2:$B$474)),"Master Missing","OK"))</f>
        <v>OK</v>
      </c>
      <c r="E471" s="146" t="str">
        <f>IF(A471="","",IF(COUNTIF(Month_Engine!B:B,TRIM(J471))&gt;0,"OK","Missing"))</f>
        <v>OK</v>
      </c>
      <c r="F471" s="146">
        <f t="shared" si="47"/>
        <v>31</v>
      </c>
      <c r="G471" s="146">
        <f t="shared" si="42"/>
        <v>18</v>
      </c>
      <c r="H471" s="150" t="str">
        <f t="shared" si="43"/>
        <v>OK</v>
      </c>
      <c r="I471" s="443">
        <v>46173</v>
      </c>
      <c r="J471" s="444" t="s">
        <v>840</v>
      </c>
      <c r="K471" s="444" t="s">
        <v>841</v>
      </c>
      <c r="L471" s="445">
        <v>17</v>
      </c>
      <c r="M471" s="445">
        <v>9</v>
      </c>
      <c r="N471" s="445">
        <v>4</v>
      </c>
      <c r="O471" s="445">
        <v>1</v>
      </c>
      <c r="P471" s="445">
        <v>0</v>
      </c>
      <c r="Q471" s="445">
        <v>0</v>
      </c>
      <c r="R471" s="452"/>
      <c r="S471" s="146" t="str">
        <f t="shared" si="44"/>
        <v>Worker-3</v>
      </c>
    </row>
    <row r="472" spans="1:19" x14ac:dyDescent="0.45">
      <c r="A472" s="144" t="str">
        <f t="shared" si="45"/>
        <v>SK3CW1533</v>
      </c>
      <c r="B472" s="143" t="str">
        <f t="shared" si="46"/>
        <v>May2026_SK3CW1533</v>
      </c>
      <c r="C472" s="143" t="str">
        <f>IF(A472="","",IF(COUNTIF($B$2:B471,B472)&gt;0,"⚠ DUPLICATE","OK"))</f>
        <v>OK</v>
      </c>
      <c r="D472" s="146" t="str">
        <f>IF($A472="","",IF(ISNA(_xlfn.XLOOKUP(TRIM($A472),MASTER_Workers!$B$2:$B$474,MASTER_Workers!$B$2:$B$474)),"Master Missing","OK"))</f>
        <v>OK</v>
      </c>
      <c r="E472" s="146" t="str">
        <f>IF(A472="","",IF(COUNTIF(Month_Engine!B:B,TRIM(J472))&gt;0,"OK","Missing"))</f>
        <v>OK</v>
      </c>
      <c r="F472" s="146">
        <f t="shared" si="47"/>
        <v>31</v>
      </c>
      <c r="G472" s="146">
        <f t="shared" si="42"/>
        <v>24</v>
      </c>
      <c r="H472" s="150" t="str">
        <f t="shared" si="43"/>
        <v>OK</v>
      </c>
      <c r="I472" s="443">
        <v>46173</v>
      </c>
      <c r="J472" s="444" t="s">
        <v>842</v>
      </c>
      <c r="K472" s="444" t="s">
        <v>843</v>
      </c>
      <c r="L472" s="445">
        <v>23</v>
      </c>
      <c r="M472" s="445">
        <v>3</v>
      </c>
      <c r="N472" s="445">
        <v>4</v>
      </c>
      <c r="O472" s="445">
        <v>1</v>
      </c>
      <c r="P472" s="445">
        <v>0</v>
      </c>
      <c r="Q472" s="445">
        <v>0</v>
      </c>
      <c r="R472" s="452"/>
      <c r="S472" s="146" t="str">
        <f t="shared" si="44"/>
        <v>Worker-3</v>
      </c>
    </row>
    <row r="473" spans="1:19" x14ac:dyDescent="0.45">
      <c r="A473" s="144" t="str">
        <f t="shared" si="45"/>
        <v>SK3CW1534</v>
      </c>
      <c r="B473" s="143" t="str">
        <f t="shared" si="46"/>
        <v>May2026_SK3CW1534</v>
      </c>
      <c r="C473" s="143" t="str">
        <f>IF(A473="","",IF(COUNTIF($B$2:B472,B473)&gt;0,"⚠ DUPLICATE","OK"))</f>
        <v>OK</v>
      </c>
      <c r="D473" s="146" t="str">
        <f>IF($A473="","",IF(ISNA(_xlfn.XLOOKUP(TRIM($A473),MASTER_Workers!$B$2:$B$474,MASTER_Workers!$B$2:$B$474)),"Master Missing","OK"))</f>
        <v>OK</v>
      </c>
      <c r="E473" s="146" t="str">
        <f>IF(A473="","",IF(COUNTIF(Month_Engine!B:B,TRIM(J473))&gt;0,"OK","Missing"))</f>
        <v>OK</v>
      </c>
      <c r="F473" s="146">
        <f t="shared" si="47"/>
        <v>31</v>
      </c>
      <c r="G473" s="146">
        <f t="shared" si="42"/>
        <v>22</v>
      </c>
      <c r="H473" s="150" t="str">
        <f t="shared" si="43"/>
        <v>OK</v>
      </c>
      <c r="I473" s="443">
        <v>46173</v>
      </c>
      <c r="J473" s="444" t="s">
        <v>844</v>
      </c>
      <c r="K473" s="444" t="s">
        <v>845</v>
      </c>
      <c r="L473" s="445">
        <v>21</v>
      </c>
      <c r="M473" s="445">
        <v>5</v>
      </c>
      <c r="N473" s="445">
        <v>4</v>
      </c>
      <c r="O473" s="445">
        <v>1</v>
      </c>
      <c r="P473" s="445">
        <v>0</v>
      </c>
      <c r="Q473" s="445">
        <v>0</v>
      </c>
      <c r="R473" s="452"/>
      <c r="S473" s="146" t="str">
        <f t="shared" si="44"/>
        <v>Worker-3</v>
      </c>
    </row>
    <row r="474" spans="1:19" x14ac:dyDescent="0.45">
      <c r="A474" s="144" t="str">
        <f t="shared" si="45"/>
        <v>SK3CW1536</v>
      </c>
      <c r="B474" s="143" t="str">
        <f t="shared" si="46"/>
        <v>May2026_SK3CW1536</v>
      </c>
      <c r="C474" s="143" t="str">
        <f>IF(A474="","",IF(COUNTIF($B$2:B473,B474)&gt;0,"⚠ DUPLICATE","OK"))</f>
        <v>OK</v>
      </c>
      <c r="D474" s="146" t="str">
        <f>IF($A474="","",IF(ISNA(_xlfn.XLOOKUP(TRIM($A474),MASTER_Workers!$B$2:$B$474,MASTER_Workers!$B$2:$B$474)),"Master Missing","OK"))</f>
        <v>OK</v>
      </c>
      <c r="E474" s="146" t="str">
        <f>IF(A474="","",IF(COUNTIF(Month_Engine!B:B,TRIM(J474))&gt;0,"OK","Missing"))</f>
        <v>OK</v>
      </c>
      <c r="F474" s="146">
        <f t="shared" si="47"/>
        <v>31</v>
      </c>
      <c r="G474" s="146">
        <f t="shared" si="42"/>
        <v>24</v>
      </c>
      <c r="H474" s="150" t="str">
        <f t="shared" si="43"/>
        <v>OK</v>
      </c>
      <c r="I474" s="443">
        <v>46173</v>
      </c>
      <c r="J474" s="444" t="s">
        <v>846</v>
      </c>
      <c r="K474" s="444" t="s">
        <v>847</v>
      </c>
      <c r="L474" s="445">
        <v>23</v>
      </c>
      <c r="M474" s="445">
        <v>3</v>
      </c>
      <c r="N474" s="445">
        <v>4</v>
      </c>
      <c r="O474" s="445">
        <v>1</v>
      </c>
      <c r="P474" s="445">
        <v>0</v>
      </c>
      <c r="Q474" s="445">
        <v>0</v>
      </c>
      <c r="R474" s="452"/>
      <c r="S474" s="146" t="str">
        <f t="shared" si="44"/>
        <v>Worker-3</v>
      </c>
    </row>
    <row r="475" spans="1:19" x14ac:dyDescent="0.45">
      <c r="A475" s="144" t="str">
        <f t="shared" si="45"/>
        <v>SK3CW1540</v>
      </c>
      <c r="B475" s="143" t="str">
        <f t="shared" si="46"/>
        <v>May2026_SK3CW1540</v>
      </c>
      <c r="C475" s="143" t="str">
        <f>IF(A475="","",IF(COUNTIF($B$2:B474,B475)&gt;0,"⚠ DUPLICATE","OK"))</f>
        <v>OK</v>
      </c>
      <c r="D475" s="146" t="str">
        <f>IF($A475="","",IF(ISNA(_xlfn.XLOOKUP(TRIM($A475),MASTER_Workers!$B$2:$B$474,MASTER_Workers!$B$2:$B$474)),"Master Missing","OK"))</f>
        <v>OK</v>
      </c>
      <c r="E475" s="146" t="str">
        <f>IF(A475="","",IF(COUNTIF(Month_Engine!B:B,TRIM(J475))&gt;0,"OK","Missing"))</f>
        <v>OK</v>
      </c>
      <c r="F475" s="146">
        <f t="shared" si="47"/>
        <v>31</v>
      </c>
      <c r="G475" s="146">
        <f t="shared" si="42"/>
        <v>14</v>
      </c>
      <c r="H475" s="150" t="str">
        <f t="shared" si="43"/>
        <v>OK</v>
      </c>
      <c r="I475" s="443">
        <v>46173</v>
      </c>
      <c r="J475" s="444" t="s">
        <v>848</v>
      </c>
      <c r="K475" s="444" t="s">
        <v>849</v>
      </c>
      <c r="L475" s="445">
        <v>14</v>
      </c>
      <c r="M475" s="445">
        <v>13</v>
      </c>
      <c r="N475" s="445">
        <v>4</v>
      </c>
      <c r="O475" s="445">
        <v>0</v>
      </c>
      <c r="P475" s="445">
        <v>0</v>
      </c>
      <c r="Q475" s="445">
        <v>0</v>
      </c>
      <c r="R475" s="452"/>
      <c r="S475" s="146" t="str">
        <f t="shared" si="44"/>
        <v>Worker-3</v>
      </c>
    </row>
    <row r="476" spans="1:19" x14ac:dyDescent="0.45">
      <c r="A476" s="144" t="str">
        <f t="shared" si="45"/>
        <v>SK3CW1541</v>
      </c>
      <c r="B476" s="143" t="str">
        <f t="shared" si="46"/>
        <v>May2026_SK3CW1541</v>
      </c>
      <c r="C476" s="143" t="str">
        <f>IF(A476="","",IF(COUNTIF($B$2:B475,B476)&gt;0,"⚠ DUPLICATE","OK"))</f>
        <v>OK</v>
      </c>
      <c r="D476" s="146" t="str">
        <f>IF($A476="","",IF(ISNA(_xlfn.XLOOKUP(TRIM($A476),MASTER_Workers!$B$2:$B$474,MASTER_Workers!$B$2:$B$474)),"Master Missing","OK"))</f>
        <v>OK</v>
      </c>
      <c r="E476" s="146" t="str">
        <f>IF(A476="","",IF(COUNTIF(Month_Engine!B:B,TRIM(J476))&gt;0,"OK","Missing"))</f>
        <v>OK</v>
      </c>
      <c r="F476" s="146">
        <f t="shared" si="47"/>
        <v>31</v>
      </c>
      <c r="G476" s="146">
        <f t="shared" si="42"/>
        <v>20</v>
      </c>
      <c r="H476" s="150" t="str">
        <f t="shared" si="43"/>
        <v>OK</v>
      </c>
      <c r="I476" s="443">
        <v>46173</v>
      </c>
      <c r="J476" s="444" t="s">
        <v>850</v>
      </c>
      <c r="K476" s="444" t="s">
        <v>851</v>
      </c>
      <c r="L476" s="445">
        <v>19</v>
      </c>
      <c r="M476" s="445">
        <v>7</v>
      </c>
      <c r="N476" s="445">
        <v>4</v>
      </c>
      <c r="O476" s="445">
        <v>1</v>
      </c>
      <c r="P476" s="445">
        <v>0</v>
      </c>
      <c r="Q476" s="445">
        <v>0</v>
      </c>
      <c r="R476" s="452"/>
      <c r="S476" s="146" t="str">
        <f t="shared" si="44"/>
        <v>Worker-3</v>
      </c>
    </row>
    <row r="477" spans="1:19" x14ac:dyDescent="0.45">
      <c r="A477" s="144" t="str">
        <f t="shared" si="45"/>
        <v>SK3CW1542</v>
      </c>
      <c r="B477" s="143" t="str">
        <f t="shared" si="46"/>
        <v>May2026_SK3CW1542</v>
      </c>
      <c r="C477" s="143" t="str">
        <f>IF(A477="","",IF(COUNTIF($B$2:B476,B477)&gt;0,"⚠ DUPLICATE","OK"))</f>
        <v>OK</v>
      </c>
      <c r="D477" s="146" t="str">
        <f>IF($A477="","",IF(ISNA(_xlfn.XLOOKUP(TRIM($A477),MASTER_Workers!$B$2:$B$474,MASTER_Workers!$B$2:$B$474)),"Master Missing","OK"))</f>
        <v>OK</v>
      </c>
      <c r="E477" s="146" t="str">
        <f>IF(A477="","",IF(COUNTIF(Month_Engine!B:B,TRIM(J477))&gt;0,"OK","Missing"))</f>
        <v>OK</v>
      </c>
      <c r="F477" s="146">
        <f t="shared" si="47"/>
        <v>31</v>
      </c>
      <c r="G477" s="146">
        <f t="shared" si="42"/>
        <v>26</v>
      </c>
      <c r="H477" s="150" t="str">
        <f t="shared" si="43"/>
        <v>OK</v>
      </c>
      <c r="I477" s="443">
        <v>46173</v>
      </c>
      <c r="J477" s="444" t="s">
        <v>852</v>
      </c>
      <c r="K477" s="444" t="s">
        <v>853</v>
      </c>
      <c r="L477" s="445">
        <v>25</v>
      </c>
      <c r="M477" s="445">
        <v>1</v>
      </c>
      <c r="N477" s="445">
        <v>4</v>
      </c>
      <c r="O477" s="445">
        <v>1</v>
      </c>
      <c r="P477" s="445">
        <v>0</v>
      </c>
      <c r="Q477" s="445">
        <v>0</v>
      </c>
      <c r="R477" s="452"/>
      <c r="S477" s="146" t="str">
        <f t="shared" si="44"/>
        <v>Worker-3</v>
      </c>
    </row>
    <row r="478" spans="1:19" x14ac:dyDescent="0.45">
      <c r="A478" s="144" t="str">
        <f t="shared" si="45"/>
        <v>SK3CW1544</v>
      </c>
      <c r="B478" s="143" t="str">
        <f t="shared" si="46"/>
        <v>May2026_SK3CW1544</v>
      </c>
      <c r="C478" s="143" t="str">
        <f>IF(A478="","",IF(COUNTIF($B$2:B477,B478)&gt;0,"⚠ DUPLICATE","OK"))</f>
        <v>OK</v>
      </c>
      <c r="D478" s="146" t="str">
        <f>IF($A478="","",IF(ISNA(_xlfn.XLOOKUP(TRIM($A478),MASTER_Workers!$B$2:$B$474,MASTER_Workers!$B$2:$B$474)),"Master Missing","OK"))</f>
        <v>OK</v>
      </c>
      <c r="E478" s="146" t="str">
        <f>IF(A478="","",IF(COUNTIF(Month_Engine!B:B,TRIM(J478))&gt;0,"OK","Missing"))</f>
        <v>OK</v>
      </c>
      <c r="F478" s="146">
        <f t="shared" si="47"/>
        <v>31</v>
      </c>
      <c r="G478" s="146">
        <f t="shared" si="42"/>
        <v>26</v>
      </c>
      <c r="H478" s="150" t="str">
        <f t="shared" si="43"/>
        <v>OK</v>
      </c>
      <c r="I478" s="443">
        <v>46173</v>
      </c>
      <c r="J478" s="444" t="s">
        <v>854</v>
      </c>
      <c r="K478" s="444" t="s">
        <v>855</v>
      </c>
      <c r="L478" s="445">
        <v>25</v>
      </c>
      <c r="M478" s="445">
        <v>1</v>
      </c>
      <c r="N478" s="445">
        <v>4</v>
      </c>
      <c r="O478" s="445">
        <v>1</v>
      </c>
      <c r="P478" s="445">
        <v>0</v>
      </c>
      <c r="Q478" s="445">
        <v>0</v>
      </c>
      <c r="R478" s="452"/>
      <c r="S478" s="146" t="str">
        <f t="shared" si="44"/>
        <v>Worker-3</v>
      </c>
    </row>
    <row r="479" spans="1:19" x14ac:dyDescent="0.45">
      <c r="A479" s="144" t="str">
        <f t="shared" si="45"/>
        <v>SK3CW1545</v>
      </c>
      <c r="B479" s="143" t="str">
        <f t="shared" si="46"/>
        <v>May2026_SK3CW1545</v>
      </c>
      <c r="C479" s="143" t="str">
        <f>IF(A479="","",IF(COUNTIF($B$2:B478,B479)&gt;0,"⚠ DUPLICATE","OK"))</f>
        <v>OK</v>
      </c>
      <c r="D479" s="146" t="str">
        <f>IF($A479="","",IF(ISNA(_xlfn.XLOOKUP(TRIM($A479),MASTER_Workers!$B$2:$B$474,MASTER_Workers!$B$2:$B$474)),"Master Missing","OK"))</f>
        <v>OK</v>
      </c>
      <c r="E479" s="146" t="str">
        <f>IF(A479="","",IF(COUNTIF(Month_Engine!B:B,TRIM(J479))&gt;0,"OK","Missing"))</f>
        <v>OK</v>
      </c>
      <c r="F479" s="146">
        <f t="shared" si="47"/>
        <v>31</v>
      </c>
      <c r="G479" s="146">
        <f t="shared" si="42"/>
        <v>24</v>
      </c>
      <c r="H479" s="150" t="str">
        <f t="shared" si="43"/>
        <v>OK</v>
      </c>
      <c r="I479" s="443">
        <v>46173</v>
      </c>
      <c r="J479" s="444" t="s">
        <v>856</v>
      </c>
      <c r="K479" s="444" t="s">
        <v>857</v>
      </c>
      <c r="L479" s="445">
        <v>23</v>
      </c>
      <c r="M479" s="445">
        <v>3</v>
      </c>
      <c r="N479" s="445">
        <v>4</v>
      </c>
      <c r="O479" s="445">
        <v>1</v>
      </c>
      <c r="P479" s="445">
        <v>0</v>
      </c>
      <c r="Q479" s="445">
        <v>0</v>
      </c>
      <c r="R479" s="452"/>
      <c r="S479" s="146" t="str">
        <f t="shared" si="44"/>
        <v>Worker-3</v>
      </c>
    </row>
    <row r="480" spans="1:19" x14ac:dyDescent="0.45">
      <c r="A480" s="144" t="str">
        <f t="shared" si="45"/>
        <v>SK3CW1548</v>
      </c>
      <c r="B480" s="143" t="str">
        <f t="shared" si="46"/>
        <v>May2026_SK3CW1548</v>
      </c>
      <c r="C480" s="143" t="str">
        <f>IF(A480="","",IF(COUNTIF($B$2:B479,B480)&gt;0,"⚠ DUPLICATE","OK"))</f>
        <v>OK</v>
      </c>
      <c r="D480" s="146" t="str">
        <f>IF($A480="","",IF(ISNA(_xlfn.XLOOKUP(TRIM($A480),MASTER_Workers!$B$2:$B$474,MASTER_Workers!$B$2:$B$474)),"Master Missing","OK"))</f>
        <v>OK</v>
      </c>
      <c r="E480" s="146" t="str">
        <f>IF(A480="","",IF(COUNTIF(Month_Engine!B:B,TRIM(J480))&gt;0,"OK","Missing"))</f>
        <v>OK</v>
      </c>
      <c r="F480" s="146">
        <f t="shared" si="47"/>
        <v>31</v>
      </c>
      <c r="G480" s="146">
        <f t="shared" si="42"/>
        <v>24</v>
      </c>
      <c r="H480" s="150" t="str">
        <f t="shared" si="43"/>
        <v>OK</v>
      </c>
      <c r="I480" s="443">
        <v>46173</v>
      </c>
      <c r="J480" s="444" t="s">
        <v>860</v>
      </c>
      <c r="K480" s="444" t="s">
        <v>861</v>
      </c>
      <c r="L480" s="445">
        <v>23</v>
      </c>
      <c r="M480" s="445">
        <v>3</v>
      </c>
      <c r="N480" s="445">
        <v>4</v>
      </c>
      <c r="O480" s="445">
        <v>1</v>
      </c>
      <c r="P480" s="445">
        <v>0</v>
      </c>
      <c r="Q480" s="445">
        <v>0</v>
      </c>
      <c r="R480" s="452"/>
      <c r="S480" s="146" t="str">
        <f t="shared" si="44"/>
        <v>Worker-3</v>
      </c>
    </row>
    <row r="481" spans="1:19" x14ac:dyDescent="0.45">
      <c r="A481" s="144" t="str">
        <f t="shared" si="45"/>
        <v>SK3CW1549</v>
      </c>
      <c r="B481" s="143" t="str">
        <f t="shared" si="46"/>
        <v>May2026_SK3CW1549</v>
      </c>
      <c r="C481" s="143" t="str">
        <f>IF(A481="","",IF(COUNTIF($B$2:B480,B481)&gt;0,"⚠ DUPLICATE","OK"))</f>
        <v>OK</v>
      </c>
      <c r="D481" s="146" t="str">
        <f>IF($A481="","",IF(ISNA(_xlfn.XLOOKUP(TRIM($A481),MASTER_Workers!$B$2:$B$474,MASTER_Workers!$B$2:$B$474)),"Master Missing","OK"))</f>
        <v>OK</v>
      </c>
      <c r="E481" s="146" t="str">
        <f>IF(A481="","",IF(COUNTIF(Month_Engine!B:B,TRIM(J481))&gt;0,"OK","Missing"))</f>
        <v>OK</v>
      </c>
      <c r="F481" s="146">
        <f t="shared" si="47"/>
        <v>31</v>
      </c>
      <c r="G481" s="146">
        <f t="shared" si="42"/>
        <v>27</v>
      </c>
      <c r="H481" s="150" t="str">
        <f t="shared" si="43"/>
        <v>OK</v>
      </c>
      <c r="I481" s="443">
        <v>46173</v>
      </c>
      <c r="J481" s="444" t="s">
        <v>862</v>
      </c>
      <c r="K481" s="444" t="s">
        <v>863</v>
      </c>
      <c r="L481" s="445">
        <v>26</v>
      </c>
      <c r="M481" s="445">
        <v>0</v>
      </c>
      <c r="N481" s="445">
        <v>4</v>
      </c>
      <c r="O481" s="445">
        <v>1</v>
      </c>
      <c r="P481" s="445">
        <v>0</v>
      </c>
      <c r="Q481" s="445">
        <v>0</v>
      </c>
      <c r="R481" s="452"/>
      <c r="S481" s="146" t="str">
        <f t="shared" si="44"/>
        <v>Worker-3</v>
      </c>
    </row>
    <row r="482" spans="1:19" x14ac:dyDescent="0.45">
      <c r="A482" s="144" t="str">
        <f t="shared" si="45"/>
        <v>SK3CW1551</v>
      </c>
      <c r="B482" s="143" t="str">
        <f t="shared" si="46"/>
        <v>May2026_SK3CW1551</v>
      </c>
      <c r="C482" s="143" t="str">
        <f>IF(A482="","",IF(COUNTIF($B$2:B481,B482)&gt;0,"⚠ DUPLICATE","OK"))</f>
        <v>OK</v>
      </c>
      <c r="D482" s="146" t="str">
        <f>IF($A482="","",IF(ISNA(_xlfn.XLOOKUP(TRIM($A482),MASTER_Workers!$B$2:$B$474,MASTER_Workers!$B$2:$B$474)),"Master Missing","OK"))</f>
        <v>OK</v>
      </c>
      <c r="E482" s="146" t="str">
        <f>IF(A482="","",IF(COUNTIF(Month_Engine!B:B,TRIM(J482))&gt;0,"OK","Missing"))</f>
        <v>OK</v>
      </c>
      <c r="F482" s="146">
        <f t="shared" si="47"/>
        <v>31</v>
      </c>
      <c r="G482" s="146">
        <f t="shared" si="42"/>
        <v>24</v>
      </c>
      <c r="H482" s="150" t="str">
        <f t="shared" si="43"/>
        <v>OK</v>
      </c>
      <c r="I482" s="443">
        <v>46173</v>
      </c>
      <c r="J482" s="444" t="s">
        <v>864</v>
      </c>
      <c r="K482" s="444" t="s">
        <v>865</v>
      </c>
      <c r="L482" s="445">
        <v>23</v>
      </c>
      <c r="M482" s="445">
        <v>3</v>
      </c>
      <c r="N482" s="445">
        <v>4</v>
      </c>
      <c r="O482" s="445">
        <v>1</v>
      </c>
      <c r="P482" s="445">
        <v>0</v>
      </c>
      <c r="Q482" s="445">
        <v>0</v>
      </c>
      <c r="R482" s="452"/>
      <c r="S482" s="146" t="str">
        <f t="shared" si="44"/>
        <v>Worker-3</v>
      </c>
    </row>
    <row r="483" spans="1:19" x14ac:dyDescent="0.45">
      <c r="A483" s="144" t="str">
        <f t="shared" si="45"/>
        <v>SK3CW1552</v>
      </c>
      <c r="B483" s="143" t="str">
        <f t="shared" si="46"/>
        <v>May2026_SK3CW1552</v>
      </c>
      <c r="C483" s="143" t="str">
        <f>IF(A483="","",IF(COUNTIF($B$2:B482,B483)&gt;0,"⚠ DUPLICATE","OK"))</f>
        <v>OK</v>
      </c>
      <c r="D483" s="146" t="str">
        <f>IF($A483="","",IF(ISNA(_xlfn.XLOOKUP(TRIM($A483),MASTER_Workers!$B$2:$B$474,MASTER_Workers!$B$2:$B$474)),"Master Missing","OK"))</f>
        <v>OK</v>
      </c>
      <c r="E483" s="146" t="str">
        <f>IF(A483="","",IF(COUNTIF(Month_Engine!B:B,TRIM(J483))&gt;0,"OK","Missing"))</f>
        <v>OK</v>
      </c>
      <c r="F483" s="146">
        <f t="shared" si="47"/>
        <v>31</v>
      </c>
      <c r="G483" s="146">
        <f t="shared" si="42"/>
        <v>27</v>
      </c>
      <c r="H483" s="150" t="str">
        <f t="shared" si="43"/>
        <v>OK</v>
      </c>
      <c r="I483" s="443">
        <v>46173</v>
      </c>
      <c r="J483" s="444" t="s">
        <v>866</v>
      </c>
      <c r="K483" s="444" t="s">
        <v>867</v>
      </c>
      <c r="L483" s="445">
        <v>26</v>
      </c>
      <c r="M483" s="445">
        <v>0</v>
      </c>
      <c r="N483" s="445">
        <v>4</v>
      </c>
      <c r="O483" s="445">
        <v>1</v>
      </c>
      <c r="P483" s="445">
        <v>0</v>
      </c>
      <c r="Q483" s="445">
        <v>0</v>
      </c>
      <c r="R483" s="452"/>
      <c r="S483" s="146" t="str">
        <f t="shared" si="44"/>
        <v>Worker-3</v>
      </c>
    </row>
    <row r="484" spans="1:19" x14ac:dyDescent="0.45">
      <c r="A484" s="144" t="str">
        <f t="shared" si="45"/>
        <v>SK3CW1553</v>
      </c>
      <c r="B484" s="143" t="str">
        <f t="shared" si="46"/>
        <v>May2026_SK3CW1553</v>
      </c>
      <c r="C484" s="143" t="str">
        <f>IF(A484="","",IF(COUNTIF($B$2:B483,B484)&gt;0,"⚠ DUPLICATE","OK"))</f>
        <v>OK</v>
      </c>
      <c r="D484" s="146" t="str">
        <f>IF($A484="","",IF(ISNA(_xlfn.XLOOKUP(TRIM($A484),MASTER_Workers!$B$2:$B$474,MASTER_Workers!$B$2:$B$474)),"Master Missing","OK"))</f>
        <v>OK</v>
      </c>
      <c r="E484" s="146" t="str">
        <f>IF(A484="","",IF(COUNTIF(Month_Engine!B:B,TRIM(J484))&gt;0,"OK","Missing"))</f>
        <v>OK</v>
      </c>
      <c r="F484" s="146">
        <f t="shared" si="47"/>
        <v>31</v>
      </c>
      <c r="G484" s="146">
        <f t="shared" si="42"/>
        <v>26</v>
      </c>
      <c r="H484" s="150" t="str">
        <f t="shared" si="43"/>
        <v>OK</v>
      </c>
      <c r="I484" s="443">
        <v>46173</v>
      </c>
      <c r="J484" s="444" t="s">
        <v>868</v>
      </c>
      <c r="K484" s="444" t="s">
        <v>869</v>
      </c>
      <c r="L484" s="445">
        <v>25</v>
      </c>
      <c r="M484" s="445">
        <v>1</v>
      </c>
      <c r="N484" s="445">
        <v>4</v>
      </c>
      <c r="O484" s="445">
        <v>1</v>
      </c>
      <c r="P484" s="445">
        <v>0</v>
      </c>
      <c r="Q484" s="445">
        <v>0</v>
      </c>
      <c r="R484" s="452"/>
      <c r="S484" s="146" t="str">
        <f t="shared" si="44"/>
        <v>Worker-3</v>
      </c>
    </row>
    <row r="485" spans="1:19" x14ac:dyDescent="0.45">
      <c r="A485" s="144" t="str">
        <f t="shared" si="45"/>
        <v>SK3CW1554</v>
      </c>
      <c r="B485" s="143" t="str">
        <f t="shared" si="46"/>
        <v>May2026_SK3CW1554</v>
      </c>
      <c r="C485" s="143" t="str">
        <f>IF(A485="","",IF(COUNTIF($B$2:B484,B485)&gt;0,"⚠ DUPLICATE","OK"))</f>
        <v>OK</v>
      </c>
      <c r="D485" s="146" t="str">
        <f>IF($A485="","",IF(ISNA(_xlfn.XLOOKUP(TRIM($A485),MASTER_Workers!$B$2:$B$474,MASTER_Workers!$B$2:$B$474)),"Master Missing","OK"))</f>
        <v>OK</v>
      </c>
      <c r="E485" s="146" t="str">
        <f>IF(A485="","",IF(COUNTIF(Month_Engine!B:B,TRIM(J485))&gt;0,"OK","Missing"))</f>
        <v>OK</v>
      </c>
      <c r="F485" s="146">
        <f t="shared" si="47"/>
        <v>31</v>
      </c>
      <c r="G485" s="146">
        <f t="shared" si="42"/>
        <v>23</v>
      </c>
      <c r="H485" s="150" t="str">
        <f t="shared" si="43"/>
        <v>OK</v>
      </c>
      <c r="I485" s="443">
        <v>46173</v>
      </c>
      <c r="J485" s="444" t="s">
        <v>870</v>
      </c>
      <c r="K485" s="444" t="s">
        <v>871</v>
      </c>
      <c r="L485" s="445">
        <v>22</v>
      </c>
      <c r="M485" s="445">
        <v>4</v>
      </c>
      <c r="N485" s="445">
        <v>4</v>
      </c>
      <c r="O485" s="445">
        <v>1</v>
      </c>
      <c r="P485" s="445">
        <v>0</v>
      </c>
      <c r="Q485" s="445">
        <v>0</v>
      </c>
      <c r="R485" s="452"/>
      <c r="S485" s="146" t="str">
        <f t="shared" si="44"/>
        <v>Worker-3</v>
      </c>
    </row>
    <row r="486" spans="1:19" x14ac:dyDescent="0.45">
      <c r="A486" s="144" t="str">
        <f t="shared" si="45"/>
        <v>SK3CW1555</v>
      </c>
      <c r="B486" s="143" t="str">
        <f t="shared" si="46"/>
        <v>May2026_SK3CW1555</v>
      </c>
      <c r="C486" s="143" t="str">
        <f>IF(A486="","",IF(COUNTIF($B$2:B485,B486)&gt;0,"⚠ DUPLICATE","OK"))</f>
        <v>OK</v>
      </c>
      <c r="D486" s="146" t="str">
        <f>IF($A486="","",IF(ISNA(_xlfn.XLOOKUP(TRIM($A486),MASTER_Workers!$B$2:$B$474,MASTER_Workers!$B$2:$B$474)),"Master Missing","OK"))</f>
        <v>OK</v>
      </c>
      <c r="E486" s="146" t="str">
        <f>IF(A486="","",IF(COUNTIF(Month_Engine!B:B,TRIM(J486))&gt;0,"OK","Missing"))</f>
        <v>OK</v>
      </c>
      <c r="F486" s="146">
        <f t="shared" si="47"/>
        <v>31</v>
      </c>
      <c r="G486" s="146">
        <f t="shared" si="42"/>
        <v>26</v>
      </c>
      <c r="H486" s="150" t="str">
        <f t="shared" si="43"/>
        <v>OK</v>
      </c>
      <c r="I486" s="443">
        <v>46173</v>
      </c>
      <c r="J486" s="444" t="s">
        <v>872</v>
      </c>
      <c r="K486" s="444" t="s">
        <v>873</v>
      </c>
      <c r="L486" s="445">
        <v>25</v>
      </c>
      <c r="M486" s="445">
        <v>1</v>
      </c>
      <c r="N486" s="445">
        <v>4</v>
      </c>
      <c r="O486" s="445">
        <v>1</v>
      </c>
      <c r="P486" s="445">
        <v>0</v>
      </c>
      <c r="Q486" s="445">
        <v>0</v>
      </c>
      <c r="R486" s="452"/>
      <c r="S486" s="146" t="str">
        <f t="shared" si="44"/>
        <v>Worker-3</v>
      </c>
    </row>
    <row r="487" spans="1:19" x14ac:dyDescent="0.45">
      <c r="A487" s="144" t="str">
        <f t="shared" si="45"/>
        <v>SK3CW1558</v>
      </c>
      <c r="B487" s="143" t="str">
        <f t="shared" si="46"/>
        <v>May2026_SK3CW1558</v>
      </c>
      <c r="C487" s="143" t="str">
        <f>IF(A487="","",IF(COUNTIF($B$2:B486,B487)&gt;0,"⚠ DUPLICATE","OK"))</f>
        <v>OK</v>
      </c>
      <c r="D487" s="146" t="str">
        <f>IF($A487="","",IF(ISNA(_xlfn.XLOOKUP(TRIM($A487),MASTER_Workers!$B$2:$B$474,MASTER_Workers!$B$2:$B$474)),"Master Missing","OK"))</f>
        <v>OK</v>
      </c>
      <c r="E487" s="146" t="str">
        <f>IF(A487="","",IF(COUNTIF(Month_Engine!B:B,TRIM(J487))&gt;0,"OK","Missing"))</f>
        <v>OK</v>
      </c>
      <c r="F487" s="146">
        <f t="shared" si="47"/>
        <v>31</v>
      </c>
      <c r="G487" s="146">
        <f t="shared" si="42"/>
        <v>23</v>
      </c>
      <c r="H487" s="150" t="str">
        <f t="shared" si="43"/>
        <v>OK</v>
      </c>
      <c r="I487" s="443">
        <v>46173</v>
      </c>
      <c r="J487" s="444" t="s">
        <v>874</v>
      </c>
      <c r="K487" s="444" t="s">
        <v>875</v>
      </c>
      <c r="L487" s="445">
        <v>22</v>
      </c>
      <c r="M487" s="445">
        <v>4</v>
      </c>
      <c r="N487" s="445">
        <v>4</v>
      </c>
      <c r="O487" s="445">
        <v>1</v>
      </c>
      <c r="P487" s="445">
        <v>0</v>
      </c>
      <c r="Q487" s="445">
        <v>0</v>
      </c>
      <c r="R487" s="452"/>
      <c r="S487" s="146" t="str">
        <f t="shared" si="44"/>
        <v>Worker-3</v>
      </c>
    </row>
    <row r="488" spans="1:19" x14ac:dyDescent="0.45">
      <c r="A488" s="144" t="str">
        <f t="shared" si="45"/>
        <v>SK3CW1559</v>
      </c>
      <c r="B488" s="143" t="str">
        <f t="shared" si="46"/>
        <v>May2026_SK3CW1559</v>
      </c>
      <c r="C488" s="143" t="str">
        <f>IF(A488="","",IF(COUNTIF($B$2:B487,B488)&gt;0,"⚠ DUPLICATE","OK"))</f>
        <v>OK</v>
      </c>
      <c r="D488" s="146" t="str">
        <f>IF($A488="","",IF(ISNA(_xlfn.XLOOKUP(TRIM($A488),MASTER_Workers!$B$2:$B$474,MASTER_Workers!$B$2:$B$474)),"Master Missing","OK"))</f>
        <v>OK</v>
      </c>
      <c r="E488" s="146" t="str">
        <f>IF(A488="","",IF(COUNTIF(Month_Engine!B:B,TRIM(J488))&gt;0,"OK","Missing"))</f>
        <v>OK</v>
      </c>
      <c r="F488" s="146">
        <f t="shared" si="47"/>
        <v>31</v>
      </c>
      <c r="G488" s="146">
        <f t="shared" si="42"/>
        <v>25</v>
      </c>
      <c r="H488" s="150" t="str">
        <f t="shared" si="43"/>
        <v>OK</v>
      </c>
      <c r="I488" s="443">
        <v>46173</v>
      </c>
      <c r="J488" s="444" t="s">
        <v>876</v>
      </c>
      <c r="K488" s="444" t="s">
        <v>877</v>
      </c>
      <c r="L488" s="445">
        <v>24</v>
      </c>
      <c r="M488" s="445">
        <v>2</v>
      </c>
      <c r="N488" s="445">
        <v>4</v>
      </c>
      <c r="O488" s="445">
        <v>1</v>
      </c>
      <c r="P488" s="445">
        <v>0</v>
      </c>
      <c r="Q488" s="445">
        <v>0</v>
      </c>
      <c r="R488" s="452"/>
      <c r="S488" s="146" t="str">
        <f t="shared" si="44"/>
        <v>Worker-3</v>
      </c>
    </row>
    <row r="489" spans="1:19" x14ac:dyDescent="0.45">
      <c r="A489" s="144" t="str">
        <f t="shared" si="45"/>
        <v>SK3CW1562</v>
      </c>
      <c r="B489" s="143" t="str">
        <f t="shared" si="46"/>
        <v>May2026_SK3CW1562</v>
      </c>
      <c r="C489" s="143" t="str">
        <f>IF(A489="","",IF(COUNTIF($B$2:B488,B489)&gt;0,"⚠ DUPLICATE","OK"))</f>
        <v>OK</v>
      </c>
      <c r="D489" s="146" t="str">
        <f>IF($A489="","",IF(ISNA(_xlfn.XLOOKUP(TRIM($A489),MASTER_Workers!$B$2:$B$474,MASTER_Workers!$B$2:$B$474)),"Master Missing","OK"))</f>
        <v>OK</v>
      </c>
      <c r="E489" s="146" t="str">
        <f>IF(A489="","",IF(COUNTIF(Month_Engine!B:B,TRIM(J489))&gt;0,"OK","Missing"))</f>
        <v>OK</v>
      </c>
      <c r="F489" s="146">
        <f t="shared" si="47"/>
        <v>31</v>
      </c>
      <c r="G489" s="146">
        <f t="shared" si="42"/>
        <v>23</v>
      </c>
      <c r="H489" s="150" t="str">
        <f t="shared" si="43"/>
        <v>OK</v>
      </c>
      <c r="I489" s="443">
        <v>46173</v>
      </c>
      <c r="J489" s="444" t="s">
        <v>878</v>
      </c>
      <c r="K489" s="444" t="s">
        <v>879</v>
      </c>
      <c r="L489" s="445">
        <v>22</v>
      </c>
      <c r="M489" s="445">
        <v>4</v>
      </c>
      <c r="N489" s="445">
        <v>4</v>
      </c>
      <c r="O489" s="445">
        <v>1</v>
      </c>
      <c r="P489" s="445">
        <v>0</v>
      </c>
      <c r="Q489" s="445">
        <v>0</v>
      </c>
      <c r="R489" s="452"/>
      <c r="S489" s="146" t="str">
        <f t="shared" si="44"/>
        <v>Worker-3</v>
      </c>
    </row>
    <row r="490" spans="1:19" x14ac:dyDescent="0.45">
      <c r="A490" s="144" t="str">
        <f t="shared" si="45"/>
        <v>SK3CW1564</v>
      </c>
      <c r="B490" s="143" t="str">
        <f t="shared" si="46"/>
        <v>May2026_SK3CW1564</v>
      </c>
      <c r="C490" s="143" t="str">
        <f>IF(A490="","",IF(COUNTIF($B$2:B489,B490)&gt;0,"⚠ DUPLICATE","OK"))</f>
        <v>OK</v>
      </c>
      <c r="D490" s="146" t="str">
        <f>IF($A490="","",IF(ISNA(_xlfn.XLOOKUP(TRIM($A490),MASTER_Workers!$B$2:$B$474,MASTER_Workers!$B$2:$B$474)),"Master Missing","OK"))</f>
        <v>OK</v>
      </c>
      <c r="E490" s="146" t="str">
        <f>IF(A490="","",IF(COUNTIF(Month_Engine!B:B,TRIM(J490))&gt;0,"OK","Missing"))</f>
        <v>OK</v>
      </c>
      <c r="F490" s="146">
        <f t="shared" si="47"/>
        <v>31</v>
      </c>
      <c r="G490" s="146">
        <f t="shared" si="42"/>
        <v>21</v>
      </c>
      <c r="H490" s="150" t="str">
        <f t="shared" si="43"/>
        <v>OK</v>
      </c>
      <c r="I490" s="443">
        <v>46173</v>
      </c>
      <c r="J490" s="444" t="s">
        <v>880</v>
      </c>
      <c r="K490" s="444" t="s">
        <v>881</v>
      </c>
      <c r="L490" s="445">
        <v>20</v>
      </c>
      <c r="M490" s="445">
        <v>6</v>
      </c>
      <c r="N490" s="445">
        <v>4</v>
      </c>
      <c r="O490" s="445">
        <v>1</v>
      </c>
      <c r="P490" s="445">
        <v>0</v>
      </c>
      <c r="Q490" s="445">
        <v>0</v>
      </c>
      <c r="R490" s="452"/>
      <c r="S490" s="146" t="str">
        <f t="shared" si="44"/>
        <v>Worker-3</v>
      </c>
    </row>
    <row r="491" spans="1:19" x14ac:dyDescent="0.45">
      <c r="A491" s="144" t="str">
        <f t="shared" si="45"/>
        <v>SK3CW1565</v>
      </c>
      <c r="B491" s="143" t="str">
        <f t="shared" si="46"/>
        <v>May2026_SK3CW1565</v>
      </c>
      <c r="C491" s="143" t="str">
        <f>IF(A491="","",IF(COUNTIF($B$2:B490,B491)&gt;0,"⚠ DUPLICATE","OK"))</f>
        <v>OK</v>
      </c>
      <c r="D491" s="146" t="str">
        <f>IF($A491="","",IF(ISNA(_xlfn.XLOOKUP(TRIM($A491),MASTER_Workers!$B$2:$B$474,MASTER_Workers!$B$2:$B$474)),"Master Missing","OK"))</f>
        <v>OK</v>
      </c>
      <c r="E491" s="146" t="str">
        <f>IF(A491="","",IF(COUNTIF(Month_Engine!B:B,TRIM(J491))&gt;0,"OK","Missing"))</f>
        <v>OK</v>
      </c>
      <c r="F491" s="146">
        <f t="shared" si="47"/>
        <v>31</v>
      </c>
      <c r="G491" s="146">
        <f t="shared" si="42"/>
        <v>22</v>
      </c>
      <c r="H491" s="150" t="str">
        <f t="shared" si="43"/>
        <v>OK</v>
      </c>
      <c r="I491" s="443">
        <v>46173</v>
      </c>
      <c r="J491" s="444" t="s">
        <v>882</v>
      </c>
      <c r="K491" s="444" t="s">
        <v>883</v>
      </c>
      <c r="L491" s="445">
        <v>21</v>
      </c>
      <c r="M491" s="445">
        <v>5</v>
      </c>
      <c r="N491" s="445">
        <v>4</v>
      </c>
      <c r="O491" s="445">
        <v>1</v>
      </c>
      <c r="P491" s="445">
        <v>0</v>
      </c>
      <c r="Q491" s="445">
        <v>0</v>
      </c>
      <c r="R491" s="452"/>
      <c r="S491" s="146" t="str">
        <f t="shared" si="44"/>
        <v>Worker-3</v>
      </c>
    </row>
    <row r="492" spans="1:19" x14ac:dyDescent="0.45">
      <c r="A492" s="144" t="str">
        <f t="shared" si="45"/>
        <v>SK3CW1566</v>
      </c>
      <c r="B492" s="143" t="str">
        <f t="shared" si="46"/>
        <v>May2026_SK3CW1566</v>
      </c>
      <c r="C492" s="143" t="str">
        <f>IF(A492="","",IF(COUNTIF($B$2:B491,B492)&gt;0,"⚠ DUPLICATE","OK"))</f>
        <v>OK</v>
      </c>
      <c r="D492" s="146" t="str">
        <f>IF($A492="","",IF(ISNA(_xlfn.XLOOKUP(TRIM($A492),MASTER_Workers!$B$2:$B$474,MASTER_Workers!$B$2:$B$474)),"Master Missing","OK"))</f>
        <v>OK</v>
      </c>
      <c r="E492" s="146" t="str">
        <f>IF(A492="","",IF(COUNTIF(Month_Engine!B:B,TRIM(J492))&gt;0,"OK","Missing"))</f>
        <v>OK</v>
      </c>
      <c r="F492" s="146">
        <f t="shared" si="47"/>
        <v>31</v>
      </c>
      <c r="G492" s="146">
        <f t="shared" si="42"/>
        <v>23</v>
      </c>
      <c r="H492" s="150" t="str">
        <f t="shared" si="43"/>
        <v>OK</v>
      </c>
      <c r="I492" s="443">
        <v>46173</v>
      </c>
      <c r="J492" s="444" t="s">
        <v>884</v>
      </c>
      <c r="K492" s="444" t="s">
        <v>885</v>
      </c>
      <c r="L492" s="445">
        <v>22</v>
      </c>
      <c r="M492" s="445">
        <v>4</v>
      </c>
      <c r="N492" s="445">
        <v>4</v>
      </c>
      <c r="O492" s="445">
        <v>1</v>
      </c>
      <c r="P492" s="445">
        <v>0</v>
      </c>
      <c r="Q492" s="445">
        <v>0</v>
      </c>
      <c r="R492" s="452"/>
      <c r="S492" s="146" t="str">
        <f t="shared" si="44"/>
        <v>Worker-3</v>
      </c>
    </row>
    <row r="493" spans="1:19" hidden="1" x14ac:dyDescent="0.45">
      <c r="A493" s="144" t="str">
        <f t="shared" si="45"/>
        <v>SK3WK0001</v>
      </c>
      <c r="B493" s="143" t="str">
        <f t="shared" si="46"/>
        <v>May2026_SK3WK0001</v>
      </c>
      <c r="C493" s="143" t="str">
        <f>IF(A493="","",IF(COUNTIF($B$2:B492,B493)&gt;0,"⚠ DUPLICATE","OK"))</f>
        <v>OK</v>
      </c>
      <c r="D493" s="146" t="str">
        <f>IF($A493="","",IF(ISNA(_xlfn.XLOOKUP(TRIM($A493),MASTER_Workers!$B$2:$B$474,MASTER_Workers!$B$2:$B$474)),"Master Missing","OK"))</f>
        <v>OK</v>
      </c>
      <c r="E493" s="146" t="str">
        <f>IF(A493="","",IF(COUNTIF(Month_Engine!B:B,TRIM(J493))&gt;0,"OK","Missing"))</f>
        <v>OK</v>
      </c>
      <c r="F493" s="146">
        <f t="shared" si="47"/>
        <v>31</v>
      </c>
      <c r="G493" s="146">
        <f t="shared" si="42"/>
        <v>23</v>
      </c>
      <c r="H493" s="150" t="str">
        <f t="shared" si="43"/>
        <v>OK</v>
      </c>
      <c r="I493" s="443">
        <v>46173</v>
      </c>
      <c r="J493" s="444" t="s">
        <v>886</v>
      </c>
      <c r="K493" s="444" t="s">
        <v>887</v>
      </c>
      <c r="L493" s="445">
        <v>21</v>
      </c>
      <c r="M493" s="445">
        <v>4</v>
      </c>
      <c r="N493" s="445">
        <v>4</v>
      </c>
      <c r="O493" s="445">
        <v>1</v>
      </c>
      <c r="P493" s="445">
        <v>1</v>
      </c>
      <c r="Q493" s="445">
        <v>0</v>
      </c>
      <c r="R493" s="452"/>
      <c r="S493" s="146" t="str">
        <f t="shared" si="44"/>
        <v>Worker-Com-3</v>
      </c>
    </row>
    <row r="494" spans="1:19" hidden="1" x14ac:dyDescent="0.45">
      <c r="A494" s="144" t="str">
        <f t="shared" si="45"/>
        <v>SK3WK0015</v>
      </c>
      <c r="B494" s="143" t="str">
        <f t="shared" si="46"/>
        <v>May2026_SK3WK0015</v>
      </c>
      <c r="C494" s="143" t="str">
        <f>IF(A494="","",IF(COUNTIF($B$2:B493,B494)&gt;0,"⚠ DUPLICATE","OK"))</f>
        <v>OK</v>
      </c>
      <c r="D494" s="146" t="str">
        <f>IF($A494="","",IF(ISNA(_xlfn.XLOOKUP(TRIM($A494),MASTER_Workers!$B$2:$B$474,MASTER_Workers!$B$2:$B$474)),"Master Missing","OK"))</f>
        <v>OK</v>
      </c>
      <c r="E494" s="146" t="str">
        <f>IF(A494="","",IF(COUNTIF(Month_Engine!B:B,TRIM(J494))&gt;0,"OK","Missing"))</f>
        <v>OK</v>
      </c>
      <c r="F494" s="146">
        <f t="shared" si="47"/>
        <v>31</v>
      </c>
      <c r="G494" s="146">
        <f t="shared" si="42"/>
        <v>26</v>
      </c>
      <c r="H494" s="150" t="str">
        <f t="shared" si="43"/>
        <v>OK</v>
      </c>
      <c r="I494" s="443">
        <v>46173</v>
      </c>
      <c r="J494" s="444" t="s">
        <v>888</v>
      </c>
      <c r="K494" s="444" t="s">
        <v>889</v>
      </c>
      <c r="L494" s="445">
        <v>25</v>
      </c>
      <c r="M494" s="445">
        <v>1</v>
      </c>
      <c r="N494" s="445">
        <v>4</v>
      </c>
      <c r="O494" s="445">
        <v>1</v>
      </c>
      <c r="P494" s="445">
        <v>0</v>
      </c>
      <c r="Q494" s="445">
        <v>0</v>
      </c>
      <c r="R494" s="452"/>
      <c r="S494" s="146" t="str">
        <f t="shared" si="44"/>
        <v>Worker-Com-3</v>
      </c>
    </row>
    <row r="495" spans="1:19" hidden="1" x14ac:dyDescent="0.45">
      <c r="A495" s="144" t="str">
        <f t="shared" si="45"/>
        <v>SK3WK0016</v>
      </c>
      <c r="B495" s="143" t="str">
        <f t="shared" si="46"/>
        <v>May2026_SK3WK0016</v>
      </c>
      <c r="C495" s="143" t="str">
        <f>IF(A495="","",IF(COUNTIF($B$2:B494,B495)&gt;0,"⚠ DUPLICATE","OK"))</f>
        <v>OK</v>
      </c>
      <c r="D495" s="146" t="str">
        <f>IF($A495="","",IF(ISNA(_xlfn.XLOOKUP(TRIM($A495),MASTER_Workers!$B$2:$B$474,MASTER_Workers!$B$2:$B$474)),"Master Missing","OK"))</f>
        <v>OK</v>
      </c>
      <c r="E495" s="146" t="str">
        <f>IF(A495="","",IF(COUNTIF(Month_Engine!B:B,TRIM(J495))&gt;0,"OK","Missing"))</f>
        <v>OK</v>
      </c>
      <c r="F495" s="146">
        <f t="shared" si="47"/>
        <v>31</v>
      </c>
      <c r="G495" s="146">
        <f t="shared" si="42"/>
        <v>25</v>
      </c>
      <c r="H495" s="150" t="str">
        <f t="shared" si="43"/>
        <v>OK</v>
      </c>
      <c r="I495" s="443">
        <v>46173</v>
      </c>
      <c r="J495" s="444" t="s">
        <v>890</v>
      </c>
      <c r="K495" s="444" t="s">
        <v>891</v>
      </c>
      <c r="L495" s="445">
        <v>23</v>
      </c>
      <c r="M495" s="445">
        <v>2</v>
      </c>
      <c r="N495" s="445">
        <v>4</v>
      </c>
      <c r="O495" s="445">
        <v>0</v>
      </c>
      <c r="P495" s="445">
        <v>2</v>
      </c>
      <c r="Q495" s="445">
        <v>0</v>
      </c>
      <c r="R495" s="452"/>
      <c r="S495" s="146" t="str">
        <f t="shared" si="44"/>
        <v>Worker-Com-3</v>
      </c>
    </row>
    <row r="496" spans="1:19" hidden="1" x14ac:dyDescent="0.45">
      <c r="A496" s="144" t="str">
        <f t="shared" si="45"/>
        <v>SK3WK0017</v>
      </c>
      <c r="B496" s="143" t="str">
        <f t="shared" si="46"/>
        <v>May2026_SK3WK0017</v>
      </c>
      <c r="C496" s="143" t="str">
        <f>IF(A496="","",IF(COUNTIF($B$2:B495,B496)&gt;0,"⚠ DUPLICATE","OK"))</f>
        <v>OK</v>
      </c>
      <c r="D496" s="146" t="str">
        <f>IF($A496="","",IF(ISNA(_xlfn.XLOOKUP(TRIM($A496),MASTER_Workers!$B$2:$B$474,MASTER_Workers!$B$2:$B$474)),"Master Missing","OK"))</f>
        <v>OK</v>
      </c>
      <c r="E496" s="146" t="str">
        <f>IF(A496="","",IF(COUNTIF(Month_Engine!B:B,TRIM(J496))&gt;0,"OK","Missing"))</f>
        <v>OK</v>
      </c>
      <c r="F496" s="146">
        <f t="shared" si="47"/>
        <v>31</v>
      </c>
      <c r="G496" s="146">
        <f t="shared" si="42"/>
        <v>26</v>
      </c>
      <c r="H496" s="150" t="str">
        <f t="shared" si="43"/>
        <v>OK</v>
      </c>
      <c r="I496" s="443">
        <v>46173</v>
      </c>
      <c r="J496" s="444" t="s">
        <v>892</v>
      </c>
      <c r="K496" s="444" t="s">
        <v>893</v>
      </c>
      <c r="L496" s="445">
        <v>25</v>
      </c>
      <c r="M496" s="445">
        <v>1</v>
      </c>
      <c r="N496" s="445">
        <v>4</v>
      </c>
      <c r="O496" s="445">
        <v>1</v>
      </c>
      <c r="P496" s="445">
        <v>0</v>
      </c>
      <c r="Q496" s="445">
        <v>0</v>
      </c>
      <c r="R496" s="452"/>
      <c r="S496" s="146" t="str">
        <f t="shared" si="44"/>
        <v>Worker-Com-3</v>
      </c>
    </row>
    <row r="497" spans="1:19" hidden="1" x14ac:dyDescent="0.45">
      <c r="A497" s="144" t="str">
        <f t="shared" si="45"/>
        <v>SK3WK0020</v>
      </c>
      <c r="B497" s="143" t="str">
        <f t="shared" si="46"/>
        <v>May2026_SK3WK0020</v>
      </c>
      <c r="C497" s="143" t="str">
        <f>IF(A497="","",IF(COUNTIF($B$2:B496,B497)&gt;0,"⚠ DUPLICATE","OK"))</f>
        <v>OK</v>
      </c>
      <c r="D497" s="146" t="str">
        <f>IF($A497="","",IF(ISNA(_xlfn.XLOOKUP(TRIM($A497),MASTER_Workers!$B$2:$B$474,MASTER_Workers!$B$2:$B$474)),"Master Missing","OK"))</f>
        <v>OK</v>
      </c>
      <c r="E497" s="146" t="str">
        <f>IF(A497="","",IF(COUNTIF(Month_Engine!B:B,TRIM(J497))&gt;0,"OK","Missing"))</f>
        <v>OK</v>
      </c>
      <c r="F497" s="146">
        <f t="shared" si="47"/>
        <v>31</v>
      </c>
      <c r="G497" s="146">
        <f t="shared" si="42"/>
        <v>25</v>
      </c>
      <c r="H497" s="150" t="str">
        <f t="shared" si="43"/>
        <v>OK</v>
      </c>
      <c r="I497" s="443">
        <v>46173</v>
      </c>
      <c r="J497" s="444" t="s">
        <v>894</v>
      </c>
      <c r="K497" s="444" t="s">
        <v>895</v>
      </c>
      <c r="L497" s="445">
        <v>23</v>
      </c>
      <c r="M497" s="445">
        <v>3</v>
      </c>
      <c r="N497" s="445">
        <v>3</v>
      </c>
      <c r="O497" s="445">
        <v>1</v>
      </c>
      <c r="P497" s="445">
        <v>1</v>
      </c>
      <c r="Q497" s="445">
        <v>0</v>
      </c>
      <c r="R497" s="452"/>
      <c r="S497" s="146" t="str">
        <f t="shared" si="44"/>
        <v>Worker-Com-3</v>
      </c>
    </row>
    <row r="498" spans="1:19" hidden="1" x14ac:dyDescent="0.45">
      <c r="A498" s="144" t="str">
        <f t="shared" si="45"/>
        <v>SK3WK0022</v>
      </c>
      <c r="B498" s="143" t="str">
        <f t="shared" si="46"/>
        <v>May2026_SK3WK0022</v>
      </c>
      <c r="C498" s="143" t="str">
        <f>IF(A498="","",IF(COUNTIF($B$2:B497,B498)&gt;0,"⚠ DUPLICATE","OK"))</f>
        <v>OK</v>
      </c>
      <c r="D498" s="146" t="str">
        <f>IF($A498="","",IF(ISNA(_xlfn.XLOOKUP(TRIM($A498),MASTER_Workers!$B$2:$B$474,MASTER_Workers!$B$2:$B$474)),"Master Missing","OK"))</f>
        <v>OK</v>
      </c>
      <c r="E498" s="146" t="str">
        <f>IF(A498="","",IF(COUNTIF(Month_Engine!B:B,TRIM(J498))&gt;0,"OK","Missing"))</f>
        <v>OK</v>
      </c>
      <c r="F498" s="146">
        <f t="shared" si="47"/>
        <v>31</v>
      </c>
      <c r="G498" s="146">
        <f t="shared" si="42"/>
        <v>26</v>
      </c>
      <c r="H498" s="150" t="str">
        <f t="shared" si="43"/>
        <v>OK</v>
      </c>
      <c r="I498" s="443">
        <v>46173</v>
      </c>
      <c r="J498" s="444" t="s">
        <v>896</v>
      </c>
      <c r="K498" s="444" t="s">
        <v>897</v>
      </c>
      <c r="L498" s="445">
        <v>25</v>
      </c>
      <c r="M498" s="445">
        <v>2</v>
      </c>
      <c r="N498" s="445">
        <v>3</v>
      </c>
      <c r="O498" s="445">
        <v>1</v>
      </c>
      <c r="P498" s="445">
        <v>0</v>
      </c>
      <c r="Q498" s="445">
        <v>0</v>
      </c>
      <c r="R498" s="452"/>
      <c r="S498" s="146" t="str">
        <f t="shared" si="44"/>
        <v>Worker-Com-3</v>
      </c>
    </row>
    <row r="499" spans="1:19" hidden="1" x14ac:dyDescent="0.45">
      <c r="A499" s="144" t="str">
        <f t="shared" si="45"/>
        <v>SK3WK0024</v>
      </c>
      <c r="B499" s="143" t="str">
        <f t="shared" si="46"/>
        <v>May2026_SK3WK0024</v>
      </c>
      <c r="C499" s="143" t="str">
        <f>IF(A499="","",IF(COUNTIF($B$2:B498,B499)&gt;0,"⚠ DUPLICATE","OK"))</f>
        <v>OK</v>
      </c>
      <c r="D499" s="146" t="str">
        <f>IF($A499="","",IF(ISNA(_xlfn.XLOOKUP(TRIM($A499),MASTER_Workers!$B$2:$B$474,MASTER_Workers!$B$2:$B$474)),"Master Missing","OK"))</f>
        <v>OK</v>
      </c>
      <c r="E499" s="146" t="str">
        <f>IF(A499="","",IF(COUNTIF(Month_Engine!B:B,TRIM(J499))&gt;0,"OK","Missing"))</f>
        <v>OK</v>
      </c>
      <c r="F499" s="146">
        <f t="shared" si="47"/>
        <v>31</v>
      </c>
      <c r="G499" s="146">
        <f t="shared" si="42"/>
        <v>27</v>
      </c>
      <c r="H499" s="150" t="str">
        <f t="shared" si="43"/>
        <v>OK</v>
      </c>
      <c r="I499" s="443">
        <v>46173</v>
      </c>
      <c r="J499" s="444" t="s">
        <v>898</v>
      </c>
      <c r="K499" s="444" t="s">
        <v>899</v>
      </c>
      <c r="L499" s="445">
        <v>24</v>
      </c>
      <c r="M499" s="445">
        <v>1</v>
      </c>
      <c r="N499" s="445">
        <v>3</v>
      </c>
      <c r="O499" s="445">
        <v>1</v>
      </c>
      <c r="P499" s="445">
        <v>2</v>
      </c>
      <c r="Q499" s="445">
        <v>0</v>
      </c>
      <c r="R499" s="452"/>
      <c r="S499" s="146" t="str">
        <f t="shared" si="44"/>
        <v>Worker-Com-3</v>
      </c>
    </row>
    <row r="500" spans="1:19" hidden="1" x14ac:dyDescent="0.45">
      <c r="A500" s="144" t="str">
        <f t="shared" si="45"/>
        <v>SK3WK0026</v>
      </c>
      <c r="B500" s="143" t="str">
        <f t="shared" si="46"/>
        <v>May2026_SK3WK0026</v>
      </c>
      <c r="C500" s="143" t="str">
        <f>IF(A500="","",IF(COUNTIF($B$2:B499,B500)&gt;0,"⚠ DUPLICATE","OK"))</f>
        <v>OK</v>
      </c>
      <c r="D500" s="146" t="str">
        <f>IF($A500="","",IF(ISNA(_xlfn.XLOOKUP(TRIM($A500),MASTER_Workers!$B$2:$B$474,MASTER_Workers!$B$2:$B$474)),"Master Missing","OK"))</f>
        <v>OK</v>
      </c>
      <c r="E500" s="146" t="str">
        <f>IF(A500="","",IF(COUNTIF(Month_Engine!B:B,TRIM(J500))&gt;0,"OK","Missing"))</f>
        <v>OK</v>
      </c>
      <c r="F500" s="146">
        <f t="shared" si="47"/>
        <v>31</v>
      </c>
      <c r="G500" s="146">
        <f t="shared" si="42"/>
        <v>27</v>
      </c>
      <c r="H500" s="150" t="str">
        <f t="shared" si="43"/>
        <v>OK</v>
      </c>
      <c r="I500" s="443">
        <v>46173</v>
      </c>
      <c r="J500" s="444" t="s">
        <v>900</v>
      </c>
      <c r="K500" s="444" t="s">
        <v>901</v>
      </c>
      <c r="L500" s="445">
        <v>26</v>
      </c>
      <c r="M500" s="445">
        <v>0</v>
      </c>
      <c r="N500" s="445">
        <v>4</v>
      </c>
      <c r="O500" s="445">
        <v>1</v>
      </c>
      <c r="P500" s="445">
        <v>0</v>
      </c>
      <c r="Q500" s="445">
        <v>0</v>
      </c>
      <c r="R500" s="452"/>
      <c r="S500" s="146" t="str">
        <f t="shared" si="44"/>
        <v>Worker-Com-3</v>
      </c>
    </row>
    <row r="501" spans="1:19" hidden="1" x14ac:dyDescent="0.45">
      <c r="A501" s="144" t="str">
        <f t="shared" si="45"/>
        <v>SK3WK0027</v>
      </c>
      <c r="B501" s="143" t="str">
        <f t="shared" si="46"/>
        <v>May2026_SK3WK0027</v>
      </c>
      <c r="C501" s="143" t="str">
        <f>IF(A501="","",IF(COUNTIF($B$2:B500,B501)&gt;0,"⚠ DUPLICATE","OK"))</f>
        <v>OK</v>
      </c>
      <c r="D501" s="146" t="str">
        <f>IF($A501="","",IF(ISNA(_xlfn.XLOOKUP(TRIM($A501),MASTER_Workers!$B$2:$B$474,MASTER_Workers!$B$2:$B$474)),"Master Missing","OK"))</f>
        <v>OK</v>
      </c>
      <c r="E501" s="146" t="str">
        <f>IF(A501="","",IF(COUNTIF(Month_Engine!B:B,TRIM(J501))&gt;0,"OK","Missing"))</f>
        <v>OK</v>
      </c>
      <c r="F501" s="146">
        <f t="shared" si="47"/>
        <v>31</v>
      </c>
      <c r="G501" s="146">
        <f t="shared" si="42"/>
        <v>24</v>
      </c>
      <c r="H501" s="150" t="str">
        <f t="shared" si="43"/>
        <v>OK</v>
      </c>
      <c r="I501" s="443">
        <v>46173</v>
      </c>
      <c r="J501" s="444" t="s">
        <v>902</v>
      </c>
      <c r="K501" s="444" t="s">
        <v>903</v>
      </c>
      <c r="L501" s="445">
        <v>23</v>
      </c>
      <c r="M501" s="445">
        <v>4</v>
      </c>
      <c r="N501" s="445">
        <v>3</v>
      </c>
      <c r="O501" s="445">
        <v>1</v>
      </c>
      <c r="P501" s="445">
        <v>0</v>
      </c>
      <c r="Q501" s="445">
        <v>0</v>
      </c>
      <c r="R501" s="452"/>
      <c r="S501" s="146" t="str">
        <f t="shared" si="44"/>
        <v>Worker-Com-3</v>
      </c>
    </row>
    <row r="502" spans="1:19" hidden="1" x14ac:dyDescent="0.45">
      <c r="A502" s="144" t="str">
        <f t="shared" si="45"/>
        <v>SK3WK0031</v>
      </c>
      <c r="B502" s="143" t="str">
        <f t="shared" si="46"/>
        <v>May2026_SK3WK0031</v>
      </c>
      <c r="C502" s="143" t="str">
        <f>IF(A502="","",IF(COUNTIF($B$2:B501,B502)&gt;0,"⚠ DUPLICATE","OK"))</f>
        <v>OK</v>
      </c>
      <c r="D502" s="146" t="str">
        <f>IF($A502="","",IF(ISNA(_xlfn.XLOOKUP(TRIM($A502),MASTER_Workers!$B$2:$B$474,MASTER_Workers!$B$2:$B$474)),"Master Missing","OK"))</f>
        <v>OK</v>
      </c>
      <c r="E502" s="146" t="str">
        <f>IF(A502="","",IF(COUNTIF(Month_Engine!B:B,TRIM(J502))&gt;0,"OK","Missing"))</f>
        <v>OK</v>
      </c>
      <c r="F502" s="146">
        <f t="shared" si="47"/>
        <v>31</v>
      </c>
      <c r="G502" s="146">
        <f t="shared" si="42"/>
        <v>26</v>
      </c>
      <c r="H502" s="150" t="str">
        <f t="shared" si="43"/>
        <v>OK</v>
      </c>
      <c r="I502" s="443">
        <v>46173</v>
      </c>
      <c r="J502" s="444" t="s">
        <v>904</v>
      </c>
      <c r="K502" s="444" t="s">
        <v>905</v>
      </c>
      <c r="L502" s="445">
        <v>21</v>
      </c>
      <c r="M502" s="445">
        <v>2</v>
      </c>
      <c r="N502" s="445">
        <v>3</v>
      </c>
      <c r="O502" s="445">
        <v>1</v>
      </c>
      <c r="P502" s="445">
        <v>4</v>
      </c>
      <c r="Q502" s="445">
        <v>0</v>
      </c>
      <c r="R502" s="452"/>
      <c r="S502" s="146" t="str">
        <f t="shared" si="44"/>
        <v>Worker-Com-3</v>
      </c>
    </row>
    <row r="503" spans="1:19" hidden="1" x14ac:dyDescent="0.45">
      <c r="A503" s="144" t="str">
        <f t="shared" si="45"/>
        <v>SK3WK0033</v>
      </c>
      <c r="B503" s="143" t="str">
        <f t="shared" si="46"/>
        <v>May2026_SK3WK0033</v>
      </c>
      <c r="C503" s="143" t="str">
        <f>IF(A503="","",IF(COUNTIF($B$2:B502,B503)&gt;0,"⚠ DUPLICATE","OK"))</f>
        <v>OK</v>
      </c>
      <c r="D503" s="146" t="str">
        <f>IF($A503="","",IF(ISNA(_xlfn.XLOOKUP(TRIM($A503),MASTER_Workers!$B$2:$B$474,MASTER_Workers!$B$2:$B$474)),"Master Missing","OK"))</f>
        <v>OK</v>
      </c>
      <c r="E503" s="146" t="str">
        <f>IF(A503="","",IF(COUNTIF(Month_Engine!B:B,TRIM(J503))&gt;0,"OK","Missing"))</f>
        <v>OK</v>
      </c>
      <c r="F503" s="146">
        <f t="shared" si="47"/>
        <v>31</v>
      </c>
      <c r="G503" s="146">
        <f t="shared" si="42"/>
        <v>22</v>
      </c>
      <c r="H503" s="150" t="str">
        <f t="shared" si="43"/>
        <v>OK</v>
      </c>
      <c r="I503" s="443">
        <v>46173</v>
      </c>
      <c r="J503" s="444" t="s">
        <v>906</v>
      </c>
      <c r="K503" s="444" t="s">
        <v>907</v>
      </c>
      <c r="L503" s="445">
        <v>17</v>
      </c>
      <c r="M503" s="445">
        <v>6</v>
      </c>
      <c r="N503" s="445">
        <v>3</v>
      </c>
      <c r="O503" s="445">
        <v>1</v>
      </c>
      <c r="P503" s="445">
        <v>4</v>
      </c>
      <c r="Q503" s="445">
        <v>0</v>
      </c>
      <c r="R503" s="452"/>
      <c r="S503" s="146" t="str">
        <f t="shared" si="44"/>
        <v>Worker-Com-3</v>
      </c>
    </row>
    <row r="504" spans="1:19" hidden="1" x14ac:dyDescent="0.45">
      <c r="A504" s="144" t="str">
        <f t="shared" si="45"/>
        <v>SK3WK0034</v>
      </c>
      <c r="B504" s="143" t="str">
        <f t="shared" si="46"/>
        <v>May2026_SK3WK0034</v>
      </c>
      <c r="C504" s="143" t="str">
        <f>IF(A504="","",IF(COUNTIF($B$2:B503,B504)&gt;0,"⚠ DUPLICATE","OK"))</f>
        <v>OK</v>
      </c>
      <c r="D504" s="146" t="str">
        <f>IF($A504="","",IF(ISNA(_xlfn.XLOOKUP(TRIM($A504),MASTER_Workers!$B$2:$B$474,MASTER_Workers!$B$2:$B$474)),"Master Missing","OK"))</f>
        <v>OK</v>
      </c>
      <c r="E504" s="146" t="str">
        <f>IF(A504="","",IF(COUNTIF(Month_Engine!B:B,TRIM(J504))&gt;0,"OK","Missing"))</f>
        <v>OK</v>
      </c>
      <c r="F504" s="146">
        <f t="shared" si="47"/>
        <v>31</v>
      </c>
      <c r="G504" s="146">
        <f t="shared" si="42"/>
        <v>24</v>
      </c>
      <c r="H504" s="150" t="str">
        <f t="shared" si="43"/>
        <v>OK</v>
      </c>
      <c r="I504" s="443">
        <v>46173</v>
      </c>
      <c r="J504" s="444" t="s">
        <v>908</v>
      </c>
      <c r="K504" s="444" t="s">
        <v>909</v>
      </c>
      <c r="L504" s="445">
        <v>18</v>
      </c>
      <c r="M504" s="445">
        <v>4</v>
      </c>
      <c r="N504" s="445">
        <v>3</v>
      </c>
      <c r="O504" s="445">
        <v>1</v>
      </c>
      <c r="P504" s="445">
        <v>5</v>
      </c>
      <c r="Q504" s="445">
        <v>0</v>
      </c>
      <c r="R504" s="452"/>
      <c r="S504" s="146" t="str">
        <f t="shared" si="44"/>
        <v>Worker-Com-3</v>
      </c>
    </row>
    <row r="505" spans="1:19" hidden="1" x14ac:dyDescent="0.45">
      <c r="A505" s="144" t="str">
        <f t="shared" si="45"/>
        <v>SK3WK0035</v>
      </c>
      <c r="B505" s="143" t="str">
        <f t="shared" si="46"/>
        <v>May2026_SK3WK0035</v>
      </c>
      <c r="C505" s="143" t="str">
        <f>IF(A505="","",IF(COUNTIF($B$2:B504,B505)&gt;0,"⚠ DUPLICATE","OK"))</f>
        <v>OK</v>
      </c>
      <c r="D505" s="146" t="str">
        <f>IF($A505="","",IF(ISNA(_xlfn.XLOOKUP(TRIM($A505),MASTER_Workers!$B$2:$B$474,MASTER_Workers!$B$2:$B$474)),"Master Missing","OK"))</f>
        <v>OK</v>
      </c>
      <c r="E505" s="146" t="str">
        <f>IF(A505="","",IF(COUNTIF(Month_Engine!B:B,TRIM(J505))&gt;0,"OK","Missing"))</f>
        <v>OK</v>
      </c>
      <c r="F505" s="146">
        <f t="shared" si="47"/>
        <v>31</v>
      </c>
      <c r="G505" s="146">
        <f t="shared" si="42"/>
        <v>25</v>
      </c>
      <c r="H505" s="150" t="str">
        <f t="shared" si="43"/>
        <v>OK</v>
      </c>
      <c r="I505" s="443">
        <v>46173</v>
      </c>
      <c r="J505" s="444" t="s">
        <v>910</v>
      </c>
      <c r="K505" s="444" t="s">
        <v>911</v>
      </c>
      <c r="L505" s="445">
        <v>24</v>
      </c>
      <c r="M505" s="445">
        <v>2</v>
      </c>
      <c r="N505" s="445">
        <v>4</v>
      </c>
      <c r="O505" s="445">
        <v>1</v>
      </c>
      <c r="P505" s="445">
        <v>0</v>
      </c>
      <c r="Q505" s="445">
        <v>0</v>
      </c>
      <c r="R505" s="452"/>
      <c r="S505" s="146" t="str">
        <f t="shared" si="44"/>
        <v>Worker-Com-3</v>
      </c>
    </row>
    <row r="506" spans="1:19" hidden="1" x14ac:dyDescent="0.45">
      <c r="A506" s="144" t="str">
        <f t="shared" si="45"/>
        <v>SK3WK0037</v>
      </c>
      <c r="B506" s="143" t="str">
        <f t="shared" si="46"/>
        <v>May2026_SK3WK0037</v>
      </c>
      <c r="C506" s="143" t="str">
        <f>IF(A506="","",IF(COUNTIF($B$2:B505,B506)&gt;0,"⚠ DUPLICATE","OK"))</f>
        <v>OK</v>
      </c>
      <c r="D506" s="146" t="str">
        <f>IF($A506="","",IF(ISNA(_xlfn.XLOOKUP(TRIM($A506),MASTER_Workers!$B$2:$B$474,MASTER_Workers!$B$2:$B$474)),"Master Missing","OK"))</f>
        <v>OK</v>
      </c>
      <c r="E506" s="146" t="str">
        <f>IF(A506="","",IF(COUNTIF(Month_Engine!B:B,TRIM(J506))&gt;0,"OK","Missing"))</f>
        <v>OK</v>
      </c>
      <c r="F506" s="146">
        <f t="shared" si="47"/>
        <v>31</v>
      </c>
      <c r="G506" s="146">
        <f t="shared" si="42"/>
        <v>24</v>
      </c>
      <c r="H506" s="150" t="str">
        <f t="shared" si="43"/>
        <v>OK</v>
      </c>
      <c r="I506" s="443">
        <v>46173</v>
      </c>
      <c r="J506" s="444" t="s">
        <v>912</v>
      </c>
      <c r="K506" s="444" t="s">
        <v>913</v>
      </c>
      <c r="L506" s="445">
        <v>21</v>
      </c>
      <c r="M506" s="445">
        <v>3</v>
      </c>
      <c r="N506" s="445">
        <v>4</v>
      </c>
      <c r="O506" s="445">
        <v>1</v>
      </c>
      <c r="P506" s="445">
        <v>2</v>
      </c>
      <c r="Q506" s="445">
        <v>0</v>
      </c>
      <c r="R506" s="452"/>
      <c r="S506" s="146" t="str">
        <f t="shared" si="44"/>
        <v>Worker-Com-3</v>
      </c>
    </row>
    <row r="507" spans="1:19" hidden="1" x14ac:dyDescent="0.45">
      <c r="A507" s="144" t="str">
        <f t="shared" si="45"/>
        <v>SK3WK0039</v>
      </c>
      <c r="B507" s="143" t="str">
        <f t="shared" si="46"/>
        <v>May2026_SK3WK0039</v>
      </c>
      <c r="C507" s="143" t="str">
        <f>IF(A507="","",IF(COUNTIF($B$2:B506,B507)&gt;0,"⚠ DUPLICATE","OK"))</f>
        <v>OK</v>
      </c>
      <c r="D507" s="146" t="str">
        <f>IF($A507="","",IF(ISNA(_xlfn.XLOOKUP(TRIM($A507),MASTER_Workers!$B$2:$B$474,MASTER_Workers!$B$2:$B$474)),"Master Missing","OK"))</f>
        <v>OK</v>
      </c>
      <c r="E507" s="146" t="str">
        <f>IF(A507="","",IF(COUNTIF(Month_Engine!B:B,TRIM(J507))&gt;0,"OK","Missing"))</f>
        <v>OK</v>
      </c>
      <c r="F507" s="146">
        <f t="shared" si="47"/>
        <v>31</v>
      </c>
      <c r="G507" s="146">
        <f t="shared" si="42"/>
        <v>26</v>
      </c>
      <c r="H507" s="150" t="str">
        <f t="shared" si="43"/>
        <v>OK</v>
      </c>
      <c r="I507" s="443">
        <v>46173</v>
      </c>
      <c r="J507" s="444" t="s">
        <v>914</v>
      </c>
      <c r="K507" s="444" t="s">
        <v>915</v>
      </c>
      <c r="L507" s="445">
        <v>21</v>
      </c>
      <c r="M507" s="445">
        <v>1</v>
      </c>
      <c r="N507" s="445">
        <v>4</v>
      </c>
      <c r="O507" s="445">
        <v>1</v>
      </c>
      <c r="P507" s="445">
        <v>4</v>
      </c>
      <c r="Q507" s="445">
        <v>0</v>
      </c>
      <c r="R507" s="452"/>
      <c r="S507" s="146" t="str">
        <f t="shared" si="44"/>
        <v>Worker-Com-3</v>
      </c>
    </row>
    <row r="508" spans="1:19" hidden="1" x14ac:dyDescent="0.45">
      <c r="A508" s="144" t="str">
        <f t="shared" si="45"/>
        <v>SK3WK0040</v>
      </c>
      <c r="B508" s="143" t="str">
        <f t="shared" si="46"/>
        <v>May2026_SK3WK0040</v>
      </c>
      <c r="C508" s="143" t="str">
        <f>IF(A508="","",IF(COUNTIF($B$2:B507,B508)&gt;0,"⚠ DUPLICATE","OK"))</f>
        <v>OK</v>
      </c>
      <c r="D508" s="146" t="str">
        <f>IF($A508="","",IF(ISNA(_xlfn.XLOOKUP(TRIM($A508),MASTER_Workers!$B$2:$B$474,MASTER_Workers!$B$2:$B$474)),"Master Missing","OK"))</f>
        <v>OK</v>
      </c>
      <c r="E508" s="146" t="str">
        <f>IF(A508="","",IF(COUNTIF(Month_Engine!B:B,TRIM(J508))&gt;0,"OK","Missing"))</f>
        <v>OK</v>
      </c>
      <c r="F508" s="146">
        <f t="shared" si="47"/>
        <v>31</v>
      </c>
      <c r="G508" s="146">
        <f t="shared" si="42"/>
        <v>11</v>
      </c>
      <c r="H508" s="150" t="str">
        <f t="shared" si="43"/>
        <v>OK</v>
      </c>
      <c r="I508" s="443">
        <v>46173</v>
      </c>
      <c r="J508" s="444" t="s">
        <v>916</v>
      </c>
      <c r="K508" s="444" t="s">
        <v>917</v>
      </c>
      <c r="L508" s="445">
        <v>4</v>
      </c>
      <c r="M508" s="445">
        <v>19</v>
      </c>
      <c r="N508" s="445">
        <v>1</v>
      </c>
      <c r="O508" s="445">
        <v>1</v>
      </c>
      <c r="P508" s="445">
        <v>6</v>
      </c>
      <c r="Q508" s="445">
        <v>0</v>
      </c>
      <c r="R508" s="452"/>
      <c r="S508" s="146" t="str">
        <f t="shared" si="44"/>
        <v>Worker-Com-3</v>
      </c>
    </row>
    <row r="509" spans="1:19" hidden="1" x14ac:dyDescent="0.45">
      <c r="A509" s="144" t="str">
        <f t="shared" si="45"/>
        <v>SK3WK0041</v>
      </c>
      <c r="B509" s="143" t="str">
        <f t="shared" si="46"/>
        <v>May2026_SK3WK0041</v>
      </c>
      <c r="C509" s="143" t="str">
        <f>IF(A509="","",IF(COUNTIF($B$2:B508,B509)&gt;0,"⚠ DUPLICATE","OK"))</f>
        <v>OK</v>
      </c>
      <c r="D509" s="146" t="str">
        <f>IF($A509="","",IF(ISNA(_xlfn.XLOOKUP(TRIM($A509),MASTER_Workers!$B$2:$B$474,MASTER_Workers!$B$2:$B$474)),"Master Missing","OK"))</f>
        <v>OK</v>
      </c>
      <c r="E509" s="146" t="str">
        <f>IF(A509="","",IF(COUNTIF(Month_Engine!B:B,TRIM(J509))&gt;0,"OK","Missing"))</f>
        <v>OK</v>
      </c>
      <c r="F509" s="146">
        <f t="shared" si="47"/>
        <v>31</v>
      </c>
      <c r="G509" s="146">
        <f t="shared" si="42"/>
        <v>24</v>
      </c>
      <c r="H509" s="150" t="str">
        <f t="shared" si="43"/>
        <v>OK</v>
      </c>
      <c r="I509" s="443">
        <v>46173</v>
      </c>
      <c r="J509" s="444" t="s">
        <v>918</v>
      </c>
      <c r="K509" s="444" t="s">
        <v>919</v>
      </c>
      <c r="L509" s="445">
        <v>18</v>
      </c>
      <c r="M509" s="445">
        <v>3</v>
      </c>
      <c r="N509" s="445">
        <v>4</v>
      </c>
      <c r="O509" s="445">
        <v>1</v>
      </c>
      <c r="P509" s="445">
        <v>5</v>
      </c>
      <c r="Q509" s="445">
        <v>0</v>
      </c>
      <c r="R509" s="452"/>
      <c r="S509" s="146" t="str">
        <f t="shared" si="44"/>
        <v>Worker-Com-3</v>
      </c>
    </row>
    <row r="510" spans="1:19" hidden="1" x14ac:dyDescent="0.45">
      <c r="A510" s="144" t="str">
        <f t="shared" si="45"/>
        <v>SK3WK0042</v>
      </c>
      <c r="B510" s="143" t="str">
        <f t="shared" si="46"/>
        <v>May2026_SK3WK0042</v>
      </c>
      <c r="C510" s="143" t="str">
        <f>IF(A510="","",IF(COUNTIF($B$2:B509,B510)&gt;0,"⚠ DUPLICATE","OK"))</f>
        <v>OK</v>
      </c>
      <c r="D510" s="146" t="str">
        <f>IF($A510="","",IF(ISNA(_xlfn.XLOOKUP(TRIM($A510),MASTER_Workers!$B$2:$B$474,MASTER_Workers!$B$2:$B$474)),"Master Missing","OK"))</f>
        <v>OK</v>
      </c>
      <c r="E510" s="146" t="str">
        <f>IF(A510="","",IF(COUNTIF(Month_Engine!B:B,TRIM(J510))&gt;0,"OK","Missing"))</f>
        <v>OK</v>
      </c>
      <c r="F510" s="146">
        <f t="shared" si="47"/>
        <v>31</v>
      </c>
      <c r="G510" s="146">
        <f t="shared" si="42"/>
        <v>27</v>
      </c>
      <c r="H510" s="150" t="str">
        <f t="shared" si="43"/>
        <v>OK</v>
      </c>
      <c r="I510" s="443">
        <v>46173</v>
      </c>
      <c r="J510" s="444" t="s">
        <v>920</v>
      </c>
      <c r="K510" s="444" t="s">
        <v>921</v>
      </c>
      <c r="L510" s="445">
        <v>24</v>
      </c>
      <c r="M510" s="445">
        <v>0</v>
      </c>
      <c r="N510" s="445">
        <v>4</v>
      </c>
      <c r="O510" s="445">
        <v>1</v>
      </c>
      <c r="P510" s="445">
        <v>2</v>
      </c>
      <c r="Q510" s="445">
        <v>0</v>
      </c>
      <c r="R510" s="452"/>
      <c r="S510" s="146" t="str">
        <f t="shared" si="44"/>
        <v>Worker-Com-3</v>
      </c>
    </row>
    <row r="511" spans="1:19" hidden="1" x14ac:dyDescent="0.45">
      <c r="A511" s="144" t="str">
        <f t="shared" si="45"/>
        <v>SK3WK0043</v>
      </c>
      <c r="B511" s="143" t="str">
        <f t="shared" si="46"/>
        <v>May2026_SK3WK0043</v>
      </c>
      <c r="C511" s="143" t="str">
        <f>IF(A511="","",IF(COUNTIF($B$2:B510,B511)&gt;0,"⚠ DUPLICATE","OK"))</f>
        <v>OK</v>
      </c>
      <c r="D511" s="146" t="str">
        <f>IF($A511="","",IF(ISNA(_xlfn.XLOOKUP(TRIM($A511),MASTER_Workers!$B$2:$B$474,MASTER_Workers!$B$2:$B$474)),"Master Missing","OK"))</f>
        <v>OK</v>
      </c>
      <c r="E511" s="146" t="str">
        <f>IF(A511="","",IF(COUNTIF(Month_Engine!B:B,TRIM(J511))&gt;0,"OK","Missing"))</f>
        <v>OK</v>
      </c>
      <c r="F511" s="146">
        <f t="shared" si="47"/>
        <v>31</v>
      </c>
      <c r="G511" s="146">
        <f t="shared" si="42"/>
        <v>24</v>
      </c>
      <c r="H511" s="150" t="str">
        <f t="shared" si="43"/>
        <v>OK</v>
      </c>
      <c r="I511" s="443">
        <v>46173</v>
      </c>
      <c r="J511" s="444" t="s">
        <v>922</v>
      </c>
      <c r="K511" s="444" t="s">
        <v>923</v>
      </c>
      <c r="L511" s="445">
        <v>21</v>
      </c>
      <c r="M511" s="445">
        <v>3</v>
      </c>
      <c r="N511" s="445">
        <v>4</v>
      </c>
      <c r="O511" s="445">
        <v>1</v>
      </c>
      <c r="P511" s="445">
        <v>2</v>
      </c>
      <c r="Q511" s="445">
        <v>0</v>
      </c>
      <c r="R511" s="452"/>
      <c r="S511" s="146" t="str">
        <f t="shared" si="44"/>
        <v>Worker-Com-3</v>
      </c>
    </row>
    <row r="512" spans="1:19" hidden="1" x14ac:dyDescent="0.45">
      <c r="A512" s="144" t="str">
        <f t="shared" si="45"/>
        <v>SK3WK0044</v>
      </c>
      <c r="B512" s="143" t="str">
        <f t="shared" si="46"/>
        <v>May2026_SK3WK0044</v>
      </c>
      <c r="C512" s="143" t="str">
        <f>IF(A512="","",IF(COUNTIF($B$2:B511,B512)&gt;0,"⚠ DUPLICATE","OK"))</f>
        <v>OK</v>
      </c>
      <c r="D512" s="146" t="str">
        <f>IF($A512="","",IF(ISNA(_xlfn.XLOOKUP(TRIM($A512),MASTER_Workers!$B$2:$B$474,MASTER_Workers!$B$2:$B$474)),"Master Missing","OK"))</f>
        <v>OK</v>
      </c>
      <c r="E512" s="146" t="str">
        <f>IF(A512="","",IF(COUNTIF(Month_Engine!B:B,TRIM(J512))&gt;0,"OK","Missing"))</f>
        <v>OK</v>
      </c>
      <c r="F512" s="146">
        <f t="shared" si="47"/>
        <v>31</v>
      </c>
      <c r="G512" s="146">
        <f t="shared" si="42"/>
        <v>24</v>
      </c>
      <c r="H512" s="150" t="str">
        <f t="shared" si="43"/>
        <v>OK</v>
      </c>
      <c r="I512" s="443">
        <v>46173</v>
      </c>
      <c r="J512" s="444" t="s">
        <v>924</v>
      </c>
      <c r="K512" s="444" t="s">
        <v>925</v>
      </c>
      <c r="L512" s="445">
        <v>24</v>
      </c>
      <c r="M512" s="445">
        <v>4</v>
      </c>
      <c r="N512" s="445">
        <v>3</v>
      </c>
      <c r="O512" s="445">
        <v>0</v>
      </c>
      <c r="P512" s="445">
        <v>0</v>
      </c>
      <c r="Q512" s="445">
        <v>0</v>
      </c>
      <c r="R512" s="452"/>
      <c r="S512" s="146" t="str">
        <f t="shared" si="44"/>
        <v>Worker-Com-3</v>
      </c>
    </row>
    <row r="513" spans="1:19" hidden="1" x14ac:dyDescent="0.45">
      <c r="A513" s="144" t="str">
        <f t="shared" si="45"/>
        <v>SK3WK0045</v>
      </c>
      <c r="B513" s="143" t="str">
        <f t="shared" si="46"/>
        <v>May2026_SK3WK0045</v>
      </c>
      <c r="C513" s="143" t="str">
        <f>IF(A513="","",IF(COUNTIF($B$2:B512,B513)&gt;0,"⚠ DUPLICATE","OK"))</f>
        <v>OK</v>
      </c>
      <c r="D513" s="146" t="str">
        <f>IF($A513="","",IF(ISNA(_xlfn.XLOOKUP(TRIM($A513),MASTER_Workers!$B$2:$B$474,MASTER_Workers!$B$2:$B$474)),"Master Missing","OK"))</f>
        <v>OK</v>
      </c>
      <c r="E513" s="146" t="str">
        <f>IF(A513="","",IF(COUNTIF(Month_Engine!B:B,TRIM(J513))&gt;0,"OK","Missing"))</f>
        <v>OK</v>
      </c>
      <c r="F513" s="146">
        <f t="shared" si="47"/>
        <v>31</v>
      </c>
      <c r="G513" s="146">
        <f t="shared" si="42"/>
        <v>27</v>
      </c>
      <c r="H513" s="150" t="str">
        <f t="shared" si="43"/>
        <v>OK</v>
      </c>
      <c r="I513" s="443">
        <v>46173</v>
      </c>
      <c r="J513" s="444" t="s">
        <v>926</v>
      </c>
      <c r="K513" s="444" t="s">
        <v>927</v>
      </c>
      <c r="L513" s="445">
        <v>26</v>
      </c>
      <c r="M513" s="445">
        <v>1</v>
      </c>
      <c r="N513" s="445">
        <v>3</v>
      </c>
      <c r="O513" s="445">
        <v>1</v>
      </c>
      <c r="P513" s="445">
        <v>0</v>
      </c>
      <c r="Q513" s="445">
        <v>0</v>
      </c>
      <c r="R513" s="452"/>
      <c r="S513" s="146" t="str">
        <f t="shared" si="44"/>
        <v>Worker-Com-3</v>
      </c>
    </row>
    <row r="514" spans="1:19" hidden="1" x14ac:dyDescent="0.45">
      <c r="A514" s="144" t="str">
        <f t="shared" si="45"/>
        <v>SK3WK0046</v>
      </c>
      <c r="B514" s="143" t="str">
        <f t="shared" si="46"/>
        <v>May2026_SK3WK0046</v>
      </c>
      <c r="C514" s="143" t="str">
        <f>IF(A514="","",IF(COUNTIF($B$2:B513,B514)&gt;0,"⚠ DUPLICATE","OK"))</f>
        <v>OK</v>
      </c>
      <c r="D514" s="146" t="str">
        <f>IF($A514="","",IF(ISNA(_xlfn.XLOOKUP(TRIM($A514),MASTER_Workers!$B$2:$B$474,MASTER_Workers!$B$2:$B$474)),"Master Missing","OK"))</f>
        <v>OK</v>
      </c>
      <c r="E514" s="146" t="str">
        <f>IF(A514="","",IF(COUNTIF(Month_Engine!B:B,TRIM(J514))&gt;0,"OK","Missing"))</f>
        <v>OK</v>
      </c>
      <c r="F514" s="146">
        <f t="shared" si="47"/>
        <v>31</v>
      </c>
      <c r="G514" s="146">
        <f t="shared" si="42"/>
        <v>27</v>
      </c>
      <c r="H514" s="150" t="str">
        <f t="shared" si="43"/>
        <v>OK</v>
      </c>
      <c r="I514" s="443">
        <v>46173</v>
      </c>
      <c r="J514" s="444" t="s">
        <v>928</v>
      </c>
      <c r="K514" s="444" t="s">
        <v>929</v>
      </c>
      <c r="L514" s="445">
        <v>26</v>
      </c>
      <c r="M514" s="445">
        <v>0</v>
      </c>
      <c r="N514" s="445">
        <v>4</v>
      </c>
      <c r="O514" s="445">
        <v>1</v>
      </c>
      <c r="P514" s="445">
        <v>0</v>
      </c>
      <c r="Q514" s="445">
        <v>0</v>
      </c>
      <c r="R514" s="452"/>
      <c r="S514" s="146" t="str">
        <f t="shared" si="44"/>
        <v>Worker-Com-3</v>
      </c>
    </row>
    <row r="515" spans="1:19" hidden="1" x14ac:dyDescent="0.45">
      <c r="A515" s="144" t="str">
        <f t="shared" si="45"/>
        <v>SK3ST0001</v>
      </c>
      <c r="B515" s="143" t="str">
        <f t="shared" si="46"/>
        <v>May2026_SK3ST0001</v>
      </c>
      <c r="C515" s="143" t="str">
        <f>IF(A515="","",IF(COUNTIF($B$2:B514,B515)&gt;0,"⚠ DUPLICATE","OK"))</f>
        <v>OK</v>
      </c>
      <c r="D515" s="146" t="str">
        <f>IF($A515="","",IF(ISNA(_xlfn.XLOOKUP(TRIM($A515),MASTER_Workers!$B$2:$B$474,MASTER_Workers!$B$2:$B$474)),"Master Missing","OK"))</f>
        <v>Master Missing</v>
      </c>
      <c r="E515" s="146" t="str">
        <f>IF(A515="","",IF(COUNTIF(Month_Engine!B:B,TRIM(J515))&gt;0,"OK","Missing"))</f>
        <v>Missing</v>
      </c>
      <c r="F515" s="146">
        <f t="shared" si="47"/>
        <v>30</v>
      </c>
      <c r="G515" s="146">
        <f t="shared" si="42"/>
        <v>30</v>
      </c>
      <c r="H515" s="150" t="str">
        <f t="shared" si="43"/>
        <v>Mismatch</v>
      </c>
      <c r="I515" s="443">
        <v>46173</v>
      </c>
      <c r="J515" s="444" t="s">
        <v>1968</v>
      </c>
      <c r="K515" s="444" t="s">
        <v>1969</v>
      </c>
      <c r="L515" s="445">
        <v>25</v>
      </c>
      <c r="M515" s="445">
        <v>0</v>
      </c>
      <c r="N515" s="445">
        <v>4</v>
      </c>
      <c r="O515" s="445">
        <v>1</v>
      </c>
      <c r="P515" s="445">
        <f>+T515+U515</f>
        <v>0</v>
      </c>
      <c r="Q515" s="445">
        <v>0</v>
      </c>
      <c r="R515" s="452"/>
      <c r="S515" s="146" t="str">
        <f t="shared" si="44"/>
        <v>Staff-3</v>
      </c>
    </row>
    <row r="516" spans="1:19" hidden="1" x14ac:dyDescent="0.45">
      <c r="A516" s="144" t="str">
        <f t="shared" si="45"/>
        <v>SK3ST0005</v>
      </c>
      <c r="B516" s="143" t="str">
        <f t="shared" si="46"/>
        <v>May2026_SK3ST0005</v>
      </c>
      <c r="C516" s="143" t="str">
        <f>IF(A516="","",IF(COUNTIF($B$2:B515,B516)&gt;0,"⚠ DUPLICATE","OK"))</f>
        <v>OK</v>
      </c>
      <c r="D516" s="146" t="str">
        <f>IF($A516="","",IF(ISNA(_xlfn.XLOOKUP(TRIM($A516),MASTER_Workers!$B$2:$B$474,MASTER_Workers!$B$2:$B$474)),"Master Missing","OK"))</f>
        <v>Master Missing</v>
      </c>
      <c r="E516" s="146" t="str">
        <f>IF(A516="","",IF(COUNTIF(Month_Engine!B:B,TRIM(J516))&gt;0,"OK","Missing"))</f>
        <v>Missing</v>
      </c>
      <c r="F516" s="146">
        <f t="shared" si="47"/>
        <v>30</v>
      </c>
      <c r="G516" s="146">
        <f t="shared" ref="G516:G579" si="48">IF(A516="","",L516+O516+P516+R516+IF(ISNUMBER(SEARCH("Staff",S516)),N516,0))</f>
        <v>30</v>
      </c>
      <c r="H516" s="150" t="str">
        <f t="shared" ref="H516:H579" si="49">IF(A516="","",IF(AND(C516="OK",D516="OK",E516="OK",F516=DAY(EOMONTH(I516,0))),"OK","Mismatch"))</f>
        <v>Mismatch</v>
      </c>
      <c r="I516" s="443">
        <v>46173</v>
      </c>
      <c r="J516" s="444" t="s">
        <v>1970</v>
      </c>
      <c r="K516" s="444" t="s">
        <v>1971</v>
      </c>
      <c r="L516" s="445">
        <v>25</v>
      </c>
      <c r="M516" s="445">
        <v>0</v>
      </c>
      <c r="N516" s="445">
        <v>4</v>
      </c>
      <c r="O516" s="445">
        <v>1</v>
      </c>
      <c r="P516" s="445">
        <f t="shared" ref="P516:P524" si="50">+T516+U516</f>
        <v>0</v>
      </c>
      <c r="Q516" s="445">
        <v>0</v>
      </c>
      <c r="R516" s="452"/>
      <c r="S516" s="146" t="str">
        <f t="shared" ref="S516:S579" si="51">IF(LEFT(A516,6)="SV2PCO","Worker-SV2",
IF(LEFT(A516,5)="SV2ST","Staff-SV2",
IF(LEFT(A516,4)="SV2P","Worker-Com-SV2",
IF(LEFT(A516,5)="SK1ST","Staff-1",
IF(LEFT(A516,5)="SK3ST","Staff-3",
IF(LEFT(A516,5)="SK1CW","Worker-1",
IF(LEFT(A516,5)="SK3CW","Worker-3",
IF(LEFT(A516,5)="SK1WK","Worker-Com-1",
IF(LEFT(A516,5)="SK3WK","Worker-Com-3","")))))))))</f>
        <v>Staff-3</v>
      </c>
    </row>
    <row r="517" spans="1:19" hidden="1" x14ac:dyDescent="0.45">
      <c r="A517" s="144" t="str">
        <f t="shared" ref="A517:A580" si="52">IF(J517="","",TRIM(J517))</f>
        <v>SK3ST0006</v>
      </c>
      <c r="B517" s="143" t="str">
        <f t="shared" ref="B517:B580" si="53">IF(A517="","",TEXT(I517,"MMMYYYY")&amp;"_"&amp;TRIM(J517))</f>
        <v>May2026_SK3ST0006</v>
      </c>
      <c r="C517" s="143" t="str">
        <f>IF(A517="","",IF(COUNTIF($B$2:B516,B517)&gt;0,"⚠ DUPLICATE","OK"))</f>
        <v>OK</v>
      </c>
      <c r="D517" s="146" t="str">
        <f>IF($A517="","",IF(ISNA(_xlfn.XLOOKUP(TRIM($A517),MASTER_Workers!$B$2:$B$474,MASTER_Workers!$B$2:$B$474)),"Master Missing","OK"))</f>
        <v>Master Missing</v>
      </c>
      <c r="E517" s="146" t="str">
        <f>IF(A517="","",IF(COUNTIF(Month_Engine!B:B,TRIM(J517))&gt;0,"OK","Missing"))</f>
        <v>Missing</v>
      </c>
      <c r="F517" s="146">
        <f t="shared" ref="F517:F580" si="54">IF(A517="","",SUM(L517:Q517))</f>
        <v>13</v>
      </c>
      <c r="G517" s="146">
        <f t="shared" si="48"/>
        <v>13</v>
      </c>
      <c r="H517" s="150" t="str">
        <f t="shared" si="49"/>
        <v>Mismatch</v>
      </c>
      <c r="I517" s="443">
        <v>46173</v>
      </c>
      <c r="J517" s="444" t="s">
        <v>1972</v>
      </c>
      <c r="K517" s="444" t="s">
        <v>1973</v>
      </c>
      <c r="L517" s="445">
        <v>10</v>
      </c>
      <c r="M517" s="445">
        <v>0</v>
      </c>
      <c r="N517" s="445">
        <v>2</v>
      </c>
      <c r="O517" s="445">
        <v>1</v>
      </c>
      <c r="P517" s="445">
        <f t="shared" si="50"/>
        <v>0</v>
      </c>
      <c r="Q517" s="445">
        <v>0</v>
      </c>
      <c r="R517" s="452"/>
      <c r="S517" s="146" t="str">
        <f t="shared" si="51"/>
        <v>Staff-3</v>
      </c>
    </row>
    <row r="518" spans="1:19" hidden="1" x14ac:dyDescent="0.45">
      <c r="A518" s="144" t="str">
        <f t="shared" si="52"/>
        <v>SK3ST0007</v>
      </c>
      <c r="B518" s="143" t="str">
        <f t="shared" si="53"/>
        <v>May2026_SK3ST0007</v>
      </c>
      <c r="C518" s="143" t="str">
        <f>IF(A518="","",IF(COUNTIF($B$2:B517,B518)&gt;0,"⚠ DUPLICATE","OK"))</f>
        <v>OK</v>
      </c>
      <c r="D518" s="146" t="str">
        <f>IF($A518="","",IF(ISNA(_xlfn.XLOOKUP(TRIM($A518),MASTER_Workers!$B$2:$B$474,MASTER_Workers!$B$2:$B$474)),"Master Missing","OK"))</f>
        <v>Master Missing</v>
      </c>
      <c r="E518" s="146" t="str">
        <f>IF(A518="","",IF(COUNTIF(Month_Engine!B:B,TRIM(J518))&gt;0,"OK","Missing"))</f>
        <v>Missing</v>
      </c>
      <c r="F518" s="146">
        <f t="shared" si="54"/>
        <v>30</v>
      </c>
      <c r="G518" s="146">
        <f t="shared" si="48"/>
        <v>30</v>
      </c>
      <c r="H518" s="150" t="str">
        <f t="shared" si="49"/>
        <v>Mismatch</v>
      </c>
      <c r="I518" s="443">
        <v>46173</v>
      </c>
      <c r="J518" s="444" t="s">
        <v>1974</v>
      </c>
      <c r="K518" s="444" t="s">
        <v>1975</v>
      </c>
      <c r="L518" s="445">
        <v>25</v>
      </c>
      <c r="M518" s="445">
        <v>0</v>
      </c>
      <c r="N518" s="445">
        <v>4</v>
      </c>
      <c r="O518" s="445">
        <v>1</v>
      </c>
      <c r="P518" s="445">
        <f t="shared" si="50"/>
        <v>0</v>
      </c>
      <c r="Q518" s="445">
        <v>0</v>
      </c>
      <c r="R518" s="452"/>
      <c r="S518" s="146" t="str">
        <f t="shared" si="51"/>
        <v>Staff-3</v>
      </c>
    </row>
    <row r="519" spans="1:19" hidden="1" x14ac:dyDescent="0.45">
      <c r="A519" s="144" t="str">
        <f t="shared" si="52"/>
        <v>SK3ST0008</v>
      </c>
      <c r="B519" s="143" t="str">
        <f t="shared" si="53"/>
        <v>May2026_SK3ST0008</v>
      </c>
      <c r="C519" s="143" t="str">
        <f>IF(A519="","",IF(COUNTIF($B$2:B518,B519)&gt;0,"⚠ DUPLICATE","OK"))</f>
        <v>OK</v>
      </c>
      <c r="D519" s="146" t="str">
        <f>IF($A519="","",IF(ISNA(_xlfn.XLOOKUP(TRIM($A519),MASTER_Workers!$B$2:$B$474,MASTER_Workers!$B$2:$B$474)),"Master Missing","OK"))</f>
        <v>Master Missing</v>
      </c>
      <c r="E519" s="146" t="str">
        <f>IF(A519="","",IF(COUNTIF(Month_Engine!B:B,TRIM(J519))&gt;0,"OK","Missing"))</f>
        <v>Missing</v>
      </c>
      <c r="F519" s="146">
        <f t="shared" si="54"/>
        <v>28</v>
      </c>
      <c r="G519" s="146">
        <f t="shared" si="48"/>
        <v>28</v>
      </c>
      <c r="H519" s="150" t="str">
        <f t="shared" si="49"/>
        <v>Mismatch</v>
      </c>
      <c r="I519" s="443">
        <v>46173</v>
      </c>
      <c r="J519" s="444" t="s">
        <v>1976</v>
      </c>
      <c r="K519" s="444" t="s">
        <v>1977</v>
      </c>
      <c r="L519" s="445">
        <v>23</v>
      </c>
      <c r="M519" s="445">
        <v>0</v>
      </c>
      <c r="N519" s="445">
        <v>4</v>
      </c>
      <c r="O519" s="445">
        <v>1</v>
      </c>
      <c r="P519" s="445">
        <f t="shared" si="50"/>
        <v>0</v>
      </c>
      <c r="Q519" s="445">
        <v>0</v>
      </c>
      <c r="R519" s="452"/>
      <c r="S519" s="146" t="str">
        <f t="shared" si="51"/>
        <v>Staff-3</v>
      </c>
    </row>
    <row r="520" spans="1:19" hidden="1" x14ac:dyDescent="0.45">
      <c r="A520" s="144" t="str">
        <f t="shared" si="52"/>
        <v>SK3ST0010</v>
      </c>
      <c r="B520" s="143" t="str">
        <f t="shared" si="53"/>
        <v>May2026_SK3ST0010</v>
      </c>
      <c r="C520" s="143" t="str">
        <f>IF(A520="","",IF(COUNTIF($B$2:B519,B520)&gt;0,"⚠ DUPLICATE","OK"))</f>
        <v>OK</v>
      </c>
      <c r="D520" s="146" t="str">
        <f>IF($A520="","",IF(ISNA(_xlfn.XLOOKUP(TRIM($A520),MASTER_Workers!$B$2:$B$474,MASTER_Workers!$B$2:$B$474)),"Master Missing","OK"))</f>
        <v>Master Missing</v>
      </c>
      <c r="E520" s="146" t="str">
        <f>IF(A520="","",IF(COUNTIF(Month_Engine!B:B,TRIM(J520))&gt;0,"OK","Missing"))</f>
        <v>Missing</v>
      </c>
      <c r="F520" s="146">
        <f t="shared" si="54"/>
        <v>27.5</v>
      </c>
      <c r="G520" s="146">
        <f t="shared" si="48"/>
        <v>27.5</v>
      </c>
      <c r="H520" s="150" t="str">
        <f t="shared" si="49"/>
        <v>Mismatch</v>
      </c>
      <c r="I520" s="443">
        <v>46173</v>
      </c>
      <c r="J520" s="444" t="s">
        <v>1978</v>
      </c>
      <c r="K520" s="444" t="s">
        <v>1979</v>
      </c>
      <c r="L520" s="445">
        <v>22.5</v>
      </c>
      <c r="M520" s="445">
        <v>0</v>
      </c>
      <c r="N520" s="445">
        <v>4</v>
      </c>
      <c r="O520" s="445">
        <v>1</v>
      </c>
      <c r="P520" s="445">
        <f t="shared" si="50"/>
        <v>0</v>
      </c>
      <c r="Q520" s="445">
        <v>0</v>
      </c>
      <c r="R520" s="452"/>
      <c r="S520" s="146" t="str">
        <f t="shared" si="51"/>
        <v>Staff-3</v>
      </c>
    </row>
    <row r="521" spans="1:19" hidden="1" x14ac:dyDescent="0.45">
      <c r="A521" s="144" t="str">
        <f t="shared" si="52"/>
        <v>SK3ST0011</v>
      </c>
      <c r="B521" s="143" t="str">
        <f t="shared" si="53"/>
        <v>May2026_SK3ST0011</v>
      </c>
      <c r="C521" s="143" t="str">
        <f>IF(A521="","",IF(COUNTIF($B$2:B520,B521)&gt;0,"⚠ DUPLICATE","OK"))</f>
        <v>OK</v>
      </c>
      <c r="D521" s="146" t="str">
        <f>IF($A521="","",IF(ISNA(_xlfn.XLOOKUP(TRIM($A521),MASTER_Workers!$B$2:$B$474,MASTER_Workers!$B$2:$B$474)),"Master Missing","OK"))</f>
        <v>Master Missing</v>
      </c>
      <c r="E521" s="146" t="str">
        <f>IF(A521="","",IF(COUNTIF(Month_Engine!B:B,TRIM(J521))&gt;0,"OK","Missing"))</f>
        <v>Missing</v>
      </c>
      <c r="F521" s="146">
        <f t="shared" si="54"/>
        <v>27</v>
      </c>
      <c r="G521" s="146">
        <f t="shared" si="48"/>
        <v>27</v>
      </c>
      <c r="H521" s="150" t="str">
        <f t="shared" si="49"/>
        <v>Mismatch</v>
      </c>
      <c r="I521" s="443">
        <v>46173</v>
      </c>
      <c r="J521" s="444" t="s">
        <v>1980</v>
      </c>
      <c r="K521" s="444" t="s">
        <v>1981</v>
      </c>
      <c r="L521" s="445">
        <v>21</v>
      </c>
      <c r="M521" s="445">
        <v>0</v>
      </c>
      <c r="N521" s="445">
        <v>5</v>
      </c>
      <c r="O521" s="445">
        <v>1</v>
      </c>
      <c r="P521" s="445">
        <f t="shared" si="50"/>
        <v>0</v>
      </c>
      <c r="Q521" s="445">
        <v>0</v>
      </c>
      <c r="R521" s="452"/>
      <c r="S521" s="146" t="str">
        <f t="shared" si="51"/>
        <v>Staff-3</v>
      </c>
    </row>
    <row r="522" spans="1:19" hidden="1" x14ac:dyDescent="0.45">
      <c r="A522" s="144" t="str">
        <f t="shared" si="52"/>
        <v>SK3ST0014</v>
      </c>
      <c r="B522" s="143" t="str">
        <f t="shared" si="53"/>
        <v>May2026_SK3ST0014</v>
      </c>
      <c r="C522" s="143" t="str">
        <f>IF(A522="","",IF(COUNTIF($B$2:B521,B522)&gt;0,"⚠ DUPLICATE","OK"))</f>
        <v>OK</v>
      </c>
      <c r="D522" s="146" t="str">
        <f>IF($A522="","",IF(ISNA(_xlfn.XLOOKUP(TRIM($A522),MASTER_Workers!$B$2:$B$474,MASTER_Workers!$B$2:$B$474)),"Master Missing","OK"))</f>
        <v>Master Missing</v>
      </c>
      <c r="E522" s="146" t="str">
        <f>IF(A522="","",IF(COUNTIF(Month_Engine!B:B,TRIM(J522))&gt;0,"OK","Missing"))</f>
        <v>Missing</v>
      </c>
      <c r="F522" s="146">
        <f t="shared" si="54"/>
        <v>30</v>
      </c>
      <c r="G522" s="146">
        <f t="shared" si="48"/>
        <v>30</v>
      </c>
      <c r="H522" s="150" t="str">
        <f t="shared" si="49"/>
        <v>Mismatch</v>
      </c>
      <c r="I522" s="443">
        <v>46173</v>
      </c>
      <c r="J522" s="444" t="s">
        <v>1982</v>
      </c>
      <c r="K522" s="444" t="s">
        <v>1983</v>
      </c>
      <c r="L522" s="445">
        <v>25</v>
      </c>
      <c r="M522" s="445">
        <v>0</v>
      </c>
      <c r="N522" s="445">
        <v>4</v>
      </c>
      <c r="O522" s="445">
        <v>1</v>
      </c>
      <c r="P522" s="445">
        <f t="shared" si="50"/>
        <v>0</v>
      </c>
      <c r="Q522" s="445">
        <v>0</v>
      </c>
      <c r="R522" s="452"/>
      <c r="S522" s="146" t="str">
        <f t="shared" si="51"/>
        <v>Staff-3</v>
      </c>
    </row>
    <row r="523" spans="1:19" hidden="1" x14ac:dyDescent="0.45">
      <c r="A523" s="144" t="str">
        <f t="shared" si="52"/>
        <v>SK3ST0017</v>
      </c>
      <c r="B523" s="143" t="str">
        <f t="shared" si="53"/>
        <v>May2026_SK3ST0017</v>
      </c>
      <c r="C523" s="143" t="str">
        <f>IF(A523="","",IF(COUNTIF($B$2:B522,B523)&gt;0,"⚠ DUPLICATE","OK"))</f>
        <v>OK</v>
      </c>
      <c r="D523" s="146" t="str">
        <f>IF($A523="","",IF(ISNA(_xlfn.XLOOKUP(TRIM($A523),MASTER_Workers!$B$2:$B$474,MASTER_Workers!$B$2:$B$474)),"Master Missing","OK"))</f>
        <v>Master Missing</v>
      </c>
      <c r="E523" s="146" t="str">
        <f>IF(A523="","",IF(COUNTIF(Month_Engine!B:B,TRIM(J523))&gt;0,"OK","Missing"))</f>
        <v>Missing</v>
      </c>
      <c r="F523" s="146">
        <f t="shared" si="54"/>
        <v>31</v>
      </c>
      <c r="G523" s="146">
        <f t="shared" si="48"/>
        <v>31</v>
      </c>
      <c r="H523" s="150" t="str">
        <f t="shared" si="49"/>
        <v>Mismatch</v>
      </c>
      <c r="I523" s="443">
        <v>46173</v>
      </c>
      <c r="J523" s="444" t="s">
        <v>1984</v>
      </c>
      <c r="K523" s="444" t="s">
        <v>1985</v>
      </c>
      <c r="L523" s="445">
        <v>26</v>
      </c>
      <c r="M523" s="445">
        <v>0</v>
      </c>
      <c r="N523" s="445">
        <v>4</v>
      </c>
      <c r="O523" s="445">
        <v>1</v>
      </c>
      <c r="P523" s="445">
        <f t="shared" si="50"/>
        <v>0</v>
      </c>
      <c r="Q523" s="445">
        <v>0</v>
      </c>
      <c r="R523" s="452"/>
      <c r="S523" s="146" t="str">
        <f t="shared" si="51"/>
        <v>Staff-3</v>
      </c>
    </row>
    <row r="524" spans="1:19" hidden="1" x14ac:dyDescent="0.45">
      <c r="A524" s="144" t="str">
        <f t="shared" si="52"/>
        <v>SK3ST0018</v>
      </c>
      <c r="B524" s="143" t="str">
        <f t="shared" si="53"/>
        <v>May2026_SK3ST0018</v>
      </c>
      <c r="C524" s="143" t="str">
        <f>IF(A524="","",IF(COUNTIF($B$2:B523,B524)&gt;0,"⚠ DUPLICATE","OK"))</f>
        <v>OK</v>
      </c>
      <c r="D524" s="146" t="str">
        <f>IF($A524="","",IF(ISNA(_xlfn.XLOOKUP(TRIM($A524),MASTER_Workers!$B$2:$B$474,MASTER_Workers!$B$2:$B$474)),"Master Missing","OK"))</f>
        <v>Master Missing</v>
      </c>
      <c r="E524" s="146" t="str">
        <f>IF(A524="","",IF(COUNTIF(Month_Engine!B:B,TRIM(J524))&gt;0,"OK","Missing"))</f>
        <v>Missing</v>
      </c>
      <c r="F524" s="146">
        <f t="shared" si="54"/>
        <v>31</v>
      </c>
      <c r="G524" s="146">
        <f t="shared" si="48"/>
        <v>31</v>
      </c>
      <c r="H524" s="150" t="str">
        <f t="shared" si="49"/>
        <v>Mismatch</v>
      </c>
      <c r="I524" s="443">
        <v>46173</v>
      </c>
      <c r="J524" s="444" t="s">
        <v>1986</v>
      </c>
      <c r="K524" s="444" t="s">
        <v>1987</v>
      </c>
      <c r="L524" s="445">
        <v>26</v>
      </c>
      <c r="M524" s="445">
        <v>0</v>
      </c>
      <c r="N524" s="445">
        <v>4</v>
      </c>
      <c r="O524" s="445">
        <v>1</v>
      </c>
      <c r="P524" s="445">
        <f t="shared" si="50"/>
        <v>0</v>
      </c>
      <c r="Q524" s="445">
        <v>0</v>
      </c>
      <c r="R524" s="452"/>
      <c r="S524" s="146" t="str">
        <f t="shared" si="51"/>
        <v>Staff-3</v>
      </c>
    </row>
    <row r="525" spans="1:19" hidden="1" x14ac:dyDescent="0.45">
      <c r="A525" s="144" t="str">
        <f t="shared" si="52"/>
        <v>SK1CW0018</v>
      </c>
      <c r="B525" s="143" t="str">
        <f t="shared" si="53"/>
        <v>Jun2026_SK1CW0018</v>
      </c>
      <c r="C525" s="143" t="str">
        <f>IF(A525="","",IF(COUNTIF($B$2:B524,B525)&gt;0,"⚠ DUPLICATE","OK"))</f>
        <v>OK</v>
      </c>
      <c r="D525" s="146" t="str">
        <f>IF($A525="","",IF(ISNA(_xlfn.XLOOKUP(TRIM($A525),MASTER_Workers!$B$2:$B$474,MASTER_Workers!$B$2:$B$474)),"Master Missing","OK"))</f>
        <v>OK</v>
      </c>
      <c r="E525" s="146" t="str">
        <f>IF(A525="","",IF(COUNTIF(Month_Engine!B:B,TRIM(J525))&gt;0,"OK","Missing"))</f>
        <v>OK</v>
      </c>
      <c r="F525" s="146">
        <f t="shared" si="54"/>
        <v>30</v>
      </c>
      <c r="G525" s="146">
        <f t="shared" si="48"/>
        <v>22</v>
      </c>
      <c r="H525" s="150" t="str">
        <f t="shared" si="49"/>
        <v>OK</v>
      </c>
      <c r="I525" s="443">
        <v>46203</v>
      </c>
      <c r="J525" s="444" t="s">
        <v>512</v>
      </c>
      <c r="K525" s="444" t="s">
        <v>513</v>
      </c>
      <c r="L525" s="445">
        <v>22</v>
      </c>
      <c r="M525" s="445">
        <v>4</v>
      </c>
      <c r="N525" s="445">
        <v>4</v>
      </c>
      <c r="O525" s="445">
        <v>0</v>
      </c>
      <c r="P525" s="445">
        <v>0</v>
      </c>
      <c r="Q525" s="445">
        <v>0</v>
      </c>
      <c r="R525" s="452"/>
      <c r="S525" s="146" t="str">
        <f t="shared" si="51"/>
        <v>Worker-1</v>
      </c>
    </row>
    <row r="526" spans="1:19" hidden="1" x14ac:dyDescent="0.45">
      <c r="A526" s="144" t="str">
        <f t="shared" si="52"/>
        <v>SK1CW0024</v>
      </c>
      <c r="B526" s="143" t="str">
        <f t="shared" si="53"/>
        <v>Jun2026_SK1CW0024</v>
      </c>
      <c r="C526" s="143" t="str">
        <f>IF(A526="","",IF(COUNTIF($B$2:B525,B526)&gt;0,"⚠ DUPLICATE","OK"))</f>
        <v>OK</v>
      </c>
      <c r="D526" s="146" t="str">
        <f>IF($A526="","",IF(ISNA(_xlfn.XLOOKUP(TRIM($A526),MASTER_Workers!$B$2:$B$474,MASTER_Workers!$B$2:$B$474)),"Master Missing","OK"))</f>
        <v>OK</v>
      </c>
      <c r="E526" s="146" t="str">
        <f>IF(A526="","",IF(COUNTIF(Month_Engine!B:B,TRIM(J526))&gt;0,"OK","Missing"))</f>
        <v>OK</v>
      </c>
      <c r="F526" s="146">
        <f t="shared" si="54"/>
        <v>30</v>
      </c>
      <c r="G526" s="146">
        <f t="shared" si="48"/>
        <v>22</v>
      </c>
      <c r="H526" s="150" t="str">
        <f t="shared" si="49"/>
        <v>OK</v>
      </c>
      <c r="I526" s="443">
        <v>46203</v>
      </c>
      <c r="J526" s="125" t="s">
        <v>516</v>
      </c>
      <c r="K526" s="125" t="s">
        <v>517</v>
      </c>
      <c r="L526" s="125">
        <v>22</v>
      </c>
      <c r="M526" s="125">
        <v>4</v>
      </c>
      <c r="N526" s="125">
        <v>4</v>
      </c>
      <c r="O526" s="125">
        <v>0</v>
      </c>
      <c r="P526" s="125">
        <v>0</v>
      </c>
      <c r="Q526" s="125">
        <v>0</v>
      </c>
      <c r="S526" s="146" t="str">
        <f t="shared" si="51"/>
        <v>Worker-1</v>
      </c>
    </row>
    <row r="527" spans="1:19" hidden="1" x14ac:dyDescent="0.45">
      <c r="A527" s="144" t="str">
        <f t="shared" si="52"/>
        <v>SK1CW0026</v>
      </c>
      <c r="B527" s="143" t="str">
        <f t="shared" si="53"/>
        <v>Jun2026_SK1CW0026</v>
      </c>
      <c r="C527" s="143" t="str">
        <f>IF(A527="","",IF(COUNTIF($B$2:B526,B527)&gt;0,"⚠ DUPLICATE","OK"))</f>
        <v>OK</v>
      </c>
      <c r="D527" s="146" t="str">
        <f>IF($A527="","",IF(ISNA(_xlfn.XLOOKUP(TRIM($A527),MASTER_Workers!$B$2:$B$474,MASTER_Workers!$B$2:$B$474)),"Master Missing","OK"))</f>
        <v>OK</v>
      </c>
      <c r="E527" s="146" t="str">
        <f>IF(A527="","",IF(COUNTIF(Month_Engine!B:B,TRIM(J527))&gt;0,"OK","Missing"))</f>
        <v>OK</v>
      </c>
      <c r="F527" s="146">
        <f t="shared" si="54"/>
        <v>30</v>
      </c>
      <c r="G527" s="146">
        <f t="shared" si="48"/>
        <v>23</v>
      </c>
      <c r="H527" s="150" t="str">
        <f t="shared" si="49"/>
        <v>OK</v>
      </c>
      <c r="I527" s="443">
        <v>46203</v>
      </c>
      <c r="J527" s="125" t="s">
        <v>518</v>
      </c>
      <c r="K527" s="125" t="s">
        <v>2046</v>
      </c>
      <c r="L527" s="125">
        <v>23</v>
      </c>
      <c r="M527" s="125">
        <v>3</v>
      </c>
      <c r="N527" s="125">
        <v>4</v>
      </c>
      <c r="O527" s="125">
        <v>0</v>
      </c>
      <c r="P527" s="125">
        <v>0</v>
      </c>
      <c r="Q527" s="125">
        <v>0</v>
      </c>
      <c r="S527" s="146" t="str">
        <f t="shared" si="51"/>
        <v>Worker-1</v>
      </c>
    </row>
    <row r="528" spans="1:19" hidden="1" x14ac:dyDescent="0.45">
      <c r="A528" s="144" t="str">
        <f t="shared" si="52"/>
        <v>SK1CW0030</v>
      </c>
      <c r="B528" s="143" t="str">
        <f t="shared" si="53"/>
        <v>Jun2026_SK1CW0030</v>
      </c>
      <c r="C528" s="143" t="str">
        <f>IF(A528="","",IF(COUNTIF($B$2:B527,B528)&gt;0,"⚠ DUPLICATE","OK"))</f>
        <v>OK</v>
      </c>
      <c r="D528" s="146" t="str">
        <f>IF($A528="","",IF(ISNA(_xlfn.XLOOKUP(TRIM($A528),MASTER_Workers!$B$2:$B$474,MASTER_Workers!$B$2:$B$474)),"Master Missing","OK"))</f>
        <v>OK</v>
      </c>
      <c r="E528" s="146" t="str">
        <f>IF(A528="","",IF(COUNTIF(Month_Engine!B:B,TRIM(J528))&gt;0,"OK","Missing"))</f>
        <v>OK</v>
      </c>
      <c r="F528" s="146">
        <f t="shared" si="54"/>
        <v>30</v>
      </c>
      <c r="G528" s="146">
        <f t="shared" si="48"/>
        <v>24</v>
      </c>
      <c r="H528" s="150" t="str">
        <f t="shared" si="49"/>
        <v>OK</v>
      </c>
      <c r="I528" s="443">
        <v>46203</v>
      </c>
      <c r="J528" s="125" t="s">
        <v>520</v>
      </c>
      <c r="K528" s="125" t="s">
        <v>521</v>
      </c>
      <c r="L528" s="125">
        <v>24</v>
      </c>
      <c r="M528" s="125">
        <v>2</v>
      </c>
      <c r="N528" s="125">
        <v>4</v>
      </c>
      <c r="O528" s="125">
        <v>0</v>
      </c>
      <c r="P528" s="125">
        <v>0</v>
      </c>
      <c r="Q528" s="125">
        <v>0</v>
      </c>
      <c r="S528" s="146" t="str">
        <f t="shared" si="51"/>
        <v>Worker-1</v>
      </c>
    </row>
    <row r="529" spans="1:19" hidden="1" x14ac:dyDescent="0.45">
      <c r="A529" s="144" t="str">
        <f t="shared" si="52"/>
        <v>SK1CW0036</v>
      </c>
      <c r="B529" s="143" t="str">
        <f t="shared" si="53"/>
        <v>Jun2026_SK1CW0036</v>
      </c>
      <c r="C529" s="143" t="str">
        <f>IF(A529="","",IF(COUNTIF($B$2:B528,B529)&gt;0,"⚠ DUPLICATE","OK"))</f>
        <v>OK</v>
      </c>
      <c r="D529" s="146" t="str">
        <f>IF($A529="","",IF(ISNA(_xlfn.XLOOKUP(TRIM($A529),MASTER_Workers!$B$2:$B$474,MASTER_Workers!$B$2:$B$474)),"Master Missing","OK"))</f>
        <v>OK</v>
      </c>
      <c r="E529" s="146" t="str">
        <f>IF(A529="","",IF(COUNTIF(Month_Engine!B:B,TRIM(J529))&gt;0,"OK","Missing"))</f>
        <v>OK</v>
      </c>
      <c r="F529" s="146">
        <f t="shared" si="54"/>
        <v>30</v>
      </c>
      <c r="G529" s="146">
        <f t="shared" si="48"/>
        <v>20</v>
      </c>
      <c r="H529" s="150" t="str">
        <f t="shared" si="49"/>
        <v>OK</v>
      </c>
      <c r="I529" s="443">
        <v>46203</v>
      </c>
      <c r="J529" s="125" t="s">
        <v>524</v>
      </c>
      <c r="K529" s="125" t="s">
        <v>525</v>
      </c>
      <c r="L529" s="125">
        <v>20</v>
      </c>
      <c r="M529" s="125">
        <v>6</v>
      </c>
      <c r="N529" s="125">
        <v>4</v>
      </c>
      <c r="O529" s="125">
        <v>0</v>
      </c>
      <c r="P529" s="125">
        <v>0</v>
      </c>
      <c r="Q529" s="125">
        <v>0</v>
      </c>
      <c r="S529" s="146" t="str">
        <f t="shared" si="51"/>
        <v>Worker-1</v>
      </c>
    </row>
    <row r="530" spans="1:19" hidden="1" x14ac:dyDescent="0.45">
      <c r="A530" s="144" t="str">
        <f t="shared" si="52"/>
        <v>SK1CW0041</v>
      </c>
      <c r="B530" s="143" t="str">
        <f t="shared" si="53"/>
        <v>Jun2026_SK1CW0041</v>
      </c>
      <c r="C530" s="143" t="str">
        <f>IF(A530="","",IF(COUNTIF($B$2:B529,B530)&gt;0,"⚠ DUPLICATE","OK"))</f>
        <v>OK</v>
      </c>
      <c r="D530" s="146" t="str">
        <f>IF($A530="","",IF(ISNA(_xlfn.XLOOKUP(TRIM($A530),MASTER_Workers!$B$2:$B$474,MASTER_Workers!$B$2:$B$474)),"Master Missing","OK"))</f>
        <v>OK</v>
      </c>
      <c r="E530" s="146" t="str">
        <f>IF(A530="","",IF(COUNTIF(Month_Engine!B:B,TRIM(J530))&gt;0,"OK","Missing"))</f>
        <v>OK</v>
      </c>
      <c r="F530" s="146">
        <f t="shared" si="54"/>
        <v>30</v>
      </c>
      <c r="G530" s="146">
        <f t="shared" si="48"/>
        <v>22</v>
      </c>
      <c r="H530" s="150" t="str">
        <f t="shared" si="49"/>
        <v>OK</v>
      </c>
      <c r="I530" s="443">
        <v>46203</v>
      </c>
      <c r="J530" s="125" t="s">
        <v>526</v>
      </c>
      <c r="K530" s="125" t="s">
        <v>527</v>
      </c>
      <c r="L530" s="125">
        <v>22</v>
      </c>
      <c r="M530" s="125">
        <v>4</v>
      </c>
      <c r="N530" s="125">
        <v>4</v>
      </c>
      <c r="O530" s="125">
        <v>0</v>
      </c>
      <c r="P530" s="125">
        <v>0</v>
      </c>
      <c r="Q530" s="125">
        <v>0</v>
      </c>
      <c r="S530" s="146" t="str">
        <f t="shared" si="51"/>
        <v>Worker-1</v>
      </c>
    </row>
    <row r="531" spans="1:19" hidden="1" x14ac:dyDescent="0.45">
      <c r="A531" s="144" t="str">
        <f t="shared" si="52"/>
        <v>SK1CW0044</v>
      </c>
      <c r="B531" s="143" t="str">
        <f t="shared" si="53"/>
        <v>Jun2026_SK1CW0044</v>
      </c>
      <c r="C531" s="143" t="str">
        <f>IF(A531="","",IF(COUNTIF($B$2:B530,B531)&gt;0,"⚠ DUPLICATE","OK"))</f>
        <v>OK</v>
      </c>
      <c r="D531" s="146" t="str">
        <f>IF($A531="","",IF(ISNA(_xlfn.XLOOKUP(TRIM($A531),MASTER_Workers!$B$2:$B$474,MASTER_Workers!$B$2:$B$474)),"Master Missing","OK"))</f>
        <v>OK</v>
      </c>
      <c r="E531" s="146" t="str">
        <f>IF(A531="","",IF(COUNTIF(Month_Engine!B:B,TRIM(J531))&gt;0,"OK","Missing"))</f>
        <v>OK</v>
      </c>
      <c r="F531" s="146">
        <f t="shared" si="54"/>
        <v>30</v>
      </c>
      <c r="G531" s="146">
        <f t="shared" si="48"/>
        <v>23</v>
      </c>
      <c r="H531" s="150" t="str">
        <f t="shared" si="49"/>
        <v>OK</v>
      </c>
      <c r="I531" s="443">
        <v>46203</v>
      </c>
      <c r="J531" s="125" t="s">
        <v>528</v>
      </c>
      <c r="K531" s="125" t="s">
        <v>529</v>
      </c>
      <c r="L531" s="125">
        <v>23</v>
      </c>
      <c r="M531" s="125">
        <v>3</v>
      </c>
      <c r="N531" s="125">
        <v>4</v>
      </c>
      <c r="O531" s="125">
        <v>0</v>
      </c>
      <c r="P531" s="125">
        <v>0</v>
      </c>
      <c r="Q531" s="125">
        <v>0</v>
      </c>
      <c r="S531" s="146" t="str">
        <f t="shared" si="51"/>
        <v>Worker-1</v>
      </c>
    </row>
    <row r="532" spans="1:19" hidden="1" x14ac:dyDescent="0.45">
      <c r="A532" s="144" t="str">
        <f t="shared" si="52"/>
        <v>SK1CW0075</v>
      </c>
      <c r="B532" s="143" t="str">
        <f t="shared" si="53"/>
        <v>Jun2026_SK1CW0075</v>
      </c>
      <c r="C532" s="143" t="str">
        <f>IF(A532="","",IF(COUNTIF($B$2:B531,B532)&gt;0,"⚠ DUPLICATE","OK"))</f>
        <v>OK</v>
      </c>
      <c r="D532" s="146" t="str">
        <f>IF($A532="","",IF(ISNA(_xlfn.XLOOKUP(TRIM($A532),MASTER_Workers!$B$2:$B$474,MASTER_Workers!$B$2:$B$474)),"Master Missing","OK"))</f>
        <v>OK</v>
      </c>
      <c r="E532" s="146" t="str">
        <f>IF(A532="","",IF(COUNTIF(Month_Engine!B:B,TRIM(J532))&gt;0,"OK","Missing"))</f>
        <v>OK</v>
      </c>
      <c r="F532" s="146">
        <f t="shared" si="54"/>
        <v>30</v>
      </c>
      <c r="G532" s="146">
        <f t="shared" si="48"/>
        <v>26</v>
      </c>
      <c r="H532" s="150" t="str">
        <f t="shared" si="49"/>
        <v>OK</v>
      </c>
      <c r="I532" s="443">
        <v>46203</v>
      </c>
      <c r="J532" s="125" t="s">
        <v>532</v>
      </c>
      <c r="K532" s="125" t="s">
        <v>533</v>
      </c>
      <c r="L532" s="125">
        <v>26</v>
      </c>
      <c r="M532" s="125">
        <v>0</v>
      </c>
      <c r="N532" s="125">
        <v>4</v>
      </c>
      <c r="O532" s="125">
        <v>0</v>
      </c>
      <c r="P532" s="125">
        <v>0</v>
      </c>
      <c r="Q532" s="125">
        <v>0</v>
      </c>
      <c r="S532" s="146" t="str">
        <f t="shared" si="51"/>
        <v>Worker-1</v>
      </c>
    </row>
    <row r="533" spans="1:19" hidden="1" x14ac:dyDescent="0.45">
      <c r="A533" s="144" t="str">
        <f t="shared" si="52"/>
        <v>SK1CW0076</v>
      </c>
      <c r="B533" s="143" t="str">
        <f t="shared" si="53"/>
        <v>Jun2026_SK1CW0076</v>
      </c>
      <c r="C533" s="143" t="str">
        <f>IF(A533="","",IF(COUNTIF($B$2:B532,B533)&gt;0,"⚠ DUPLICATE","OK"))</f>
        <v>OK</v>
      </c>
      <c r="D533" s="146" t="str">
        <f>IF($A533="","",IF(ISNA(_xlfn.XLOOKUP(TRIM($A533),MASTER_Workers!$B$2:$B$474,MASTER_Workers!$B$2:$B$474)),"Master Missing","OK"))</f>
        <v>OK</v>
      </c>
      <c r="E533" s="146" t="str">
        <f>IF(A533="","",IF(COUNTIF(Month_Engine!B:B,TRIM(J533))&gt;0,"OK","Missing"))</f>
        <v>OK</v>
      </c>
      <c r="F533" s="146">
        <f t="shared" si="54"/>
        <v>30</v>
      </c>
      <c r="G533" s="146">
        <f t="shared" si="48"/>
        <v>23</v>
      </c>
      <c r="H533" s="150" t="str">
        <f t="shared" si="49"/>
        <v>OK</v>
      </c>
      <c r="I533" s="443">
        <v>46203</v>
      </c>
      <c r="J533" s="125" t="s">
        <v>534</v>
      </c>
      <c r="K533" s="125" t="s">
        <v>535</v>
      </c>
      <c r="L533" s="125">
        <v>23</v>
      </c>
      <c r="M533" s="125">
        <v>3</v>
      </c>
      <c r="N533" s="125">
        <v>4</v>
      </c>
      <c r="O533" s="125">
        <v>0</v>
      </c>
      <c r="P533" s="125">
        <v>0</v>
      </c>
      <c r="Q533" s="125">
        <v>0</v>
      </c>
      <c r="S533" s="146" t="str">
        <f t="shared" si="51"/>
        <v>Worker-1</v>
      </c>
    </row>
    <row r="534" spans="1:19" hidden="1" x14ac:dyDescent="0.45">
      <c r="A534" s="144" t="str">
        <f t="shared" si="52"/>
        <v>SK1CW0083</v>
      </c>
      <c r="B534" s="143" t="str">
        <f t="shared" si="53"/>
        <v>Jun2026_SK1CW0083</v>
      </c>
      <c r="C534" s="143" t="str">
        <f>IF(A534="","",IF(COUNTIF($B$2:B533,B534)&gt;0,"⚠ DUPLICATE","OK"))</f>
        <v>OK</v>
      </c>
      <c r="D534" s="146" t="str">
        <f>IF($A534="","",IF(ISNA(_xlfn.XLOOKUP(TRIM($A534),MASTER_Workers!$B$2:$B$474,MASTER_Workers!$B$2:$B$474)),"Master Missing","OK"))</f>
        <v>OK</v>
      </c>
      <c r="E534" s="146" t="str">
        <f>IF(A534="","",IF(COUNTIF(Month_Engine!B:B,TRIM(J534))&gt;0,"OK","Missing"))</f>
        <v>OK</v>
      </c>
      <c r="F534" s="146">
        <f t="shared" si="54"/>
        <v>30</v>
      </c>
      <c r="G534" s="146">
        <f t="shared" si="48"/>
        <v>22</v>
      </c>
      <c r="H534" s="150" t="str">
        <f t="shared" si="49"/>
        <v>OK</v>
      </c>
      <c r="I534" s="443">
        <v>46203</v>
      </c>
      <c r="J534" s="125" t="s">
        <v>540</v>
      </c>
      <c r="K534" s="125" t="s">
        <v>541</v>
      </c>
      <c r="L534" s="125">
        <v>22</v>
      </c>
      <c r="M534" s="125">
        <v>4</v>
      </c>
      <c r="N534" s="125">
        <v>4</v>
      </c>
      <c r="O534" s="125">
        <v>0</v>
      </c>
      <c r="P534" s="125">
        <v>0</v>
      </c>
      <c r="Q534" s="125">
        <v>0</v>
      </c>
      <c r="S534" s="146" t="str">
        <f t="shared" si="51"/>
        <v>Worker-1</v>
      </c>
    </row>
    <row r="535" spans="1:19" hidden="1" x14ac:dyDescent="0.45">
      <c r="A535" s="144" t="str">
        <f t="shared" si="52"/>
        <v>SK1CW0086</v>
      </c>
      <c r="B535" s="143" t="str">
        <f t="shared" si="53"/>
        <v>Jun2026_SK1CW0086</v>
      </c>
      <c r="C535" s="143" t="str">
        <f>IF(A535="","",IF(COUNTIF($B$2:B534,B535)&gt;0,"⚠ DUPLICATE","OK"))</f>
        <v>OK</v>
      </c>
      <c r="D535" s="146" t="str">
        <f>IF($A535="","",IF(ISNA(_xlfn.XLOOKUP(TRIM($A535),MASTER_Workers!$B$2:$B$474,MASTER_Workers!$B$2:$B$474)),"Master Missing","OK"))</f>
        <v>OK</v>
      </c>
      <c r="E535" s="146" t="str">
        <f>IF(A535="","",IF(COUNTIF(Month_Engine!B:B,TRIM(J535))&gt;0,"OK","Missing"))</f>
        <v>OK</v>
      </c>
      <c r="F535" s="146">
        <f t="shared" si="54"/>
        <v>30</v>
      </c>
      <c r="G535" s="146">
        <f t="shared" si="48"/>
        <v>25</v>
      </c>
      <c r="H535" s="150" t="str">
        <f t="shared" si="49"/>
        <v>OK</v>
      </c>
      <c r="I535" s="443">
        <v>46203</v>
      </c>
      <c r="J535" s="125" t="s">
        <v>543</v>
      </c>
      <c r="K535" s="125" t="s">
        <v>544</v>
      </c>
      <c r="L535" s="125">
        <v>25</v>
      </c>
      <c r="M535" s="125">
        <v>1</v>
      </c>
      <c r="N535" s="125">
        <v>4</v>
      </c>
      <c r="O535" s="125">
        <v>0</v>
      </c>
      <c r="P535" s="125">
        <v>0</v>
      </c>
      <c r="Q535" s="125">
        <v>0</v>
      </c>
      <c r="S535" s="146" t="str">
        <f t="shared" si="51"/>
        <v>Worker-1</v>
      </c>
    </row>
    <row r="536" spans="1:19" hidden="1" x14ac:dyDescent="0.45">
      <c r="A536" s="144" t="str">
        <f t="shared" si="52"/>
        <v>SK1CW0103</v>
      </c>
      <c r="B536" s="143" t="str">
        <f t="shared" si="53"/>
        <v>Jun2026_SK1CW0103</v>
      </c>
      <c r="C536" s="143" t="str">
        <f>IF(A536="","",IF(COUNTIF($B$2:B535,B536)&gt;0,"⚠ DUPLICATE","OK"))</f>
        <v>OK</v>
      </c>
      <c r="D536" s="146" t="str">
        <f>IF($A536="","",IF(ISNA(_xlfn.XLOOKUP(TRIM($A536),MASTER_Workers!$B$2:$B$474,MASTER_Workers!$B$2:$B$474)),"Master Missing","OK"))</f>
        <v>OK</v>
      </c>
      <c r="E536" s="146" t="str">
        <f>IF(A536="","",IF(COUNTIF(Month_Engine!B:B,TRIM(J536))&gt;0,"OK","Missing"))</f>
        <v>OK</v>
      </c>
      <c r="F536" s="146">
        <f t="shared" si="54"/>
        <v>30</v>
      </c>
      <c r="G536" s="146">
        <f t="shared" si="48"/>
        <v>21</v>
      </c>
      <c r="H536" s="150" t="str">
        <f t="shared" si="49"/>
        <v>OK</v>
      </c>
      <c r="I536" s="443">
        <v>46203</v>
      </c>
      <c r="J536" s="125" t="s">
        <v>547</v>
      </c>
      <c r="K536" s="125" t="s">
        <v>548</v>
      </c>
      <c r="L536" s="125">
        <v>21</v>
      </c>
      <c r="M536" s="125">
        <v>5</v>
      </c>
      <c r="N536" s="125">
        <v>4</v>
      </c>
      <c r="O536" s="125">
        <v>0</v>
      </c>
      <c r="P536" s="125">
        <v>0</v>
      </c>
      <c r="Q536" s="125">
        <v>0</v>
      </c>
      <c r="S536" s="146" t="str">
        <f t="shared" si="51"/>
        <v>Worker-1</v>
      </c>
    </row>
    <row r="537" spans="1:19" hidden="1" x14ac:dyDescent="0.45">
      <c r="A537" s="144" t="str">
        <f t="shared" si="52"/>
        <v>SK1CW0108</v>
      </c>
      <c r="B537" s="143" t="str">
        <f t="shared" si="53"/>
        <v>Jun2026_SK1CW0108</v>
      </c>
      <c r="C537" s="143" t="str">
        <f>IF(A537="","",IF(COUNTIF($B$2:B536,B537)&gt;0,"⚠ DUPLICATE","OK"))</f>
        <v>OK</v>
      </c>
      <c r="D537" s="146" t="str">
        <f>IF($A537="","",IF(ISNA(_xlfn.XLOOKUP(TRIM($A537),MASTER_Workers!$B$2:$B$474,MASTER_Workers!$B$2:$B$474)),"Master Missing","OK"))</f>
        <v>OK</v>
      </c>
      <c r="E537" s="146" t="str">
        <f>IF(A537="","",IF(COUNTIF(Month_Engine!B:B,TRIM(J537))&gt;0,"OK","Missing"))</f>
        <v>OK</v>
      </c>
      <c r="F537" s="146">
        <f t="shared" si="54"/>
        <v>30</v>
      </c>
      <c r="G537" s="146">
        <f t="shared" si="48"/>
        <v>24</v>
      </c>
      <c r="H537" s="150" t="str">
        <f t="shared" si="49"/>
        <v>OK</v>
      </c>
      <c r="I537" s="443">
        <v>46203</v>
      </c>
      <c r="J537" s="125" t="s">
        <v>549</v>
      </c>
      <c r="K537" s="125" t="s">
        <v>550</v>
      </c>
      <c r="L537" s="125">
        <v>24</v>
      </c>
      <c r="M537" s="125">
        <v>2</v>
      </c>
      <c r="N537" s="125">
        <v>4</v>
      </c>
      <c r="O537" s="125">
        <v>0</v>
      </c>
      <c r="P537" s="125">
        <v>0</v>
      </c>
      <c r="Q537" s="125">
        <v>0</v>
      </c>
      <c r="S537" s="146" t="str">
        <f t="shared" si="51"/>
        <v>Worker-1</v>
      </c>
    </row>
    <row r="538" spans="1:19" hidden="1" x14ac:dyDescent="0.45">
      <c r="A538" s="144" t="str">
        <f t="shared" si="52"/>
        <v>SK1CW0109</v>
      </c>
      <c r="B538" s="143" t="str">
        <f t="shared" si="53"/>
        <v>Jun2026_SK1CW0109</v>
      </c>
      <c r="C538" s="143" t="str">
        <f>IF(A538="","",IF(COUNTIF($B$2:B537,B538)&gt;0,"⚠ DUPLICATE","OK"))</f>
        <v>OK</v>
      </c>
      <c r="D538" s="146" t="str">
        <f>IF($A538="","",IF(ISNA(_xlfn.XLOOKUP(TRIM($A538),MASTER_Workers!$B$2:$B$474,MASTER_Workers!$B$2:$B$474)),"Master Missing","OK"))</f>
        <v>OK</v>
      </c>
      <c r="E538" s="146" t="str">
        <f>IF(A538="","",IF(COUNTIF(Month_Engine!B:B,TRIM(J538))&gt;0,"OK","Missing"))</f>
        <v>OK</v>
      </c>
      <c r="F538" s="146">
        <f t="shared" si="54"/>
        <v>30</v>
      </c>
      <c r="G538" s="146">
        <f t="shared" si="48"/>
        <v>24</v>
      </c>
      <c r="H538" s="150" t="str">
        <f t="shared" si="49"/>
        <v>OK</v>
      </c>
      <c r="I538" s="443">
        <v>46203</v>
      </c>
      <c r="J538" s="125" t="s">
        <v>551</v>
      </c>
      <c r="K538" s="125" t="s">
        <v>552</v>
      </c>
      <c r="L538" s="125">
        <v>24</v>
      </c>
      <c r="M538" s="125">
        <v>2</v>
      </c>
      <c r="N538" s="125">
        <v>4</v>
      </c>
      <c r="O538" s="125">
        <v>0</v>
      </c>
      <c r="P538" s="125">
        <v>0</v>
      </c>
      <c r="Q538" s="125">
        <v>0</v>
      </c>
      <c r="S538" s="146" t="str">
        <f t="shared" si="51"/>
        <v>Worker-1</v>
      </c>
    </row>
    <row r="539" spans="1:19" hidden="1" x14ac:dyDescent="0.45">
      <c r="A539" s="144" t="str">
        <f t="shared" si="52"/>
        <v>SK1CW0133</v>
      </c>
      <c r="B539" s="143" t="str">
        <f t="shared" si="53"/>
        <v>Jun2026_SK1CW0133</v>
      </c>
      <c r="C539" s="143" t="str">
        <f>IF(A539="","",IF(COUNTIF($B$2:B538,B539)&gt;0,"⚠ DUPLICATE","OK"))</f>
        <v>OK</v>
      </c>
      <c r="D539" s="146" t="str">
        <f>IF($A539="","",IF(ISNA(_xlfn.XLOOKUP(TRIM($A539),MASTER_Workers!$B$2:$B$474,MASTER_Workers!$B$2:$B$474)),"Master Missing","OK"))</f>
        <v>OK</v>
      </c>
      <c r="E539" s="146" t="str">
        <f>IF(A539="","",IF(COUNTIF(Month_Engine!B:B,TRIM(J539))&gt;0,"OK","Missing"))</f>
        <v>OK</v>
      </c>
      <c r="F539" s="146">
        <f t="shared" si="54"/>
        <v>30</v>
      </c>
      <c r="G539" s="146">
        <f t="shared" si="48"/>
        <v>22</v>
      </c>
      <c r="H539" s="150" t="str">
        <f t="shared" si="49"/>
        <v>OK</v>
      </c>
      <c r="I539" s="443">
        <v>46203</v>
      </c>
      <c r="J539" s="125" t="s">
        <v>553</v>
      </c>
      <c r="K539" s="125" t="s">
        <v>554</v>
      </c>
      <c r="L539" s="125">
        <v>22</v>
      </c>
      <c r="M539" s="125">
        <v>4</v>
      </c>
      <c r="N539" s="125">
        <v>4</v>
      </c>
      <c r="O539" s="125">
        <v>0</v>
      </c>
      <c r="P539" s="125">
        <v>0</v>
      </c>
      <c r="Q539" s="125">
        <v>0</v>
      </c>
      <c r="S539" s="146" t="str">
        <f t="shared" si="51"/>
        <v>Worker-1</v>
      </c>
    </row>
    <row r="540" spans="1:19" hidden="1" x14ac:dyDescent="0.45">
      <c r="A540" s="144" t="str">
        <f t="shared" si="52"/>
        <v>SK1CW0138</v>
      </c>
      <c r="B540" s="143" t="str">
        <f t="shared" si="53"/>
        <v>Jun2026_SK1CW0138</v>
      </c>
      <c r="C540" s="143" t="str">
        <f>IF(A540="","",IF(COUNTIF($B$2:B539,B540)&gt;0,"⚠ DUPLICATE","OK"))</f>
        <v>OK</v>
      </c>
      <c r="D540" s="146" t="str">
        <f>IF($A540="","",IF(ISNA(_xlfn.XLOOKUP(TRIM($A540),MASTER_Workers!$B$2:$B$474,MASTER_Workers!$B$2:$B$474)),"Master Missing","OK"))</f>
        <v>OK</v>
      </c>
      <c r="E540" s="146" t="str">
        <f>IF(A540="","",IF(COUNTIF(Month_Engine!B:B,TRIM(J540))&gt;0,"OK","Missing"))</f>
        <v>OK</v>
      </c>
      <c r="F540" s="146">
        <f t="shared" si="54"/>
        <v>30</v>
      </c>
      <c r="G540" s="146">
        <f t="shared" si="48"/>
        <v>25</v>
      </c>
      <c r="H540" s="150" t="str">
        <f t="shared" si="49"/>
        <v>OK</v>
      </c>
      <c r="I540" s="443">
        <v>46203</v>
      </c>
      <c r="J540" s="125" t="s">
        <v>557</v>
      </c>
      <c r="K540" s="125" t="s">
        <v>558</v>
      </c>
      <c r="L540" s="125">
        <v>25</v>
      </c>
      <c r="M540" s="125">
        <v>1</v>
      </c>
      <c r="N540" s="125">
        <v>4</v>
      </c>
      <c r="O540" s="125">
        <v>0</v>
      </c>
      <c r="P540" s="125">
        <v>0</v>
      </c>
      <c r="Q540" s="125">
        <v>0</v>
      </c>
      <c r="S540" s="146" t="str">
        <f t="shared" si="51"/>
        <v>Worker-1</v>
      </c>
    </row>
    <row r="541" spans="1:19" hidden="1" x14ac:dyDescent="0.45">
      <c r="A541" s="144" t="str">
        <f t="shared" si="52"/>
        <v>SK1CW0525</v>
      </c>
      <c r="B541" s="143" t="str">
        <f t="shared" si="53"/>
        <v>Jun2026_SK1CW0525</v>
      </c>
      <c r="C541" s="143" t="str">
        <f>IF(A541="","",IF(COUNTIF($B$2:B540,B541)&gt;0,"⚠ DUPLICATE","OK"))</f>
        <v>OK</v>
      </c>
      <c r="D541" s="146" t="str">
        <f>IF($A541="","",IF(ISNA(_xlfn.XLOOKUP(TRIM($A541),MASTER_Workers!$B$2:$B$474,MASTER_Workers!$B$2:$B$474)),"Master Missing","OK"))</f>
        <v>OK</v>
      </c>
      <c r="E541" s="146" t="str">
        <f>IF(A541="","",IF(COUNTIF(Month_Engine!B:B,TRIM(J541))&gt;0,"OK","Missing"))</f>
        <v>OK</v>
      </c>
      <c r="F541" s="146">
        <f t="shared" si="54"/>
        <v>30</v>
      </c>
      <c r="G541" s="146">
        <f t="shared" si="48"/>
        <v>22.5</v>
      </c>
      <c r="H541" s="150" t="str">
        <f t="shared" si="49"/>
        <v>OK</v>
      </c>
      <c r="I541" s="443">
        <v>46203</v>
      </c>
      <c r="J541" s="125" t="s">
        <v>562</v>
      </c>
      <c r="K541" s="125" t="s">
        <v>563</v>
      </c>
      <c r="L541" s="125">
        <v>22.5</v>
      </c>
      <c r="M541" s="125">
        <v>3.5</v>
      </c>
      <c r="N541" s="125">
        <v>4</v>
      </c>
      <c r="O541" s="125">
        <v>0</v>
      </c>
      <c r="P541" s="125">
        <v>0</v>
      </c>
      <c r="Q541" s="125">
        <v>0</v>
      </c>
      <c r="S541" s="146" t="str">
        <f t="shared" si="51"/>
        <v>Worker-1</v>
      </c>
    </row>
    <row r="542" spans="1:19" hidden="1" x14ac:dyDescent="0.45">
      <c r="A542" s="144" t="str">
        <f t="shared" si="52"/>
        <v>SK1CW0527</v>
      </c>
      <c r="B542" s="143" t="str">
        <f t="shared" si="53"/>
        <v>Jun2026_SK1CW0527</v>
      </c>
      <c r="C542" s="143" t="str">
        <f>IF(A542="","",IF(COUNTIF($B$2:B541,B542)&gt;0,"⚠ DUPLICATE","OK"))</f>
        <v>OK</v>
      </c>
      <c r="D542" s="146" t="str">
        <f>IF($A542="","",IF(ISNA(_xlfn.XLOOKUP(TRIM($A542),MASTER_Workers!$B$2:$B$474,MASTER_Workers!$B$2:$B$474)),"Master Missing","OK"))</f>
        <v>OK</v>
      </c>
      <c r="E542" s="146" t="str">
        <f>IF(A542="","",IF(COUNTIF(Month_Engine!B:B,TRIM(J542))&gt;0,"OK","Missing"))</f>
        <v>OK</v>
      </c>
      <c r="F542" s="146">
        <f t="shared" si="54"/>
        <v>30</v>
      </c>
      <c r="G542" s="146">
        <f t="shared" si="48"/>
        <v>24</v>
      </c>
      <c r="H542" s="150" t="str">
        <f t="shared" si="49"/>
        <v>OK</v>
      </c>
      <c r="I542" s="443">
        <v>46203</v>
      </c>
      <c r="J542" s="125" t="s">
        <v>564</v>
      </c>
      <c r="K542" s="125" t="s">
        <v>565</v>
      </c>
      <c r="L542" s="125">
        <v>24</v>
      </c>
      <c r="M542" s="125">
        <v>2</v>
      </c>
      <c r="N542" s="125">
        <v>4</v>
      </c>
      <c r="O542" s="125">
        <v>0</v>
      </c>
      <c r="P542" s="125">
        <v>0</v>
      </c>
      <c r="Q542" s="125">
        <v>0</v>
      </c>
      <c r="S542" s="146" t="str">
        <f t="shared" si="51"/>
        <v>Worker-1</v>
      </c>
    </row>
    <row r="543" spans="1:19" hidden="1" x14ac:dyDescent="0.45">
      <c r="A543" s="144" t="str">
        <f t="shared" si="52"/>
        <v>SK1CW0548</v>
      </c>
      <c r="B543" s="143" t="str">
        <f t="shared" si="53"/>
        <v>Jun2026_SK1CW0548</v>
      </c>
      <c r="C543" s="143" t="str">
        <f>IF(A543="","",IF(COUNTIF($B$2:B542,B543)&gt;0,"⚠ DUPLICATE","OK"))</f>
        <v>OK</v>
      </c>
      <c r="D543" s="146" t="str">
        <f>IF($A543="","",IF(ISNA(_xlfn.XLOOKUP(TRIM($A543),MASTER_Workers!$B$2:$B$474,MASTER_Workers!$B$2:$B$474)),"Master Missing","OK"))</f>
        <v>OK</v>
      </c>
      <c r="E543" s="146" t="str">
        <f>IF(A543="","",IF(COUNTIF(Month_Engine!B:B,TRIM(J543))&gt;0,"OK","Missing"))</f>
        <v>OK</v>
      </c>
      <c r="F543" s="146">
        <f t="shared" si="54"/>
        <v>30</v>
      </c>
      <c r="G543" s="146">
        <f t="shared" si="48"/>
        <v>22</v>
      </c>
      <c r="H543" s="150" t="str">
        <f t="shared" si="49"/>
        <v>OK</v>
      </c>
      <c r="I543" s="443">
        <v>46203</v>
      </c>
      <c r="J543" s="125" t="s">
        <v>566</v>
      </c>
      <c r="K543" s="125" t="s">
        <v>567</v>
      </c>
      <c r="L543" s="125">
        <v>22</v>
      </c>
      <c r="M543" s="125">
        <v>4</v>
      </c>
      <c r="N543" s="125">
        <v>4</v>
      </c>
      <c r="O543" s="125">
        <v>0</v>
      </c>
      <c r="P543" s="125">
        <v>0</v>
      </c>
      <c r="Q543" s="125">
        <v>0</v>
      </c>
      <c r="S543" s="146" t="str">
        <f t="shared" si="51"/>
        <v>Worker-1</v>
      </c>
    </row>
    <row r="544" spans="1:19" hidden="1" x14ac:dyDescent="0.45">
      <c r="A544" s="144" t="str">
        <f t="shared" si="52"/>
        <v>SK1CW0570</v>
      </c>
      <c r="B544" s="143" t="str">
        <f t="shared" si="53"/>
        <v>Jun2026_SK1CW0570</v>
      </c>
      <c r="C544" s="143" t="str">
        <f>IF(A544="","",IF(COUNTIF($B$2:B543,B544)&gt;0,"⚠ DUPLICATE","OK"))</f>
        <v>OK</v>
      </c>
      <c r="D544" s="146" t="str">
        <f>IF($A544="","",IF(ISNA(_xlfn.XLOOKUP(TRIM($A544),MASTER_Workers!$B$2:$B$474,MASTER_Workers!$B$2:$B$474)),"Master Missing","OK"))</f>
        <v>OK</v>
      </c>
      <c r="E544" s="146" t="str">
        <f>IF(A544="","",IF(COUNTIF(Month_Engine!B:B,TRIM(J544))&gt;0,"OK","Missing"))</f>
        <v>OK</v>
      </c>
      <c r="F544" s="146">
        <f t="shared" si="54"/>
        <v>30</v>
      </c>
      <c r="G544" s="146">
        <f t="shared" si="48"/>
        <v>26</v>
      </c>
      <c r="H544" s="150" t="str">
        <f t="shared" si="49"/>
        <v>OK</v>
      </c>
      <c r="I544" s="443">
        <v>46203</v>
      </c>
      <c r="J544" s="125" t="s">
        <v>568</v>
      </c>
      <c r="K544" s="125" t="s">
        <v>569</v>
      </c>
      <c r="L544" s="125">
        <v>26</v>
      </c>
      <c r="M544" s="125">
        <v>0</v>
      </c>
      <c r="N544" s="125">
        <v>4</v>
      </c>
      <c r="O544" s="125">
        <v>0</v>
      </c>
      <c r="P544" s="125">
        <v>0</v>
      </c>
      <c r="Q544" s="125">
        <v>0</v>
      </c>
      <c r="S544" s="146" t="str">
        <f t="shared" si="51"/>
        <v>Worker-1</v>
      </c>
    </row>
    <row r="545" spans="1:19" hidden="1" x14ac:dyDescent="0.45">
      <c r="A545" s="144" t="str">
        <f t="shared" si="52"/>
        <v>SK1ST0001</v>
      </c>
      <c r="B545" s="143" t="str">
        <f t="shared" si="53"/>
        <v>Jun2026_SK1ST0001</v>
      </c>
      <c r="C545" s="143" t="str">
        <f>IF(A545="","",IF(COUNTIF($B$2:B544,B545)&gt;0,"⚠ DUPLICATE","OK"))</f>
        <v>OK</v>
      </c>
      <c r="D545" s="146" t="str">
        <f>IF($A545="","",IF(ISNA(_xlfn.XLOOKUP(TRIM($A545),MASTER_Workers!$B$2:$B$474,MASTER_Workers!$B$2:$B$474)),"Master Missing","OK"))</f>
        <v>Master Missing</v>
      </c>
      <c r="E545" s="146" t="str">
        <f>IF(A545="","",IF(COUNTIF(Month_Engine!B:B,TRIM(J545))&gt;0,"OK","Missing"))</f>
        <v>Missing</v>
      </c>
      <c r="F545" s="146">
        <f t="shared" si="54"/>
        <v>30</v>
      </c>
      <c r="G545" s="146">
        <f t="shared" si="48"/>
        <v>30</v>
      </c>
      <c r="H545" s="150" t="str">
        <f t="shared" si="49"/>
        <v>Mismatch</v>
      </c>
      <c r="I545" s="443">
        <v>46203</v>
      </c>
      <c r="J545" s="125" t="s">
        <v>1798</v>
      </c>
      <c r="K545" s="125" t="s">
        <v>1799</v>
      </c>
      <c r="L545" s="125">
        <v>24</v>
      </c>
      <c r="M545" s="125">
        <v>0</v>
      </c>
      <c r="N545" s="125">
        <v>4</v>
      </c>
      <c r="O545" s="125">
        <v>0</v>
      </c>
      <c r="P545" s="125">
        <v>2</v>
      </c>
      <c r="Q545" s="125">
        <v>0</v>
      </c>
      <c r="S545" s="146" t="str">
        <f t="shared" si="51"/>
        <v>Staff-1</v>
      </c>
    </row>
    <row r="546" spans="1:19" hidden="1" x14ac:dyDescent="0.45">
      <c r="A546" s="144" t="str">
        <f t="shared" si="52"/>
        <v>SK1ST0006</v>
      </c>
      <c r="B546" s="143" t="str">
        <f t="shared" si="53"/>
        <v>Jun2026_SK1ST0006</v>
      </c>
      <c r="C546" s="143" t="str">
        <f>IF(A546="","",IF(COUNTIF($B$2:B545,B546)&gt;0,"⚠ DUPLICATE","OK"))</f>
        <v>OK</v>
      </c>
      <c r="D546" s="146" t="str">
        <f>IF($A546="","",IF(ISNA(_xlfn.XLOOKUP(TRIM($A546),MASTER_Workers!$B$2:$B$474,MASTER_Workers!$B$2:$B$474)),"Master Missing","OK"))</f>
        <v>Master Missing</v>
      </c>
      <c r="E546" s="146" t="str">
        <f>IF(A546="","",IF(COUNTIF(Month_Engine!B:B,TRIM(J546))&gt;0,"OK","Missing"))</f>
        <v>Missing</v>
      </c>
      <c r="F546" s="146">
        <f t="shared" si="54"/>
        <v>30</v>
      </c>
      <c r="G546" s="146">
        <f t="shared" si="48"/>
        <v>30</v>
      </c>
      <c r="H546" s="150" t="str">
        <f t="shared" si="49"/>
        <v>Mismatch</v>
      </c>
      <c r="I546" s="443">
        <v>46203</v>
      </c>
      <c r="J546" s="125" t="s">
        <v>1800</v>
      </c>
      <c r="K546" s="125" t="s">
        <v>1801</v>
      </c>
      <c r="L546" s="125">
        <v>24</v>
      </c>
      <c r="M546" s="125">
        <v>0</v>
      </c>
      <c r="N546" s="125">
        <v>4</v>
      </c>
      <c r="O546" s="125">
        <v>0</v>
      </c>
      <c r="P546" s="125">
        <v>2</v>
      </c>
      <c r="Q546" s="125">
        <v>0</v>
      </c>
      <c r="S546" s="146" t="str">
        <f t="shared" si="51"/>
        <v>Staff-1</v>
      </c>
    </row>
    <row r="547" spans="1:19" hidden="1" x14ac:dyDescent="0.45">
      <c r="A547" s="144" t="str">
        <f t="shared" si="52"/>
        <v>SK1ST0007</v>
      </c>
      <c r="B547" s="143" t="str">
        <f t="shared" si="53"/>
        <v>Jun2026_SK1ST0007</v>
      </c>
      <c r="C547" s="143" t="str">
        <f>IF(A547="","",IF(COUNTIF($B$2:B546,B547)&gt;0,"⚠ DUPLICATE","OK"))</f>
        <v>OK</v>
      </c>
      <c r="D547" s="146" t="str">
        <f>IF($A547="","",IF(ISNA(_xlfn.XLOOKUP(TRIM($A547),MASTER_Workers!$B$2:$B$474,MASTER_Workers!$B$2:$B$474)),"Master Missing","OK"))</f>
        <v>Master Missing</v>
      </c>
      <c r="E547" s="146" t="str">
        <f>IF(A547="","",IF(COUNTIF(Month_Engine!B:B,TRIM(J547))&gt;0,"OK","Missing"))</f>
        <v>Missing</v>
      </c>
      <c r="F547" s="146">
        <f t="shared" si="54"/>
        <v>30</v>
      </c>
      <c r="G547" s="146">
        <f t="shared" si="48"/>
        <v>30</v>
      </c>
      <c r="H547" s="150" t="str">
        <f t="shared" si="49"/>
        <v>Mismatch</v>
      </c>
      <c r="I547" s="443">
        <v>46203</v>
      </c>
      <c r="J547" s="125" t="s">
        <v>1802</v>
      </c>
      <c r="K547" s="125" t="s">
        <v>1803</v>
      </c>
      <c r="L547" s="125">
        <v>18</v>
      </c>
      <c r="M547" s="125">
        <v>0</v>
      </c>
      <c r="N547" s="125">
        <v>3</v>
      </c>
      <c r="O547" s="125">
        <v>0</v>
      </c>
      <c r="P547" s="125">
        <v>9</v>
      </c>
      <c r="Q547" s="125">
        <v>0</v>
      </c>
      <c r="S547" s="146" t="str">
        <f t="shared" si="51"/>
        <v>Staff-1</v>
      </c>
    </row>
    <row r="548" spans="1:19" hidden="1" x14ac:dyDescent="0.45">
      <c r="A548" s="144" t="str">
        <f t="shared" si="52"/>
        <v>SK1ST0008</v>
      </c>
      <c r="B548" s="143" t="str">
        <f t="shared" si="53"/>
        <v>Jun2026_SK1ST0008</v>
      </c>
      <c r="C548" s="143" t="str">
        <f>IF(A548="","",IF(COUNTIF($B$2:B547,B548)&gt;0,"⚠ DUPLICATE","OK"))</f>
        <v>OK</v>
      </c>
      <c r="D548" s="146" t="str">
        <f>IF($A548="","",IF(ISNA(_xlfn.XLOOKUP(TRIM($A548),MASTER_Workers!$B$2:$B$474,MASTER_Workers!$B$2:$B$474)),"Master Missing","OK"))</f>
        <v>Master Missing</v>
      </c>
      <c r="E548" s="146" t="str">
        <f>IF(A548="","",IF(COUNTIF(Month_Engine!B:B,TRIM(J548))&gt;0,"OK","Missing"))</f>
        <v>Missing</v>
      </c>
      <c r="F548" s="146">
        <f t="shared" si="54"/>
        <v>30</v>
      </c>
      <c r="G548" s="146">
        <f t="shared" si="48"/>
        <v>28.5</v>
      </c>
      <c r="H548" s="150" t="str">
        <f t="shared" si="49"/>
        <v>Mismatch</v>
      </c>
      <c r="I548" s="443">
        <v>46203</v>
      </c>
      <c r="J548" s="125" t="s">
        <v>1804</v>
      </c>
      <c r="K548" s="125" t="s">
        <v>1805</v>
      </c>
      <c r="L548" s="125">
        <v>23</v>
      </c>
      <c r="M548" s="125">
        <v>1.5</v>
      </c>
      <c r="N548" s="125">
        <v>4</v>
      </c>
      <c r="O548" s="125">
        <v>0</v>
      </c>
      <c r="P548" s="125">
        <v>1.5</v>
      </c>
      <c r="Q548" s="125">
        <v>0</v>
      </c>
      <c r="S548" s="146" t="str">
        <f t="shared" si="51"/>
        <v>Staff-1</v>
      </c>
    </row>
    <row r="549" spans="1:19" hidden="1" x14ac:dyDescent="0.45">
      <c r="A549" s="144" t="str">
        <f t="shared" si="52"/>
        <v>SK1ST0009</v>
      </c>
      <c r="B549" s="143" t="str">
        <f t="shared" si="53"/>
        <v>Jun2026_SK1ST0009</v>
      </c>
      <c r="C549" s="143" t="str">
        <f>IF(A549="","",IF(COUNTIF($B$2:B548,B549)&gt;0,"⚠ DUPLICATE","OK"))</f>
        <v>OK</v>
      </c>
      <c r="D549" s="146" t="str">
        <f>IF($A549="","",IF(ISNA(_xlfn.XLOOKUP(TRIM($A549),MASTER_Workers!$B$2:$B$474,MASTER_Workers!$B$2:$B$474)),"Master Missing","OK"))</f>
        <v>Master Missing</v>
      </c>
      <c r="E549" s="146" t="str">
        <f>IF(A549="","",IF(COUNTIF(Month_Engine!B:B,TRIM(J549))&gt;0,"OK","Missing"))</f>
        <v>Missing</v>
      </c>
      <c r="F549" s="146">
        <f t="shared" si="54"/>
        <v>30</v>
      </c>
      <c r="G549" s="146">
        <f t="shared" si="48"/>
        <v>26</v>
      </c>
      <c r="H549" s="150" t="str">
        <f t="shared" si="49"/>
        <v>Mismatch</v>
      </c>
      <c r="I549" s="443">
        <v>46203</v>
      </c>
      <c r="J549" s="125" t="s">
        <v>1806</v>
      </c>
      <c r="K549" s="125" t="s">
        <v>1807</v>
      </c>
      <c r="L549" s="125">
        <v>22</v>
      </c>
      <c r="M549" s="125">
        <v>4</v>
      </c>
      <c r="N549" s="125">
        <v>4</v>
      </c>
      <c r="O549" s="125">
        <v>0</v>
      </c>
      <c r="P549" s="125">
        <v>0</v>
      </c>
      <c r="Q549" s="125">
        <v>0</v>
      </c>
      <c r="S549" s="146" t="str">
        <f t="shared" si="51"/>
        <v>Staff-1</v>
      </c>
    </row>
    <row r="550" spans="1:19" hidden="1" x14ac:dyDescent="0.45">
      <c r="A550" s="144" t="str">
        <f t="shared" si="52"/>
        <v>SK1ST0011</v>
      </c>
      <c r="B550" s="143" t="str">
        <f t="shared" si="53"/>
        <v>Jun2026_SK1ST0011</v>
      </c>
      <c r="C550" s="143" t="str">
        <f>IF(A550="","",IF(COUNTIF($B$2:B549,B550)&gt;0,"⚠ DUPLICATE","OK"))</f>
        <v>OK</v>
      </c>
      <c r="D550" s="146" t="str">
        <f>IF($A550="","",IF(ISNA(_xlfn.XLOOKUP(TRIM($A550),MASTER_Workers!$B$2:$B$474,MASTER_Workers!$B$2:$B$474)),"Master Missing","OK"))</f>
        <v>Master Missing</v>
      </c>
      <c r="E550" s="146" t="str">
        <f>IF(A550="","",IF(COUNTIF(Month_Engine!B:B,TRIM(J550))&gt;0,"OK","Missing"))</f>
        <v>Missing</v>
      </c>
      <c r="F550" s="146">
        <f t="shared" si="54"/>
        <v>30</v>
      </c>
      <c r="G550" s="146">
        <f t="shared" si="48"/>
        <v>30</v>
      </c>
      <c r="H550" s="150" t="str">
        <f t="shared" si="49"/>
        <v>Mismatch</v>
      </c>
      <c r="I550" s="443">
        <v>46203</v>
      </c>
      <c r="J550" s="125" t="s">
        <v>1808</v>
      </c>
      <c r="K550" s="125" t="s">
        <v>1809</v>
      </c>
      <c r="L550" s="125">
        <v>14</v>
      </c>
      <c r="M550" s="125">
        <v>0</v>
      </c>
      <c r="N550" s="125">
        <v>3</v>
      </c>
      <c r="O550" s="125">
        <v>0</v>
      </c>
      <c r="P550" s="125">
        <v>13</v>
      </c>
      <c r="Q550" s="125">
        <v>0</v>
      </c>
      <c r="S550" s="146" t="str">
        <f t="shared" si="51"/>
        <v>Staff-1</v>
      </c>
    </row>
    <row r="551" spans="1:19" hidden="1" x14ac:dyDescent="0.45">
      <c r="A551" s="144" t="str">
        <f t="shared" si="52"/>
        <v>SK1ST0014</v>
      </c>
      <c r="B551" s="143" t="str">
        <f t="shared" si="53"/>
        <v>Jun2026_SK1ST0014</v>
      </c>
      <c r="C551" s="143" t="str">
        <f>IF(A551="","",IF(COUNTIF($B$2:B550,B551)&gt;0,"⚠ DUPLICATE","OK"))</f>
        <v>OK</v>
      </c>
      <c r="D551" s="146" t="str">
        <f>IF($A551="","",IF(ISNA(_xlfn.XLOOKUP(TRIM($A551),MASTER_Workers!$B$2:$B$474,MASTER_Workers!$B$2:$B$474)),"Master Missing","OK"))</f>
        <v>Master Missing</v>
      </c>
      <c r="E551" s="146" t="str">
        <f>IF(A551="","",IF(COUNTIF(Month_Engine!B:B,TRIM(J551))&gt;0,"OK","Missing"))</f>
        <v>Missing</v>
      </c>
      <c r="F551" s="146">
        <f t="shared" si="54"/>
        <v>30</v>
      </c>
      <c r="G551" s="146">
        <f t="shared" si="48"/>
        <v>30</v>
      </c>
      <c r="H551" s="150" t="str">
        <f t="shared" si="49"/>
        <v>Mismatch</v>
      </c>
      <c r="I551" s="443">
        <v>46203</v>
      </c>
      <c r="J551" s="125" t="s">
        <v>1810</v>
      </c>
      <c r="K551" s="125" t="s">
        <v>1811</v>
      </c>
      <c r="L551" s="125">
        <v>25.5</v>
      </c>
      <c r="M551" s="125">
        <v>0</v>
      </c>
      <c r="N551" s="125">
        <v>4</v>
      </c>
      <c r="O551" s="125">
        <v>0</v>
      </c>
      <c r="P551" s="125">
        <v>0.5</v>
      </c>
      <c r="Q551" s="125">
        <v>0</v>
      </c>
      <c r="S551" s="146" t="str">
        <f t="shared" si="51"/>
        <v>Staff-1</v>
      </c>
    </row>
    <row r="552" spans="1:19" hidden="1" x14ac:dyDescent="0.45">
      <c r="A552" s="144" t="str">
        <f t="shared" si="52"/>
        <v>SK1ST0015</v>
      </c>
      <c r="B552" s="143" t="str">
        <f t="shared" si="53"/>
        <v>Jun2026_SK1ST0015</v>
      </c>
      <c r="C552" s="143" t="str">
        <f>IF(A552="","",IF(COUNTIF($B$2:B551,B552)&gt;0,"⚠ DUPLICATE","OK"))</f>
        <v>OK</v>
      </c>
      <c r="D552" s="146" t="str">
        <f>IF($A552="","",IF(ISNA(_xlfn.XLOOKUP(TRIM($A552),MASTER_Workers!$B$2:$B$474,MASTER_Workers!$B$2:$B$474)),"Master Missing","OK"))</f>
        <v>Master Missing</v>
      </c>
      <c r="E552" s="146" t="str">
        <f>IF(A552="","",IF(COUNTIF(Month_Engine!B:B,TRIM(J552))&gt;0,"OK","Missing"))</f>
        <v>Missing</v>
      </c>
      <c r="F552" s="146">
        <f t="shared" si="54"/>
        <v>30</v>
      </c>
      <c r="G552" s="146">
        <f t="shared" si="48"/>
        <v>30</v>
      </c>
      <c r="H552" s="150" t="str">
        <f t="shared" si="49"/>
        <v>Mismatch</v>
      </c>
      <c r="I552" s="443">
        <v>46203</v>
      </c>
      <c r="J552" s="125" t="s">
        <v>1812</v>
      </c>
      <c r="K552" s="125" t="s">
        <v>1813</v>
      </c>
      <c r="L552" s="125">
        <v>26</v>
      </c>
      <c r="M552" s="125">
        <v>0</v>
      </c>
      <c r="N552" s="125">
        <v>4</v>
      </c>
      <c r="O552" s="125">
        <v>0</v>
      </c>
      <c r="P552" s="125">
        <v>0</v>
      </c>
      <c r="Q552" s="125">
        <v>0</v>
      </c>
      <c r="S552" s="146" t="str">
        <f t="shared" si="51"/>
        <v>Staff-1</v>
      </c>
    </row>
    <row r="553" spans="1:19" hidden="1" x14ac:dyDescent="0.45">
      <c r="A553" s="144" t="str">
        <f t="shared" si="52"/>
        <v>SK1ST0016</v>
      </c>
      <c r="B553" s="143" t="str">
        <f t="shared" si="53"/>
        <v>Jun2026_SK1ST0016</v>
      </c>
      <c r="C553" s="143" t="str">
        <f>IF(A553="","",IF(COUNTIF($B$2:B552,B553)&gt;0,"⚠ DUPLICATE","OK"))</f>
        <v>OK</v>
      </c>
      <c r="D553" s="146" t="str">
        <f>IF($A553="","",IF(ISNA(_xlfn.XLOOKUP(TRIM($A553),MASTER_Workers!$B$2:$B$474,MASTER_Workers!$B$2:$B$474)),"Master Missing","OK"))</f>
        <v>Master Missing</v>
      </c>
      <c r="E553" s="146" t="str">
        <f>IF(A553="","",IF(COUNTIF(Month_Engine!B:B,TRIM(J553))&gt;0,"OK","Missing"))</f>
        <v>Missing</v>
      </c>
      <c r="F553" s="146">
        <f t="shared" si="54"/>
        <v>30</v>
      </c>
      <c r="G553" s="146">
        <f t="shared" si="48"/>
        <v>30</v>
      </c>
      <c r="H553" s="150" t="str">
        <f t="shared" si="49"/>
        <v>Mismatch</v>
      </c>
      <c r="I553" s="443">
        <v>46203</v>
      </c>
      <c r="J553" s="125" t="s">
        <v>1814</v>
      </c>
      <c r="K553" s="125" t="s">
        <v>1815</v>
      </c>
      <c r="L553" s="125">
        <v>26</v>
      </c>
      <c r="M553" s="125">
        <v>0</v>
      </c>
      <c r="N553" s="125">
        <v>4</v>
      </c>
      <c r="O553" s="125">
        <v>0</v>
      </c>
      <c r="P553" s="125">
        <v>0</v>
      </c>
      <c r="Q553" s="125">
        <v>0</v>
      </c>
      <c r="S553" s="146" t="str">
        <f t="shared" si="51"/>
        <v>Staff-1</v>
      </c>
    </row>
    <row r="554" spans="1:19" hidden="1" x14ac:dyDescent="0.45">
      <c r="A554" s="144" t="str">
        <f t="shared" si="52"/>
        <v>SK1ST0018</v>
      </c>
      <c r="B554" s="143" t="str">
        <f t="shared" si="53"/>
        <v>Jun2026_SK1ST0018</v>
      </c>
      <c r="C554" s="143" t="str">
        <f>IF(A554="","",IF(COUNTIF($B$2:B553,B554)&gt;0,"⚠ DUPLICATE","OK"))</f>
        <v>OK</v>
      </c>
      <c r="D554" s="146" t="str">
        <f>IF($A554="","",IF(ISNA(_xlfn.XLOOKUP(TRIM($A554),MASTER_Workers!$B$2:$B$474,MASTER_Workers!$B$2:$B$474)),"Master Missing","OK"))</f>
        <v>Master Missing</v>
      </c>
      <c r="E554" s="146" t="str">
        <f>IF(A554="","",IF(COUNTIF(Month_Engine!B:B,TRIM(J554))&gt;0,"OK","Missing"))</f>
        <v>Missing</v>
      </c>
      <c r="F554" s="146">
        <f t="shared" si="54"/>
        <v>30</v>
      </c>
      <c r="G554" s="146">
        <f t="shared" si="48"/>
        <v>30</v>
      </c>
      <c r="H554" s="150" t="str">
        <f t="shared" si="49"/>
        <v>Mismatch</v>
      </c>
      <c r="I554" s="443">
        <v>46203</v>
      </c>
      <c r="J554" s="125" t="s">
        <v>1816</v>
      </c>
      <c r="K554" s="125" t="s">
        <v>1817</v>
      </c>
      <c r="L554" s="125">
        <v>25.5</v>
      </c>
      <c r="M554" s="125">
        <v>0</v>
      </c>
      <c r="N554" s="125">
        <v>4</v>
      </c>
      <c r="O554" s="125">
        <v>0</v>
      </c>
      <c r="P554" s="125">
        <v>0.5</v>
      </c>
      <c r="Q554" s="125">
        <v>0</v>
      </c>
      <c r="S554" s="146" t="str">
        <f t="shared" si="51"/>
        <v>Staff-1</v>
      </c>
    </row>
    <row r="555" spans="1:19" hidden="1" x14ac:dyDescent="0.45">
      <c r="A555" s="144" t="str">
        <f t="shared" si="52"/>
        <v>SK1ST0021</v>
      </c>
      <c r="B555" s="143" t="str">
        <f t="shared" si="53"/>
        <v>Jun2026_SK1ST0021</v>
      </c>
      <c r="C555" s="143" t="str">
        <f>IF(A555="","",IF(COUNTIF($B$2:B554,B555)&gt;0,"⚠ DUPLICATE","OK"))</f>
        <v>OK</v>
      </c>
      <c r="D555" s="146" t="str">
        <f>IF($A555="","",IF(ISNA(_xlfn.XLOOKUP(TRIM($A555),MASTER_Workers!$B$2:$B$474,MASTER_Workers!$B$2:$B$474)),"Master Missing","OK"))</f>
        <v>Master Missing</v>
      </c>
      <c r="E555" s="146" t="str">
        <f>IF(A555="","",IF(COUNTIF(Month_Engine!B:B,TRIM(J555))&gt;0,"OK","Missing"))</f>
        <v>Missing</v>
      </c>
      <c r="F555" s="146">
        <f t="shared" si="54"/>
        <v>30</v>
      </c>
      <c r="G555" s="146">
        <f t="shared" si="48"/>
        <v>30</v>
      </c>
      <c r="H555" s="150" t="str">
        <f t="shared" si="49"/>
        <v>Mismatch</v>
      </c>
      <c r="I555" s="443">
        <v>46203</v>
      </c>
      <c r="J555" s="125" t="s">
        <v>1818</v>
      </c>
      <c r="K555" s="125" t="s">
        <v>1819</v>
      </c>
      <c r="L555" s="125">
        <v>26</v>
      </c>
      <c r="M555" s="125">
        <v>0</v>
      </c>
      <c r="N555" s="125">
        <v>4</v>
      </c>
      <c r="O555" s="125">
        <v>0</v>
      </c>
      <c r="P555" s="125">
        <v>0</v>
      </c>
      <c r="Q555" s="125">
        <v>0</v>
      </c>
      <c r="S555" s="146" t="str">
        <f t="shared" si="51"/>
        <v>Staff-1</v>
      </c>
    </row>
    <row r="556" spans="1:19" hidden="1" x14ac:dyDescent="0.45">
      <c r="A556" s="144" t="str">
        <f t="shared" si="52"/>
        <v>SK1ST0022</v>
      </c>
      <c r="B556" s="143" t="str">
        <f t="shared" si="53"/>
        <v>Jun2026_SK1ST0022</v>
      </c>
      <c r="C556" s="143" t="str">
        <f>IF(A556="","",IF(COUNTIF($B$2:B555,B556)&gt;0,"⚠ DUPLICATE","OK"))</f>
        <v>OK</v>
      </c>
      <c r="D556" s="146" t="str">
        <f>IF($A556="","",IF(ISNA(_xlfn.XLOOKUP(TRIM($A556),MASTER_Workers!$B$2:$B$474,MASTER_Workers!$B$2:$B$474)),"Master Missing","OK"))</f>
        <v>Master Missing</v>
      </c>
      <c r="E556" s="146" t="str">
        <f>IF(A556="","",IF(COUNTIF(Month_Engine!B:B,TRIM(J556))&gt;0,"OK","Missing"))</f>
        <v>Missing</v>
      </c>
      <c r="F556" s="146">
        <f t="shared" si="54"/>
        <v>30</v>
      </c>
      <c r="G556" s="146">
        <f t="shared" si="48"/>
        <v>30</v>
      </c>
      <c r="H556" s="150" t="str">
        <f t="shared" si="49"/>
        <v>Mismatch</v>
      </c>
      <c r="I556" s="443">
        <v>46203</v>
      </c>
      <c r="J556" s="125" t="s">
        <v>1820</v>
      </c>
      <c r="K556" s="125" t="s">
        <v>1821</v>
      </c>
      <c r="L556" s="125">
        <v>21.5</v>
      </c>
      <c r="M556" s="125">
        <v>0</v>
      </c>
      <c r="N556" s="125">
        <v>4</v>
      </c>
      <c r="O556" s="125">
        <v>0</v>
      </c>
      <c r="P556" s="125">
        <v>4.5</v>
      </c>
      <c r="Q556" s="125">
        <v>0</v>
      </c>
      <c r="S556" s="146" t="str">
        <f t="shared" si="51"/>
        <v>Staff-1</v>
      </c>
    </row>
    <row r="557" spans="1:19" hidden="1" x14ac:dyDescent="0.45">
      <c r="A557" s="144" t="str">
        <f t="shared" si="52"/>
        <v>SK1ST0024</v>
      </c>
      <c r="B557" s="143" t="str">
        <f t="shared" si="53"/>
        <v>Jun2026_SK1ST0024</v>
      </c>
      <c r="C557" s="143" t="str">
        <f>IF(A557="","",IF(COUNTIF($B$2:B556,B557)&gt;0,"⚠ DUPLICATE","OK"))</f>
        <v>OK</v>
      </c>
      <c r="D557" s="146" t="str">
        <f>IF($A557="","",IF(ISNA(_xlfn.XLOOKUP(TRIM($A557),MASTER_Workers!$B$2:$B$474,MASTER_Workers!$B$2:$B$474)),"Master Missing","OK"))</f>
        <v>Master Missing</v>
      </c>
      <c r="E557" s="146" t="str">
        <f>IF(A557="","",IF(COUNTIF(Month_Engine!B:B,TRIM(J557))&gt;0,"OK","Missing"))</f>
        <v>Missing</v>
      </c>
      <c r="F557" s="146">
        <f t="shared" si="54"/>
        <v>30</v>
      </c>
      <c r="G557" s="146">
        <f t="shared" si="48"/>
        <v>30</v>
      </c>
      <c r="H557" s="150" t="str">
        <f t="shared" si="49"/>
        <v>Mismatch</v>
      </c>
      <c r="I557" s="443">
        <v>46203</v>
      </c>
      <c r="J557" s="125" t="s">
        <v>1822</v>
      </c>
      <c r="K557" s="125" t="s">
        <v>1823</v>
      </c>
      <c r="L557" s="125">
        <v>25</v>
      </c>
      <c r="M557" s="125">
        <v>0</v>
      </c>
      <c r="N557" s="125">
        <v>4</v>
      </c>
      <c r="O557" s="125">
        <v>0</v>
      </c>
      <c r="P557" s="125">
        <v>1</v>
      </c>
      <c r="Q557" s="125">
        <v>0</v>
      </c>
      <c r="S557" s="146" t="str">
        <f t="shared" si="51"/>
        <v>Staff-1</v>
      </c>
    </row>
    <row r="558" spans="1:19" hidden="1" x14ac:dyDescent="0.45">
      <c r="A558" s="144" t="str">
        <f t="shared" si="52"/>
        <v>SK1ST0028</v>
      </c>
      <c r="B558" s="143" t="str">
        <f t="shared" si="53"/>
        <v>Jun2026_SK1ST0028</v>
      </c>
      <c r="C558" s="143" t="str">
        <f>IF(A558="","",IF(COUNTIF($B$2:B557,B558)&gt;0,"⚠ DUPLICATE","OK"))</f>
        <v>OK</v>
      </c>
      <c r="D558" s="146" t="str">
        <f>IF($A558="","",IF(ISNA(_xlfn.XLOOKUP(TRIM($A558),MASTER_Workers!$B$2:$B$474,MASTER_Workers!$B$2:$B$474)),"Master Missing","OK"))</f>
        <v>Master Missing</v>
      </c>
      <c r="E558" s="146" t="str">
        <f>IF(A558="","",IF(COUNTIF(Month_Engine!B:B,TRIM(J558))&gt;0,"OK","Missing"))</f>
        <v>Missing</v>
      </c>
      <c r="F558" s="146">
        <f t="shared" si="54"/>
        <v>30</v>
      </c>
      <c r="G558" s="146">
        <f t="shared" si="48"/>
        <v>30</v>
      </c>
      <c r="H558" s="150" t="str">
        <f t="shared" si="49"/>
        <v>Mismatch</v>
      </c>
      <c r="I558" s="443">
        <v>46203</v>
      </c>
      <c r="J558" s="125" t="s">
        <v>1824</v>
      </c>
      <c r="K558" s="125" t="s">
        <v>1825</v>
      </c>
      <c r="L558" s="125">
        <v>25.5</v>
      </c>
      <c r="M558" s="125">
        <v>0</v>
      </c>
      <c r="N558" s="125">
        <v>4</v>
      </c>
      <c r="O558" s="125">
        <v>0</v>
      </c>
      <c r="P558" s="125">
        <v>0.5</v>
      </c>
      <c r="Q558" s="125">
        <v>0</v>
      </c>
      <c r="S558" s="146" t="str">
        <f t="shared" si="51"/>
        <v>Staff-1</v>
      </c>
    </row>
    <row r="559" spans="1:19" hidden="1" x14ac:dyDescent="0.45">
      <c r="A559" s="144" t="str">
        <f t="shared" si="52"/>
        <v>SK1ST0033</v>
      </c>
      <c r="B559" s="143" t="str">
        <f t="shared" si="53"/>
        <v>Jun2026_SK1ST0033</v>
      </c>
      <c r="C559" s="143" t="str">
        <f>IF(A559="","",IF(COUNTIF($B$2:B558,B559)&gt;0,"⚠ DUPLICATE","OK"))</f>
        <v>OK</v>
      </c>
      <c r="D559" s="146" t="str">
        <f>IF($A559="","",IF(ISNA(_xlfn.XLOOKUP(TRIM($A559),MASTER_Workers!$B$2:$B$474,MASTER_Workers!$B$2:$B$474)),"Master Missing","OK"))</f>
        <v>Master Missing</v>
      </c>
      <c r="E559" s="146" t="str">
        <f>IF(A559="","",IF(COUNTIF(Month_Engine!B:B,TRIM(J559))&gt;0,"OK","Missing"))</f>
        <v>Missing</v>
      </c>
      <c r="F559" s="146">
        <f t="shared" si="54"/>
        <v>30</v>
      </c>
      <c r="G559" s="146">
        <f t="shared" si="48"/>
        <v>30</v>
      </c>
      <c r="H559" s="150" t="str">
        <f t="shared" si="49"/>
        <v>Mismatch</v>
      </c>
      <c r="I559" s="443">
        <v>46203</v>
      </c>
      <c r="J559" s="125" t="s">
        <v>1826</v>
      </c>
      <c r="K559" s="125" t="s">
        <v>1827</v>
      </c>
      <c r="L559" s="125">
        <v>25</v>
      </c>
      <c r="M559" s="125">
        <v>0</v>
      </c>
      <c r="N559" s="125">
        <v>4</v>
      </c>
      <c r="O559" s="125">
        <v>0</v>
      </c>
      <c r="P559" s="125">
        <v>1</v>
      </c>
      <c r="Q559" s="125">
        <v>0</v>
      </c>
      <c r="S559" s="146" t="str">
        <f t="shared" si="51"/>
        <v>Staff-1</v>
      </c>
    </row>
    <row r="560" spans="1:19" hidden="1" x14ac:dyDescent="0.45">
      <c r="A560" s="144" t="str">
        <f t="shared" si="52"/>
        <v>SK1ST0034</v>
      </c>
      <c r="B560" s="143" t="str">
        <f t="shared" si="53"/>
        <v>Jun2026_SK1ST0034</v>
      </c>
      <c r="C560" s="143" t="str">
        <f>IF(A560="","",IF(COUNTIF($B$2:B559,B560)&gt;0,"⚠ DUPLICATE","OK"))</f>
        <v>OK</v>
      </c>
      <c r="D560" s="146" t="str">
        <f>IF($A560="","",IF(ISNA(_xlfn.XLOOKUP(TRIM($A560),MASTER_Workers!$B$2:$B$474,MASTER_Workers!$B$2:$B$474)),"Master Missing","OK"))</f>
        <v>Master Missing</v>
      </c>
      <c r="E560" s="146" t="str">
        <f>IF(A560="","",IF(COUNTIF(Month_Engine!B:B,TRIM(J560))&gt;0,"OK","Missing"))</f>
        <v>Missing</v>
      </c>
      <c r="F560" s="146">
        <f t="shared" si="54"/>
        <v>30</v>
      </c>
      <c r="G560" s="146">
        <f t="shared" si="48"/>
        <v>30</v>
      </c>
      <c r="H560" s="150" t="str">
        <f t="shared" si="49"/>
        <v>Mismatch</v>
      </c>
      <c r="I560" s="443">
        <v>46203</v>
      </c>
      <c r="J560" s="125" t="s">
        <v>1828</v>
      </c>
      <c r="K560" s="125" t="s">
        <v>1829</v>
      </c>
      <c r="L560" s="125">
        <v>26</v>
      </c>
      <c r="M560" s="125">
        <v>0</v>
      </c>
      <c r="N560" s="125">
        <v>4</v>
      </c>
      <c r="O560" s="125">
        <v>0</v>
      </c>
      <c r="P560" s="125">
        <v>0</v>
      </c>
      <c r="Q560" s="125">
        <v>0</v>
      </c>
      <c r="S560" s="146" t="str">
        <f t="shared" si="51"/>
        <v>Staff-1</v>
      </c>
    </row>
    <row r="561" spans="1:19" hidden="1" x14ac:dyDescent="0.45">
      <c r="A561" s="144" t="str">
        <f t="shared" si="52"/>
        <v>SK1ST0036</v>
      </c>
      <c r="B561" s="143" t="str">
        <f t="shared" si="53"/>
        <v>Jun2026_SK1ST0036</v>
      </c>
      <c r="C561" s="143" t="str">
        <f>IF(A561="","",IF(COUNTIF($B$2:B560,B561)&gt;0,"⚠ DUPLICATE","OK"))</f>
        <v>OK</v>
      </c>
      <c r="D561" s="146" t="str">
        <f>IF($A561="","",IF(ISNA(_xlfn.XLOOKUP(TRIM($A561),MASTER_Workers!$B$2:$B$474,MASTER_Workers!$B$2:$B$474)),"Master Missing","OK"))</f>
        <v>Master Missing</v>
      </c>
      <c r="E561" s="146" t="str">
        <f>IF(A561="","",IF(COUNTIF(Month_Engine!B:B,TRIM(J561))&gt;0,"OK","Missing"))</f>
        <v>Missing</v>
      </c>
      <c r="F561" s="146">
        <f t="shared" si="54"/>
        <v>30</v>
      </c>
      <c r="G561" s="146">
        <f t="shared" si="48"/>
        <v>30</v>
      </c>
      <c r="H561" s="150" t="str">
        <f t="shared" si="49"/>
        <v>Mismatch</v>
      </c>
      <c r="I561" s="443">
        <v>46203</v>
      </c>
      <c r="J561" s="125" t="s">
        <v>1830</v>
      </c>
      <c r="K561" s="125" t="s">
        <v>1831</v>
      </c>
      <c r="L561" s="125">
        <v>22.5</v>
      </c>
      <c r="M561" s="125">
        <v>0</v>
      </c>
      <c r="N561" s="125">
        <v>4</v>
      </c>
      <c r="O561" s="125">
        <v>0</v>
      </c>
      <c r="P561" s="125">
        <v>3.5</v>
      </c>
      <c r="Q561" s="125">
        <v>0</v>
      </c>
      <c r="S561" s="146" t="str">
        <f t="shared" si="51"/>
        <v>Staff-1</v>
      </c>
    </row>
    <row r="562" spans="1:19" hidden="1" x14ac:dyDescent="0.45">
      <c r="A562" s="144" t="str">
        <f t="shared" si="52"/>
        <v>SK1ST0048</v>
      </c>
      <c r="B562" s="143" t="str">
        <f t="shared" si="53"/>
        <v>Jun2026_SK1ST0048</v>
      </c>
      <c r="C562" s="143" t="str">
        <f>IF(A562="","",IF(COUNTIF($B$2:B561,B562)&gt;0,"⚠ DUPLICATE","OK"))</f>
        <v>OK</v>
      </c>
      <c r="D562" s="146" t="str">
        <f>IF($A562="","",IF(ISNA(_xlfn.XLOOKUP(TRIM($A562),MASTER_Workers!$B$2:$B$474,MASTER_Workers!$B$2:$B$474)),"Master Missing","OK"))</f>
        <v>Master Missing</v>
      </c>
      <c r="E562" s="146" t="str">
        <f>IF(A562="","",IF(COUNTIF(Month_Engine!B:B,TRIM(J562))&gt;0,"OK","Missing"))</f>
        <v>Missing</v>
      </c>
      <c r="F562" s="146">
        <f t="shared" si="54"/>
        <v>30</v>
      </c>
      <c r="G562" s="146">
        <f t="shared" si="48"/>
        <v>30</v>
      </c>
      <c r="H562" s="150" t="str">
        <f t="shared" si="49"/>
        <v>Mismatch</v>
      </c>
      <c r="I562" s="443">
        <v>46203</v>
      </c>
      <c r="J562" s="125" t="s">
        <v>1832</v>
      </c>
      <c r="K562" s="125" t="s">
        <v>1833</v>
      </c>
      <c r="L562" s="125">
        <v>26</v>
      </c>
      <c r="M562" s="125">
        <v>0</v>
      </c>
      <c r="N562" s="125">
        <v>4</v>
      </c>
      <c r="O562" s="125">
        <v>0</v>
      </c>
      <c r="P562" s="125">
        <v>0</v>
      </c>
      <c r="Q562" s="125">
        <v>0</v>
      </c>
      <c r="S562" s="146" t="str">
        <f t="shared" si="51"/>
        <v>Staff-1</v>
      </c>
    </row>
    <row r="563" spans="1:19" hidden="1" x14ac:dyDescent="0.45">
      <c r="A563" s="144" t="str">
        <f t="shared" si="52"/>
        <v>SK1ST0067</v>
      </c>
      <c r="B563" s="143" t="str">
        <f t="shared" si="53"/>
        <v>Jun2026_SK1ST0067</v>
      </c>
      <c r="C563" s="143" t="str">
        <f>IF(A563="","",IF(COUNTIF($B$2:B562,B563)&gt;0,"⚠ DUPLICATE","OK"))</f>
        <v>OK</v>
      </c>
      <c r="D563" s="146" t="str">
        <f>IF($A563="","",IF(ISNA(_xlfn.XLOOKUP(TRIM($A563),MASTER_Workers!$B$2:$B$474,MASTER_Workers!$B$2:$B$474)),"Master Missing","OK"))</f>
        <v>Master Missing</v>
      </c>
      <c r="E563" s="146" t="str">
        <f>IF(A563="","",IF(COUNTIF(Month_Engine!B:B,TRIM(J563))&gt;0,"OK","Missing"))</f>
        <v>Missing</v>
      </c>
      <c r="F563" s="146">
        <f t="shared" si="54"/>
        <v>30</v>
      </c>
      <c r="G563" s="146">
        <f t="shared" si="48"/>
        <v>30</v>
      </c>
      <c r="H563" s="150" t="str">
        <f t="shared" si="49"/>
        <v>Mismatch</v>
      </c>
      <c r="I563" s="443">
        <v>46203</v>
      </c>
      <c r="J563" s="125" t="s">
        <v>1834</v>
      </c>
      <c r="K563" s="125" t="s">
        <v>2047</v>
      </c>
      <c r="L563" s="125">
        <v>25.5</v>
      </c>
      <c r="M563" s="125">
        <v>0</v>
      </c>
      <c r="N563" s="125">
        <v>4</v>
      </c>
      <c r="O563" s="125">
        <v>0</v>
      </c>
      <c r="P563" s="125">
        <v>0.5</v>
      </c>
      <c r="Q563" s="125">
        <v>0</v>
      </c>
      <c r="S563" s="146" t="str">
        <f t="shared" si="51"/>
        <v>Staff-1</v>
      </c>
    </row>
    <row r="564" spans="1:19" hidden="1" x14ac:dyDescent="0.45">
      <c r="A564" s="144" t="str">
        <f t="shared" si="52"/>
        <v>SK1ST0077</v>
      </c>
      <c r="B564" s="143" t="str">
        <f t="shared" si="53"/>
        <v>Jun2026_SK1ST0077</v>
      </c>
      <c r="C564" s="143" t="str">
        <f>IF(A564="","",IF(COUNTIF($B$2:B563,B564)&gt;0,"⚠ DUPLICATE","OK"))</f>
        <v>OK</v>
      </c>
      <c r="D564" s="146" t="str">
        <f>IF($A564="","",IF(ISNA(_xlfn.XLOOKUP(TRIM($A564),MASTER_Workers!$B$2:$B$474,MASTER_Workers!$B$2:$B$474)),"Master Missing","OK"))</f>
        <v>Master Missing</v>
      </c>
      <c r="E564" s="146" t="str">
        <f>IF(A564="","",IF(COUNTIF(Month_Engine!B:B,TRIM(J564))&gt;0,"OK","Missing"))</f>
        <v>Missing</v>
      </c>
      <c r="F564" s="146">
        <f t="shared" si="54"/>
        <v>30</v>
      </c>
      <c r="G564" s="146">
        <f t="shared" si="48"/>
        <v>30</v>
      </c>
      <c r="H564" s="150" t="str">
        <f t="shared" si="49"/>
        <v>Mismatch</v>
      </c>
      <c r="I564" s="443">
        <v>46203</v>
      </c>
      <c r="J564" s="125" t="s">
        <v>1836</v>
      </c>
      <c r="K564" s="125" t="s">
        <v>1837</v>
      </c>
      <c r="L564" s="125">
        <v>25</v>
      </c>
      <c r="M564" s="125">
        <v>0</v>
      </c>
      <c r="N564" s="125">
        <v>4</v>
      </c>
      <c r="O564" s="125">
        <v>0</v>
      </c>
      <c r="P564" s="125">
        <v>1</v>
      </c>
      <c r="Q564" s="125">
        <v>0</v>
      </c>
      <c r="S564" s="146" t="str">
        <f t="shared" si="51"/>
        <v>Staff-1</v>
      </c>
    </row>
    <row r="565" spans="1:19" hidden="1" x14ac:dyDescent="0.45">
      <c r="A565" s="144" t="str">
        <f t="shared" si="52"/>
        <v>SK1ST0079</v>
      </c>
      <c r="B565" s="143" t="str">
        <f t="shared" si="53"/>
        <v>Jun2026_SK1ST0079</v>
      </c>
      <c r="C565" s="143" t="str">
        <f>IF(A565="","",IF(COUNTIF($B$2:B564,B565)&gt;0,"⚠ DUPLICATE","OK"))</f>
        <v>OK</v>
      </c>
      <c r="D565" s="146" t="str">
        <f>IF($A565="","",IF(ISNA(_xlfn.XLOOKUP(TRIM($A565),MASTER_Workers!$B$2:$B$474,MASTER_Workers!$B$2:$B$474)),"Master Missing","OK"))</f>
        <v>Master Missing</v>
      </c>
      <c r="E565" s="146" t="str">
        <f>IF(A565="","",IF(COUNTIF(Month_Engine!B:B,TRIM(J565))&gt;0,"OK","Missing"))</f>
        <v>Missing</v>
      </c>
      <c r="F565" s="146">
        <f t="shared" si="54"/>
        <v>30</v>
      </c>
      <c r="G565" s="146">
        <f t="shared" si="48"/>
        <v>30</v>
      </c>
      <c r="H565" s="150" t="str">
        <f t="shared" si="49"/>
        <v>Mismatch</v>
      </c>
      <c r="I565" s="443">
        <v>46203</v>
      </c>
      <c r="J565" s="125" t="s">
        <v>1838</v>
      </c>
      <c r="K565" s="125" t="s">
        <v>1839</v>
      </c>
      <c r="L565" s="125">
        <v>21.5</v>
      </c>
      <c r="M565" s="125">
        <v>0</v>
      </c>
      <c r="N565" s="125">
        <v>6</v>
      </c>
      <c r="O565" s="125">
        <v>0</v>
      </c>
      <c r="P565" s="125">
        <v>2.5</v>
      </c>
      <c r="Q565" s="125">
        <v>0</v>
      </c>
      <c r="S565" s="146" t="str">
        <f t="shared" si="51"/>
        <v>Staff-1</v>
      </c>
    </row>
    <row r="566" spans="1:19" hidden="1" x14ac:dyDescent="0.45">
      <c r="A566" s="144" t="str">
        <f t="shared" si="52"/>
        <v>SK1ST0081</v>
      </c>
      <c r="B566" s="143" t="str">
        <f t="shared" si="53"/>
        <v>Jun2026_SK1ST0081</v>
      </c>
      <c r="C566" s="143" t="str">
        <f>IF(A566="","",IF(COUNTIF($B$2:B565,B566)&gt;0,"⚠ DUPLICATE","OK"))</f>
        <v>OK</v>
      </c>
      <c r="D566" s="146" t="str">
        <f>IF($A566="","",IF(ISNA(_xlfn.XLOOKUP(TRIM($A566),MASTER_Workers!$B$2:$B$474,MASTER_Workers!$B$2:$B$474)),"Master Missing","OK"))</f>
        <v>Master Missing</v>
      </c>
      <c r="E566" s="146" t="str">
        <f>IF(A566="","",IF(COUNTIF(Month_Engine!B:B,TRIM(J566))&gt;0,"OK","Missing"))</f>
        <v>Missing</v>
      </c>
      <c r="F566" s="146">
        <f t="shared" si="54"/>
        <v>30</v>
      </c>
      <c r="G566" s="146">
        <f t="shared" si="48"/>
        <v>30</v>
      </c>
      <c r="H566" s="150" t="str">
        <f t="shared" si="49"/>
        <v>Mismatch</v>
      </c>
      <c r="I566" s="443">
        <v>46203</v>
      </c>
      <c r="J566" s="125" t="s">
        <v>1840</v>
      </c>
      <c r="K566" s="125" t="s">
        <v>1841</v>
      </c>
      <c r="L566" s="125">
        <v>9.5</v>
      </c>
      <c r="M566" s="125">
        <v>0</v>
      </c>
      <c r="N566" s="125">
        <v>2</v>
      </c>
      <c r="O566" s="125">
        <v>0</v>
      </c>
      <c r="P566" s="125">
        <v>18.5</v>
      </c>
      <c r="Q566" s="125">
        <v>0</v>
      </c>
      <c r="S566" s="146" t="str">
        <f t="shared" si="51"/>
        <v>Staff-1</v>
      </c>
    </row>
    <row r="567" spans="1:19" hidden="1" x14ac:dyDescent="0.45">
      <c r="A567" s="144" t="str">
        <f t="shared" si="52"/>
        <v>SK1ST0084</v>
      </c>
      <c r="B567" s="143" t="str">
        <f t="shared" si="53"/>
        <v>Jun2026_SK1ST0084</v>
      </c>
      <c r="C567" s="143" t="str">
        <f>IF(A567="","",IF(COUNTIF($B$2:B566,B567)&gt;0,"⚠ DUPLICATE","OK"))</f>
        <v>OK</v>
      </c>
      <c r="D567" s="146" t="str">
        <f>IF($A567="","",IF(ISNA(_xlfn.XLOOKUP(TRIM($A567),MASTER_Workers!$B$2:$B$474,MASTER_Workers!$B$2:$B$474)),"Master Missing","OK"))</f>
        <v>Master Missing</v>
      </c>
      <c r="E567" s="146" t="str">
        <f>IF(A567="","",IF(COUNTIF(Month_Engine!B:B,TRIM(J567))&gt;0,"OK","Missing"))</f>
        <v>Missing</v>
      </c>
      <c r="F567" s="146">
        <f t="shared" si="54"/>
        <v>30</v>
      </c>
      <c r="G567" s="146">
        <f t="shared" si="48"/>
        <v>30</v>
      </c>
      <c r="H567" s="150" t="str">
        <f t="shared" si="49"/>
        <v>Mismatch</v>
      </c>
      <c r="I567" s="443">
        <v>46203</v>
      </c>
      <c r="J567" s="125" t="s">
        <v>1842</v>
      </c>
      <c r="K567" s="125" t="s">
        <v>1843</v>
      </c>
      <c r="L567" s="125">
        <v>26</v>
      </c>
      <c r="M567" s="125">
        <v>0</v>
      </c>
      <c r="N567" s="125">
        <v>4</v>
      </c>
      <c r="O567" s="125">
        <v>0</v>
      </c>
      <c r="P567" s="125">
        <v>0</v>
      </c>
      <c r="Q567" s="125">
        <v>0</v>
      </c>
      <c r="S567" s="146" t="str">
        <f t="shared" si="51"/>
        <v>Staff-1</v>
      </c>
    </row>
    <row r="568" spans="1:19" hidden="1" x14ac:dyDescent="0.45">
      <c r="A568" s="144" t="str">
        <f t="shared" si="52"/>
        <v>SK1ST0086</v>
      </c>
      <c r="B568" s="143" t="str">
        <f t="shared" si="53"/>
        <v>Jun2026_SK1ST0086</v>
      </c>
      <c r="C568" s="143" t="str">
        <f>IF(A568="","",IF(COUNTIF($B$2:B567,B568)&gt;0,"⚠ DUPLICATE","OK"))</f>
        <v>OK</v>
      </c>
      <c r="D568" s="146" t="str">
        <f>IF($A568="","",IF(ISNA(_xlfn.XLOOKUP(TRIM($A568),MASTER_Workers!$B$2:$B$474,MASTER_Workers!$B$2:$B$474)),"Master Missing","OK"))</f>
        <v>Master Missing</v>
      </c>
      <c r="E568" s="146" t="str">
        <f>IF(A568="","",IF(COUNTIF(Month_Engine!B:B,TRIM(J568))&gt;0,"OK","Missing"))</f>
        <v>Missing</v>
      </c>
      <c r="F568" s="146">
        <f t="shared" si="54"/>
        <v>30</v>
      </c>
      <c r="G568" s="146">
        <f t="shared" si="48"/>
        <v>30</v>
      </c>
      <c r="H568" s="150" t="str">
        <f t="shared" si="49"/>
        <v>Mismatch</v>
      </c>
      <c r="I568" s="443">
        <v>46203</v>
      </c>
      <c r="J568" s="125" t="s">
        <v>1844</v>
      </c>
      <c r="K568" s="125" t="s">
        <v>1845</v>
      </c>
      <c r="L568" s="125">
        <v>26</v>
      </c>
      <c r="M568" s="125">
        <v>0</v>
      </c>
      <c r="N568" s="125">
        <v>4</v>
      </c>
      <c r="O568" s="125">
        <v>0</v>
      </c>
      <c r="P568" s="125">
        <v>0</v>
      </c>
      <c r="Q568" s="125">
        <v>0</v>
      </c>
      <c r="S568" s="146" t="str">
        <f t="shared" si="51"/>
        <v>Staff-1</v>
      </c>
    </row>
    <row r="569" spans="1:19" hidden="1" x14ac:dyDescent="0.45">
      <c r="A569" s="144" t="str">
        <f t="shared" si="52"/>
        <v>SK1ST0088</v>
      </c>
      <c r="B569" s="143" t="str">
        <f t="shared" si="53"/>
        <v>Jun2026_SK1ST0088</v>
      </c>
      <c r="C569" s="143" t="str">
        <f>IF(A569="","",IF(COUNTIF($B$2:B568,B569)&gt;0,"⚠ DUPLICATE","OK"))</f>
        <v>OK</v>
      </c>
      <c r="D569" s="146" t="str">
        <f>IF($A569="","",IF(ISNA(_xlfn.XLOOKUP(TRIM($A569),MASTER_Workers!$B$2:$B$474,MASTER_Workers!$B$2:$B$474)),"Master Missing","OK"))</f>
        <v>Master Missing</v>
      </c>
      <c r="E569" s="146" t="str">
        <f>IF(A569="","",IF(COUNTIF(Month_Engine!B:B,TRIM(J569))&gt;0,"OK","Missing"))</f>
        <v>Missing</v>
      </c>
      <c r="F569" s="146">
        <f t="shared" si="54"/>
        <v>30</v>
      </c>
      <c r="G569" s="146">
        <f t="shared" si="48"/>
        <v>24</v>
      </c>
      <c r="H569" s="150" t="str">
        <f t="shared" si="49"/>
        <v>Mismatch</v>
      </c>
      <c r="I569" s="443">
        <v>46203</v>
      </c>
      <c r="J569" s="125" t="s">
        <v>1846</v>
      </c>
      <c r="K569" s="125" t="s">
        <v>1847</v>
      </c>
      <c r="L569" s="125">
        <v>19.5</v>
      </c>
      <c r="M569" s="125">
        <v>6</v>
      </c>
      <c r="N569" s="125">
        <v>4</v>
      </c>
      <c r="O569" s="125">
        <v>0</v>
      </c>
      <c r="P569" s="125">
        <v>0.5</v>
      </c>
      <c r="Q569" s="125">
        <v>0</v>
      </c>
      <c r="S569" s="146" t="str">
        <f t="shared" si="51"/>
        <v>Staff-1</v>
      </c>
    </row>
    <row r="570" spans="1:19" hidden="1" x14ac:dyDescent="0.45">
      <c r="A570" s="144" t="str">
        <f t="shared" si="52"/>
        <v>SK1ST0091</v>
      </c>
      <c r="B570" s="143" t="str">
        <f t="shared" si="53"/>
        <v>Jun2026_SK1ST0091</v>
      </c>
      <c r="C570" s="143" t="str">
        <f>IF(A570="","",IF(COUNTIF($B$2:B569,B570)&gt;0,"⚠ DUPLICATE","OK"))</f>
        <v>OK</v>
      </c>
      <c r="D570" s="146" t="str">
        <f>IF($A570="","",IF(ISNA(_xlfn.XLOOKUP(TRIM($A570),MASTER_Workers!$B$2:$B$474,MASTER_Workers!$B$2:$B$474)),"Master Missing","OK"))</f>
        <v>Master Missing</v>
      </c>
      <c r="E570" s="146" t="str">
        <f>IF(A570="","",IF(COUNTIF(Month_Engine!B:B,TRIM(J570))&gt;0,"OK","Missing"))</f>
        <v>Missing</v>
      </c>
      <c r="F570" s="146">
        <f t="shared" si="54"/>
        <v>30</v>
      </c>
      <c r="G570" s="146">
        <f t="shared" si="48"/>
        <v>30</v>
      </c>
      <c r="H570" s="150" t="str">
        <f t="shared" si="49"/>
        <v>Mismatch</v>
      </c>
      <c r="I570" s="443">
        <v>46203</v>
      </c>
      <c r="J570" s="125" t="s">
        <v>1848</v>
      </c>
      <c r="K570" s="125" t="s">
        <v>1849</v>
      </c>
      <c r="L570" s="125">
        <v>25</v>
      </c>
      <c r="M570" s="125">
        <v>0</v>
      </c>
      <c r="N570" s="125">
        <v>4</v>
      </c>
      <c r="O570" s="125">
        <v>0</v>
      </c>
      <c r="P570" s="125">
        <v>1</v>
      </c>
      <c r="Q570" s="125">
        <v>0</v>
      </c>
      <c r="S570" s="146" t="str">
        <f t="shared" si="51"/>
        <v>Staff-1</v>
      </c>
    </row>
    <row r="571" spans="1:19" hidden="1" x14ac:dyDescent="0.45">
      <c r="A571" s="144" t="str">
        <f t="shared" si="52"/>
        <v>SK1ST0092</v>
      </c>
      <c r="B571" s="143" t="str">
        <f t="shared" si="53"/>
        <v>Jun2026_SK1ST0092</v>
      </c>
      <c r="C571" s="143" t="str">
        <f>IF(A571="","",IF(COUNTIF($B$2:B570,B571)&gt;0,"⚠ DUPLICATE","OK"))</f>
        <v>OK</v>
      </c>
      <c r="D571" s="146" t="str">
        <f>IF($A571="","",IF(ISNA(_xlfn.XLOOKUP(TRIM($A571),MASTER_Workers!$B$2:$B$474,MASTER_Workers!$B$2:$B$474)),"Master Missing","OK"))</f>
        <v>Master Missing</v>
      </c>
      <c r="E571" s="146" t="str">
        <f>IF(A571="","",IF(COUNTIF(Month_Engine!B:B,TRIM(J571))&gt;0,"OK","Missing"))</f>
        <v>Missing</v>
      </c>
      <c r="F571" s="146">
        <f t="shared" si="54"/>
        <v>30</v>
      </c>
      <c r="G571" s="146">
        <f t="shared" si="48"/>
        <v>28</v>
      </c>
      <c r="H571" s="150" t="str">
        <f t="shared" si="49"/>
        <v>Mismatch</v>
      </c>
      <c r="I571" s="443">
        <v>46203</v>
      </c>
      <c r="J571" s="125" t="s">
        <v>1850</v>
      </c>
      <c r="K571" s="125" t="s">
        <v>1851</v>
      </c>
      <c r="L571" s="125">
        <v>24</v>
      </c>
      <c r="M571" s="125">
        <v>2</v>
      </c>
      <c r="N571" s="125">
        <v>4</v>
      </c>
      <c r="O571" s="125">
        <v>0</v>
      </c>
      <c r="P571" s="125">
        <v>0</v>
      </c>
      <c r="Q571" s="125">
        <v>0</v>
      </c>
      <c r="S571" s="146" t="str">
        <f t="shared" si="51"/>
        <v>Staff-1</v>
      </c>
    </row>
    <row r="572" spans="1:19" x14ac:dyDescent="0.45">
      <c r="A572" s="144" t="str">
        <f t="shared" si="52"/>
        <v>SK1WK0001</v>
      </c>
      <c r="B572" s="143" t="str">
        <f t="shared" si="53"/>
        <v>Jun2026_SK1WK0001</v>
      </c>
      <c r="C572" s="143" t="str">
        <f>IF(A572="","",IF(COUNTIF($B$2:B571,B572)&gt;0,"⚠ DUPLICATE","OK"))</f>
        <v>OK</v>
      </c>
      <c r="D572" s="146" t="str">
        <f>IF($A572="","",IF(ISNA(_xlfn.XLOOKUP(TRIM($A572),MASTER_Workers!$B$2:$B$474,MASTER_Workers!$B$2:$B$474)),"Master Missing","OK"))</f>
        <v>OK</v>
      </c>
      <c r="E572" s="146" t="str">
        <f>IF(A572="","",IF(COUNTIF(Month_Engine!B:B,TRIM(J572))&gt;0,"OK","Missing"))</f>
        <v>OK</v>
      </c>
      <c r="F572" s="146">
        <f t="shared" si="54"/>
        <v>30</v>
      </c>
      <c r="G572" s="146">
        <f t="shared" si="48"/>
        <v>24</v>
      </c>
      <c r="H572" s="150" t="str">
        <f t="shared" si="49"/>
        <v>OK</v>
      </c>
      <c r="I572" s="443">
        <v>46203</v>
      </c>
      <c r="J572" s="125" t="s">
        <v>321</v>
      </c>
      <c r="K572" s="125" t="s">
        <v>322</v>
      </c>
      <c r="L572" s="125">
        <v>24</v>
      </c>
      <c r="M572" s="125">
        <v>2</v>
      </c>
      <c r="N572" s="125">
        <v>4</v>
      </c>
      <c r="O572" s="125">
        <v>0</v>
      </c>
      <c r="P572" s="125">
        <v>0</v>
      </c>
      <c r="Q572" s="125">
        <v>0</v>
      </c>
      <c r="S572" s="146" t="str">
        <f t="shared" si="51"/>
        <v>Worker-Com-1</v>
      </c>
    </row>
    <row r="573" spans="1:19" x14ac:dyDescent="0.45">
      <c r="A573" s="144" t="str">
        <f t="shared" si="52"/>
        <v>SK1WK0003</v>
      </c>
      <c r="B573" s="143" t="str">
        <f t="shared" si="53"/>
        <v>Jun2026_SK1WK0003</v>
      </c>
      <c r="C573" s="143" t="str">
        <f>IF(A573="","",IF(COUNTIF($B$2:B572,B573)&gt;0,"⚠ DUPLICATE","OK"))</f>
        <v>OK</v>
      </c>
      <c r="D573" s="146" t="str">
        <f>IF($A573="","",IF(ISNA(_xlfn.XLOOKUP(TRIM($A573),MASTER_Workers!$B$2:$B$474,MASTER_Workers!$B$2:$B$474)),"Master Missing","OK"))</f>
        <v>OK</v>
      </c>
      <c r="E573" s="146" t="str">
        <f>IF(A573="","",IF(COUNTIF(Month_Engine!B:B,TRIM(J573))&gt;0,"OK","Missing"))</f>
        <v>OK</v>
      </c>
      <c r="F573" s="146">
        <f t="shared" si="54"/>
        <v>30</v>
      </c>
      <c r="G573" s="146">
        <f t="shared" si="48"/>
        <v>26</v>
      </c>
      <c r="H573" s="150" t="str">
        <f t="shared" si="49"/>
        <v>OK</v>
      </c>
      <c r="I573" s="443">
        <v>46203</v>
      </c>
      <c r="J573" s="125" t="s">
        <v>324</v>
      </c>
      <c r="K573" s="125" t="s">
        <v>325</v>
      </c>
      <c r="L573" s="125">
        <v>23</v>
      </c>
      <c r="M573" s="125">
        <v>0</v>
      </c>
      <c r="N573" s="125">
        <v>4</v>
      </c>
      <c r="O573" s="125">
        <v>0</v>
      </c>
      <c r="P573" s="125">
        <v>3</v>
      </c>
      <c r="Q573" s="125">
        <v>0</v>
      </c>
      <c r="S573" s="146" t="str">
        <f t="shared" si="51"/>
        <v>Worker-Com-1</v>
      </c>
    </row>
    <row r="574" spans="1:19" x14ac:dyDescent="0.45">
      <c r="A574" s="144" t="str">
        <f t="shared" si="52"/>
        <v>SK1WK0005</v>
      </c>
      <c r="B574" s="143" t="str">
        <f t="shared" si="53"/>
        <v>Jun2026_SK1WK0005</v>
      </c>
      <c r="C574" s="143" t="str">
        <f>IF(A574="","",IF(COUNTIF($B$2:B573,B574)&gt;0,"⚠ DUPLICATE","OK"))</f>
        <v>OK</v>
      </c>
      <c r="D574" s="146" t="str">
        <f>IF($A574="","",IF(ISNA(_xlfn.XLOOKUP(TRIM($A574),MASTER_Workers!$B$2:$B$474,MASTER_Workers!$B$2:$B$474)),"Master Missing","OK"))</f>
        <v>OK</v>
      </c>
      <c r="E574" s="146" t="str">
        <f>IF(A574="","",IF(COUNTIF(Month_Engine!B:B,TRIM(J574))&gt;0,"OK","Missing"))</f>
        <v>OK</v>
      </c>
      <c r="F574" s="146">
        <f t="shared" si="54"/>
        <v>30</v>
      </c>
      <c r="G574" s="146">
        <f t="shared" si="48"/>
        <v>26</v>
      </c>
      <c r="H574" s="150" t="str">
        <f t="shared" si="49"/>
        <v>OK</v>
      </c>
      <c r="I574" s="443">
        <v>46203</v>
      </c>
      <c r="J574" s="125" t="s">
        <v>328</v>
      </c>
      <c r="K574" s="125" t="s">
        <v>329</v>
      </c>
      <c r="L574" s="125">
        <v>26</v>
      </c>
      <c r="M574" s="125">
        <v>0</v>
      </c>
      <c r="N574" s="125">
        <v>4</v>
      </c>
      <c r="O574" s="125">
        <v>0</v>
      </c>
      <c r="P574" s="125">
        <v>0</v>
      </c>
      <c r="Q574" s="125">
        <v>0</v>
      </c>
      <c r="S574" s="146" t="str">
        <f t="shared" si="51"/>
        <v>Worker-Com-1</v>
      </c>
    </row>
    <row r="575" spans="1:19" x14ac:dyDescent="0.45">
      <c r="A575" s="144" t="str">
        <f t="shared" si="52"/>
        <v>SK1WK0006</v>
      </c>
      <c r="B575" s="143" t="str">
        <f t="shared" si="53"/>
        <v>Jun2026_SK1WK0006</v>
      </c>
      <c r="C575" s="143" t="str">
        <f>IF(A575="","",IF(COUNTIF($B$2:B574,B575)&gt;0,"⚠ DUPLICATE","OK"))</f>
        <v>OK</v>
      </c>
      <c r="D575" s="146" t="str">
        <f>IF($A575="","",IF(ISNA(_xlfn.XLOOKUP(TRIM($A575),MASTER_Workers!$B$2:$B$474,MASTER_Workers!$B$2:$B$474)),"Master Missing","OK"))</f>
        <v>OK</v>
      </c>
      <c r="E575" s="146" t="str">
        <f>IF(A575="","",IF(COUNTIF(Month_Engine!B:B,TRIM(J575))&gt;0,"OK","Missing"))</f>
        <v>OK</v>
      </c>
      <c r="F575" s="146">
        <f t="shared" si="54"/>
        <v>30</v>
      </c>
      <c r="G575" s="146">
        <f t="shared" si="48"/>
        <v>23</v>
      </c>
      <c r="H575" s="150" t="str">
        <f t="shared" si="49"/>
        <v>OK</v>
      </c>
      <c r="I575" s="443">
        <v>46203</v>
      </c>
      <c r="J575" s="125" t="s">
        <v>331</v>
      </c>
      <c r="K575" s="125" t="s">
        <v>332</v>
      </c>
      <c r="L575" s="125">
        <v>23</v>
      </c>
      <c r="M575" s="125">
        <v>3</v>
      </c>
      <c r="N575" s="125">
        <v>4</v>
      </c>
      <c r="O575" s="125">
        <v>0</v>
      </c>
      <c r="P575" s="125">
        <v>0</v>
      </c>
      <c r="Q575" s="125">
        <v>0</v>
      </c>
      <c r="S575" s="146" t="str">
        <f t="shared" si="51"/>
        <v>Worker-Com-1</v>
      </c>
    </row>
    <row r="576" spans="1:19" x14ac:dyDescent="0.45">
      <c r="A576" s="144" t="str">
        <f t="shared" si="52"/>
        <v>SK1WK0015</v>
      </c>
      <c r="B576" s="143" t="str">
        <f t="shared" si="53"/>
        <v>Jun2026_SK1WK0015</v>
      </c>
      <c r="C576" s="143" t="str">
        <f>IF(A576="","",IF(COUNTIF($B$2:B575,B576)&gt;0,"⚠ DUPLICATE","OK"))</f>
        <v>OK</v>
      </c>
      <c r="D576" s="146" t="str">
        <f>IF($A576="","",IF(ISNA(_xlfn.XLOOKUP(TRIM($A576),MASTER_Workers!$B$2:$B$474,MASTER_Workers!$B$2:$B$474)),"Master Missing","OK"))</f>
        <v>OK</v>
      </c>
      <c r="E576" s="146" t="str">
        <f>IF(A576="","",IF(COUNTIF(Month_Engine!B:B,TRIM(J576))&gt;0,"OK","Missing"))</f>
        <v>OK</v>
      </c>
      <c r="F576" s="146">
        <f t="shared" si="54"/>
        <v>30</v>
      </c>
      <c r="G576" s="146">
        <f t="shared" si="48"/>
        <v>22</v>
      </c>
      <c r="H576" s="150" t="str">
        <f t="shared" si="49"/>
        <v>OK</v>
      </c>
      <c r="I576" s="443">
        <v>46203</v>
      </c>
      <c r="J576" s="125" t="s">
        <v>334</v>
      </c>
      <c r="K576" s="125" t="s">
        <v>335</v>
      </c>
      <c r="L576" s="125">
        <v>22</v>
      </c>
      <c r="M576" s="125">
        <v>4</v>
      </c>
      <c r="N576" s="125">
        <v>4</v>
      </c>
      <c r="O576" s="125">
        <v>0</v>
      </c>
      <c r="P576" s="125">
        <v>0</v>
      </c>
      <c r="Q576" s="125">
        <v>0</v>
      </c>
      <c r="S576" s="146" t="str">
        <f t="shared" si="51"/>
        <v>Worker-Com-1</v>
      </c>
    </row>
    <row r="577" spans="1:19" x14ac:dyDescent="0.45">
      <c r="A577" s="144" t="str">
        <f t="shared" si="52"/>
        <v>SK1WK0025</v>
      </c>
      <c r="B577" s="143" t="str">
        <f t="shared" si="53"/>
        <v>Jun2026_SK1WK0025</v>
      </c>
      <c r="C577" s="143" t="str">
        <f>IF(A577="","",IF(COUNTIF($B$2:B576,B577)&gt;0,"⚠ DUPLICATE","OK"))</f>
        <v>OK</v>
      </c>
      <c r="D577" s="146" t="str">
        <f>IF($A577="","",IF(ISNA(_xlfn.XLOOKUP(TRIM($A577),MASTER_Workers!$B$2:$B$474,MASTER_Workers!$B$2:$B$474)),"Master Missing","OK"))</f>
        <v>OK</v>
      </c>
      <c r="E577" s="146" t="str">
        <f>IF(A577="","",IF(COUNTIF(Month_Engine!B:B,TRIM(J577))&gt;0,"OK","Missing"))</f>
        <v>OK</v>
      </c>
      <c r="F577" s="146">
        <f t="shared" si="54"/>
        <v>30</v>
      </c>
      <c r="G577" s="146">
        <f t="shared" si="48"/>
        <v>24</v>
      </c>
      <c r="H577" s="150" t="str">
        <f t="shared" si="49"/>
        <v>OK</v>
      </c>
      <c r="I577" s="443">
        <v>46203</v>
      </c>
      <c r="J577" s="125" t="s">
        <v>337</v>
      </c>
      <c r="K577" s="125" t="s">
        <v>338</v>
      </c>
      <c r="L577" s="125">
        <v>24</v>
      </c>
      <c r="M577" s="125">
        <v>2</v>
      </c>
      <c r="N577" s="125">
        <v>4</v>
      </c>
      <c r="O577" s="125">
        <v>0</v>
      </c>
      <c r="P577" s="125">
        <v>0</v>
      </c>
      <c r="Q577" s="125">
        <v>0</v>
      </c>
      <c r="S577" s="146" t="str">
        <f t="shared" si="51"/>
        <v>Worker-Com-1</v>
      </c>
    </row>
    <row r="578" spans="1:19" x14ac:dyDescent="0.45">
      <c r="A578" s="144" t="str">
        <f t="shared" si="52"/>
        <v>SK1WK0030</v>
      </c>
      <c r="B578" s="143" t="str">
        <f t="shared" si="53"/>
        <v>Jun2026_SK1WK0030</v>
      </c>
      <c r="C578" s="143" t="str">
        <f>IF(A578="","",IF(COUNTIF($B$2:B577,B578)&gt;0,"⚠ DUPLICATE","OK"))</f>
        <v>OK</v>
      </c>
      <c r="D578" s="146" t="str">
        <f>IF($A578="","",IF(ISNA(_xlfn.XLOOKUP(TRIM($A578),MASTER_Workers!$B$2:$B$474,MASTER_Workers!$B$2:$B$474)),"Master Missing","OK"))</f>
        <v>OK</v>
      </c>
      <c r="E578" s="146" t="str">
        <f>IF(A578="","",IF(COUNTIF(Month_Engine!B:B,TRIM(J578))&gt;0,"OK","Missing"))</f>
        <v>OK</v>
      </c>
      <c r="F578" s="146">
        <f t="shared" si="54"/>
        <v>30</v>
      </c>
      <c r="G578" s="146">
        <f t="shared" si="48"/>
        <v>20.5</v>
      </c>
      <c r="H578" s="150" t="str">
        <f t="shared" si="49"/>
        <v>OK</v>
      </c>
      <c r="I578" s="443">
        <v>46203</v>
      </c>
      <c r="J578" s="125" t="s">
        <v>340</v>
      </c>
      <c r="K578" s="125" t="s">
        <v>341</v>
      </c>
      <c r="L578" s="125">
        <v>20.5</v>
      </c>
      <c r="M578" s="125">
        <v>5.5</v>
      </c>
      <c r="N578" s="125">
        <v>4</v>
      </c>
      <c r="O578" s="125">
        <v>0</v>
      </c>
      <c r="P578" s="125">
        <v>0</v>
      </c>
      <c r="Q578" s="125">
        <v>0</v>
      </c>
      <c r="S578" s="146" t="str">
        <f t="shared" si="51"/>
        <v>Worker-Com-1</v>
      </c>
    </row>
    <row r="579" spans="1:19" x14ac:dyDescent="0.45">
      <c r="A579" s="144" t="str">
        <f t="shared" si="52"/>
        <v>SK1WK0034</v>
      </c>
      <c r="B579" s="143" t="str">
        <f t="shared" si="53"/>
        <v>Jun2026_SK1WK0034</v>
      </c>
      <c r="C579" s="143" t="str">
        <f>IF(A579="","",IF(COUNTIF($B$2:B578,B579)&gt;0,"⚠ DUPLICATE","OK"))</f>
        <v>OK</v>
      </c>
      <c r="D579" s="146" t="str">
        <f>IF($A579="","",IF(ISNA(_xlfn.XLOOKUP(TRIM($A579),MASTER_Workers!$B$2:$B$474,MASTER_Workers!$B$2:$B$474)),"Master Missing","OK"))</f>
        <v>OK</v>
      </c>
      <c r="E579" s="146" t="str">
        <f>IF(A579="","",IF(COUNTIF(Month_Engine!B:B,TRIM(J579))&gt;0,"OK","Missing"))</f>
        <v>OK</v>
      </c>
      <c r="F579" s="146">
        <f t="shared" si="54"/>
        <v>30</v>
      </c>
      <c r="G579" s="146">
        <f t="shared" si="48"/>
        <v>22</v>
      </c>
      <c r="H579" s="150" t="str">
        <f t="shared" si="49"/>
        <v>OK</v>
      </c>
      <c r="I579" s="443">
        <v>46203</v>
      </c>
      <c r="J579" s="125" t="s">
        <v>346</v>
      </c>
      <c r="K579" s="125" t="s">
        <v>347</v>
      </c>
      <c r="L579" s="125">
        <v>22</v>
      </c>
      <c r="M579" s="125">
        <v>4</v>
      </c>
      <c r="N579" s="125">
        <v>4</v>
      </c>
      <c r="O579" s="125">
        <v>0</v>
      </c>
      <c r="P579" s="125">
        <v>0</v>
      </c>
      <c r="Q579" s="125">
        <v>0</v>
      </c>
      <c r="S579" s="146" t="str">
        <f t="shared" si="51"/>
        <v>Worker-Com-1</v>
      </c>
    </row>
    <row r="580" spans="1:19" x14ac:dyDescent="0.45">
      <c r="A580" s="144" t="str">
        <f t="shared" si="52"/>
        <v>SK1WK0038</v>
      </c>
      <c r="B580" s="143" t="str">
        <f t="shared" si="53"/>
        <v>Jun2026_SK1WK0038</v>
      </c>
      <c r="C580" s="143" t="str">
        <f>IF(A580="","",IF(COUNTIF($B$2:B579,B580)&gt;0,"⚠ DUPLICATE","OK"))</f>
        <v>OK</v>
      </c>
      <c r="D580" s="146" t="str">
        <f>IF($A580="","",IF(ISNA(_xlfn.XLOOKUP(TRIM($A580),MASTER_Workers!$B$2:$B$474,MASTER_Workers!$B$2:$B$474)),"Master Missing","OK"))</f>
        <v>OK</v>
      </c>
      <c r="E580" s="146" t="str">
        <f>IF(A580="","",IF(COUNTIF(Month_Engine!B:B,TRIM(J580))&gt;0,"OK","Missing"))</f>
        <v>OK</v>
      </c>
      <c r="F580" s="146">
        <f t="shared" si="54"/>
        <v>30</v>
      </c>
      <c r="G580" s="146">
        <f t="shared" ref="G580:G643" si="55">IF(A580="","",L580+O580+P580+R580+IF(ISNUMBER(SEARCH("Staff",S580)),N580,0))</f>
        <v>26</v>
      </c>
      <c r="H580" s="150" t="str">
        <f t="shared" ref="H580:H643" si="56">IF(A580="","",IF(AND(C580="OK",D580="OK",E580="OK",F580=DAY(EOMONTH(I580,0))),"OK","Mismatch"))</f>
        <v>OK</v>
      </c>
      <c r="I580" s="443">
        <v>46203</v>
      </c>
      <c r="J580" s="125" t="s">
        <v>350</v>
      </c>
      <c r="K580" s="125" t="s">
        <v>351</v>
      </c>
      <c r="L580" s="125">
        <v>26</v>
      </c>
      <c r="M580" s="125">
        <v>0</v>
      </c>
      <c r="N580" s="125">
        <v>4</v>
      </c>
      <c r="O580" s="125">
        <v>0</v>
      </c>
      <c r="P580" s="125">
        <v>0</v>
      </c>
      <c r="Q580" s="125">
        <v>0</v>
      </c>
      <c r="S580" s="146" t="str">
        <f t="shared" ref="S580:S643" si="57">IF(LEFT(A580,6)="SV2PCO","Worker-SV2",
IF(LEFT(A580,5)="SV2ST","Staff-SV2",
IF(LEFT(A580,4)="SV2P","Worker-Com-SV2",
IF(LEFT(A580,5)="SK1ST","Staff-1",
IF(LEFT(A580,5)="SK3ST","Staff-3",
IF(LEFT(A580,5)="SK1CW","Worker-1",
IF(LEFT(A580,5)="SK3CW","Worker-3",
IF(LEFT(A580,5)="SK1WK","Worker-Com-1",
IF(LEFT(A580,5)="SK3WK","Worker-Com-3","")))))))))</f>
        <v>Worker-Com-1</v>
      </c>
    </row>
    <row r="581" spans="1:19" x14ac:dyDescent="0.45">
      <c r="A581" s="144" t="str">
        <f t="shared" ref="A581:A644" si="58">IF(J581="","",TRIM(J581))</f>
        <v>SK1WK0042</v>
      </c>
      <c r="B581" s="143" t="str">
        <f t="shared" ref="B581:B644" si="59">IF(A581="","",TEXT(I581,"MMMYYYY")&amp;"_"&amp;TRIM(J581))</f>
        <v>Jun2026_SK1WK0042</v>
      </c>
      <c r="C581" s="143" t="str">
        <f>IF(A581="","",IF(COUNTIF($B$2:B580,B581)&gt;0,"⚠ DUPLICATE","OK"))</f>
        <v>OK</v>
      </c>
      <c r="D581" s="146" t="str">
        <f>IF($A581="","",IF(ISNA(_xlfn.XLOOKUP(TRIM($A581),MASTER_Workers!$B$2:$B$474,MASTER_Workers!$B$2:$B$474)),"Master Missing","OK"))</f>
        <v>OK</v>
      </c>
      <c r="E581" s="146" t="str">
        <f>IF(A581="","",IF(COUNTIF(Month_Engine!B:B,TRIM(J581))&gt;0,"OK","Missing"))</f>
        <v>OK</v>
      </c>
      <c r="F581" s="146">
        <f t="shared" ref="F581:F644" si="60">IF(A581="","",SUM(L581:Q581))</f>
        <v>30</v>
      </c>
      <c r="G581" s="146">
        <f t="shared" si="55"/>
        <v>18</v>
      </c>
      <c r="H581" s="150" t="str">
        <f t="shared" si="56"/>
        <v>OK</v>
      </c>
      <c r="I581" s="443">
        <v>46203</v>
      </c>
      <c r="J581" s="125" t="s">
        <v>353</v>
      </c>
      <c r="K581" s="125" t="s">
        <v>354</v>
      </c>
      <c r="L581" s="125">
        <v>18</v>
      </c>
      <c r="M581" s="125">
        <v>8</v>
      </c>
      <c r="N581" s="125">
        <v>4</v>
      </c>
      <c r="O581" s="125">
        <v>0</v>
      </c>
      <c r="P581" s="125">
        <v>0</v>
      </c>
      <c r="Q581" s="125">
        <v>0</v>
      </c>
      <c r="S581" s="146" t="str">
        <f t="shared" si="57"/>
        <v>Worker-Com-1</v>
      </c>
    </row>
    <row r="582" spans="1:19" x14ac:dyDescent="0.45">
      <c r="A582" s="144" t="str">
        <f t="shared" si="58"/>
        <v>SK1WK0044</v>
      </c>
      <c r="B582" s="143" t="str">
        <f t="shared" si="59"/>
        <v>Jun2026_SK1WK0044</v>
      </c>
      <c r="C582" s="143" t="str">
        <f>IF(A582="","",IF(COUNTIF($B$2:B581,B582)&gt;0,"⚠ DUPLICATE","OK"))</f>
        <v>OK</v>
      </c>
      <c r="D582" s="146" t="str">
        <f>IF($A582="","",IF(ISNA(_xlfn.XLOOKUP(TRIM($A582),MASTER_Workers!$B$2:$B$474,MASTER_Workers!$B$2:$B$474)),"Master Missing","OK"))</f>
        <v>OK</v>
      </c>
      <c r="E582" s="146" t="str">
        <f>IF(A582="","",IF(COUNTIF(Month_Engine!B:B,TRIM(J582))&gt;0,"OK","Missing"))</f>
        <v>OK</v>
      </c>
      <c r="F582" s="146">
        <f t="shared" si="60"/>
        <v>30</v>
      </c>
      <c r="G582" s="146">
        <f t="shared" si="55"/>
        <v>26</v>
      </c>
      <c r="H582" s="150" t="str">
        <f t="shared" si="56"/>
        <v>OK</v>
      </c>
      <c r="I582" s="443">
        <v>46203</v>
      </c>
      <c r="J582" s="125" t="s">
        <v>1794</v>
      </c>
      <c r="K582" s="125" t="s">
        <v>2048</v>
      </c>
      <c r="L582" s="125">
        <v>22</v>
      </c>
      <c r="M582" s="125">
        <v>0</v>
      </c>
      <c r="N582" s="125">
        <v>4</v>
      </c>
      <c r="O582" s="125">
        <v>0</v>
      </c>
      <c r="P582" s="125">
        <v>4</v>
      </c>
      <c r="Q582" s="125">
        <v>0</v>
      </c>
      <c r="S582" s="146" t="str">
        <f t="shared" si="57"/>
        <v>Worker-Com-1</v>
      </c>
    </row>
    <row r="583" spans="1:19" x14ac:dyDescent="0.45">
      <c r="A583" s="144" t="str">
        <f t="shared" si="58"/>
        <v>SK1WK0046</v>
      </c>
      <c r="B583" s="143" t="str">
        <f t="shared" si="59"/>
        <v>Jun2026_SK1WK0046</v>
      </c>
      <c r="C583" s="143" t="str">
        <f>IF(A583="","",IF(COUNTIF($B$2:B582,B583)&gt;0,"⚠ DUPLICATE","OK"))</f>
        <v>OK</v>
      </c>
      <c r="D583" s="146" t="str">
        <f>IF($A583="","",IF(ISNA(_xlfn.XLOOKUP(TRIM($A583),MASTER_Workers!$B$2:$B$474,MASTER_Workers!$B$2:$B$474)),"Master Missing","OK"))</f>
        <v>OK</v>
      </c>
      <c r="E583" s="146" t="str">
        <f>IF(A583="","",IF(COUNTIF(Month_Engine!B:B,TRIM(J583))&gt;0,"OK","Missing"))</f>
        <v>OK</v>
      </c>
      <c r="F583" s="146">
        <f t="shared" si="60"/>
        <v>30</v>
      </c>
      <c r="G583" s="146">
        <f t="shared" si="55"/>
        <v>24</v>
      </c>
      <c r="H583" s="150" t="str">
        <f t="shared" si="56"/>
        <v>OK</v>
      </c>
      <c r="I583" s="443">
        <v>46203</v>
      </c>
      <c r="J583" s="125" t="s">
        <v>356</v>
      </c>
      <c r="K583" s="125" t="s">
        <v>357</v>
      </c>
      <c r="L583" s="125">
        <v>24</v>
      </c>
      <c r="M583" s="125">
        <v>2</v>
      </c>
      <c r="N583" s="125">
        <v>4</v>
      </c>
      <c r="O583" s="125">
        <v>0</v>
      </c>
      <c r="P583" s="125">
        <v>0</v>
      </c>
      <c r="Q583" s="125">
        <v>0</v>
      </c>
      <c r="S583" s="146" t="str">
        <f t="shared" si="57"/>
        <v>Worker-Com-1</v>
      </c>
    </row>
    <row r="584" spans="1:19" x14ac:dyDescent="0.45">
      <c r="A584" s="144" t="str">
        <f t="shared" si="58"/>
        <v>SK1WK0047</v>
      </c>
      <c r="B584" s="143" t="str">
        <f t="shared" si="59"/>
        <v>Jun2026_SK1WK0047</v>
      </c>
      <c r="C584" s="143" t="str">
        <f>IF(A584="","",IF(COUNTIF($B$2:B583,B584)&gt;0,"⚠ DUPLICATE","OK"))</f>
        <v>OK</v>
      </c>
      <c r="D584" s="146" t="str">
        <f>IF($A584="","",IF(ISNA(_xlfn.XLOOKUP(TRIM($A584),MASTER_Workers!$B$2:$B$474,MASTER_Workers!$B$2:$B$474)),"Master Missing","OK"))</f>
        <v>OK</v>
      </c>
      <c r="E584" s="146" t="str">
        <f>IF(A584="","",IF(COUNTIF(Month_Engine!B:B,TRIM(J584))&gt;0,"OK","Missing"))</f>
        <v>OK</v>
      </c>
      <c r="F584" s="146">
        <f t="shared" si="60"/>
        <v>30</v>
      </c>
      <c r="G584" s="146">
        <f t="shared" si="55"/>
        <v>18</v>
      </c>
      <c r="H584" s="150" t="str">
        <f t="shared" si="56"/>
        <v>OK</v>
      </c>
      <c r="I584" s="443">
        <v>46203</v>
      </c>
      <c r="J584" s="125" t="s">
        <v>359</v>
      </c>
      <c r="K584" s="125" t="s">
        <v>360</v>
      </c>
      <c r="L584" s="125">
        <v>15</v>
      </c>
      <c r="M584" s="125">
        <v>8</v>
      </c>
      <c r="N584" s="125">
        <v>4</v>
      </c>
      <c r="O584" s="125">
        <v>0</v>
      </c>
      <c r="P584" s="125">
        <v>3</v>
      </c>
      <c r="Q584" s="125">
        <v>0</v>
      </c>
      <c r="S584" s="146" t="str">
        <f t="shared" si="57"/>
        <v>Worker-Com-1</v>
      </c>
    </row>
    <row r="585" spans="1:19" x14ac:dyDescent="0.45">
      <c r="A585" s="144" t="str">
        <f t="shared" si="58"/>
        <v>SK1WK0053</v>
      </c>
      <c r="B585" s="143" t="str">
        <f t="shared" si="59"/>
        <v>Jun2026_SK1WK0053</v>
      </c>
      <c r="C585" s="143" t="str">
        <f>IF(A585="","",IF(COUNTIF($B$2:B584,B585)&gt;0,"⚠ DUPLICATE","OK"))</f>
        <v>OK</v>
      </c>
      <c r="D585" s="146" t="str">
        <f>IF($A585="","",IF(ISNA(_xlfn.XLOOKUP(TRIM($A585),MASTER_Workers!$B$2:$B$474,MASTER_Workers!$B$2:$B$474)),"Master Missing","OK"))</f>
        <v>OK</v>
      </c>
      <c r="E585" s="146" t="str">
        <f>IF(A585="","",IF(COUNTIF(Month_Engine!B:B,TRIM(J585))&gt;0,"OK","Missing"))</f>
        <v>OK</v>
      </c>
      <c r="F585" s="146">
        <f t="shared" si="60"/>
        <v>30</v>
      </c>
      <c r="G585" s="146">
        <f t="shared" si="55"/>
        <v>26</v>
      </c>
      <c r="H585" s="150" t="str">
        <f t="shared" si="56"/>
        <v>OK</v>
      </c>
      <c r="I585" s="443">
        <v>46203</v>
      </c>
      <c r="J585" s="125" t="s">
        <v>362</v>
      </c>
      <c r="K585" s="125" t="s">
        <v>363</v>
      </c>
      <c r="L585" s="125">
        <v>26</v>
      </c>
      <c r="M585" s="125">
        <v>0</v>
      </c>
      <c r="N585" s="125">
        <v>4</v>
      </c>
      <c r="O585" s="125">
        <v>0</v>
      </c>
      <c r="P585" s="125">
        <v>0</v>
      </c>
      <c r="Q585" s="125">
        <v>0</v>
      </c>
      <c r="S585" s="146" t="str">
        <f t="shared" si="57"/>
        <v>Worker-Com-1</v>
      </c>
    </row>
    <row r="586" spans="1:19" x14ac:dyDescent="0.45">
      <c r="A586" s="144" t="str">
        <f t="shared" si="58"/>
        <v>SK1WK0057</v>
      </c>
      <c r="B586" s="143" t="str">
        <f t="shared" si="59"/>
        <v>Jun2026_SK1WK0057</v>
      </c>
      <c r="C586" s="143" t="str">
        <f>IF(A586="","",IF(COUNTIF($B$2:B585,B586)&gt;0,"⚠ DUPLICATE","OK"))</f>
        <v>OK</v>
      </c>
      <c r="D586" s="146" t="str">
        <f>IF($A586="","",IF(ISNA(_xlfn.XLOOKUP(TRIM($A586),MASTER_Workers!$B$2:$B$474,MASTER_Workers!$B$2:$B$474)),"Master Missing","OK"))</f>
        <v>OK</v>
      </c>
      <c r="E586" s="146" t="str">
        <f>IF(A586="","",IF(COUNTIF(Month_Engine!B:B,TRIM(J586))&gt;0,"OK","Missing"))</f>
        <v>OK</v>
      </c>
      <c r="F586" s="146">
        <f t="shared" si="60"/>
        <v>30</v>
      </c>
      <c r="G586" s="146">
        <f t="shared" si="55"/>
        <v>15.5</v>
      </c>
      <c r="H586" s="150" t="str">
        <f t="shared" si="56"/>
        <v>OK</v>
      </c>
      <c r="I586" s="443">
        <v>46203</v>
      </c>
      <c r="J586" s="125" t="s">
        <v>365</v>
      </c>
      <c r="K586" s="125" t="s">
        <v>366</v>
      </c>
      <c r="L586" s="125">
        <v>15.5</v>
      </c>
      <c r="M586" s="125">
        <v>10.5</v>
      </c>
      <c r="N586" s="125">
        <v>4</v>
      </c>
      <c r="O586" s="125">
        <v>0</v>
      </c>
      <c r="P586" s="125">
        <v>0</v>
      </c>
      <c r="Q586" s="125">
        <v>0</v>
      </c>
      <c r="S586" s="146" t="str">
        <f t="shared" si="57"/>
        <v>Worker-Com-1</v>
      </c>
    </row>
    <row r="587" spans="1:19" x14ac:dyDescent="0.45">
      <c r="A587" s="144" t="str">
        <f t="shared" si="58"/>
        <v>SK1WK0059</v>
      </c>
      <c r="B587" s="143" t="str">
        <f t="shared" si="59"/>
        <v>Jun2026_SK1WK0059</v>
      </c>
      <c r="C587" s="143" t="str">
        <f>IF(A587="","",IF(COUNTIF($B$2:B586,B587)&gt;0,"⚠ DUPLICATE","OK"))</f>
        <v>OK</v>
      </c>
      <c r="D587" s="146" t="str">
        <f>IF($A587="","",IF(ISNA(_xlfn.XLOOKUP(TRIM($A587),MASTER_Workers!$B$2:$B$474,MASTER_Workers!$B$2:$B$474)),"Master Missing","OK"))</f>
        <v>OK</v>
      </c>
      <c r="E587" s="146" t="str">
        <f>IF(A587="","",IF(COUNTIF(Month_Engine!B:B,TRIM(J587))&gt;0,"OK","Missing"))</f>
        <v>OK</v>
      </c>
      <c r="F587" s="146">
        <f t="shared" si="60"/>
        <v>30</v>
      </c>
      <c r="G587" s="146">
        <f t="shared" si="55"/>
        <v>26</v>
      </c>
      <c r="H587" s="150" t="str">
        <f t="shared" si="56"/>
        <v>OK</v>
      </c>
      <c r="I587" s="443">
        <v>46203</v>
      </c>
      <c r="J587" s="125" t="s">
        <v>368</v>
      </c>
      <c r="K587" s="125" t="s">
        <v>369</v>
      </c>
      <c r="L587" s="125">
        <v>24</v>
      </c>
      <c r="M587" s="125">
        <v>0</v>
      </c>
      <c r="N587" s="125">
        <v>4</v>
      </c>
      <c r="O587" s="125">
        <v>0</v>
      </c>
      <c r="P587" s="125">
        <v>2</v>
      </c>
      <c r="Q587" s="125">
        <v>0</v>
      </c>
      <c r="S587" s="146" t="str">
        <f t="shared" si="57"/>
        <v>Worker-Com-1</v>
      </c>
    </row>
    <row r="588" spans="1:19" x14ac:dyDescent="0.45">
      <c r="A588" s="144" t="str">
        <f t="shared" si="58"/>
        <v>SK1WK0060</v>
      </c>
      <c r="B588" s="143" t="str">
        <f t="shared" si="59"/>
        <v>Jun2026_SK1WK0060</v>
      </c>
      <c r="C588" s="143" t="str">
        <f>IF(A588="","",IF(COUNTIF($B$2:B587,B588)&gt;0,"⚠ DUPLICATE","OK"))</f>
        <v>OK</v>
      </c>
      <c r="D588" s="146" t="str">
        <f>IF($A588="","",IF(ISNA(_xlfn.XLOOKUP(TRIM($A588),MASTER_Workers!$B$2:$B$474,MASTER_Workers!$B$2:$B$474)),"Master Missing","OK"))</f>
        <v>OK</v>
      </c>
      <c r="E588" s="146" t="str">
        <f>IF(A588="","",IF(COUNTIF(Month_Engine!B:B,TRIM(J588))&gt;0,"OK","Missing"))</f>
        <v>OK</v>
      </c>
      <c r="F588" s="146">
        <f t="shared" si="60"/>
        <v>30</v>
      </c>
      <c r="G588" s="146">
        <f t="shared" si="55"/>
        <v>26</v>
      </c>
      <c r="H588" s="150" t="str">
        <f t="shared" si="56"/>
        <v>OK</v>
      </c>
      <c r="I588" s="443">
        <v>46203</v>
      </c>
      <c r="J588" s="125" t="s">
        <v>371</v>
      </c>
      <c r="K588" s="125" t="s">
        <v>372</v>
      </c>
      <c r="L588" s="125">
        <v>23</v>
      </c>
      <c r="M588" s="125">
        <v>0</v>
      </c>
      <c r="N588" s="125">
        <v>4</v>
      </c>
      <c r="O588" s="125">
        <v>0</v>
      </c>
      <c r="P588" s="125">
        <v>3</v>
      </c>
      <c r="Q588" s="125">
        <v>0</v>
      </c>
      <c r="S588" s="146" t="str">
        <f t="shared" si="57"/>
        <v>Worker-Com-1</v>
      </c>
    </row>
    <row r="589" spans="1:19" x14ac:dyDescent="0.45">
      <c r="A589" s="144" t="str">
        <f t="shared" si="58"/>
        <v>SK1WK0063</v>
      </c>
      <c r="B589" s="143" t="str">
        <f t="shared" si="59"/>
        <v>Jun2026_SK1WK0063</v>
      </c>
      <c r="C589" s="143" t="str">
        <f>IF(A589="","",IF(COUNTIF($B$2:B588,B589)&gt;0,"⚠ DUPLICATE","OK"))</f>
        <v>OK</v>
      </c>
      <c r="D589" s="146" t="str">
        <f>IF($A589="","",IF(ISNA(_xlfn.XLOOKUP(TRIM($A589),MASTER_Workers!$B$2:$B$474,MASTER_Workers!$B$2:$B$474)),"Master Missing","OK"))</f>
        <v>OK</v>
      </c>
      <c r="E589" s="146" t="str">
        <f>IF(A589="","",IF(COUNTIF(Month_Engine!B:B,TRIM(J589))&gt;0,"OK","Missing"))</f>
        <v>OK</v>
      </c>
      <c r="F589" s="146">
        <f t="shared" si="60"/>
        <v>30</v>
      </c>
      <c r="G589" s="146">
        <f t="shared" si="55"/>
        <v>26</v>
      </c>
      <c r="H589" s="150" t="str">
        <f t="shared" si="56"/>
        <v>OK</v>
      </c>
      <c r="I589" s="443">
        <v>46203</v>
      </c>
      <c r="J589" s="125" t="s">
        <v>374</v>
      </c>
      <c r="K589" s="125" t="s">
        <v>375</v>
      </c>
      <c r="L589" s="125">
        <v>23</v>
      </c>
      <c r="M589" s="125">
        <v>0</v>
      </c>
      <c r="N589" s="125">
        <v>4</v>
      </c>
      <c r="O589" s="125">
        <v>0</v>
      </c>
      <c r="P589" s="125">
        <v>3</v>
      </c>
      <c r="Q589" s="125">
        <v>0</v>
      </c>
      <c r="S589" s="146" t="str">
        <f t="shared" si="57"/>
        <v>Worker-Com-1</v>
      </c>
    </row>
    <row r="590" spans="1:19" x14ac:dyDescent="0.45">
      <c r="A590" s="144" t="str">
        <f t="shared" si="58"/>
        <v>SK1WK0080</v>
      </c>
      <c r="B590" s="143" t="str">
        <f t="shared" si="59"/>
        <v>Jun2026_SK1WK0080</v>
      </c>
      <c r="C590" s="143" t="str">
        <f>IF(A590="","",IF(COUNTIF($B$2:B589,B590)&gt;0,"⚠ DUPLICATE","OK"))</f>
        <v>OK</v>
      </c>
      <c r="D590" s="146" t="str">
        <f>IF($A590="","",IF(ISNA(_xlfn.XLOOKUP(TRIM($A590),MASTER_Workers!$B$2:$B$474,MASTER_Workers!$B$2:$B$474)),"Master Missing","OK"))</f>
        <v>OK</v>
      </c>
      <c r="E590" s="146" t="str">
        <f>IF(A590="","",IF(COUNTIF(Month_Engine!B:B,TRIM(J590))&gt;0,"OK","Missing"))</f>
        <v>OK</v>
      </c>
      <c r="F590" s="146">
        <f t="shared" si="60"/>
        <v>30</v>
      </c>
      <c r="G590" s="146">
        <f t="shared" si="55"/>
        <v>22</v>
      </c>
      <c r="H590" s="150" t="str">
        <f t="shared" si="56"/>
        <v>OK</v>
      </c>
      <c r="I590" s="443">
        <v>46203</v>
      </c>
      <c r="J590" s="125" t="s">
        <v>377</v>
      </c>
      <c r="K590" s="125" t="s">
        <v>378</v>
      </c>
      <c r="L590" s="125">
        <v>22</v>
      </c>
      <c r="M590" s="125">
        <v>4</v>
      </c>
      <c r="N590" s="125">
        <v>4</v>
      </c>
      <c r="O590" s="125">
        <v>0</v>
      </c>
      <c r="P590" s="125">
        <v>0</v>
      </c>
      <c r="Q590" s="125">
        <v>0</v>
      </c>
      <c r="S590" s="146" t="str">
        <f t="shared" si="57"/>
        <v>Worker-Com-1</v>
      </c>
    </row>
    <row r="591" spans="1:19" x14ac:dyDescent="0.45">
      <c r="A591" s="144" t="str">
        <f t="shared" si="58"/>
        <v>SK1WK0082</v>
      </c>
      <c r="B591" s="143" t="str">
        <f t="shared" si="59"/>
        <v>Jun2026_SK1WK0082</v>
      </c>
      <c r="C591" s="143" t="str">
        <f>IF(A591="","",IF(COUNTIF($B$2:B590,B591)&gt;0,"⚠ DUPLICATE","OK"))</f>
        <v>OK</v>
      </c>
      <c r="D591" s="146" t="str">
        <f>IF($A591="","",IF(ISNA(_xlfn.XLOOKUP(TRIM($A591),MASTER_Workers!$B$2:$B$474,MASTER_Workers!$B$2:$B$474)),"Master Missing","OK"))</f>
        <v>OK</v>
      </c>
      <c r="E591" s="146" t="str">
        <f>IF(A591="","",IF(COUNTIF(Month_Engine!B:B,TRIM(J591))&gt;0,"OK","Missing"))</f>
        <v>OK</v>
      </c>
      <c r="F591" s="146">
        <f t="shared" si="60"/>
        <v>30</v>
      </c>
      <c r="G591" s="146">
        <f t="shared" si="55"/>
        <v>24</v>
      </c>
      <c r="H591" s="150" t="str">
        <f t="shared" si="56"/>
        <v>OK</v>
      </c>
      <c r="I591" s="443">
        <v>46203</v>
      </c>
      <c r="J591" s="125" t="s">
        <v>380</v>
      </c>
      <c r="K591" s="125" t="s">
        <v>381</v>
      </c>
      <c r="L591" s="125">
        <v>24</v>
      </c>
      <c r="M591" s="125">
        <v>2</v>
      </c>
      <c r="N591" s="125">
        <v>4</v>
      </c>
      <c r="O591" s="125">
        <v>0</v>
      </c>
      <c r="P591" s="125">
        <v>0</v>
      </c>
      <c r="Q591" s="125">
        <v>0</v>
      </c>
      <c r="S591" s="146" t="str">
        <f t="shared" si="57"/>
        <v>Worker-Com-1</v>
      </c>
    </row>
    <row r="592" spans="1:19" x14ac:dyDescent="0.45">
      <c r="A592" s="144" t="str">
        <f t="shared" si="58"/>
        <v>SK1WK0083</v>
      </c>
      <c r="B592" s="143" t="str">
        <f t="shared" si="59"/>
        <v>Jun2026_SK1WK0083</v>
      </c>
      <c r="C592" s="143" t="str">
        <f>IF(A592="","",IF(COUNTIF($B$2:B591,B592)&gt;0,"⚠ DUPLICATE","OK"))</f>
        <v>OK</v>
      </c>
      <c r="D592" s="146" t="str">
        <f>IF($A592="","",IF(ISNA(_xlfn.XLOOKUP(TRIM($A592),MASTER_Workers!$B$2:$B$474,MASTER_Workers!$B$2:$B$474)),"Master Missing","OK"))</f>
        <v>OK</v>
      </c>
      <c r="E592" s="146" t="str">
        <f>IF(A592="","",IF(COUNTIF(Month_Engine!B:B,TRIM(J592))&gt;0,"OK","Missing"))</f>
        <v>OK</v>
      </c>
      <c r="F592" s="146">
        <f t="shared" si="60"/>
        <v>30</v>
      </c>
      <c r="G592" s="146">
        <f t="shared" si="55"/>
        <v>25</v>
      </c>
      <c r="H592" s="150" t="str">
        <f t="shared" si="56"/>
        <v>OK</v>
      </c>
      <c r="I592" s="443">
        <v>46203</v>
      </c>
      <c r="J592" s="125" t="s">
        <v>383</v>
      </c>
      <c r="K592" s="125" t="s">
        <v>384</v>
      </c>
      <c r="L592" s="125">
        <v>25</v>
      </c>
      <c r="M592" s="125">
        <v>1</v>
      </c>
      <c r="N592" s="125">
        <v>4</v>
      </c>
      <c r="O592" s="125">
        <v>0</v>
      </c>
      <c r="P592" s="125">
        <v>0</v>
      </c>
      <c r="Q592" s="125">
        <v>0</v>
      </c>
      <c r="S592" s="146" t="str">
        <f t="shared" si="57"/>
        <v>Worker-Com-1</v>
      </c>
    </row>
    <row r="593" spans="1:19" x14ac:dyDescent="0.45">
      <c r="A593" s="144" t="str">
        <f t="shared" si="58"/>
        <v>SK1WK0084</v>
      </c>
      <c r="B593" s="143" t="str">
        <f t="shared" si="59"/>
        <v>Jun2026_SK1WK0084</v>
      </c>
      <c r="C593" s="143" t="str">
        <f>IF(A593="","",IF(COUNTIF($B$2:B592,B593)&gt;0,"⚠ DUPLICATE","OK"))</f>
        <v>OK</v>
      </c>
      <c r="D593" s="146" t="str">
        <f>IF($A593="","",IF(ISNA(_xlfn.XLOOKUP(TRIM($A593),MASTER_Workers!$B$2:$B$474,MASTER_Workers!$B$2:$B$474)),"Master Missing","OK"))</f>
        <v>OK</v>
      </c>
      <c r="E593" s="146" t="str">
        <f>IF(A593="","",IF(COUNTIF(Month_Engine!B:B,TRIM(J593))&gt;0,"OK","Missing"))</f>
        <v>OK</v>
      </c>
      <c r="F593" s="146">
        <f t="shared" si="60"/>
        <v>30</v>
      </c>
      <c r="G593" s="146">
        <f t="shared" si="55"/>
        <v>24</v>
      </c>
      <c r="H593" s="150" t="str">
        <f t="shared" si="56"/>
        <v>OK</v>
      </c>
      <c r="I593" s="443">
        <v>46203</v>
      </c>
      <c r="J593" s="125" t="s">
        <v>386</v>
      </c>
      <c r="K593" s="125" t="s">
        <v>387</v>
      </c>
      <c r="L593" s="125">
        <v>24</v>
      </c>
      <c r="M593" s="125">
        <v>2</v>
      </c>
      <c r="N593" s="125">
        <v>4</v>
      </c>
      <c r="O593" s="125">
        <v>0</v>
      </c>
      <c r="P593" s="125">
        <v>0</v>
      </c>
      <c r="Q593" s="125">
        <v>0</v>
      </c>
      <c r="S593" s="146" t="str">
        <f t="shared" si="57"/>
        <v>Worker-Com-1</v>
      </c>
    </row>
    <row r="594" spans="1:19" x14ac:dyDescent="0.45">
      <c r="A594" s="144" t="str">
        <f t="shared" si="58"/>
        <v>SK1WK0086</v>
      </c>
      <c r="B594" s="143" t="str">
        <f t="shared" si="59"/>
        <v>Jun2026_SK1WK0086</v>
      </c>
      <c r="C594" s="143" t="str">
        <f>IF(A594="","",IF(COUNTIF($B$2:B593,B594)&gt;0,"⚠ DUPLICATE","OK"))</f>
        <v>OK</v>
      </c>
      <c r="D594" s="146" t="str">
        <f>IF($A594="","",IF(ISNA(_xlfn.XLOOKUP(TRIM($A594),MASTER_Workers!$B$2:$B$474,MASTER_Workers!$B$2:$B$474)),"Master Missing","OK"))</f>
        <v>OK</v>
      </c>
      <c r="E594" s="146" t="str">
        <f>IF(A594="","",IF(COUNTIF(Month_Engine!B:B,TRIM(J594))&gt;0,"OK","Missing"))</f>
        <v>OK</v>
      </c>
      <c r="F594" s="146">
        <f t="shared" si="60"/>
        <v>30</v>
      </c>
      <c r="G594" s="146">
        <f t="shared" si="55"/>
        <v>23</v>
      </c>
      <c r="H594" s="150" t="str">
        <f t="shared" si="56"/>
        <v>OK</v>
      </c>
      <c r="I594" s="443">
        <v>46203</v>
      </c>
      <c r="J594" s="125" t="s">
        <v>389</v>
      </c>
      <c r="K594" s="125" t="s">
        <v>390</v>
      </c>
      <c r="L594" s="125">
        <v>23</v>
      </c>
      <c r="M594" s="125">
        <v>3</v>
      </c>
      <c r="N594" s="125">
        <v>4</v>
      </c>
      <c r="O594" s="125">
        <v>0</v>
      </c>
      <c r="P594" s="125">
        <v>0</v>
      </c>
      <c r="Q594" s="125">
        <v>0</v>
      </c>
      <c r="S594" s="146" t="str">
        <f t="shared" si="57"/>
        <v>Worker-Com-1</v>
      </c>
    </row>
    <row r="595" spans="1:19" x14ac:dyDescent="0.45">
      <c r="A595" s="144" t="str">
        <f t="shared" si="58"/>
        <v>SK1WK0089</v>
      </c>
      <c r="B595" s="143" t="str">
        <f t="shared" si="59"/>
        <v>Jun2026_SK1WK0089</v>
      </c>
      <c r="C595" s="143" t="str">
        <f>IF(A595="","",IF(COUNTIF($B$2:B594,B595)&gt;0,"⚠ DUPLICATE","OK"))</f>
        <v>OK</v>
      </c>
      <c r="D595" s="146" t="str">
        <f>IF($A595="","",IF(ISNA(_xlfn.XLOOKUP(TRIM($A595),MASTER_Workers!$B$2:$B$474,MASTER_Workers!$B$2:$B$474)),"Master Missing","OK"))</f>
        <v>OK</v>
      </c>
      <c r="E595" s="146" t="str">
        <f>IF(A595="","",IF(COUNTIF(Month_Engine!B:B,TRIM(J595))&gt;0,"OK","Missing"))</f>
        <v>OK</v>
      </c>
      <c r="F595" s="146">
        <f t="shared" si="60"/>
        <v>30</v>
      </c>
      <c r="G595" s="146">
        <f t="shared" si="55"/>
        <v>24</v>
      </c>
      <c r="H595" s="150" t="str">
        <f t="shared" si="56"/>
        <v>OK</v>
      </c>
      <c r="I595" s="443">
        <v>46203</v>
      </c>
      <c r="J595" s="125" t="s">
        <v>392</v>
      </c>
      <c r="K595" s="125" t="s">
        <v>393</v>
      </c>
      <c r="L595" s="125">
        <v>24</v>
      </c>
      <c r="M595" s="125">
        <v>2</v>
      </c>
      <c r="N595" s="125">
        <v>4</v>
      </c>
      <c r="O595" s="125">
        <v>0</v>
      </c>
      <c r="P595" s="125">
        <v>0</v>
      </c>
      <c r="Q595" s="125">
        <v>0</v>
      </c>
      <c r="S595" s="146" t="str">
        <f t="shared" si="57"/>
        <v>Worker-Com-1</v>
      </c>
    </row>
    <row r="596" spans="1:19" x14ac:dyDescent="0.45">
      <c r="A596" s="144" t="str">
        <f t="shared" si="58"/>
        <v>SK1WK0091</v>
      </c>
      <c r="B596" s="143" t="str">
        <f t="shared" si="59"/>
        <v>Jun2026_SK1WK0091</v>
      </c>
      <c r="C596" s="143" t="str">
        <f>IF(A596="","",IF(COUNTIF($B$2:B595,B596)&gt;0,"⚠ DUPLICATE","OK"))</f>
        <v>OK</v>
      </c>
      <c r="D596" s="146" t="str">
        <f>IF($A596="","",IF(ISNA(_xlfn.XLOOKUP(TRIM($A596),MASTER_Workers!$B$2:$B$474,MASTER_Workers!$B$2:$B$474)),"Master Missing","OK"))</f>
        <v>OK</v>
      </c>
      <c r="E596" s="146" t="str">
        <f>IF(A596="","",IF(COUNTIF(Month_Engine!B:B,TRIM(J596))&gt;0,"OK","Missing"))</f>
        <v>OK</v>
      </c>
      <c r="F596" s="146">
        <f t="shared" si="60"/>
        <v>30</v>
      </c>
      <c r="G596" s="146">
        <f t="shared" si="55"/>
        <v>26</v>
      </c>
      <c r="H596" s="150" t="str">
        <f t="shared" si="56"/>
        <v>OK</v>
      </c>
      <c r="I596" s="443">
        <v>46203</v>
      </c>
      <c r="J596" s="125" t="s">
        <v>395</v>
      </c>
      <c r="K596" s="125" t="s">
        <v>396</v>
      </c>
      <c r="L596" s="125">
        <v>26</v>
      </c>
      <c r="M596" s="125">
        <v>0</v>
      </c>
      <c r="N596" s="125">
        <v>4</v>
      </c>
      <c r="O596" s="125">
        <v>0</v>
      </c>
      <c r="P596" s="125">
        <v>0</v>
      </c>
      <c r="Q596" s="125">
        <v>0</v>
      </c>
      <c r="S596" s="146" t="str">
        <f t="shared" si="57"/>
        <v>Worker-Com-1</v>
      </c>
    </row>
    <row r="597" spans="1:19" x14ac:dyDescent="0.45">
      <c r="A597" s="144" t="str">
        <f t="shared" si="58"/>
        <v>SK1WK0093</v>
      </c>
      <c r="B597" s="143" t="str">
        <f t="shared" si="59"/>
        <v>Jun2026_SK1WK0093</v>
      </c>
      <c r="C597" s="143" t="str">
        <f>IF(A597="","",IF(COUNTIF($B$2:B596,B597)&gt;0,"⚠ DUPLICATE","OK"))</f>
        <v>OK</v>
      </c>
      <c r="D597" s="146" t="str">
        <f>IF($A597="","",IF(ISNA(_xlfn.XLOOKUP(TRIM($A597),MASTER_Workers!$B$2:$B$474,MASTER_Workers!$B$2:$B$474)),"Master Missing","OK"))</f>
        <v>OK</v>
      </c>
      <c r="E597" s="146" t="str">
        <f>IF(A597="","",IF(COUNTIF(Month_Engine!B:B,TRIM(J597))&gt;0,"OK","Missing"))</f>
        <v>OK</v>
      </c>
      <c r="F597" s="146">
        <f t="shared" si="60"/>
        <v>30</v>
      </c>
      <c r="G597" s="146">
        <f t="shared" si="55"/>
        <v>24.5</v>
      </c>
      <c r="H597" s="150" t="str">
        <f t="shared" si="56"/>
        <v>OK</v>
      </c>
      <c r="I597" s="443">
        <v>46203</v>
      </c>
      <c r="J597" s="125" t="s">
        <v>398</v>
      </c>
      <c r="K597" s="125" t="s">
        <v>399</v>
      </c>
      <c r="L597" s="125">
        <v>21.5</v>
      </c>
      <c r="M597" s="125">
        <v>1.5</v>
      </c>
      <c r="N597" s="125">
        <v>4</v>
      </c>
      <c r="O597" s="125">
        <v>0</v>
      </c>
      <c r="P597" s="125">
        <v>3</v>
      </c>
      <c r="Q597" s="125">
        <v>0</v>
      </c>
      <c r="S597" s="146" t="str">
        <f t="shared" si="57"/>
        <v>Worker-Com-1</v>
      </c>
    </row>
    <row r="598" spans="1:19" x14ac:dyDescent="0.45">
      <c r="A598" s="144" t="str">
        <f t="shared" si="58"/>
        <v>SK1WK0094</v>
      </c>
      <c r="B598" s="143" t="str">
        <f t="shared" si="59"/>
        <v>Jun2026_SK1WK0094</v>
      </c>
      <c r="C598" s="143" t="str">
        <f>IF(A598="","",IF(COUNTIF($B$2:B597,B598)&gt;0,"⚠ DUPLICATE","OK"))</f>
        <v>OK</v>
      </c>
      <c r="D598" s="146" t="str">
        <f>IF($A598="","",IF(ISNA(_xlfn.XLOOKUP(TRIM($A598),MASTER_Workers!$B$2:$B$474,MASTER_Workers!$B$2:$B$474)),"Master Missing","OK"))</f>
        <v>OK</v>
      </c>
      <c r="E598" s="146" t="str">
        <f>IF(A598="","",IF(COUNTIF(Month_Engine!B:B,TRIM(J598))&gt;0,"OK","Missing"))</f>
        <v>OK</v>
      </c>
      <c r="F598" s="146">
        <f t="shared" si="60"/>
        <v>30</v>
      </c>
      <c r="G598" s="146">
        <f t="shared" si="55"/>
        <v>26</v>
      </c>
      <c r="H598" s="150" t="str">
        <f t="shared" si="56"/>
        <v>OK</v>
      </c>
      <c r="I598" s="443">
        <v>46203</v>
      </c>
      <c r="J598" s="125" t="s">
        <v>401</v>
      </c>
      <c r="K598" s="125" t="s">
        <v>402</v>
      </c>
      <c r="L598" s="125">
        <v>26</v>
      </c>
      <c r="M598" s="125">
        <v>0</v>
      </c>
      <c r="N598" s="125">
        <v>4</v>
      </c>
      <c r="O598" s="125">
        <v>0</v>
      </c>
      <c r="P598" s="125">
        <v>0</v>
      </c>
      <c r="Q598" s="125">
        <v>0</v>
      </c>
      <c r="S598" s="146" t="str">
        <f t="shared" si="57"/>
        <v>Worker-Com-1</v>
      </c>
    </row>
    <row r="599" spans="1:19" x14ac:dyDescent="0.45">
      <c r="A599" s="144" t="str">
        <f t="shared" si="58"/>
        <v>SK1WK0105</v>
      </c>
      <c r="B599" s="143" t="str">
        <f t="shared" si="59"/>
        <v>Jun2026_SK1WK0105</v>
      </c>
      <c r="C599" s="143" t="str">
        <f>IF(A599="","",IF(COUNTIF($B$2:B598,B599)&gt;0,"⚠ DUPLICATE","OK"))</f>
        <v>OK</v>
      </c>
      <c r="D599" s="146" t="str">
        <f>IF($A599="","",IF(ISNA(_xlfn.XLOOKUP(TRIM($A599),MASTER_Workers!$B$2:$B$474,MASTER_Workers!$B$2:$B$474)),"Master Missing","OK"))</f>
        <v>OK</v>
      </c>
      <c r="E599" s="146" t="str">
        <f>IF(A599="","",IF(COUNTIF(Month_Engine!B:B,TRIM(J599))&gt;0,"OK","Missing"))</f>
        <v>OK</v>
      </c>
      <c r="F599" s="146">
        <f t="shared" si="60"/>
        <v>30</v>
      </c>
      <c r="G599" s="146">
        <f t="shared" si="55"/>
        <v>25</v>
      </c>
      <c r="H599" s="150" t="str">
        <f t="shared" si="56"/>
        <v>OK</v>
      </c>
      <c r="I599" s="443">
        <v>46203</v>
      </c>
      <c r="J599" s="125" t="s">
        <v>408</v>
      </c>
      <c r="K599" s="125" t="s">
        <v>409</v>
      </c>
      <c r="L599" s="125">
        <v>25</v>
      </c>
      <c r="M599" s="125">
        <v>1</v>
      </c>
      <c r="N599" s="125">
        <v>4</v>
      </c>
      <c r="O599" s="125">
        <v>0</v>
      </c>
      <c r="P599" s="125">
        <v>0</v>
      </c>
      <c r="Q599" s="125">
        <v>0</v>
      </c>
      <c r="S599" s="146" t="str">
        <f t="shared" si="57"/>
        <v>Worker-Com-1</v>
      </c>
    </row>
    <row r="600" spans="1:19" x14ac:dyDescent="0.45">
      <c r="A600" s="144" t="str">
        <f t="shared" si="58"/>
        <v>SK1WK0108</v>
      </c>
      <c r="B600" s="143" t="str">
        <f t="shared" si="59"/>
        <v>Jun2026_SK1WK0108</v>
      </c>
      <c r="C600" s="143" t="str">
        <f>IF(A600="","",IF(COUNTIF($B$2:B599,B600)&gt;0,"⚠ DUPLICATE","OK"))</f>
        <v>OK</v>
      </c>
      <c r="D600" s="146" t="str">
        <f>IF($A600="","",IF(ISNA(_xlfn.XLOOKUP(TRIM($A600),MASTER_Workers!$B$2:$B$474,MASTER_Workers!$B$2:$B$474)),"Master Missing","OK"))</f>
        <v>OK</v>
      </c>
      <c r="E600" s="146" t="str">
        <f>IF(A600="","",IF(COUNTIF(Month_Engine!B:B,TRIM(J600))&gt;0,"OK","Missing"))</f>
        <v>OK</v>
      </c>
      <c r="F600" s="146">
        <f t="shared" si="60"/>
        <v>30</v>
      </c>
      <c r="G600" s="146">
        <f t="shared" si="55"/>
        <v>26</v>
      </c>
      <c r="H600" s="150" t="str">
        <f t="shared" si="56"/>
        <v>OK</v>
      </c>
      <c r="I600" s="443">
        <v>46203</v>
      </c>
      <c r="J600" s="125" t="s">
        <v>411</v>
      </c>
      <c r="K600" s="125" t="s">
        <v>412</v>
      </c>
      <c r="L600" s="125">
        <v>26</v>
      </c>
      <c r="M600" s="125">
        <v>0</v>
      </c>
      <c r="N600" s="125">
        <v>4</v>
      </c>
      <c r="O600" s="125">
        <v>0</v>
      </c>
      <c r="P600" s="125">
        <v>0</v>
      </c>
      <c r="Q600" s="125">
        <v>0</v>
      </c>
      <c r="S600" s="146" t="str">
        <f t="shared" si="57"/>
        <v>Worker-Com-1</v>
      </c>
    </row>
    <row r="601" spans="1:19" x14ac:dyDescent="0.45">
      <c r="A601" s="144" t="str">
        <f t="shared" si="58"/>
        <v>SK1WK0116</v>
      </c>
      <c r="B601" s="143" t="str">
        <f t="shared" si="59"/>
        <v>Jun2026_SK1WK0116</v>
      </c>
      <c r="C601" s="143" t="str">
        <f>IF(A601="","",IF(COUNTIF($B$2:B600,B601)&gt;0,"⚠ DUPLICATE","OK"))</f>
        <v>OK</v>
      </c>
      <c r="D601" s="146" t="str">
        <f>IF($A601="","",IF(ISNA(_xlfn.XLOOKUP(TRIM($A601),MASTER_Workers!$B$2:$B$474,MASTER_Workers!$B$2:$B$474)),"Master Missing","OK"))</f>
        <v>OK</v>
      </c>
      <c r="E601" s="146" t="str">
        <f>IF(A601="","",IF(COUNTIF(Month_Engine!B:B,TRIM(J601))&gt;0,"OK","Missing"))</f>
        <v>OK</v>
      </c>
      <c r="F601" s="146">
        <f t="shared" si="60"/>
        <v>30</v>
      </c>
      <c r="G601" s="146">
        <f t="shared" si="55"/>
        <v>25</v>
      </c>
      <c r="H601" s="150" t="str">
        <f t="shared" si="56"/>
        <v>OK</v>
      </c>
      <c r="I601" s="443">
        <v>46203</v>
      </c>
      <c r="J601" s="125" t="s">
        <v>414</v>
      </c>
      <c r="K601" s="125" t="s">
        <v>415</v>
      </c>
      <c r="L601" s="125">
        <v>25</v>
      </c>
      <c r="M601" s="125">
        <v>1</v>
      </c>
      <c r="N601" s="125">
        <v>4</v>
      </c>
      <c r="O601" s="125">
        <v>0</v>
      </c>
      <c r="P601" s="125">
        <v>0</v>
      </c>
      <c r="Q601" s="125">
        <v>0</v>
      </c>
      <c r="S601" s="146" t="str">
        <f t="shared" si="57"/>
        <v>Worker-Com-1</v>
      </c>
    </row>
    <row r="602" spans="1:19" x14ac:dyDescent="0.45">
      <c r="A602" s="144" t="str">
        <f t="shared" si="58"/>
        <v>SK1WK0118</v>
      </c>
      <c r="B602" s="143" t="str">
        <f t="shared" si="59"/>
        <v>Jun2026_SK1WK0118</v>
      </c>
      <c r="C602" s="143" t="str">
        <f>IF(A602="","",IF(COUNTIF($B$2:B601,B602)&gt;0,"⚠ DUPLICATE","OK"))</f>
        <v>OK</v>
      </c>
      <c r="D602" s="146" t="str">
        <f>IF($A602="","",IF(ISNA(_xlfn.XLOOKUP(TRIM($A602),MASTER_Workers!$B$2:$B$474,MASTER_Workers!$B$2:$B$474)),"Master Missing","OK"))</f>
        <v>OK</v>
      </c>
      <c r="E602" s="146" t="str">
        <f>IF(A602="","",IF(COUNTIF(Month_Engine!B:B,TRIM(J602))&gt;0,"OK","Missing"))</f>
        <v>OK</v>
      </c>
      <c r="F602" s="146">
        <f t="shared" si="60"/>
        <v>30</v>
      </c>
      <c r="G602" s="146">
        <f t="shared" si="55"/>
        <v>24.5</v>
      </c>
      <c r="H602" s="150" t="str">
        <f t="shared" si="56"/>
        <v>OK</v>
      </c>
      <c r="I602" s="443">
        <v>46203</v>
      </c>
      <c r="J602" s="125" t="s">
        <v>417</v>
      </c>
      <c r="K602" s="125" t="s">
        <v>418</v>
      </c>
      <c r="L602" s="125">
        <v>24.5</v>
      </c>
      <c r="M602" s="125">
        <v>1.5</v>
      </c>
      <c r="N602" s="125">
        <v>4</v>
      </c>
      <c r="O602" s="125">
        <v>0</v>
      </c>
      <c r="P602" s="125">
        <v>0</v>
      </c>
      <c r="Q602" s="125">
        <v>0</v>
      </c>
      <c r="S602" s="146" t="str">
        <f t="shared" si="57"/>
        <v>Worker-Com-1</v>
      </c>
    </row>
    <row r="603" spans="1:19" x14ac:dyDescent="0.45">
      <c r="A603" s="144" t="str">
        <f t="shared" si="58"/>
        <v>SK1WK0120</v>
      </c>
      <c r="B603" s="143" t="str">
        <f t="shared" si="59"/>
        <v>Jun2026_SK1WK0120</v>
      </c>
      <c r="C603" s="143" t="str">
        <f>IF(A603="","",IF(COUNTIF($B$2:B602,B603)&gt;0,"⚠ DUPLICATE","OK"))</f>
        <v>OK</v>
      </c>
      <c r="D603" s="146" t="str">
        <f>IF($A603="","",IF(ISNA(_xlfn.XLOOKUP(TRIM($A603),MASTER_Workers!$B$2:$B$474,MASTER_Workers!$B$2:$B$474)),"Master Missing","OK"))</f>
        <v>OK</v>
      </c>
      <c r="E603" s="146" t="str">
        <f>IF(A603="","",IF(COUNTIF(Month_Engine!B:B,TRIM(J603))&gt;0,"OK","Missing"))</f>
        <v>OK</v>
      </c>
      <c r="F603" s="146">
        <f t="shared" si="60"/>
        <v>30</v>
      </c>
      <c r="G603" s="146">
        <f t="shared" si="55"/>
        <v>26</v>
      </c>
      <c r="H603" s="150" t="str">
        <f t="shared" si="56"/>
        <v>OK</v>
      </c>
      <c r="I603" s="443">
        <v>46203</v>
      </c>
      <c r="J603" s="125" t="s">
        <v>420</v>
      </c>
      <c r="K603" s="125" t="s">
        <v>421</v>
      </c>
      <c r="L603" s="125">
        <v>26</v>
      </c>
      <c r="M603" s="125">
        <v>0</v>
      </c>
      <c r="N603" s="125">
        <v>4</v>
      </c>
      <c r="O603" s="125">
        <v>0</v>
      </c>
      <c r="P603" s="125">
        <v>0</v>
      </c>
      <c r="Q603" s="125">
        <v>0</v>
      </c>
      <c r="S603" s="146" t="str">
        <f t="shared" si="57"/>
        <v>Worker-Com-1</v>
      </c>
    </row>
    <row r="604" spans="1:19" x14ac:dyDescent="0.45">
      <c r="A604" s="144" t="str">
        <f t="shared" si="58"/>
        <v>SK1WK0122</v>
      </c>
      <c r="B604" s="143" t="str">
        <f t="shared" si="59"/>
        <v>Jun2026_SK1WK0122</v>
      </c>
      <c r="C604" s="143" t="str">
        <f>IF(A604="","",IF(COUNTIF($B$2:B603,B604)&gt;0,"⚠ DUPLICATE","OK"))</f>
        <v>OK</v>
      </c>
      <c r="D604" s="146" t="str">
        <f>IF($A604="","",IF(ISNA(_xlfn.XLOOKUP(TRIM($A604),MASTER_Workers!$B$2:$B$474,MASTER_Workers!$B$2:$B$474)),"Master Missing","OK"))</f>
        <v>OK</v>
      </c>
      <c r="E604" s="146" t="str">
        <f>IF(A604="","",IF(COUNTIF(Month_Engine!B:B,TRIM(J604))&gt;0,"OK","Missing"))</f>
        <v>OK</v>
      </c>
      <c r="F604" s="146">
        <f t="shared" si="60"/>
        <v>30</v>
      </c>
      <c r="G604" s="146">
        <f t="shared" si="55"/>
        <v>26</v>
      </c>
      <c r="H604" s="150" t="str">
        <f t="shared" si="56"/>
        <v>OK</v>
      </c>
      <c r="I604" s="443">
        <v>46203</v>
      </c>
      <c r="J604" s="125" t="s">
        <v>2049</v>
      </c>
      <c r="K604" s="125" t="s">
        <v>423</v>
      </c>
      <c r="L604" s="125">
        <v>22</v>
      </c>
      <c r="M604" s="125">
        <v>0</v>
      </c>
      <c r="N604" s="125">
        <v>4</v>
      </c>
      <c r="O604" s="125">
        <v>0</v>
      </c>
      <c r="P604" s="125">
        <v>4</v>
      </c>
      <c r="Q604" s="125">
        <v>0</v>
      </c>
      <c r="S604" s="146" t="str">
        <f t="shared" si="57"/>
        <v>Worker-Com-1</v>
      </c>
    </row>
    <row r="605" spans="1:19" x14ac:dyDescent="0.45">
      <c r="A605" s="144" t="str">
        <f t="shared" si="58"/>
        <v>SK1WK0123</v>
      </c>
      <c r="B605" s="143" t="str">
        <f t="shared" si="59"/>
        <v>Jun2026_SK1WK0123</v>
      </c>
      <c r="C605" s="143" t="str">
        <f>IF(A605="","",IF(COUNTIF($B$2:B604,B605)&gt;0,"⚠ DUPLICATE","OK"))</f>
        <v>OK</v>
      </c>
      <c r="D605" s="146" t="str">
        <f>IF($A605="","",IF(ISNA(_xlfn.XLOOKUP(TRIM($A605),MASTER_Workers!$B$2:$B$474,MASTER_Workers!$B$2:$B$474)),"Master Missing","OK"))</f>
        <v>OK</v>
      </c>
      <c r="E605" s="146" t="str">
        <f>IF(A605="","",IF(COUNTIF(Month_Engine!B:B,TRIM(J605))&gt;0,"OK","Missing"))</f>
        <v>OK</v>
      </c>
      <c r="F605" s="146">
        <f t="shared" si="60"/>
        <v>30</v>
      </c>
      <c r="G605" s="146">
        <f t="shared" si="55"/>
        <v>25</v>
      </c>
      <c r="H605" s="150" t="str">
        <f t="shared" si="56"/>
        <v>OK</v>
      </c>
      <c r="I605" s="443">
        <v>46203</v>
      </c>
      <c r="J605" s="125" t="s">
        <v>425</v>
      </c>
      <c r="K605" s="125" t="s">
        <v>426</v>
      </c>
      <c r="L605" s="125">
        <v>23</v>
      </c>
      <c r="M605" s="125">
        <v>1</v>
      </c>
      <c r="N605" s="125">
        <v>4</v>
      </c>
      <c r="O605" s="125">
        <v>0</v>
      </c>
      <c r="P605" s="125">
        <v>2</v>
      </c>
      <c r="Q605" s="125">
        <v>0</v>
      </c>
      <c r="S605" s="146" t="str">
        <f t="shared" si="57"/>
        <v>Worker-Com-1</v>
      </c>
    </row>
    <row r="606" spans="1:19" x14ac:dyDescent="0.45">
      <c r="A606" s="144" t="str">
        <f t="shared" si="58"/>
        <v>SK1WK0129</v>
      </c>
      <c r="B606" s="143" t="str">
        <f t="shared" si="59"/>
        <v>Jun2026_SK1WK0129</v>
      </c>
      <c r="C606" s="143" t="str">
        <f>IF(A606="","",IF(COUNTIF($B$2:B605,B606)&gt;0,"⚠ DUPLICATE","OK"))</f>
        <v>OK</v>
      </c>
      <c r="D606" s="146" t="str">
        <f>IF($A606="","",IF(ISNA(_xlfn.XLOOKUP(TRIM($A606),MASTER_Workers!$B$2:$B$474,MASTER_Workers!$B$2:$B$474)),"Master Missing","OK"))</f>
        <v>OK</v>
      </c>
      <c r="E606" s="146" t="str">
        <f>IF(A606="","",IF(COUNTIF(Month_Engine!B:B,TRIM(J606))&gt;0,"OK","Missing"))</f>
        <v>OK</v>
      </c>
      <c r="F606" s="146">
        <f t="shared" si="60"/>
        <v>30</v>
      </c>
      <c r="G606" s="146">
        <f t="shared" si="55"/>
        <v>11</v>
      </c>
      <c r="H606" s="150" t="str">
        <f t="shared" si="56"/>
        <v>OK</v>
      </c>
      <c r="I606" s="443">
        <v>46203</v>
      </c>
      <c r="J606" s="125" t="s">
        <v>428</v>
      </c>
      <c r="K606" s="125" t="s">
        <v>429</v>
      </c>
      <c r="L606" s="125">
        <v>11</v>
      </c>
      <c r="M606" s="125">
        <v>15</v>
      </c>
      <c r="N606" s="125">
        <v>4</v>
      </c>
      <c r="O606" s="125">
        <v>0</v>
      </c>
      <c r="P606" s="125">
        <v>0</v>
      </c>
      <c r="Q606" s="125">
        <v>0</v>
      </c>
      <c r="S606" s="146" t="str">
        <f t="shared" si="57"/>
        <v>Worker-Com-1</v>
      </c>
    </row>
    <row r="607" spans="1:19" x14ac:dyDescent="0.45">
      <c r="A607" s="144" t="str">
        <f t="shared" si="58"/>
        <v>SK1WK0131</v>
      </c>
      <c r="B607" s="143" t="str">
        <f t="shared" si="59"/>
        <v>Jun2026_SK1WK0131</v>
      </c>
      <c r="C607" s="143" t="str">
        <f>IF(A607="","",IF(COUNTIF($B$2:B606,B607)&gt;0,"⚠ DUPLICATE","OK"))</f>
        <v>OK</v>
      </c>
      <c r="D607" s="146" t="str">
        <f>IF($A607="","",IF(ISNA(_xlfn.XLOOKUP(TRIM($A607),MASTER_Workers!$B$2:$B$474,MASTER_Workers!$B$2:$B$474)),"Master Missing","OK"))</f>
        <v>OK</v>
      </c>
      <c r="E607" s="146" t="str">
        <f>IF(A607="","",IF(COUNTIF(Month_Engine!B:B,TRIM(J607))&gt;0,"OK","Missing"))</f>
        <v>OK</v>
      </c>
      <c r="F607" s="146">
        <f t="shared" si="60"/>
        <v>30</v>
      </c>
      <c r="G607" s="146">
        <f t="shared" si="55"/>
        <v>24</v>
      </c>
      <c r="H607" s="150" t="str">
        <f t="shared" si="56"/>
        <v>OK</v>
      </c>
      <c r="I607" s="443">
        <v>46203</v>
      </c>
      <c r="J607" s="125" t="s">
        <v>431</v>
      </c>
      <c r="K607" s="125" t="s">
        <v>432</v>
      </c>
      <c r="L607" s="125">
        <v>24</v>
      </c>
      <c r="M607" s="125">
        <v>2</v>
      </c>
      <c r="N607" s="125">
        <v>4</v>
      </c>
      <c r="O607" s="125">
        <v>0</v>
      </c>
      <c r="P607" s="125">
        <v>0</v>
      </c>
      <c r="Q607" s="125">
        <v>0</v>
      </c>
      <c r="S607" s="146" t="str">
        <f t="shared" si="57"/>
        <v>Worker-Com-1</v>
      </c>
    </row>
    <row r="608" spans="1:19" x14ac:dyDescent="0.45">
      <c r="A608" s="144" t="str">
        <f t="shared" si="58"/>
        <v>SK1WK0134</v>
      </c>
      <c r="B608" s="143" t="str">
        <f t="shared" si="59"/>
        <v>Jun2026_SK1WK0134</v>
      </c>
      <c r="C608" s="143" t="str">
        <f>IF(A608="","",IF(COUNTIF($B$2:B607,B608)&gt;0,"⚠ DUPLICATE","OK"))</f>
        <v>OK</v>
      </c>
      <c r="D608" s="146" t="str">
        <f>IF($A608="","",IF(ISNA(_xlfn.XLOOKUP(TRIM($A608),MASTER_Workers!$B$2:$B$474,MASTER_Workers!$B$2:$B$474)),"Master Missing","OK"))</f>
        <v>OK</v>
      </c>
      <c r="E608" s="146" t="str">
        <f>IF(A608="","",IF(COUNTIF(Month_Engine!B:B,TRIM(J608))&gt;0,"OK","Missing"))</f>
        <v>OK</v>
      </c>
      <c r="F608" s="146">
        <f t="shared" si="60"/>
        <v>30</v>
      </c>
      <c r="G608" s="146">
        <f t="shared" si="55"/>
        <v>25</v>
      </c>
      <c r="H608" s="150" t="str">
        <f t="shared" si="56"/>
        <v>OK</v>
      </c>
      <c r="I608" s="443">
        <v>46203</v>
      </c>
      <c r="J608" s="125" t="s">
        <v>434</v>
      </c>
      <c r="K608" s="125" t="s">
        <v>435</v>
      </c>
      <c r="L608" s="125">
        <v>25</v>
      </c>
      <c r="M608" s="125">
        <v>1</v>
      </c>
      <c r="N608" s="125">
        <v>4</v>
      </c>
      <c r="O608" s="125">
        <v>0</v>
      </c>
      <c r="P608" s="125">
        <v>0</v>
      </c>
      <c r="Q608" s="125">
        <v>0</v>
      </c>
      <c r="S608" s="146" t="str">
        <f t="shared" si="57"/>
        <v>Worker-Com-1</v>
      </c>
    </row>
    <row r="609" spans="1:19" x14ac:dyDescent="0.45">
      <c r="A609" s="144" t="str">
        <f t="shared" si="58"/>
        <v>SK1WK0136</v>
      </c>
      <c r="B609" s="143" t="str">
        <f t="shared" si="59"/>
        <v>Jun2026_SK1WK0136</v>
      </c>
      <c r="C609" s="143" t="str">
        <f>IF(A609="","",IF(COUNTIF($B$2:B608,B609)&gt;0,"⚠ DUPLICATE","OK"))</f>
        <v>OK</v>
      </c>
      <c r="D609" s="146" t="str">
        <f>IF($A609="","",IF(ISNA(_xlfn.XLOOKUP(TRIM($A609),MASTER_Workers!$B$2:$B$474,MASTER_Workers!$B$2:$B$474)),"Master Missing","OK"))</f>
        <v>OK</v>
      </c>
      <c r="E609" s="146" t="str">
        <f>IF(A609="","",IF(COUNTIF(Month_Engine!B:B,TRIM(J609))&gt;0,"OK","Missing"))</f>
        <v>OK</v>
      </c>
      <c r="F609" s="146">
        <f t="shared" si="60"/>
        <v>30</v>
      </c>
      <c r="G609" s="146">
        <f t="shared" si="55"/>
        <v>21</v>
      </c>
      <c r="H609" s="150" t="str">
        <f t="shared" si="56"/>
        <v>OK</v>
      </c>
      <c r="I609" s="443">
        <v>46203</v>
      </c>
      <c r="J609" s="125" t="s">
        <v>437</v>
      </c>
      <c r="K609" s="125" t="s">
        <v>438</v>
      </c>
      <c r="L609" s="125">
        <v>21</v>
      </c>
      <c r="M609" s="125">
        <v>5</v>
      </c>
      <c r="N609" s="125">
        <v>4</v>
      </c>
      <c r="O609" s="125">
        <v>0</v>
      </c>
      <c r="P609" s="125">
        <v>0</v>
      </c>
      <c r="Q609" s="125">
        <v>0</v>
      </c>
      <c r="S609" s="146" t="str">
        <f t="shared" si="57"/>
        <v>Worker-Com-1</v>
      </c>
    </row>
    <row r="610" spans="1:19" x14ac:dyDescent="0.45">
      <c r="A610" s="144" t="str">
        <f t="shared" si="58"/>
        <v>SK1WK0139</v>
      </c>
      <c r="B610" s="143" t="str">
        <f t="shared" si="59"/>
        <v>Jun2026_SK1WK0139</v>
      </c>
      <c r="C610" s="143" t="str">
        <f>IF(A610="","",IF(COUNTIF($B$2:B609,B610)&gt;0,"⚠ DUPLICATE","OK"))</f>
        <v>OK</v>
      </c>
      <c r="D610" s="146" t="str">
        <f>IF($A610="","",IF(ISNA(_xlfn.XLOOKUP(TRIM($A610),MASTER_Workers!$B$2:$B$474,MASTER_Workers!$B$2:$B$474)),"Master Missing","OK"))</f>
        <v>OK</v>
      </c>
      <c r="E610" s="146" t="str">
        <f>IF(A610="","",IF(COUNTIF(Month_Engine!B:B,TRIM(J610))&gt;0,"OK","Missing"))</f>
        <v>OK</v>
      </c>
      <c r="F610" s="146">
        <f t="shared" si="60"/>
        <v>30</v>
      </c>
      <c r="G610" s="146">
        <f t="shared" si="55"/>
        <v>23</v>
      </c>
      <c r="H610" s="150" t="str">
        <f t="shared" si="56"/>
        <v>OK</v>
      </c>
      <c r="I610" s="443">
        <v>46203</v>
      </c>
      <c r="J610" s="125" t="s">
        <v>440</v>
      </c>
      <c r="K610" s="125" t="s">
        <v>441</v>
      </c>
      <c r="L610" s="125">
        <v>23</v>
      </c>
      <c r="M610" s="125">
        <v>3</v>
      </c>
      <c r="N610" s="125">
        <v>4</v>
      </c>
      <c r="O610" s="125">
        <v>0</v>
      </c>
      <c r="P610" s="125">
        <v>0</v>
      </c>
      <c r="Q610" s="125">
        <v>0</v>
      </c>
      <c r="S610" s="146" t="str">
        <f t="shared" si="57"/>
        <v>Worker-Com-1</v>
      </c>
    </row>
    <row r="611" spans="1:19" x14ac:dyDescent="0.45">
      <c r="A611" s="144" t="str">
        <f t="shared" si="58"/>
        <v>SK1WK0143</v>
      </c>
      <c r="B611" s="143" t="str">
        <f t="shared" si="59"/>
        <v>Jun2026_SK1WK0143</v>
      </c>
      <c r="C611" s="143" t="str">
        <f>IF(A611="","",IF(COUNTIF($B$2:B610,B611)&gt;0,"⚠ DUPLICATE","OK"))</f>
        <v>OK</v>
      </c>
      <c r="D611" s="146" t="str">
        <f>IF($A611="","",IF(ISNA(_xlfn.XLOOKUP(TRIM($A611),MASTER_Workers!$B$2:$B$474,MASTER_Workers!$B$2:$B$474)),"Master Missing","OK"))</f>
        <v>OK</v>
      </c>
      <c r="E611" s="146" t="str">
        <f>IF(A611="","",IF(COUNTIF(Month_Engine!B:B,TRIM(J611))&gt;0,"OK","Missing"))</f>
        <v>OK</v>
      </c>
      <c r="F611" s="146">
        <f t="shared" si="60"/>
        <v>30</v>
      </c>
      <c r="G611" s="146">
        <f t="shared" si="55"/>
        <v>22</v>
      </c>
      <c r="H611" s="150" t="str">
        <f t="shared" si="56"/>
        <v>OK</v>
      </c>
      <c r="I611" s="443">
        <v>46203</v>
      </c>
      <c r="J611" s="125" t="s">
        <v>443</v>
      </c>
      <c r="K611" s="125" t="s">
        <v>444</v>
      </c>
      <c r="L611" s="125">
        <v>22</v>
      </c>
      <c r="M611" s="125">
        <v>4</v>
      </c>
      <c r="N611" s="125">
        <v>4</v>
      </c>
      <c r="O611" s="125">
        <v>0</v>
      </c>
      <c r="P611" s="125">
        <v>0</v>
      </c>
      <c r="Q611" s="125">
        <v>0</v>
      </c>
      <c r="S611" s="146" t="str">
        <f t="shared" si="57"/>
        <v>Worker-Com-1</v>
      </c>
    </row>
    <row r="612" spans="1:19" x14ac:dyDescent="0.45">
      <c r="A612" s="144" t="str">
        <f t="shared" si="58"/>
        <v>SK1WK0145</v>
      </c>
      <c r="B612" s="143" t="str">
        <f t="shared" si="59"/>
        <v>Jun2026_SK1WK0145</v>
      </c>
      <c r="C612" s="143" t="str">
        <f>IF(A612="","",IF(COUNTIF($B$2:B611,B612)&gt;0,"⚠ DUPLICATE","OK"))</f>
        <v>OK</v>
      </c>
      <c r="D612" s="146" t="str">
        <f>IF($A612="","",IF(ISNA(_xlfn.XLOOKUP(TRIM($A612),MASTER_Workers!$B$2:$B$474,MASTER_Workers!$B$2:$B$474)),"Master Missing","OK"))</f>
        <v>OK</v>
      </c>
      <c r="E612" s="146" t="str">
        <f>IF(A612="","",IF(COUNTIF(Month_Engine!B:B,TRIM(J612))&gt;0,"OK","Missing"))</f>
        <v>OK</v>
      </c>
      <c r="F612" s="146">
        <f t="shared" si="60"/>
        <v>30</v>
      </c>
      <c r="G612" s="146">
        <f t="shared" si="55"/>
        <v>22</v>
      </c>
      <c r="H612" s="150" t="str">
        <f t="shared" si="56"/>
        <v>OK</v>
      </c>
      <c r="I612" s="443">
        <v>46203</v>
      </c>
      <c r="J612" s="125" t="s">
        <v>446</v>
      </c>
      <c r="K612" s="125" t="s">
        <v>447</v>
      </c>
      <c r="L612" s="125">
        <v>22</v>
      </c>
      <c r="M612" s="125">
        <v>4</v>
      </c>
      <c r="N612" s="125">
        <v>4</v>
      </c>
      <c r="O612" s="125">
        <v>0</v>
      </c>
      <c r="P612" s="125">
        <v>0</v>
      </c>
      <c r="Q612" s="125">
        <v>0</v>
      </c>
      <c r="S612" s="146" t="str">
        <f t="shared" si="57"/>
        <v>Worker-Com-1</v>
      </c>
    </row>
    <row r="613" spans="1:19" x14ac:dyDescent="0.45">
      <c r="A613" s="144" t="str">
        <f t="shared" si="58"/>
        <v>SK1WK0148</v>
      </c>
      <c r="B613" s="143" t="str">
        <f t="shared" si="59"/>
        <v>Jun2026_SK1WK0148</v>
      </c>
      <c r="C613" s="143" t="str">
        <f>IF(A613="","",IF(COUNTIF($B$2:B612,B613)&gt;0,"⚠ DUPLICATE","OK"))</f>
        <v>OK</v>
      </c>
      <c r="D613" s="146" t="str">
        <f>IF($A613="","",IF(ISNA(_xlfn.XLOOKUP(TRIM($A613),MASTER_Workers!$B$2:$B$474,MASTER_Workers!$B$2:$B$474)),"Master Missing","OK"))</f>
        <v>OK</v>
      </c>
      <c r="E613" s="146" t="str">
        <f>IF(A613="","",IF(COUNTIF(Month_Engine!B:B,TRIM(J613))&gt;0,"OK","Missing"))</f>
        <v>OK</v>
      </c>
      <c r="F613" s="146">
        <f t="shared" si="60"/>
        <v>30</v>
      </c>
      <c r="G613" s="146">
        <f t="shared" si="55"/>
        <v>13</v>
      </c>
      <c r="H613" s="150" t="str">
        <f t="shared" si="56"/>
        <v>OK</v>
      </c>
      <c r="I613" s="443">
        <v>46203</v>
      </c>
      <c r="J613" s="125" t="s">
        <v>449</v>
      </c>
      <c r="K613" s="125" t="s">
        <v>450</v>
      </c>
      <c r="L613" s="125">
        <v>13</v>
      </c>
      <c r="M613" s="125">
        <v>13</v>
      </c>
      <c r="N613" s="125">
        <v>4</v>
      </c>
      <c r="O613" s="125">
        <v>0</v>
      </c>
      <c r="P613" s="125">
        <v>0</v>
      </c>
      <c r="Q613" s="125">
        <v>0</v>
      </c>
      <c r="S613" s="146" t="str">
        <f t="shared" si="57"/>
        <v>Worker-Com-1</v>
      </c>
    </row>
    <row r="614" spans="1:19" x14ac:dyDescent="0.45">
      <c r="A614" s="144" t="str">
        <f t="shared" si="58"/>
        <v>SK1WK0158</v>
      </c>
      <c r="B614" s="143" t="str">
        <f t="shared" si="59"/>
        <v>Jun2026_SK1WK0158</v>
      </c>
      <c r="C614" s="143" t="str">
        <f>IF(A614="","",IF(COUNTIF($B$2:B613,B614)&gt;0,"⚠ DUPLICATE","OK"))</f>
        <v>OK</v>
      </c>
      <c r="D614" s="146" t="str">
        <f>IF($A614="","",IF(ISNA(_xlfn.XLOOKUP(TRIM($A614),MASTER_Workers!$B$2:$B$474,MASTER_Workers!$B$2:$B$474)),"Master Missing","OK"))</f>
        <v>OK</v>
      </c>
      <c r="E614" s="146" t="str">
        <f>IF(A614="","",IF(COUNTIF(Month_Engine!B:B,TRIM(J614))&gt;0,"OK","Missing"))</f>
        <v>OK</v>
      </c>
      <c r="F614" s="146">
        <f t="shared" si="60"/>
        <v>30</v>
      </c>
      <c r="G614" s="146">
        <f t="shared" si="55"/>
        <v>18</v>
      </c>
      <c r="H614" s="150" t="str">
        <f t="shared" si="56"/>
        <v>OK</v>
      </c>
      <c r="I614" s="443">
        <v>46203</v>
      </c>
      <c r="J614" s="125" t="s">
        <v>452</v>
      </c>
      <c r="K614" s="125" t="s">
        <v>453</v>
      </c>
      <c r="L614" s="125">
        <v>18</v>
      </c>
      <c r="M614" s="125">
        <v>8</v>
      </c>
      <c r="N614" s="125">
        <v>4</v>
      </c>
      <c r="O614" s="125">
        <v>0</v>
      </c>
      <c r="P614" s="125">
        <v>0</v>
      </c>
      <c r="Q614" s="125">
        <v>0</v>
      </c>
      <c r="S614" s="146" t="str">
        <f t="shared" si="57"/>
        <v>Worker-Com-1</v>
      </c>
    </row>
    <row r="615" spans="1:19" x14ac:dyDescent="0.45">
      <c r="A615" s="144" t="str">
        <f t="shared" si="58"/>
        <v>SK1WK0161</v>
      </c>
      <c r="B615" s="143" t="str">
        <f t="shared" si="59"/>
        <v>Jun2026_SK1WK0161</v>
      </c>
      <c r="C615" s="143" t="str">
        <f>IF(A615="","",IF(COUNTIF($B$2:B614,B615)&gt;0,"⚠ DUPLICATE","OK"))</f>
        <v>OK</v>
      </c>
      <c r="D615" s="146" t="str">
        <f>IF($A615="","",IF(ISNA(_xlfn.XLOOKUP(TRIM($A615),MASTER_Workers!$B$2:$B$474,MASTER_Workers!$B$2:$B$474)),"Master Missing","OK"))</f>
        <v>OK</v>
      </c>
      <c r="E615" s="146" t="str">
        <f>IF(A615="","",IF(COUNTIF(Month_Engine!B:B,TRIM(J615))&gt;0,"OK","Missing"))</f>
        <v>OK</v>
      </c>
      <c r="F615" s="146">
        <f t="shared" si="60"/>
        <v>30</v>
      </c>
      <c r="G615" s="146">
        <f t="shared" si="55"/>
        <v>20</v>
      </c>
      <c r="H615" s="150" t="str">
        <f t="shared" si="56"/>
        <v>OK</v>
      </c>
      <c r="I615" s="443">
        <v>46203</v>
      </c>
      <c r="J615" s="125" t="s">
        <v>455</v>
      </c>
      <c r="K615" s="125" t="s">
        <v>456</v>
      </c>
      <c r="L615" s="125">
        <v>15</v>
      </c>
      <c r="M615" s="125">
        <v>6</v>
      </c>
      <c r="N615" s="125">
        <v>4</v>
      </c>
      <c r="O615" s="125">
        <v>0</v>
      </c>
      <c r="P615" s="125">
        <v>5</v>
      </c>
      <c r="Q615" s="125">
        <v>0</v>
      </c>
      <c r="S615" s="146" t="str">
        <f t="shared" si="57"/>
        <v>Worker-Com-1</v>
      </c>
    </row>
    <row r="616" spans="1:19" x14ac:dyDescent="0.45">
      <c r="A616" s="144" t="str">
        <f t="shared" si="58"/>
        <v>SK1WK0162</v>
      </c>
      <c r="B616" s="143" t="str">
        <f t="shared" si="59"/>
        <v>Jun2026_SK1WK0162</v>
      </c>
      <c r="C616" s="143" t="str">
        <f>IF(A616="","",IF(COUNTIF($B$2:B615,B616)&gt;0,"⚠ DUPLICATE","OK"))</f>
        <v>OK</v>
      </c>
      <c r="D616" s="146" t="str">
        <f>IF($A616="","",IF(ISNA(_xlfn.XLOOKUP(TRIM($A616),MASTER_Workers!$B$2:$B$474,MASTER_Workers!$B$2:$B$474)),"Master Missing","OK"))</f>
        <v>OK</v>
      </c>
      <c r="E616" s="146" t="str">
        <f>IF(A616="","",IF(COUNTIF(Month_Engine!B:B,TRIM(J616))&gt;0,"OK","Missing"))</f>
        <v>OK</v>
      </c>
      <c r="F616" s="146">
        <f t="shared" si="60"/>
        <v>30</v>
      </c>
      <c r="G616" s="146">
        <f t="shared" si="55"/>
        <v>23</v>
      </c>
      <c r="H616" s="150" t="str">
        <f t="shared" si="56"/>
        <v>OK</v>
      </c>
      <c r="I616" s="443">
        <v>46203</v>
      </c>
      <c r="J616" s="125" t="s">
        <v>458</v>
      </c>
      <c r="K616" s="125" t="s">
        <v>459</v>
      </c>
      <c r="L616" s="125">
        <v>21</v>
      </c>
      <c r="M616" s="125">
        <v>3</v>
      </c>
      <c r="N616" s="125">
        <v>4</v>
      </c>
      <c r="O616" s="125">
        <v>0</v>
      </c>
      <c r="P616" s="125">
        <v>2</v>
      </c>
      <c r="Q616" s="125">
        <v>0</v>
      </c>
      <c r="S616" s="146" t="str">
        <f t="shared" si="57"/>
        <v>Worker-Com-1</v>
      </c>
    </row>
    <row r="617" spans="1:19" x14ac:dyDescent="0.45">
      <c r="A617" s="144" t="str">
        <f t="shared" si="58"/>
        <v>SK1WK0165</v>
      </c>
      <c r="B617" s="143" t="str">
        <f t="shared" si="59"/>
        <v>Jun2026_SK1WK0165</v>
      </c>
      <c r="C617" s="143" t="str">
        <f>IF(A617="","",IF(COUNTIF($B$2:B616,B617)&gt;0,"⚠ DUPLICATE","OK"))</f>
        <v>OK</v>
      </c>
      <c r="D617" s="146" t="str">
        <f>IF($A617="","",IF(ISNA(_xlfn.XLOOKUP(TRIM($A617),MASTER_Workers!$B$2:$B$474,MASTER_Workers!$B$2:$B$474)),"Master Missing","OK"))</f>
        <v>OK</v>
      </c>
      <c r="E617" s="146" t="str">
        <f>IF(A617="","",IF(COUNTIF(Month_Engine!B:B,TRIM(J617))&gt;0,"OK","Missing"))</f>
        <v>OK</v>
      </c>
      <c r="F617" s="146">
        <f t="shared" si="60"/>
        <v>30</v>
      </c>
      <c r="G617" s="146">
        <f t="shared" si="55"/>
        <v>26</v>
      </c>
      <c r="H617" s="150" t="str">
        <f t="shared" si="56"/>
        <v>OK</v>
      </c>
      <c r="I617" s="443">
        <v>46203</v>
      </c>
      <c r="J617" s="125" t="s">
        <v>461</v>
      </c>
      <c r="K617" s="125" t="s">
        <v>462</v>
      </c>
      <c r="L617" s="125">
        <v>23</v>
      </c>
      <c r="M617" s="125">
        <v>0</v>
      </c>
      <c r="N617" s="125">
        <v>4</v>
      </c>
      <c r="O617" s="125">
        <v>0</v>
      </c>
      <c r="P617" s="125">
        <v>3</v>
      </c>
      <c r="Q617" s="125">
        <v>0</v>
      </c>
      <c r="S617" s="146" t="str">
        <f t="shared" si="57"/>
        <v>Worker-Com-1</v>
      </c>
    </row>
    <row r="618" spans="1:19" x14ac:dyDescent="0.45">
      <c r="A618" s="144" t="str">
        <f t="shared" si="58"/>
        <v>SK1WK0169</v>
      </c>
      <c r="B618" s="143" t="str">
        <f t="shared" si="59"/>
        <v>Jun2026_SK1WK0169</v>
      </c>
      <c r="C618" s="143" t="str">
        <f>IF(A618="","",IF(COUNTIF($B$2:B617,B618)&gt;0,"⚠ DUPLICATE","OK"))</f>
        <v>OK</v>
      </c>
      <c r="D618" s="146" t="str">
        <f>IF($A618="","",IF(ISNA(_xlfn.XLOOKUP(TRIM($A618),MASTER_Workers!$B$2:$B$474,MASTER_Workers!$B$2:$B$474)),"Master Missing","OK"))</f>
        <v>OK</v>
      </c>
      <c r="E618" s="146" t="str">
        <f>IF(A618="","",IF(COUNTIF(Month_Engine!B:B,TRIM(J618))&gt;0,"OK","Missing"))</f>
        <v>OK</v>
      </c>
      <c r="F618" s="146">
        <f t="shared" si="60"/>
        <v>30</v>
      </c>
      <c r="G618" s="146">
        <f t="shared" si="55"/>
        <v>25</v>
      </c>
      <c r="H618" s="150" t="str">
        <f t="shared" si="56"/>
        <v>OK</v>
      </c>
      <c r="I618" s="443">
        <v>46203</v>
      </c>
      <c r="J618" s="125" t="s">
        <v>464</v>
      </c>
      <c r="K618" s="125" t="s">
        <v>465</v>
      </c>
      <c r="L618" s="125">
        <v>23</v>
      </c>
      <c r="M618" s="125">
        <v>1</v>
      </c>
      <c r="N618" s="125">
        <v>4</v>
      </c>
      <c r="O618" s="125">
        <v>0</v>
      </c>
      <c r="P618" s="125">
        <v>2</v>
      </c>
      <c r="Q618" s="125">
        <v>0</v>
      </c>
      <c r="S618" s="146" t="str">
        <f t="shared" si="57"/>
        <v>Worker-Com-1</v>
      </c>
    </row>
    <row r="619" spans="1:19" x14ac:dyDescent="0.45">
      <c r="A619" s="144" t="str">
        <f t="shared" si="58"/>
        <v>SK1WK0195</v>
      </c>
      <c r="B619" s="143" t="str">
        <f t="shared" si="59"/>
        <v>Jun2026_SK1WK0195</v>
      </c>
      <c r="C619" s="143" t="str">
        <f>IF(A619="","",IF(COUNTIF($B$2:B618,B619)&gt;0,"⚠ DUPLICATE","OK"))</f>
        <v>OK</v>
      </c>
      <c r="D619" s="146" t="str">
        <f>IF($A619="","",IF(ISNA(_xlfn.XLOOKUP(TRIM($A619),MASTER_Workers!$B$2:$B$474,MASTER_Workers!$B$2:$B$474)),"Master Missing","OK"))</f>
        <v>OK</v>
      </c>
      <c r="E619" s="146" t="str">
        <f>IF(A619="","",IF(COUNTIF(Month_Engine!B:B,TRIM(J619))&gt;0,"OK","Missing"))</f>
        <v>OK</v>
      </c>
      <c r="F619" s="146">
        <f t="shared" si="60"/>
        <v>30</v>
      </c>
      <c r="G619" s="146">
        <f t="shared" si="55"/>
        <v>25</v>
      </c>
      <c r="H619" s="150" t="str">
        <f t="shared" si="56"/>
        <v>OK</v>
      </c>
      <c r="I619" s="443">
        <v>46203</v>
      </c>
      <c r="J619" s="125" t="s">
        <v>467</v>
      </c>
      <c r="K619" s="125" t="s">
        <v>468</v>
      </c>
      <c r="L619" s="125">
        <v>25</v>
      </c>
      <c r="M619" s="125">
        <v>1</v>
      </c>
      <c r="N619" s="125">
        <v>4</v>
      </c>
      <c r="O619" s="125">
        <v>0</v>
      </c>
      <c r="P619" s="125">
        <v>0</v>
      </c>
      <c r="Q619" s="125">
        <v>0</v>
      </c>
      <c r="S619" s="146" t="str">
        <f t="shared" si="57"/>
        <v>Worker-Com-1</v>
      </c>
    </row>
    <row r="620" spans="1:19" x14ac:dyDescent="0.45">
      <c r="A620" s="144" t="str">
        <f t="shared" si="58"/>
        <v>SK1WK0200</v>
      </c>
      <c r="B620" s="143" t="str">
        <f t="shared" si="59"/>
        <v>Jun2026_SK1WK0200</v>
      </c>
      <c r="C620" s="143" t="str">
        <f>IF(A620="","",IF(COUNTIF($B$2:B619,B620)&gt;0,"⚠ DUPLICATE","OK"))</f>
        <v>OK</v>
      </c>
      <c r="D620" s="146" t="str">
        <f>IF($A620="","",IF(ISNA(_xlfn.XLOOKUP(TRIM($A620),MASTER_Workers!$B$2:$B$474,MASTER_Workers!$B$2:$B$474)),"Master Missing","OK"))</f>
        <v>OK</v>
      </c>
      <c r="E620" s="146" t="str">
        <f>IF(A620="","",IF(COUNTIF(Month_Engine!B:B,TRIM(J620))&gt;0,"OK","Missing"))</f>
        <v>OK</v>
      </c>
      <c r="F620" s="146">
        <f t="shared" si="60"/>
        <v>30</v>
      </c>
      <c r="G620" s="146">
        <f t="shared" si="55"/>
        <v>24</v>
      </c>
      <c r="H620" s="150" t="str">
        <f t="shared" si="56"/>
        <v>OK</v>
      </c>
      <c r="I620" s="443">
        <v>46203</v>
      </c>
      <c r="J620" s="125" t="s">
        <v>470</v>
      </c>
      <c r="K620" s="125" t="s">
        <v>471</v>
      </c>
      <c r="L620" s="125">
        <v>24</v>
      </c>
      <c r="M620" s="125">
        <v>2</v>
      </c>
      <c r="N620" s="125">
        <v>4</v>
      </c>
      <c r="O620" s="125">
        <v>0</v>
      </c>
      <c r="P620" s="125">
        <v>0</v>
      </c>
      <c r="Q620" s="125">
        <v>0</v>
      </c>
      <c r="S620" s="146" t="str">
        <f t="shared" si="57"/>
        <v>Worker-Com-1</v>
      </c>
    </row>
    <row r="621" spans="1:19" x14ac:dyDescent="0.45">
      <c r="A621" s="144" t="str">
        <f t="shared" si="58"/>
        <v>SK1WK0204</v>
      </c>
      <c r="B621" s="143" t="str">
        <f t="shared" si="59"/>
        <v>Jun2026_SK1WK0204</v>
      </c>
      <c r="C621" s="143" t="str">
        <f>IF(A621="","",IF(COUNTIF($B$2:B620,B621)&gt;0,"⚠ DUPLICATE","OK"))</f>
        <v>OK</v>
      </c>
      <c r="D621" s="146" t="str">
        <f>IF($A621="","",IF(ISNA(_xlfn.XLOOKUP(TRIM($A621),MASTER_Workers!$B$2:$B$474,MASTER_Workers!$B$2:$B$474)),"Master Missing","OK"))</f>
        <v>OK</v>
      </c>
      <c r="E621" s="146" t="str">
        <f>IF(A621="","",IF(COUNTIF(Month_Engine!B:B,TRIM(J621))&gt;0,"OK","Missing"))</f>
        <v>OK</v>
      </c>
      <c r="F621" s="146">
        <f t="shared" si="60"/>
        <v>30</v>
      </c>
      <c r="G621" s="146">
        <f t="shared" si="55"/>
        <v>25</v>
      </c>
      <c r="H621" s="150" t="str">
        <f t="shared" si="56"/>
        <v>OK</v>
      </c>
      <c r="I621" s="443">
        <v>46203</v>
      </c>
      <c r="J621" s="125" t="s">
        <v>473</v>
      </c>
      <c r="K621" s="125" t="s">
        <v>474</v>
      </c>
      <c r="L621" s="125">
        <v>25</v>
      </c>
      <c r="M621" s="125">
        <v>1</v>
      </c>
      <c r="N621" s="125">
        <v>4</v>
      </c>
      <c r="O621" s="125">
        <v>0</v>
      </c>
      <c r="P621" s="125">
        <v>0</v>
      </c>
      <c r="Q621" s="125">
        <v>0</v>
      </c>
      <c r="S621" s="146" t="str">
        <f t="shared" si="57"/>
        <v>Worker-Com-1</v>
      </c>
    </row>
    <row r="622" spans="1:19" x14ac:dyDescent="0.45">
      <c r="A622" s="144" t="str">
        <f t="shared" si="58"/>
        <v>SK1WK0205</v>
      </c>
      <c r="B622" s="143" t="str">
        <f t="shared" si="59"/>
        <v>Jun2026_SK1WK0205</v>
      </c>
      <c r="C622" s="143" t="str">
        <f>IF(A622="","",IF(COUNTIF($B$2:B621,B622)&gt;0,"⚠ DUPLICATE","OK"))</f>
        <v>OK</v>
      </c>
      <c r="D622" s="146" t="str">
        <f>IF($A622="","",IF(ISNA(_xlfn.XLOOKUP(TRIM($A622),MASTER_Workers!$B$2:$B$474,MASTER_Workers!$B$2:$B$474)),"Master Missing","OK"))</f>
        <v>OK</v>
      </c>
      <c r="E622" s="146" t="str">
        <f>IF(A622="","",IF(COUNTIF(Month_Engine!B:B,TRIM(J622))&gt;0,"OK","Missing"))</f>
        <v>OK</v>
      </c>
      <c r="F622" s="146">
        <f t="shared" si="60"/>
        <v>30</v>
      </c>
      <c r="G622" s="146">
        <f t="shared" si="55"/>
        <v>22</v>
      </c>
      <c r="H622" s="150" t="str">
        <f t="shared" si="56"/>
        <v>OK</v>
      </c>
      <c r="I622" s="443">
        <v>46203</v>
      </c>
      <c r="J622" s="125" t="s">
        <v>476</v>
      </c>
      <c r="K622" s="125" t="s">
        <v>477</v>
      </c>
      <c r="L622" s="125">
        <v>22</v>
      </c>
      <c r="M622" s="125">
        <v>4</v>
      </c>
      <c r="N622" s="125">
        <v>4</v>
      </c>
      <c r="O622" s="125">
        <v>0</v>
      </c>
      <c r="P622" s="125">
        <v>0</v>
      </c>
      <c r="Q622" s="125">
        <v>0</v>
      </c>
      <c r="S622" s="146" t="str">
        <f t="shared" si="57"/>
        <v>Worker-Com-1</v>
      </c>
    </row>
    <row r="623" spans="1:19" x14ac:dyDescent="0.45">
      <c r="A623" s="144" t="str">
        <f t="shared" si="58"/>
        <v>SK1WK0209</v>
      </c>
      <c r="B623" s="143" t="str">
        <f t="shared" si="59"/>
        <v>Jun2026_SK1WK0209</v>
      </c>
      <c r="C623" s="143" t="str">
        <f>IF(A623="","",IF(COUNTIF($B$2:B622,B623)&gt;0,"⚠ DUPLICATE","OK"))</f>
        <v>OK</v>
      </c>
      <c r="D623" s="146" t="str">
        <f>IF($A623="","",IF(ISNA(_xlfn.XLOOKUP(TRIM($A623),MASTER_Workers!$B$2:$B$474,MASTER_Workers!$B$2:$B$474)),"Master Missing","OK"))</f>
        <v>OK</v>
      </c>
      <c r="E623" s="146" t="str">
        <f>IF(A623="","",IF(COUNTIF(Month_Engine!B:B,TRIM(J623))&gt;0,"OK","Missing"))</f>
        <v>OK</v>
      </c>
      <c r="F623" s="146">
        <f t="shared" si="60"/>
        <v>30</v>
      </c>
      <c r="G623" s="146">
        <f t="shared" si="55"/>
        <v>26</v>
      </c>
      <c r="H623" s="150" t="str">
        <f t="shared" si="56"/>
        <v>OK</v>
      </c>
      <c r="I623" s="443">
        <v>46203</v>
      </c>
      <c r="J623" s="125" t="s">
        <v>479</v>
      </c>
      <c r="K623" s="125" t="s">
        <v>480</v>
      </c>
      <c r="L623" s="125">
        <v>26</v>
      </c>
      <c r="M623" s="125">
        <v>0</v>
      </c>
      <c r="N623" s="125">
        <v>4</v>
      </c>
      <c r="O623" s="125">
        <v>0</v>
      </c>
      <c r="P623" s="125">
        <v>0</v>
      </c>
      <c r="Q623" s="125">
        <v>0</v>
      </c>
      <c r="S623" s="146" t="str">
        <f t="shared" si="57"/>
        <v>Worker-Com-1</v>
      </c>
    </row>
    <row r="624" spans="1:19" x14ac:dyDescent="0.45">
      <c r="A624" s="144" t="str">
        <f t="shared" si="58"/>
        <v>SK1WK0216</v>
      </c>
      <c r="B624" s="143" t="str">
        <f t="shared" si="59"/>
        <v>Jun2026_SK1WK0216</v>
      </c>
      <c r="C624" s="143" t="str">
        <f>IF(A624="","",IF(COUNTIF($B$2:B623,B624)&gt;0,"⚠ DUPLICATE","OK"))</f>
        <v>OK</v>
      </c>
      <c r="D624" s="146" t="str">
        <f>IF($A624="","",IF(ISNA(_xlfn.XLOOKUP(TRIM($A624),MASTER_Workers!$B$2:$B$474,MASTER_Workers!$B$2:$B$474)),"Master Missing","OK"))</f>
        <v>OK</v>
      </c>
      <c r="E624" s="146" t="str">
        <f>IF(A624="","",IF(COUNTIF(Month_Engine!B:B,TRIM(J624))&gt;0,"OK","Missing"))</f>
        <v>OK</v>
      </c>
      <c r="F624" s="146">
        <f t="shared" si="60"/>
        <v>30</v>
      </c>
      <c r="G624" s="146">
        <f t="shared" si="55"/>
        <v>21.5</v>
      </c>
      <c r="H624" s="150" t="str">
        <f t="shared" si="56"/>
        <v>OK</v>
      </c>
      <c r="I624" s="443">
        <v>46203</v>
      </c>
      <c r="J624" s="125" t="s">
        <v>483</v>
      </c>
      <c r="K624" s="125" t="s">
        <v>484</v>
      </c>
      <c r="L624" s="125">
        <v>21.5</v>
      </c>
      <c r="M624" s="125">
        <v>4.5</v>
      </c>
      <c r="N624" s="125">
        <v>4</v>
      </c>
      <c r="O624" s="125">
        <v>0</v>
      </c>
      <c r="P624" s="125">
        <v>0</v>
      </c>
      <c r="Q624" s="125">
        <v>0</v>
      </c>
      <c r="S624" s="146" t="str">
        <f t="shared" si="57"/>
        <v>Worker-Com-1</v>
      </c>
    </row>
    <row r="625" spans="1:19" x14ac:dyDescent="0.45">
      <c r="A625" s="144" t="str">
        <f t="shared" si="58"/>
        <v>SK1WK0218</v>
      </c>
      <c r="B625" s="143" t="str">
        <f t="shared" si="59"/>
        <v>Jun2026_SK1WK0218</v>
      </c>
      <c r="C625" s="143" t="str">
        <f>IF(A625="","",IF(COUNTIF($B$2:B624,B625)&gt;0,"⚠ DUPLICATE","OK"))</f>
        <v>OK</v>
      </c>
      <c r="D625" s="146" t="str">
        <f>IF($A625="","",IF(ISNA(_xlfn.XLOOKUP(TRIM($A625),MASTER_Workers!$B$2:$B$474,MASTER_Workers!$B$2:$B$474)),"Master Missing","OK"))</f>
        <v>OK</v>
      </c>
      <c r="E625" s="146" t="str">
        <f>IF(A625="","",IF(COUNTIF(Month_Engine!B:B,TRIM(J625))&gt;0,"OK","Missing"))</f>
        <v>OK</v>
      </c>
      <c r="F625" s="146">
        <f t="shared" si="60"/>
        <v>30</v>
      </c>
      <c r="G625" s="146">
        <f t="shared" si="55"/>
        <v>25</v>
      </c>
      <c r="H625" s="150" t="str">
        <f t="shared" si="56"/>
        <v>OK</v>
      </c>
      <c r="I625" s="443">
        <v>46203</v>
      </c>
      <c r="J625" s="125" t="s">
        <v>486</v>
      </c>
      <c r="K625" s="125" t="s">
        <v>2050</v>
      </c>
      <c r="L625" s="125">
        <v>25</v>
      </c>
      <c r="M625" s="125">
        <v>1</v>
      </c>
      <c r="N625" s="125">
        <v>4</v>
      </c>
      <c r="O625" s="125">
        <v>0</v>
      </c>
      <c r="P625" s="125">
        <v>0</v>
      </c>
      <c r="Q625" s="125">
        <v>0</v>
      </c>
      <c r="S625" s="146" t="str">
        <f t="shared" si="57"/>
        <v>Worker-Com-1</v>
      </c>
    </row>
    <row r="626" spans="1:19" x14ac:dyDescent="0.45">
      <c r="A626" s="144" t="str">
        <f t="shared" si="58"/>
        <v>SK1WK0224</v>
      </c>
      <c r="B626" s="143" t="str">
        <f t="shared" si="59"/>
        <v>Jun2026_SK1WK0224</v>
      </c>
      <c r="C626" s="143" t="str">
        <f>IF(A626="","",IF(COUNTIF($B$2:B625,B626)&gt;0,"⚠ DUPLICATE","OK"))</f>
        <v>OK</v>
      </c>
      <c r="D626" s="146" t="str">
        <f>IF($A626="","",IF(ISNA(_xlfn.XLOOKUP(TRIM($A626),MASTER_Workers!$B$2:$B$474,MASTER_Workers!$B$2:$B$474)),"Master Missing","OK"))</f>
        <v>OK</v>
      </c>
      <c r="E626" s="146" t="str">
        <f>IF(A626="","",IF(COUNTIF(Month_Engine!B:B,TRIM(J626))&gt;0,"OK","Missing"))</f>
        <v>OK</v>
      </c>
      <c r="F626" s="146">
        <f t="shared" si="60"/>
        <v>30</v>
      </c>
      <c r="G626" s="146">
        <f t="shared" si="55"/>
        <v>26</v>
      </c>
      <c r="H626" s="150" t="str">
        <f t="shared" si="56"/>
        <v>OK</v>
      </c>
      <c r="I626" s="443">
        <v>46203</v>
      </c>
      <c r="J626" s="125" t="s">
        <v>489</v>
      </c>
      <c r="K626" s="125" t="s">
        <v>2051</v>
      </c>
      <c r="L626" s="125">
        <v>26</v>
      </c>
      <c r="M626" s="125">
        <v>0</v>
      </c>
      <c r="N626" s="125">
        <v>4</v>
      </c>
      <c r="O626" s="125">
        <v>0</v>
      </c>
      <c r="P626" s="125">
        <v>0</v>
      </c>
      <c r="Q626" s="125">
        <v>0</v>
      </c>
      <c r="S626" s="146" t="str">
        <f t="shared" si="57"/>
        <v>Worker-Com-1</v>
      </c>
    </row>
    <row r="627" spans="1:19" x14ac:dyDescent="0.45">
      <c r="A627" s="144" t="str">
        <f t="shared" si="58"/>
        <v>SK1WK0225</v>
      </c>
      <c r="B627" s="143" t="str">
        <f t="shared" si="59"/>
        <v>Jun2026_SK1WK0225</v>
      </c>
      <c r="C627" s="143" t="str">
        <f>IF(A627="","",IF(COUNTIF($B$2:B626,B627)&gt;0,"⚠ DUPLICATE","OK"))</f>
        <v>OK</v>
      </c>
      <c r="D627" s="146" t="str">
        <f>IF($A627="","",IF(ISNA(_xlfn.XLOOKUP(TRIM($A627),MASTER_Workers!$B$2:$B$474,MASTER_Workers!$B$2:$B$474)),"Master Missing","OK"))</f>
        <v>OK</v>
      </c>
      <c r="E627" s="146" t="str">
        <f>IF(A627="","",IF(COUNTIF(Month_Engine!B:B,TRIM(J627))&gt;0,"OK","Missing"))</f>
        <v>OK</v>
      </c>
      <c r="F627" s="146">
        <f t="shared" si="60"/>
        <v>30</v>
      </c>
      <c r="G627" s="146">
        <f t="shared" si="55"/>
        <v>25</v>
      </c>
      <c r="H627" s="150" t="str">
        <f t="shared" si="56"/>
        <v>OK</v>
      </c>
      <c r="I627" s="443">
        <v>46203</v>
      </c>
      <c r="J627" s="125" t="s">
        <v>492</v>
      </c>
      <c r="K627" s="125" t="s">
        <v>493</v>
      </c>
      <c r="L627" s="125">
        <v>23</v>
      </c>
      <c r="M627" s="125">
        <v>1</v>
      </c>
      <c r="N627" s="125">
        <v>4</v>
      </c>
      <c r="O627" s="125">
        <v>0</v>
      </c>
      <c r="P627" s="125">
        <v>2</v>
      </c>
      <c r="Q627" s="125">
        <v>0</v>
      </c>
      <c r="S627" s="146" t="str">
        <f t="shared" si="57"/>
        <v>Worker-Com-1</v>
      </c>
    </row>
    <row r="628" spans="1:19" x14ac:dyDescent="0.45">
      <c r="A628" s="144" t="str">
        <f t="shared" si="58"/>
        <v>SK1WK0226</v>
      </c>
      <c r="B628" s="143" t="str">
        <f t="shared" si="59"/>
        <v>Jun2026_SK1WK0226</v>
      </c>
      <c r="C628" s="143" t="str">
        <f>IF(A628="","",IF(COUNTIF($B$2:B627,B628)&gt;0,"⚠ DUPLICATE","OK"))</f>
        <v>OK</v>
      </c>
      <c r="D628" s="146" t="str">
        <f>IF($A628="","",IF(ISNA(_xlfn.XLOOKUP(TRIM($A628),MASTER_Workers!$B$2:$B$474,MASTER_Workers!$B$2:$B$474)),"Master Missing","OK"))</f>
        <v>OK</v>
      </c>
      <c r="E628" s="146" t="str">
        <f>IF(A628="","",IF(COUNTIF(Month_Engine!B:B,TRIM(J628))&gt;0,"OK","Missing"))</f>
        <v>OK</v>
      </c>
      <c r="F628" s="146">
        <f t="shared" si="60"/>
        <v>30</v>
      </c>
      <c r="G628" s="146">
        <f t="shared" si="55"/>
        <v>16</v>
      </c>
      <c r="H628" s="150" t="str">
        <f t="shared" si="56"/>
        <v>OK</v>
      </c>
      <c r="I628" s="443">
        <v>46203</v>
      </c>
      <c r="J628" s="125" t="s">
        <v>495</v>
      </c>
      <c r="K628" s="125" t="s">
        <v>496</v>
      </c>
      <c r="L628" s="125">
        <v>11</v>
      </c>
      <c r="M628" s="125">
        <v>10</v>
      </c>
      <c r="N628" s="125">
        <v>4</v>
      </c>
      <c r="O628" s="125">
        <v>0</v>
      </c>
      <c r="P628" s="125">
        <v>5</v>
      </c>
      <c r="Q628" s="125">
        <v>0</v>
      </c>
      <c r="S628" s="146" t="str">
        <f t="shared" si="57"/>
        <v>Worker-Com-1</v>
      </c>
    </row>
    <row r="629" spans="1:19" x14ac:dyDescent="0.45">
      <c r="A629" s="144" t="str">
        <f t="shared" si="58"/>
        <v>SK1WK0227</v>
      </c>
      <c r="B629" s="143" t="str">
        <f t="shared" si="59"/>
        <v>Jun2026_SK1WK0227</v>
      </c>
      <c r="C629" s="143" t="str">
        <f>IF(A629="","",IF(COUNTIF($B$2:B628,B629)&gt;0,"⚠ DUPLICATE","OK"))</f>
        <v>OK</v>
      </c>
      <c r="D629" s="146" t="str">
        <f>IF($A629="","",IF(ISNA(_xlfn.XLOOKUP(TRIM($A629),MASTER_Workers!$B$2:$B$474,MASTER_Workers!$B$2:$B$474)),"Master Missing","OK"))</f>
        <v>OK</v>
      </c>
      <c r="E629" s="146" t="str">
        <f>IF(A629="","",IF(COUNTIF(Month_Engine!B:B,TRIM(J629))&gt;0,"OK","Missing"))</f>
        <v>OK</v>
      </c>
      <c r="F629" s="146">
        <f t="shared" si="60"/>
        <v>30</v>
      </c>
      <c r="G629" s="146">
        <f t="shared" si="55"/>
        <v>26</v>
      </c>
      <c r="H629" s="150" t="str">
        <f t="shared" si="56"/>
        <v>OK</v>
      </c>
      <c r="I629" s="443">
        <v>46203</v>
      </c>
      <c r="J629" s="125" t="s">
        <v>1854</v>
      </c>
      <c r="K629" s="125" t="s">
        <v>1855</v>
      </c>
      <c r="L629" s="125">
        <v>26</v>
      </c>
      <c r="M629" s="125">
        <v>0</v>
      </c>
      <c r="N629" s="125">
        <v>4</v>
      </c>
      <c r="O629" s="125">
        <v>0</v>
      </c>
      <c r="P629" s="125">
        <v>0</v>
      </c>
      <c r="Q629" s="125">
        <v>0</v>
      </c>
      <c r="S629" s="146" t="str">
        <f t="shared" si="57"/>
        <v>Worker-Com-1</v>
      </c>
    </row>
    <row r="630" spans="1:19" x14ac:dyDescent="0.45">
      <c r="A630" s="144" t="str">
        <f t="shared" si="58"/>
        <v>SK1WK0228</v>
      </c>
      <c r="B630" s="143" t="str">
        <f t="shared" si="59"/>
        <v>Jun2026_SK1WK0228</v>
      </c>
      <c r="C630" s="143" t="str">
        <f>IF(A630="","",IF(COUNTIF($B$2:B629,B630)&gt;0,"⚠ DUPLICATE","OK"))</f>
        <v>OK</v>
      </c>
      <c r="D630" s="146" t="str">
        <f>IF($A630="","",IF(ISNA(_xlfn.XLOOKUP(TRIM($A630),MASTER_Workers!$B$2:$B$474,MASTER_Workers!$B$2:$B$474)),"Master Missing","OK"))</f>
        <v>OK</v>
      </c>
      <c r="E630" s="146" t="str">
        <f>IF(A630="","",IF(COUNTIF(Month_Engine!B:B,TRIM(J630))&gt;0,"OK","Missing"))</f>
        <v>OK</v>
      </c>
      <c r="F630" s="146">
        <f t="shared" si="60"/>
        <v>30</v>
      </c>
      <c r="G630" s="146">
        <f t="shared" si="55"/>
        <v>26</v>
      </c>
      <c r="H630" s="150" t="str">
        <f t="shared" si="56"/>
        <v>OK</v>
      </c>
      <c r="I630" s="443">
        <v>46203</v>
      </c>
      <c r="J630" s="125" t="s">
        <v>1856</v>
      </c>
      <c r="K630" s="125" t="s">
        <v>1857</v>
      </c>
      <c r="L630" s="125">
        <v>26</v>
      </c>
      <c r="M630" s="125">
        <v>0</v>
      </c>
      <c r="N630" s="125">
        <v>4</v>
      </c>
      <c r="O630" s="125">
        <v>0</v>
      </c>
      <c r="P630" s="125">
        <v>0</v>
      </c>
      <c r="Q630" s="125">
        <v>0</v>
      </c>
      <c r="S630" s="146" t="str">
        <f t="shared" si="57"/>
        <v>Worker-Com-1</v>
      </c>
    </row>
    <row r="631" spans="1:19" x14ac:dyDescent="0.45">
      <c r="A631" s="144" t="str">
        <f t="shared" si="58"/>
        <v>SK1WK0229</v>
      </c>
      <c r="B631" s="143" t="str">
        <f t="shared" si="59"/>
        <v>Jun2026_SK1WK0229</v>
      </c>
      <c r="C631" s="143" t="str">
        <f>IF(A631="","",IF(COUNTIF($B$2:B630,B631)&gt;0,"⚠ DUPLICATE","OK"))</f>
        <v>OK</v>
      </c>
      <c r="D631" s="146" t="str">
        <f>IF($A631="","",IF(ISNA(_xlfn.XLOOKUP(TRIM($A631),MASTER_Workers!$B$2:$B$474,MASTER_Workers!$B$2:$B$474)),"Master Missing","OK"))</f>
        <v>OK</v>
      </c>
      <c r="E631" s="146" t="str">
        <f>IF(A631="","",IF(COUNTIF(Month_Engine!B:B,TRIM(J631))&gt;0,"OK","Missing"))</f>
        <v>OK</v>
      </c>
      <c r="F631" s="146">
        <f t="shared" si="60"/>
        <v>30</v>
      </c>
      <c r="G631" s="146">
        <f t="shared" si="55"/>
        <v>25</v>
      </c>
      <c r="H631" s="150" t="str">
        <f t="shared" si="56"/>
        <v>OK</v>
      </c>
      <c r="I631" s="443">
        <v>46203</v>
      </c>
      <c r="J631" s="125" t="s">
        <v>1858</v>
      </c>
      <c r="K631" s="125" t="s">
        <v>1859</v>
      </c>
      <c r="L631" s="125">
        <v>25</v>
      </c>
      <c r="M631" s="125">
        <v>1</v>
      </c>
      <c r="N631" s="125">
        <v>4</v>
      </c>
      <c r="O631" s="125">
        <v>0</v>
      </c>
      <c r="P631" s="125">
        <v>0</v>
      </c>
      <c r="Q631" s="125">
        <v>0</v>
      </c>
      <c r="S631" s="146" t="str">
        <f t="shared" si="57"/>
        <v>Worker-Com-1</v>
      </c>
    </row>
    <row r="632" spans="1:19" x14ac:dyDescent="0.45">
      <c r="A632" s="144" t="str">
        <f t="shared" si="58"/>
        <v>SK1WK0230</v>
      </c>
      <c r="B632" s="143" t="str">
        <f t="shared" si="59"/>
        <v>Jun2026_SK1WK0230</v>
      </c>
      <c r="C632" s="143" t="str">
        <f>IF(A632="","",IF(COUNTIF($B$2:B631,B632)&gt;0,"⚠ DUPLICATE","OK"))</f>
        <v>OK</v>
      </c>
      <c r="D632" s="146" t="str">
        <f>IF($A632="","",IF(ISNA(_xlfn.XLOOKUP(TRIM($A632),MASTER_Workers!$B$2:$B$474,MASTER_Workers!$B$2:$B$474)),"Master Missing","OK"))</f>
        <v>OK</v>
      </c>
      <c r="E632" s="146" t="str">
        <f>IF(A632="","",IF(COUNTIF(Month_Engine!B:B,TRIM(J632))&gt;0,"OK","Missing"))</f>
        <v>OK</v>
      </c>
      <c r="F632" s="146">
        <f t="shared" si="60"/>
        <v>30</v>
      </c>
      <c r="G632" s="146">
        <f t="shared" si="55"/>
        <v>26</v>
      </c>
      <c r="H632" s="150" t="str">
        <f t="shared" si="56"/>
        <v>OK</v>
      </c>
      <c r="I632" s="443">
        <v>46203</v>
      </c>
      <c r="J632" s="125" t="s">
        <v>1860</v>
      </c>
      <c r="K632" s="125" t="s">
        <v>1861</v>
      </c>
      <c r="L632" s="125">
        <v>26</v>
      </c>
      <c r="M632" s="125">
        <v>0</v>
      </c>
      <c r="N632" s="125">
        <v>4</v>
      </c>
      <c r="O632" s="125">
        <v>0</v>
      </c>
      <c r="P632" s="125">
        <v>0</v>
      </c>
      <c r="Q632" s="125">
        <v>0</v>
      </c>
      <c r="S632" s="146" t="str">
        <f t="shared" si="57"/>
        <v>Worker-Com-1</v>
      </c>
    </row>
    <row r="633" spans="1:19" x14ac:dyDescent="0.45">
      <c r="A633" s="144" t="str">
        <f t="shared" si="58"/>
        <v>SK1WK0231</v>
      </c>
      <c r="B633" s="143" t="str">
        <f t="shared" si="59"/>
        <v>Jun2026_SK1WK0231</v>
      </c>
      <c r="C633" s="143" t="str">
        <f>IF(A633="","",IF(COUNTIF($B$2:B632,B633)&gt;0,"⚠ DUPLICATE","OK"))</f>
        <v>OK</v>
      </c>
      <c r="D633" s="146" t="str">
        <f>IF($A633="","",IF(ISNA(_xlfn.XLOOKUP(TRIM($A633),MASTER_Workers!$B$2:$B$474,MASTER_Workers!$B$2:$B$474)),"Master Missing","OK"))</f>
        <v>OK</v>
      </c>
      <c r="E633" s="146" t="str">
        <f>IF(A633="","",IF(COUNTIF(Month_Engine!B:B,TRIM(J633))&gt;0,"OK","Missing"))</f>
        <v>OK</v>
      </c>
      <c r="F633" s="146">
        <f t="shared" si="60"/>
        <v>30</v>
      </c>
      <c r="G633" s="146">
        <f t="shared" si="55"/>
        <v>23</v>
      </c>
      <c r="H633" s="150" t="str">
        <f t="shared" si="56"/>
        <v>OK</v>
      </c>
      <c r="I633" s="443">
        <v>46203</v>
      </c>
      <c r="J633" s="125" t="s">
        <v>1862</v>
      </c>
      <c r="K633" s="125" t="s">
        <v>1863</v>
      </c>
      <c r="L633" s="125">
        <v>23</v>
      </c>
      <c r="M633" s="125">
        <v>3</v>
      </c>
      <c r="N633" s="125">
        <v>4</v>
      </c>
      <c r="O633" s="125">
        <v>0</v>
      </c>
      <c r="P633" s="125">
        <v>0</v>
      </c>
      <c r="Q633" s="125">
        <v>0</v>
      </c>
      <c r="S633" s="146" t="str">
        <f t="shared" si="57"/>
        <v>Worker-Com-1</v>
      </c>
    </row>
    <row r="634" spans="1:19" x14ac:dyDescent="0.45">
      <c r="A634" s="144" t="str">
        <f t="shared" si="58"/>
        <v>SK1WK0232</v>
      </c>
      <c r="B634" s="143" t="str">
        <f t="shared" si="59"/>
        <v>Jun2026_SK1WK0232</v>
      </c>
      <c r="C634" s="143" t="str">
        <f>IF(A634="","",IF(COUNTIF($B$2:B633,B634)&gt;0,"⚠ DUPLICATE","OK"))</f>
        <v>OK</v>
      </c>
      <c r="D634" s="146" t="str">
        <f>IF($A634="","",IF(ISNA(_xlfn.XLOOKUP(TRIM($A634),MASTER_Workers!$B$2:$B$474,MASTER_Workers!$B$2:$B$474)),"Master Missing","OK"))</f>
        <v>OK</v>
      </c>
      <c r="E634" s="146" t="str">
        <f>IF(A634="","",IF(COUNTIF(Month_Engine!B:B,TRIM(J634))&gt;0,"OK","Missing"))</f>
        <v>OK</v>
      </c>
      <c r="F634" s="146">
        <f t="shared" si="60"/>
        <v>30</v>
      </c>
      <c r="G634" s="146">
        <f t="shared" si="55"/>
        <v>25</v>
      </c>
      <c r="H634" s="150" t="str">
        <f t="shared" si="56"/>
        <v>OK</v>
      </c>
      <c r="I634" s="443">
        <v>46203</v>
      </c>
      <c r="J634" s="125" t="s">
        <v>1864</v>
      </c>
      <c r="K634" s="125" t="s">
        <v>560</v>
      </c>
      <c r="L634" s="125">
        <v>25</v>
      </c>
      <c r="M634" s="125">
        <v>1</v>
      </c>
      <c r="N634" s="125">
        <v>4</v>
      </c>
      <c r="O634" s="125">
        <v>0</v>
      </c>
      <c r="P634" s="125">
        <v>0</v>
      </c>
      <c r="Q634" s="125">
        <v>0</v>
      </c>
      <c r="S634" s="146" t="str">
        <f t="shared" si="57"/>
        <v>Worker-Com-1</v>
      </c>
    </row>
    <row r="635" spans="1:19" x14ac:dyDescent="0.45">
      <c r="A635" s="144" t="str">
        <f t="shared" si="58"/>
        <v>SK1WK0233</v>
      </c>
      <c r="B635" s="143" t="str">
        <f t="shared" si="59"/>
        <v>Jun2026_SK1WK0233</v>
      </c>
      <c r="C635" s="143" t="str">
        <f>IF(A635="","",IF(COUNTIF($B$2:B634,B635)&gt;0,"⚠ DUPLICATE","OK"))</f>
        <v>OK</v>
      </c>
      <c r="D635" s="146" t="str">
        <f>IF($A635="","",IF(ISNA(_xlfn.XLOOKUP(TRIM($A635),MASTER_Workers!$B$2:$B$474,MASTER_Workers!$B$2:$B$474)),"Master Missing","OK"))</f>
        <v>OK</v>
      </c>
      <c r="E635" s="146" t="str">
        <f>IF(A635="","",IF(COUNTIF(Month_Engine!B:B,TRIM(J635))&gt;0,"OK","Missing"))</f>
        <v>OK</v>
      </c>
      <c r="F635" s="146">
        <f t="shared" si="60"/>
        <v>30</v>
      </c>
      <c r="G635" s="146">
        <f t="shared" si="55"/>
        <v>22</v>
      </c>
      <c r="H635" s="150" t="str">
        <f t="shared" si="56"/>
        <v>OK</v>
      </c>
      <c r="I635" s="443">
        <v>46203</v>
      </c>
      <c r="J635" s="125" t="s">
        <v>1865</v>
      </c>
      <c r="K635" s="125" t="s">
        <v>1866</v>
      </c>
      <c r="L635" s="125">
        <v>22</v>
      </c>
      <c r="M635" s="125">
        <v>4</v>
      </c>
      <c r="N635" s="125">
        <v>4</v>
      </c>
      <c r="O635" s="125">
        <v>0</v>
      </c>
      <c r="P635" s="125">
        <v>0</v>
      </c>
      <c r="Q635" s="125">
        <v>0</v>
      </c>
      <c r="S635" s="146" t="str">
        <f t="shared" si="57"/>
        <v>Worker-Com-1</v>
      </c>
    </row>
    <row r="636" spans="1:19" x14ac:dyDescent="0.45">
      <c r="A636" s="144" t="str">
        <f t="shared" si="58"/>
        <v>SK1WK0234</v>
      </c>
      <c r="B636" s="143" t="str">
        <f t="shared" si="59"/>
        <v>Jun2026_SK1WK0234</v>
      </c>
      <c r="C636" s="143" t="str">
        <f>IF(A636="","",IF(COUNTIF($B$2:B635,B636)&gt;0,"⚠ DUPLICATE","OK"))</f>
        <v>OK</v>
      </c>
      <c r="D636" s="146" t="str">
        <f>IF($A636="","",IF(ISNA(_xlfn.XLOOKUP(TRIM($A636),MASTER_Workers!$B$2:$B$474,MASTER_Workers!$B$2:$B$474)),"Master Missing","OK"))</f>
        <v>OK</v>
      </c>
      <c r="E636" s="146" t="str">
        <f>IF(A636="","",IF(COUNTIF(Month_Engine!B:B,TRIM(J636))&gt;0,"OK","Missing"))</f>
        <v>OK</v>
      </c>
      <c r="F636" s="146">
        <f t="shared" si="60"/>
        <v>30</v>
      </c>
      <c r="G636" s="146">
        <f t="shared" si="55"/>
        <v>23</v>
      </c>
      <c r="H636" s="150" t="str">
        <f t="shared" si="56"/>
        <v>OK</v>
      </c>
      <c r="I636" s="443">
        <v>46203</v>
      </c>
      <c r="J636" s="125" t="s">
        <v>1867</v>
      </c>
      <c r="K636" s="125" t="s">
        <v>1868</v>
      </c>
      <c r="L636" s="125">
        <v>23</v>
      </c>
      <c r="M636" s="125">
        <v>3</v>
      </c>
      <c r="N636" s="125">
        <v>4</v>
      </c>
      <c r="O636" s="125">
        <v>0</v>
      </c>
      <c r="P636" s="125">
        <v>0</v>
      </c>
      <c r="Q636" s="125">
        <v>0</v>
      </c>
      <c r="S636" s="146" t="str">
        <f t="shared" si="57"/>
        <v>Worker-Com-1</v>
      </c>
    </row>
    <row r="637" spans="1:19" x14ac:dyDescent="0.45">
      <c r="A637" s="144" t="str">
        <f t="shared" si="58"/>
        <v>SK1WK0235</v>
      </c>
      <c r="B637" s="143" t="str">
        <f t="shared" si="59"/>
        <v>Jun2026_SK1WK0235</v>
      </c>
      <c r="C637" s="143" t="str">
        <f>IF(A637="","",IF(COUNTIF($B$2:B636,B637)&gt;0,"⚠ DUPLICATE","OK"))</f>
        <v>OK</v>
      </c>
      <c r="D637" s="146" t="str">
        <f>IF($A637="","",IF(ISNA(_xlfn.XLOOKUP(TRIM($A637),MASTER_Workers!$B$2:$B$474,MASTER_Workers!$B$2:$B$474)),"Master Missing","OK"))</f>
        <v>OK</v>
      </c>
      <c r="E637" s="146" t="str">
        <f>IF(A637="","",IF(COUNTIF(Month_Engine!B:B,TRIM(J637))&gt;0,"OK","Missing"))</f>
        <v>OK</v>
      </c>
      <c r="F637" s="146">
        <f t="shared" si="60"/>
        <v>30</v>
      </c>
      <c r="G637" s="146">
        <f t="shared" si="55"/>
        <v>25.5</v>
      </c>
      <c r="H637" s="150" t="str">
        <f t="shared" si="56"/>
        <v>OK</v>
      </c>
      <c r="I637" s="443">
        <v>46203</v>
      </c>
      <c r="J637" s="125" t="s">
        <v>1869</v>
      </c>
      <c r="K637" s="125" t="s">
        <v>1870</v>
      </c>
      <c r="L637" s="125">
        <v>25.5</v>
      </c>
      <c r="M637" s="125">
        <v>0.5</v>
      </c>
      <c r="N637" s="125">
        <v>4</v>
      </c>
      <c r="O637" s="125">
        <v>0</v>
      </c>
      <c r="P637" s="125">
        <v>0</v>
      </c>
      <c r="Q637" s="125">
        <v>0</v>
      </c>
      <c r="S637" s="146" t="str">
        <f t="shared" si="57"/>
        <v>Worker-Com-1</v>
      </c>
    </row>
    <row r="638" spans="1:19" x14ac:dyDescent="0.45">
      <c r="A638" s="144" t="str">
        <f t="shared" si="58"/>
        <v>SK1WK0236</v>
      </c>
      <c r="B638" s="143" t="str">
        <f t="shared" si="59"/>
        <v>Jun2026_SK1WK0236</v>
      </c>
      <c r="C638" s="143" t="str">
        <f>IF(A638="","",IF(COUNTIF($B$2:B637,B638)&gt;0,"⚠ DUPLICATE","OK"))</f>
        <v>OK</v>
      </c>
      <c r="D638" s="146" t="str">
        <f>IF($A638="","",IF(ISNA(_xlfn.XLOOKUP(TRIM($A638),MASTER_Workers!$B$2:$B$474,MASTER_Workers!$B$2:$B$474)),"Master Missing","OK"))</f>
        <v>OK</v>
      </c>
      <c r="E638" s="146" t="str">
        <f>IF(A638="","",IF(COUNTIF(Month_Engine!B:B,TRIM(J638))&gt;0,"OK","Missing"))</f>
        <v>OK</v>
      </c>
      <c r="F638" s="146">
        <f t="shared" si="60"/>
        <v>30</v>
      </c>
      <c r="G638" s="146">
        <f t="shared" si="55"/>
        <v>26</v>
      </c>
      <c r="H638" s="150" t="str">
        <f t="shared" si="56"/>
        <v>OK</v>
      </c>
      <c r="I638" s="443">
        <v>46203</v>
      </c>
      <c r="J638" s="125" t="s">
        <v>1871</v>
      </c>
      <c r="K638" s="125" t="s">
        <v>1872</v>
      </c>
      <c r="L638" s="125">
        <v>26</v>
      </c>
      <c r="M638" s="125">
        <v>0</v>
      </c>
      <c r="N638" s="125">
        <v>4</v>
      </c>
      <c r="O638" s="125">
        <v>0</v>
      </c>
      <c r="P638" s="125">
        <v>0</v>
      </c>
      <c r="Q638" s="125">
        <v>0</v>
      </c>
      <c r="S638" s="146" t="str">
        <f t="shared" si="57"/>
        <v>Worker-Com-1</v>
      </c>
    </row>
    <row r="639" spans="1:19" x14ac:dyDescent="0.45">
      <c r="A639" s="144" t="str">
        <f t="shared" si="58"/>
        <v>SK1WK0237</v>
      </c>
      <c r="B639" s="143" t="str">
        <f t="shared" si="59"/>
        <v>Jun2026_SK1WK0237</v>
      </c>
      <c r="C639" s="143" t="str">
        <f>IF(A639="","",IF(COUNTIF($B$2:B638,B639)&gt;0,"⚠ DUPLICATE","OK"))</f>
        <v>OK</v>
      </c>
      <c r="D639" s="146" t="str">
        <f>IF($A639="","",IF(ISNA(_xlfn.XLOOKUP(TRIM($A639),MASTER_Workers!$B$2:$B$474,MASTER_Workers!$B$2:$B$474)),"Master Missing","OK"))</f>
        <v>OK</v>
      </c>
      <c r="E639" s="146" t="str">
        <f>IF(A639="","",IF(COUNTIF(Month_Engine!B:B,TRIM(J639))&gt;0,"OK","Missing"))</f>
        <v>OK</v>
      </c>
      <c r="F639" s="146">
        <f t="shared" si="60"/>
        <v>30</v>
      </c>
      <c r="G639" s="146">
        <f t="shared" si="55"/>
        <v>24</v>
      </c>
      <c r="H639" s="150" t="str">
        <f t="shared" si="56"/>
        <v>OK</v>
      </c>
      <c r="I639" s="443">
        <v>46203</v>
      </c>
      <c r="J639" s="125" t="s">
        <v>1873</v>
      </c>
      <c r="K639" s="125" t="s">
        <v>1874</v>
      </c>
      <c r="L639" s="125">
        <v>24</v>
      </c>
      <c r="M639" s="125">
        <v>2</v>
      </c>
      <c r="N639" s="125">
        <v>4</v>
      </c>
      <c r="O639" s="125">
        <v>0</v>
      </c>
      <c r="P639" s="125">
        <v>0</v>
      </c>
      <c r="Q639" s="125">
        <v>0</v>
      </c>
      <c r="S639" s="146" t="str">
        <f t="shared" si="57"/>
        <v>Worker-Com-1</v>
      </c>
    </row>
    <row r="640" spans="1:19" x14ac:dyDescent="0.45">
      <c r="A640" s="144" t="str">
        <f t="shared" si="58"/>
        <v>SK1WK0238</v>
      </c>
      <c r="B640" s="143" t="str">
        <f t="shared" si="59"/>
        <v>Jun2026_SK1WK0238</v>
      </c>
      <c r="C640" s="143" t="str">
        <f>IF(A640="","",IF(COUNTIF($B$2:B639,B640)&gt;0,"⚠ DUPLICATE","OK"))</f>
        <v>OK</v>
      </c>
      <c r="D640" s="146" t="str">
        <f>IF($A640="","",IF(ISNA(_xlfn.XLOOKUP(TRIM($A640),MASTER_Workers!$B$2:$B$474,MASTER_Workers!$B$2:$B$474)),"Master Missing","OK"))</f>
        <v>OK</v>
      </c>
      <c r="E640" s="146" t="str">
        <f>IF(A640="","",IF(COUNTIF(Month_Engine!B:B,TRIM(J640))&gt;0,"OK","Missing"))</f>
        <v>OK</v>
      </c>
      <c r="F640" s="146">
        <f t="shared" si="60"/>
        <v>30</v>
      </c>
      <c r="G640" s="146">
        <f t="shared" si="55"/>
        <v>23</v>
      </c>
      <c r="H640" s="150" t="str">
        <f t="shared" si="56"/>
        <v>OK</v>
      </c>
      <c r="I640" s="443">
        <v>46203</v>
      </c>
      <c r="J640" s="125" t="s">
        <v>2052</v>
      </c>
      <c r="K640" s="125" t="s">
        <v>539</v>
      </c>
      <c r="L640" s="125">
        <v>23</v>
      </c>
      <c r="M640" s="125">
        <v>3</v>
      </c>
      <c r="N640" s="125">
        <v>4</v>
      </c>
      <c r="O640" s="125">
        <v>0</v>
      </c>
      <c r="P640" s="125">
        <v>0</v>
      </c>
      <c r="Q640" s="125">
        <v>0</v>
      </c>
      <c r="S640" s="146" t="str">
        <f t="shared" si="57"/>
        <v>Worker-Com-1</v>
      </c>
    </row>
    <row r="641" spans="1:19" x14ac:dyDescent="0.45">
      <c r="A641" s="144" t="str">
        <f t="shared" si="58"/>
        <v>SK1WK0239</v>
      </c>
      <c r="B641" s="143" t="str">
        <f t="shared" si="59"/>
        <v>Jun2026_SK1WK0239</v>
      </c>
      <c r="C641" s="143" t="str">
        <f>IF(A641="","",IF(COUNTIF($B$2:B640,B641)&gt;0,"⚠ DUPLICATE","OK"))</f>
        <v>OK</v>
      </c>
      <c r="D641" s="146" t="str">
        <f>IF($A641="","",IF(ISNA(_xlfn.XLOOKUP(TRIM($A641),MASTER_Workers!$B$2:$B$474,MASTER_Workers!$B$2:$B$474)),"Master Missing","OK"))</f>
        <v>OK</v>
      </c>
      <c r="E641" s="146" t="str">
        <f>IF(A641="","",IF(COUNTIF(Month_Engine!B:B,TRIM(J641))&gt;0,"OK","Missing"))</f>
        <v>OK</v>
      </c>
      <c r="F641" s="146">
        <f t="shared" si="60"/>
        <v>30</v>
      </c>
      <c r="G641" s="146">
        <f t="shared" si="55"/>
        <v>24.5</v>
      </c>
      <c r="H641" s="150" t="str">
        <f t="shared" si="56"/>
        <v>OK</v>
      </c>
      <c r="I641" s="443">
        <v>46203</v>
      </c>
      <c r="J641" s="125" t="s">
        <v>2053</v>
      </c>
      <c r="K641" s="125" t="s">
        <v>2054</v>
      </c>
      <c r="L641" s="125">
        <v>24.5</v>
      </c>
      <c r="M641" s="125">
        <v>1.5</v>
      </c>
      <c r="N641" s="125">
        <v>4</v>
      </c>
      <c r="O641" s="125">
        <v>0</v>
      </c>
      <c r="P641" s="125">
        <v>0</v>
      </c>
      <c r="Q641" s="125">
        <v>0</v>
      </c>
      <c r="S641" s="146" t="str">
        <f t="shared" si="57"/>
        <v>Worker-Com-1</v>
      </c>
    </row>
    <row r="642" spans="1:19" x14ac:dyDescent="0.45">
      <c r="A642" s="144" t="str">
        <f t="shared" si="58"/>
        <v>SK1WK0240</v>
      </c>
      <c r="B642" s="143" t="str">
        <f t="shared" si="59"/>
        <v>Jun2026_SK1WK0240</v>
      </c>
      <c r="C642" s="143" t="str">
        <f>IF(A642="","",IF(COUNTIF($B$2:B641,B642)&gt;0,"⚠ DUPLICATE","OK"))</f>
        <v>OK</v>
      </c>
      <c r="D642" s="146" t="str">
        <f>IF($A642="","",IF(ISNA(_xlfn.XLOOKUP(TRIM($A642),MASTER_Workers!$B$2:$B$474,MASTER_Workers!$B$2:$B$474)),"Master Missing","OK"))</f>
        <v>Master Missing</v>
      </c>
      <c r="E642" s="146" t="str">
        <f>IF(A642="","",IF(COUNTIF(Month_Engine!B:B,TRIM(J642))&gt;0,"OK","Missing"))</f>
        <v>OK</v>
      </c>
      <c r="F642" s="146">
        <f t="shared" si="60"/>
        <v>30</v>
      </c>
      <c r="G642" s="146">
        <f t="shared" si="55"/>
        <v>26</v>
      </c>
      <c r="H642" s="150" t="str">
        <f t="shared" si="56"/>
        <v>Mismatch</v>
      </c>
      <c r="I642" s="443">
        <v>46203</v>
      </c>
      <c r="J642" s="125" t="s">
        <v>2055</v>
      </c>
      <c r="K642" s="125" t="s">
        <v>2056</v>
      </c>
      <c r="L642" s="125">
        <v>26</v>
      </c>
      <c r="M642" s="125">
        <v>0</v>
      </c>
      <c r="N642" s="125">
        <v>4</v>
      </c>
      <c r="O642" s="125">
        <v>0</v>
      </c>
      <c r="P642" s="125">
        <v>0</v>
      </c>
      <c r="Q642" s="125">
        <v>0</v>
      </c>
      <c r="S642" s="146" t="str">
        <f t="shared" si="57"/>
        <v>Worker-Com-1</v>
      </c>
    </row>
    <row r="643" spans="1:19" x14ac:dyDescent="0.45">
      <c r="A643" s="144" t="str">
        <f t="shared" si="58"/>
        <v>SK1WK0241</v>
      </c>
      <c r="B643" s="143" t="str">
        <f t="shared" si="59"/>
        <v>Jun2026_SK1WK0241</v>
      </c>
      <c r="C643" s="143" t="str">
        <f>IF(A643="","",IF(COUNTIF($B$2:B642,B643)&gt;0,"⚠ DUPLICATE","OK"))</f>
        <v>OK</v>
      </c>
      <c r="D643" s="146" t="str">
        <f>IF($A643="","",IF(ISNA(_xlfn.XLOOKUP(TRIM($A643),MASTER_Workers!$B$2:$B$474,MASTER_Workers!$B$2:$B$474)),"Master Missing","OK"))</f>
        <v>Master Missing</v>
      </c>
      <c r="E643" s="146" t="str">
        <f>IF(A643="","",IF(COUNTIF(Month_Engine!B:B,TRIM(J643))&gt;0,"OK","Missing"))</f>
        <v>OK</v>
      </c>
      <c r="F643" s="146">
        <f t="shared" si="60"/>
        <v>30</v>
      </c>
      <c r="G643" s="146">
        <f t="shared" si="55"/>
        <v>25</v>
      </c>
      <c r="H643" s="150" t="str">
        <f t="shared" si="56"/>
        <v>Mismatch</v>
      </c>
      <c r="I643" s="443">
        <v>46203</v>
      </c>
      <c r="J643" s="125" t="s">
        <v>2057</v>
      </c>
      <c r="K643" s="125" t="s">
        <v>2058</v>
      </c>
      <c r="L643" s="125">
        <v>25</v>
      </c>
      <c r="M643" s="125">
        <v>1</v>
      </c>
      <c r="N643" s="125">
        <v>4</v>
      </c>
      <c r="O643" s="125">
        <v>0</v>
      </c>
      <c r="P643" s="125">
        <v>0</v>
      </c>
      <c r="Q643" s="125">
        <v>0</v>
      </c>
      <c r="S643" s="146" t="str">
        <f t="shared" si="57"/>
        <v>Worker-Com-1</v>
      </c>
    </row>
    <row r="644" spans="1:19" hidden="1" x14ac:dyDescent="0.45">
      <c r="A644" s="144" t="str">
        <f t="shared" si="58"/>
        <v>SK3ST0001</v>
      </c>
      <c r="B644" s="143" t="str">
        <f t="shared" si="59"/>
        <v>Jun2026_SK3ST0001</v>
      </c>
      <c r="C644" s="143" t="str">
        <f>IF(A644="","",IF(COUNTIF($B$2:B643,B644)&gt;0,"⚠ DUPLICATE","OK"))</f>
        <v>OK</v>
      </c>
      <c r="D644" s="146" t="str">
        <f>IF($A644="","",IF(ISNA(_xlfn.XLOOKUP(TRIM($A644),MASTER_Workers!$B$2:$B$474,MASTER_Workers!$B$2:$B$474)),"Master Missing","OK"))</f>
        <v>Master Missing</v>
      </c>
      <c r="E644" s="146" t="str">
        <f>IF(A644="","",IF(COUNTIF(Month_Engine!B:B,TRIM(J644))&gt;0,"OK","Missing"))</f>
        <v>Missing</v>
      </c>
      <c r="F644" s="146">
        <f t="shared" si="60"/>
        <v>30</v>
      </c>
      <c r="G644" s="146">
        <f t="shared" ref="G644:G707" si="61">IF(A644="","",L644+O644+P644+R644+IF(ISNUMBER(SEARCH("Staff",S644)),N644,0))</f>
        <v>30</v>
      </c>
      <c r="H644" s="150" t="str">
        <f t="shared" ref="H644:H707" si="62">IF(A644="","",IF(AND(C644="OK",D644="OK",E644="OK",F644=DAY(EOMONTH(I644,0))),"OK","Mismatch"))</f>
        <v>Mismatch</v>
      </c>
      <c r="I644" s="443">
        <v>46203</v>
      </c>
      <c r="J644" s="125" t="s">
        <v>1968</v>
      </c>
      <c r="K644" s="125" t="s">
        <v>1969</v>
      </c>
      <c r="L644" s="125">
        <v>26</v>
      </c>
      <c r="M644" s="125">
        <v>0</v>
      </c>
      <c r="N644" s="125">
        <v>4</v>
      </c>
      <c r="O644" s="125">
        <v>0</v>
      </c>
      <c r="P644" s="125">
        <v>0</v>
      </c>
      <c r="Q644" s="125">
        <v>0</v>
      </c>
      <c r="S644" s="146" t="str">
        <f t="shared" ref="S644:S707" si="63">IF(LEFT(A644,6)="SV2PCO","Worker-SV2",
IF(LEFT(A644,5)="SV2ST","Staff-SV2",
IF(LEFT(A644,4)="SV2P","Worker-Com-SV2",
IF(LEFT(A644,5)="SK1ST","Staff-1",
IF(LEFT(A644,5)="SK3ST","Staff-3",
IF(LEFT(A644,5)="SK1CW","Worker-1",
IF(LEFT(A644,5)="SK3CW","Worker-3",
IF(LEFT(A644,5)="SK1WK","Worker-Com-1",
IF(LEFT(A644,5)="SK3WK","Worker-Com-3","")))))))))</f>
        <v>Staff-3</v>
      </c>
    </row>
    <row r="645" spans="1:19" hidden="1" x14ac:dyDescent="0.45">
      <c r="A645" s="144" t="str">
        <f t="shared" ref="A645:A708" si="64">IF(J645="","",TRIM(J645))</f>
        <v>SK3ST0005</v>
      </c>
      <c r="B645" s="143" t="str">
        <f t="shared" ref="B645:B708" si="65">IF(A645="","",TEXT(I645,"MMMYYYY")&amp;"_"&amp;TRIM(J645))</f>
        <v>Jun2026_SK3ST0005</v>
      </c>
      <c r="C645" s="143" t="str">
        <f>IF(A645="","",IF(COUNTIF($B$2:B644,B645)&gt;0,"⚠ DUPLICATE","OK"))</f>
        <v>OK</v>
      </c>
      <c r="D645" s="146" t="str">
        <f>IF($A645="","",IF(ISNA(_xlfn.XLOOKUP(TRIM($A645),MASTER_Workers!$B$2:$B$474,MASTER_Workers!$B$2:$B$474)),"Master Missing","OK"))</f>
        <v>Master Missing</v>
      </c>
      <c r="E645" s="146" t="str">
        <f>IF(A645="","",IF(COUNTIF(Month_Engine!B:B,TRIM(J645))&gt;0,"OK","Missing"))</f>
        <v>Missing</v>
      </c>
      <c r="F645" s="146">
        <f t="shared" ref="F645:F708" si="66">IF(A645="","",SUM(L645:Q645))</f>
        <v>30</v>
      </c>
      <c r="G645" s="146">
        <f t="shared" si="61"/>
        <v>30</v>
      </c>
      <c r="H645" s="150" t="str">
        <f t="shared" si="62"/>
        <v>Mismatch</v>
      </c>
      <c r="I645" s="443">
        <v>46203</v>
      </c>
      <c r="J645" s="125" t="s">
        <v>1970</v>
      </c>
      <c r="K645" s="125" t="s">
        <v>1971</v>
      </c>
      <c r="L645" s="125">
        <v>24</v>
      </c>
      <c r="M645" s="125">
        <v>0</v>
      </c>
      <c r="N645" s="125">
        <v>4</v>
      </c>
      <c r="O645" s="125">
        <v>0</v>
      </c>
      <c r="P645" s="125">
        <v>2</v>
      </c>
      <c r="Q645" s="125">
        <v>0</v>
      </c>
      <c r="S645" s="146" t="str">
        <f t="shared" si="63"/>
        <v>Staff-3</v>
      </c>
    </row>
    <row r="646" spans="1:19" hidden="1" x14ac:dyDescent="0.45">
      <c r="A646" s="144" t="str">
        <f t="shared" si="64"/>
        <v>SK3ST0006</v>
      </c>
      <c r="B646" s="143" t="str">
        <f t="shared" si="65"/>
        <v>Jun2026_SK3ST0006</v>
      </c>
      <c r="C646" s="143" t="str">
        <f>IF(A646="","",IF(COUNTIF($B$2:B645,B646)&gt;0,"⚠ DUPLICATE","OK"))</f>
        <v>OK</v>
      </c>
      <c r="D646" s="146" t="str">
        <f>IF($A646="","",IF(ISNA(_xlfn.XLOOKUP(TRIM($A646),MASTER_Workers!$B$2:$B$474,MASTER_Workers!$B$2:$B$474)),"Master Missing","OK"))</f>
        <v>Master Missing</v>
      </c>
      <c r="E646" s="146" t="str">
        <f>IF(A646="","",IF(COUNTIF(Month_Engine!B:B,TRIM(J646))&gt;0,"OK","Missing"))</f>
        <v>Missing</v>
      </c>
      <c r="F646" s="146">
        <f t="shared" si="66"/>
        <v>30</v>
      </c>
      <c r="G646" s="146">
        <f t="shared" si="61"/>
        <v>30</v>
      </c>
      <c r="H646" s="150" t="str">
        <f t="shared" si="62"/>
        <v>Mismatch</v>
      </c>
      <c r="I646" s="443">
        <v>46203</v>
      </c>
      <c r="J646" s="125" t="s">
        <v>1972</v>
      </c>
      <c r="K646" s="125" t="s">
        <v>1973</v>
      </c>
      <c r="L646" s="125">
        <v>22.5</v>
      </c>
      <c r="M646" s="125">
        <v>0</v>
      </c>
      <c r="N646" s="125">
        <v>4</v>
      </c>
      <c r="O646" s="125">
        <v>0</v>
      </c>
      <c r="P646" s="125">
        <v>3.5</v>
      </c>
      <c r="Q646" s="125">
        <v>0</v>
      </c>
      <c r="S646" s="146" t="str">
        <f t="shared" si="63"/>
        <v>Staff-3</v>
      </c>
    </row>
    <row r="647" spans="1:19" hidden="1" x14ac:dyDescent="0.45">
      <c r="A647" s="144" t="str">
        <f t="shared" si="64"/>
        <v>SK3ST0007</v>
      </c>
      <c r="B647" s="143" t="str">
        <f t="shared" si="65"/>
        <v>Jun2026_SK3ST0007</v>
      </c>
      <c r="C647" s="143" t="str">
        <f>IF(A647="","",IF(COUNTIF($B$2:B646,B647)&gt;0,"⚠ DUPLICATE","OK"))</f>
        <v>OK</v>
      </c>
      <c r="D647" s="146" t="str">
        <f>IF($A647="","",IF(ISNA(_xlfn.XLOOKUP(TRIM($A647),MASTER_Workers!$B$2:$B$474,MASTER_Workers!$B$2:$B$474)),"Master Missing","OK"))</f>
        <v>Master Missing</v>
      </c>
      <c r="E647" s="146" t="str">
        <f>IF(A647="","",IF(COUNTIF(Month_Engine!B:B,TRIM(J647))&gt;0,"OK","Missing"))</f>
        <v>Missing</v>
      </c>
      <c r="F647" s="146">
        <f t="shared" si="66"/>
        <v>30</v>
      </c>
      <c r="G647" s="146">
        <f t="shared" si="61"/>
        <v>30</v>
      </c>
      <c r="H647" s="150" t="str">
        <f t="shared" si="62"/>
        <v>Mismatch</v>
      </c>
      <c r="I647" s="443">
        <v>46203</v>
      </c>
      <c r="J647" s="125" t="s">
        <v>1974</v>
      </c>
      <c r="K647" s="125" t="s">
        <v>1975</v>
      </c>
      <c r="L647" s="125">
        <v>24</v>
      </c>
      <c r="M647" s="125">
        <v>0</v>
      </c>
      <c r="N647" s="125">
        <v>4</v>
      </c>
      <c r="O647" s="125">
        <v>0</v>
      </c>
      <c r="P647" s="125">
        <v>2</v>
      </c>
      <c r="Q647" s="125">
        <v>0</v>
      </c>
      <c r="S647" s="146" t="str">
        <f t="shared" si="63"/>
        <v>Staff-3</v>
      </c>
    </row>
    <row r="648" spans="1:19" hidden="1" x14ac:dyDescent="0.45">
      <c r="A648" s="144" t="str">
        <f t="shared" si="64"/>
        <v>SK3ST0008</v>
      </c>
      <c r="B648" s="143" t="str">
        <f t="shared" si="65"/>
        <v>Jun2026_SK3ST0008</v>
      </c>
      <c r="C648" s="143" t="str">
        <f>IF(A648="","",IF(COUNTIF($B$2:B647,B648)&gt;0,"⚠ DUPLICATE","OK"))</f>
        <v>OK</v>
      </c>
      <c r="D648" s="146" t="str">
        <f>IF($A648="","",IF(ISNA(_xlfn.XLOOKUP(TRIM($A648),MASTER_Workers!$B$2:$B$474,MASTER_Workers!$B$2:$B$474)),"Master Missing","OK"))</f>
        <v>Master Missing</v>
      </c>
      <c r="E648" s="146" t="str">
        <f>IF(A648="","",IF(COUNTIF(Month_Engine!B:B,TRIM(J648))&gt;0,"OK","Missing"))</f>
        <v>Missing</v>
      </c>
      <c r="F648" s="146">
        <f t="shared" si="66"/>
        <v>30</v>
      </c>
      <c r="G648" s="146">
        <f t="shared" si="61"/>
        <v>30</v>
      </c>
      <c r="H648" s="150" t="str">
        <f t="shared" si="62"/>
        <v>Mismatch</v>
      </c>
      <c r="I648" s="443">
        <v>46203</v>
      </c>
      <c r="J648" s="125" t="s">
        <v>1976</v>
      </c>
      <c r="K648" s="125" t="s">
        <v>1977</v>
      </c>
      <c r="L648" s="125">
        <v>25</v>
      </c>
      <c r="M648" s="125">
        <v>0</v>
      </c>
      <c r="N648" s="125">
        <v>4</v>
      </c>
      <c r="O648" s="125">
        <v>0</v>
      </c>
      <c r="P648" s="125">
        <v>1</v>
      </c>
      <c r="Q648" s="125">
        <v>0</v>
      </c>
      <c r="S648" s="146" t="str">
        <f t="shared" si="63"/>
        <v>Staff-3</v>
      </c>
    </row>
    <row r="649" spans="1:19" hidden="1" x14ac:dyDescent="0.45">
      <c r="A649" s="144" t="str">
        <f t="shared" si="64"/>
        <v>SK3ST0010</v>
      </c>
      <c r="B649" s="143" t="str">
        <f t="shared" si="65"/>
        <v>Jun2026_SK3ST0010</v>
      </c>
      <c r="C649" s="143" t="str">
        <f>IF(A649="","",IF(COUNTIF($B$2:B648,B649)&gt;0,"⚠ DUPLICATE","OK"))</f>
        <v>OK</v>
      </c>
      <c r="D649" s="146" t="str">
        <f>IF($A649="","",IF(ISNA(_xlfn.XLOOKUP(TRIM($A649),MASTER_Workers!$B$2:$B$474,MASTER_Workers!$B$2:$B$474)),"Master Missing","OK"))</f>
        <v>Master Missing</v>
      </c>
      <c r="E649" s="146" t="str">
        <f>IF(A649="","",IF(COUNTIF(Month_Engine!B:B,TRIM(J649))&gt;0,"OK","Missing"))</f>
        <v>Missing</v>
      </c>
      <c r="F649" s="146">
        <f t="shared" si="66"/>
        <v>30</v>
      </c>
      <c r="G649" s="146">
        <f t="shared" si="61"/>
        <v>30</v>
      </c>
      <c r="H649" s="150" t="str">
        <f t="shared" si="62"/>
        <v>Mismatch</v>
      </c>
      <c r="I649" s="443">
        <v>46203</v>
      </c>
      <c r="J649" s="125" t="s">
        <v>1978</v>
      </c>
      <c r="K649" s="125" t="s">
        <v>1979</v>
      </c>
      <c r="L649" s="125">
        <v>23</v>
      </c>
      <c r="M649" s="125">
        <v>0</v>
      </c>
      <c r="N649" s="125">
        <v>4</v>
      </c>
      <c r="O649" s="125">
        <v>0</v>
      </c>
      <c r="P649" s="125">
        <v>3</v>
      </c>
      <c r="Q649" s="125">
        <v>0</v>
      </c>
      <c r="S649" s="146" t="str">
        <f t="shared" si="63"/>
        <v>Staff-3</v>
      </c>
    </row>
    <row r="650" spans="1:19" hidden="1" x14ac:dyDescent="0.45">
      <c r="A650" s="144" t="str">
        <f t="shared" si="64"/>
        <v>SK3ST0011</v>
      </c>
      <c r="B650" s="143" t="str">
        <f t="shared" si="65"/>
        <v>Jun2026_SK3ST0011</v>
      </c>
      <c r="C650" s="143" t="str">
        <f>IF(A650="","",IF(COUNTIF($B$2:B649,B650)&gt;0,"⚠ DUPLICATE","OK"))</f>
        <v>OK</v>
      </c>
      <c r="D650" s="146" t="str">
        <f>IF($A650="","",IF(ISNA(_xlfn.XLOOKUP(TRIM($A650),MASTER_Workers!$B$2:$B$474,MASTER_Workers!$B$2:$B$474)),"Master Missing","OK"))</f>
        <v>Master Missing</v>
      </c>
      <c r="E650" s="146" t="str">
        <f>IF(A650="","",IF(COUNTIF(Month_Engine!B:B,TRIM(J650))&gt;0,"OK","Missing"))</f>
        <v>Missing</v>
      </c>
      <c r="F650" s="146">
        <f t="shared" si="66"/>
        <v>30</v>
      </c>
      <c r="G650" s="146">
        <f t="shared" si="61"/>
        <v>30</v>
      </c>
      <c r="H650" s="150" t="str">
        <f t="shared" si="62"/>
        <v>Mismatch</v>
      </c>
      <c r="I650" s="443">
        <v>46203</v>
      </c>
      <c r="J650" s="125" t="s">
        <v>1980</v>
      </c>
      <c r="K650" s="125" t="s">
        <v>1981</v>
      </c>
      <c r="L650" s="125">
        <v>26</v>
      </c>
      <c r="M650" s="125">
        <v>0</v>
      </c>
      <c r="N650" s="125">
        <v>4</v>
      </c>
      <c r="O650" s="125">
        <v>0</v>
      </c>
      <c r="P650" s="125">
        <v>0</v>
      </c>
      <c r="Q650" s="125">
        <v>0</v>
      </c>
      <c r="S650" s="146" t="str">
        <f t="shared" si="63"/>
        <v>Staff-3</v>
      </c>
    </row>
    <row r="651" spans="1:19" hidden="1" x14ac:dyDescent="0.45">
      <c r="A651" s="144" t="str">
        <f t="shared" si="64"/>
        <v>SK3ST0014</v>
      </c>
      <c r="B651" s="143" t="str">
        <f t="shared" si="65"/>
        <v>Jun2026_SK3ST0014</v>
      </c>
      <c r="C651" s="143" t="str">
        <f>IF(A651="","",IF(COUNTIF($B$2:B650,B651)&gt;0,"⚠ DUPLICATE","OK"))</f>
        <v>OK</v>
      </c>
      <c r="D651" s="146" t="str">
        <f>IF($A651="","",IF(ISNA(_xlfn.XLOOKUP(TRIM($A651),MASTER_Workers!$B$2:$B$474,MASTER_Workers!$B$2:$B$474)),"Master Missing","OK"))</f>
        <v>Master Missing</v>
      </c>
      <c r="E651" s="146" t="str">
        <f>IF(A651="","",IF(COUNTIF(Month_Engine!B:B,TRIM(J651))&gt;0,"OK","Missing"))</f>
        <v>Missing</v>
      </c>
      <c r="F651" s="146">
        <f t="shared" si="66"/>
        <v>30</v>
      </c>
      <c r="G651" s="146">
        <f t="shared" si="61"/>
        <v>30</v>
      </c>
      <c r="H651" s="150" t="str">
        <f t="shared" si="62"/>
        <v>Mismatch</v>
      </c>
      <c r="I651" s="443">
        <v>46203</v>
      </c>
      <c r="J651" s="125" t="s">
        <v>1982</v>
      </c>
      <c r="K651" s="125" t="s">
        <v>1983</v>
      </c>
      <c r="L651" s="125">
        <v>25</v>
      </c>
      <c r="M651" s="125">
        <v>0</v>
      </c>
      <c r="N651" s="125">
        <v>4</v>
      </c>
      <c r="O651" s="125">
        <v>0</v>
      </c>
      <c r="P651" s="125">
        <v>1</v>
      </c>
      <c r="Q651" s="125">
        <v>0</v>
      </c>
      <c r="S651" s="146" t="str">
        <f t="shared" si="63"/>
        <v>Staff-3</v>
      </c>
    </row>
    <row r="652" spans="1:19" hidden="1" x14ac:dyDescent="0.45">
      <c r="A652" s="144" t="str">
        <f t="shared" si="64"/>
        <v>SK3ST0017</v>
      </c>
      <c r="B652" s="143" t="str">
        <f t="shared" si="65"/>
        <v>Jun2026_SK3ST0017</v>
      </c>
      <c r="C652" s="143" t="str">
        <f>IF(A652="","",IF(COUNTIF($B$2:B651,B652)&gt;0,"⚠ DUPLICATE","OK"))</f>
        <v>OK</v>
      </c>
      <c r="D652" s="146" t="str">
        <f>IF($A652="","",IF(ISNA(_xlfn.XLOOKUP(TRIM($A652),MASTER_Workers!$B$2:$B$474,MASTER_Workers!$B$2:$B$474)),"Master Missing","OK"))</f>
        <v>Master Missing</v>
      </c>
      <c r="E652" s="146" t="str">
        <f>IF(A652="","",IF(COUNTIF(Month_Engine!B:B,TRIM(J652))&gt;0,"OK","Missing"))</f>
        <v>Missing</v>
      </c>
      <c r="F652" s="146">
        <f t="shared" si="66"/>
        <v>30</v>
      </c>
      <c r="G652" s="146">
        <f t="shared" si="61"/>
        <v>30</v>
      </c>
      <c r="H652" s="150" t="str">
        <f t="shared" si="62"/>
        <v>Mismatch</v>
      </c>
      <c r="I652" s="443">
        <v>46203</v>
      </c>
      <c r="J652" s="125" t="s">
        <v>1984</v>
      </c>
      <c r="K652" s="125" t="s">
        <v>1985</v>
      </c>
      <c r="L652" s="125">
        <v>26</v>
      </c>
      <c r="M652" s="125">
        <v>0</v>
      </c>
      <c r="N652" s="125">
        <v>4</v>
      </c>
      <c r="O652" s="125">
        <v>0</v>
      </c>
      <c r="P652" s="125">
        <v>0</v>
      </c>
      <c r="Q652" s="125">
        <v>0</v>
      </c>
      <c r="S652" s="146" t="str">
        <f t="shared" si="63"/>
        <v>Staff-3</v>
      </c>
    </row>
    <row r="653" spans="1:19" hidden="1" x14ac:dyDescent="0.45">
      <c r="A653" s="144" t="str">
        <f t="shared" si="64"/>
        <v>SK3ST0018</v>
      </c>
      <c r="B653" s="143" t="str">
        <f t="shared" si="65"/>
        <v>Jun2026_SK3ST0018</v>
      </c>
      <c r="C653" s="143" t="str">
        <f>IF(A653="","",IF(COUNTIF($B$2:B652,B653)&gt;0,"⚠ DUPLICATE","OK"))</f>
        <v>OK</v>
      </c>
      <c r="D653" s="146" t="str">
        <f>IF($A653="","",IF(ISNA(_xlfn.XLOOKUP(TRIM($A653),MASTER_Workers!$B$2:$B$474,MASTER_Workers!$B$2:$B$474)),"Master Missing","OK"))</f>
        <v>Master Missing</v>
      </c>
      <c r="E653" s="146" t="str">
        <f>IF(A653="","",IF(COUNTIF(Month_Engine!B:B,TRIM(J653))&gt;0,"OK","Missing"))</f>
        <v>Missing</v>
      </c>
      <c r="F653" s="146">
        <f t="shared" si="66"/>
        <v>30</v>
      </c>
      <c r="G653" s="146">
        <f t="shared" si="61"/>
        <v>19.5</v>
      </c>
      <c r="H653" s="150" t="str">
        <f t="shared" si="62"/>
        <v>Mismatch</v>
      </c>
      <c r="I653" s="443">
        <v>46203</v>
      </c>
      <c r="J653" s="125" t="s">
        <v>1986</v>
      </c>
      <c r="K653" s="125" t="s">
        <v>1987</v>
      </c>
      <c r="L653" s="125">
        <v>13.5</v>
      </c>
      <c r="M653" s="125">
        <v>0</v>
      </c>
      <c r="N653" s="125">
        <v>3</v>
      </c>
      <c r="O653" s="125">
        <v>0</v>
      </c>
      <c r="P653" s="125">
        <v>3</v>
      </c>
      <c r="Q653" s="125">
        <v>10.5</v>
      </c>
      <c r="S653" s="146" t="str">
        <f t="shared" si="63"/>
        <v>Staff-3</v>
      </c>
    </row>
    <row r="654" spans="1:19" hidden="1" x14ac:dyDescent="0.45">
      <c r="A654" s="144" t="str">
        <f t="shared" si="64"/>
        <v>SK3WK0001</v>
      </c>
      <c r="B654" s="143" t="str">
        <f t="shared" si="65"/>
        <v>Jun2026_SK3WK0001</v>
      </c>
      <c r="C654" s="143" t="str">
        <f>IF(A654="","",IF(COUNTIF($B$2:B653,B654)&gt;0,"⚠ DUPLICATE","OK"))</f>
        <v>OK</v>
      </c>
      <c r="D654" s="146" t="str">
        <f>IF($A654="","",IF(ISNA(_xlfn.XLOOKUP(TRIM($A654),MASTER_Workers!$B$2:$B$474,MASTER_Workers!$B$2:$B$474)),"Master Missing","OK"))</f>
        <v>OK</v>
      </c>
      <c r="E654" s="146" t="str">
        <f>IF(A654="","",IF(COUNTIF(Month_Engine!B:B,TRIM(J654))&gt;0,"OK","Missing"))</f>
        <v>OK</v>
      </c>
      <c r="F654" s="146">
        <f t="shared" si="66"/>
        <v>30</v>
      </c>
      <c r="G654" s="146">
        <f t="shared" si="61"/>
        <v>21</v>
      </c>
      <c r="H654" s="150" t="str">
        <f t="shared" si="62"/>
        <v>OK</v>
      </c>
      <c r="I654" s="443">
        <v>46203</v>
      </c>
      <c r="J654" s="125" t="s">
        <v>886</v>
      </c>
      <c r="K654" s="125" t="s">
        <v>887</v>
      </c>
      <c r="L654" s="125">
        <v>21</v>
      </c>
      <c r="M654" s="125">
        <v>5</v>
      </c>
      <c r="N654" s="125">
        <v>4</v>
      </c>
      <c r="O654" s="125">
        <v>0</v>
      </c>
      <c r="P654" s="125">
        <v>0</v>
      </c>
      <c r="Q654" s="125">
        <v>0</v>
      </c>
      <c r="S654" s="146" t="str">
        <f t="shared" si="63"/>
        <v>Worker-Com-3</v>
      </c>
    </row>
    <row r="655" spans="1:19" hidden="1" x14ac:dyDescent="0.45">
      <c r="A655" s="144" t="str">
        <f t="shared" si="64"/>
        <v>SK3WK0015</v>
      </c>
      <c r="B655" s="143" t="str">
        <f t="shared" si="65"/>
        <v>Jun2026_SK3WK0015</v>
      </c>
      <c r="C655" s="143" t="str">
        <f>IF(A655="","",IF(COUNTIF($B$2:B654,B655)&gt;0,"⚠ DUPLICATE","OK"))</f>
        <v>OK</v>
      </c>
      <c r="D655" s="146" t="str">
        <f>IF($A655="","",IF(ISNA(_xlfn.XLOOKUP(TRIM($A655),MASTER_Workers!$B$2:$B$474,MASTER_Workers!$B$2:$B$474)),"Master Missing","OK"))</f>
        <v>OK</v>
      </c>
      <c r="E655" s="146" t="str">
        <f>IF(A655="","",IF(COUNTIF(Month_Engine!B:B,TRIM(J655))&gt;0,"OK","Missing"))</f>
        <v>OK</v>
      </c>
      <c r="F655" s="146">
        <f t="shared" si="66"/>
        <v>30</v>
      </c>
      <c r="G655" s="146">
        <f t="shared" si="61"/>
        <v>26</v>
      </c>
      <c r="H655" s="150" t="str">
        <f t="shared" si="62"/>
        <v>OK</v>
      </c>
      <c r="I655" s="443">
        <v>46203</v>
      </c>
      <c r="J655" s="125" t="s">
        <v>888</v>
      </c>
      <c r="K655" s="125" t="s">
        <v>889</v>
      </c>
      <c r="L655" s="125">
        <v>26</v>
      </c>
      <c r="M655" s="125">
        <v>0</v>
      </c>
      <c r="N655" s="125">
        <v>4</v>
      </c>
      <c r="O655" s="125">
        <v>0</v>
      </c>
      <c r="P655" s="125">
        <v>0</v>
      </c>
      <c r="Q655" s="125">
        <v>0</v>
      </c>
      <c r="S655" s="146" t="str">
        <f t="shared" si="63"/>
        <v>Worker-Com-3</v>
      </c>
    </row>
    <row r="656" spans="1:19" hidden="1" x14ac:dyDescent="0.45">
      <c r="A656" s="144" t="str">
        <f t="shared" si="64"/>
        <v>SK3WK0016</v>
      </c>
      <c r="B656" s="143" t="str">
        <f t="shared" si="65"/>
        <v>Jun2026_SK3WK0016</v>
      </c>
      <c r="C656" s="143" t="str">
        <f>IF(A656="","",IF(COUNTIF($B$2:B655,B656)&gt;0,"⚠ DUPLICATE","OK"))</f>
        <v>OK</v>
      </c>
      <c r="D656" s="146" t="str">
        <f>IF($A656="","",IF(ISNA(_xlfn.XLOOKUP(TRIM($A656),MASTER_Workers!$B$2:$B$474,MASTER_Workers!$B$2:$B$474)),"Master Missing","OK"))</f>
        <v>OK</v>
      </c>
      <c r="E656" s="146" t="str">
        <f>IF(A656="","",IF(COUNTIF(Month_Engine!B:B,TRIM(J656))&gt;0,"OK","Missing"))</f>
        <v>OK</v>
      </c>
      <c r="F656" s="146">
        <f t="shared" si="66"/>
        <v>30</v>
      </c>
      <c r="G656" s="146">
        <f t="shared" si="61"/>
        <v>24</v>
      </c>
      <c r="H656" s="150" t="str">
        <f t="shared" si="62"/>
        <v>OK</v>
      </c>
      <c r="I656" s="443">
        <v>46203</v>
      </c>
      <c r="J656" s="125" t="s">
        <v>890</v>
      </c>
      <c r="K656" s="125" t="s">
        <v>891</v>
      </c>
      <c r="L656" s="125">
        <v>24</v>
      </c>
      <c r="M656" s="125">
        <v>2</v>
      </c>
      <c r="N656" s="125">
        <v>4</v>
      </c>
      <c r="O656" s="125">
        <v>0</v>
      </c>
      <c r="P656" s="125">
        <v>0</v>
      </c>
      <c r="Q656" s="125">
        <v>0</v>
      </c>
      <c r="S656" s="146" t="str">
        <f t="shared" si="63"/>
        <v>Worker-Com-3</v>
      </c>
    </row>
    <row r="657" spans="1:19" hidden="1" x14ac:dyDescent="0.45">
      <c r="A657" s="144" t="str">
        <f t="shared" si="64"/>
        <v>SK3WK0017</v>
      </c>
      <c r="B657" s="143" t="str">
        <f t="shared" si="65"/>
        <v>Jun2026_SK3WK0017</v>
      </c>
      <c r="C657" s="143" t="str">
        <f>IF(A657="","",IF(COUNTIF($B$2:B656,B657)&gt;0,"⚠ DUPLICATE","OK"))</f>
        <v>OK</v>
      </c>
      <c r="D657" s="146" t="str">
        <f>IF($A657="","",IF(ISNA(_xlfn.XLOOKUP(TRIM($A657),MASTER_Workers!$B$2:$B$474,MASTER_Workers!$B$2:$B$474)),"Master Missing","OK"))</f>
        <v>OK</v>
      </c>
      <c r="E657" s="146" t="str">
        <f>IF(A657="","",IF(COUNTIF(Month_Engine!B:B,TRIM(J657))&gt;0,"OK","Missing"))</f>
        <v>OK</v>
      </c>
      <c r="F657" s="146">
        <f t="shared" si="66"/>
        <v>30</v>
      </c>
      <c r="G657" s="146">
        <f t="shared" si="61"/>
        <v>19</v>
      </c>
      <c r="H657" s="150" t="str">
        <f t="shared" si="62"/>
        <v>OK</v>
      </c>
      <c r="I657" s="443">
        <v>46203</v>
      </c>
      <c r="J657" s="125" t="s">
        <v>892</v>
      </c>
      <c r="K657" s="125" t="s">
        <v>893</v>
      </c>
      <c r="L657" s="125">
        <v>19</v>
      </c>
      <c r="M657" s="125">
        <v>8</v>
      </c>
      <c r="N657" s="125">
        <v>3</v>
      </c>
      <c r="O657" s="125">
        <v>0</v>
      </c>
      <c r="P657" s="125">
        <v>0</v>
      </c>
      <c r="Q657" s="125">
        <v>0</v>
      </c>
      <c r="S657" s="146" t="str">
        <f t="shared" si="63"/>
        <v>Worker-Com-3</v>
      </c>
    </row>
    <row r="658" spans="1:19" hidden="1" x14ac:dyDescent="0.45">
      <c r="A658" s="144" t="str">
        <f t="shared" si="64"/>
        <v>SK3WK0020</v>
      </c>
      <c r="B658" s="143" t="str">
        <f t="shared" si="65"/>
        <v>Jun2026_SK3WK0020</v>
      </c>
      <c r="C658" s="143" t="str">
        <f>IF(A658="","",IF(COUNTIF($B$2:B657,B658)&gt;0,"⚠ DUPLICATE","OK"))</f>
        <v>OK</v>
      </c>
      <c r="D658" s="146" t="str">
        <f>IF($A658="","",IF(ISNA(_xlfn.XLOOKUP(TRIM($A658),MASTER_Workers!$B$2:$B$474,MASTER_Workers!$B$2:$B$474)),"Master Missing","OK"))</f>
        <v>OK</v>
      </c>
      <c r="E658" s="146" t="str">
        <f>IF(A658="","",IF(COUNTIF(Month_Engine!B:B,TRIM(J658))&gt;0,"OK","Missing"))</f>
        <v>OK</v>
      </c>
      <c r="F658" s="146">
        <f t="shared" si="66"/>
        <v>30</v>
      </c>
      <c r="G658" s="146">
        <f t="shared" si="61"/>
        <v>23</v>
      </c>
      <c r="H658" s="150" t="str">
        <f t="shared" si="62"/>
        <v>OK</v>
      </c>
      <c r="I658" s="443">
        <v>46203</v>
      </c>
      <c r="J658" s="125" t="s">
        <v>894</v>
      </c>
      <c r="K658" s="125" t="s">
        <v>895</v>
      </c>
      <c r="L658" s="125">
        <v>23</v>
      </c>
      <c r="M658" s="125">
        <v>3</v>
      </c>
      <c r="N658" s="125">
        <v>4</v>
      </c>
      <c r="O658" s="125">
        <v>0</v>
      </c>
      <c r="P658" s="125">
        <v>0</v>
      </c>
      <c r="Q658" s="125">
        <v>0</v>
      </c>
      <c r="S658" s="146" t="str">
        <f t="shared" si="63"/>
        <v>Worker-Com-3</v>
      </c>
    </row>
    <row r="659" spans="1:19" hidden="1" x14ac:dyDescent="0.45">
      <c r="A659" s="144" t="str">
        <f t="shared" si="64"/>
        <v>SK3WK0022</v>
      </c>
      <c r="B659" s="143" t="str">
        <f t="shared" si="65"/>
        <v>Jun2026_SK3WK0022</v>
      </c>
      <c r="C659" s="143" t="str">
        <f>IF(A659="","",IF(COUNTIF($B$2:B658,B659)&gt;0,"⚠ DUPLICATE","OK"))</f>
        <v>OK</v>
      </c>
      <c r="D659" s="146" t="str">
        <f>IF($A659="","",IF(ISNA(_xlfn.XLOOKUP(TRIM($A659),MASTER_Workers!$B$2:$B$474,MASTER_Workers!$B$2:$B$474)),"Master Missing","OK"))</f>
        <v>OK</v>
      </c>
      <c r="E659" s="146" t="str">
        <f>IF(A659="","",IF(COUNTIF(Month_Engine!B:B,TRIM(J659))&gt;0,"OK","Missing"))</f>
        <v>OK</v>
      </c>
      <c r="F659" s="146">
        <f t="shared" si="66"/>
        <v>30</v>
      </c>
      <c r="G659" s="146">
        <f t="shared" si="61"/>
        <v>26</v>
      </c>
      <c r="H659" s="150" t="str">
        <f t="shared" si="62"/>
        <v>OK</v>
      </c>
      <c r="I659" s="443">
        <v>46203</v>
      </c>
      <c r="J659" s="125" t="s">
        <v>896</v>
      </c>
      <c r="K659" s="125" t="s">
        <v>897</v>
      </c>
      <c r="L659" s="125">
        <v>26</v>
      </c>
      <c r="M659" s="125">
        <v>0</v>
      </c>
      <c r="N659" s="125">
        <v>4</v>
      </c>
      <c r="O659" s="125">
        <v>0</v>
      </c>
      <c r="P659" s="125">
        <v>0</v>
      </c>
      <c r="Q659" s="125">
        <v>0</v>
      </c>
      <c r="S659" s="146" t="str">
        <f t="shared" si="63"/>
        <v>Worker-Com-3</v>
      </c>
    </row>
    <row r="660" spans="1:19" hidden="1" x14ac:dyDescent="0.45">
      <c r="A660" s="144" t="str">
        <f t="shared" si="64"/>
        <v>SK3WK0024</v>
      </c>
      <c r="B660" s="143" t="str">
        <f t="shared" si="65"/>
        <v>Jun2026_SK3WK0024</v>
      </c>
      <c r="C660" s="143" t="str">
        <f>IF(A660="","",IF(COUNTIF($B$2:B659,B660)&gt;0,"⚠ DUPLICATE","OK"))</f>
        <v>OK</v>
      </c>
      <c r="D660" s="146" t="str">
        <f>IF($A660="","",IF(ISNA(_xlfn.XLOOKUP(TRIM($A660),MASTER_Workers!$B$2:$B$474,MASTER_Workers!$B$2:$B$474)),"Master Missing","OK"))</f>
        <v>OK</v>
      </c>
      <c r="E660" s="146" t="str">
        <f>IF(A660="","",IF(COUNTIF(Month_Engine!B:B,TRIM(J660))&gt;0,"OK","Missing"))</f>
        <v>OK</v>
      </c>
      <c r="F660" s="146">
        <f t="shared" si="66"/>
        <v>30</v>
      </c>
      <c r="G660" s="146">
        <f t="shared" si="61"/>
        <v>26</v>
      </c>
      <c r="H660" s="150" t="str">
        <f t="shared" si="62"/>
        <v>OK</v>
      </c>
      <c r="I660" s="443">
        <v>46203</v>
      </c>
      <c r="J660" s="125" t="s">
        <v>898</v>
      </c>
      <c r="K660" s="125" t="s">
        <v>899</v>
      </c>
      <c r="L660" s="125">
        <v>26</v>
      </c>
      <c r="M660" s="125">
        <v>0</v>
      </c>
      <c r="N660" s="125">
        <v>4</v>
      </c>
      <c r="O660" s="125">
        <v>0</v>
      </c>
      <c r="P660" s="125">
        <v>0</v>
      </c>
      <c r="Q660" s="125">
        <v>0</v>
      </c>
      <c r="S660" s="146" t="str">
        <f t="shared" si="63"/>
        <v>Worker-Com-3</v>
      </c>
    </row>
    <row r="661" spans="1:19" hidden="1" x14ac:dyDescent="0.45">
      <c r="A661" s="144" t="str">
        <f t="shared" si="64"/>
        <v>SK3WK0026</v>
      </c>
      <c r="B661" s="143" t="str">
        <f t="shared" si="65"/>
        <v>Jun2026_SK3WK0026</v>
      </c>
      <c r="C661" s="143" t="str">
        <f>IF(A661="","",IF(COUNTIF($B$2:B660,B661)&gt;0,"⚠ DUPLICATE","OK"))</f>
        <v>OK</v>
      </c>
      <c r="D661" s="146" t="str">
        <f>IF($A661="","",IF(ISNA(_xlfn.XLOOKUP(TRIM($A661),MASTER_Workers!$B$2:$B$474,MASTER_Workers!$B$2:$B$474)),"Master Missing","OK"))</f>
        <v>OK</v>
      </c>
      <c r="E661" s="146" t="str">
        <f>IF(A661="","",IF(COUNTIF(Month_Engine!B:B,TRIM(J661))&gt;0,"OK","Missing"))</f>
        <v>OK</v>
      </c>
      <c r="F661" s="146">
        <f t="shared" si="66"/>
        <v>30</v>
      </c>
      <c r="G661" s="146">
        <f t="shared" si="61"/>
        <v>24</v>
      </c>
      <c r="H661" s="150" t="str">
        <f t="shared" si="62"/>
        <v>OK</v>
      </c>
      <c r="I661" s="443">
        <v>46203</v>
      </c>
      <c r="J661" s="125" t="s">
        <v>900</v>
      </c>
      <c r="K661" s="125" t="s">
        <v>901</v>
      </c>
      <c r="L661" s="125">
        <v>24</v>
      </c>
      <c r="M661" s="125">
        <v>2</v>
      </c>
      <c r="N661" s="125">
        <v>4</v>
      </c>
      <c r="O661" s="125">
        <v>0</v>
      </c>
      <c r="P661" s="125">
        <v>0</v>
      </c>
      <c r="Q661" s="125">
        <v>0</v>
      </c>
      <c r="S661" s="146" t="str">
        <f t="shared" si="63"/>
        <v>Worker-Com-3</v>
      </c>
    </row>
    <row r="662" spans="1:19" hidden="1" x14ac:dyDescent="0.45">
      <c r="A662" s="144" t="str">
        <f t="shared" si="64"/>
        <v>SK3WK0027</v>
      </c>
      <c r="B662" s="143" t="str">
        <f t="shared" si="65"/>
        <v>Jun2026_SK3WK0027</v>
      </c>
      <c r="C662" s="143" t="str">
        <f>IF(A662="","",IF(COUNTIF($B$2:B661,B662)&gt;0,"⚠ DUPLICATE","OK"))</f>
        <v>OK</v>
      </c>
      <c r="D662" s="146" t="str">
        <f>IF($A662="","",IF(ISNA(_xlfn.XLOOKUP(TRIM($A662),MASTER_Workers!$B$2:$B$474,MASTER_Workers!$B$2:$B$474)),"Master Missing","OK"))</f>
        <v>OK</v>
      </c>
      <c r="E662" s="146" t="str">
        <f>IF(A662="","",IF(COUNTIF(Month_Engine!B:B,TRIM(J662))&gt;0,"OK","Missing"))</f>
        <v>OK</v>
      </c>
      <c r="F662" s="146">
        <f t="shared" si="66"/>
        <v>30</v>
      </c>
      <c r="G662" s="146">
        <f t="shared" si="61"/>
        <v>22</v>
      </c>
      <c r="H662" s="150" t="str">
        <f t="shared" si="62"/>
        <v>OK</v>
      </c>
      <c r="I662" s="443">
        <v>46203</v>
      </c>
      <c r="J662" s="125" t="s">
        <v>902</v>
      </c>
      <c r="K662" s="125" t="s">
        <v>903</v>
      </c>
      <c r="L662" s="125">
        <v>22</v>
      </c>
      <c r="M662" s="125">
        <v>4</v>
      </c>
      <c r="N662" s="125">
        <v>4</v>
      </c>
      <c r="O662" s="125">
        <v>0</v>
      </c>
      <c r="P662" s="125">
        <v>0</v>
      </c>
      <c r="Q662" s="125">
        <v>0</v>
      </c>
      <c r="S662" s="146" t="str">
        <f t="shared" si="63"/>
        <v>Worker-Com-3</v>
      </c>
    </row>
    <row r="663" spans="1:19" hidden="1" x14ac:dyDescent="0.45">
      <c r="A663" s="144" t="str">
        <f t="shared" si="64"/>
        <v>SK3WK0031</v>
      </c>
      <c r="B663" s="143" t="str">
        <f t="shared" si="65"/>
        <v>Jun2026_SK3WK0031</v>
      </c>
      <c r="C663" s="143" t="str">
        <f>IF(A663="","",IF(COUNTIF($B$2:B662,B663)&gt;0,"⚠ DUPLICATE","OK"))</f>
        <v>OK</v>
      </c>
      <c r="D663" s="146" t="str">
        <f>IF($A663="","",IF(ISNA(_xlfn.XLOOKUP(TRIM($A663),MASTER_Workers!$B$2:$B$474,MASTER_Workers!$B$2:$B$474)),"Master Missing","OK"))</f>
        <v>OK</v>
      </c>
      <c r="E663" s="146" t="str">
        <f>IF(A663="","",IF(COUNTIF(Month_Engine!B:B,TRIM(J663))&gt;0,"OK","Missing"))</f>
        <v>OK</v>
      </c>
      <c r="F663" s="146">
        <f t="shared" si="66"/>
        <v>30</v>
      </c>
      <c r="G663" s="146">
        <f t="shared" si="61"/>
        <v>26</v>
      </c>
      <c r="H663" s="150" t="str">
        <f t="shared" si="62"/>
        <v>OK</v>
      </c>
      <c r="I663" s="443">
        <v>46203</v>
      </c>
      <c r="J663" s="125" t="s">
        <v>904</v>
      </c>
      <c r="K663" s="125" t="s">
        <v>905</v>
      </c>
      <c r="L663" s="125">
        <v>26</v>
      </c>
      <c r="M663" s="125">
        <v>0</v>
      </c>
      <c r="N663" s="125">
        <v>4</v>
      </c>
      <c r="O663" s="125">
        <v>0</v>
      </c>
      <c r="P663" s="125">
        <v>0</v>
      </c>
      <c r="Q663" s="125">
        <v>0</v>
      </c>
      <c r="S663" s="146" t="str">
        <f t="shared" si="63"/>
        <v>Worker-Com-3</v>
      </c>
    </row>
    <row r="664" spans="1:19" hidden="1" x14ac:dyDescent="0.45">
      <c r="A664" s="144" t="str">
        <f t="shared" si="64"/>
        <v>SK3WK0034</v>
      </c>
      <c r="B664" s="143" t="str">
        <f t="shared" si="65"/>
        <v>Jun2026_SK3WK0034</v>
      </c>
      <c r="C664" s="143" t="str">
        <f>IF(A664="","",IF(COUNTIF($B$2:B663,B664)&gt;0,"⚠ DUPLICATE","OK"))</f>
        <v>OK</v>
      </c>
      <c r="D664" s="146" t="str">
        <f>IF($A664="","",IF(ISNA(_xlfn.XLOOKUP(TRIM($A664),MASTER_Workers!$B$2:$B$474,MASTER_Workers!$B$2:$B$474)),"Master Missing","OK"))</f>
        <v>OK</v>
      </c>
      <c r="E664" s="146" t="str">
        <f>IF(A664="","",IF(COUNTIF(Month_Engine!B:B,TRIM(J664))&gt;0,"OK","Missing"))</f>
        <v>OK</v>
      </c>
      <c r="F664" s="146">
        <f t="shared" si="66"/>
        <v>30</v>
      </c>
      <c r="G664" s="146">
        <f t="shared" si="61"/>
        <v>23</v>
      </c>
      <c r="H664" s="150" t="str">
        <f t="shared" si="62"/>
        <v>OK</v>
      </c>
      <c r="I664" s="443">
        <v>46203</v>
      </c>
      <c r="J664" s="125" t="s">
        <v>908</v>
      </c>
      <c r="K664" s="125" t="s">
        <v>909</v>
      </c>
      <c r="L664" s="125">
        <v>23</v>
      </c>
      <c r="M664" s="125">
        <v>3</v>
      </c>
      <c r="N664" s="125">
        <v>4</v>
      </c>
      <c r="O664" s="125">
        <v>0</v>
      </c>
      <c r="P664" s="125">
        <v>0</v>
      </c>
      <c r="Q664" s="125">
        <v>0</v>
      </c>
      <c r="S664" s="146" t="str">
        <f t="shared" si="63"/>
        <v>Worker-Com-3</v>
      </c>
    </row>
    <row r="665" spans="1:19" hidden="1" x14ac:dyDescent="0.45">
      <c r="A665" s="144" t="str">
        <f t="shared" si="64"/>
        <v>SK3WK0035</v>
      </c>
      <c r="B665" s="143" t="str">
        <f t="shared" si="65"/>
        <v>Jun2026_SK3WK0035</v>
      </c>
      <c r="C665" s="143" t="str">
        <f>IF(A665="","",IF(COUNTIF($B$2:B664,B665)&gt;0,"⚠ DUPLICATE","OK"))</f>
        <v>OK</v>
      </c>
      <c r="D665" s="146" t="str">
        <f>IF($A665="","",IF(ISNA(_xlfn.XLOOKUP(TRIM($A665),MASTER_Workers!$B$2:$B$474,MASTER_Workers!$B$2:$B$474)),"Master Missing","OK"))</f>
        <v>OK</v>
      </c>
      <c r="E665" s="146" t="str">
        <f>IF(A665="","",IF(COUNTIF(Month_Engine!B:B,TRIM(J665))&gt;0,"OK","Missing"))</f>
        <v>OK</v>
      </c>
      <c r="F665" s="146">
        <f t="shared" si="66"/>
        <v>30</v>
      </c>
      <c r="G665" s="146">
        <f t="shared" si="61"/>
        <v>17</v>
      </c>
      <c r="H665" s="150" t="str">
        <f t="shared" si="62"/>
        <v>OK</v>
      </c>
      <c r="I665" s="443">
        <v>46203</v>
      </c>
      <c r="J665" s="125" t="s">
        <v>910</v>
      </c>
      <c r="K665" s="125" t="s">
        <v>911</v>
      </c>
      <c r="L665" s="125">
        <v>17</v>
      </c>
      <c r="M665" s="125">
        <v>10</v>
      </c>
      <c r="N665" s="125">
        <v>3</v>
      </c>
      <c r="O665" s="125">
        <v>0</v>
      </c>
      <c r="P665" s="125">
        <v>0</v>
      </c>
      <c r="Q665" s="125">
        <v>0</v>
      </c>
      <c r="S665" s="146" t="str">
        <f t="shared" si="63"/>
        <v>Worker-Com-3</v>
      </c>
    </row>
    <row r="666" spans="1:19" hidden="1" x14ac:dyDescent="0.45">
      <c r="A666" s="144" t="str">
        <f t="shared" si="64"/>
        <v>SK3WK0037</v>
      </c>
      <c r="B666" s="143" t="str">
        <f t="shared" si="65"/>
        <v>Jun2026_SK3WK0037</v>
      </c>
      <c r="C666" s="143" t="str">
        <f>IF(A666="","",IF(COUNTIF($B$2:B665,B666)&gt;0,"⚠ DUPLICATE","OK"))</f>
        <v>OK</v>
      </c>
      <c r="D666" s="146" t="str">
        <f>IF($A666="","",IF(ISNA(_xlfn.XLOOKUP(TRIM($A666),MASTER_Workers!$B$2:$B$474,MASTER_Workers!$B$2:$B$474)),"Master Missing","OK"))</f>
        <v>OK</v>
      </c>
      <c r="E666" s="146" t="str">
        <f>IF(A666="","",IF(COUNTIF(Month_Engine!B:B,TRIM(J666))&gt;0,"OK","Missing"))</f>
        <v>OK</v>
      </c>
      <c r="F666" s="146">
        <f t="shared" si="66"/>
        <v>30</v>
      </c>
      <c r="G666" s="146">
        <f t="shared" si="61"/>
        <v>23</v>
      </c>
      <c r="H666" s="150" t="str">
        <f t="shared" si="62"/>
        <v>OK</v>
      </c>
      <c r="I666" s="443">
        <v>46203</v>
      </c>
      <c r="J666" s="125" t="s">
        <v>912</v>
      </c>
      <c r="K666" s="125" t="s">
        <v>913</v>
      </c>
      <c r="L666" s="125">
        <v>23</v>
      </c>
      <c r="M666" s="125">
        <v>3</v>
      </c>
      <c r="N666" s="125">
        <v>4</v>
      </c>
      <c r="O666" s="125">
        <v>0</v>
      </c>
      <c r="P666" s="125">
        <v>0</v>
      </c>
      <c r="Q666" s="125">
        <v>0</v>
      </c>
      <c r="S666" s="146" t="str">
        <f t="shared" si="63"/>
        <v>Worker-Com-3</v>
      </c>
    </row>
    <row r="667" spans="1:19" hidden="1" x14ac:dyDescent="0.45">
      <c r="A667" s="144" t="str">
        <f t="shared" si="64"/>
        <v>SK3WK0039</v>
      </c>
      <c r="B667" s="143" t="str">
        <f t="shared" si="65"/>
        <v>Jun2026_SK3WK0039</v>
      </c>
      <c r="C667" s="143" t="str">
        <f>IF(A667="","",IF(COUNTIF($B$2:B666,B667)&gt;0,"⚠ DUPLICATE","OK"))</f>
        <v>OK</v>
      </c>
      <c r="D667" s="146" t="str">
        <f>IF($A667="","",IF(ISNA(_xlfn.XLOOKUP(TRIM($A667),MASTER_Workers!$B$2:$B$474,MASTER_Workers!$B$2:$B$474)),"Master Missing","OK"))</f>
        <v>OK</v>
      </c>
      <c r="E667" s="146" t="str">
        <f>IF(A667="","",IF(COUNTIF(Month_Engine!B:B,TRIM(J667))&gt;0,"OK","Missing"))</f>
        <v>OK</v>
      </c>
      <c r="F667" s="146">
        <f t="shared" si="66"/>
        <v>30</v>
      </c>
      <c r="G667" s="146">
        <f t="shared" si="61"/>
        <v>24</v>
      </c>
      <c r="H667" s="150" t="str">
        <f t="shared" si="62"/>
        <v>OK</v>
      </c>
      <c r="I667" s="443">
        <v>46203</v>
      </c>
      <c r="J667" s="125" t="s">
        <v>914</v>
      </c>
      <c r="K667" s="125" t="s">
        <v>915</v>
      </c>
      <c r="L667" s="125">
        <v>24</v>
      </c>
      <c r="M667" s="125">
        <v>3</v>
      </c>
      <c r="N667" s="125">
        <v>3</v>
      </c>
      <c r="O667" s="125">
        <v>0</v>
      </c>
      <c r="P667" s="125">
        <v>0</v>
      </c>
      <c r="Q667" s="125">
        <v>0</v>
      </c>
      <c r="S667" s="146" t="str">
        <f t="shared" si="63"/>
        <v>Worker-Com-3</v>
      </c>
    </row>
    <row r="668" spans="1:19" hidden="1" x14ac:dyDescent="0.45">
      <c r="A668" s="144" t="str">
        <f t="shared" si="64"/>
        <v>SK3WK0040</v>
      </c>
      <c r="B668" s="143" t="str">
        <f t="shared" si="65"/>
        <v>Jun2026_SK3WK0040</v>
      </c>
      <c r="C668" s="143" t="str">
        <f>IF(A668="","",IF(COUNTIF($B$2:B667,B668)&gt;0,"⚠ DUPLICATE","OK"))</f>
        <v>OK</v>
      </c>
      <c r="D668" s="146" t="str">
        <f>IF($A668="","",IF(ISNA(_xlfn.XLOOKUP(TRIM($A668),MASTER_Workers!$B$2:$B$474,MASTER_Workers!$B$2:$B$474)),"Master Missing","OK"))</f>
        <v>OK</v>
      </c>
      <c r="E668" s="146" t="str">
        <f>IF(A668="","",IF(COUNTIF(Month_Engine!B:B,TRIM(J668))&gt;0,"OK","Missing"))</f>
        <v>OK</v>
      </c>
      <c r="F668" s="146">
        <f t="shared" si="66"/>
        <v>30</v>
      </c>
      <c r="G668" s="146">
        <f t="shared" si="61"/>
        <v>13</v>
      </c>
      <c r="H668" s="150" t="str">
        <f t="shared" si="62"/>
        <v>OK</v>
      </c>
      <c r="I668" s="443">
        <v>46203</v>
      </c>
      <c r="J668" s="125" t="s">
        <v>916</v>
      </c>
      <c r="K668" s="125" t="s">
        <v>917</v>
      </c>
      <c r="L668" s="125">
        <v>13</v>
      </c>
      <c r="M668" s="125">
        <v>15</v>
      </c>
      <c r="N668" s="125">
        <v>2</v>
      </c>
      <c r="O668" s="125">
        <v>0</v>
      </c>
      <c r="P668" s="125">
        <v>0</v>
      </c>
      <c r="Q668" s="125">
        <v>0</v>
      </c>
      <c r="S668" s="146" t="str">
        <f t="shared" si="63"/>
        <v>Worker-Com-3</v>
      </c>
    </row>
    <row r="669" spans="1:19" hidden="1" x14ac:dyDescent="0.45">
      <c r="A669" s="144" t="str">
        <f t="shared" si="64"/>
        <v>SK3WK0041</v>
      </c>
      <c r="B669" s="143" t="str">
        <f t="shared" si="65"/>
        <v>Jun2026_SK3WK0041</v>
      </c>
      <c r="C669" s="143" t="str">
        <f>IF(A669="","",IF(COUNTIF($B$2:B668,B669)&gt;0,"⚠ DUPLICATE","OK"))</f>
        <v>OK</v>
      </c>
      <c r="D669" s="146" t="str">
        <f>IF($A669="","",IF(ISNA(_xlfn.XLOOKUP(TRIM($A669),MASTER_Workers!$B$2:$B$474,MASTER_Workers!$B$2:$B$474)),"Master Missing","OK"))</f>
        <v>OK</v>
      </c>
      <c r="E669" s="146" t="str">
        <f>IF(A669="","",IF(COUNTIF(Month_Engine!B:B,TRIM(J669))&gt;0,"OK","Missing"))</f>
        <v>OK</v>
      </c>
      <c r="F669" s="146">
        <f t="shared" si="66"/>
        <v>30</v>
      </c>
      <c r="G669" s="146">
        <f t="shared" si="61"/>
        <v>24</v>
      </c>
      <c r="H669" s="150" t="str">
        <f t="shared" si="62"/>
        <v>OK</v>
      </c>
      <c r="I669" s="443">
        <v>46203</v>
      </c>
      <c r="J669" s="125" t="s">
        <v>918</v>
      </c>
      <c r="K669" s="125" t="s">
        <v>919</v>
      </c>
      <c r="L669" s="125">
        <v>24</v>
      </c>
      <c r="M669" s="125">
        <v>2</v>
      </c>
      <c r="N669" s="125">
        <v>4</v>
      </c>
      <c r="O669" s="125">
        <v>0</v>
      </c>
      <c r="P669" s="125">
        <v>0</v>
      </c>
      <c r="Q669" s="125">
        <v>0</v>
      </c>
      <c r="S669" s="146" t="str">
        <f t="shared" si="63"/>
        <v>Worker-Com-3</v>
      </c>
    </row>
    <row r="670" spans="1:19" hidden="1" x14ac:dyDescent="0.45">
      <c r="A670" s="144" t="str">
        <f t="shared" si="64"/>
        <v>SK3WK0042</v>
      </c>
      <c r="B670" s="143" t="str">
        <f t="shared" si="65"/>
        <v>Jun2026_SK3WK0042</v>
      </c>
      <c r="C670" s="143" t="str">
        <f>IF(A670="","",IF(COUNTIF($B$2:B669,B670)&gt;0,"⚠ DUPLICATE","OK"))</f>
        <v>OK</v>
      </c>
      <c r="D670" s="146" t="str">
        <f>IF($A670="","",IF(ISNA(_xlfn.XLOOKUP(TRIM($A670),MASTER_Workers!$B$2:$B$474,MASTER_Workers!$B$2:$B$474)),"Master Missing","OK"))</f>
        <v>OK</v>
      </c>
      <c r="E670" s="146" t="str">
        <f>IF(A670="","",IF(COUNTIF(Month_Engine!B:B,TRIM(J670))&gt;0,"OK","Missing"))</f>
        <v>OK</v>
      </c>
      <c r="F670" s="146">
        <f t="shared" si="66"/>
        <v>30</v>
      </c>
      <c r="G670" s="146">
        <f t="shared" si="61"/>
        <v>26</v>
      </c>
      <c r="H670" s="150" t="str">
        <f t="shared" si="62"/>
        <v>OK</v>
      </c>
      <c r="I670" s="443">
        <v>46203</v>
      </c>
      <c r="J670" s="125" t="s">
        <v>920</v>
      </c>
      <c r="K670" s="125" t="s">
        <v>921</v>
      </c>
      <c r="L670" s="125">
        <v>26</v>
      </c>
      <c r="M670" s="125">
        <v>0</v>
      </c>
      <c r="N670" s="125">
        <v>4</v>
      </c>
      <c r="O670" s="125">
        <v>0</v>
      </c>
      <c r="P670" s="125">
        <v>0</v>
      </c>
      <c r="Q670" s="125">
        <v>0</v>
      </c>
      <c r="S670" s="146" t="str">
        <f t="shared" si="63"/>
        <v>Worker-Com-3</v>
      </c>
    </row>
    <row r="671" spans="1:19" hidden="1" x14ac:dyDescent="0.45">
      <c r="A671" s="144" t="str">
        <f t="shared" si="64"/>
        <v>SK3WK0043</v>
      </c>
      <c r="B671" s="143" t="str">
        <f t="shared" si="65"/>
        <v>Jun2026_SK3WK0043</v>
      </c>
      <c r="C671" s="143" t="str">
        <f>IF(A671="","",IF(COUNTIF($B$2:B670,B671)&gt;0,"⚠ DUPLICATE","OK"))</f>
        <v>OK</v>
      </c>
      <c r="D671" s="146" t="str">
        <f>IF($A671="","",IF(ISNA(_xlfn.XLOOKUP(TRIM($A671),MASTER_Workers!$B$2:$B$474,MASTER_Workers!$B$2:$B$474)),"Master Missing","OK"))</f>
        <v>OK</v>
      </c>
      <c r="E671" s="146" t="str">
        <f>IF(A671="","",IF(COUNTIF(Month_Engine!B:B,TRIM(J671))&gt;0,"OK","Missing"))</f>
        <v>OK</v>
      </c>
      <c r="F671" s="146">
        <f t="shared" si="66"/>
        <v>30</v>
      </c>
      <c r="G671" s="146">
        <f t="shared" si="61"/>
        <v>23</v>
      </c>
      <c r="H671" s="150" t="str">
        <f t="shared" si="62"/>
        <v>OK</v>
      </c>
      <c r="I671" s="443">
        <v>46203</v>
      </c>
      <c r="J671" s="125" t="s">
        <v>922</v>
      </c>
      <c r="K671" s="125" t="s">
        <v>923</v>
      </c>
      <c r="L671" s="125">
        <v>23</v>
      </c>
      <c r="M671" s="125">
        <v>3</v>
      </c>
      <c r="N671" s="125">
        <v>4</v>
      </c>
      <c r="O671" s="125">
        <v>0</v>
      </c>
      <c r="P671" s="125">
        <v>0</v>
      </c>
      <c r="Q671" s="125">
        <v>0</v>
      </c>
      <c r="S671" s="146" t="str">
        <f t="shared" si="63"/>
        <v>Worker-Com-3</v>
      </c>
    </row>
    <row r="672" spans="1:19" hidden="1" x14ac:dyDescent="0.45">
      <c r="A672" s="144" t="str">
        <f t="shared" si="64"/>
        <v>SK3WK0044</v>
      </c>
      <c r="B672" s="143" t="str">
        <f t="shared" si="65"/>
        <v>Jun2026_SK3WK0044</v>
      </c>
      <c r="C672" s="143" t="str">
        <f>IF(A672="","",IF(COUNTIF($B$2:B671,B672)&gt;0,"⚠ DUPLICATE","OK"))</f>
        <v>OK</v>
      </c>
      <c r="D672" s="146" t="str">
        <f>IF($A672="","",IF(ISNA(_xlfn.XLOOKUP(TRIM($A672),MASTER_Workers!$B$2:$B$474,MASTER_Workers!$B$2:$B$474)),"Master Missing","OK"))</f>
        <v>OK</v>
      </c>
      <c r="E672" s="146" t="str">
        <f>IF(A672="","",IF(COUNTIF(Month_Engine!B:B,TRIM(J672))&gt;0,"OK","Missing"))</f>
        <v>OK</v>
      </c>
      <c r="F672" s="146">
        <f t="shared" si="66"/>
        <v>30</v>
      </c>
      <c r="G672" s="146">
        <f t="shared" si="61"/>
        <v>24</v>
      </c>
      <c r="H672" s="150" t="str">
        <f t="shared" si="62"/>
        <v>OK</v>
      </c>
      <c r="I672" s="443">
        <v>46203</v>
      </c>
      <c r="J672" s="125" t="s">
        <v>924</v>
      </c>
      <c r="K672" s="125" t="s">
        <v>925</v>
      </c>
      <c r="L672" s="125">
        <v>24</v>
      </c>
      <c r="M672" s="125">
        <v>2</v>
      </c>
      <c r="N672" s="125">
        <v>4</v>
      </c>
      <c r="O672" s="125">
        <v>0</v>
      </c>
      <c r="P672" s="125">
        <v>0</v>
      </c>
      <c r="Q672" s="125">
        <v>0</v>
      </c>
      <c r="S672" s="146" t="str">
        <f t="shared" si="63"/>
        <v>Worker-Com-3</v>
      </c>
    </row>
    <row r="673" spans="1:19" hidden="1" x14ac:dyDescent="0.45">
      <c r="A673" s="144" t="str">
        <f t="shared" si="64"/>
        <v>SK3WK0045</v>
      </c>
      <c r="B673" s="143" t="str">
        <f t="shared" si="65"/>
        <v>Jun2026_SK3WK0045</v>
      </c>
      <c r="C673" s="143" t="str">
        <f>IF(A673="","",IF(COUNTIF($B$2:B672,B673)&gt;0,"⚠ DUPLICATE","OK"))</f>
        <v>OK</v>
      </c>
      <c r="D673" s="146" t="str">
        <f>IF($A673="","",IF(ISNA(_xlfn.XLOOKUP(TRIM($A673),MASTER_Workers!$B$2:$B$474,MASTER_Workers!$B$2:$B$474)),"Master Missing","OK"))</f>
        <v>OK</v>
      </c>
      <c r="E673" s="146" t="str">
        <f>IF(A673="","",IF(COUNTIF(Month_Engine!B:B,TRIM(J673))&gt;0,"OK","Missing"))</f>
        <v>OK</v>
      </c>
      <c r="F673" s="146">
        <f t="shared" si="66"/>
        <v>30</v>
      </c>
      <c r="G673" s="146">
        <f t="shared" si="61"/>
        <v>26</v>
      </c>
      <c r="H673" s="150" t="str">
        <f t="shared" si="62"/>
        <v>OK</v>
      </c>
      <c r="I673" s="443">
        <v>46203</v>
      </c>
      <c r="J673" s="125" t="s">
        <v>926</v>
      </c>
      <c r="K673" s="125" t="s">
        <v>927</v>
      </c>
      <c r="L673" s="125">
        <v>26</v>
      </c>
      <c r="M673" s="125">
        <v>0</v>
      </c>
      <c r="N673" s="125">
        <v>4</v>
      </c>
      <c r="O673" s="125">
        <v>0</v>
      </c>
      <c r="P673" s="125">
        <v>0</v>
      </c>
      <c r="Q673" s="125">
        <v>0</v>
      </c>
      <c r="S673" s="146" t="str">
        <f t="shared" si="63"/>
        <v>Worker-Com-3</v>
      </c>
    </row>
    <row r="674" spans="1:19" hidden="1" x14ac:dyDescent="0.45">
      <c r="A674" s="144" t="str">
        <f t="shared" si="64"/>
        <v>SK3WK0046</v>
      </c>
      <c r="B674" s="143" t="str">
        <f t="shared" si="65"/>
        <v>Jun2026_SK3WK0046</v>
      </c>
      <c r="C674" s="143" t="str">
        <f>IF(A674="","",IF(COUNTIF($B$2:B673,B674)&gt;0,"⚠ DUPLICATE","OK"))</f>
        <v>OK</v>
      </c>
      <c r="D674" s="146" t="str">
        <f>IF($A674="","",IF(ISNA(_xlfn.XLOOKUP(TRIM($A674),MASTER_Workers!$B$2:$B$474,MASTER_Workers!$B$2:$B$474)),"Master Missing","OK"))</f>
        <v>OK</v>
      </c>
      <c r="E674" s="146" t="str">
        <f>IF(A674="","",IF(COUNTIF(Month_Engine!B:B,TRIM(J674))&gt;0,"OK","Missing"))</f>
        <v>OK</v>
      </c>
      <c r="F674" s="146">
        <f t="shared" si="66"/>
        <v>30</v>
      </c>
      <c r="G674" s="146">
        <f t="shared" si="61"/>
        <v>25</v>
      </c>
      <c r="H674" s="150" t="str">
        <f t="shared" si="62"/>
        <v>OK</v>
      </c>
      <c r="I674" s="443">
        <v>46203</v>
      </c>
      <c r="J674" s="125" t="s">
        <v>928</v>
      </c>
      <c r="K674" s="125" t="s">
        <v>929</v>
      </c>
      <c r="L674" s="125">
        <v>25</v>
      </c>
      <c r="M674" s="125">
        <v>1</v>
      </c>
      <c r="N674" s="125">
        <v>4</v>
      </c>
      <c r="O674" s="125">
        <v>0</v>
      </c>
      <c r="P674" s="125">
        <v>0</v>
      </c>
      <c r="Q674" s="125">
        <v>0</v>
      </c>
      <c r="S674" s="146" t="str">
        <f t="shared" si="63"/>
        <v>Worker-Com-3</v>
      </c>
    </row>
    <row r="675" spans="1:19" x14ac:dyDescent="0.45">
      <c r="A675" s="144" t="str">
        <f t="shared" si="64"/>
        <v>SK3CW0002</v>
      </c>
      <c r="B675" s="143" t="str">
        <f t="shared" si="65"/>
        <v>Jun2026_SK3CW0002</v>
      </c>
      <c r="C675" s="143" t="str">
        <f>IF(A675="","",IF(COUNTIF($B$2:B674,B675)&gt;0,"⚠ DUPLICATE","OK"))</f>
        <v>OK</v>
      </c>
      <c r="D675" s="146" t="str">
        <f>IF($A675="","",IF(ISNA(_xlfn.XLOOKUP(TRIM($A675),MASTER_Workers!$B$2:$B$474,MASTER_Workers!$B$2:$B$474)),"Master Missing","OK"))</f>
        <v>OK</v>
      </c>
      <c r="E675" s="146" t="str">
        <f>IF(A675="","",IF(COUNTIF(Month_Engine!B:B,TRIM(J675))&gt;0,"OK","Missing"))</f>
        <v>OK</v>
      </c>
      <c r="F675" s="146">
        <f t="shared" si="66"/>
        <v>30</v>
      </c>
      <c r="G675" s="146">
        <f t="shared" si="61"/>
        <v>21</v>
      </c>
      <c r="H675" s="150" t="str">
        <f t="shared" si="62"/>
        <v>OK</v>
      </c>
      <c r="I675" s="443">
        <v>46203</v>
      </c>
      <c r="J675" s="125" t="s">
        <v>616</v>
      </c>
      <c r="K675" s="125" t="s">
        <v>617</v>
      </c>
      <c r="L675" s="125">
        <v>21</v>
      </c>
      <c r="M675" s="125">
        <v>5</v>
      </c>
      <c r="N675" s="125">
        <v>4</v>
      </c>
      <c r="O675" s="125">
        <v>0</v>
      </c>
      <c r="P675" s="125">
        <v>0</v>
      </c>
      <c r="Q675" s="125">
        <v>0</v>
      </c>
      <c r="S675" s="146" t="str">
        <f t="shared" si="63"/>
        <v>Worker-3</v>
      </c>
    </row>
    <row r="676" spans="1:19" x14ac:dyDescent="0.45">
      <c r="A676" s="144" t="str">
        <f t="shared" si="64"/>
        <v>SK3CW0004</v>
      </c>
      <c r="B676" s="143" t="str">
        <f t="shared" si="65"/>
        <v>Jun2026_SK3CW0004</v>
      </c>
      <c r="C676" s="143" t="str">
        <f>IF(A676="","",IF(COUNTIF($B$2:B675,B676)&gt;0,"⚠ DUPLICATE","OK"))</f>
        <v>OK</v>
      </c>
      <c r="D676" s="146" t="str">
        <f>IF($A676="","",IF(ISNA(_xlfn.XLOOKUP(TRIM($A676),MASTER_Workers!$B$2:$B$474,MASTER_Workers!$B$2:$B$474)),"Master Missing","OK"))</f>
        <v>OK</v>
      </c>
      <c r="E676" s="146" t="str">
        <f>IF(A676="","",IF(COUNTIF(Month_Engine!B:B,TRIM(J676))&gt;0,"OK","Missing"))</f>
        <v>OK</v>
      </c>
      <c r="F676" s="146">
        <f t="shared" si="66"/>
        <v>30</v>
      </c>
      <c r="G676" s="146">
        <f t="shared" si="61"/>
        <v>22</v>
      </c>
      <c r="H676" s="150" t="str">
        <f t="shared" si="62"/>
        <v>OK</v>
      </c>
      <c r="I676" s="443">
        <v>46203</v>
      </c>
      <c r="J676" s="125" t="s">
        <v>618</v>
      </c>
      <c r="K676" s="125" t="s">
        <v>619</v>
      </c>
      <c r="L676" s="125">
        <v>22</v>
      </c>
      <c r="M676" s="125">
        <v>4</v>
      </c>
      <c r="N676" s="125">
        <v>4</v>
      </c>
      <c r="O676" s="125">
        <v>0</v>
      </c>
      <c r="P676" s="125">
        <v>0</v>
      </c>
      <c r="Q676" s="125">
        <v>0</v>
      </c>
      <c r="S676" s="146" t="str">
        <f t="shared" si="63"/>
        <v>Worker-3</v>
      </c>
    </row>
    <row r="677" spans="1:19" x14ac:dyDescent="0.45">
      <c r="A677" s="144" t="str">
        <f t="shared" si="64"/>
        <v>SK3CW0006</v>
      </c>
      <c r="B677" s="143" t="str">
        <f t="shared" si="65"/>
        <v>Jun2026_SK3CW0006</v>
      </c>
      <c r="C677" s="143" t="str">
        <f>IF(A677="","",IF(COUNTIF($B$2:B676,B677)&gt;0,"⚠ DUPLICATE","OK"))</f>
        <v>OK</v>
      </c>
      <c r="D677" s="146" t="str">
        <f>IF($A677="","",IF(ISNA(_xlfn.XLOOKUP(TRIM($A677),MASTER_Workers!$B$2:$B$474,MASTER_Workers!$B$2:$B$474)),"Master Missing","OK"))</f>
        <v>OK</v>
      </c>
      <c r="E677" s="146" t="str">
        <f>IF(A677="","",IF(COUNTIF(Month_Engine!B:B,TRIM(J677))&gt;0,"OK","Missing"))</f>
        <v>OK</v>
      </c>
      <c r="F677" s="146">
        <f t="shared" si="66"/>
        <v>30</v>
      </c>
      <c r="G677" s="146">
        <f t="shared" si="61"/>
        <v>23</v>
      </c>
      <c r="H677" s="150" t="str">
        <f t="shared" si="62"/>
        <v>OK</v>
      </c>
      <c r="I677" s="443">
        <v>46203</v>
      </c>
      <c r="J677" s="125" t="s">
        <v>620</v>
      </c>
      <c r="K677" s="125" t="s">
        <v>621</v>
      </c>
      <c r="L677" s="125">
        <v>23</v>
      </c>
      <c r="M677" s="125">
        <v>3</v>
      </c>
      <c r="N677" s="125">
        <v>4</v>
      </c>
      <c r="O677" s="125">
        <v>0</v>
      </c>
      <c r="P677" s="125">
        <v>0</v>
      </c>
      <c r="Q677" s="125">
        <v>0</v>
      </c>
      <c r="S677" s="146" t="str">
        <f t="shared" si="63"/>
        <v>Worker-3</v>
      </c>
    </row>
    <row r="678" spans="1:19" x14ac:dyDescent="0.45">
      <c r="A678" s="144" t="str">
        <f t="shared" si="64"/>
        <v>SK3CW0010</v>
      </c>
      <c r="B678" s="143" t="str">
        <f t="shared" si="65"/>
        <v>Jun2026_SK3CW0010</v>
      </c>
      <c r="C678" s="143" t="str">
        <f>IF(A678="","",IF(COUNTIF($B$2:B677,B678)&gt;0,"⚠ DUPLICATE","OK"))</f>
        <v>OK</v>
      </c>
      <c r="D678" s="146" t="str">
        <f>IF($A678="","",IF(ISNA(_xlfn.XLOOKUP(TRIM($A678),MASTER_Workers!$B$2:$B$474,MASTER_Workers!$B$2:$B$474)),"Master Missing","OK"))</f>
        <v>OK</v>
      </c>
      <c r="E678" s="146" t="str">
        <f>IF(A678="","",IF(COUNTIF(Month_Engine!B:B,TRIM(J678))&gt;0,"OK","Missing"))</f>
        <v>OK</v>
      </c>
      <c r="F678" s="146">
        <f t="shared" si="66"/>
        <v>30</v>
      </c>
      <c r="G678" s="146">
        <f t="shared" si="61"/>
        <v>13</v>
      </c>
      <c r="H678" s="150" t="str">
        <f t="shared" si="62"/>
        <v>OK</v>
      </c>
      <c r="I678" s="443">
        <v>46203</v>
      </c>
      <c r="J678" s="125" t="s">
        <v>622</v>
      </c>
      <c r="K678" s="125" t="s">
        <v>623</v>
      </c>
      <c r="L678" s="125">
        <v>13</v>
      </c>
      <c r="M678" s="125">
        <v>13</v>
      </c>
      <c r="N678" s="125">
        <v>4</v>
      </c>
      <c r="O678" s="125">
        <v>0</v>
      </c>
      <c r="P678" s="125">
        <v>0</v>
      </c>
      <c r="Q678" s="125">
        <v>0</v>
      </c>
      <c r="S678" s="146" t="str">
        <f t="shared" si="63"/>
        <v>Worker-3</v>
      </c>
    </row>
    <row r="679" spans="1:19" x14ac:dyDescent="0.45">
      <c r="A679" s="144" t="str">
        <f t="shared" si="64"/>
        <v>SK3CW0013</v>
      </c>
      <c r="B679" s="143" t="str">
        <f t="shared" si="65"/>
        <v>Jun2026_SK3CW0013</v>
      </c>
      <c r="C679" s="143" t="str">
        <f>IF(A679="","",IF(COUNTIF($B$2:B678,B679)&gt;0,"⚠ DUPLICATE","OK"))</f>
        <v>OK</v>
      </c>
      <c r="D679" s="146" t="str">
        <f>IF($A679="","",IF(ISNA(_xlfn.XLOOKUP(TRIM($A679),MASTER_Workers!$B$2:$B$474,MASTER_Workers!$B$2:$B$474)),"Master Missing","OK"))</f>
        <v>OK</v>
      </c>
      <c r="E679" s="146" t="str">
        <f>IF(A679="","",IF(COUNTIF(Month_Engine!B:B,TRIM(J679))&gt;0,"OK","Missing"))</f>
        <v>OK</v>
      </c>
      <c r="F679" s="146">
        <f t="shared" si="66"/>
        <v>30</v>
      </c>
      <c r="G679" s="146">
        <f t="shared" si="61"/>
        <v>21</v>
      </c>
      <c r="H679" s="150" t="str">
        <f t="shared" si="62"/>
        <v>OK</v>
      </c>
      <c r="I679" s="443">
        <v>46203</v>
      </c>
      <c r="J679" s="125" t="s">
        <v>624</v>
      </c>
      <c r="K679" s="125" t="s">
        <v>625</v>
      </c>
      <c r="L679" s="125">
        <v>21</v>
      </c>
      <c r="M679" s="125">
        <v>5</v>
      </c>
      <c r="N679" s="125">
        <v>4</v>
      </c>
      <c r="O679" s="125">
        <v>0</v>
      </c>
      <c r="P679" s="125">
        <v>0</v>
      </c>
      <c r="Q679" s="125">
        <v>0</v>
      </c>
      <c r="S679" s="146" t="str">
        <f t="shared" si="63"/>
        <v>Worker-3</v>
      </c>
    </row>
    <row r="680" spans="1:19" x14ac:dyDescent="0.45">
      <c r="A680" s="144" t="str">
        <f t="shared" si="64"/>
        <v>SK3CW0014</v>
      </c>
      <c r="B680" s="143" t="str">
        <f t="shared" si="65"/>
        <v>Jun2026_SK3CW0014</v>
      </c>
      <c r="C680" s="143" t="str">
        <f>IF(A680="","",IF(COUNTIF($B$2:B679,B680)&gt;0,"⚠ DUPLICATE","OK"))</f>
        <v>OK</v>
      </c>
      <c r="D680" s="146" t="str">
        <f>IF($A680="","",IF(ISNA(_xlfn.XLOOKUP(TRIM($A680),MASTER_Workers!$B$2:$B$474,MASTER_Workers!$B$2:$B$474)),"Master Missing","OK"))</f>
        <v>OK</v>
      </c>
      <c r="E680" s="146" t="str">
        <f>IF(A680="","",IF(COUNTIF(Month_Engine!B:B,TRIM(J680))&gt;0,"OK","Missing"))</f>
        <v>OK</v>
      </c>
      <c r="F680" s="146">
        <f t="shared" si="66"/>
        <v>30</v>
      </c>
      <c r="G680" s="146">
        <f t="shared" si="61"/>
        <v>19</v>
      </c>
      <c r="H680" s="150" t="str">
        <f t="shared" si="62"/>
        <v>OK</v>
      </c>
      <c r="I680" s="443">
        <v>46203</v>
      </c>
      <c r="J680" s="125" t="s">
        <v>626</v>
      </c>
      <c r="K680" s="125" t="s">
        <v>627</v>
      </c>
      <c r="L680" s="125">
        <v>19</v>
      </c>
      <c r="M680" s="125">
        <v>7</v>
      </c>
      <c r="N680" s="125">
        <v>4</v>
      </c>
      <c r="O680" s="125">
        <v>0</v>
      </c>
      <c r="P680" s="125">
        <v>0</v>
      </c>
      <c r="Q680" s="125">
        <v>0</v>
      </c>
      <c r="S680" s="146" t="str">
        <f t="shared" si="63"/>
        <v>Worker-3</v>
      </c>
    </row>
    <row r="681" spans="1:19" x14ac:dyDescent="0.45">
      <c r="A681" s="144" t="str">
        <f t="shared" si="64"/>
        <v>SK3CW0016</v>
      </c>
      <c r="B681" s="143" t="str">
        <f t="shared" si="65"/>
        <v>Jun2026_SK3CW0016</v>
      </c>
      <c r="C681" s="143" t="str">
        <f>IF(A681="","",IF(COUNTIF($B$2:B680,B681)&gt;0,"⚠ DUPLICATE","OK"))</f>
        <v>OK</v>
      </c>
      <c r="D681" s="146" t="str">
        <f>IF($A681="","",IF(ISNA(_xlfn.XLOOKUP(TRIM($A681),MASTER_Workers!$B$2:$B$474,MASTER_Workers!$B$2:$B$474)),"Master Missing","OK"))</f>
        <v>OK</v>
      </c>
      <c r="E681" s="146" t="str">
        <f>IF(A681="","",IF(COUNTIF(Month_Engine!B:B,TRIM(J681))&gt;0,"OK","Missing"))</f>
        <v>OK</v>
      </c>
      <c r="F681" s="146">
        <f t="shared" si="66"/>
        <v>30</v>
      </c>
      <c r="G681" s="146">
        <f t="shared" si="61"/>
        <v>21</v>
      </c>
      <c r="H681" s="150" t="str">
        <f t="shared" si="62"/>
        <v>OK</v>
      </c>
      <c r="I681" s="443">
        <v>46203</v>
      </c>
      <c r="J681" s="125" t="s">
        <v>628</v>
      </c>
      <c r="K681" s="125" t="s">
        <v>629</v>
      </c>
      <c r="L681" s="125">
        <v>21</v>
      </c>
      <c r="M681" s="125">
        <v>5</v>
      </c>
      <c r="N681" s="125">
        <v>4</v>
      </c>
      <c r="O681" s="125">
        <v>0</v>
      </c>
      <c r="P681" s="125">
        <v>0</v>
      </c>
      <c r="Q681" s="125">
        <v>0</v>
      </c>
      <c r="S681" s="146" t="str">
        <f t="shared" si="63"/>
        <v>Worker-3</v>
      </c>
    </row>
    <row r="682" spans="1:19" x14ac:dyDescent="0.45">
      <c r="A682" s="144" t="str">
        <f t="shared" si="64"/>
        <v>SK3CW0017</v>
      </c>
      <c r="B682" s="143" t="str">
        <f t="shared" si="65"/>
        <v>Jun2026_SK3CW0017</v>
      </c>
      <c r="C682" s="143" t="str">
        <f>IF(A682="","",IF(COUNTIF($B$2:B681,B682)&gt;0,"⚠ DUPLICATE","OK"))</f>
        <v>OK</v>
      </c>
      <c r="D682" s="146" t="str">
        <f>IF($A682="","",IF(ISNA(_xlfn.XLOOKUP(TRIM($A682),MASTER_Workers!$B$2:$B$474,MASTER_Workers!$B$2:$B$474)),"Master Missing","OK"))</f>
        <v>OK</v>
      </c>
      <c r="E682" s="146" t="str">
        <f>IF(A682="","",IF(COUNTIF(Month_Engine!B:B,TRIM(J682))&gt;0,"OK","Missing"))</f>
        <v>OK</v>
      </c>
      <c r="F682" s="146">
        <f t="shared" si="66"/>
        <v>30</v>
      </c>
      <c r="G682" s="146">
        <f t="shared" si="61"/>
        <v>23</v>
      </c>
      <c r="H682" s="150" t="str">
        <f t="shared" si="62"/>
        <v>OK</v>
      </c>
      <c r="I682" s="443">
        <v>46203</v>
      </c>
      <c r="J682" s="125" t="s">
        <v>630</v>
      </c>
      <c r="K682" s="125" t="s">
        <v>631</v>
      </c>
      <c r="L682" s="125">
        <v>23</v>
      </c>
      <c r="M682" s="125">
        <v>3</v>
      </c>
      <c r="N682" s="125">
        <v>4</v>
      </c>
      <c r="O682" s="125">
        <v>0</v>
      </c>
      <c r="P682" s="125">
        <v>0</v>
      </c>
      <c r="Q682" s="125">
        <v>0</v>
      </c>
      <c r="S682" s="146" t="str">
        <f t="shared" si="63"/>
        <v>Worker-3</v>
      </c>
    </row>
    <row r="683" spans="1:19" x14ac:dyDescent="0.45">
      <c r="A683" s="144" t="str">
        <f t="shared" si="64"/>
        <v>SK3CW0018</v>
      </c>
      <c r="B683" s="143" t="str">
        <f t="shared" si="65"/>
        <v>Jun2026_SK3CW0018</v>
      </c>
      <c r="C683" s="143" t="str">
        <f>IF(A683="","",IF(COUNTIF($B$2:B682,B683)&gt;0,"⚠ DUPLICATE","OK"))</f>
        <v>OK</v>
      </c>
      <c r="D683" s="146" t="str">
        <f>IF($A683="","",IF(ISNA(_xlfn.XLOOKUP(TRIM($A683),MASTER_Workers!$B$2:$B$474,MASTER_Workers!$B$2:$B$474)),"Master Missing","OK"))</f>
        <v>OK</v>
      </c>
      <c r="E683" s="146" t="str">
        <f>IF(A683="","",IF(COUNTIF(Month_Engine!B:B,TRIM(J683))&gt;0,"OK","Missing"))</f>
        <v>OK</v>
      </c>
      <c r="F683" s="146">
        <f t="shared" si="66"/>
        <v>30</v>
      </c>
      <c r="G683" s="146">
        <f t="shared" si="61"/>
        <v>18</v>
      </c>
      <c r="H683" s="150" t="str">
        <f t="shared" si="62"/>
        <v>OK</v>
      </c>
      <c r="I683" s="443">
        <v>46203</v>
      </c>
      <c r="J683" s="125" t="s">
        <v>632</v>
      </c>
      <c r="K683" s="125" t="s">
        <v>633</v>
      </c>
      <c r="L683" s="125">
        <v>18</v>
      </c>
      <c r="M683" s="125">
        <v>8</v>
      </c>
      <c r="N683" s="125">
        <v>4</v>
      </c>
      <c r="O683" s="125">
        <v>0</v>
      </c>
      <c r="P683" s="125">
        <v>0</v>
      </c>
      <c r="Q683" s="125">
        <v>0</v>
      </c>
      <c r="S683" s="146" t="str">
        <f t="shared" si="63"/>
        <v>Worker-3</v>
      </c>
    </row>
    <row r="684" spans="1:19" x14ac:dyDescent="0.45">
      <c r="A684" s="144" t="str">
        <f t="shared" si="64"/>
        <v>SK3CW0022</v>
      </c>
      <c r="B684" s="143" t="str">
        <f t="shared" si="65"/>
        <v>Jun2026_SK3CW0022</v>
      </c>
      <c r="C684" s="143" t="str">
        <f>IF(A684="","",IF(COUNTIF($B$2:B683,B684)&gt;0,"⚠ DUPLICATE","OK"))</f>
        <v>OK</v>
      </c>
      <c r="D684" s="146" t="str">
        <f>IF($A684="","",IF(ISNA(_xlfn.XLOOKUP(TRIM($A684),MASTER_Workers!$B$2:$B$474,MASTER_Workers!$B$2:$B$474)),"Master Missing","OK"))</f>
        <v>OK</v>
      </c>
      <c r="E684" s="146" t="str">
        <f>IF(A684="","",IF(COUNTIF(Month_Engine!B:B,TRIM(J684))&gt;0,"OK","Missing"))</f>
        <v>OK</v>
      </c>
      <c r="F684" s="146">
        <f t="shared" si="66"/>
        <v>30</v>
      </c>
      <c r="G684" s="146">
        <f t="shared" si="61"/>
        <v>22.5</v>
      </c>
      <c r="H684" s="150" t="str">
        <f t="shared" si="62"/>
        <v>OK</v>
      </c>
      <c r="I684" s="443">
        <v>46203</v>
      </c>
      <c r="J684" s="125" t="s">
        <v>634</v>
      </c>
      <c r="K684" s="125" t="s">
        <v>635</v>
      </c>
      <c r="L684" s="125">
        <v>22.5</v>
      </c>
      <c r="M684" s="125">
        <v>3.5</v>
      </c>
      <c r="N684" s="125">
        <v>4</v>
      </c>
      <c r="O684" s="125">
        <v>0</v>
      </c>
      <c r="P684" s="125">
        <v>0</v>
      </c>
      <c r="Q684" s="125">
        <v>0</v>
      </c>
      <c r="S684" s="146" t="str">
        <f t="shared" si="63"/>
        <v>Worker-3</v>
      </c>
    </row>
    <row r="685" spans="1:19" x14ac:dyDescent="0.45">
      <c r="A685" s="144" t="str">
        <f t="shared" si="64"/>
        <v>SK3CW0023</v>
      </c>
      <c r="B685" s="143" t="str">
        <f t="shared" si="65"/>
        <v>Jun2026_SK3CW0023</v>
      </c>
      <c r="C685" s="143" t="str">
        <f>IF(A685="","",IF(COUNTIF($B$2:B684,B685)&gt;0,"⚠ DUPLICATE","OK"))</f>
        <v>OK</v>
      </c>
      <c r="D685" s="146" t="str">
        <f>IF($A685="","",IF(ISNA(_xlfn.XLOOKUP(TRIM($A685),MASTER_Workers!$B$2:$B$474,MASTER_Workers!$B$2:$B$474)),"Master Missing","OK"))</f>
        <v>OK</v>
      </c>
      <c r="E685" s="146" t="str">
        <f>IF(A685="","",IF(COUNTIF(Month_Engine!B:B,TRIM(J685))&gt;0,"OK","Missing"))</f>
        <v>OK</v>
      </c>
      <c r="F685" s="146">
        <f t="shared" si="66"/>
        <v>30</v>
      </c>
      <c r="G685" s="146">
        <f t="shared" si="61"/>
        <v>25</v>
      </c>
      <c r="H685" s="150" t="str">
        <f t="shared" si="62"/>
        <v>OK</v>
      </c>
      <c r="I685" s="443">
        <v>46203</v>
      </c>
      <c r="J685" s="125" t="s">
        <v>636</v>
      </c>
      <c r="K685" s="125" t="s">
        <v>637</v>
      </c>
      <c r="L685" s="125">
        <v>25</v>
      </c>
      <c r="M685" s="125">
        <v>1</v>
      </c>
      <c r="N685" s="125">
        <v>4</v>
      </c>
      <c r="O685" s="125">
        <v>0</v>
      </c>
      <c r="P685" s="125">
        <v>0</v>
      </c>
      <c r="Q685" s="125">
        <v>0</v>
      </c>
      <c r="S685" s="146" t="str">
        <f t="shared" si="63"/>
        <v>Worker-3</v>
      </c>
    </row>
    <row r="686" spans="1:19" x14ac:dyDescent="0.45">
      <c r="A686" s="144" t="str">
        <f t="shared" si="64"/>
        <v>SK3CW0024</v>
      </c>
      <c r="B686" s="143" t="str">
        <f t="shared" si="65"/>
        <v>Jun2026_SK3CW0024</v>
      </c>
      <c r="C686" s="143" t="str">
        <f>IF(A686="","",IF(COUNTIF($B$2:B685,B686)&gt;0,"⚠ DUPLICATE","OK"))</f>
        <v>OK</v>
      </c>
      <c r="D686" s="146" t="str">
        <f>IF($A686="","",IF(ISNA(_xlfn.XLOOKUP(TRIM($A686),MASTER_Workers!$B$2:$B$474,MASTER_Workers!$B$2:$B$474)),"Master Missing","OK"))</f>
        <v>OK</v>
      </c>
      <c r="E686" s="146" t="str">
        <f>IF(A686="","",IF(COUNTIF(Month_Engine!B:B,TRIM(J686))&gt;0,"OK","Missing"))</f>
        <v>OK</v>
      </c>
      <c r="F686" s="146">
        <f t="shared" si="66"/>
        <v>30</v>
      </c>
      <c r="G686" s="146">
        <f t="shared" si="61"/>
        <v>20</v>
      </c>
      <c r="H686" s="150" t="str">
        <f t="shared" si="62"/>
        <v>OK</v>
      </c>
      <c r="I686" s="443">
        <v>46203</v>
      </c>
      <c r="J686" s="125" t="s">
        <v>638</v>
      </c>
      <c r="K686" s="125" t="s">
        <v>639</v>
      </c>
      <c r="L686" s="125">
        <v>20</v>
      </c>
      <c r="M686" s="125">
        <v>6</v>
      </c>
      <c r="N686" s="125">
        <v>4</v>
      </c>
      <c r="O686" s="125">
        <v>0</v>
      </c>
      <c r="P686" s="125">
        <v>0</v>
      </c>
      <c r="Q686" s="125">
        <v>0</v>
      </c>
      <c r="S686" s="146" t="str">
        <f t="shared" si="63"/>
        <v>Worker-3</v>
      </c>
    </row>
    <row r="687" spans="1:19" x14ac:dyDescent="0.45">
      <c r="A687" s="144" t="str">
        <f t="shared" si="64"/>
        <v>SK3CW0028</v>
      </c>
      <c r="B687" s="143" t="str">
        <f t="shared" si="65"/>
        <v>Jun2026_SK3CW0028</v>
      </c>
      <c r="C687" s="143" t="str">
        <f>IF(A687="","",IF(COUNTIF($B$2:B686,B687)&gt;0,"⚠ DUPLICATE","OK"))</f>
        <v>OK</v>
      </c>
      <c r="D687" s="146" t="str">
        <f>IF($A687="","",IF(ISNA(_xlfn.XLOOKUP(TRIM($A687),MASTER_Workers!$B$2:$B$474,MASTER_Workers!$B$2:$B$474)),"Master Missing","OK"))</f>
        <v>OK</v>
      </c>
      <c r="E687" s="146" t="str">
        <f>IF(A687="","",IF(COUNTIF(Month_Engine!B:B,TRIM(J687))&gt;0,"OK","Missing"))</f>
        <v>OK</v>
      </c>
      <c r="F687" s="146">
        <f t="shared" si="66"/>
        <v>30</v>
      </c>
      <c r="G687" s="146">
        <f t="shared" si="61"/>
        <v>25</v>
      </c>
      <c r="H687" s="150" t="str">
        <f t="shared" si="62"/>
        <v>OK</v>
      </c>
      <c r="I687" s="443">
        <v>46203</v>
      </c>
      <c r="J687" s="125" t="s">
        <v>640</v>
      </c>
      <c r="K687" s="125" t="s">
        <v>641</v>
      </c>
      <c r="L687" s="125">
        <v>25</v>
      </c>
      <c r="M687" s="125">
        <v>1</v>
      </c>
      <c r="N687" s="125">
        <v>4</v>
      </c>
      <c r="O687" s="125">
        <v>0</v>
      </c>
      <c r="P687" s="125">
        <v>0</v>
      </c>
      <c r="Q687" s="125">
        <v>0</v>
      </c>
      <c r="S687" s="146" t="str">
        <f t="shared" si="63"/>
        <v>Worker-3</v>
      </c>
    </row>
    <row r="688" spans="1:19" x14ac:dyDescent="0.45">
      <c r="A688" s="144" t="str">
        <f t="shared" si="64"/>
        <v>SK3CW0031</v>
      </c>
      <c r="B688" s="143" t="str">
        <f t="shared" si="65"/>
        <v>Jun2026_SK3CW0031</v>
      </c>
      <c r="C688" s="143" t="str">
        <f>IF(A688="","",IF(COUNTIF($B$2:B687,B688)&gt;0,"⚠ DUPLICATE","OK"))</f>
        <v>OK</v>
      </c>
      <c r="D688" s="146" t="str">
        <f>IF($A688="","",IF(ISNA(_xlfn.XLOOKUP(TRIM($A688),MASTER_Workers!$B$2:$B$474,MASTER_Workers!$B$2:$B$474)),"Master Missing","OK"))</f>
        <v>OK</v>
      </c>
      <c r="E688" s="146" t="str">
        <f>IF(A688="","",IF(COUNTIF(Month_Engine!B:B,TRIM(J688))&gt;0,"OK","Missing"))</f>
        <v>OK</v>
      </c>
      <c r="F688" s="146">
        <f t="shared" si="66"/>
        <v>30</v>
      </c>
      <c r="G688" s="146">
        <f t="shared" si="61"/>
        <v>20</v>
      </c>
      <c r="H688" s="150" t="str">
        <f t="shared" si="62"/>
        <v>OK</v>
      </c>
      <c r="I688" s="443">
        <v>46203</v>
      </c>
      <c r="J688" s="125" t="s">
        <v>644</v>
      </c>
      <c r="K688" s="125" t="s">
        <v>645</v>
      </c>
      <c r="L688" s="125">
        <v>20</v>
      </c>
      <c r="M688" s="125">
        <v>6</v>
      </c>
      <c r="N688" s="125">
        <v>4</v>
      </c>
      <c r="O688" s="125">
        <v>0</v>
      </c>
      <c r="P688" s="125">
        <v>0</v>
      </c>
      <c r="Q688" s="125">
        <v>0</v>
      </c>
      <c r="S688" s="146" t="str">
        <f t="shared" si="63"/>
        <v>Worker-3</v>
      </c>
    </row>
    <row r="689" spans="1:19" x14ac:dyDescent="0.45">
      <c r="A689" s="144" t="str">
        <f t="shared" si="64"/>
        <v>SK3CW0032</v>
      </c>
      <c r="B689" s="143" t="str">
        <f t="shared" si="65"/>
        <v>Jun2026_SK3CW0032</v>
      </c>
      <c r="C689" s="143" t="str">
        <f>IF(A689="","",IF(COUNTIF($B$2:B688,B689)&gt;0,"⚠ DUPLICATE","OK"))</f>
        <v>OK</v>
      </c>
      <c r="D689" s="146" t="str">
        <f>IF($A689="","",IF(ISNA(_xlfn.XLOOKUP(TRIM($A689),MASTER_Workers!$B$2:$B$474,MASTER_Workers!$B$2:$B$474)),"Master Missing","OK"))</f>
        <v>OK</v>
      </c>
      <c r="E689" s="146" t="str">
        <f>IF(A689="","",IF(COUNTIF(Month_Engine!B:B,TRIM(J689))&gt;0,"OK","Missing"))</f>
        <v>OK</v>
      </c>
      <c r="F689" s="146">
        <f t="shared" si="66"/>
        <v>30</v>
      </c>
      <c r="G689" s="146">
        <f t="shared" si="61"/>
        <v>21</v>
      </c>
      <c r="H689" s="150" t="str">
        <f t="shared" si="62"/>
        <v>OK</v>
      </c>
      <c r="I689" s="443">
        <v>46203</v>
      </c>
      <c r="J689" s="125" t="s">
        <v>646</v>
      </c>
      <c r="K689" s="125" t="s">
        <v>647</v>
      </c>
      <c r="L689" s="125">
        <v>21</v>
      </c>
      <c r="M689" s="125">
        <v>5</v>
      </c>
      <c r="N689" s="125">
        <v>4</v>
      </c>
      <c r="O689" s="125">
        <v>0</v>
      </c>
      <c r="P689" s="125">
        <v>0</v>
      </c>
      <c r="Q689" s="125">
        <v>0</v>
      </c>
      <c r="S689" s="146" t="str">
        <f t="shared" si="63"/>
        <v>Worker-3</v>
      </c>
    </row>
    <row r="690" spans="1:19" x14ac:dyDescent="0.45">
      <c r="A690" s="144" t="str">
        <f t="shared" si="64"/>
        <v>SK3CW0033</v>
      </c>
      <c r="B690" s="143" t="str">
        <f t="shared" si="65"/>
        <v>Jun2026_SK3CW0033</v>
      </c>
      <c r="C690" s="143" t="str">
        <f>IF(A690="","",IF(COUNTIF($B$2:B689,B690)&gt;0,"⚠ DUPLICATE","OK"))</f>
        <v>OK</v>
      </c>
      <c r="D690" s="146" t="str">
        <f>IF($A690="","",IF(ISNA(_xlfn.XLOOKUP(TRIM($A690),MASTER_Workers!$B$2:$B$474,MASTER_Workers!$B$2:$B$474)),"Master Missing","OK"))</f>
        <v>OK</v>
      </c>
      <c r="E690" s="146" t="str">
        <f>IF(A690="","",IF(COUNTIF(Month_Engine!B:B,TRIM(J690))&gt;0,"OK","Missing"))</f>
        <v>OK</v>
      </c>
      <c r="F690" s="146">
        <f t="shared" si="66"/>
        <v>30</v>
      </c>
      <c r="G690" s="146">
        <f t="shared" si="61"/>
        <v>26</v>
      </c>
      <c r="H690" s="150" t="str">
        <f t="shared" si="62"/>
        <v>OK</v>
      </c>
      <c r="I690" s="443">
        <v>46203</v>
      </c>
      <c r="J690" s="125" t="s">
        <v>648</v>
      </c>
      <c r="K690" s="125" t="s">
        <v>649</v>
      </c>
      <c r="L690" s="125">
        <v>26</v>
      </c>
      <c r="M690" s="125">
        <v>0</v>
      </c>
      <c r="N690" s="125">
        <v>4</v>
      </c>
      <c r="O690" s="125">
        <v>0</v>
      </c>
      <c r="P690" s="125">
        <v>0</v>
      </c>
      <c r="Q690" s="125">
        <v>0</v>
      </c>
      <c r="S690" s="146" t="str">
        <f t="shared" si="63"/>
        <v>Worker-3</v>
      </c>
    </row>
    <row r="691" spans="1:19" x14ac:dyDescent="0.45">
      <c r="A691" s="144" t="str">
        <f t="shared" si="64"/>
        <v>SK3CW0035</v>
      </c>
      <c r="B691" s="143" t="str">
        <f t="shared" si="65"/>
        <v>Jun2026_SK3CW0035</v>
      </c>
      <c r="C691" s="143" t="str">
        <f>IF(A691="","",IF(COUNTIF($B$2:B690,B691)&gt;0,"⚠ DUPLICATE","OK"))</f>
        <v>OK</v>
      </c>
      <c r="D691" s="146" t="str">
        <f>IF($A691="","",IF(ISNA(_xlfn.XLOOKUP(TRIM($A691),MASTER_Workers!$B$2:$B$474,MASTER_Workers!$B$2:$B$474)),"Master Missing","OK"))</f>
        <v>OK</v>
      </c>
      <c r="E691" s="146" t="str">
        <f>IF(A691="","",IF(COUNTIF(Month_Engine!B:B,TRIM(J691))&gt;0,"OK","Missing"))</f>
        <v>OK</v>
      </c>
      <c r="F691" s="146">
        <f t="shared" si="66"/>
        <v>30</v>
      </c>
      <c r="G691" s="146">
        <f t="shared" si="61"/>
        <v>20</v>
      </c>
      <c r="H691" s="150" t="str">
        <f t="shared" si="62"/>
        <v>OK</v>
      </c>
      <c r="I691" s="443">
        <v>46203</v>
      </c>
      <c r="J691" s="125" t="s">
        <v>650</v>
      </c>
      <c r="K691" s="125" t="s">
        <v>651</v>
      </c>
      <c r="L691" s="125">
        <v>20</v>
      </c>
      <c r="M691" s="125">
        <v>6</v>
      </c>
      <c r="N691" s="125">
        <v>4</v>
      </c>
      <c r="O691" s="125">
        <v>0</v>
      </c>
      <c r="P691" s="125">
        <v>0</v>
      </c>
      <c r="Q691" s="125">
        <v>0</v>
      </c>
      <c r="S691" s="146" t="str">
        <f t="shared" si="63"/>
        <v>Worker-3</v>
      </c>
    </row>
    <row r="692" spans="1:19" x14ac:dyDescent="0.45">
      <c r="A692" s="144" t="str">
        <f t="shared" si="64"/>
        <v>SK3CW0036</v>
      </c>
      <c r="B692" s="143" t="str">
        <f t="shared" si="65"/>
        <v>Jun2026_SK3CW0036</v>
      </c>
      <c r="C692" s="143" t="str">
        <f>IF(A692="","",IF(COUNTIF($B$2:B691,B692)&gt;0,"⚠ DUPLICATE","OK"))</f>
        <v>OK</v>
      </c>
      <c r="D692" s="146" t="str">
        <f>IF($A692="","",IF(ISNA(_xlfn.XLOOKUP(TRIM($A692),MASTER_Workers!$B$2:$B$474,MASTER_Workers!$B$2:$B$474)),"Master Missing","OK"))</f>
        <v>OK</v>
      </c>
      <c r="E692" s="146" t="str">
        <f>IF(A692="","",IF(COUNTIF(Month_Engine!B:B,TRIM(J692))&gt;0,"OK","Missing"))</f>
        <v>OK</v>
      </c>
      <c r="F692" s="146">
        <f t="shared" si="66"/>
        <v>30</v>
      </c>
      <c r="G692" s="146">
        <f t="shared" si="61"/>
        <v>23</v>
      </c>
      <c r="H692" s="150" t="str">
        <f t="shared" si="62"/>
        <v>OK</v>
      </c>
      <c r="I692" s="443">
        <v>46203</v>
      </c>
      <c r="J692" s="125" t="s">
        <v>652</v>
      </c>
      <c r="K692" s="125" t="s">
        <v>653</v>
      </c>
      <c r="L692" s="125">
        <v>23</v>
      </c>
      <c r="M692" s="125">
        <v>3</v>
      </c>
      <c r="N692" s="125">
        <v>4</v>
      </c>
      <c r="O692" s="125">
        <v>0</v>
      </c>
      <c r="P692" s="125">
        <v>0</v>
      </c>
      <c r="Q692" s="125">
        <v>0</v>
      </c>
      <c r="S692" s="146" t="str">
        <f t="shared" si="63"/>
        <v>Worker-3</v>
      </c>
    </row>
    <row r="693" spans="1:19" x14ac:dyDescent="0.45">
      <c r="A693" s="144" t="str">
        <f t="shared" si="64"/>
        <v>SK3CW0038</v>
      </c>
      <c r="B693" s="143" t="str">
        <f t="shared" si="65"/>
        <v>Jun2026_SK3CW0038</v>
      </c>
      <c r="C693" s="143" t="str">
        <f>IF(A693="","",IF(COUNTIF($B$2:B692,B693)&gt;0,"⚠ DUPLICATE","OK"))</f>
        <v>OK</v>
      </c>
      <c r="D693" s="146" t="str">
        <f>IF($A693="","",IF(ISNA(_xlfn.XLOOKUP(TRIM($A693),MASTER_Workers!$B$2:$B$474,MASTER_Workers!$B$2:$B$474)),"Master Missing","OK"))</f>
        <v>OK</v>
      </c>
      <c r="E693" s="146" t="str">
        <f>IF(A693="","",IF(COUNTIF(Month_Engine!B:B,TRIM(J693))&gt;0,"OK","Missing"))</f>
        <v>OK</v>
      </c>
      <c r="F693" s="146">
        <f t="shared" si="66"/>
        <v>30</v>
      </c>
      <c r="G693" s="146">
        <f t="shared" si="61"/>
        <v>23</v>
      </c>
      <c r="H693" s="150" t="str">
        <f t="shared" si="62"/>
        <v>OK</v>
      </c>
      <c r="I693" s="443">
        <v>46203</v>
      </c>
      <c r="J693" s="125" t="s">
        <v>654</v>
      </c>
      <c r="K693" s="125" t="s">
        <v>655</v>
      </c>
      <c r="L693" s="125">
        <v>23</v>
      </c>
      <c r="M693" s="125">
        <v>3</v>
      </c>
      <c r="N693" s="125">
        <v>4</v>
      </c>
      <c r="O693" s="125">
        <v>0</v>
      </c>
      <c r="P693" s="125">
        <v>0</v>
      </c>
      <c r="Q693" s="125">
        <v>0</v>
      </c>
      <c r="S693" s="146" t="str">
        <f t="shared" si="63"/>
        <v>Worker-3</v>
      </c>
    </row>
    <row r="694" spans="1:19" x14ac:dyDescent="0.45">
      <c r="A694" s="144" t="str">
        <f t="shared" si="64"/>
        <v>SK3CW0039</v>
      </c>
      <c r="B694" s="143" t="str">
        <f t="shared" si="65"/>
        <v>Jun2026_SK3CW0039</v>
      </c>
      <c r="C694" s="143" t="str">
        <f>IF(A694="","",IF(COUNTIF($B$2:B693,B694)&gt;0,"⚠ DUPLICATE","OK"))</f>
        <v>OK</v>
      </c>
      <c r="D694" s="146" t="str">
        <f>IF($A694="","",IF(ISNA(_xlfn.XLOOKUP(TRIM($A694),MASTER_Workers!$B$2:$B$474,MASTER_Workers!$B$2:$B$474)),"Master Missing","OK"))</f>
        <v>OK</v>
      </c>
      <c r="E694" s="146" t="str">
        <f>IF(A694="","",IF(COUNTIF(Month_Engine!B:B,TRIM(J694))&gt;0,"OK","Missing"))</f>
        <v>OK</v>
      </c>
      <c r="F694" s="146">
        <f t="shared" si="66"/>
        <v>30</v>
      </c>
      <c r="G694" s="146">
        <f t="shared" si="61"/>
        <v>22</v>
      </c>
      <c r="H694" s="150" t="str">
        <f t="shared" si="62"/>
        <v>OK</v>
      </c>
      <c r="I694" s="443">
        <v>46203</v>
      </c>
      <c r="J694" s="125" t="s">
        <v>656</v>
      </c>
      <c r="K694" s="125" t="s">
        <v>657</v>
      </c>
      <c r="L694" s="125">
        <v>22</v>
      </c>
      <c r="M694" s="125">
        <v>4</v>
      </c>
      <c r="N694" s="125">
        <v>4</v>
      </c>
      <c r="O694" s="125">
        <v>0</v>
      </c>
      <c r="P694" s="125">
        <v>0</v>
      </c>
      <c r="Q694" s="125">
        <v>0</v>
      </c>
      <c r="S694" s="146" t="str">
        <f t="shared" si="63"/>
        <v>Worker-3</v>
      </c>
    </row>
    <row r="695" spans="1:19" x14ac:dyDescent="0.45">
      <c r="A695" s="144" t="str">
        <f t="shared" si="64"/>
        <v>SK3CW0040</v>
      </c>
      <c r="B695" s="143" t="str">
        <f t="shared" si="65"/>
        <v>Jun2026_SK3CW0040</v>
      </c>
      <c r="C695" s="143" t="str">
        <f>IF(A695="","",IF(COUNTIF($B$2:B694,B695)&gt;0,"⚠ DUPLICATE","OK"))</f>
        <v>OK</v>
      </c>
      <c r="D695" s="146" t="str">
        <f>IF($A695="","",IF(ISNA(_xlfn.XLOOKUP(TRIM($A695),MASTER_Workers!$B$2:$B$474,MASTER_Workers!$B$2:$B$474)),"Master Missing","OK"))</f>
        <v>OK</v>
      </c>
      <c r="E695" s="146" t="str">
        <f>IF(A695="","",IF(COUNTIF(Month_Engine!B:B,TRIM(J695))&gt;0,"OK","Missing"))</f>
        <v>OK</v>
      </c>
      <c r="F695" s="146">
        <f t="shared" si="66"/>
        <v>30</v>
      </c>
      <c r="G695" s="146">
        <f t="shared" si="61"/>
        <v>22</v>
      </c>
      <c r="H695" s="150" t="str">
        <f t="shared" si="62"/>
        <v>OK</v>
      </c>
      <c r="I695" s="443">
        <v>46203</v>
      </c>
      <c r="J695" s="125" t="s">
        <v>658</v>
      </c>
      <c r="K695" s="125" t="s">
        <v>659</v>
      </c>
      <c r="L695" s="125">
        <v>22</v>
      </c>
      <c r="M695" s="125">
        <v>4</v>
      </c>
      <c r="N695" s="125">
        <v>4</v>
      </c>
      <c r="O695" s="125">
        <v>0</v>
      </c>
      <c r="P695" s="125">
        <v>0</v>
      </c>
      <c r="Q695" s="125">
        <v>0</v>
      </c>
      <c r="S695" s="146" t="str">
        <f t="shared" si="63"/>
        <v>Worker-3</v>
      </c>
    </row>
    <row r="696" spans="1:19" x14ac:dyDescent="0.45">
      <c r="A696" s="144" t="str">
        <f t="shared" si="64"/>
        <v>SK3CW0043</v>
      </c>
      <c r="B696" s="143" t="str">
        <f t="shared" si="65"/>
        <v>Jun2026_SK3CW0043</v>
      </c>
      <c r="C696" s="143" t="str">
        <f>IF(A696="","",IF(COUNTIF($B$2:B695,B696)&gt;0,"⚠ DUPLICATE","OK"))</f>
        <v>OK</v>
      </c>
      <c r="D696" s="146" t="str">
        <f>IF($A696="","",IF(ISNA(_xlfn.XLOOKUP(TRIM($A696),MASTER_Workers!$B$2:$B$474,MASTER_Workers!$B$2:$B$474)),"Master Missing","OK"))</f>
        <v>OK</v>
      </c>
      <c r="E696" s="146" t="str">
        <f>IF(A696="","",IF(COUNTIF(Month_Engine!B:B,TRIM(J696))&gt;0,"OK","Missing"))</f>
        <v>OK</v>
      </c>
      <c r="F696" s="146">
        <f t="shared" si="66"/>
        <v>30</v>
      </c>
      <c r="G696" s="146">
        <f t="shared" si="61"/>
        <v>18</v>
      </c>
      <c r="H696" s="150" t="str">
        <f t="shared" si="62"/>
        <v>OK</v>
      </c>
      <c r="I696" s="443">
        <v>46203</v>
      </c>
      <c r="J696" s="125" t="s">
        <v>660</v>
      </c>
      <c r="K696" s="125" t="s">
        <v>661</v>
      </c>
      <c r="L696" s="125">
        <v>18</v>
      </c>
      <c r="M696" s="125">
        <v>8</v>
      </c>
      <c r="N696" s="125">
        <v>4</v>
      </c>
      <c r="O696" s="125">
        <v>0</v>
      </c>
      <c r="P696" s="125">
        <v>0</v>
      </c>
      <c r="Q696" s="125">
        <v>0</v>
      </c>
      <c r="S696" s="146" t="str">
        <f t="shared" si="63"/>
        <v>Worker-3</v>
      </c>
    </row>
    <row r="697" spans="1:19" x14ac:dyDescent="0.45">
      <c r="A697" s="144" t="str">
        <f t="shared" si="64"/>
        <v>SK3CW0045</v>
      </c>
      <c r="B697" s="143" t="str">
        <f t="shared" si="65"/>
        <v>Jun2026_SK3CW0045</v>
      </c>
      <c r="C697" s="143" t="str">
        <f>IF(A697="","",IF(COUNTIF($B$2:B696,B697)&gt;0,"⚠ DUPLICATE","OK"))</f>
        <v>OK</v>
      </c>
      <c r="D697" s="146" t="str">
        <f>IF($A697="","",IF(ISNA(_xlfn.XLOOKUP(TRIM($A697),MASTER_Workers!$B$2:$B$474,MASTER_Workers!$B$2:$B$474)),"Master Missing","OK"))</f>
        <v>OK</v>
      </c>
      <c r="E697" s="146" t="str">
        <f>IF(A697="","",IF(COUNTIF(Month_Engine!B:B,TRIM(J697))&gt;0,"OK","Missing"))</f>
        <v>OK</v>
      </c>
      <c r="F697" s="146">
        <f t="shared" si="66"/>
        <v>30</v>
      </c>
      <c r="G697" s="146">
        <f t="shared" si="61"/>
        <v>26</v>
      </c>
      <c r="H697" s="150" t="str">
        <f t="shared" si="62"/>
        <v>OK</v>
      </c>
      <c r="I697" s="443">
        <v>46203</v>
      </c>
      <c r="J697" s="125" t="s">
        <v>662</v>
      </c>
      <c r="K697" s="125" t="s">
        <v>663</v>
      </c>
      <c r="L697" s="125">
        <v>26</v>
      </c>
      <c r="M697" s="125">
        <v>0</v>
      </c>
      <c r="N697" s="125">
        <v>4</v>
      </c>
      <c r="O697" s="125">
        <v>0</v>
      </c>
      <c r="P697" s="125">
        <v>0</v>
      </c>
      <c r="Q697" s="125">
        <v>0</v>
      </c>
      <c r="S697" s="146" t="str">
        <f t="shared" si="63"/>
        <v>Worker-3</v>
      </c>
    </row>
    <row r="698" spans="1:19" x14ac:dyDescent="0.45">
      <c r="A698" s="144" t="str">
        <f t="shared" si="64"/>
        <v>SK3CW0046</v>
      </c>
      <c r="B698" s="143" t="str">
        <f t="shared" si="65"/>
        <v>Jun2026_SK3CW0046</v>
      </c>
      <c r="C698" s="143" t="str">
        <f>IF(A698="","",IF(COUNTIF($B$2:B697,B698)&gt;0,"⚠ DUPLICATE","OK"))</f>
        <v>OK</v>
      </c>
      <c r="D698" s="146" t="str">
        <f>IF($A698="","",IF(ISNA(_xlfn.XLOOKUP(TRIM($A698),MASTER_Workers!$B$2:$B$474,MASTER_Workers!$B$2:$B$474)),"Master Missing","OK"))</f>
        <v>OK</v>
      </c>
      <c r="E698" s="146" t="str">
        <f>IF(A698="","",IF(COUNTIF(Month_Engine!B:B,TRIM(J698))&gt;0,"OK","Missing"))</f>
        <v>OK</v>
      </c>
      <c r="F698" s="146">
        <f t="shared" si="66"/>
        <v>30</v>
      </c>
      <c r="G698" s="146">
        <f t="shared" si="61"/>
        <v>24</v>
      </c>
      <c r="H698" s="150" t="str">
        <f t="shared" si="62"/>
        <v>OK</v>
      </c>
      <c r="I698" s="443">
        <v>46203</v>
      </c>
      <c r="J698" s="125" t="s">
        <v>664</v>
      </c>
      <c r="K698" s="125" t="s">
        <v>665</v>
      </c>
      <c r="L698" s="125">
        <v>24</v>
      </c>
      <c r="M698" s="125">
        <v>2</v>
      </c>
      <c r="N698" s="125">
        <v>4</v>
      </c>
      <c r="O698" s="125">
        <v>0</v>
      </c>
      <c r="P698" s="125">
        <v>0</v>
      </c>
      <c r="Q698" s="125">
        <v>0</v>
      </c>
      <c r="S698" s="146" t="str">
        <f t="shared" si="63"/>
        <v>Worker-3</v>
      </c>
    </row>
    <row r="699" spans="1:19" x14ac:dyDescent="0.45">
      <c r="A699" s="144" t="str">
        <f t="shared" si="64"/>
        <v>SK3CW0048</v>
      </c>
      <c r="B699" s="143" t="str">
        <f t="shared" si="65"/>
        <v>Jun2026_SK3CW0048</v>
      </c>
      <c r="C699" s="143" t="str">
        <f>IF(A699="","",IF(COUNTIF($B$2:B698,B699)&gt;0,"⚠ DUPLICATE","OK"))</f>
        <v>OK</v>
      </c>
      <c r="D699" s="146" t="str">
        <f>IF($A699="","",IF(ISNA(_xlfn.XLOOKUP(TRIM($A699),MASTER_Workers!$B$2:$B$474,MASTER_Workers!$B$2:$B$474)),"Master Missing","OK"))</f>
        <v>OK</v>
      </c>
      <c r="E699" s="146" t="str">
        <f>IF(A699="","",IF(COUNTIF(Month_Engine!B:B,TRIM(J699))&gt;0,"OK","Missing"))</f>
        <v>OK</v>
      </c>
      <c r="F699" s="146">
        <f t="shared" si="66"/>
        <v>30</v>
      </c>
      <c r="G699" s="146">
        <f t="shared" si="61"/>
        <v>26</v>
      </c>
      <c r="H699" s="150" t="str">
        <f t="shared" si="62"/>
        <v>OK</v>
      </c>
      <c r="I699" s="443">
        <v>46203</v>
      </c>
      <c r="J699" s="125" t="s">
        <v>666</v>
      </c>
      <c r="K699" s="125" t="s">
        <v>667</v>
      </c>
      <c r="L699" s="125">
        <v>26</v>
      </c>
      <c r="M699" s="125">
        <v>0</v>
      </c>
      <c r="N699" s="125">
        <v>4</v>
      </c>
      <c r="O699" s="125">
        <v>0</v>
      </c>
      <c r="P699" s="125">
        <v>0</v>
      </c>
      <c r="Q699" s="125">
        <v>0</v>
      </c>
      <c r="S699" s="146" t="str">
        <f t="shared" si="63"/>
        <v>Worker-3</v>
      </c>
    </row>
    <row r="700" spans="1:19" x14ac:dyDescent="0.45">
      <c r="A700" s="144" t="str">
        <f t="shared" si="64"/>
        <v>SK3CW0049</v>
      </c>
      <c r="B700" s="143" t="str">
        <f t="shared" si="65"/>
        <v>Jun2026_SK3CW0049</v>
      </c>
      <c r="C700" s="143" t="str">
        <f>IF(A700="","",IF(COUNTIF($B$2:B699,B700)&gt;0,"⚠ DUPLICATE","OK"))</f>
        <v>OK</v>
      </c>
      <c r="D700" s="146" t="str">
        <f>IF($A700="","",IF(ISNA(_xlfn.XLOOKUP(TRIM($A700),MASTER_Workers!$B$2:$B$474,MASTER_Workers!$B$2:$B$474)),"Master Missing","OK"))</f>
        <v>OK</v>
      </c>
      <c r="E700" s="146" t="str">
        <f>IF(A700="","",IF(COUNTIF(Month_Engine!B:B,TRIM(J700))&gt;0,"OK","Missing"))</f>
        <v>OK</v>
      </c>
      <c r="F700" s="146">
        <f t="shared" si="66"/>
        <v>30</v>
      </c>
      <c r="G700" s="146">
        <f t="shared" si="61"/>
        <v>17</v>
      </c>
      <c r="H700" s="150" t="str">
        <f t="shared" si="62"/>
        <v>OK</v>
      </c>
      <c r="I700" s="443">
        <v>46203</v>
      </c>
      <c r="J700" s="125" t="s">
        <v>668</v>
      </c>
      <c r="K700" s="125" t="s">
        <v>669</v>
      </c>
      <c r="L700" s="125">
        <v>17</v>
      </c>
      <c r="M700" s="125">
        <v>9</v>
      </c>
      <c r="N700" s="125">
        <v>4</v>
      </c>
      <c r="O700" s="125">
        <v>0</v>
      </c>
      <c r="P700" s="125">
        <v>0</v>
      </c>
      <c r="Q700" s="125">
        <v>0</v>
      </c>
      <c r="S700" s="146" t="str">
        <f t="shared" si="63"/>
        <v>Worker-3</v>
      </c>
    </row>
    <row r="701" spans="1:19" x14ac:dyDescent="0.45">
      <c r="A701" s="144" t="str">
        <f t="shared" si="64"/>
        <v>SK3CW0050</v>
      </c>
      <c r="B701" s="143" t="str">
        <f t="shared" si="65"/>
        <v>Jun2026_SK3CW0050</v>
      </c>
      <c r="C701" s="143" t="str">
        <f>IF(A701="","",IF(COUNTIF($B$2:B700,B701)&gt;0,"⚠ DUPLICATE","OK"))</f>
        <v>OK</v>
      </c>
      <c r="D701" s="146" t="str">
        <f>IF($A701="","",IF(ISNA(_xlfn.XLOOKUP(TRIM($A701),MASTER_Workers!$B$2:$B$474,MASTER_Workers!$B$2:$B$474)),"Master Missing","OK"))</f>
        <v>OK</v>
      </c>
      <c r="E701" s="146" t="str">
        <f>IF(A701="","",IF(COUNTIF(Month_Engine!B:B,TRIM(J701))&gt;0,"OK","Missing"))</f>
        <v>OK</v>
      </c>
      <c r="F701" s="146">
        <f t="shared" si="66"/>
        <v>30</v>
      </c>
      <c r="G701" s="146">
        <f t="shared" si="61"/>
        <v>14</v>
      </c>
      <c r="H701" s="150" t="str">
        <f t="shared" si="62"/>
        <v>OK</v>
      </c>
      <c r="I701" s="443">
        <v>46203</v>
      </c>
      <c r="J701" s="125" t="s">
        <v>670</v>
      </c>
      <c r="K701" s="125" t="s">
        <v>671</v>
      </c>
      <c r="L701" s="125">
        <v>14</v>
      </c>
      <c r="M701" s="125">
        <v>12</v>
      </c>
      <c r="N701" s="125">
        <v>4</v>
      </c>
      <c r="O701" s="125">
        <v>0</v>
      </c>
      <c r="P701" s="125">
        <v>0</v>
      </c>
      <c r="Q701" s="125">
        <v>0</v>
      </c>
      <c r="S701" s="146" t="str">
        <f t="shared" si="63"/>
        <v>Worker-3</v>
      </c>
    </row>
    <row r="702" spans="1:19" x14ac:dyDescent="0.45">
      <c r="A702" s="144" t="str">
        <f t="shared" si="64"/>
        <v>SK3CW0051</v>
      </c>
      <c r="B702" s="143" t="str">
        <f t="shared" si="65"/>
        <v>Jun2026_SK3CW0051</v>
      </c>
      <c r="C702" s="143" t="str">
        <f>IF(A702="","",IF(COUNTIF($B$2:B701,B702)&gt;0,"⚠ DUPLICATE","OK"))</f>
        <v>OK</v>
      </c>
      <c r="D702" s="146" t="str">
        <f>IF($A702="","",IF(ISNA(_xlfn.XLOOKUP(TRIM($A702),MASTER_Workers!$B$2:$B$474,MASTER_Workers!$B$2:$B$474)),"Master Missing","OK"))</f>
        <v>OK</v>
      </c>
      <c r="E702" s="146" t="str">
        <f>IF(A702="","",IF(COUNTIF(Month_Engine!B:B,TRIM(J702))&gt;0,"OK","Missing"))</f>
        <v>OK</v>
      </c>
      <c r="F702" s="146">
        <f t="shared" si="66"/>
        <v>30</v>
      </c>
      <c r="G702" s="146">
        <f t="shared" si="61"/>
        <v>13</v>
      </c>
      <c r="H702" s="150" t="str">
        <f t="shared" si="62"/>
        <v>OK</v>
      </c>
      <c r="I702" s="443">
        <v>46203</v>
      </c>
      <c r="J702" s="125" t="s">
        <v>672</v>
      </c>
      <c r="K702" s="125" t="s">
        <v>673</v>
      </c>
      <c r="L702" s="125">
        <v>13</v>
      </c>
      <c r="M702" s="125">
        <v>13</v>
      </c>
      <c r="N702" s="125">
        <v>4</v>
      </c>
      <c r="O702" s="125">
        <v>0</v>
      </c>
      <c r="P702" s="125">
        <v>0</v>
      </c>
      <c r="Q702" s="125">
        <v>0</v>
      </c>
      <c r="S702" s="146" t="str">
        <f t="shared" si="63"/>
        <v>Worker-3</v>
      </c>
    </row>
    <row r="703" spans="1:19" x14ac:dyDescent="0.45">
      <c r="A703" s="144" t="str">
        <f t="shared" si="64"/>
        <v>SK3CW0052</v>
      </c>
      <c r="B703" s="143" t="str">
        <f t="shared" si="65"/>
        <v>Jun2026_SK3CW0052</v>
      </c>
      <c r="C703" s="143" t="str">
        <f>IF(A703="","",IF(COUNTIF($B$2:B702,B703)&gt;0,"⚠ DUPLICATE","OK"))</f>
        <v>OK</v>
      </c>
      <c r="D703" s="146" t="str">
        <f>IF($A703="","",IF(ISNA(_xlfn.XLOOKUP(TRIM($A703),MASTER_Workers!$B$2:$B$474,MASTER_Workers!$B$2:$B$474)),"Master Missing","OK"))</f>
        <v>OK</v>
      </c>
      <c r="E703" s="146" t="str">
        <f>IF(A703="","",IF(COUNTIF(Month_Engine!B:B,TRIM(J703))&gt;0,"OK","Missing"))</f>
        <v>OK</v>
      </c>
      <c r="F703" s="146">
        <f t="shared" si="66"/>
        <v>30</v>
      </c>
      <c r="G703" s="146">
        <f t="shared" si="61"/>
        <v>23</v>
      </c>
      <c r="H703" s="150" t="str">
        <f t="shared" si="62"/>
        <v>OK</v>
      </c>
      <c r="I703" s="443">
        <v>46203</v>
      </c>
      <c r="J703" s="125" t="s">
        <v>674</v>
      </c>
      <c r="K703" s="125" t="s">
        <v>675</v>
      </c>
      <c r="L703" s="125">
        <v>23</v>
      </c>
      <c r="M703" s="125">
        <v>3</v>
      </c>
      <c r="N703" s="125">
        <v>4</v>
      </c>
      <c r="O703" s="125">
        <v>0</v>
      </c>
      <c r="P703" s="125">
        <v>0</v>
      </c>
      <c r="Q703" s="125">
        <v>0</v>
      </c>
      <c r="S703" s="146" t="str">
        <f t="shared" si="63"/>
        <v>Worker-3</v>
      </c>
    </row>
    <row r="704" spans="1:19" x14ac:dyDescent="0.45">
      <c r="A704" s="144" t="str">
        <f t="shared" si="64"/>
        <v>SK3CW0053</v>
      </c>
      <c r="B704" s="143" t="str">
        <f t="shared" si="65"/>
        <v>Jun2026_SK3CW0053</v>
      </c>
      <c r="C704" s="143" t="str">
        <f>IF(A704="","",IF(COUNTIF($B$2:B703,B704)&gt;0,"⚠ DUPLICATE","OK"))</f>
        <v>OK</v>
      </c>
      <c r="D704" s="146" t="str">
        <f>IF($A704="","",IF(ISNA(_xlfn.XLOOKUP(TRIM($A704),MASTER_Workers!$B$2:$B$474,MASTER_Workers!$B$2:$B$474)),"Master Missing","OK"))</f>
        <v>OK</v>
      </c>
      <c r="E704" s="146" t="str">
        <f>IF(A704="","",IF(COUNTIF(Month_Engine!B:B,TRIM(J704))&gt;0,"OK","Missing"))</f>
        <v>OK</v>
      </c>
      <c r="F704" s="146">
        <f t="shared" si="66"/>
        <v>30</v>
      </c>
      <c r="G704" s="146">
        <f t="shared" si="61"/>
        <v>22</v>
      </c>
      <c r="H704" s="150" t="str">
        <f t="shared" si="62"/>
        <v>OK</v>
      </c>
      <c r="I704" s="443">
        <v>46203</v>
      </c>
      <c r="J704" s="125" t="s">
        <v>676</v>
      </c>
      <c r="K704" s="125" t="s">
        <v>677</v>
      </c>
      <c r="L704" s="125">
        <v>22</v>
      </c>
      <c r="M704" s="125">
        <v>4</v>
      </c>
      <c r="N704" s="125">
        <v>4</v>
      </c>
      <c r="O704" s="125">
        <v>0</v>
      </c>
      <c r="P704" s="125">
        <v>0</v>
      </c>
      <c r="Q704" s="125">
        <v>0</v>
      </c>
      <c r="S704" s="146" t="str">
        <f t="shared" si="63"/>
        <v>Worker-3</v>
      </c>
    </row>
    <row r="705" spans="1:19" x14ac:dyDescent="0.45">
      <c r="A705" s="144" t="str">
        <f t="shared" si="64"/>
        <v>SK3CW0054</v>
      </c>
      <c r="B705" s="143" t="str">
        <f t="shared" si="65"/>
        <v>Jun2026_SK3CW0054</v>
      </c>
      <c r="C705" s="143" t="str">
        <f>IF(A705="","",IF(COUNTIF($B$2:B704,B705)&gt;0,"⚠ DUPLICATE","OK"))</f>
        <v>OK</v>
      </c>
      <c r="D705" s="146" t="str">
        <f>IF($A705="","",IF(ISNA(_xlfn.XLOOKUP(TRIM($A705),MASTER_Workers!$B$2:$B$474,MASTER_Workers!$B$2:$B$474)),"Master Missing","OK"))</f>
        <v>OK</v>
      </c>
      <c r="E705" s="146" t="str">
        <f>IF(A705="","",IF(COUNTIF(Month_Engine!B:B,TRIM(J705))&gt;0,"OK","Missing"))</f>
        <v>OK</v>
      </c>
      <c r="F705" s="146">
        <f t="shared" si="66"/>
        <v>30</v>
      </c>
      <c r="G705" s="146">
        <f t="shared" si="61"/>
        <v>23</v>
      </c>
      <c r="H705" s="150" t="str">
        <f t="shared" si="62"/>
        <v>OK</v>
      </c>
      <c r="I705" s="443">
        <v>46203</v>
      </c>
      <c r="J705" s="125" t="s">
        <v>678</v>
      </c>
      <c r="K705" s="125" t="s">
        <v>679</v>
      </c>
      <c r="L705" s="125">
        <v>23</v>
      </c>
      <c r="M705" s="125">
        <v>3</v>
      </c>
      <c r="N705" s="125">
        <v>4</v>
      </c>
      <c r="O705" s="125">
        <v>0</v>
      </c>
      <c r="P705" s="125">
        <v>0</v>
      </c>
      <c r="Q705" s="125">
        <v>0</v>
      </c>
      <c r="S705" s="146" t="str">
        <f t="shared" si="63"/>
        <v>Worker-3</v>
      </c>
    </row>
    <row r="706" spans="1:19" x14ac:dyDescent="0.45">
      <c r="A706" s="144" t="str">
        <f t="shared" si="64"/>
        <v>SK3CW0056</v>
      </c>
      <c r="B706" s="143" t="str">
        <f t="shared" si="65"/>
        <v>Jun2026_SK3CW0056</v>
      </c>
      <c r="C706" s="143" t="str">
        <f>IF(A706="","",IF(COUNTIF($B$2:B705,B706)&gt;0,"⚠ DUPLICATE","OK"))</f>
        <v>OK</v>
      </c>
      <c r="D706" s="146" t="str">
        <f>IF($A706="","",IF(ISNA(_xlfn.XLOOKUP(TRIM($A706),MASTER_Workers!$B$2:$B$474,MASTER_Workers!$B$2:$B$474)),"Master Missing","OK"))</f>
        <v>OK</v>
      </c>
      <c r="E706" s="146" t="str">
        <f>IF(A706="","",IF(COUNTIF(Month_Engine!B:B,TRIM(J706))&gt;0,"OK","Missing"))</f>
        <v>OK</v>
      </c>
      <c r="F706" s="146">
        <f t="shared" si="66"/>
        <v>30</v>
      </c>
      <c r="G706" s="146">
        <f t="shared" si="61"/>
        <v>24</v>
      </c>
      <c r="H706" s="150" t="str">
        <f t="shared" si="62"/>
        <v>OK</v>
      </c>
      <c r="I706" s="443">
        <v>46203</v>
      </c>
      <c r="J706" s="125" t="s">
        <v>680</v>
      </c>
      <c r="K706" s="125" t="s">
        <v>681</v>
      </c>
      <c r="L706" s="125">
        <v>24</v>
      </c>
      <c r="M706" s="125">
        <v>2</v>
      </c>
      <c r="N706" s="125">
        <v>4</v>
      </c>
      <c r="O706" s="125">
        <v>0</v>
      </c>
      <c r="P706" s="125">
        <v>0</v>
      </c>
      <c r="Q706" s="125">
        <v>0</v>
      </c>
      <c r="S706" s="146" t="str">
        <f t="shared" si="63"/>
        <v>Worker-3</v>
      </c>
    </row>
    <row r="707" spans="1:19" x14ac:dyDescent="0.45">
      <c r="A707" s="144" t="str">
        <f t="shared" si="64"/>
        <v>SK3CW0057</v>
      </c>
      <c r="B707" s="143" t="str">
        <f t="shared" si="65"/>
        <v>Jun2026_SK3CW0057</v>
      </c>
      <c r="C707" s="143" t="str">
        <f>IF(A707="","",IF(COUNTIF($B$2:B706,B707)&gt;0,"⚠ DUPLICATE","OK"))</f>
        <v>OK</v>
      </c>
      <c r="D707" s="146" t="str">
        <f>IF($A707="","",IF(ISNA(_xlfn.XLOOKUP(TRIM($A707),MASTER_Workers!$B$2:$B$474,MASTER_Workers!$B$2:$B$474)),"Master Missing","OK"))</f>
        <v>OK</v>
      </c>
      <c r="E707" s="146" t="str">
        <f>IF(A707="","",IF(COUNTIF(Month_Engine!B:B,TRIM(J707))&gt;0,"OK","Missing"))</f>
        <v>OK</v>
      </c>
      <c r="F707" s="146">
        <f t="shared" si="66"/>
        <v>30</v>
      </c>
      <c r="G707" s="146">
        <f t="shared" si="61"/>
        <v>25</v>
      </c>
      <c r="H707" s="150" t="str">
        <f t="shared" si="62"/>
        <v>OK</v>
      </c>
      <c r="I707" s="443">
        <v>46203</v>
      </c>
      <c r="J707" s="125" t="s">
        <v>682</v>
      </c>
      <c r="K707" s="125" t="s">
        <v>683</v>
      </c>
      <c r="L707" s="125">
        <v>25</v>
      </c>
      <c r="M707" s="125">
        <v>1</v>
      </c>
      <c r="N707" s="125">
        <v>4</v>
      </c>
      <c r="O707" s="125">
        <v>0</v>
      </c>
      <c r="P707" s="125">
        <v>0</v>
      </c>
      <c r="Q707" s="125">
        <v>0</v>
      </c>
      <c r="S707" s="146" t="str">
        <f t="shared" si="63"/>
        <v>Worker-3</v>
      </c>
    </row>
    <row r="708" spans="1:19" x14ac:dyDescent="0.45">
      <c r="A708" s="144" t="str">
        <f t="shared" si="64"/>
        <v>SK3CW0058</v>
      </c>
      <c r="B708" s="143" t="str">
        <f t="shared" si="65"/>
        <v>Jun2026_SK3CW0058</v>
      </c>
      <c r="C708" s="143" t="str">
        <f>IF(A708="","",IF(COUNTIF($B$2:B707,B708)&gt;0,"⚠ DUPLICATE","OK"))</f>
        <v>OK</v>
      </c>
      <c r="D708" s="146" t="str">
        <f>IF($A708="","",IF(ISNA(_xlfn.XLOOKUP(TRIM($A708),MASTER_Workers!$B$2:$B$474,MASTER_Workers!$B$2:$B$474)),"Master Missing","OK"))</f>
        <v>OK</v>
      </c>
      <c r="E708" s="146" t="str">
        <f>IF(A708="","",IF(COUNTIF(Month_Engine!B:B,TRIM(J708))&gt;0,"OK","Missing"))</f>
        <v>OK</v>
      </c>
      <c r="F708" s="146">
        <f t="shared" si="66"/>
        <v>30</v>
      </c>
      <c r="G708" s="146">
        <f t="shared" ref="G708:G771" si="67">IF(A708="","",L708+O708+P708+R708+IF(ISNUMBER(SEARCH("Staff",S708)),N708,0))</f>
        <v>21</v>
      </c>
      <c r="H708" s="150" t="str">
        <f t="shared" ref="H708:H771" si="68">IF(A708="","",IF(AND(C708="OK",D708="OK",E708="OK",F708=DAY(EOMONTH(I708,0))),"OK","Mismatch"))</f>
        <v>OK</v>
      </c>
      <c r="I708" s="443">
        <v>46203</v>
      </c>
      <c r="J708" s="125" t="s">
        <v>684</v>
      </c>
      <c r="K708" s="125" t="s">
        <v>685</v>
      </c>
      <c r="L708" s="125">
        <v>21</v>
      </c>
      <c r="M708" s="125">
        <v>5</v>
      </c>
      <c r="N708" s="125">
        <v>4</v>
      </c>
      <c r="O708" s="125">
        <v>0</v>
      </c>
      <c r="P708" s="125">
        <v>0</v>
      </c>
      <c r="Q708" s="125">
        <v>0</v>
      </c>
      <c r="S708" s="146" t="str">
        <f t="shared" ref="S708:S771" si="69">IF(LEFT(A708,6)="SV2PCO","Worker-SV2",
IF(LEFT(A708,5)="SV2ST","Staff-SV2",
IF(LEFT(A708,4)="SV2P","Worker-Com-SV2",
IF(LEFT(A708,5)="SK1ST","Staff-1",
IF(LEFT(A708,5)="SK3ST","Staff-3",
IF(LEFT(A708,5)="SK1CW","Worker-1",
IF(LEFT(A708,5)="SK3CW","Worker-3",
IF(LEFT(A708,5)="SK1WK","Worker-Com-1",
IF(LEFT(A708,5)="SK3WK","Worker-Com-3","")))))))))</f>
        <v>Worker-3</v>
      </c>
    </row>
    <row r="709" spans="1:19" x14ac:dyDescent="0.45">
      <c r="A709" s="144" t="str">
        <f t="shared" ref="A709:A772" si="70">IF(J709="","",TRIM(J709))</f>
        <v>SK3CW0059</v>
      </c>
      <c r="B709" s="143" t="str">
        <f t="shared" ref="B709:B772" si="71">IF(A709="","",TEXT(I709,"MMMYYYY")&amp;"_"&amp;TRIM(J709))</f>
        <v>Jun2026_SK3CW0059</v>
      </c>
      <c r="C709" s="143" t="str">
        <f>IF(A709="","",IF(COUNTIF($B$2:B708,B709)&gt;0,"⚠ DUPLICATE","OK"))</f>
        <v>OK</v>
      </c>
      <c r="D709" s="146" t="str">
        <f>IF($A709="","",IF(ISNA(_xlfn.XLOOKUP(TRIM($A709),MASTER_Workers!$B$2:$B$474,MASTER_Workers!$B$2:$B$474)),"Master Missing","OK"))</f>
        <v>OK</v>
      </c>
      <c r="E709" s="146" t="str">
        <f>IF(A709="","",IF(COUNTIF(Month_Engine!B:B,TRIM(J709))&gt;0,"OK","Missing"))</f>
        <v>OK</v>
      </c>
      <c r="F709" s="146">
        <f t="shared" ref="F709:F772" si="72">IF(A709="","",SUM(L709:Q709))</f>
        <v>30</v>
      </c>
      <c r="G709" s="146">
        <f t="shared" si="67"/>
        <v>19</v>
      </c>
      <c r="H709" s="150" t="str">
        <f t="shared" si="68"/>
        <v>OK</v>
      </c>
      <c r="I709" s="443">
        <v>46203</v>
      </c>
      <c r="J709" s="125" t="s">
        <v>686</v>
      </c>
      <c r="K709" s="125" t="s">
        <v>687</v>
      </c>
      <c r="L709" s="125">
        <v>19</v>
      </c>
      <c r="M709" s="125">
        <v>7</v>
      </c>
      <c r="N709" s="125">
        <v>4</v>
      </c>
      <c r="O709" s="125">
        <v>0</v>
      </c>
      <c r="P709" s="125">
        <v>0</v>
      </c>
      <c r="Q709" s="125">
        <v>0</v>
      </c>
      <c r="S709" s="146" t="str">
        <f t="shared" si="69"/>
        <v>Worker-3</v>
      </c>
    </row>
    <row r="710" spans="1:19" x14ac:dyDescent="0.45">
      <c r="A710" s="144" t="str">
        <f t="shared" si="70"/>
        <v>SK3CW0060</v>
      </c>
      <c r="B710" s="143" t="str">
        <f t="shared" si="71"/>
        <v>Jun2026_SK3CW0060</v>
      </c>
      <c r="C710" s="143" t="str">
        <f>IF(A710="","",IF(COUNTIF($B$2:B709,B710)&gt;0,"⚠ DUPLICATE","OK"))</f>
        <v>OK</v>
      </c>
      <c r="D710" s="146" t="str">
        <f>IF($A710="","",IF(ISNA(_xlfn.XLOOKUP(TRIM($A710),MASTER_Workers!$B$2:$B$474,MASTER_Workers!$B$2:$B$474)),"Master Missing","OK"))</f>
        <v>OK</v>
      </c>
      <c r="E710" s="146" t="str">
        <f>IF(A710="","",IF(COUNTIF(Month_Engine!B:B,TRIM(J710))&gt;0,"OK","Missing"))</f>
        <v>OK</v>
      </c>
      <c r="F710" s="146">
        <f t="shared" si="72"/>
        <v>30</v>
      </c>
      <c r="G710" s="146">
        <f t="shared" si="67"/>
        <v>24</v>
      </c>
      <c r="H710" s="150" t="str">
        <f t="shared" si="68"/>
        <v>OK</v>
      </c>
      <c r="I710" s="443">
        <v>46203</v>
      </c>
      <c r="J710" s="125" t="s">
        <v>688</v>
      </c>
      <c r="K710" s="125" t="s">
        <v>689</v>
      </c>
      <c r="L710" s="125">
        <v>24</v>
      </c>
      <c r="M710" s="125">
        <v>2</v>
      </c>
      <c r="N710" s="125">
        <v>4</v>
      </c>
      <c r="O710" s="125">
        <v>0</v>
      </c>
      <c r="P710" s="125">
        <v>0</v>
      </c>
      <c r="Q710" s="125">
        <v>0</v>
      </c>
      <c r="S710" s="146" t="str">
        <f t="shared" si="69"/>
        <v>Worker-3</v>
      </c>
    </row>
    <row r="711" spans="1:19" x14ac:dyDescent="0.45">
      <c r="A711" s="144" t="str">
        <f t="shared" si="70"/>
        <v>SK3CW0061</v>
      </c>
      <c r="B711" s="143" t="str">
        <f t="shared" si="71"/>
        <v>Jun2026_SK3CW0061</v>
      </c>
      <c r="C711" s="143" t="str">
        <f>IF(A711="","",IF(COUNTIF($B$2:B710,B711)&gt;0,"⚠ DUPLICATE","OK"))</f>
        <v>OK</v>
      </c>
      <c r="D711" s="146" t="str">
        <f>IF($A711="","",IF(ISNA(_xlfn.XLOOKUP(TRIM($A711),MASTER_Workers!$B$2:$B$474,MASTER_Workers!$B$2:$B$474)),"Master Missing","OK"))</f>
        <v>OK</v>
      </c>
      <c r="E711" s="146" t="str">
        <f>IF(A711="","",IF(COUNTIF(Month_Engine!B:B,TRIM(J711))&gt;0,"OK","Missing"))</f>
        <v>OK</v>
      </c>
      <c r="F711" s="146">
        <f t="shared" si="72"/>
        <v>30</v>
      </c>
      <c r="G711" s="146">
        <f t="shared" si="67"/>
        <v>24</v>
      </c>
      <c r="H711" s="150" t="str">
        <f t="shared" si="68"/>
        <v>OK</v>
      </c>
      <c r="I711" s="443">
        <v>46203</v>
      </c>
      <c r="J711" s="125" t="s">
        <v>690</v>
      </c>
      <c r="K711" s="125" t="s">
        <v>691</v>
      </c>
      <c r="L711" s="125">
        <v>24</v>
      </c>
      <c r="M711" s="125">
        <v>2</v>
      </c>
      <c r="N711" s="125">
        <v>4</v>
      </c>
      <c r="O711" s="125">
        <v>0</v>
      </c>
      <c r="P711" s="125">
        <v>0</v>
      </c>
      <c r="Q711" s="125">
        <v>0</v>
      </c>
      <c r="S711" s="146" t="str">
        <f t="shared" si="69"/>
        <v>Worker-3</v>
      </c>
    </row>
    <row r="712" spans="1:19" x14ac:dyDescent="0.45">
      <c r="A712" s="144" t="str">
        <f t="shared" si="70"/>
        <v>SK3CW0062</v>
      </c>
      <c r="B712" s="143" t="str">
        <f t="shared" si="71"/>
        <v>Jun2026_SK3CW0062</v>
      </c>
      <c r="C712" s="143" t="str">
        <f>IF(A712="","",IF(COUNTIF($B$2:B711,B712)&gt;0,"⚠ DUPLICATE","OK"))</f>
        <v>OK</v>
      </c>
      <c r="D712" s="146" t="str">
        <f>IF($A712="","",IF(ISNA(_xlfn.XLOOKUP(TRIM($A712),MASTER_Workers!$B$2:$B$474,MASTER_Workers!$B$2:$B$474)),"Master Missing","OK"))</f>
        <v>OK</v>
      </c>
      <c r="E712" s="146" t="str">
        <f>IF(A712="","",IF(COUNTIF(Month_Engine!B:B,TRIM(J712))&gt;0,"OK","Missing"))</f>
        <v>OK</v>
      </c>
      <c r="F712" s="146">
        <f t="shared" si="72"/>
        <v>30</v>
      </c>
      <c r="G712" s="146">
        <f t="shared" si="67"/>
        <v>24.5</v>
      </c>
      <c r="H712" s="150" t="str">
        <f t="shared" si="68"/>
        <v>OK</v>
      </c>
      <c r="I712" s="443">
        <v>46203</v>
      </c>
      <c r="J712" s="125" t="s">
        <v>692</v>
      </c>
      <c r="K712" s="125" t="s">
        <v>693</v>
      </c>
      <c r="L712" s="125">
        <v>24.5</v>
      </c>
      <c r="M712" s="125">
        <v>1.5</v>
      </c>
      <c r="N712" s="125">
        <v>4</v>
      </c>
      <c r="O712" s="125">
        <v>0</v>
      </c>
      <c r="P712" s="125">
        <v>0</v>
      </c>
      <c r="Q712" s="125">
        <v>0</v>
      </c>
      <c r="S712" s="146" t="str">
        <f t="shared" si="69"/>
        <v>Worker-3</v>
      </c>
    </row>
    <row r="713" spans="1:19" x14ac:dyDescent="0.45">
      <c r="A713" s="144" t="str">
        <f t="shared" si="70"/>
        <v>SK3CW0064</v>
      </c>
      <c r="B713" s="143" t="str">
        <f t="shared" si="71"/>
        <v>Jun2026_SK3CW0064</v>
      </c>
      <c r="C713" s="143" t="str">
        <f>IF(A713="","",IF(COUNTIF($B$2:B712,B713)&gt;0,"⚠ DUPLICATE","OK"))</f>
        <v>OK</v>
      </c>
      <c r="D713" s="146" t="str">
        <f>IF($A713="","",IF(ISNA(_xlfn.XLOOKUP(TRIM($A713),MASTER_Workers!$B$2:$B$474,MASTER_Workers!$B$2:$B$474)),"Master Missing","OK"))</f>
        <v>OK</v>
      </c>
      <c r="E713" s="146" t="str">
        <f>IF(A713="","",IF(COUNTIF(Month_Engine!B:B,TRIM(J713))&gt;0,"OK","Missing"))</f>
        <v>OK</v>
      </c>
      <c r="F713" s="146">
        <f t="shared" si="72"/>
        <v>30</v>
      </c>
      <c r="G713" s="146">
        <f t="shared" si="67"/>
        <v>24</v>
      </c>
      <c r="H713" s="150" t="str">
        <f t="shared" si="68"/>
        <v>OK</v>
      </c>
      <c r="I713" s="443">
        <v>46203</v>
      </c>
      <c r="J713" s="125" t="s">
        <v>694</v>
      </c>
      <c r="K713" s="125" t="s">
        <v>695</v>
      </c>
      <c r="L713" s="125">
        <v>24</v>
      </c>
      <c r="M713" s="125">
        <v>2</v>
      </c>
      <c r="N713" s="125">
        <v>4</v>
      </c>
      <c r="O713" s="125">
        <v>0</v>
      </c>
      <c r="P713" s="125">
        <v>0</v>
      </c>
      <c r="Q713" s="125">
        <v>0</v>
      </c>
      <c r="S713" s="146" t="str">
        <f t="shared" si="69"/>
        <v>Worker-3</v>
      </c>
    </row>
    <row r="714" spans="1:19" x14ac:dyDescent="0.45">
      <c r="A714" s="144" t="str">
        <f t="shared" si="70"/>
        <v>SK3CW0066</v>
      </c>
      <c r="B714" s="143" t="str">
        <f t="shared" si="71"/>
        <v>Jun2026_SK3CW0066</v>
      </c>
      <c r="C714" s="143" t="str">
        <f>IF(A714="","",IF(COUNTIF($B$2:B713,B714)&gt;0,"⚠ DUPLICATE","OK"))</f>
        <v>OK</v>
      </c>
      <c r="D714" s="146" t="str">
        <f>IF($A714="","",IF(ISNA(_xlfn.XLOOKUP(TRIM($A714),MASTER_Workers!$B$2:$B$474,MASTER_Workers!$B$2:$B$474)),"Master Missing","OK"))</f>
        <v>OK</v>
      </c>
      <c r="E714" s="146" t="str">
        <f>IF(A714="","",IF(COUNTIF(Month_Engine!B:B,TRIM(J714))&gt;0,"OK","Missing"))</f>
        <v>OK</v>
      </c>
      <c r="F714" s="146">
        <f t="shared" si="72"/>
        <v>30</v>
      </c>
      <c r="G714" s="146">
        <f t="shared" si="67"/>
        <v>22</v>
      </c>
      <c r="H714" s="150" t="str">
        <f t="shared" si="68"/>
        <v>OK</v>
      </c>
      <c r="I714" s="443">
        <v>46203</v>
      </c>
      <c r="J714" s="125" t="s">
        <v>696</v>
      </c>
      <c r="K714" s="125" t="s">
        <v>697</v>
      </c>
      <c r="L714" s="125">
        <v>22</v>
      </c>
      <c r="M714" s="125">
        <v>4</v>
      </c>
      <c r="N714" s="125">
        <v>4</v>
      </c>
      <c r="O714" s="125">
        <v>0</v>
      </c>
      <c r="P714" s="125">
        <v>0</v>
      </c>
      <c r="Q714" s="125">
        <v>0</v>
      </c>
      <c r="S714" s="146" t="str">
        <f t="shared" si="69"/>
        <v>Worker-3</v>
      </c>
    </row>
    <row r="715" spans="1:19" x14ac:dyDescent="0.45">
      <c r="A715" s="144" t="str">
        <f t="shared" si="70"/>
        <v>SK3CW0067</v>
      </c>
      <c r="B715" s="143" t="str">
        <f t="shared" si="71"/>
        <v>Jun2026_SK3CW0067</v>
      </c>
      <c r="C715" s="143" t="str">
        <f>IF(A715="","",IF(COUNTIF($B$2:B714,B715)&gt;0,"⚠ DUPLICATE","OK"))</f>
        <v>OK</v>
      </c>
      <c r="D715" s="146" t="str">
        <f>IF($A715="","",IF(ISNA(_xlfn.XLOOKUP(TRIM($A715),MASTER_Workers!$B$2:$B$474,MASTER_Workers!$B$2:$B$474)),"Master Missing","OK"))</f>
        <v>OK</v>
      </c>
      <c r="E715" s="146" t="str">
        <f>IF(A715="","",IF(COUNTIF(Month_Engine!B:B,TRIM(J715))&gt;0,"OK","Missing"))</f>
        <v>OK</v>
      </c>
      <c r="F715" s="146">
        <f t="shared" si="72"/>
        <v>30</v>
      </c>
      <c r="G715" s="146">
        <f t="shared" si="67"/>
        <v>23</v>
      </c>
      <c r="H715" s="150" t="str">
        <f t="shared" si="68"/>
        <v>OK</v>
      </c>
      <c r="I715" s="443">
        <v>46203</v>
      </c>
      <c r="J715" s="125" t="s">
        <v>698</v>
      </c>
      <c r="K715" s="125" t="s">
        <v>699</v>
      </c>
      <c r="L715" s="125">
        <v>23</v>
      </c>
      <c r="M715" s="125">
        <v>3</v>
      </c>
      <c r="N715" s="125">
        <v>4</v>
      </c>
      <c r="O715" s="125">
        <v>0</v>
      </c>
      <c r="P715" s="125">
        <v>0</v>
      </c>
      <c r="Q715" s="125">
        <v>0</v>
      </c>
      <c r="S715" s="146" t="str">
        <f t="shared" si="69"/>
        <v>Worker-3</v>
      </c>
    </row>
    <row r="716" spans="1:19" x14ac:dyDescent="0.45">
      <c r="A716" s="144" t="str">
        <f t="shared" si="70"/>
        <v>SK3CW0068</v>
      </c>
      <c r="B716" s="143" t="str">
        <f t="shared" si="71"/>
        <v>Jun2026_SK3CW0068</v>
      </c>
      <c r="C716" s="143" t="str">
        <f>IF(A716="","",IF(COUNTIF($B$2:B715,B716)&gt;0,"⚠ DUPLICATE","OK"))</f>
        <v>OK</v>
      </c>
      <c r="D716" s="146" t="str">
        <f>IF($A716="","",IF(ISNA(_xlfn.XLOOKUP(TRIM($A716),MASTER_Workers!$B$2:$B$474,MASTER_Workers!$B$2:$B$474)),"Master Missing","OK"))</f>
        <v>OK</v>
      </c>
      <c r="E716" s="146" t="str">
        <f>IF(A716="","",IF(COUNTIF(Month_Engine!B:B,TRIM(J716))&gt;0,"OK","Missing"))</f>
        <v>OK</v>
      </c>
      <c r="F716" s="146">
        <f t="shared" si="72"/>
        <v>30</v>
      </c>
      <c r="G716" s="146">
        <f t="shared" si="67"/>
        <v>22</v>
      </c>
      <c r="H716" s="150" t="str">
        <f t="shared" si="68"/>
        <v>OK</v>
      </c>
      <c r="I716" s="443">
        <v>46203</v>
      </c>
      <c r="J716" s="125" t="s">
        <v>700</v>
      </c>
      <c r="K716" s="125" t="s">
        <v>701</v>
      </c>
      <c r="L716" s="125">
        <v>22</v>
      </c>
      <c r="M716" s="125">
        <v>4</v>
      </c>
      <c r="N716" s="125">
        <v>4</v>
      </c>
      <c r="O716" s="125">
        <v>0</v>
      </c>
      <c r="P716" s="125">
        <v>0</v>
      </c>
      <c r="Q716" s="125">
        <v>0</v>
      </c>
      <c r="S716" s="146" t="str">
        <f t="shared" si="69"/>
        <v>Worker-3</v>
      </c>
    </row>
    <row r="717" spans="1:19" x14ac:dyDescent="0.45">
      <c r="A717" s="144" t="str">
        <f t="shared" si="70"/>
        <v>SK3CW0070</v>
      </c>
      <c r="B717" s="143" t="str">
        <f t="shared" si="71"/>
        <v>Jun2026_SK3CW0070</v>
      </c>
      <c r="C717" s="143" t="str">
        <f>IF(A717="","",IF(COUNTIF($B$2:B716,B717)&gt;0,"⚠ DUPLICATE","OK"))</f>
        <v>OK</v>
      </c>
      <c r="D717" s="146" t="str">
        <f>IF($A717="","",IF(ISNA(_xlfn.XLOOKUP(TRIM($A717),MASTER_Workers!$B$2:$B$474,MASTER_Workers!$B$2:$B$474)),"Master Missing","OK"))</f>
        <v>OK</v>
      </c>
      <c r="E717" s="146" t="str">
        <f>IF(A717="","",IF(COUNTIF(Month_Engine!B:B,TRIM(J717))&gt;0,"OK","Missing"))</f>
        <v>OK</v>
      </c>
      <c r="F717" s="146">
        <f t="shared" si="72"/>
        <v>30</v>
      </c>
      <c r="G717" s="146">
        <f t="shared" si="67"/>
        <v>26</v>
      </c>
      <c r="H717" s="150" t="str">
        <f t="shared" si="68"/>
        <v>OK</v>
      </c>
      <c r="I717" s="443">
        <v>46203</v>
      </c>
      <c r="J717" s="125" t="s">
        <v>704</v>
      </c>
      <c r="K717" s="125" t="s">
        <v>705</v>
      </c>
      <c r="L717" s="125">
        <v>26</v>
      </c>
      <c r="M717" s="125">
        <v>0</v>
      </c>
      <c r="N717" s="125">
        <v>4</v>
      </c>
      <c r="O717" s="125">
        <v>0</v>
      </c>
      <c r="P717" s="125">
        <v>0</v>
      </c>
      <c r="Q717" s="125">
        <v>0</v>
      </c>
      <c r="S717" s="146" t="str">
        <f t="shared" si="69"/>
        <v>Worker-3</v>
      </c>
    </row>
    <row r="718" spans="1:19" x14ac:dyDescent="0.45">
      <c r="A718" s="144" t="str">
        <f t="shared" si="70"/>
        <v>SK3CW0071</v>
      </c>
      <c r="B718" s="143" t="str">
        <f t="shared" si="71"/>
        <v>Jun2026_SK3CW0071</v>
      </c>
      <c r="C718" s="143" t="str">
        <f>IF(A718="","",IF(COUNTIF($B$2:B717,B718)&gt;0,"⚠ DUPLICATE","OK"))</f>
        <v>OK</v>
      </c>
      <c r="D718" s="146" t="str">
        <f>IF($A718="","",IF(ISNA(_xlfn.XLOOKUP(TRIM($A718),MASTER_Workers!$B$2:$B$474,MASTER_Workers!$B$2:$B$474)),"Master Missing","OK"))</f>
        <v>OK</v>
      </c>
      <c r="E718" s="146" t="str">
        <f>IF(A718="","",IF(COUNTIF(Month_Engine!B:B,TRIM(J718))&gt;0,"OK","Missing"))</f>
        <v>OK</v>
      </c>
      <c r="F718" s="146">
        <f t="shared" si="72"/>
        <v>30</v>
      </c>
      <c r="G718" s="146">
        <f t="shared" si="67"/>
        <v>22</v>
      </c>
      <c r="H718" s="150" t="str">
        <f t="shared" si="68"/>
        <v>OK</v>
      </c>
      <c r="I718" s="443">
        <v>46203</v>
      </c>
      <c r="J718" s="125" t="s">
        <v>706</v>
      </c>
      <c r="K718" s="125" t="s">
        <v>707</v>
      </c>
      <c r="L718" s="125">
        <v>22</v>
      </c>
      <c r="M718" s="125">
        <v>4</v>
      </c>
      <c r="N718" s="125">
        <v>4</v>
      </c>
      <c r="O718" s="125">
        <v>0</v>
      </c>
      <c r="P718" s="125">
        <v>0</v>
      </c>
      <c r="Q718" s="125">
        <v>0</v>
      </c>
      <c r="S718" s="146" t="str">
        <f t="shared" si="69"/>
        <v>Worker-3</v>
      </c>
    </row>
    <row r="719" spans="1:19" x14ac:dyDescent="0.45">
      <c r="A719" s="144" t="str">
        <f t="shared" si="70"/>
        <v>SK3CW0072</v>
      </c>
      <c r="B719" s="143" t="str">
        <f t="shared" si="71"/>
        <v>Jun2026_SK3CW0072</v>
      </c>
      <c r="C719" s="143" t="str">
        <f>IF(A719="","",IF(COUNTIF($B$2:B718,B719)&gt;0,"⚠ DUPLICATE","OK"))</f>
        <v>OK</v>
      </c>
      <c r="D719" s="146" t="str">
        <f>IF($A719="","",IF(ISNA(_xlfn.XLOOKUP(TRIM($A719),MASTER_Workers!$B$2:$B$474,MASTER_Workers!$B$2:$B$474)),"Master Missing","OK"))</f>
        <v>OK</v>
      </c>
      <c r="E719" s="146" t="str">
        <f>IF(A719="","",IF(COUNTIF(Month_Engine!B:B,TRIM(J719))&gt;0,"OK","Missing"))</f>
        <v>OK</v>
      </c>
      <c r="F719" s="146">
        <f t="shared" si="72"/>
        <v>30</v>
      </c>
      <c r="G719" s="146">
        <f t="shared" si="67"/>
        <v>26</v>
      </c>
      <c r="H719" s="150" t="str">
        <f t="shared" si="68"/>
        <v>OK</v>
      </c>
      <c r="I719" s="443">
        <v>46203</v>
      </c>
      <c r="J719" s="125" t="s">
        <v>708</v>
      </c>
      <c r="K719" s="125" t="s">
        <v>709</v>
      </c>
      <c r="L719" s="125">
        <v>26</v>
      </c>
      <c r="M719" s="125">
        <v>0</v>
      </c>
      <c r="N719" s="125">
        <v>4</v>
      </c>
      <c r="O719" s="125">
        <v>0</v>
      </c>
      <c r="P719" s="125">
        <v>0</v>
      </c>
      <c r="Q719" s="125">
        <v>0</v>
      </c>
      <c r="S719" s="146" t="str">
        <f t="shared" si="69"/>
        <v>Worker-3</v>
      </c>
    </row>
    <row r="720" spans="1:19" x14ac:dyDescent="0.45">
      <c r="A720" s="144" t="str">
        <f t="shared" si="70"/>
        <v>SK3CW1002</v>
      </c>
      <c r="B720" s="143" t="str">
        <f t="shared" si="71"/>
        <v>Jun2026_SK3CW1002</v>
      </c>
      <c r="C720" s="143" t="str">
        <f>IF(A720="","",IF(COUNTIF($B$2:B719,B720)&gt;0,"⚠ DUPLICATE","OK"))</f>
        <v>OK</v>
      </c>
      <c r="D720" s="146" t="str">
        <f>IF($A720="","",IF(ISNA(_xlfn.XLOOKUP(TRIM($A720),MASTER_Workers!$B$2:$B$474,MASTER_Workers!$B$2:$B$474)),"Master Missing","OK"))</f>
        <v>OK</v>
      </c>
      <c r="E720" s="146" t="str">
        <f>IF(A720="","",IF(COUNTIF(Month_Engine!B:B,TRIM(J720))&gt;0,"OK","Missing"))</f>
        <v>OK</v>
      </c>
      <c r="F720" s="146">
        <f t="shared" si="72"/>
        <v>30</v>
      </c>
      <c r="G720" s="146">
        <f t="shared" si="67"/>
        <v>24</v>
      </c>
      <c r="H720" s="150" t="str">
        <f t="shared" si="68"/>
        <v>OK</v>
      </c>
      <c r="I720" s="443">
        <v>46203</v>
      </c>
      <c r="J720" s="125" t="s">
        <v>710</v>
      </c>
      <c r="K720" s="125" t="s">
        <v>711</v>
      </c>
      <c r="L720" s="125">
        <v>24</v>
      </c>
      <c r="M720" s="125">
        <v>2</v>
      </c>
      <c r="N720" s="125">
        <v>4</v>
      </c>
      <c r="O720" s="125">
        <v>0</v>
      </c>
      <c r="P720" s="125">
        <v>0</v>
      </c>
      <c r="Q720" s="125">
        <v>0</v>
      </c>
      <c r="S720" s="146" t="str">
        <f t="shared" si="69"/>
        <v>Worker-3</v>
      </c>
    </row>
    <row r="721" spans="1:19" x14ac:dyDescent="0.45">
      <c r="A721" s="144" t="str">
        <f t="shared" si="70"/>
        <v>SK3CW1003</v>
      </c>
      <c r="B721" s="143" t="str">
        <f t="shared" si="71"/>
        <v>Jun2026_SK3CW1003</v>
      </c>
      <c r="C721" s="143" t="str">
        <f>IF(A721="","",IF(COUNTIF($B$2:B720,B721)&gt;0,"⚠ DUPLICATE","OK"))</f>
        <v>OK</v>
      </c>
      <c r="D721" s="146" t="str">
        <f>IF($A721="","",IF(ISNA(_xlfn.XLOOKUP(TRIM($A721),MASTER_Workers!$B$2:$B$474,MASTER_Workers!$B$2:$B$474)),"Master Missing","OK"))</f>
        <v>OK</v>
      </c>
      <c r="E721" s="146" t="str">
        <f>IF(A721="","",IF(COUNTIF(Month_Engine!B:B,TRIM(J721))&gt;0,"OK","Missing"))</f>
        <v>OK</v>
      </c>
      <c r="F721" s="146">
        <f t="shared" si="72"/>
        <v>30</v>
      </c>
      <c r="G721" s="146">
        <f t="shared" si="67"/>
        <v>23</v>
      </c>
      <c r="H721" s="150" t="str">
        <f t="shared" si="68"/>
        <v>OK</v>
      </c>
      <c r="I721" s="443">
        <v>46203</v>
      </c>
      <c r="J721" s="125" t="s">
        <v>712</v>
      </c>
      <c r="K721" s="125" t="s">
        <v>713</v>
      </c>
      <c r="L721" s="125">
        <v>23</v>
      </c>
      <c r="M721" s="125">
        <v>3</v>
      </c>
      <c r="N721" s="125">
        <v>4</v>
      </c>
      <c r="O721" s="125">
        <v>0</v>
      </c>
      <c r="P721" s="125">
        <v>0</v>
      </c>
      <c r="Q721" s="125">
        <v>0</v>
      </c>
      <c r="S721" s="146" t="str">
        <f t="shared" si="69"/>
        <v>Worker-3</v>
      </c>
    </row>
    <row r="722" spans="1:19" x14ac:dyDescent="0.45">
      <c r="A722" s="144" t="str">
        <f t="shared" si="70"/>
        <v>SK3CW1005</v>
      </c>
      <c r="B722" s="143" t="str">
        <f t="shared" si="71"/>
        <v>Jun2026_SK3CW1005</v>
      </c>
      <c r="C722" s="143" t="str">
        <f>IF(A722="","",IF(COUNTIF($B$2:B721,B722)&gt;0,"⚠ DUPLICATE","OK"))</f>
        <v>OK</v>
      </c>
      <c r="D722" s="146" t="str">
        <f>IF($A722="","",IF(ISNA(_xlfn.XLOOKUP(TRIM($A722),MASTER_Workers!$B$2:$B$474,MASTER_Workers!$B$2:$B$474)),"Master Missing","OK"))</f>
        <v>OK</v>
      </c>
      <c r="E722" s="146" t="str">
        <f>IF(A722="","",IF(COUNTIF(Month_Engine!B:B,TRIM(J722))&gt;0,"OK","Missing"))</f>
        <v>OK</v>
      </c>
      <c r="F722" s="146">
        <f t="shared" si="72"/>
        <v>30</v>
      </c>
      <c r="G722" s="146">
        <f t="shared" si="67"/>
        <v>23</v>
      </c>
      <c r="H722" s="150" t="str">
        <f t="shared" si="68"/>
        <v>OK</v>
      </c>
      <c r="I722" s="443">
        <v>46203</v>
      </c>
      <c r="J722" s="125" t="s">
        <v>714</v>
      </c>
      <c r="K722" s="125" t="s">
        <v>715</v>
      </c>
      <c r="L722" s="125">
        <v>23</v>
      </c>
      <c r="M722" s="125">
        <v>3</v>
      </c>
      <c r="N722" s="125">
        <v>4</v>
      </c>
      <c r="O722" s="125">
        <v>0</v>
      </c>
      <c r="P722" s="125">
        <v>0</v>
      </c>
      <c r="Q722" s="125">
        <v>0</v>
      </c>
      <c r="S722" s="146" t="str">
        <f t="shared" si="69"/>
        <v>Worker-3</v>
      </c>
    </row>
    <row r="723" spans="1:19" x14ac:dyDescent="0.45">
      <c r="A723" s="144" t="str">
        <f t="shared" si="70"/>
        <v>SK3CW1007</v>
      </c>
      <c r="B723" s="143" t="str">
        <f t="shared" si="71"/>
        <v>Jun2026_SK3CW1007</v>
      </c>
      <c r="C723" s="143" t="str">
        <f>IF(A723="","",IF(COUNTIF($B$2:B722,B723)&gt;0,"⚠ DUPLICATE","OK"))</f>
        <v>OK</v>
      </c>
      <c r="D723" s="146" t="str">
        <f>IF($A723="","",IF(ISNA(_xlfn.XLOOKUP(TRIM($A723),MASTER_Workers!$B$2:$B$474,MASTER_Workers!$B$2:$B$474)),"Master Missing","OK"))</f>
        <v>OK</v>
      </c>
      <c r="E723" s="146" t="str">
        <f>IF(A723="","",IF(COUNTIF(Month_Engine!B:B,TRIM(J723))&gt;0,"OK","Missing"))</f>
        <v>OK</v>
      </c>
      <c r="F723" s="146">
        <f t="shared" si="72"/>
        <v>30</v>
      </c>
      <c r="G723" s="146">
        <f t="shared" si="67"/>
        <v>23</v>
      </c>
      <c r="H723" s="150" t="str">
        <f t="shared" si="68"/>
        <v>OK</v>
      </c>
      <c r="I723" s="443">
        <v>46203</v>
      </c>
      <c r="J723" s="125" t="s">
        <v>718</v>
      </c>
      <c r="K723" s="125" t="s">
        <v>719</v>
      </c>
      <c r="L723" s="125">
        <v>23</v>
      </c>
      <c r="M723" s="125">
        <v>3</v>
      </c>
      <c r="N723" s="125">
        <v>4</v>
      </c>
      <c r="O723" s="125">
        <v>0</v>
      </c>
      <c r="P723" s="125">
        <v>0</v>
      </c>
      <c r="Q723" s="125">
        <v>0</v>
      </c>
      <c r="S723" s="146" t="str">
        <f t="shared" si="69"/>
        <v>Worker-3</v>
      </c>
    </row>
    <row r="724" spans="1:19" x14ac:dyDescent="0.45">
      <c r="A724" s="144" t="str">
        <f t="shared" si="70"/>
        <v>SK3CW1008</v>
      </c>
      <c r="B724" s="143" t="str">
        <f t="shared" si="71"/>
        <v>Jun2026_SK3CW1008</v>
      </c>
      <c r="C724" s="143" t="str">
        <f>IF(A724="","",IF(COUNTIF($B$2:B723,B724)&gt;0,"⚠ DUPLICATE","OK"))</f>
        <v>OK</v>
      </c>
      <c r="D724" s="146" t="str">
        <f>IF($A724="","",IF(ISNA(_xlfn.XLOOKUP(TRIM($A724),MASTER_Workers!$B$2:$B$474,MASTER_Workers!$B$2:$B$474)),"Master Missing","OK"))</f>
        <v>OK</v>
      </c>
      <c r="E724" s="146" t="str">
        <f>IF(A724="","",IF(COUNTIF(Month_Engine!B:B,TRIM(J724))&gt;0,"OK","Missing"))</f>
        <v>OK</v>
      </c>
      <c r="F724" s="146">
        <f t="shared" si="72"/>
        <v>30</v>
      </c>
      <c r="G724" s="146">
        <f t="shared" si="67"/>
        <v>12.5</v>
      </c>
      <c r="H724" s="150" t="str">
        <f t="shared" si="68"/>
        <v>OK</v>
      </c>
      <c r="I724" s="443">
        <v>46203</v>
      </c>
      <c r="J724" s="125" t="s">
        <v>720</v>
      </c>
      <c r="K724" s="125" t="s">
        <v>721</v>
      </c>
      <c r="L724" s="125">
        <v>12.5</v>
      </c>
      <c r="M724" s="125">
        <v>13.5</v>
      </c>
      <c r="N724" s="125">
        <v>4</v>
      </c>
      <c r="O724" s="125">
        <v>0</v>
      </c>
      <c r="P724" s="125">
        <v>0</v>
      </c>
      <c r="Q724" s="125">
        <v>0</v>
      </c>
      <c r="S724" s="146" t="str">
        <f t="shared" si="69"/>
        <v>Worker-3</v>
      </c>
    </row>
    <row r="725" spans="1:19" x14ac:dyDescent="0.45">
      <c r="A725" s="144" t="str">
        <f t="shared" si="70"/>
        <v>SK3CW1009</v>
      </c>
      <c r="B725" s="143" t="str">
        <f t="shared" si="71"/>
        <v>Jun2026_SK3CW1009</v>
      </c>
      <c r="C725" s="143" t="str">
        <f>IF(A725="","",IF(COUNTIF($B$2:B724,B725)&gt;0,"⚠ DUPLICATE","OK"))</f>
        <v>OK</v>
      </c>
      <c r="D725" s="146" t="str">
        <f>IF($A725="","",IF(ISNA(_xlfn.XLOOKUP(TRIM($A725),MASTER_Workers!$B$2:$B$474,MASTER_Workers!$B$2:$B$474)),"Master Missing","OK"))</f>
        <v>OK</v>
      </c>
      <c r="E725" s="146" t="str">
        <f>IF(A725="","",IF(COUNTIF(Month_Engine!B:B,TRIM(J725))&gt;0,"OK","Missing"))</f>
        <v>OK</v>
      </c>
      <c r="F725" s="146">
        <f t="shared" si="72"/>
        <v>30</v>
      </c>
      <c r="G725" s="146">
        <f t="shared" si="67"/>
        <v>24</v>
      </c>
      <c r="H725" s="150" t="str">
        <f t="shared" si="68"/>
        <v>OK</v>
      </c>
      <c r="I725" s="443">
        <v>46203</v>
      </c>
      <c r="J725" s="125" t="s">
        <v>722</v>
      </c>
      <c r="K725" s="125" t="s">
        <v>723</v>
      </c>
      <c r="L725" s="125">
        <v>24</v>
      </c>
      <c r="M725" s="125">
        <v>2</v>
      </c>
      <c r="N725" s="125">
        <v>4</v>
      </c>
      <c r="O725" s="125">
        <v>0</v>
      </c>
      <c r="P725" s="125">
        <v>0</v>
      </c>
      <c r="Q725" s="125">
        <v>0</v>
      </c>
      <c r="S725" s="146" t="str">
        <f t="shared" si="69"/>
        <v>Worker-3</v>
      </c>
    </row>
    <row r="726" spans="1:19" x14ac:dyDescent="0.45">
      <c r="A726" s="144" t="str">
        <f t="shared" si="70"/>
        <v>SK3CW1010</v>
      </c>
      <c r="B726" s="143" t="str">
        <f t="shared" si="71"/>
        <v>Jun2026_SK3CW1010</v>
      </c>
      <c r="C726" s="143" t="str">
        <f>IF(A726="","",IF(COUNTIF($B$2:B725,B726)&gt;0,"⚠ DUPLICATE","OK"))</f>
        <v>OK</v>
      </c>
      <c r="D726" s="146" t="str">
        <f>IF($A726="","",IF(ISNA(_xlfn.XLOOKUP(TRIM($A726),MASTER_Workers!$B$2:$B$474,MASTER_Workers!$B$2:$B$474)),"Master Missing","OK"))</f>
        <v>OK</v>
      </c>
      <c r="E726" s="146" t="str">
        <f>IF(A726="","",IF(COUNTIF(Month_Engine!B:B,TRIM(J726))&gt;0,"OK","Missing"))</f>
        <v>OK</v>
      </c>
      <c r="F726" s="146">
        <f t="shared" si="72"/>
        <v>30</v>
      </c>
      <c r="G726" s="146">
        <f t="shared" si="67"/>
        <v>26</v>
      </c>
      <c r="H726" s="150" t="str">
        <f t="shared" si="68"/>
        <v>OK</v>
      </c>
      <c r="I726" s="443">
        <v>46203</v>
      </c>
      <c r="J726" s="125" t="s">
        <v>724</v>
      </c>
      <c r="K726" s="125" t="s">
        <v>725</v>
      </c>
      <c r="L726" s="125">
        <v>26</v>
      </c>
      <c r="M726" s="125">
        <v>0</v>
      </c>
      <c r="N726" s="125">
        <v>4</v>
      </c>
      <c r="O726" s="125">
        <v>0</v>
      </c>
      <c r="P726" s="125">
        <v>0</v>
      </c>
      <c r="Q726" s="125">
        <v>0</v>
      </c>
      <c r="S726" s="146" t="str">
        <f t="shared" si="69"/>
        <v>Worker-3</v>
      </c>
    </row>
    <row r="727" spans="1:19" x14ac:dyDescent="0.45">
      <c r="A727" s="144" t="str">
        <f t="shared" si="70"/>
        <v>SK3CW1011</v>
      </c>
      <c r="B727" s="143" t="str">
        <f t="shared" si="71"/>
        <v>Jun2026_SK3CW1011</v>
      </c>
      <c r="C727" s="143" t="str">
        <f>IF(A727="","",IF(COUNTIF($B$2:B726,B727)&gt;0,"⚠ DUPLICATE","OK"))</f>
        <v>OK</v>
      </c>
      <c r="D727" s="146" t="str">
        <f>IF($A727="","",IF(ISNA(_xlfn.XLOOKUP(TRIM($A727),MASTER_Workers!$B$2:$B$474,MASTER_Workers!$B$2:$B$474)),"Master Missing","OK"))</f>
        <v>OK</v>
      </c>
      <c r="E727" s="146" t="str">
        <f>IF(A727="","",IF(COUNTIF(Month_Engine!B:B,TRIM(J727))&gt;0,"OK","Missing"))</f>
        <v>OK</v>
      </c>
      <c r="F727" s="146">
        <f t="shared" si="72"/>
        <v>30</v>
      </c>
      <c r="G727" s="146">
        <f t="shared" si="67"/>
        <v>25</v>
      </c>
      <c r="H727" s="150" t="str">
        <f t="shared" si="68"/>
        <v>OK</v>
      </c>
      <c r="I727" s="443">
        <v>46203</v>
      </c>
      <c r="J727" s="125" t="s">
        <v>726</v>
      </c>
      <c r="K727" s="125" t="s">
        <v>727</v>
      </c>
      <c r="L727" s="125">
        <v>25</v>
      </c>
      <c r="M727" s="125">
        <v>1</v>
      </c>
      <c r="N727" s="125">
        <v>4</v>
      </c>
      <c r="O727" s="125">
        <v>0</v>
      </c>
      <c r="P727" s="125">
        <v>0</v>
      </c>
      <c r="Q727" s="125">
        <v>0</v>
      </c>
      <c r="S727" s="146" t="str">
        <f t="shared" si="69"/>
        <v>Worker-3</v>
      </c>
    </row>
    <row r="728" spans="1:19" x14ac:dyDescent="0.45">
      <c r="A728" s="144" t="str">
        <f t="shared" si="70"/>
        <v>SK3CW1012</v>
      </c>
      <c r="B728" s="143" t="str">
        <f t="shared" si="71"/>
        <v>Jun2026_SK3CW1012</v>
      </c>
      <c r="C728" s="143" t="str">
        <f>IF(A728="","",IF(COUNTIF($B$2:B727,B728)&gt;0,"⚠ DUPLICATE","OK"))</f>
        <v>OK</v>
      </c>
      <c r="D728" s="146" t="str">
        <f>IF($A728="","",IF(ISNA(_xlfn.XLOOKUP(TRIM($A728),MASTER_Workers!$B$2:$B$474,MASTER_Workers!$B$2:$B$474)),"Master Missing","OK"))</f>
        <v>OK</v>
      </c>
      <c r="E728" s="146" t="str">
        <f>IF(A728="","",IF(COUNTIF(Month_Engine!B:B,TRIM(J728))&gt;0,"OK","Missing"))</f>
        <v>OK</v>
      </c>
      <c r="F728" s="146">
        <f t="shared" si="72"/>
        <v>30</v>
      </c>
      <c r="G728" s="146">
        <f t="shared" si="67"/>
        <v>23</v>
      </c>
      <c r="H728" s="150" t="str">
        <f t="shared" si="68"/>
        <v>OK</v>
      </c>
      <c r="I728" s="443">
        <v>46203</v>
      </c>
      <c r="J728" s="125" t="s">
        <v>728</v>
      </c>
      <c r="K728" s="125" t="s">
        <v>729</v>
      </c>
      <c r="L728" s="125">
        <v>23</v>
      </c>
      <c r="M728" s="125">
        <v>3</v>
      </c>
      <c r="N728" s="125">
        <v>4</v>
      </c>
      <c r="O728" s="125">
        <v>0</v>
      </c>
      <c r="P728" s="125">
        <v>0</v>
      </c>
      <c r="Q728" s="125">
        <v>0</v>
      </c>
      <c r="S728" s="146" t="str">
        <f t="shared" si="69"/>
        <v>Worker-3</v>
      </c>
    </row>
    <row r="729" spans="1:19" x14ac:dyDescent="0.45">
      <c r="A729" s="144" t="str">
        <f t="shared" si="70"/>
        <v>SK3CW1013</v>
      </c>
      <c r="B729" s="143" t="str">
        <f t="shared" si="71"/>
        <v>Jun2026_SK3CW1013</v>
      </c>
      <c r="C729" s="143" t="str">
        <f>IF(A729="","",IF(COUNTIF($B$2:B728,B729)&gt;0,"⚠ DUPLICATE","OK"))</f>
        <v>OK</v>
      </c>
      <c r="D729" s="146" t="str">
        <f>IF($A729="","",IF(ISNA(_xlfn.XLOOKUP(TRIM($A729),MASTER_Workers!$B$2:$B$474,MASTER_Workers!$B$2:$B$474)),"Master Missing","OK"))</f>
        <v>OK</v>
      </c>
      <c r="E729" s="146" t="str">
        <f>IF(A729="","",IF(COUNTIF(Month_Engine!B:B,TRIM(J729))&gt;0,"OK","Missing"))</f>
        <v>OK</v>
      </c>
      <c r="F729" s="146">
        <f t="shared" si="72"/>
        <v>30</v>
      </c>
      <c r="G729" s="146">
        <f t="shared" si="67"/>
        <v>22</v>
      </c>
      <c r="H729" s="150" t="str">
        <f t="shared" si="68"/>
        <v>OK</v>
      </c>
      <c r="I729" s="443">
        <v>46203</v>
      </c>
      <c r="J729" s="125" t="s">
        <v>730</v>
      </c>
      <c r="K729" s="125" t="s">
        <v>731</v>
      </c>
      <c r="L729" s="125">
        <v>22</v>
      </c>
      <c r="M729" s="125">
        <v>4</v>
      </c>
      <c r="N729" s="125">
        <v>4</v>
      </c>
      <c r="O729" s="125">
        <v>0</v>
      </c>
      <c r="P729" s="125">
        <v>0</v>
      </c>
      <c r="Q729" s="125">
        <v>0</v>
      </c>
      <c r="S729" s="146" t="str">
        <f t="shared" si="69"/>
        <v>Worker-3</v>
      </c>
    </row>
    <row r="730" spans="1:19" x14ac:dyDescent="0.45">
      <c r="A730" s="144" t="str">
        <f t="shared" si="70"/>
        <v>SK3CW1014</v>
      </c>
      <c r="B730" s="143" t="str">
        <f t="shared" si="71"/>
        <v>Jun2026_SK3CW1014</v>
      </c>
      <c r="C730" s="143" t="str">
        <f>IF(A730="","",IF(COUNTIF($B$2:B729,B730)&gt;0,"⚠ DUPLICATE","OK"))</f>
        <v>OK</v>
      </c>
      <c r="D730" s="146" t="str">
        <f>IF($A730="","",IF(ISNA(_xlfn.XLOOKUP(TRIM($A730),MASTER_Workers!$B$2:$B$474,MASTER_Workers!$B$2:$B$474)),"Master Missing","OK"))</f>
        <v>OK</v>
      </c>
      <c r="E730" s="146" t="str">
        <f>IF(A730="","",IF(COUNTIF(Month_Engine!B:B,TRIM(J730))&gt;0,"OK","Missing"))</f>
        <v>OK</v>
      </c>
      <c r="F730" s="146">
        <f t="shared" si="72"/>
        <v>30</v>
      </c>
      <c r="G730" s="146">
        <f t="shared" si="67"/>
        <v>23</v>
      </c>
      <c r="H730" s="150" t="str">
        <f t="shared" si="68"/>
        <v>OK</v>
      </c>
      <c r="I730" s="443">
        <v>46203</v>
      </c>
      <c r="J730" s="125" t="s">
        <v>732</v>
      </c>
      <c r="K730" s="125" t="s">
        <v>733</v>
      </c>
      <c r="L730" s="125">
        <v>23</v>
      </c>
      <c r="M730" s="125">
        <v>3</v>
      </c>
      <c r="N730" s="125">
        <v>4</v>
      </c>
      <c r="O730" s="125">
        <v>0</v>
      </c>
      <c r="P730" s="125">
        <v>0</v>
      </c>
      <c r="Q730" s="125">
        <v>0</v>
      </c>
      <c r="S730" s="146" t="str">
        <f t="shared" si="69"/>
        <v>Worker-3</v>
      </c>
    </row>
    <row r="731" spans="1:19" x14ac:dyDescent="0.45">
      <c r="A731" s="144" t="str">
        <f t="shared" si="70"/>
        <v>SK3CW1016</v>
      </c>
      <c r="B731" s="143" t="str">
        <f t="shared" si="71"/>
        <v>Jun2026_SK3CW1016</v>
      </c>
      <c r="C731" s="143" t="str">
        <f>IF(A731="","",IF(COUNTIF($B$2:B730,B731)&gt;0,"⚠ DUPLICATE","OK"))</f>
        <v>OK</v>
      </c>
      <c r="D731" s="146" t="str">
        <f>IF($A731="","",IF(ISNA(_xlfn.XLOOKUP(TRIM($A731),MASTER_Workers!$B$2:$B$474,MASTER_Workers!$B$2:$B$474)),"Master Missing","OK"))</f>
        <v>OK</v>
      </c>
      <c r="E731" s="146" t="str">
        <f>IF(A731="","",IF(COUNTIF(Month_Engine!B:B,TRIM(J731))&gt;0,"OK","Missing"))</f>
        <v>OK</v>
      </c>
      <c r="F731" s="146">
        <f t="shared" si="72"/>
        <v>30</v>
      </c>
      <c r="G731" s="146">
        <f t="shared" si="67"/>
        <v>23</v>
      </c>
      <c r="H731" s="150" t="str">
        <f t="shared" si="68"/>
        <v>OK</v>
      </c>
      <c r="I731" s="443">
        <v>46203</v>
      </c>
      <c r="J731" s="125" t="s">
        <v>734</v>
      </c>
      <c r="K731" s="125" t="s">
        <v>735</v>
      </c>
      <c r="L731" s="125">
        <v>23</v>
      </c>
      <c r="M731" s="125">
        <v>3</v>
      </c>
      <c r="N731" s="125">
        <v>4</v>
      </c>
      <c r="O731" s="125">
        <v>0</v>
      </c>
      <c r="P731" s="125">
        <v>0</v>
      </c>
      <c r="Q731" s="125">
        <v>0</v>
      </c>
      <c r="S731" s="146" t="str">
        <f t="shared" si="69"/>
        <v>Worker-3</v>
      </c>
    </row>
    <row r="732" spans="1:19" x14ac:dyDescent="0.45">
      <c r="A732" s="144" t="str">
        <f t="shared" si="70"/>
        <v>SK3CW1018</v>
      </c>
      <c r="B732" s="143" t="str">
        <f t="shared" si="71"/>
        <v>Jun2026_SK3CW1018</v>
      </c>
      <c r="C732" s="143" t="str">
        <f>IF(A732="","",IF(COUNTIF($B$2:B731,B732)&gt;0,"⚠ DUPLICATE","OK"))</f>
        <v>OK</v>
      </c>
      <c r="D732" s="146" t="str">
        <f>IF($A732="","",IF(ISNA(_xlfn.XLOOKUP(TRIM($A732),MASTER_Workers!$B$2:$B$474,MASTER_Workers!$B$2:$B$474)),"Master Missing","OK"))</f>
        <v>OK</v>
      </c>
      <c r="E732" s="146" t="str">
        <f>IF(A732="","",IF(COUNTIF(Month_Engine!B:B,TRIM(J732))&gt;0,"OK","Missing"))</f>
        <v>OK</v>
      </c>
      <c r="F732" s="146">
        <f t="shared" si="72"/>
        <v>30</v>
      </c>
      <c r="G732" s="146">
        <f t="shared" si="67"/>
        <v>23.5</v>
      </c>
      <c r="H732" s="150" t="str">
        <f t="shared" si="68"/>
        <v>OK</v>
      </c>
      <c r="I732" s="443">
        <v>46203</v>
      </c>
      <c r="J732" s="125" t="s">
        <v>736</v>
      </c>
      <c r="K732" s="125" t="s">
        <v>737</v>
      </c>
      <c r="L732" s="125">
        <v>23.5</v>
      </c>
      <c r="M732" s="125">
        <v>2.5</v>
      </c>
      <c r="N732" s="125">
        <v>4</v>
      </c>
      <c r="O732" s="125">
        <v>0</v>
      </c>
      <c r="P732" s="125">
        <v>0</v>
      </c>
      <c r="Q732" s="125">
        <v>0</v>
      </c>
      <c r="S732" s="146" t="str">
        <f t="shared" si="69"/>
        <v>Worker-3</v>
      </c>
    </row>
    <row r="733" spans="1:19" x14ac:dyDescent="0.45">
      <c r="A733" s="144" t="str">
        <f t="shared" si="70"/>
        <v>SK3CW1020</v>
      </c>
      <c r="B733" s="143" t="str">
        <f t="shared" si="71"/>
        <v>Jun2026_SK3CW1020</v>
      </c>
      <c r="C733" s="143" t="str">
        <f>IF(A733="","",IF(COUNTIF($B$2:B732,B733)&gt;0,"⚠ DUPLICATE","OK"))</f>
        <v>OK</v>
      </c>
      <c r="D733" s="146" t="str">
        <f>IF($A733="","",IF(ISNA(_xlfn.XLOOKUP(TRIM($A733),MASTER_Workers!$B$2:$B$474,MASTER_Workers!$B$2:$B$474)),"Master Missing","OK"))</f>
        <v>OK</v>
      </c>
      <c r="E733" s="146" t="str">
        <f>IF(A733="","",IF(COUNTIF(Month_Engine!B:B,TRIM(J733))&gt;0,"OK","Missing"))</f>
        <v>OK</v>
      </c>
      <c r="F733" s="146">
        <f t="shared" si="72"/>
        <v>30</v>
      </c>
      <c r="G733" s="146">
        <f t="shared" si="67"/>
        <v>25</v>
      </c>
      <c r="H733" s="150" t="str">
        <f t="shared" si="68"/>
        <v>OK</v>
      </c>
      <c r="I733" s="443">
        <v>46203</v>
      </c>
      <c r="J733" s="125" t="s">
        <v>738</v>
      </c>
      <c r="K733" s="125" t="s">
        <v>739</v>
      </c>
      <c r="L733" s="125">
        <v>25</v>
      </c>
      <c r="M733" s="125">
        <v>1</v>
      </c>
      <c r="N733" s="125">
        <v>4</v>
      </c>
      <c r="O733" s="125">
        <v>0</v>
      </c>
      <c r="P733" s="125">
        <v>0</v>
      </c>
      <c r="Q733" s="125">
        <v>0</v>
      </c>
      <c r="S733" s="146" t="str">
        <f t="shared" si="69"/>
        <v>Worker-3</v>
      </c>
    </row>
    <row r="734" spans="1:19" x14ac:dyDescent="0.45">
      <c r="A734" s="144" t="str">
        <f t="shared" si="70"/>
        <v>SK3CW1021</v>
      </c>
      <c r="B734" s="143" t="str">
        <f t="shared" si="71"/>
        <v>Jun2026_SK3CW1021</v>
      </c>
      <c r="C734" s="143" t="str">
        <f>IF(A734="","",IF(COUNTIF($B$2:B733,B734)&gt;0,"⚠ DUPLICATE","OK"))</f>
        <v>OK</v>
      </c>
      <c r="D734" s="146" t="str">
        <f>IF($A734="","",IF(ISNA(_xlfn.XLOOKUP(TRIM($A734),MASTER_Workers!$B$2:$B$474,MASTER_Workers!$B$2:$B$474)),"Master Missing","OK"))</f>
        <v>OK</v>
      </c>
      <c r="E734" s="146" t="str">
        <f>IF(A734="","",IF(COUNTIF(Month_Engine!B:B,TRIM(J734))&gt;0,"OK","Missing"))</f>
        <v>OK</v>
      </c>
      <c r="F734" s="146">
        <f t="shared" si="72"/>
        <v>30</v>
      </c>
      <c r="G734" s="146">
        <f t="shared" si="67"/>
        <v>23</v>
      </c>
      <c r="H734" s="150" t="str">
        <f t="shared" si="68"/>
        <v>OK</v>
      </c>
      <c r="I734" s="443">
        <v>46203</v>
      </c>
      <c r="J734" s="125" t="s">
        <v>740</v>
      </c>
      <c r="K734" s="125" t="s">
        <v>741</v>
      </c>
      <c r="L734" s="125">
        <v>23</v>
      </c>
      <c r="M734" s="125">
        <v>3</v>
      </c>
      <c r="N734" s="125">
        <v>4</v>
      </c>
      <c r="O734" s="125">
        <v>0</v>
      </c>
      <c r="P734" s="125">
        <v>0</v>
      </c>
      <c r="Q734" s="125">
        <v>0</v>
      </c>
      <c r="S734" s="146" t="str">
        <f t="shared" si="69"/>
        <v>Worker-3</v>
      </c>
    </row>
    <row r="735" spans="1:19" x14ac:dyDescent="0.45">
      <c r="A735" s="144" t="str">
        <f t="shared" si="70"/>
        <v>SK3CW1023</v>
      </c>
      <c r="B735" s="143" t="str">
        <f t="shared" si="71"/>
        <v>Jun2026_SK3CW1023</v>
      </c>
      <c r="C735" s="143" t="str">
        <f>IF(A735="","",IF(COUNTIF($B$2:B734,B735)&gt;0,"⚠ DUPLICATE","OK"))</f>
        <v>OK</v>
      </c>
      <c r="D735" s="146" t="str">
        <f>IF($A735="","",IF(ISNA(_xlfn.XLOOKUP(TRIM($A735),MASTER_Workers!$B$2:$B$474,MASTER_Workers!$B$2:$B$474)),"Master Missing","OK"))</f>
        <v>OK</v>
      </c>
      <c r="E735" s="146" t="str">
        <f>IF(A735="","",IF(COUNTIF(Month_Engine!B:B,TRIM(J735))&gt;0,"OK","Missing"))</f>
        <v>OK</v>
      </c>
      <c r="F735" s="146">
        <f t="shared" si="72"/>
        <v>30</v>
      </c>
      <c r="G735" s="146">
        <f t="shared" si="67"/>
        <v>0</v>
      </c>
      <c r="H735" s="150" t="str">
        <f t="shared" si="68"/>
        <v>OK</v>
      </c>
      <c r="I735" s="443">
        <v>46203</v>
      </c>
      <c r="J735" s="125" t="s">
        <v>742</v>
      </c>
      <c r="K735" s="125" t="s">
        <v>743</v>
      </c>
      <c r="L735" s="125">
        <v>0</v>
      </c>
      <c r="M735" s="125">
        <v>26</v>
      </c>
      <c r="N735" s="125">
        <v>4</v>
      </c>
      <c r="O735" s="125">
        <v>0</v>
      </c>
      <c r="P735" s="125">
        <v>0</v>
      </c>
      <c r="Q735" s="125">
        <v>0</v>
      </c>
      <c r="S735" s="146" t="str">
        <f t="shared" si="69"/>
        <v>Worker-3</v>
      </c>
    </row>
    <row r="736" spans="1:19" x14ac:dyDescent="0.45">
      <c r="A736" s="144" t="str">
        <f t="shared" si="70"/>
        <v>SK3CW1025</v>
      </c>
      <c r="B736" s="143" t="str">
        <f t="shared" si="71"/>
        <v>Jun2026_SK3CW1025</v>
      </c>
      <c r="C736" s="143" t="str">
        <f>IF(A736="","",IF(COUNTIF($B$2:B735,B736)&gt;0,"⚠ DUPLICATE","OK"))</f>
        <v>OK</v>
      </c>
      <c r="D736" s="146" t="str">
        <f>IF($A736="","",IF(ISNA(_xlfn.XLOOKUP(TRIM($A736),MASTER_Workers!$B$2:$B$474,MASTER_Workers!$B$2:$B$474)),"Master Missing","OK"))</f>
        <v>OK</v>
      </c>
      <c r="E736" s="146" t="str">
        <f>IF(A736="","",IF(COUNTIF(Month_Engine!B:B,TRIM(J736))&gt;0,"OK","Missing"))</f>
        <v>OK</v>
      </c>
      <c r="F736" s="146">
        <f t="shared" si="72"/>
        <v>30</v>
      </c>
      <c r="G736" s="146">
        <f t="shared" si="67"/>
        <v>25</v>
      </c>
      <c r="H736" s="150" t="str">
        <f t="shared" si="68"/>
        <v>OK</v>
      </c>
      <c r="I736" s="443">
        <v>46203</v>
      </c>
      <c r="J736" s="125" t="s">
        <v>744</v>
      </c>
      <c r="K736" s="125" t="s">
        <v>745</v>
      </c>
      <c r="L736" s="125">
        <v>25</v>
      </c>
      <c r="M736" s="125">
        <v>1</v>
      </c>
      <c r="N736" s="125">
        <v>4</v>
      </c>
      <c r="O736" s="125">
        <v>0</v>
      </c>
      <c r="P736" s="125">
        <v>0</v>
      </c>
      <c r="Q736" s="125">
        <v>0</v>
      </c>
      <c r="S736" s="146" t="str">
        <f t="shared" si="69"/>
        <v>Worker-3</v>
      </c>
    </row>
    <row r="737" spans="1:19" x14ac:dyDescent="0.45">
      <c r="A737" s="144" t="str">
        <f t="shared" si="70"/>
        <v>SK3CW1026</v>
      </c>
      <c r="B737" s="143" t="str">
        <f t="shared" si="71"/>
        <v>Jun2026_SK3CW1026</v>
      </c>
      <c r="C737" s="143" t="str">
        <f>IF(A737="","",IF(COUNTIF($B$2:B736,B737)&gt;0,"⚠ DUPLICATE","OK"))</f>
        <v>OK</v>
      </c>
      <c r="D737" s="146" t="str">
        <f>IF($A737="","",IF(ISNA(_xlfn.XLOOKUP(TRIM($A737),MASTER_Workers!$B$2:$B$474,MASTER_Workers!$B$2:$B$474)),"Master Missing","OK"))</f>
        <v>OK</v>
      </c>
      <c r="E737" s="146" t="str">
        <f>IF(A737="","",IF(COUNTIF(Month_Engine!B:B,TRIM(J737))&gt;0,"OK","Missing"))</f>
        <v>OK</v>
      </c>
      <c r="F737" s="146">
        <f t="shared" si="72"/>
        <v>30</v>
      </c>
      <c r="G737" s="146">
        <f t="shared" si="67"/>
        <v>24</v>
      </c>
      <c r="H737" s="150" t="str">
        <f t="shared" si="68"/>
        <v>OK</v>
      </c>
      <c r="I737" s="443">
        <v>46203</v>
      </c>
      <c r="J737" s="125" t="s">
        <v>746</v>
      </c>
      <c r="K737" s="125" t="s">
        <v>747</v>
      </c>
      <c r="L737" s="125">
        <v>24</v>
      </c>
      <c r="M737" s="125">
        <v>2</v>
      </c>
      <c r="N737" s="125">
        <v>4</v>
      </c>
      <c r="O737" s="125">
        <v>0</v>
      </c>
      <c r="P737" s="125">
        <v>0</v>
      </c>
      <c r="Q737" s="125">
        <v>0</v>
      </c>
      <c r="S737" s="146" t="str">
        <f t="shared" si="69"/>
        <v>Worker-3</v>
      </c>
    </row>
    <row r="738" spans="1:19" x14ac:dyDescent="0.45">
      <c r="A738" s="144" t="str">
        <f t="shared" si="70"/>
        <v>SK3CW1027</v>
      </c>
      <c r="B738" s="143" t="str">
        <f t="shared" si="71"/>
        <v>Jun2026_SK3CW1027</v>
      </c>
      <c r="C738" s="143" t="str">
        <f>IF(A738="","",IF(COUNTIF($B$2:B737,B738)&gt;0,"⚠ DUPLICATE","OK"))</f>
        <v>OK</v>
      </c>
      <c r="D738" s="146" t="str">
        <f>IF($A738="","",IF(ISNA(_xlfn.XLOOKUP(TRIM($A738),MASTER_Workers!$B$2:$B$474,MASTER_Workers!$B$2:$B$474)),"Master Missing","OK"))</f>
        <v>OK</v>
      </c>
      <c r="E738" s="146" t="str">
        <f>IF(A738="","",IF(COUNTIF(Month_Engine!B:B,TRIM(J738))&gt;0,"OK","Missing"))</f>
        <v>OK</v>
      </c>
      <c r="F738" s="146">
        <f t="shared" si="72"/>
        <v>30</v>
      </c>
      <c r="G738" s="146">
        <f t="shared" si="67"/>
        <v>23</v>
      </c>
      <c r="H738" s="150" t="str">
        <f t="shared" si="68"/>
        <v>OK</v>
      </c>
      <c r="I738" s="443">
        <v>46203</v>
      </c>
      <c r="J738" s="125" t="s">
        <v>748</v>
      </c>
      <c r="K738" s="125" t="s">
        <v>749</v>
      </c>
      <c r="L738" s="125">
        <v>23</v>
      </c>
      <c r="M738" s="125">
        <v>3</v>
      </c>
      <c r="N738" s="125">
        <v>4</v>
      </c>
      <c r="O738" s="125">
        <v>0</v>
      </c>
      <c r="P738" s="125">
        <v>0</v>
      </c>
      <c r="Q738" s="125">
        <v>0</v>
      </c>
      <c r="S738" s="146" t="str">
        <f t="shared" si="69"/>
        <v>Worker-3</v>
      </c>
    </row>
    <row r="739" spans="1:19" x14ac:dyDescent="0.45">
      <c r="A739" s="144" t="str">
        <f t="shared" si="70"/>
        <v>SK3CW1028</v>
      </c>
      <c r="B739" s="143" t="str">
        <f t="shared" si="71"/>
        <v>Jun2026_SK3CW1028</v>
      </c>
      <c r="C739" s="143" t="str">
        <f>IF(A739="","",IF(COUNTIF($B$2:B738,B739)&gt;0,"⚠ DUPLICATE","OK"))</f>
        <v>OK</v>
      </c>
      <c r="D739" s="146" t="str">
        <f>IF($A739="","",IF(ISNA(_xlfn.XLOOKUP(TRIM($A739),MASTER_Workers!$B$2:$B$474,MASTER_Workers!$B$2:$B$474)),"Master Missing","OK"))</f>
        <v>OK</v>
      </c>
      <c r="E739" s="146" t="str">
        <f>IF(A739="","",IF(COUNTIF(Month_Engine!B:B,TRIM(J739))&gt;0,"OK","Missing"))</f>
        <v>OK</v>
      </c>
      <c r="F739" s="146">
        <f t="shared" si="72"/>
        <v>30</v>
      </c>
      <c r="G739" s="146">
        <f t="shared" si="67"/>
        <v>22</v>
      </c>
      <c r="H739" s="150" t="str">
        <f t="shared" si="68"/>
        <v>OK</v>
      </c>
      <c r="I739" s="443">
        <v>46203</v>
      </c>
      <c r="J739" s="125" t="s">
        <v>750</v>
      </c>
      <c r="K739" s="125" t="s">
        <v>751</v>
      </c>
      <c r="L739" s="125">
        <v>22</v>
      </c>
      <c r="M739" s="125">
        <v>4</v>
      </c>
      <c r="N739" s="125">
        <v>4</v>
      </c>
      <c r="O739" s="125">
        <v>0</v>
      </c>
      <c r="P739" s="125">
        <v>0</v>
      </c>
      <c r="Q739" s="125">
        <v>0</v>
      </c>
      <c r="S739" s="146" t="str">
        <f t="shared" si="69"/>
        <v>Worker-3</v>
      </c>
    </row>
    <row r="740" spans="1:19" x14ac:dyDescent="0.45">
      <c r="A740" s="144" t="str">
        <f t="shared" si="70"/>
        <v>SK3CW1029</v>
      </c>
      <c r="B740" s="143" t="str">
        <f t="shared" si="71"/>
        <v>Jun2026_SK3CW1029</v>
      </c>
      <c r="C740" s="143" t="str">
        <f>IF(A740="","",IF(COUNTIF($B$2:B739,B740)&gt;0,"⚠ DUPLICATE","OK"))</f>
        <v>OK</v>
      </c>
      <c r="D740" s="146" t="str">
        <f>IF($A740="","",IF(ISNA(_xlfn.XLOOKUP(TRIM($A740),MASTER_Workers!$B$2:$B$474,MASTER_Workers!$B$2:$B$474)),"Master Missing","OK"))</f>
        <v>OK</v>
      </c>
      <c r="E740" s="146" t="str">
        <f>IF(A740="","",IF(COUNTIF(Month_Engine!B:B,TRIM(J740))&gt;0,"OK","Missing"))</f>
        <v>OK</v>
      </c>
      <c r="F740" s="146">
        <f t="shared" si="72"/>
        <v>30</v>
      </c>
      <c r="G740" s="146">
        <f t="shared" si="67"/>
        <v>23</v>
      </c>
      <c r="H740" s="150" t="str">
        <f t="shared" si="68"/>
        <v>OK</v>
      </c>
      <c r="I740" s="443">
        <v>46203</v>
      </c>
      <c r="J740" s="125" t="s">
        <v>752</v>
      </c>
      <c r="K740" s="125" t="s">
        <v>753</v>
      </c>
      <c r="L740" s="125">
        <v>23</v>
      </c>
      <c r="M740" s="125">
        <v>3</v>
      </c>
      <c r="N740" s="125">
        <v>4</v>
      </c>
      <c r="O740" s="125">
        <v>0</v>
      </c>
      <c r="P740" s="125">
        <v>0</v>
      </c>
      <c r="Q740" s="125">
        <v>0</v>
      </c>
      <c r="S740" s="146" t="str">
        <f t="shared" si="69"/>
        <v>Worker-3</v>
      </c>
    </row>
    <row r="741" spans="1:19" x14ac:dyDescent="0.45">
      <c r="A741" s="144" t="str">
        <f t="shared" si="70"/>
        <v>SK3CW1031</v>
      </c>
      <c r="B741" s="143" t="str">
        <f t="shared" si="71"/>
        <v>Jun2026_SK3CW1031</v>
      </c>
      <c r="C741" s="143" t="str">
        <f>IF(A741="","",IF(COUNTIF($B$2:B740,B741)&gt;0,"⚠ DUPLICATE","OK"))</f>
        <v>OK</v>
      </c>
      <c r="D741" s="146" t="str">
        <f>IF($A741="","",IF(ISNA(_xlfn.XLOOKUP(TRIM($A741),MASTER_Workers!$B$2:$B$474,MASTER_Workers!$B$2:$B$474)),"Master Missing","OK"))</f>
        <v>OK</v>
      </c>
      <c r="E741" s="146" t="str">
        <f>IF(A741="","",IF(COUNTIF(Month_Engine!B:B,TRIM(J741))&gt;0,"OK","Missing"))</f>
        <v>OK</v>
      </c>
      <c r="F741" s="146">
        <f t="shared" si="72"/>
        <v>30</v>
      </c>
      <c r="G741" s="146">
        <f t="shared" si="67"/>
        <v>17</v>
      </c>
      <c r="H741" s="150" t="str">
        <f t="shared" si="68"/>
        <v>OK</v>
      </c>
      <c r="I741" s="443">
        <v>46203</v>
      </c>
      <c r="J741" s="125" t="s">
        <v>754</v>
      </c>
      <c r="K741" s="125" t="s">
        <v>755</v>
      </c>
      <c r="L741" s="125">
        <v>17</v>
      </c>
      <c r="M741" s="125">
        <v>9</v>
      </c>
      <c r="N741" s="125">
        <v>4</v>
      </c>
      <c r="O741" s="125">
        <v>0</v>
      </c>
      <c r="P741" s="125">
        <v>0</v>
      </c>
      <c r="Q741" s="125">
        <v>0</v>
      </c>
      <c r="S741" s="146" t="str">
        <f t="shared" si="69"/>
        <v>Worker-3</v>
      </c>
    </row>
    <row r="742" spans="1:19" x14ac:dyDescent="0.45">
      <c r="A742" s="144" t="str">
        <f t="shared" si="70"/>
        <v>SK3CW1032</v>
      </c>
      <c r="B742" s="143" t="str">
        <f t="shared" si="71"/>
        <v>Jun2026_SK3CW1032</v>
      </c>
      <c r="C742" s="143" t="str">
        <f>IF(A742="","",IF(COUNTIF($B$2:B741,B742)&gt;0,"⚠ DUPLICATE","OK"))</f>
        <v>OK</v>
      </c>
      <c r="D742" s="146" t="str">
        <f>IF($A742="","",IF(ISNA(_xlfn.XLOOKUP(TRIM($A742),MASTER_Workers!$B$2:$B$474,MASTER_Workers!$B$2:$B$474)),"Master Missing","OK"))</f>
        <v>OK</v>
      </c>
      <c r="E742" s="146" t="str">
        <f>IF(A742="","",IF(COUNTIF(Month_Engine!B:B,TRIM(J742))&gt;0,"OK","Missing"))</f>
        <v>OK</v>
      </c>
      <c r="F742" s="146">
        <f t="shared" si="72"/>
        <v>30</v>
      </c>
      <c r="G742" s="146">
        <f t="shared" si="67"/>
        <v>20.5</v>
      </c>
      <c r="H742" s="150" t="str">
        <f t="shared" si="68"/>
        <v>OK</v>
      </c>
      <c r="I742" s="443">
        <v>46203</v>
      </c>
      <c r="J742" s="125" t="s">
        <v>756</v>
      </c>
      <c r="K742" s="125" t="s">
        <v>757</v>
      </c>
      <c r="L742" s="125">
        <v>20.5</v>
      </c>
      <c r="M742" s="125">
        <v>5.5</v>
      </c>
      <c r="N742" s="125">
        <v>4</v>
      </c>
      <c r="O742" s="125">
        <v>0</v>
      </c>
      <c r="P742" s="125">
        <v>0</v>
      </c>
      <c r="Q742" s="125">
        <v>0</v>
      </c>
      <c r="S742" s="146" t="str">
        <f t="shared" si="69"/>
        <v>Worker-3</v>
      </c>
    </row>
    <row r="743" spans="1:19" x14ac:dyDescent="0.45">
      <c r="A743" s="144" t="str">
        <f t="shared" si="70"/>
        <v>SK3CW1033</v>
      </c>
      <c r="B743" s="143" t="str">
        <f t="shared" si="71"/>
        <v>Jun2026_SK3CW1033</v>
      </c>
      <c r="C743" s="143" t="str">
        <f>IF(A743="","",IF(COUNTIF($B$2:B742,B743)&gt;0,"⚠ DUPLICATE","OK"))</f>
        <v>OK</v>
      </c>
      <c r="D743" s="146" t="str">
        <f>IF($A743="","",IF(ISNA(_xlfn.XLOOKUP(TRIM($A743),MASTER_Workers!$B$2:$B$474,MASTER_Workers!$B$2:$B$474)),"Master Missing","OK"))</f>
        <v>OK</v>
      </c>
      <c r="E743" s="146" t="str">
        <f>IF(A743="","",IF(COUNTIF(Month_Engine!B:B,TRIM(J743))&gt;0,"OK","Missing"))</f>
        <v>OK</v>
      </c>
      <c r="F743" s="146">
        <f t="shared" si="72"/>
        <v>30</v>
      </c>
      <c r="G743" s="146">
        <f t="shared" si="67"/>
        <v>22</v>
      </c>
      <c r="H743" s="150" t="str">
        <f t="shared" si="68"/>
        <v>OK</v>
      </c>
      <c r="I743" s="443">
        <v>46203</v>
      </c>
      <c r="J743" s="125" t="s">
        <v>758</v>
      </c>
      <c r="K743" s="125" t="s">
        <v>759</v>
      </c>
      <c r="L743" s="125">
        <v>22</v>
      </c>
      <c r="M743" s="125">
        <v>4</v>
      </c>
      <c r="N743" s="125">
        <v>4</v>
      </c>
      <c r="O743" s="125">
        <v>0</v>
      </c>
      <c r="P743" s="125">
        <v>0</v>
      </c>
      <c r="Q743" s="125">
        <v>0</v>
      </c>
      <c r="S743" s="146" t="str">
        <f t="shared" si="69"/>
        <v>Worker-3</v>
      </c>
    </row>
    <row r="744" spans="1:19" x14ac:dyDescent="0.45">
      <c r="A744" s="144" t="str">
        <f t="shared" si="70"/>
        <v>SK3CW1034</v>
      </c>
      <c r="B744" s="143" t="str">
        <f t="shared" si="71"/>
        <v>Jun2026_SK3CW1034</v>
      </c>
      <c r="C744" s="143" t="str">
        <f>IF(A744="","",IF(COUNTIF($B$2:B743,B744)&gt;0,"⚠ DUPLICATE","OK"))</f>
        <v>OK</v>
      </c>
      <c r="D744" s="146" t="str">
        <f>IF($A744="","",IF(ISNA(_xlfn.XLOOKUP(TRIM($A744),MASTER_Workers!$B$2:$B$474,MASTER_Workers!$B$2:$B$474)),"Master Missing","OK"))</f>
        <v>OK</v>
      </c>
      <c r="E744" s="146" t="str">
        <f>IF(A744="","",IF(COUNTIF(Month_Engine!B:B,TRIM(J744))&gt;0,"OK","Missing"))</f>
        <v>OK</v>
      </c>
      <c r="F744" s="146">
        <f t="shared" si="72"/>
        <v>30</v>
      </c>
      <c r="G744" s="146">
        <f t="shared" si="67"/>
        <v>11</v>
      </c>
      <c r="H744" s="150" t="str">
        <f t="shared" si="68"/>
        <v>OK</v>
      </c>
      <c r="I744" s="443">
        <v>46203</v>
      </c>
      <c r="J744" s="125" t="s">
        <v>760</v>
      </c>
      <c r="K744" s="125" t="s">
        <v>761</v>
      </c>
      <c r="L744" s="125">
        <v>11</v>
      </c>
      <c r="M744" s="125">
        <v>15</v>
      </c>
      <c r="N744" s="125">
        <v>4</v>
      </c>
      <c r="O744" s="125">
        <v>0</v>
      </c>
      <c r="P744" s="125">
        <v>0</v>
      </c>
      <c r="Q744" s="125">
        <v>0</v>
      </c>
      <c r="S744" s="146" t="str">
        <f t="shared" si="69"/>
        <v>Worker-3</v>
      </c>
    </row>
    <row r="745" spans="1:19" x14ac:dyDescent="0.45">
      <c r="A745" s="144" t="str">
        <f t="shared" si="70"/>
        <v>SK3CW1035</v>
      </c>
      <c r="B745" s="143" t="str">
        <f t="shared" si="71"/>
        <v>Jun2026_SK3CW1035</v>
      </c>
      <c r="C745" s="143" t="str">
        <f>IF(A745="","",IF(COUNTIF($B$2:B744,B745)&gt;0,"⚠ DUPLICATE","OK"))</f>
        <v>OK</v>
      </c>
      <c r="D745" s="146" t="str">
        <f>IF($A745="","",IF(ISNA(_xlfn.XLOOKUP(TRIM($A745),MASTER_Workers!$B$2:$B$474,MASTER_Workers!$B$2:$B$474)),"Master Missing","OK"))</f>
        <v>OK</v>
      </c>
      <c r="E745" s="146" t="str">
        <f>IF(A745="","",IF(COUNTIF(Month_Engine!B:B,TRIM(J745))&gt;0,"OK","Missing"))</f>
        <v>OK</v>
      </c>
      <c r="F745" s="146">
        <f t="shared" si="72"/>
        <v>30</v>
      </c>
      <c r="G745" s="146">
        <f t="shared" si="67"/>
        <v>25</v>
      </c>
      <c r="H745" s="150" t="str">
        <f t="shared" si="68"/>
        <v>OK</v>
      </c>
      <c r="I745" s="443">
        <v>46203</v>
      </c>
      <c r="J745" s="125" t="s">
        <v>762</v>
      </c>
      <c r="K745" s="125" t="s">
        <v>763</v>
      </c>
      <c r="L745" s="125">
        <v>25</v>
      </c>
      <c r="M745" s="125">
        <v>1</v>
      </c>
      <c r="N745" s="125">
        <v>4</v>
      </c>
      <c r="O745" s="125">
        <v>0</v>
      </c>
      <c r="P745" s="125">
        <v>0</v>
      </c>
      <c r="Q745" s="125">
        <v>0</v>
      </c>
      <c r="S745" s="146" t="str">
        <f t="shared" si="69"/>
        <v>Worker-3</v>
      </c>
    </row>
    <row r="746" spans="1:19" x14ac:dyDescent="0.45">
      <c r="A746" s="144" t="str">
        <f t="shared" si="70"/>
        <v>SK3CW1036</v>
      </c>
      <c r="B746" s="143" t="str">
        <f t="shared" si="71"/>
        <v>Jun2026_SK3CW1036</v>
      </c>
      <c r="C746" s="143" t="str">
        <f>IF(A746="","",IF(COUNTIF($B$2:B745,B746)&gt;0,"⚠ DUPLICATE","OK"))</f>
        <v>OK</v>
      </c>
      <c r="D746" s="146" t="str">
        <f>IF($A746="","",IF(ISNA(_xlfn.XLOOKUP(TRIM($A746),MASTER_Workers!$B$2:$B$474,MASTER_Workers!$B$2:$B$474)),"Master Missing","OK"))</f>
        <v>OK</v>
      </c>
      <c r="E746" s="146" t="str">
        <f>IF(A746="","",IF(COUNTIF(Month_Engine!B:B,TRIM(J746))&gt;0,"OK","Missing"))</f>
        <v>OK</v>
      </c>
      <c r="F746" s="146">
        <f t="shared" si="72"/>
        <v>30</v>
      </c>
      <c r="G746" s="146">
        <f t="shared" si="67"/>
        <v>24</v>
      </c>
      <c r="H746" s="150" t="str">
        <f t="shared" si="68"/>
        <v>OK</v>
      </c>
      <c r="I746" s="443">
        <v>46203</v>
      </c>
      <c r="J746" s="125" t="s">
        <v>764</v>
      </c>
      <c r="K746" s="125" t="s">
        <v>765</v>
      </c>
      <c r="L746" s="125">
        <v>24</v>
      </c>
      <c r="M746" s="125">
        <v>2</v>
      </c>
      <c r="N746" s="125">
        <v>4</v>
      </c>
      <c r="O746" s="125">
        <v>0</v>
      </c>
      <c r="P746" s="125">
        <v>0</v>
      </c>
      <c r="Q746" s="125">
        <v>0</v>
      </c>
      <c r="S746" s="146" t="str">
        <f t="shared" si="69"/>
        <v>Worker-3</v>
      </c>
    </row>
    <row r="747" spans="1:19" x14ac:dyDescent="0.45">
      <c r="A747" s="144" t="str">
        <f t="shared" si="70"/>
        <v>SK3CW1037</v>
      </c>
      <c r="B747" s="143" t="str">
        <f t="shared" si="71"/>
        <v>Jun2026_SK3CW1037</v>
      </c>
      <c r="C747" s="143" t="str">
        <f>IF(A747="","",IF(COUNTIF($B$2:B746,B747)&gt;0,"⚠ DUPLICATE","OK"))</f>
        <v>OK</v>
      </c>
      <c r="D747" s="146" t="str">
        <f>IF($A747="","",IF(ISNA(_xlfn.XLOOKUP(TRIM($A747),MASTER_Workers!$B$2:$B$474,MASTER_Workers!$B$2:$B$474)),"Master Missing","OK"))</f>
        <v>OK</v>
      </c>
      <c r="E747" s="146" t="str">
        <f>IF(A747="","",IF(COUNTIF(Month_Engine!B:B,TRIM(J747))&gt;0,"OK","Missing"))</f>
        <v>OK</v>
      </c>
      <c r="F747" s="146">
        <f t="shared" si="72"/>
        <v>30</v>
      </c>
      <c r="G747" s="146">
        <f t="shared" si="67"/>
        <v>26</v>
      </c>
      <c r="H747" s="150" t="str">
        <f t="shared" si="68"/>
        <v>OK</v>
      </c>
      <c r="I747" s="443">
        <v>46203</v>
      </c>
      <c r="J747" s="125" t="s">
        <v>766</v>
      </c>
      <c r="K747" s="125" t="s">
        <v>767</v>
      </c>
      <c r="L747" s="125">
        <v>26</v>
      </c>
      <c r="M747" s="125">
        <v>0</v>
      </c>
      <c r="N747" s="125">
        <v>4</v>
      </c>
      <c r="O747" s="125">
        <v>0</v>
      </c>
      <c r="P747" s="125">
        <v>0</v>
      </c>
      <c r="Q747" s="125">
        <v>0</v>
      </c>
      <c r="S747" s="146" t="str">
        <f t="shared" si="69"/>
        <v>Worker-3</v>
      </c>
    </row>
    <row r="748" spans="1:19" x14ac:dyDescent="0.45">
      <c r="A748" s="144" t="str">
        <f t="shared" si="70"/>
        <v>SK3CW1038</v>
      </c>
      <c r="B748" s="143" t="str">
        <f t="shared" si="71"/>
        <v>Jun2026_SK3CW1038</v>
      </c>
      <c r="C748" s="143" t="str">
        <f>IF(A748="","",IF(COUNTIF($B$2:B747,B748)&gt;0,"⚠ DUPLICATE","OK"))</f>
        <v>OK</v>
      </c>
      <c r="D748" s="146" t="str">
        <f>IF($A748="","",IF(ISNA(_xlfn.XLOOKUP(TRIM($A748),MASTER_Workers!$B$2:$B$474,MASTER_Workers!$B$2:$B$474)),"Master Missing","OK"))</f>
        <v>OK</v>
      </c>
      <c r="E748" s="146" t="str">
        <f>IF(A748="","",IF(COUNTIF(Month_Engine!B:B,TRIM(J748))&gt;0,"OK","Missing"))</f>
        <v>OK</v>
      </c>
      <c r="F748" s="146">
        <f t="shared" si="72"/>
        <v>30</v>
      </c>
      <c r="G748" s="146">
        <f t="shared" si="67"/>
        <v>26</v>
      </c>
      <c r="H748" s="150" t="str">
        <f t="shared" si="68"/>
        <v>OK</v>
      </c>
      <c r="I748" s="443">
        <v>46203</v>
      </c>
      <c r="J748" s="125" t="s">
        <v>768</v>
      </c>
      <c r="K748" s="125" t="s">
        <v>769</v>
      </c>
      <c r="L748" s="125">
        <v>26</v>
      </c>
      <c r="M748" s="125">
        <v>0</v>
      </c>
      <c r="N748" s="125">
        <v>4</v>
      </c>
      <c r="O748" s="125">
        <v>0</v>
      </c>
      <c r="P748" s="125">
        <v>0</v>
      </c>
      <c r="Q748" s="125">
        <v>0</v>
      </c>
      <c r="S748" s="146" t="str">
        <f t="shared" si="69"/>
        <v>Worker-3</v>
      </c>
    </row>
    <row r="749" spans="1:19" x14ac:dyDescent="0.45">
      <c r="A749" s="144" t="str">
        <f t="shared" si="70"/>
        <v>SK3CW1040</v>
      </c>
      <c r="B749" s="143" t="str">
        <f t="shared" si="71"/>
        <v>Jun2026_SK3CW1040</v>
      </c>
      <c r="C749" s="143" t="str">
        <f>IF(A749="","",IF(COUNTIF($B$2:B748,B749)&gt;0,"⚠ DUPLICATE","OK"))</f>
        <v>OK</v>
      </c>
      <c r="D749" s="146" t="str">
        <f>IF($A749="","",IF(ISNA(_xlfn.XLOOKUP(TRIM($A749),MASTER_Workers!$B$2:$B$474,MASTER_Workers!$B$2:$B$474)),"Master Missing","OK"))</f>
        <v>OK</v>
      </c>
      <c r="E749" s="146" t="str">
        <f>IF(A749="","",IF(COUNTIF(Month_Engine!B:B,TRIM(J749))&gt;0,"OK","Missing"))</f>
        <v>OK</v>
      </c>
      <c r="F749" s="146">
        <f t="shared" si="72"/>
        <v>30</v>
      </c>
      <c r="G749" s="146">
        <f t="shared" si="67"/>
        <v>22</v>
      </c>
      <c r="H749" s="150" t="str">
        <f t="shared" si="68"/>
        <v>OK</v>
      </c>
      <c r="I749" s="443">
        <v>46203</v>
      </c>
      <c r="J749" s="125" t="s">
        <v>770</v>
      </c>
      <c r="K749" s="125" t="s">
        <v>771</v>
      </c>
      <c r="L749" s="125">
        <v>22</v>
      </c>
      <c r="M749" s="125">
        <v>4</v>
      </c>
      <c r="N749" s="125">
        <v>4</v>
      </c>
      <c r="O749" s="125">
        <v>0</v>
      </c>
      <c r="P749" s="125">
        <v>0</v>
      </c>
      <c r="Q749" s="125">
        <v>0</v>
      </c>
      <c r="S749" s="146" t="str">
        <f t="shared" si="69"/>
        <v>Worker-3</v>
      </c>
    </row>
    <row r="750" spans="1:19" x14ac:dyDescent="0.45">
      <c r="A750" s="144" t="str">
        <f t="shared" si="70"/>
        <v>SK3CW1042</v>
      </c>
      <c r="B750" s="143" t="str">
        <f t="shared" si="71"/>
        <v>Jun2026_SK3CW1042</v>
      </c>
      <c r="C750" s="143" t="str">
        <f>IF(A750="","",IF(COUNTIF($B$2:B749,B750)&gt;0,"⚠ DUPLICATE","OK"))</f>
        <v>OK</v>
      </c>
      <c r="D750" s="146" t="str">
        <f>IF($A750="","",IF(ISNA(_xlfn.XLOOKUP(TRIM($A750),MASTER_Workers!$B$2:$B$474,MASTER_Workers!$B$2:$B$474)),"Master Missing","OK"))</f>
        <v>OK</v>
      </c>
      <c r="E750" s="146" t="str">
        <f>IF(A750="","",IF(COUNTIF(Month_Engine!B:B,TRIM(J750))&gt;0,"OK","Missing"))</f>
        <v>OK</v>
      </c>
      <c r="F750" s="146">
        <f t="shared" si="72"/>
        <v>30</v>
      </c>
      <c r="G750" s="146">
        <f t="shared" si="67"/>
        <v>22</v>
      </c>
      <c r="H750" s="150" t="str">
        <f t="shared" si="68"/>
        <v>OK</v>
      </c>
      <c r="I750" s="443">
        <v>46203</v>
      </c>
      <c r="J750" s="125" t="s">
        <v>772</v>
      </c>
      <c r="K750" s="125" t="s">
        <v>773</v>
      </c>
      <c r="L750" s="125">
        <v>22</v>
      </c>
      <c r="M750" s="125">
        <v>4</v>
      </c>
      <c r="N750" s="125">
        <v>4</v>
      </c>
      <c r="O750" s="125">
        <v>0</v>
      </c>
      <c r="P750" s="125">
        <v>0</v>
      </c>
      <c r="Q750" s="125">
        <v>0</v>
      </c>
      <c r="S750" s="146" t="str">
        <f t="shared" si="69"/>
        <v>Worker-3</v>
      </c>
    </row>
    <row r="751" spans="1:19" x14ac:dyDescent="0.45">
      <c r="A751" s="144" t="str">
        <f t="shared" si="70"/>
        <v>SK3CW1043</v>
      </c>
      <c r="B751" s="143" t="str">
        <f t="shared" si="71"/>
        <v>Jun2026_SK3CW1043</v>
      </c>
      <c r="C751" s="143" t="str">
        <f>IF(A751="","",IF(COUNTIF($B$2:B750,B751)&gt;0,"⚠ DUPLICATE","OK"))</f>
        <v>OK</v>
      </c>
      <c r="D751" s="146" t="str">
        <f>IF($A751="","",IF(ISNA(_xlfn.XLOOKUP(TRIM($A751),MASTER_Workers!$B$2:$B$474,MASTER_Workers!$B$2:$B$474)),"Master Missing","OK"))</f>
        <v>OK</v>
      </c>
      <c r="E751" s="146" t="str">
        <f>IF(A751="","",IF(COUNTIF(Month_Engine!B:B,TRIM(J751))&gt;0,"OK","Missing"))</f>
        <v>OK</v>
      </c>
      <c r="F751" s="146">
        <f t="shared" si="72"/>
        <v>30</v>
      </c>
      <c r="G751" s="146">
        <f t="shared" si="67"/>
        <v>21</v>
      </c>
      <c r="H751" s="150" t="str">
        <f t="shared" si="68"/>
        <v>OK</v>
      </c>
      <c r="I751" s="443">
        <v>46203</v>
      </c>
      <c r="J751" s="125" t="s">
        <v>774</v>
      </c>
      <c r="K751" s="125" t="s">
        <v>775</v>
      </c>
      <c r="L751" s="125">
        <v>21</v>
      </c>
      <c r="M751" s="125">
        <v>5</v>
      </c>
      <c r="N751" s="125">
        <v>4</v>
      </c>
      <c r="O751" s="125">
        <v>0</v>
      </c>
      <c r="P751" s="125">
        <v>0</v>
      </c>
      <c r="Q751" s="125">
        <v>0</v>
      </c>
      <c r="S751" s="146" t="str">
        <f t="shared" si="69"/>
        <v>Worker-3</v>
      </c>
    </row>
    <row r="752" spans="1:19" x14ac:dyDescent="0.45">
      <c r="A752" s="144" t="str">
        <f t="shared" si="70"/>
        <v>SK3CW1044</v>
      </c>
      <c r="B752" s="143" t="str">
        <f t="shared" si="71"/>
        <v>Jun2026_SK3CW1044</v>
      </c>
      <c r="C752" s="143" t="str">
        <f>IF(A752="","",IF(COUNTIF($B$2:B751,B752)&gt;0,"⚠ DUPLICATE","OK"))</f>
        <v>OK</v>
      </c>
      <c r="D752" s="146" t="str">
        <f>IF($A752="","",IF(ISNA(_xlfn.XLOOKUP(TRIM($A752),MASTER_Workers!$B$2:$B$474,MASTER_Workers!$B$2:$B$474)),"Master Missing","OK"))</f>
        <v>OK</v>
      </c>
      <c r="E752" s="146" t="str">
        <f>IF(A752="","",IF(COUNTIF(Month_Engine!B:B,TRIM(J752))&gt;0,"OK","Missing"))</f>
        <v>OK</v>
      </c>
      <c r="F752" s="146">
        <f t="shared" si="72"/>
        <v>30</v>
      </c>
      <c r="G752" s="146">
        <f t="shared" si="67"/>
        <v>21</v>
      </c>
      <c r="H752" s="150" t="str">
        <f t="shared" si="68"/>
        <v>OK</v>
      </c>
      <c r="I752" s="443">
        <v>46203</v>
      </c>
      <c r="J752" s="125" t="s">
        <v>776</v>
      </c>
      <c r="K752" s="125" t="s">
        <v>777</v>
      </c>
      <c r="L752" s="125">
        <v>21</v>
      </c>
      <c r="M752" s="125">
        <v>5</v>
      </c>
      <c r="N752" s="125">
        <v>4</v>
      </c>
      <c r="O752" s="125">
        <v>0</v>
      </c>
      <c r="P752" s="125">
        <v>0</v>
      </c>
      <c r="Q752" s="125">
        <v>0</v>
      </c>
      <c r="S752" s="146" t="str">
        <f t="shared" si="69"/>
        <v>Worker-3</v>
      </c>
    </row>
    <row r="753" spans="1:19" x14ac:dyDescent="0.45">
      <c r="A753" s="144" t="str">
        <f t="shared" si="70"/>
        <v>SK3CW1045</v>
      </c>
      <c r="B753" s="143" t="str">
        <f t="shared" si="71"/>
        <v>Jun2026_SK3CW1045</v>
      </c>
      <c r="C753" s="143" t="str">
        <f>IF(A753="","",IF(COUNTIF($B$2:B752,B753)&gt;0,"⚠ DUPLICATE","OK"))</f>
        <v>OK</v>
      </c>
      <c r="D753" s="146" t="str">
        <f>IF($A753="","",IF(ISNA(_xlfn.XLOOKUP(TRIM($A753),MASTER_Workers!$B$2:$B$474,MASTER_Workers!$B$2:$B$474)),"Master Missing","OK"))</f>
        <v>OK</v>
      </c>
      <c r="E753" s="146" t="str">
        <f>IF(A753="","",IF(COUNTIF(Month_Engine!B:B,TRIM(J753))&gt;0,"OK","Missing"))</f>
        <v>OK</v>
      </c>
      <c r="F753" s="146">
        <f t="shared" si="72"/>
        <v>30</v>
      </c>
      <c r="G753" s="146">
        <f t="shared" si="67"/>
        <v>20</v>
      </c>
      <c r="H753" s="150" t="str">
        <f t="shared" si="68"/>
        <v>OK</v>
      </c>
      <c r="I753" s="443">
        <v>46203</v>
      </c>
      <c r="J753" s="125" t="s">
        <v>778</v>
      </c>
      <c r="K753" s="125" t="s">
        <v>779</v>
      </c>
      <c r="L753" s="125">
        <v>20</v>
      </c>
      <c r="M753" s="125">
        <v>6</v>
      </c>
      <c r="N753" s="125">
        <v>4</v>
      </c>
      <c r="O753" s="125">
        <v>0</v>
      </c>
      <c r="P753" s="125">
        <v>0</v>
      </c>
      <c r="Q753" s="125">
        <v>0</v>
      </c>
      <c r="S753" s="146" t="str">
        <f t="shared" si="69"/>
        <v>Worker-3</v>
      </c>
    </row>
    <row r="754" spans="1:19" x14ac:dyDescent="0.45">
      <c r="A754" s="144" t="str">
        <f t="shared" si="70"/>
        <v>SK3CW1046</v>
      </c>
      <c r="B754" s="143" t="str">
        <f t="shared" si="71"/>
        <v>Jun2026_SK3CW1046</v>
      </c>
      <c r="C754" s="143" t="str">
        <f>IF(A754="","",IF(COUNTIF($B$2:B753,B754)&gt;0,"⚠ DUPLICATE","OK"))</f>
        <v>OK</v>
      </c>
      <c r="D754" s="146" t="str">
        <f>IF($A754="","",IF(ISNA(_xlfn.XLOOKUP(TRIM($A754),MASTER_Workers!$B$2:$B$474,MASTER_Workers!$B$2:$B$474)),"Master Missing","OK"))</f>
        <v>OK</v>
      </c>
      <c r="E754" s="146" t="str">
        <f>IF(A754="","",IF(COUNTIF(Month_Engine!B:B,TRIM(J754))&gt;0,"OK","Missing"))</f>
        <v>OK</v>
      </c>
      <c r="F754" s="146">
        <f t="shared" si="72"/>
        <v>30</v>
      </c>
      <c r="G754" s="146">
        <f t="shared" si="67"/>
        <v>21.5</v>
      </c>
      <c r="H754" s="150" t="str">
        <f t="shared" si="68"/>
        <v>OK</v>
      </c>
      <c r="I754" s="443">
        <v>46203</v>
      </c>
      <c r="J754" s="125" t="s">
        <v>780</v>
      </c>
      <c r="K754" s="125" t="s">
        <v>781</v>
      </c>
      <c r="L754" s="125">
        <v>21.5</v>
      </c>
      <c r="M754" s="125">
        <v>4.5</v>
      </c>
      <c r="N754" s="125">
        <v>4</v>
      </c>
      <c r="O754" s="125">
        <v>0</v>
      </c>
      <c r="P754" s="125">
        <v>0</v>
      </c>
      <c r="Q754" s="125">
        <v>0</v>
      </c>
      <c r="S754" s="146" t="str">
        <f t="shared" si="69"/>
        <v>Worker-3</v>
      </c>
    </row>
    <row r="755" spans="1:19" x14ac:dyDescent="0.45">
      <c r="A755" s="144" t="str">
        <f t="shared" si="70"/>
        <v>SK3CW1047</v>
      </c>
      <c r="B755" s="143" t="str">
        <f t="shared" si="71"/>
        <v>Jun2026_SK3CW1047</v>
      </c>
      <c r="C755" s="143" t="str">
        <f>IF(A755="","",IF(COUNTIF($B$2:B754,B755)&gt;0,"⚠ DUPLICATE","OK"))</f>
        <v>OK</v>
      </c>
      <c r="D755" s="146" t="str">
        <f>IF($A755="","",IF(ISNA(_xlfn.XLOOKUP(TRIM($A755),MASTER_Workers!$B$2:$B$474,MASTER_Workers!$B$2:$B$474)),"Master Missing","OK"))</f>
        <v>OK</v>
      </c>
      <c r="E755" s="146" t="str">
        <f>IF(A755="","",IF(COUNTIF(Month_Engine!B:B,TRIM(J755))&gt;0,"OK","Missing"))</f>
        <v>OK</v>
      </c>
      <c r="F755" s="146">
        <f t="shared" si="72"/>
        <v>30</v>
      </c>
      <c r="G755" s="146">
        <f t="shared" si="67"/>
        <v>22</v>
      </c>
      <c r="H755" s="150" t="str">
        <f t="shared" si="68"/>
        <v>OK</v>
      </c>
      <c r="I755" s="443">
        <v>46203</v>
      </c>
      <c r="J755" s="125" t="s">
        <v>782</v>
      </c>
      <c r="K755" s="125" t="s">
        <v>783</v>
      </c>
      <c r="L755" s="125">
        <v>22</v>
      </c>
      <c r="M755" s="125">
        <v>4</v>
      </c>
      <c r="N755" s="125">
        <v>4</v>
      </c>
      <c r="O755" s="125">
        <v>0</v>
      </c>
      <c r="P755" s="125">
        <v>0</v>
      </c>
      <c r="Q755" s="125">
        <v>0</v>
      </c>
      <c r="S755" s="146" t="str">
        <f t="shared" si="69"/>
        <v>Worker-3</v>
      </c>
    </row>
    <row r="756" spans="1:19" x14ac:dyDescent="0.45">
      <c r="A756" s="144" t="str">
        <f t="shared" si="70"/>
        <v>SK3CW1049</v>
      </c>
      <c r="B756" s="143" t="str">
        <f t="shared" si="71"/>
        <v>Jun2026_SK3CW1049</v>
      </c>
      <c r="C756" s="143" t="str">
        <f>IF(A756="","",IF(COUNTIF($B$2:B755,B756)&gt;0,"⚠ DUPLICATE","OK"))</f>
        <v>OK</v>
      </c>
      <c r="D756" s="146" t="str">
        <f>IF($A756="","",IF(ISNA(_xlfn.XLOOKUP(TRIM($A756),MASTER_Workers!$B$2:$B$474,MASTER_Workers!$B$2:$B$474)),"Master Missing","OK"))</f>
        <v>OK</v>
      </c>
      <c r="E756" s="146" t="str">
        <f>IF(A756="","",IF(COUNTIF(Month_Engine!B:B,TRIM(J756))&gt;0,"OK","Missing"))</f>
        <v>OK</v>
      </c>
      <c r="F756" s="146">
        <f t="shared" si="72"/>
        <v>30</v>
      </c>
      <c r="G756" s="146">
        <f t="shared" si="67"/>
        <v>26</v>
      </c>
      <c r="H756" s="150" t="str">
        <f t="shared" si="68"/>
        <v>OK</v>
      </c>
      <c r="I756" s="443">
        <v>46203</v>
      </c>
      <c r="J756" s="125" t="s">
        <v>784</v>
      </c>
      <c r="K756" s="125" t="s">
        <v>785</v>
      </c>
      <c r="L756" s="125">
        <v>26</v>
      </c>
      <c r="M756" s="125">
        <v>0</v>
      </c>
      <c r="N756" s="125">
        <v>4</v>
      </c>
      <c r="O756" s="125">
        <v>0</v>
      </c>
      <c r="P756" s="125">
        <v>0</v>
      </c>
      <c r="Q756" s="125">
        <v>0</v>
      </c>
      <c r="S756" s="146" t="str">
        <f t="shared" si="69"/>
        <v>Worker-3</v>
      </c>
    </row>
    <row r="757" spans="1:19" x14ac:dyDescent="0.45">
      <c r="A757" s="144" t="str">
        <f t="shared" si="70"/>
        <v>SK3CW1050</v>
      </c>
      <c r="B757" s="143" t="str">
        <f t="shared" si="71"/>
        <v>Jun2026_SK3CW1050</v>
      </c>
      <c r="C757" s="143" t="str">
        <f>IF(A757="","",IF(COUNTIF($B$2:B756,B757)&gt;0,"⚠ DUPLICATE","OK"))</f>
        <v>OK</v>
      </c>
      <c r="D757" s="146" t="str">
        <f>IF($A757="","",IF(ISNA(_xlfn.XLOOKUP(TRIM($A757),MASTER_Workers!$B$2:$B$474,MASTER_Workers!$B$2:$B$474)),"Master Missing","OK"))</f>
        <v>OK</v>
      </c>
      <c r="E757" s="146" t="str">
        <f>IF(A757="","",IF(COUNTIF(Month_Engine!B:B,TRIM(J757))&gt;0,"OK","Missing"))</f>
        <v>OK</v>
      </c>
      <c r="F757" s="146">
        <f t="shared" si="72"/>
        <v>30</v>
      </c>
      <c r="G757" s="146">
        <f t="shared" si="67"/>
        <v>23</v>
      </c>
      <c r="H757" s="150" t="str">
        <f t="shared" si="68"/>
        <v>OK</v>
      </c>
      <c r="I757" s="443">
        <v>46203</v>
      </c>
      <c r="J757" s="125" t="s">
        <v>786</v>
      </c>
      <c r="K757" s="125" t="s">
        <v>787</v>
      </c>
      <c r="L757" s="125">
        <v>23</v>
      </c>
      <c r="M757" s="125">
        <v>3</v>
      </c>
      <c r="N757" s="125">
        <v>4</v>
      </c>
      <c r="O757" s="125">
        <v>0</v>
      </c>
      <c r="P757" s="125">
        <v>0</v>
      </c>
      <c r="Q757" s="125">
        <v>0</v>
      </c>
      <c r="S757" s="146" t="str">
        <f t="shared" si="69"/>
        <v>Worker-3</v>
      </c>
    </row>
    <row r="758" spans="1:19" x14ac:dyDescent="0.45">
      <c r="A758" s="144" t="str">
        <f t="shared" si="70"/>
        <v>SK3CW1051</v>
      </c>
      <c r="B758" s="143" t="str">
        <f t="shared" si="71"/>
        <v>Jun2026_SK3CW1051</v>
      </c>
      <c r="C758" s="143" t="str">
        <f>IF(A758="","",IF(COUNTIF($B$2:B757,B758)&gt;0,"⚠ DUPLICATE","OK"))</f>
        <v>OK</v>
      </c>
      <c r="D758" s="146" t="str">
        <f>IF($A758="","",IF(ISNA(_xlfn.XLOOKUP(TRIM($A758),MASTER_Workers!$B$2:$B$474,MASTER_Workers!$B$2:$B$474)),"Master Missing","OK"))</f>
        <v>OK</v>
      </c>
      <c r="E758" s="146" t="str">
        <f>IF(A758="","",IF(COUNTIF(Month_Engine!B:B,TRIM(J758))&gt;0,"OK","Missing"))</f>
        <v>OK</v>
      </c>
      <c r="F758" s="146">
        <f t="shared" si="72"/>
        <v>30</v>
      </c>
      <c r="G758" s="146">
        <f t="shared" si="67"/>
        <v>23</v>
      </c>
      <c r="H758" s="150" t="str">
        <f t="shared" si="68"/>
        <v>OK</v>
      </c>
      <c r="I758" s="443">
        <v>46203</v>
      </c>
      <c r="J758" s="125" t="s">
        <v>788</v>
      </c>
      <c r="K758" s="125" t="s">
        <v>789</v>
      </c>
      <c r="L758" s="125">
        <v>23</v>
      </c>
      <c r="M758" s="125">
        <v>3</v>
      </c>
      <c r="N758" s="125">
        <v>4</v>
      </c>
      <c r="O758" s="125">
        <v>0</v>
      </c>
      <c r="P758" s="125">
        <v>0</v>
      </c>
      <c r="Q758" s="125">
        <v>0</v>
      </c>
      <c r="S758" s="146" t="str">
        <f t="shared" si="69"/>
        <v>Worker-3</v>
      </c>
    </row>
    <row r="759" spans="1:19" x14ac:dyDescent="0.45">
      <c r="A759" s="144" t="str">
        <f t="shared" si="70"/>
        <v>SK3CW1052</v>
      </c>
      <c r="B759" s="143" t="str">
        <f t="shared" si="71"/>
        <v>Jun2026_SK3CW1052</v>
      </c>
      <c r="C759" s="143" t="str">
        <f>IF(A759="","",IF(COUNTIF($B$2:B758,B759)&gt;0,"⚠ DUPLICATE","OK"))</f>
        <v>OK</v>
      </c>
      <c r="D759" s="146" t="str">
        <f>IF($A759="","",IF(ISNA(_xlfn.XLOOKUP(TRIM($A759),MASTER_Workers!$B$2:$B$474,MASTER_Workers!$B$2:$B$474)),"Master Missing","OK"))</f>
        <v>OK</v>
      </c>
      <c r="E759" s="146" t="str">
        <f>IF(A759="","",IF(COUNTIF(Month_Engine!B:B,TRIM(J759))&gt;0,"OK","Missing"))</f>
        <v>OK</v>
      </c>
      <c r="F759" s="146">
        <f t="shared" si="72"/>
        <v>30</v>
      </c>
      <c r="G759" s="146">
        <f t="shared" si="67"/>
        <v>22</v>
      </c>
      <c r="H759" s="150" t="str">
        <f t="shared" si="68"/>
        <v>OK</v>
      </c>
      <c r="I759" s="443">
        <v>46203</v>
      </c>
      <c r="J759" s="125" t="s">
        <v>790</v>
      </c>
      <c r="K759" s="125" t="s">
        <v>791</v>
      </c>
      <c r="L759" s="125">
        <v>22</v>
      </c>
      <c r="M759" s="125">
        <v>4</v>
      </c>
      <c r="N759" s="125">
        <v>4</v>
      </c>
      <c r="O759" s="125">
        <v>0</v>
      </c>
      <c r="P759" s="125">
        <v>0</v>
      </c>
      <c r="Q759" s="125">
        <v>0</v>
      </c>
      <c r="S759" s="146" t="str">
        <f t="shared" si="69"/>
        <v>Worker-3</v>
      </c>
    </row>
    <row r="760" spans="1:19" x14ac:dyDescent="0.45">
      <c r="A760" s="144" t="str">
        <f t="shared" si="70"/>
        <v>SK3CW1053</v>
      </c>
      <c r="B760" s="143" t="str">
        <f t="shared" si="71"/>
        <v>Jun2026_SK3CW1053</v>
      </c>
      <c r="C760" s="143" t="str">
        <f>IF(A760="","",IF(COUNTIF($B$2:B759,B760)&gt;0,"⚠ DUPLICATE","OK"))</f>
        <v>OK</v>
      </c>
      <c r="D760" s="146" t="str">
        <f>IF($A760="","",IF(ISNA(_xlfn.XLOOKUP(TRIM($A760),MASTER_Workers!$B$2:$B$474,MASTER_Workers!$B$2:$B$474)),"Master Missing","OK"))</f>
        <v>OK</v>
      </c>
      <c r="E760" s="146" t="str">
        <f>IF(A760="","",IF(COUNTIF(Month_Engine!B:B,TRIM(J760))&gt;0,"OK","Missing"))</f>
        <v>OK</v>
      </c>
      <c r="F760" s="146">
        <f t="shared" si="72"/>
        <v>30</v>
      </c>
      <c r="G760" s="146">
        <f t="shared" si="67"/>
        <v>21</v>
      </c>
      <c r="H760" s="150" t="str">
        <f t="shared" si="68"/>
        <v>OK</v>
      </c>
      <c r="I760" s="443">
        <v>46203</v>
      </c>
      <c r="J760" s="125" t="s">
        <v>792</v>
      </c>
      <c r="K760" s="125" t="s">
        <v>793</v>
      </c>
      <c r="L760" s="125">
        <v>21</v>
      </c>
      <c r="M760" s="125">
        <v>5</v>
      </c>
      <c r="N760" s="125">
        <v>4</v>
      </c>
      <c r="O760" s="125">
        <v>0</v>
      </c>
      <c r="P760" s="125">
        <v>0</v>
      </c>
      <c r="Q760" s="125">
        <v>0</v>
      </c>
      <c r="S760" s="146" t="str">
        <f t="shared" si="69"/>
        <v>Worker-3</v>
      </c>
    </row>
    <row r="761" spans="1:19" x14ac:dyDescent="0.45">
      <c r="A761" s="144" t="str">
        <f t="shared" si="70"/>
        <v>SK3CW1054</v>
      </c>
      <c r="B761" s="143" t="str">
        <f t="shared" si="71"/>
        <v>Jun2026_SK3CW1054</v>
      </c>
      <c r="C761" s="143" t="str">
        <f>IF(A761="","",IF(COUNTIF($B$2:B760,B761)&gt;0,"⚠ DUPLICATE","OK"))</f>
        <v>OK</v>
      </c>
      <c r="D761" s="146" t="str">
        <f>IF($A761="","",IF(ISNA(_xlfn.XLOOKUP(TRIM($A761),MASTER_Workers!$B$2:$B$474,MASTER_Workers!$B$2:$B$474)),"Master Missing","OK"))</f>
        <v>OK</v>
      </c>
      <c r="E761" s="146" t="str">
        <f>IF(A761="","",IF(COUNTIF(Month_Engine!B:B,TRIM(J761))&gt;0,"OK","Missing"))</f>
        <v>OK</v>
      </c>
      <c r="F761" s="146">
        <f t="shared" si="72"/>
        <v>30</v>
      </c>
      <c r="G761" s="146">
        <f t="shared" si="67"/>
        <v>26</v>
      </c>
      <c r="H761" s="150" t="str">
        <f t="shared" si="68"/>
        <v>OK</v>
      </c>
      <c r="I761" s="443">
        <v>46203</v>
      </c>
      <c r="J761" s="125" t="s">
        <v>794</v>
      </c>
      <c r="K761" s="125" t="s">
        <v>795</v>
      </c>
      <c r="L761" s="125">
        <v>26</v>
      </c>
      <c r="M761" s="125">
        <v>0</v>
      </c>
      <c r="N761" s="125">
        <v>4</v>
      </c>
      <c r="O761" s="125">
        <v>0</v>
      </c>
      <c r="P761" s="125">
        <v>0</v>
      </c>
      <c r="Q761" s="125">
        <v>0</v>
      </c>
      <c r="S761" s="146" t="str">
        <f t="shared" si="69"/>
        <v>Worker-3</v>
      </c>
    </row>
    <row r="762" spans="1:19" x14ac:dyDescent="0.45">
      <c r="A762" s="144" t="str">
        <f t="shared" si="70"/>
        <v>SK3CW1056</v>
      </c>
      <c r="B762" s="143" t="str">
        <f t="shared" si="71"/>
        <v>Jun2026_SK3CW1056</v>
      </c>
      <c r="C762" s="143" t="str">
        <f>IF(A762="","",IF(COUNTIF($B$2:B761,B762)&gt;0,"⚠ DUPLICATE","OK"))</f>
        <v>OK</v>
      </c>
      <c r="D762" s="146" t="str">
        <f>IF($A762="","",IF(ISNA(_xlfn.XLOOKUP(TRIM($A762),MASTER_Workers!$B$2:$B$474,MASTER_Workers!$B$2:$B$474)),"Master Missing","OK"))</f>
        <v>OK</v>
      </c>
      <c r="E762" s="146" t="str">
        <f>IF(A762="","",IF(COUNTIF(Month_Engine!B:B,TRIM(J762))&gt;0,"OK","Missing"))</f>
        <v>OK</v>
      </c>
      <c r="F762" s="146">
        <f t="shared" si="72"/>
        <v>30</v>
      </c>
      <c r="G762" s="146">
        <f t="shared" si="67"/>
        <v>23</v>
      </c>
      <c r="H762" s="150" t="str">
        <f t="shared" si="68"/>
        <v>OK</v>
      </c>
      <c r="I762" s="443">
        <v>46203</v>
      </c>
      <c r="J762" s="125" t="s">
        <v>796</v>
      </c>
      <c r="K762" s="125" t="s">
        <v>797</v>
      </c>
      <c r="L762" s="125">
        <v>23</v>
      </c>
      <c r="M762" s="125">
        <v>3</v>
      </c>
      <c r="N762" s="125">
        <v>4</v>
      </c>
      <c r="O762" s="125">
        <v>0</v>
      </c>
      <c r="P762" s="125">
        <v>0</v>
      </c>
      <c r="Q762" s="125">
        <v>0</v>
      </c>
      <c r="S762" s="146" t="str">
        <f t="shared" si="69"/>
        <v>Worker-3</v>
      </c>
    </row>
    <row r="763" spans="1:19" x14ac:dyDescent="0.45">
      <c r="A763" s="144" t="str">
        <f t="shared" si="70"/>
        <v>SK3CW1057</v>
      </c>
      <c r="B763" s="143" t="str">
        <f t="shared" si="71"/>
        <v>Jun2026_SK3CW1057</v>
      </c>
      <c r="C763" s="143" t="str">
        <f>IF(A763="","",IF(COUNTIF($B$2:B762,B763)&gt;0,"⚠ DUPLICATE","OK"))</f>
        <v>OK</v>
      </c>
      <c r="D763" s="146" t="str">
        <f>IF($A763="","",IF(ISNA(_xlfn.XLOOKUP(TRIM($A763),MASTER_Workers!$B$2:$B$474,MASTER_Workers!$B$2:$B$474)),"Master Missing","OK"))</f>
        <v>OK</v>
      </c>
      <c r="E763" s="146" t="str">
        <f>IF(A763="","",IF(COUNTIF(Month_Engine!B:B,TRIM(J763))&gt;0,"OK","Missing"))</f>
        <v>OK</v>
      </c>
      <c r="F763" s="146">
        <f t="shared" si="72"/>
        <v>30</v>
      </c>
      <c r="G763" s="146">
        <f t="shared" si="67"/>
        <v>24</v>
      </c>
      <c r="H763" s="150" t="str">
        <f t="shared" si="68"/>
        <v>OK</v>
      </c>
      <c r="I763" s="443">
        <v>46203</v>
      </c>
      <c r="J763" s="125" t="s">
        <v>798</v>
      </c>
      <c r="K763" s="125" t="s">
        <v>799</v>
      </c>
      <c r="L763" s="125">
        <v>24</v>
      </c>
      <c r="M763" s="125">
        <v>2</v>
      </c>
      <c r="N763" s="125">
        <v>4</v>
      </c>
      <c r="O763" s="125">
        <v>0</v>
      </c>
      <c r="P763" s="125">
        <v>0</v>
      </c>
      <c r="Q763" s="125">
        <v>0</v>
      </c>
      <c r="S763" s="146" t="str">
        <f t="shared" si="69"/>
        <v>Worker-3</v>
      </c>
    </row>
    <row r="764" spans="1:19" x14ac:dyDescent="0.45">
      <c r="A764" s="144" t="str">
        <f t="shared" si="70"/>
        <v>SK3CW1058</v>
      </c>
      <c r="B764" s="143" t="str">
        <f t="shared" si="71"/>
        <v>Jun2026_SK3CW1058</v>
      </c>
      <c r="C764" s="143" t="str">
        <f>IF(A764="","",IF(COUNTIF($B$2:B763,B764)&gt;0,"⚠ DUPLICATE","OK"))</f>
        <v>OK</v>
      </c>
      <c r="D764" s="146" t="str">
        <f>IF($A764="","",IF(ISNA(_xlfn.XLOOKUP(TRIM($A764),MASTER_Workers!$B$2:$B$474,MASTER_Workers!$B$2:$B$474)),"Master Missing","OK"))</f>
        <v>OK</v>
      </c>
      <c r="E764" s="146" t="str">
        <f>IF(A764="","",IF(COUNTIF(Month_Engine!B:B,TRIM(J764))&gt;0,"OK","Missing"))</f>
        <v>OK</v>
      </c>
      <c r="F764" s="146">
        <f t="shared" si="72"/>
        <v>30</v>
      </c>
      <c r="G764" s="146">
        <f t="shared" si="67"/>
        <v>26</v>
      </c>
      <c r="H764" s="150" t="str">
        <f t="shared" si="68"/>
        <v>OK</v>
      </c>
      <c r="I764" s="443">
        <v>46203</v>
      </c>
      <c r="J764" s="125" t="s">
        <v>800</v>
      </c>
      <c r="K764" s="125" t="s">
        <v>801</v>
      </c>
      <c r="L764" s="125">
        <v>26</v>
      </c>
      <c r="M764" s="125">
        <v>0</v>
      </c>
      <c r="N764" s="125">
        <v>4</v>
      </c>
      <c r="O764" s="125">
        <v>0</v>
      </c>
      <c r="P764" s="125">
        <v>0</v>
      </c>
      <c r="Q764" s="125">
        <v>0</v>
      </c>
      <c r="S764" s="146" t="str">
        <f t="shared" si="69"/>
        <v>Worker-3</v>
      </c>
    </row>
    <row r="765" spans="1:19" x14ac:dyDescent="0.45">
      <c r="A765" s="144" t="str">
        <f t="shared" si="70"/>
        <v>SK3CW1501</v>
      </c>
      <c r="B765" s="143" t="str">
        <f t="shared" si="71"/>
        <v>Jun2026_SK3CW1501</v>
      </c>
      <c r="C765" s="143" t="str">
        <f>IF(A765="","",IF(COUNTIF($B$2:B764,B765)&gt;0,"⚠ DUPLICATE","OK"))</f>
        <v>OK</v>
      </c>
      <c r="D765" s="146" t="str">
        <f>IF($A765="","",IF(ISNA(_xlfn.XLOOKUP(TRIM($A765),MASTER_Workers!$B$2:$B$474,MASTER_Workers!$B$2:$B$474)),"Master Missing","OK"))</f>
        <v>OK</v>
      </c>
      <c r="E765" s="146" t="str">
        <f>IF(A765="","",IF(COUNTIF(Month_Engine!B:B,TRIM(J765))&gt;0,"OK","Missing"))</f>
        <v>OK</v>
      </c>
      <c r="F765" s="146">
        <f t="shared" si="72"/>
        <v>30</v>
      </c>
      <c r="G765" s="146">
        <f t="shared" si="67"/>
        <v>21</v>
      </c>
      <c r="H765" s="150" t="str">
        <f t="shared" si="68"/>
        <v>OK</v>
      </c>
      <c r="I765" s="443">
        <v>46203</v>
      </c>
      <c r="J765" s="125" t="s">
        <v>802</v>
      </c>
      <c r="K765" s="125" t="s">
        <v>803</v>
      </c>
      <c r="L765" s="125">
        <v>21</v>
      </c>
      <c r="M765" s="125">
        <v>5</v>
      </c>
      <c r="N765" s="125">
        <v>4</v>
      </c>
      <c r="O765" s="125">
        <v>0</v>
      </c>
      <c r="P765" s="125">
        <v>0</v>
      </c>
      <c r="Q765" s="125">
        <v>0</v>
      </c>
      <c r="S765" s="146" t="str">
        <f t="shared" si="69"/>
        <v>Worker-3</v>
      </c>
    </row>
    <row r="766" spans="1:19" x14ac:dyDescent="0.45">
      <c r="A766" s="144" t="str">
        <f t="shared" si="70"/>
        <v>SK3CW1502</v>
      </c>
      <c r="B766" s="143" t="str">
        <f t="shared" si="71"/>
        <v>Jun2026_SK3CW1502</v>
      </c>
      <c r="C766" s="143" t="str">
        <f>IF(A766="","",IF(COUNTIF($B$2:B765,B766)&gt;0,"⚠ DUPLICATE","OK"))</f>
        <v>OK</v>
      </c>
      <c r="D766" s="146" t="str">
        <f>IF($A766="","",IF(ISNA(_xlfn.XLOOKUP(TRIM($A766),MASTER_Workers!$B$2:$B$474,MASTER_Workers!$B$2:$B$474)),"Master Missing","OK"))</f>
        <v>OK</v>
      </c>
      <c r="E766" s="146" t="str">
        <f>IF(A766="","",IF(COUNTIF(Month_Engine!B:B,TRIM(J766))&gt;0,"OK","Missing"))</f>
        <v>OK</v>
      </c>
      <c r="F766" s="146">
        <f t="shared" si="72"/>
        <v>30</v>
      </c>
      <c r="G766" s="146">
        <f t="shared" si="67"/>
        <v>24</v>
      </c>
      <c r="H766" s="150" t="str">
        <f t="shared" si="68"/>
        <v>OK</v>
      </c>
      <c r="I766" s="443">
        <v>46203</v>
      </c>
      <c r="J766" s="125" t="s">
        <v>804</v>
      </c>
      <c r="K766" s="125" t="s">
        <v>805</v>
      </c>
      <c r="L766" s="125">
        <v>24</v>
      </c>
      <c r="M766" s="125">
        <v>2</v>
      </c>
      <c r="N766" s="125">
        <v>4</v>
      </c>
      <c r="O766" s="125">
        <v>0</v>
      </c>
      <c r="P766" s="125">
        <v>0</v>
      </c>
      <c r="Q766" s="125">
        <v>0</v>
      </c>
      <c r="S766" s="146" t="str">
        <f t="shared" si="69"/>
        <v>Worker-3</v>
      </c>
    </row>
    <row r="767" spans="1:19" x14ac:dyDescent="0.45">
      <c r="A767" s="144" t="str">
        <f t="shared" si="70"/>
        <v>SK3CW1504</v>
      </c>
      <c r="B767" s="143" t="str">
        <f t="shared" si="71"/>
        <v>Jun2026_SK3CW1504</v>
      </c>
      <c r="C767" s="143" t="str">
        <f>IF(A767="","",IF(COUNTIF($B$2:B766,B767)&gt;0,"⚠ DUPLICATE","OK"))</f>
        <v>OK</v>
      </c>
      <c r="D767" s="146" t="str">
        <f>IF($A767="","",IF(ISNA(_xlfn.XLOOKUP(TRIM($A767),MASTER_Workers!$B$2:$B$474,MASTER_Workers!$B$2:$B$474)),"Master Missing","OK"))</f>
        <v>OK</v>
      </c>
      <c r="E767" s="146" t="str">
        <f>IF(A767="","",IF(COUNTIF(Month_Engine!B:B,TRIM(J767))&gt;0,"OK","Missing"))</f>
        <v>OK</v>
      </c>
      <c r="F767" s="146">
        <f t="shared" si="72"/>
        <v>30</v>
      </c>
      <c r="G767" s="146">
        <f t="shared" si="67"/>
        <v>26</v>
      </c>
      <c r="H767" s="150" t="str">
        <f t="shared" si="68"/>
        <v>OK</v>
      </c>
      <c r="I767" s="443">
        <v>46203</v>
      </c>
      <c r="J767" s="125" t="s">
        <v>806</v>
      </c>
      <c r="K767" s="125" t="s">
        <v>807</v>
      </c>
      <c r="L767" s="125">
        <v>26</v>
      </c>
      <c r="M767" s="125">
        <v>0</v>
      </c>
      <c r="N767" s="125">
        <v>4</v>
      </c>
      <c r="O767" s="125">
        <v>0</v>
      </c>
      <c r="P767" s="125">
        <v>0</v>
      </c>
      <c r="Q767" s="125">
        <v>0</v>
      </c>
      <c r="S767" s="146" t="str">
        <f t="shared" si="69"/>
        <v>Worker-3</v>
      </c>
    </row>
    <row r="768" spans="1:19" x14ac:dyDescent="0.45">
      <c r="A768" s="144" t="str">
        <f t="shared" si="70"/>
        <v>SK3CW1505</v>
      </c>
      <c r="B768" s="143" t="str">
        <f t="shared" si="71"/>
        <v>Jun2026_SK3CW1505</v>
      </c>
      <c r="C768" s="143" t="str">
        <f>IF(A768="","",IF(COUNTIF($B$2:B767,B768)&gt;0,"⚠ DUPLICATE","OK"))</f>
        <v>OK</v>
      </c>
      <c r="D768" s="146" t="str">
        <f>IF($A768="","",IF(ISNA(_xlfn.XLOOKUP(TRIM($A768),MASTER_Workers!$B$2:$B$474,MASTER_Workers!$B$2:$B$474)),"Master Missing","OK"))</f>
        <v>OK</v>
      </c>
      <c r="E768" s="146" t="str">
        <f>IF(A768="","",IF(COUNTIF(Month_Engine!B:B,TRIM(J768))&gt;0,"OK","Missing"))</f>
        <v>OK</v>
      </c>
      <c r="F768" s="146">
        <f t="shared" si="72"/>
        <v>30</v>
      </c>
      <c r="G768" s="146">
        <f t="shared" si="67"/>
        <v>22</v>
      </c>
      <c r="H768" s="150" t="str">
        <f t="shared" si="68"/>
        <v>OK</v>
      </c>
      <c r="I768" s="443">
        <v>46203</v>
      </c>
      <c r="J768" s="125" t="s">
        <v>808</v>
      </c>
      <c r="K768" s="125" t="s">
        <v>809</v>
      </c>
      <c r="L768" s="125">
        <v>22</v>
      </c>
      <c r="M768" s="125">
        <v>4</v>
      </c>
      <c r="N768" s="125">
        <v>4</v>
      </c>
      <c r="O768" s="125">
        <v>0</v>
      </c>
      <c r="P768" s="125">
        <v>0</v>
      </c>
      <c r="Q768" s="125">
        <v>0</v>
      </c>
      <c r="S768" s="146" t="str">
        <f t="shared" si="69"/>
        <v>Worker-3</v>
      </c>
    </row>
    <row r="769" spans="1:19" x14ac:dyDescent="0.45">
      <c r="A769" s="144" t="str">
        <f t="shared" si="70"/>
        <v>SK3CW1506</v>
      </c>
      <c r="B769" s="143" t="str">
        <f t="shared" si="71"/>
        <v>Jun2026_SK3CW1506</v>
      </c>
      <c r="C769" s="143" t="str">
        <f>IF(A769="","",IF(COUNTIF($B$2:B768,B769)&gt;0,"⚠ DUPLICATE","OK"))</f>
        <v>OK</v>
      </c>
      <c r="D769" s="146" t="str">
        <f>IF($A769="","",IF(ISNA(_xlfn.XLOOKUP(TRIM($A769),MASTER_Workers!$B$2:$B$474,MASTER_Workers!$B$2:$B$474)),"Master Missing","OK"))</f>
        <v>OK</v>
      </c>
      <c r="E769" s="146" t="str">
        <f>IF(A769="","",IF(COUNTIF(Month_Engine!B:B,TRIM(J769))&gt;0,"OK","Missing"))</f>
        <v>OK</v>
      </c>
      <c r="F769" s="146">
        <f t="shared" si="72"/>
        <v>30</v>
      </c>
      <c r="G769" s="146">
        <f t="shared" si="67"/>
        <v>19</v>
      </c>
      <c r="H769" s="150" t="str">
        <f t="shared" si="68"/>
        <v>OK</v>
      </c>
      <c r="I769" s="443">
        <v>46203</v>
      </c>
      <c r="J769" s="125" t="s">
        <v>810</v>
      </c>
      <c r="K769" s="125" t="s">
        <v>811</v>
      </c>
      <c r="L769" s="125">
        <v>19</v>
      </c>
      <c r="M769" s="125">
        <v>7</v>
      </c>
      <c r="N769" s="125">
        <v>4</v>
      </c>
      <c r="O769" s="125">
        <v>0</v>
      </c>
      <c r="P769" s="125">
        <v>0</v>
      </c>
      <c r="Q769" s="125">
        <v>0</v>
      </c>
      <c r="S769" s="146" t="str">
        <f t="shared" si="69"/>
        <v>Worker-3</v>
      </c>
    </row>
    <row r="770" spans="1:19" x14ac:dyDescent="0.45">
      <c r="A770" s="144" t="str">
        <f t="shared" si="70"/>
        <v>SK3CW1508</v>
      </c>
      <c r="B770" s="143" t="str">
        <f t="shared" si="71"/>
        <v>Jun2026_SK3CW1508</v>
      </c>
      <c r="C770" s="143" t="str">
        <f>IF(A770="","",IF(COUNTIF($B$2:B769,B770)&gt;0,"⚠ DUPLICATE","OK"))</f>
        <v>OK</v>
      </c>
      <c r="D770" s="146" t="str">
        <f>IF($A770="","",IF(ISNA(_xlfn.XLOOKUP(TRIM($A770),MASTER_Workers!$B$2:$B$474,MASTER_Workers!$B$2:$B$474)),"Master Missing","OK"))</f>
        <v>OK</v>
      </c>
      <c r="E770" s="146" t="str">
        <f>IF(A770="","",IF(COUNTIF(Month_Engine!B:B,TRIM(J770))&gt;0,"OK","Missing"))</f>
        <v>OK</v>
      </c>
      <c r="F770" s="146">
        <f t="shared" si="72"/>
        <v>30</v>
      </c>
      <c r="G770" s="146">
        <f t="shared" si="67"/>
        <v>25</v>
      </c>
      <c r="H770" s="150" t="str">
        <f t="shared" si="68"/>
        <v>OK</v>
      </c>
      <c r="I770" s="443">
        <v>46203</v>
      </c>
      <c r="J770" s="125" t="s">
        <v>812</v>
      </c>
      <c r="K770" s="125" t="s">
        <v>813</v>
      </c>
      <c r="L770" s="125">
        <v>25</v>
      </c>
      <c r="M770" s="125">
        <v>1</v>
      </c>
      <c r="N770" s="125">
        <v>4</v>
      </c>
      <c r="O770" s="125">
        <v>0</v>
      </c>
      <c r="P770" s="125">
        <v>0</v>
      </c>
      <c r="Q770" s="125">
        <v>0</v>
      </c>
      <c r="S770" s="146" t="str">
        <f t="shared" si="69"/>
        <v>Worker-3</v>
      </c>
    </row>
    <row r="771" spans="1:19" x14ac:dyDescent="0.45">
      <c r="A771" s="144" t="str">
        <f t="shared" si="70"/>
        <v>SK3CW1509</v>
      </c>
      <c r="B771" s="143" t="str">
        <f t="shared" si="71"/>
        <v>Jun2026_SK3CW1509</v>
      </c>
      <c r="C771" s="143" t="str">
        <f>IF(A771="","",IF(COUNTIF($B$2:B770,B771)&gt;0,"⚠ DUPLICATE","OK"))</f>
        <v>OK</v>
      </c>
      <c r="D771" s="146" t="str">
        <f>IF($A771="","",IF(ISNA(_xlfn.XLOOKUP(TRIM($A771),MASTER_Workers!$B$2:$B$474,MASTER_Workers!$B$2:$B$474)),"Master Missing","OK"))</f>
        <v>OK</v>
      </c>
      <c r="E771" s="146" t="str">
        <f>IF(A771="","",IF(COUNTIF(Month_Engine!B:B,TRIM(J771))&gt;0,"OK","Missing"))</f>
        <v>OK</v>
      </c>
      <c r="F771" s="146">
        <f t="shared" si="72"/>
        <v>30</v>
      </c>
      <c r="G771" s="146">
        <f t="shared" si="67"/>
        <v>21</v>
      </c>
      <c r="H771" s="150" t="str">
        <f t="shared" si="68"/>
        <v>OK</v>
      </c>
      <c r="I771" s="443">
        <v>46203</v>
      </c>
      <c r="J771" s="125" t="s">
        <v>814</v>
      </c>
      <c r="K771" s="125" t="s">
        <v>815</v>
      </c>
      <c r="L771" s="125">
        <v>21</v>
      </c>
      <c r="M771" s="125">
        <v>5</v>
      </c>
      <c r="N771" s="125">
        <v>4</v>
      </c>
      <c r="O771" s="125">
        <v>0</v>
      </c>
      <c r="P771" s="125">
        <v>0</v>
      </c>
      <c r="Q771" s="125">
        <v>0</v>
      </c>
      <c r="S771" s="146" t="str">
        <f t="shared" si="69"/>
        <v>Worker-3</v>
      </c>
    </row>
    <row r="772" spans="1:19" x14ac:dyDescent="0.45">
      <c r="A772" s="144" t="str">
        <f t="shared" si="70"/>
        <v>SK3CW1512</v>
      </c>
      <c r="B772" s="143" t="str">
        <f t="shared" si="71"/>
        <v>Jun2026_SK3CW1512</v>
      </c>
      <c r="C772" s="143" t="str">
        <f>IF(A772="","",IF(COUNTIF($B$2:B771,B772)&gt;0,"⚠ DUPLICATE","OK"))</f>
        <v>OK</v>
      </c>
      <c r="D772" s="146" t="str">
        <f>IF($A772="","",IF(ISNA(_xlfn.XLOOKUP(TRIM($A772),MASTER_Workers!$B$2:$B$474,MASTER_Workers!$B$2:$B$474)),"Master Missing","OK"))</f>
        <v>OK</v>
      </c>
      <c r="E772" s="146" t="str">
        <f>IF(A772="","",IF(COUNTIF(Month_Engine!B:B,TRIM(J772))&gt;0,"OK","Missing"))</f>
        <v>OK</v>
      </c>
      <c r="F772" s="146">
        <f t="shared" si="72"/>
        <v>30</v>
      </c>
      <c r="G772" s="146">
        <f t="shared" ref="G772:G835" si="73">IF(A772="","",L772+O772+P772+R772+IF(ISNUMBER(SEARCH("Staff",S772)),N772,0))</f>
        <v>22</v>
      </c>
      <c r="H772" s="150" t="str">
        <f t="shared" ref="H772:H835" si="74">IF(A772="","",IF(AND(C772="OK",D772="OK",E772="OK",F772=DAY(EOMONTH(I772,0))),"OK","Mismatch"))</f>
        <v>OK</v>
      </c>
      <c r="I772" s="443">
        <v>46203</v>
      </c>
      <c r="J772" s="125" t="s">
        <v>818</v>
      </c>
      <c r="K772" s="125" t="s">
        <v>819</v>
      </c>
      <c r="L772" s="125">
        <v>22</v>
      </c>
      <c r="M772" s="125">
        <v>4</v>
      </c>
      <c r="N772" s="125">
        <v>4</v>
      </c>
      <c r="O772" s="125">
        <v>0</v>
      </c>
      <c r="P772" s="125">
        <v>0</v>
      </c>
      <c r="Q772" s="125">
        <v>0</v>
      </c>
      <c r="S772" s="146" t="str">
        <f t="shared" ref="S772:S835" si="75">IF(LEFT(A772,6)="SV2PCO","Worker-SV2",
IF(LEFT(A772,5)="SV2ST","Staff-SV2",
IF(LEFT(A772,4)="SV2P","Worker-Com-SV2",
IF(LEFT(A772,5)="SK1ST","Staff-1",
IF(LEFT(A772,5)="SK3ST","Staff-3",
IF(LEFT(A772,5)="SK1CW","Worker-1",
IF(LEFT(A772,5)="SK3CW","Worker-3",
IF(LEFT(A772,5)="SK1WK","Worker-Com-1",
IF(LEFT(A772,5)="SK3WK","Worker-Com-3","")))))))))</f>
        <v>Worker-3</v>
      </c>
    </row>
    <row r="773" spans="1:19" x14ac:dyDescent="0.45">
      <c r="A773" s="144" t="str">
        <f t="shared" ref="A773:A836" si="76">IF(J773="","",TRIM(J773))</f>
        <v>SK3CW1514</v>
      </c>
      <c r="B773" s="143" t="str">
        <f t="shared" ref="B773:B836" si="77">IF(A773="","",TEXT(I773,"MMMYYYY")&amp;"_"&amp;TRIM(J773))</f>
        <v>Jun2026_SK3CW1514</v>
      </c>
      <c r="C773" s="143" t="str">
        <f>IF(A773="","",IF(COUNTIF($B$2:B772,B773)&gt;0,"⚠ DUPLICATE","OK"))</f>
        <v>OK</v>
      </c>
      <c r="D773" s="146" t="str">
        <f>IF($A773="","",IF(ISNA(_xlfn.XLOOKUP(TRIM($A773),MASTER_Workers!$B$2:$B$474,MASTER_Workers!$B$2:$B$474)),"Master Missing","OK"))</f>
        <v>OK</v>
      </c>
      <c r="E773" s="146" t="str">
        <f>IF(A773="","",IF(COUNTIF(Month_Engine!B:B,TRIM(J773))&gt;0,"OK","Missing"))</f>
        <v>OK</v>
      </c>
      <c r="F773" s="146">
        <f t="shared" ref="F773:F836" si="78">IF(A773="","",SUM(L773:Q773))</f>
        <v>30</v>
      </c>
      <c r="G773" s="146">
        <f t="shared" si="73"/>
        <v>23</v>
      </c>
      <c r="H773" s="150" t="str">
        <f t="shared" si="74"/>
        <v>OK</v>
      </c>
      <c r="I773" s="443">
        <v>46203</v>
      </c>
      <c r="J773" s="125" t="s">
        <v>820</v>
      </c>
      <c r="K773" s="125" t="s">
        <v>821</v>
      </c>
      <c r="L773" s="125">
        <v>23</v>
      </c>
      <c r="M773" s="125">
        <v>3</v>
      </c>
      <c r="N773" s="125">
        <v>4</v>
      </c>
      <c r="O773" s="125">
        <v>0</v>
      </c>
      <c r="P773" s="125">
        <v>0</v>
      </c>
      <c r="Q773" s="125">
        <v>0</v>
      </c>
      <c r="S773" s="146" t="str">
        <f t="shared" si="75"/>
        <v>Worker-3</v>
      </c>
    </row>
    <row r="774" spans="1:19" x14ac:dyDescent="0.45">
      <c r="A774" s="144" t="str">
        <f t="shared" si="76"/>
        <v>SK3CW1515</v>
      </c>
      <c r="B774" s="143" t="str">
        <f t="shared" si="77"/>
        <v>Jun2026_SK3CW1515</v>
      </c>
      <c r="C774" s="143" t="str">
        <f>IF(A774="","",IF(COUNTIF($B$2:B773,B774)&gt;0,"⚠ DUPLICATE","OK"))</f>
        <v>OK</v>
      </c>
      <c r="D774" s="146" t="str">
        <f>IF($A774="","",IF(ISNA(_xlfn.XLOOKUP(TRIM($A774),MASTER_Workers!$B$2:$B$474,MASTER_Workers!$B$2:$B$474)),"Master Missing","OK"))</f>
        <v>OK</v>
      </c>
      <c r="E774" s="146" t="str">
        <f>IF(A774="","",IF(COUNTIF(Month_Engine!B:B,TRIM(J774))&gt;0,"OK","Missing"))</f>
        <v>OK</v>
      </c>
      <c r="F774" s="146">
        <f t="shared" si="78"/>
        <v>30</v>
      </c>
      <c r="G774" s="146">
        <f t="shared" si="73"/>
        <v>24</v>
      </c>
      <c r="H774" s="150" t="str">
        <f t="shared" si="74"/>
        <v>OK</v>
      </c>
      <c r="I774" s="443">
        <v>46203</v>
      </c>
      <c r="J774" s="125" t="s">
        <v>822</v>
      </c>
      <c r="K774" s="125" t="s">
        <v>823</v>
      </c>
      <c r="L774" s="125">
        <v>24</v>
      </c>
      <c r="M774" s="125">
        <v>2</v>
      </c>
      <c r="N774" s="125">
        <v>4</v>
      </c>
      <c r="O774" s="125">
        <v>0</v>
      </c>
      <c r="P774" s="125">
        <v>0</v>
      </c>
      <c r="Q774" s="125">
        <v>0</v>
      </c>
      <c r="S774" s="146" t="str">
        <f t="shared" si="75"/>
        <v>Worker-3</v>
      </c>
    </row>
    <row r="775" spans="1:19" x14ac:dyDescent="0.45">
      <c r="A775" s="144" t="str">
        <f t="shared" si="76"/>
        <v>SK3CW1516</v>
      </c>
      <c r="B775" s="143" t="str">
        <f t="shared" si="77"/>
        <v>Jun2026_SK3CW1516</v>
      </c>
      <c r="C775" s="143" t="str">
        <f>IF(A775="","",IF(COUNTIF($B$2:B774,B775)&gt;0,"⚠ DUPLICATE","OK"))</f>
        <v>OK</v>
      </c>
      <c r="D775" s="146" t="str">
        <f>IF($A775="","",IF(ISNA(_xlfn.XLOOKUP(TRIM($A775),MASTER_Workers!$B$2:$B$474,MASTER_Workers!$B$2:$B$474)),"Master Missing","OK"))</f>
        <v>OK</v>
      </c>
      <c r="E775" s="146" t="str">
        <f>IF(A775="","",IF(COUNTIF(Month_Engine!B:B,TRIM(J775))&gt;0,"OK","Missing"))</f>
        <v>OK</v>
      </c>
      <c r="F775" s="146">
        <f t="shared" si="78"/>
        <v>30</v>
      </c>
      <c r="G775" s="146">
        <f t="shared" si="73"/>
        <v>22.5</v>
      </c>
      <c r="H775" s="150" t="str">
        <f t="shared" si="74"/>
        <v>OK</v>
      </c>
      <c r="I775" s="443">
        <v>46203</v>
      </c>
      <c r="J775" s="125" t="s">
        <v>824</v>
      </c>
      <c r="K775" s="125" t="s">
        <v>825</v>
      </c>
      <c r="L775" s="125">
        <v>22.5</v>
      </c>
      <c r="M775" s="125">
        <v>3.5</v>
      </c>
      <c r="N775" s="125">
        <v>4</v>
      </c>
      <c r="O775" s="125">
        <v>0</v>
      </c>
      <c r="P775" s="125">
        <v>0</v>
      </c>
      <c r="Q775" s="125">
        <v>0</v>
      </c>
      <c r="S775" s="146" t="str">
        <f t="shared" si="75"/>
        <v>Worker-3</v>
      </c>
    </row>
    <row r="776" spans="1:19" x14ac:dyDescent="0.45">
      <c r="A776" s="144" t="str">
        <f t="shared" si="76"/>
        <v>SK3CW1519</v>
      </c>
      <c r="B776" s="143" t="str">
        <f t="shared" si="77"/>
        <v>Jun2026_SK3CW1519</v>
      </c>
      <c r="C776" s="143" t="str">
        <f>IF(A776="","",IF(COUNTIF($B$2:B775,B776)&gt;0,"⚠ DUPLICATE","OK"))</f>
        <v>OK</v>
      </c>
      <c r="D776" s="146" t="str">
        <f>IF($A776="","",IF(ISNA(_xlfn.XLOOKUP(TRIM($A776),MASTER_Workers!$B$2:$B$474,MASTER_Workers!$B$2:$B$474)),"Master Missing","OK"))</f>
        <v>OK</v>
      </c>
      <c r="E776" s="146" t="str">
        <f>IF(A776="","",IF(COUNTIF(Month_Engine!B:B,TRIM(J776))&gt;0,"OK","Missing"))</f>
        <v>OK</v>
      </c>
      <c r="F776" s="146">
        <f t="shared" si="78"/>
        <v>30</v>
      </c>
      <c r="G776" s="146">
        <f t="shared" si="73"/>
        <v>24</v>
      </c>
      <c r="H776" s="150" t="str">
        <f t="shared" si="74"/>
        <v>OK</v>
      </c>
      <c r="I776" s="443">
        <v>46203</v>
      </c>
      <c r="J776" s="125" t="s">
        <v>826</v>
      </c>
      <c r="K776" s="125" t="s">
        <v>827</v>
      </c>
      <c r="L776" s="125">
        <v>24</v>
      </c>
      <c r="M776" s="125">
        <v>2</v>
      </c>
      <c r="N776" s="125">
        <v>4</v>
      </c>
      <c r="O776" s="125">
        <v>0</v>
      </c>
      <c r="P776" s="125">
        <v>0</v>
      </c>
      <c r="Q776" s="125">
        <v>0</v>
      </c>
      <c r="S776" s="146" t="str">
        <f t="shared" si="75"/>
        <v>Worker-3</v>
      </c>
    </row>
    <row r="777" spans="1:19" x14ac:dyDescent="0.45">
      <c r="A777" s="144" t="str">
        <f t="shared" si="76"/>
        <v>SK3CW1520</v>
      </c>
      <c r="B777" s="143" t="str">
        <f t="shared" si="77"/>
        <v>Jun2026_SK3CW1520</v>
      </c>
      <c r="C777" s="143" t="str">
        <f>IF(A777="","",IF(COUNTIF($B$2:B776,B777)&gt;0,"⚠ DUPLICATE","OK"))</f>
        <v>OK</v>
      </c>
      <c r="D777" s="146" t="str">
        <f>IF($A777="","",IF(ISNA(_xlfn.XLOOKUP(TRIM($A777),MASTER_Workers!$B$2:$B$474,MASTER_Workers!$B$2:$B$474)),"Master Missing","OK"))</f>
        <v>OK</v>
      </c>
      <c r="E777" s="146" t="str">
        <f>IF(A777="","",IF(COUNTIF(Month_Engine!B:B,TRIM(J777))&gt;0,"OK","Missing"))</f>
        <v>OK</v>
      </c>
      <c r="F777" s="146">
        <f t="shared" si="78"/>
        <v>30</v>
      </c>
      <c r="G777" s="146">
        <f t="shared" si="73"/>
        <v>13</v>
      </c>
      <c r="H777" s="150" t="str">
        <f t="shared" si="74"/>
        <v>OK</v>
      </c>
      <c r="I777" s="443">
        <v>46203</v>
      </c>
      <c r="J777" s="125" t="s">
        <v>828</v>
      </c>
      <c r="K777" s="125" t="s">
        <v>829</v>
      </c>
      <c r="L777" s="125">
        <v>13</v>
      </c>
      <c r="M777" s="125">
        <v>13</v>
      </c>
      <c r="N777" s="125">
        <v>4</v>
      </c>
      <c r="O777" s="125">
        <v>0</v>
      </c>
      <c r="P777" s="125">
        <v>0</v>
      </c>
      <c r="Q777" s="125">
        <v>0</v>
      </c>
      <c r="S777" s="146" t="str">
        <f t="shared" si="75"/>
        <v>Worker-3</v>
      </c>
    </row>
    <row r="778" spans="1:19" x14ac:dyDescent="0.45">
      <c r="A778" s="144" t="str">
        <f t="shared" si="76"/>
        <v>SK3CW1521</v>
      </c>
      <c r="B778" s="143" t="str">
        <f t="shared" si="77"/>
        <v>Jun2026_SK3CW1521</v>
      </c>
      <c r="C778" s="143" t="str">
        <f>IF(A778="","",IF(COUNTIF($B$2:B777,B778)&gt;0,"⚠ DUPLICATE","OK"))</f>
        <v>OK</v>
      </c>
      <c r="D778" s="146" t="str">
        <f>IF($A778="","",IF(ISNA(_xlfn.XLOOKUP(TRIM($A778),MASTER_Workers!$B$2:$B$474,MASTER_Workers!$B$2:$B$474)),"Master Missing","OK"))</f>
        <v>OK</v>
      </c>
      <c r="E778" s="146" t="str">
        <f>IF(A778="","",IF(COUNTIF(Month_Engine!B:B,TRIM(J778))&gt;0,"OK","Missing"))</f>
        <v>OK</v>
      </c>
      <c r="F778" s="146">
        <f t="shared" si="78"/>
        <v>30</v>
      </c>
      <c r="G778" s="146">
        <f t="shared" si="73"/>
        <v>14</v>
      </c>
      <c r="H778" s="150" t="str">
        <f t="shared" si="74"/>
        <v>OK</v>
      </c>
      <c r="I778" s="443">
        <v>46203</v>
      </c>
      <c r="J778" s="125" t="s">
        <v>830</v>
      </c>
      <c r="K778" s="125" t="s">
        <v>831</v>
      </c>
      <c r="L778" s="125">
        <v>14</v>
      </c>
      <c r="M778" s="125">
        <v>12</v>
      </c>
      <c r="N778" s="125">
        <v>4</v>
      </c>
      <c r="O778" s="125">
        <v>0</v>
      </c>
      <c r="P778" s="125">
        <v>0</v>
      </c>
      <c r="Q778" s="125">
        <v>0</v>
      </c>
      <c r="S778" s="146" t="str">
        <f t="shared" si="75"/>
        <v>Worker-3</v>
      </c>
    </row>
    <row r="779" spans="1:19" x14ac:dyDescent="0.45">
      <c r="A779" s="144" t="str">
        <f t="shared" si="76"/>
        <v>SK3CW1522</v>
      </c>
      <c r="B779" s="143" t="str">
        <f t="shared" si="77"/>
        <v>Jun2026_SK3CW1522</v>
      </c>
      <c r="C779" s="143" t="str">
        <f>IF(A779="","",IF(COUNTIF($B$2:B778,B779)&gt;0,"⚠ DUPLICATE","OK"))</f>
        <v>OK</v>
      </c>
      <c r="D779" s="146" t="str">
        <f>IF($A779="","",IF(ISNA(_xlfn.XLOOKUP(TRIM($A779),MASTER_Workers!$B$2:$B$474,MASTER_Workers!$B$2:$B$474)),"Master Missing","OK"))</f>
        <v>OK</v>
      </c>
      <c r="E779" s="146" t="str">
        <f>IF(A779="","",IF(COUNTIF(Month_Engine!B:B,TRIM(J779))&gt;0,"OK","Missing"))</f>
        <v>OK</v>
      </c>
      <c r="F779" s="146">
        <f t="shared" si="78"/>
        <v>30</v>
      </c>
      <c r="G779" s="146">
        <f t="shared" si="73"/>
        <v>24</v>
      </c>
      <c r="H779" s="150" t="str">
        <f t="shared" si="74"/>
        <v>OK</v>
      </c>
      <c r="I779" s="443">
        <v>46203</v>
      </c>
      <c r="J779" s="125" t="s">
        <v>832</v>
      </c>
      <c r="K779" s="125" t="s">
        <v>833</v>
      </c>
      <c r="L779" s="125">
        <v>24</v>
      </c>
      <c r="M779" s="125">
        <v>2</v>
      </c>
      <c r="N779" s="125">
        <v>4</v>
      </c>
      <c r="O779" s="125">
        <v>0</v>
      </c>
      <c r="P779" s="125">
        <v>0</v>
      </c>
      <c r="Q779" s="125">
        <v>0</v>
      </c>
      <c r="S779" s="146" t="str">
        <f t="shared" si="75"/>
        <v>Worker-3</v>
      </c>
    </row>
    <row r="780" spans="1:19" x14ac:dyDescent="0.45">
      <c r="A780" s="144" t="str">
        <f t="shared" si="76"/>
        <v>SK3CW1523</v>
      </c>
      <c r="B780" s="143" t="str">
        <f t="shared" si="77"/>
        <v>Jun2026_SK3CW1523</v>
      </c>
      <c r="C780" s="143" t="str">
        <f>IF(A780="","",IF(COUNTIF($B$2:B779,B780)&gt;0,"⚠ DUPLICATE","OK"))</f>
        <v>OK</v>
      </c>
      <c r="D780" s="146" t="str">
        <f>IF($A780="","",IF(ISNA(_xlfn.XLOOKUP(TRIM($A780),MASTER_Workers!$B$2:$B$474,MASTER_Workers!$B$2:$B$474)),"Master Missing","OK"))</f>
        <v>OK</v>
      </c>
      <c r="E780" s="146" t="str">
        <f>IF(A780="","",IF(COUNTIF(Month_Engine!B:B,TRIM(J780))&gt;0,"OK","Missing"))</f>
        <v>OK</v>
      </c>
      <c r="F780" s="146">
        <f t="shared" si="78"/>
        <v>30</v>
      </c>
      <c r="G780" s="146">
        <f t="shared" si="73"/>
        <v>26</v>
      </c>
      <c r="H780" s="150" t="str">
        <f t="shared" si="74"/>
        <v>OK</v>
      </c>
      <c r="I780" s="443">
        <v>46203</v>
      </c>
      <c r="J780" s="125" t="s">
        <v>834</v>
      </c>
      <c r="K780" s="125" t="s">
        <v>835</v>
      </c>
      <c r="L780" s="125">
        <v>26</v>
      </c>
      <c r="M780" s="125">
        <v>0</v>
      </c>
      <c r="N780" s="125">
        <v>4</v>
      </c>
      <c r="O780" s="125">
        <v>0</v>
      </c>
      <c r="P780" s="125">
        <v>0</v>
      </c>
      <c r="Q780" s="125">
        <v>0</v>
      </c>
      <c r="S780" s="146" t="str">
        <f t="shared" si="75"/>
        <v>Worker-3</v>
      </c>
    </row>
    <row r="781" spans="1:19" x14ac:dyDescent="0.45">
      <c r="A781" s="144" t="str">
        <f t="shared" si="76"/>
        <v>SK3CW1524</v>
      </c>
      <c r="B781" s="143" t="str">
        <f t="shared" si="77"/>
        <v>Jun2026_SK3CW1524</v>
      </c>
      <c r="C781" s="143" t="str">
        <f>IF(A781="","",IF(COUNTIF($B$2:B780,B781)&gt;0,"⚠ DUPLICATE","OK"))</f>
        <v>OK</v>
      </c>
      <c r="D781" s="146" t="str">
        <f>IF($A781="","",IF(ISNA(_xlfn.XLOOKUP(TRIM($A781),MASTER_Workers!$B$2:$B$474,MASTER_Workers!$B$2:$B$474)),"Master Missing","OK"))</f>
        <v>OK</v>
      </c>
      <c r="E781" s="146" t="str">
        <f>IF(A781="","",IF(COUNTIF(Month_Engine!B:B,TRIM(J781))&gt;0,"OK","Missing"))</f>
        <v>OK</v>
      </c>
      <c r="F781" s="146">
        <f t="shared" si="78"/>
        <v>30</v>
      </c>
      <c r="G781" s="146">
        <f t="shared" si="73"/>
        <v>20</v>
      </c>
      <c r="H781" s="150" t="str">
        <f t="shared" si="74"/>
        <v>OK</v>
      </c>
      <c r="I781" s="443">
        <v>46203</v>
      </c>
      <c r="J781" s="125" t="s">
        <v>836</v>
      </c>
      <c r="K781" s="125" t="s">
        <v>837</v>
      </c>
      <c r="L781" s="125">
        <v>20</v>
      </c>
      <c r="M781" s="125">
        <v>6</v>
      </c>
      <c r="N781" s="125">
        <v>4</v>
      </c>
      <c r="O781" s="125">
        <v>0</v>
      </c>
      <c r="P781" s="125">
        <v>0</v>
      </c>
      <c r="Q781" s="125">
        <v>0</v>
      </c>
      <c r="S781" s="146" t="str">
        <f t="shared" si="75"/>
        <v>Worker-3</v>
      </c>
    </row>
    <row r="782" spans="1:19" x14ac:dyDescent="0.45">
      <c r="A782" s="144" t="str">
        <f t="shared" si="76"/>
        <v>SK3CW1525</v>
      </c>
      <c r="B782" s="143" t="str">
        <f t="shared" si="77"/>
        <v>Jun2026_SK3CW1525</v>
      </c>
      <c r="C782" s="143" t="str">
        <f>IF(A782="","",IF(COUNTIF($B$2:B781,B782)&gt;0,"⚠ DUPLICATE","OK"))</f>
        <v>OK</v>
      </c>
      <c r="D782" s="146" t="str">
        <f>IF($A782="","",IF(ISNA(_xlfn.XLOOKUP(TRIM($A782),MASTER_Workers!$B$2:$B$474,MASTER_Workers!$B$2:$B$474)),"Master Missing","OK"))</f>
        <v>OK</v>
      </c>
      <c r="E782" s="146" t="str">
        <f>IF(A782="","",IF(COUNTIF(Month_Engine!B:B,TRIM(J782))&gt;0,"OK","Missing"))</f>
        <v>OK</v>
      </c>
      <c r="F782" s="146">
        <f t="shared" si="78"/>
        <v>30</v>
      </c>
      <c r="G782" s="146">
        <f t="shared" si="73"/>
        <v>24</v>
      </c>
      <c r="H782" s="150" t="str">
        <f t="shared" si="74"/>
        <v>OK</v>
      </c>
      <c r="I782" s="443">
        <v>46203</v>
      </c>
      <c r="J782" s="125" t="s">
        <v>838</v>
      </c>
      <c r="K782" s="125" t="s">
        <v>839</v>
      </c>
      <c r="L782" s="125">
        <v>24</v>
      </c>
      <c r="M782" s="125">
        <v>2</v>
      </c>
      <c r="N782" s="125">
        <v>4</v>
      </c>
      <c r="O782" s="125">
        <v>0</v>
      </c>
      <c r="P782" s="125">
        <v>0</v>
      </c>
      <c r="Q782" s="125">
        <v>0</v>
      </c>
      <c r="S782" s="146" t="str">
        <f t="shared" si="75"/>
        <v>Worker-3</v>
      </c>
    </row>
    <row r="783" spans="1:19" x14ac:dyDescent="0.45">
      <c r="A783" s="144" t="str">
        <f t="shared" si="76"/>
        <v>SK3CW1528</v>
      </c>
      <c r="B783" s="143" t="str">
        <f t="shared" si="77"/>
        <v>Jun2026_SK3CW1528</v>
      </c>
      <c r="C783" s="143" t="str">
        <f>IF(A783="","",IF(COUNTIF($B$2:B782,B783)&gt;0,"⚠ DUPLICATE","OK"))</f>
        <v>OK</v>
      </c>
      <c r="D783" s="146" t="str">
        <f>IF($A783="","",IF(ISNA(_xlfn.XLOOKUP(TRIM($A783),MASTER_Workers!$B$2:$B$474,MASTER_Workers!$B$2:$B$474)),"Master Missing","OK"))</f>
        <v>OK</v>
      </c>
      <c r="E783" s="146" t="str">
        <f>IF(A783="","",IF(COUNTIF(Month_Engine!B:B,TRIM(J783))&gt;0,"OK","Missing"))</f>
        <v>OK</v>
      </c>
      <c r="F783" s="146">
        <f t="shared" si="78"/>
        <v>30</v>
      </c>
      <c r="G783" s="146">
        <f t="shared" si="73"/>
        <v>24</v>
      </c>
      <c r="H783" s="150" t="str">
        <f t="shared" si="74"/>
        <v>OK</v>
      </c>
      <c r="I783" s="443">
        <v>46203</v>
      </c>
      <c r="J783" s="125" t="s">
        <v>840</v>
      </c>
      <c r="K783" s="125" t="s">
        <v>841</v>
      </c>
      <c r="L783" s="125">
        <v>24</v>
      </c>
      <c r="M783" s="125">
        <v>2</v>
      </c>
      <c r="N783" s="125">
        <v>4</v>
      </c>
      <c r="O783" s="125">
        <v>0</v>
      </c>
      <c r="P783" s="125">
        <v>0</v>
      </c>
      <c r="Q783" s="125">
        <v>0</v>
      </c>
      <c r="S783" s="146" t="str">
        <f t="shared" si="75"/>
        <v>Worker-3</v>
      </c>
    </row>
    <row r="784" spans="1:19" x14ac:dyDescent="0.45">
      <c r="A784" s="144" t="str">
        <f t="shared" si="76"/>
        <v>SK3CW1533</v>
      </c>
      <c r="B784" s="143" t="str">
        <f t="shared" si="77"/>
        <v>Jun2026_SK3CW1533</v>
      </c>
      <c r="C784" s="143" t="str">
        <f>IF(A784="","",IF(COUNTIF($B$2:B783,B784)&gt;0,"⚠ DUPLICATE","OK"))</f>
        <v>OK</v>
      </c>
      <c r="D784" s="146" t="str">
        <f>IF($A784="","",IF(ISNA(_xlfn.XLOOKUP(TRIM($A784),MASTER_Workers!$B$2:$B$474,MASTER_Workers!$B$2:$B$474)),"Master Missing","OK"))</f>
        <v>OK</v>
      </c>
      <c r="E784" s="146" t="str">
        <f>IF(A784="","",IF(COUNTIF(Month_Engine!B:B,TRIM(J784))&gt;0,"OK","Missing"))</f>
        <v>OK</v>
      </c>
      <c r="F784" s="146">
        <f t="shared" si="78"/>
        <v>30</v>
      </c>
      <c r="G784" s="146">
        <f t="shared" si="73"/>
        <v>21.5</v>
      </c>
      <c r="H784" s="150" t="str">
        <f t="shared" si="74"/>
        <v>OK</v>
      </c>
      <c r="I784" s="443">
        <v>46203</v>
      </c>
      <c r="J784" s="125" t="s">
        <v>842</v>
      </c>
      <c r="K784" s="125" t="s">
        <v>843</v>
      </c>
      <c r="L784" s="125">
        <v>21.5</v>
      </c>
      <c r="M784" s="125">
        <v>4.5</v>
      </c>
      <c r="N784" s="125">
        <v>4</v>
      </c>
      <c r="O784" s="125">
        <v>0</v>
      </c>
      <c r="P784" s="125">
        <v>0</v>
      </c>
      <c r="Q784" s="125">
        <v>0</v>
      </c>
      <c r="S784" s="146" t="str">
        <f t="shared" si="75"/>
        <v>Worker-3</v>
      </c>
    </row>
    <row r="785" spans="1:19" x14ac:dyDescent="0.45">
      <c r="A785" s="144" t="str">
        <f t="shared" si="76"/>
        <v>SK3CW1534</v>
      </c>
      <c r="B785" s="143" t="str">
        <f t="shared" si="77"/>
        <v>Jun2026_SK3CW1534</v>
      </c>
      <c r="C785" s="143" t="str">
        <f>IF(A785="","",IF(COUNTIF($B$2:B784,B785)&gt;0,"⚠ DUPLICATE","OK"))</f>
        <v>OK</v>
      </c>
      <c r="D785" s="146" t="str">
        <f>IF($A785="","",IF(ISNA(_xlfn.XLOOKUP(TRIM($A785),MASTER_Workers!$B$2:$B$474,MASTER_Workers!$B$2:$B$474)),"Master Missing","OK"))</f>
        <v>OK</v>
      </c>
      <c r="E785" s="146" t="str">
        <f>IF(A785="","",IF(COUNTIF(Month_Engine!B:B,TRIM(J785))&gt;0,"OK","Missing"))</f>
        <v>OK</v>
      </c>
      <c r="F785" s="146">
        <f t="shared" si="78"/>
        <v>30</v>
      </c>
      <c r="G785" s="146">
        <f t="shared" si="73"/>
        <v>23</v>
      </c>
      <c r="H785" s="150" t="str">
        <f t="shared" si="74"/>
        <v>OK</v>
      </c>
      <c r="I785" s="443">
        <v>46203</v>
      </c>
      <c r="J785" s="125" t="s">
        <v>844</v>
      </c>
      <c r="K785" s="125" t="s">
        <v>845</v>
      </c>
      <c r="L785" s="125">
        <v>23</v>
      </c>
      <c r="M785" s="125">
        <v>3</v>
      </c>
      <c r="N785" s="125">
        <v>4</v>
      </c>
      <c r="O785" s="125">
        <v>0</v>
      </c>
      <c r="P785" s="125">
        <v>0</v>
      </c>
      <c r="Q785" s="125">
        <v>0</v>
      </c>
      <c r="S785" s="146" t="str">
        <f t="shared" si="75"/>
        <v>Worker-3</v>
      </c>
    </row>
    <row r="786" spans="1:19" x14ac:dyDescent="0.45">
      <c r="A786" s="144" t="str">
        <f t="shared" si="76"/>
        <v>SK3CW1536</v>
      </c>
      <c r="B786" s="143" t="str">
        <f t="shared" si="77"/>
        <v>Jun2026_SK3CW1536</v>
      </c>
      <c r="C786" s="143" t="str">
        <f>IF(A786="","",IF(COUNTIF($B$2:B785,B786)&gt;0,"⚠ DUPLICATE","OK"))</f>
        <v>OK</v>
      </c>
      <c r="D786" s="146" t="str">
        <f>IF($A786="","",IF(ISNA(_xlfn.XLOOKUP(TRIM($A786),MASTER_Workers!$B$2:$B$474,MASTER_Workers!$B$2:$B$474)),"Master Missing","OK"))</f>
        <v>OK</v>
      </c>
      <c r="E786" s="146" t="str">
        <f>IF(A786="","",IF(COUNTIF(Month_Engine!B:B,TRIM(J786))&gt;0,"OK","Missing"))</f>
        <v>OK</v>
      </c>
      <c r="F786" s="146">
        <f t="shared" si="78"/>
        <v>30</v>
      </c>
      <c r="G786" s="146">
        <f t="shared" si="73"/>
        <v>22</v>
      </c>
      <c r="H786" s="150" t="str">
        <f t="shared" si="74"/>
        <v>OK</v>
      </c>
      <c r="I786" s="443">
        <v>46203</v>
      </c>
      <c r="J786" s="125" t="s">
        <v>846</v>
      </c>
      <c r="K786" s="125" t="s">
        <v>847</v>
      </c>
      <c r="L786" s="125">
        <v>22</v>
      </c>
      <c r="M786" s="125">
        <v>4</v>
      </c>
      <c r="N786" s="125">
        <v>4</v>
      </c>
      <c r="O786" s="125">
        <v>0</v>
      </c>
      <c r="P786" s="125">
        <v>0</v>
      </c>
      <c r="Q786" s="125">
        <v>0</v>
      </c>
      <c r="S786" s="146" t="str">
        <f t="shared" si="75"/>
        <v>Worker-3</v>
      </c>
    </row>
    <row r="787" spans="1:19" x14ac:dyDescent="0.45">
      <c r="A787" s="144" t="str">
        <f t="shared" si="76"/>
        <v>SK3CW1540</v>
      </c>
      <c r="B787" s="143" t="str">
        <f t="shared" si="77"/>
        <v>Jun2026_SK3CW1540</v>
      </c>
      <c r="C787" s="143" t="str">
        <f>IF(A787="","",IF(COUNTIF($B$2:B786,B787)&gt;0,"⚠ DUPLICATE","OK"))</f>
        <v>OK</v>
      </c>
      <c r="D787" s="146" t="str">
        <f>IF($A787="","",IF(ISNA(_xlfn.XLOOKUP(TRIM($A787),MASTER_Workers!$B$2:$B$474,MASTER_Workers!$B$2:$B$474)),"Master Missing","OK"))</f>
        <v>OK</v>
      </c>
      <c r="E787" s="146" t="str">
        <f>IF(A787="","",IF(COUNTIF(Month_Engine!B:B,TRIM(J787))&gt;0,"OK","Missing"))</f>
        <v>OK</v>
      </c>
      <c r="F787" s="146">
        <f t="shared" si="78"/>
        <v>30</v>
      </c>
      <c r="G787" s="146">
        <f t="shared" si="73"/>
        <v>21</v>
      </c>
      <c r="H787" s="150" t="str">
        <f t="shared" si="74"/>
        <v>OK</v>
      </c>
      <c r="I787" s="443">
        <v>46203</v>
      </c>
      <c r="J787" s="125" t="s">
        <v>848</v>
      </c>
      <c r="K787" s="125" t="s">
        <v>849</v>
      </c>
      <c r="L787" s="125">
        <v>21</v>
      </c>
      <c r="M787" s="125">
        <v>5</v>
      </c>
      <c r="N787" s="125">
        <v>4</v>
      </c>
      <c r="O787" s="125">
        <v>0</v>
      </c>
      <c r="P787" s="125">
        <v>0</v>
      </c>
      <c r="Q787" s="125">
        <v>0</v>
      </c>
      <c r="S787" s="146" t="str">
        <f t="shared" si="75"/>
        <v>Worker-3</v>
      </c>
    </row>
    <row r="788" spans="1:19" x14ac:dyDescent="0.45">
      <c r="A788" s="144" t="str">
        <f t="shared" si="76"/>
        <v>SK3CW1541</v>
      </c>
      <c r="B788" s="143" t="str">
        <f t="shared" si="77"/>
        <v>Jun2026_SK3CW1541</v>
      </c>
      <c r="C788" s="143" t="str">
        <f>IF(A788="","",IF(COUNTIF($B$2:B787,B788)&gt;0,"⚠ DUPLICATE","OK"))</f>
        <v>OK</v>
      </c>
      <c r="D788" s="146" t="str">
        <f>IF($A788="","",IF(ISNA(_xlfn.XLOOKUP(TRIM($A788),MASTER_Workers!$B$2:$B$474,MASTER_Workers!$B$2:$B$474)),"Master Missing","OK"))</f>
        <v>OK</v>
      </c>
      <c r="E788" s="146" t="str">
        <f>IF(A788="","",IF(COUNTIF(Month_Engine!B:B,TRIM(J788))&gt;0,"OK","Missing"))</f>
        <v>OK</v>
      </c>
      <c r="F788" s="146">
        <f t="shared" si="78"/>
        <v>30</v>
      </c>
      <c r="G788" s="146">
        <f t="shared" si="73"/>
        <v>0</v>
      </c>
      <c r="H788" s="150" t="str">
        <f t="shared" si="74"/>
        <v>OK</v>
      </c>
      <c r="I788" s="443">
        <v>46203</v>
      </c>
      <c r="J788" s="125" t="s">
        <v>850</v>
      </c>
      <c r="K788" s="125" t="s">
        <v>851</v>
      </c>
      <c r="L788" s="125">
        <v>0</v>
      </c>
      <c r="M788" s="125">
        <v>26</v>
      </c>
      <c r="N788" s="125">
        <v>4</v>
      </c>
      <c r="O788" s="125">
        <v>0</v>
      </c>
      <c r="P788" s="125">
        <v>0</v>
      </c>
      <c r="Q788" s="125">
        <v>0</v>
      </c>
      <c r="S788" s="146" t="str">
        <f t="shared" si="75"/>
        <v>Worker-3</v>
      </c>
    </row>
    <row r="789" spans="1:19" x14ac:dyDescent="0.45">
      <c r="A789" s="144" t="str">
        <f t="shared" si="76"/>
        <v>SK3CW1542</v>
      </c>
      <c r="B789" s="143" t="str">
        <f t="shared" si="77"/>
        <v>Jun2026_SK3CW1542</v>
      </c>
      <c r="C789" s="143" t="str">
        <f>IF(A789="","",IF(COUNTIF($B$2:B788,B789)&gt;0,"⚠ DUPLICATE","OK"))</f>
        <v>OK</v>
      </c>
      <c r="D789" s="146" t="str">
        <f>IF($A789="","",IF(ISNA(_xlfn.XLOOKUP(TRIM($A789),MASTER_Workers!$B$2:$B$474,MASTER_Workers!$B$2:$B$474)),"Master Missing","OK"))</f>
        <v>OK</v>
      </c>
      <c r="E789" s="146" t="str">
        <f>IF(A789="","",IF(COUNTIF(Month_Engine!B:B,TRIM(J789))&gt;0,"OK","Missing"))</f>
        <v>OK</v>
      </c>
      <c r="F789" s="146">
        <f t="shared" si="78"/>
        <v>30</v>
      </c>
      <c r="G789" s="146">
        <f t="shared" si="73"/>
        <v>24</v>
      </c>
      <c r="H789" s="150" t="str">
        <f t="shared" si="74"/>
        <v>OK</v>
      </c>
      <c r="I789" s="443">
        <v>46203</v>
      </c>
      <c r="J789" s="125" t="s">
        <v>852</v>
      </c>
      <c r="K789" s="125" t="s">
        <v>853</v>
      </c>
      <c r="L789" s="125">
        <v>24</v>
      </c>
      <c r="M789" s="125">
        <v>2</v>
      </c>
      <c r="N789" s="125">
        <v>4</v>
      </c>
      <c r="O789" s="125">
        <v>0</v>
      </c>
      <c r="P789" s="125">
        <v>0</v>
      </c>
      <c r="Q789" s="125">
        <v>0</v>
      </c>
      <c r="S789" s="146" t="str">
        <f t="shared" si="75"/>
        <v>Worker-3</v>
      </c>
    </row>
    <row r="790" spans="1:19" x14ac:dyDescent="0.45">
      <c r="A790" s="144" t="str">
        <f t="shared" si="76"/>
        <v>SK3CW1544</v>
      </c>
      <c r="B790" s="143" t="str">
        <f t="shared" si="77"/>
        <v>Jun2026_SK3CW1544</v>
      </c>
      <c r="C790" s="143" t="str">
        <f>IF(A790="","",IF(COUNTIF($B$2:B789,B790)&gt;0,"⚠ DUPLICATE","OK"))</f>
        <v>OK</v>
      </c>
      <c r="D790" s="146" t="str">
        <f>IF($A790="","",IF(ISNA(_xlfn.XLOOKUP(TRIM($A790),MASTER_Workers!$B$2:$B$474,MASTER_Workers!$B$2:$B$474)),"Master Missing","OK"))</f>
        <v>OK</v>
      </c>
      <c r="E790" s="146" t="str">
        <f>IF(A790="","",IF(COUNTIF(Month_Engine!B:B,TRIM(J790))&gt;0,"OK","Missing"))</f>
        <v>OK</v>
      </c>
      <c r="F790" s="146">
        <f t="shared" si="78"/>
        <v>30</v>
      </c>
      <c r="G790" s="146">
        <f t="shared" si="73"/>
        <v>23</v>
      </c>
      <c r="H790" s="150" t="str">
        <f t="shared" si="74"/>
        <v>OK</v>
      </c>
      <c r="I790" s="443">
        <v>46203</v>
      </c>
      <c r="J790" s="125" t="s">
        <v>854</v>
      </c>
      <c r="K790" s="125" t="s">
        <v>855</v>
      </c>
      <c r="L790" s="125">
        <v>23</v>
      </c>
      <c r="M790" s="125">
        <v>3</v>
      </c>
      <c r="N790" s="125">
        <v>4</v>
      </c>
      <c r="O790" s="125">
        <v>0</v>
      </c>
      <c r="P790" s="125">
        <v>0</v>
      </c>
      <c r="Q790" s="125">
        <v>0</v>
      </c>
      <c r="S790" s="146" t="str">
        <f t="shared" si="75"/>
        <v>Worker-3</v>
      </c>
    </row>
    <row r="791" spans="1:19" x14ac:dyDescent="0.45">
      <c r="A791" s="144" t="str">
        <f t="shared" si="76"/>
        <v>SK3CW1545</v>
      </c>
      <c r="B791" s="143" t="str">
        <f t="shared" si="77"/>
        <v>Jun2026_SK3CW1545</v>
      </c>
      <c r="C791" s="143" t="str">
        <f>IF(A791="","",IF(COUNTIF($B$2:B790,B791)&gt;0,"⚠ DUPLICATE","OK"))</f>
        <v>OK</v>
      </c>
      <c r="D791" s="146" t="str">
        <f>IF($A791="","",IF(ISNA(_xlfn.XLOOKUP(TRIM($A791),MASTER_Workers!$B$2:$B$474,MASTER_Workers!$B$2:$B$474)),"Master Missing","OK"))</f>
        <v>OK</v>
      </c>
      <c r="E791" s="146" t="str">
        <f>IF(A791="","",IF(COUNTIF(Month_Engine!B:B,TRIM(J791))&gt;0,"OK","Missing"))</f>
        <v>OK</v>
      </c>
      <c r="F791" s="146">
        <f t="shared" si="78"/>
        <v>30</v>
      </c>
      <c r="G791" s="146">
        <f t="shared" si="73"/>
        <v>24</v>
      </c>
      <c r="H791" s="150" t="str">
        <f t="shared" si="74"/>
        <v>OK</v>
      </c>
      <c r="I791" s="443">
        <v>46203</v>
      </c>
      <c r="J791" s="125" t="s">
        <v>856</v>
      </c>
      <c r="K791" s="125" t="s">
        <v>857</v>
      </c>
      <c r="L791" s="125">
        <v>24</v>
      </c>
      <c r="M791" s="125">
        <v>2</v>
      </c>
      <c r="N791" s="125">
        <v>4</v>
      </c>
      <c r="O791" s="125">
        <v>0</v>
      </c>
      <c r="P791" s="125">
        <v>0</v>
      </c>
      <c r="Q791" s="125">
        <v>0</v>
      </c>
      <c r="S791" s="146" t="str">
        <f t="shared" si="75"/>
        <v>Worker-3</v>
      </c>
    </row>
    <row r="792" spans="1:19" x14ac:dyDescent="0.45">
      <c r="A792" s="144" t="str">
        <f t="shared" si="76"/>
        <v>SK3CW1548</v>
      </c>
      <c r="B792" s="143" t="str">
        <f t="shared" si="77"/>
        <v>Jun2026_SK3CW1548</v>
      </c>
      <c r="C792" s="143" t="str">
        <f>IF(A792="","",IF(COUNTIF($B$2:B791,B792)&gt;0,"⚠ DUPLICATE","OK"))</f>
        <v>OK</v>
      </c>
      <c r="D792" s="146" t="str">
        <f>IF($A792="","",IF(ISNA(_xlfn.XLOOKUP(TRIM($A792),MASTER_Workers!$B$2:$B$474,MASTER_Workers!$B$2:$B$474)),"Master Missing","OK"))</f>
        <v>OK</v>
      </c>
      <c r="E792" s="146" t="str">
        <f>IF(A792="","",IF(COUNTIF(Month_Engine!B:B,TRIM(J792))&gt;0,"OK","Missing"))</f>
        <v>OK</v>
      </c>
      <c r="F792" s="146">
        <f t="shared" si="78"/>
        <v>30</v>
      </c>
      <c r="G792" s="146">
        <f t="shared" si="73"/>
        <v>22</v>
      </c>
      <c r="H792" s="150" t="str">
        <f t="shared" si="74"/>
        <v>OK</v>
      </c>
      <c r="I792" s="443">
        <v>46203</v>
      </c>
      <c r="J792" s="125" t="s">
        <v>860</v>
      </c>
      <c r="K792" s="125" t="s">
        <v>861</v>
      </c>
      <c r="L792" s="125">
        <v>22</v>
      </c>
      <c r="M792" s="125">
        <v>4</v>
      </c>
      <c r="N792" s="125">
        <v>4</v>
      </c>
      <c r="O792" s="125">
        <v>0</v>
      </c>
      <c r="P792" s="125">
        <v>0</v>
      </c>
      <c r="Q792" s="125">
        <v>0</v>
      </c>
      <c r="S792" s="146" t="str">
        <f t="shared" si="75"/>
        <v>Worker-3</v>
      </c>
    </row>
    <row r="793" spans="1:19" x14ac:dyDescent="0.45">
      <c r="A793" s="144" t="str">
        <f t="shared" si="76"/>
        <v>SK3CW1549</v>
      </c>
      <c r="B793" s="143" t="str">
        <f t="shared" si="77"/>
        <v>Jun2026_SK3CW1549</v>
      </c>
      <c r="C793" s="143" t="str">
        <f>IF(A793="","",IF(COUNTIF($B$2:B792,B793)&gt;0,"⚠ DUPLICATE","OK"))</f>
        <v>OK</v>
      </c>
      <c r="D793" s="146" t="str">
        <f>IF($A793="","",IF(ISNA(_xlfn.XLOOKUP(TRIM($A793),MASTER_Workers!$B$2:$B$474,MASTER_Workers!$B$2:$B$474)),"Master Missing","OK"))</f>
        <v>OK</v>
      </c>
      <c r="E793" s="146" t="str">
        <f>IF(A793="","",IF(COUNTIF(Month_Engine!B:B,TRIM(J793))&gt;0,"OK","Missing"))</f>
        <v>OK</v>
      </c>
      <c r="F793" s="146">
        <f t="shared" si="78"/>
        <v>30</v>
      </c>
      <c r="G793" s="146">
        <f t="shared" si="73"/>
        <v>25</v>
      </c>
      <c r="H793" s="150" t="str">
        <f t="shared" si="74"/>
        <v>OK</v>
      </c>
      <c r="I793" s="443">
        <v>46203</v>
      </c>
      <c r="J793" s="125" t="s">
        <v>862</v>
      </c>
      <c r="K793" s="125" t="s">
        <v>863</v>
      </c>
      <c r="L793" s="125">
        <v>25</v>
      </c>
      <c r="M793" s="125">
        <v>1</v>
      </c>
      <c r="N793" s="125">
        <v>4</v>
      </c>
      <c r="O793" s="125">
        <v>0</v>
      </c>
      <c r="P793" s="125">
        <v>0</v>
      </c>
      <c r="Q793" s="125">
        <v>0</v>
      </c>
      <c r="S793" s="146" t="str">
        <f t="shared" si="75"/>
        <v>Worker-3</v>
      </c>
    </row>
    <row r="794" spans="1:19" x14ac:dyDescent="0.45">
      <c r="A794" s="144" t="str">
        <f t="shared" si="76"/>
        <v>SK3CW1551</v>
      </c>
      <c r="B794" s="143" t="str">
        <f t="shared" si="77"/>
        <v>Jun2026_SK3CW1551</v>
      </c>
      <c r="C794" s="143" t="str">
        <f>IF(A794="","",IF(COUNTIF($B$2:B793,B794)&gt;0,"⚠ DUPLICATE","OK"))</f>
        <v>OK</v>
      </c>
      <c r="D794" s="146" t="str">
        <f>IF($A794="","",IF(ISNA(_xlfn.XLOOKUP(TRIM($A794),MASTER_Workers!$B$2:$B$474,MASTER_Workers!$B$2:$B$474)),"Master Missing","OK"))</f>
        <v>OK</v>
      </c>
      <c r="E794" s="146" t="str">
        <f>IF(A794="","",IF(COUNTIF(Month_Engine!B:B,TRIM(J794))&gt;0,"OK","Missing"))</f>
        <v>OK</v>
      </c>
      <c r="F794" s="146">
        <f t="shared" si="78"/>
        <v>30</v>
      </c>
      <c r="G794" s="146">
        <f t="shared" si="73"/>
        <v>21</v>
      </c>
      <c r="H794" s="150" t="str">
        <f t="shared" si="74"/>
        <v>OK</v>
      </c>
      <c r="I794" s="443">
        <v>46203</v>
      </c>
      <c r="J794" s="125" t="s">
        <v>864</v>
      </c>
      <c r="K794" s="125" t="s">
        <v>865</v>
      </c>
      <c r="L794" s="125">
        <v>21</v>
      </c>
      <c r="M794" s="125">
        <v>5</v>
      </c>
      <c r="N794" s="125">
        <v>4</v>
      </c>
      <c r="O794" s="125">
        <v>0</v>
      </c>
      <c r="P794" s="125">
        <v>0</v>
      </c>
      <c r="Q794" s="125">
        <v>0</v>
      </c>
      <c r="S794" s="146" t="str">
        <f t="shared" si="75"/>
        <v>Worker-3</v>
      </c>
    </row>
    <row r="795" spans="1:19" x14ac:dyDescent="0.45">
      <c r="A795" s="144" t="str">
        <f t="shared" si="76"/>
        <v>SK3CW1552</v>
      </c>
      <c r="B795" s="143" t="str">
        <f t="shared" si="77"/>
        <v>Jun2026_SK3CW1552</v>
      </c>
      <c r="C795" s="143" t="str">
        <f>IF(A795="","",IF(COUNTIF($B$2:B794,B795)&gt;0,"⚠ DUPLICATE","OK"))</f>
        <v>OK</v>
      </c>
      <c r="D795" s="146" t="str">
        <f>IF($A795="","",IF(ISNA(_xlfn.XLOOKUP(TRIM($A795),MASTER_Workers!$B$2:$B$474,MASTER_Workers!$B$2:$B$474)),"Master Missing","OK"))</f>
        <v>OK</v>
      </c>
      <c r="E795" s="146" t="str">
        <f>IF(A795="","",IF(COUNTIF(Month_Engine!B:B,TRIM(J795))&gt;0,"OK","Missing"))</f>
        <v>OK</v>
      </c>
      <c r="F795" s="146">
        <f t="shared" si="78"/>
        <v>30</v>
      </c>
      <c r="G795" s="146">
        <f t="shared" si="73"/>
        <v>25</v>
      </c>
      <c r="H795" s="150" t="str">
        <f t="shared" si="74"/>
        <v>OK</v>
      </c>
      <c r="I795" s="443">
        <v>46203</v>
      </c>
      <c r="J795" s="125" t="s">
        <v>866</v>
      </c>
      <c r="K795" s="125" t="s">
        <v>867</v>
      </c>
      <c r="L795" s="125">
        <v>25</v>
      </c>
      <c r="M795" s="125">
        <v>1</v>
      </c>
      <c r="N795" s="125">
        <v>4</v>
      </c>
      <c r="O795" s="125">
        <v>0</v>
      </c>
      <c r="P795" s="125">
        <v>0</v>
      </c>
      <c r="Q795" s="125">
        <v>0</v>
      </c>
      <c r="S795" s="146" t="str">
        <f t="shared" si="75"/>
        <v>Worker-3</v>
      </c>
    </row>
    <row r="796" spans="1:19" x14ac:dyDescent="0.45">
      <c r="A796" s="144" t="str">
        <f t="shared" si="76"/>
        <v>SK3CW1553</v>
      </c>
      <c r="B796" s="143" t="str">
        <f t="shared" si="77"/>
        <v>Jun2026_SK3CW1553</v>
      </c>
      <c r="C796" s="143" t="str">
        <f>IF(A796="","",IF(COUNTIF($B$2:B795,B796)&gt;0,"⚠ DUPLICATE","OK"))</f>
        <v>OK</v>
      </c>
      <c r="D796" s="146" t="str">
        <f>IF($A796="","",IF(ISNA(_xlfn.XLOOKUP(TRIM($A796),MASTER_Workers!$B$2:$B$474,MASTER_Workers!$B$2:$B$474)),"Master Missing","OK"))</f>
        <v>OK</v>
      </c>
      <c r="E796" s="146" t="str">
        <f>IF(A796="","",IF(COUNTIF(Month_Engine!B:B,TRIM(J796))&gt;0,"OK","Missing"))</f>
        <v>OK</v>
      </c>
      <c r="F796" s="146">
        <f t="shared" si="78"/>
        <v>30</v>
      </c>
      <c r="G796" s="146">
        <f t="shared" si="73"/>
        <v>26</v>
      </c>
      <c r="H796" s="150" t="str">
        <f t="shared" si="74"/>
        <v>OK</v>
      </c>
      <c r="I796" s="443">
        <v>46203</v>
      </c>
      <c r="J796" s="125" t="s">
        <v>868</v>
      </c>
      <c r="K796" s="125" t="s">
        <v>869</v>
      </c>
      <c r="L796" s="125">
        <v>26</v>
      </c>
      <c r="M796" s="125">
        <v>0</v>
      </c>
      <c r="N796" s="125">
        <v>4</v>
      </c>
      <c r="O796" s="125">
        <v>0</v>
      </c>
      <c r="P796" s="125">
        <v>0</v>
      </c>
      <c r="Q796" s="125">
        <v>0</v>
      </c>
      <c r="S796" s="146" t="str">
        <f t="shared" si="75"/>
        <v>Worker-3</v>
      </c>
    </row>
    <row r="797" spans="1:19" x14ac:dyDescent="0.45">
      <c r="A797" s="144" t="str">
        <f t="shared" si="76"/>
        <v>SK3CW1554</v>
      </c>
      <c r="B797" s="143" t="str">
        <f t="shared" si="77"/>
        <v>Jun2026_SK3CW1554</v>
      </c>
      <c r="C797" s="143" t="str">
        <f>IF(A797="","",IF(COUNTIF($B$2:B796,B797)&gt;0,"⚠ DUPLICATE","OK"))</f>
        <v>OK</v>
      </c>
      <c r="D797" s="146" t="str">
        <f>IF($A797="","",IF(ISNA(_xlfn.XLOOKUP(TRIM($A797),MASTER_Workers!$B$2:$B$474,MASTER_Workers!$B$2:$B$474)),"Master Missing","OK"))</f>
        <v>OK</v>
      </c>
      <c r="E797" s="146" t="str">
        <f>IF(A797="","",IF(COUNTIF(Month_Engine!B:B,TRIM(J797))&gt;0,"OK","Missing"))</f>
        <v>OK</v>
      </c>
      <c r="F797" s="146">
        <f t="shared" si="78"/>
        <v>30</v>
      </c>
      <c r="G797" s="146">
        <f t="shared" si="73"/>
        <v>25</v>
      </c>
      <c r="H797" s="150" t="str">
        <f t="shared" si="74"/>
        <v>OK</v>
      </c>
      <c r="I797" s="443">
        <v>46203</v>
      </c>
      <c r="J797" s="125" t="s">
        <v>870</v>
      </c>
      <c r="K797" s="125" t="s">
        <v>871</v>
      </c>
      <c r="L797" s="125">
        <v>25</v>
      </c>
      <c r="M797" s="125">
        <v>1</v>
      </c>
      <c r="N797" s="125">
        <v>4</v>
      </c>
      <c r="O797" s="125">
        <v>0</v>
      </c>
      <c r="P797" s="125">
        <v>0</v>
      </c>
      <c r="Q797" s="125">
        <v>0</v>
      </c>
      <c r="S797" s="146" t="str">
        <f t="shared" si="75"/>
        <v>Worker-3</v>
      </c>
    </row>
    <row r="798" spans="1:19" x14ac:dyDescent="0.45">
      <c r="A798" s="144" t="str">
        <f t="shared" si="76"/>
        <v>SK3CW1555</v>
      </c>
      <c r="B798" s="143" t="str">
        <f t="shared" si="77"/>
        <v>Jun2026_SK3CW1555</v>
      </c>
      <c r="C798" s="143" t="str">
        <f>IF(A798="","",IF(COUNTIF($B$2:B797,B798)&gt;0,"⚠ DUPLICATE","OK"))</f>
        <v>OK</v>
      </c>
      <c r="D798" s="146" t="str">
        <f>IF($A798="","",IF(ISNA(_xlfn.XLOOKUP(TRIM($A798),MASTER_Workers!$B$2:$B$474,MASTER_Workers!$B$2:$B$474)),"Master Missing","OK"))</f>
        <v>OK</v>
      </c>
      <c r="E798" s="146" t="str">
        <f>IF(A798="","",IF(COUNTIF(Month_Engine!B:B,TRIM(J798))&gt;0,"OK","Missing"))</f>
        <v>OK</v>
      </c>
      <c r="F798" s="146">
        <f t="shared" si="78"/>
        <v>30</v>
      </c>
      <c r="G798" s="146">
        <f t="shared" si="73"/>
        <v>24</v>
      </c>
      <c r="H798" s="150" t="str">
        <f t="shared" si="74"/>
        <v>OK</v>
      </c>
      <c r="I798" s="443">
        <v>46203</v>
      </c>
      <c r="J798" s="125" t="s">
        <v>872</v>
      </c>
      <c r="K798" s="125" t="s">
        <v>873</v>
      </c>
      <c r="L798" s="125">
        <v>24</v>
      </c>
      <c r="M798" s="125">
        <v>2</v>
      </c>
      <c r="N798" s="125">
        <v>4</v>
      </c>
      <c r="O798" s="125">
        <v>0</v>
      </c>
      <c r="P798" s="125">
        <v>0</v>
      </c>
      <c r="Q798" s="125">
        <v>0</v>
      </c>
      <c r="S798" s="146" t="str">
        <f t="shared" si="75"/>
        <v>Worker-3</v>
      </c>
    </row>
    <row r="799" spans="1:19" x14ac:dyDescent="0.45">
      <c r="A799" s="144" t="str">
        <f t="shared" si="76"/>
        <v>SK3CW1558</v>
      </c>
      <c r="B799" s="143" t="str">
        <f t="shared" si="77"/>
        <v>Jun2026_SK3CW1558</v>
      </c>
      <c r="C799" s="143" t="str">
        <f>IF(A799="","",IF(COUNTIF($B$2:B798,B799)&gt;0,"⚠ DUPLICATE","OK"))</f>
        <v>OK</v>
      </c>
      <c r="D799" s="146" t="str">
        <f>IF($A799="","",IF(ISNA(_xlfn.XLOOKUP(TRIM($A799),MASTER_Workers!$B$2:$B$474,MASTER_Workers!$B$2:$B$474)),"Master Missing","OK"))</f>
        <v>OK</v>
      </c>
      <c r="E799" s="146" t="str">
        <f>IF(A799="","",IF(COUNTIF(Month_Engine!B:B,TRIM(J799))&gt;0,"OK","Missing"))</f>
        <v>OK</v>
      </c>
      <c r="F799" s="146">
        <f t="shared" si="78"/>
        <v>30</v>
      </c>
      <c r="G799" s="146">
        <f t="shared" si="73"/>
        <v>21</v>
      </c>
      <c r="H799" s="150" t="str">
        <f t="shared" si="74"/>
        <v>OK</v>
      </c>
      <c r="I799" s="443">
        <v>46203</v>
      </c>
      <c r="J799" s="125" t="s">
        <v>874</v>
      </c>
      <c r="K799" s="125" t="s">
        <v>875</v>
      </c>
      <c r="L799" s="125">
        <v>21</v>
      </c>
      <c r="M799" s="125">
        <v>5</v>
      </c>
      <c r="N799" s="125">
        <v>4</v>
      </c>
      <c r="O799" s="125">
        <v>0</v>
      </c>
      <c r="P799" s="125">
        <v>0</v>
      </c>
      <c r="Q799" s="125">
        <v>0</v>
      </c>
      <c r="S799" s="146" t="str">
        <f t="shared" si="75"/>
        <v>Worker-3</v>
      </c>
    </row>
    <row r="800" spans="1:19" x14ac:dyDescent="0.45">
      <c r="A800" s="144" t="str">
        <f t="shared" si="76"/>
        <v>SK3CW1559</v>
      </c>
      <c r="B800" s="143" t="str">
        <f t="shared" si="77"/>
        <v>Jun2026_SK3CW1559</v>
      </c>
      <c r="C800" s="143" t="str">
        <f>IF(A800="","",IF(COUNTIF($B$2:B799,B800)&gt;0,"⚠ DUPLICATE","OK"))</f>
        <v>OK</v>
      </c>
      <c r="D800" s="146" t="str">
        <f>IF($A800="","",IF(ISNA(_xlfn.XLOOKUP(TRIM($A800),MASTER_Workers!$B$2:$B$474,MASTER_Workers!$B$2:$B$474)),"Master Missing","OK"))</f>
        <v>OK</v>
      </c>
      <c r="E800" s="146" t="str">
        <f>IF(A800="","",IF(COUNTIF(Month_Engine!B:B,TRIM(J800))&gt;0,"OK","Missing"))</f>
        <v>OK</v>
      </c>
      <c r="F800" s="146">
        <f t="shared" si="78"/>
        <v>30</v>
      </c>
      <c r="G800" s="146">
        <f t="shared" si="73"/>
        <v>23</v>
      </c>
      <c r="H800" s="150" t="str">
        <f t="shared" si="74"/>
        <v>OK</v>
      </c>
      <c r="I800" s="443">
        <v>46203</v>
      </c>
      <c r="J800" s="125" t="s">
        <v>876</v>
      </c>
      <c r="K800" s="125" t="s">
        <v>877</v>
      </c>
      <c r="L800" s="125">
        <v>23</v>
      </c>
      <c r="M800" s="125">
        <v>3</v>
      </c>
      <c r="N800" s="125">
        <v>4</v>
      </c>
      <c r="O800" s="125">
        <v>0</v>
      </c>
      <c r="P800" s="125">
        <v>0</v>
      </c>
      <c r="Q800" s="125">
        <v>0</v>
      </c>
      <c r="S800" s="146" t="str">
        <f t="shared" si="75"/>
        <v>Worker-3</v>
      </c>
    </row>
    <row r="801" spans="1:19" x14ac:dyDescent="0.45">
      <c r="A801" s="144" t="str">
        <f t="shared" si="76"/>
        <v>SK3CW1562</v>
      </c>
      <c r="B801" s="143" t="str">
        <f t="shared" si="77"/>
        <v>Jun2026_SK3CW1562</v>
      </c>
      <c r="C801" s="143" t="str">
        <f>IF(A801="","",IF(COUNTIF($B$2:B800,B801)&gt;0,"⚠ DUPLICATE","OK"))</f>
        <v>OK</v>
      </c>
      <c r="D801" s="146" t="str">
        <f>IF($A801="","",IF(ISNA(_xlfn.XLOOKUP(TRIM($A801),MASTER_Workers!$B$2:$B$474,MASTER_Workers!$B$2:$B$474)),"Master Missing","OK"))</f>
        <v>OK</v>
      </c>
      <c r="E801" s="146" t="str">
        <f>IF(A801="","",IF(COUNTIF(Month_Engine!B:B,TRIM(J801))&gt;0,"OK","Missing"))</f>
        <v>OK</v>
      </c>
      <c r="F801" s="146">
        <f t="shared" si="78"/>
        <v>30</v>
      </c>
      <c r="G801" s="146">
        <f t="shared" si="73"/>
        <v>26</v>
      </c>
      <c r="H801" s="150" t="str">
        <f t="shared" si="74"/>
        <v>OK</v>
      </c>
      <c r="I801" s="443">
        <v>46203</v>
      </c>
      <c r="J801" s="125" t="s">
        <v>878</v>
      </c>
      <c r="K801" s="125" t="s">
        <v>879</v>
      </c>
      <c r="L801" s="125">
        <v>26</v>
      </c>
      <c r="M801" s="125">
        <v>0</v>
      </c>
      <c r="N801" s="125">
        <v>4</v>
      </c>
      <c r="O801" s="125">
        <v>0</v>
      </c>
      <c r="P801" s="125">
        <v>0</v>
      </c>
      <c r="Q801" s="125">
        <v>0</v>
      </c>
      <c r="S801" s="146" t="str">
        <f t="shared" si="75"/>
        <v>Worker-3</v>
      </c>
    </row>
    <row r="802" spans="1:19" x14ac:dyDescent="0.45">
      <c r="A802" s="144" t="str">
        <f t="shared" si="76"/>
        <v>SK3CW1564</v>
      </c>
      <c r="B802" s="143" t="str">
        <f t="shared" si="77"/>
        <v>Jun2026_SK3CW1564</v>
      </c>
      <c r="C802" s="143" t="str">
        <f>IF(A802="","",IF(COUNTIF($B$2:B801,B802)&gt;0,"⚠ DUPLICATE","OK"))</f>
        <v>OK</v>
      </c>
      <c r="D802" s="146" t="str">
        <f>IF($A802="","",IF(ISNA(_xlfn.XLOOKUP(TRIM($A802),MASTER_Workers!$B$2:$B$474,MASTER_Workers!$B$2:$B$474)),"Master Missing","OK"))</f>
        <v>OK</v>
      </c>
      <c r="E802" s="146" t="str">
        <f>IF(A802="","",IF(COUNTIF(Month_Engine!B:B,TRIM(J802))&gt;0,"OK","Missing"))</f>
        <v>OK</v>
      </c>
      <c r="F802" s="146">
        <f t="shared" si="78"/>
        <v>30</v>
      </c>
      <c r="G802" s="146">
        <f t="shared" si="73"/>
        <v>17</v>
      </c>
      <c r="H802" s="150" t="str">
        <f t="shared" si="74"/>
        <v>OK</v>
      </c>
      <c r="I802" s="443">
        <v>46203</v>
      </c>
      <c r="J802" s="125" t="s">
        <v>880</v>
      </c>
      <c r="K802" s="125" t="s">
        <v>881</v>
      </c>
      <c r="L802" s="125">
        <v>17</v>
      </c>
      <c r="M802" s="125">
        <v>9</v>
      </c>
      <c r="N802" s="125">
        <v>4</v>
      </c>
      <c r="O802" s="125">
        <v>0</v>
      </c>
      <c r="P802" s="125">
        <v>0</v>
      </c>
      <c r="Q802" s="125">
        <v>0</v>
      </c>
      <c r="S802" s="146" t="str">
        <f t="shared" si="75"/>
        <v>Worker-3</v>
      </c>
    </row>
    <row r="803" spans="1:19" x14ac:dyDescent="0.45">
      <c r="A803" s="144" t="str">
        <f t="shared" si="76"/>
        <v>SK3CW1565</v>
      </c>
      <c r="B803" s="143" t="str">
        <f t="shared" si="77"/>
        <v>Jun2026_SK3CW1565</v>
      </c>
      <c r="C803" s="143" t="str">
        <f>IF(A803="","",IF(COUNTIF($B$2:B802,B803)&gt;0,"⚠ DUPLICATE","OK"))</f>
        <v>OK</v>
      </c>
      <c r="D803" s="146" t="str">
        <f>IF($A803="","",IF(ISNA(_xlfn.XLOOKUP(TRIM($A803),MASTER_Workers!$B$2:$B$474,MASTER_Workers!$B$2:$B$474)),"Master Missing","OK"))</f>
        <v>OK</v>
      </c>
      <c r="E803" s="146" t="str">
        <f>IF(A803="","",IF(COUNTIF(Month_Engine!B:B,TRIM(J803))&gt;0,"OK","Missing"))</f>
        <v>OK</v>
      </c>
      <c r="F803" s="146">
        <f t="shared" si="78"/>
        <v>30</v>
      </c>
      <c r="G803" s="146">
        <f t="shared" si="73"/>
        <v>23</v>
      </c>
      <c r="H803" s="150" t="str">
        <f t="shared" si="74"/>
        <v>OK</v>
      </c>
      <c r="I803" s="443">
        <v>46203</v>
      </c>
      <c r="J803" s="125" t="s">
        <v>882</v>
      </c>
      <c r="K803" s="125" t="s">
        <v>883</v>
      </c>
      <c r="L803" s="125">
        <v>23</v>
      </c>
      <c r="M803" s="125">
        <v>3</v>
      </c>
      <c r="N803" s="125">
        <v>4</v>
      </c>
      <c r="O803" s="125">
        <v>0</v>
      </c>
      <c r="P803" s="125">
        <v>0</v>
      </c>
      <c r="Q803" s="125">
        <v>0</v>
      </c>
      <c r="S803" s="146" t="str">
        <f t="shared" si="75"/>
        <v>Worker-3</v>
      </c>
    </row>
    <row r="804" spans="1:19" x14ac:dyDescent="0.45">
      <c r="A804" s="144" t="str">
        <f t="shared" si="76"/>
        <v>SK3CW1566</v>
      </c>
      <c r="B804" s="143" t="str">
        <f t="shared" si="77"/>
        <v>Jun2026_SK3CW1566</v>
      </c>
      <c r="C804" s="143" t="str">
        <f>IF(A804="","",IF(COUNTIF($B$2:B803,B804)&gt;0,"⚠ DUPLICATE","OK"))</f>
        <v>OK</v>
      </c>
      <c r="D804" s="146" t="str">
        <f>IF($A804="","",IF(ISNA(_xlfn.XLOOKUP(TRIM($A804),MASTER_Workers!$B$2:$B$474,MASTER_Workers!$B$2:$B$474)),"Master Missing","OK"))</f>
        <v>OK</v>
      </c>
      <c r="E804" s="146" t="str">
        <f>IF(A804="","",IF(COUNTIF(Month_Engine!B:B,TRIM(J804))&gt;0,"OK","Missing"))</f>
        <v>OK</v>
      </c>
      <c r="F804" s="146">
        <f t="shared" si="78"/>
        <v>30</v>
      </c>
      <c r="G804" s="146">
        <f t="shared" si="73"/>
        <v>18</v>
      </c>
      <c r="H804" s="150" t="str">
        <f t="shared" si="74"/>
        <v>OK</v>
      </c>
      <c r="I804" s="443">
        <v>46203</v>
      </c>
      <c r="J804" s="125" t="s">
        <v>884</v>
      </c>
      <c r="K804" s="125" t="s">
        <v>885</v>
      </c>
      <c r="L804" s="125">
        <v>18</v>
      </c>
      <c r="M804" s="125">
        <v>8</v>
      </c>
      <c r="N804" s="125">
        <v>4</v>
      </c>
      <c r="O804" s="125">
        <v>0</v>
      </c>
      <c r="P804" s="125">
        <v>0</v>
      </c>
      <c r="Q804" s="125">
        <v>0</v>
      </c>
      <c r="S804" s="146" t="str">
        <f t="shared" si="75"/>
        <v>Worker-3</v>
      </c>
    </row>
    <row r="805" spans="1:19" hidden="1" x14ac:dyDescent="0.45">
      <c r="A805" s="144" t="str">
        <f t="shared" si="76"/>
        <v>SV2ST0001</v>
      </c>
      <c r="B805" s="143" t="str">
        <f t="shared" si="77"/>
        <v>Jun2026_SV2ST0001</v>
      </c>
      <c r="C805" s="143" t="str">
        <f>IF(A805="","",IF(COUNTIF($B$2:B804,B805)&gt;0,"⚠ DUPLICATE","OK"))</f>
        <v>OK</v>
      </c>
      <c r="D805" s="146" t="str">
        <f>IF($A805="","",IF(ISNA(_xlfn.XLOOKUP(TRIM($A805),MASTER_Workers!$B$2:$B$474,MASTER_Workers!$B$2:$B$474)),"Master Missing","OK"))</f>
        <v>Master Missing</v>
      </c>
      <c r="E805" s="146" t="str">
        <f>IF(A805="","",IF(COUNTIF(Month_Engine!B:B,TRIM(J805))&gt;0,"OK","Missing"))</f>
        <v>Missing</v>
      </c>
      <c r="F805" s="146">
        <f t="shared" si="78"/>
        <v>30</v>
      </c>
      <c r="G805" s="146">
        <f t="shared" si="73"/>
        <v>30</v>
      </c>
      <c r="H805" s="150" t="str">
        <f t="shared" si="74"/>
        <v>Mismatch</v>
      </c>
      <c r="I805" s="443">
        <v>46203</v>
      </c>
      <c r="J805" s="125" t="s">
        <v>1875</v>
      </c>
      <c r="K805" s="125" t="s">
        <v>2059</v>
      </c>
      <c r="L805" s="125">
        <v>24</v>
      </c>
      <c r="M805" s="125">
        <v>0</v>
      </c>
      <c r="N805" s="125">
        <v>4</v>
      </c>
      <c r="O805" s="125">
        <v>0</v>
      </c>
      <c r="P805" s="125">
        <v>2</v>
      </c>
      <c r="Q805" s="125">
        <v>0</v>
      </c>
      <c r="S805" s="146" t="str">
        <f t="shared" si="75"/>
        <v>Staff-SV2</v>
      </c>
    </row>
    <row r="806" spans="1:19" hidden="1" x14ac:dyDescent="0.45">
      <c r="A806" s="144" t="str">
        <f t="shared" si="76"/>
        <v>SV2ST0002</v>
      </c>
      <c r="B806" s="143" t="str">
        <f t="shared" si="77"/>
        <v>Jun2026_SV2ST0002</v>
      </c>
      <c r="C806" s="143" t="str">
        <f>IF(A806="","",IF(COUNTIF($B$2:B805,B806)&gt;0,"⚠ DUPLICATE","OK"))</f>
        <v>OK</v>
      </c>
      <c r="D806" s="146" t="str">
        <f>IF($A806="","",IF(ISNA(_xlfn.XLOOKUP(TRIM($A806),MASTER_Workers!$B$2:$B$474,MASTER_Workers!$B$2:$B$474)),"Master Missing","OK"))</f>
        <v>Master Missing</v>
      </c>
      <c r="E806" s="146" t="str">
        <f>IF(A806="","",IF(COUNTIF(Month_Engine!B:B,TRIM(J806))&gt;0,"OK","Missing"))</f>
        <v>Missing</v>
      </c>
      <c r="F806" s="146">
        <f t="shared" si="78"/>
        <v>30</v>
      </c>
      <c r="G806" s="146">
        <f t="shared" si="73"/>
        <v>30</v>
      </c>
      <c r="H806" s="150" t="str">
        <f t="shared" si="74"/>
        <v>Mismatch</v>
      </c>
      <c r="I806" s="443">
        <v>46203</v>
      </c>
      <c r="J806" s="125" t="s">
        <v>1877</v>
      </c>
      <c r="K806" s="125" t="s">
        <v>2060</v>
      </c>
      <c r="L806" s="125">
        <v>25</v>
      </c>
      <c r="M806" s="125">
        <v>0</v>
      </c>
      <c r="N806" s="125">
        <v>4</v>
      </c>
      <c r="O806" s="125">
        <v>0</v>
      </c>
      <c r="P806" s="125">
        <v>1</v>
      </c>
      <c r="Q806" s="125">
        <v>0</v>
      </c>
      <c r="S806" s="146" t="str">
        <f t="shared" si="75"/>
        <v>Staff-SV2</v>
      </c>
    </row>
    <row r="807" spans="1:19" hidden="1" x14ac:dyDescent="0.45">
      <c r="A807" s="144" t="str">
        <f t="shared" si="76"/>
        <v>SV2ST0003</v>
      </c>
      <c r="B807" s="143" t="str">
        <f t="shared" si="77"/>
        <v>Jun2026_SV2ST0003</v>
      </c>
      <c r="C807" s="143" t="str">
        <f>IF(A807="","",IF(COUNTIF($B$2:B806,B807)&gt;0,"⚠ DUPLICATE","OK"))</f>
        <v>OK</v>
      </c>
      <c r="D807" s="146" t="str">
        <f>IF($A807="","",IF(ISNA(_xlfn.XLOOKUP(TRIM($A807),MASTER_Workers!$B$2:$B$474,MASTER_Workers!$B$2:$B$474)),"Master Missing","OK"))</f>
        <v>Master Missing</v>
      </c>
      <c r="E807" s="146" t="str">
        <f>IF(A807="","",IF(COUNTIF(Month_Engine!B:B,TRIM(J807))&gt;0,"OK","Missing"))</f>
        <v>Missing</v>
      </c>
      <c r="F807" s="146">
        <f t="shared" si="78"/>
        <v>30</v>
      </c>
      <c r="G807" s="146">
        <f t="shared" si="73"/>
        <v>30</v>
      </c>
      <c r="H807" s="150" t="str">
        <f t="shared" si="74"/>
        <v>Mismatch</v>
      </c>
      <c r="I807" s="443">
        <v>46203</v>
      </c>
      <c r="J807" s="125" t="s">
        <v>1879</v>
      </c>
      <c r="K807" s="125" t="s">
        <v>1880</v>
      </c>
      <c r="L807" s="125">
        <v>26</v>
      </c>
      <c r="M807" s="125">
        <v>0</v>
      </c>
      <c r="N807" s="125">
        <v>4</v>
      </c>
      <c r="O807" s="125">
        <v>0</v>
      </c>
      <c r="P807" s="125">
        <v>0</v>
      </c>
      <c r="Q807" s="125">
        <v>0</v>
      </c>
      <c r="S807" s="146" t="str">
        <f t="shared" si="75"/>
        <v>Staff-SV2</v>
      </c>
    </row>
    <row r="808" spans="1:19" hidden="1" x14ac:dyDescent="0.45">
      <c r="A808" s="144" t="str">
        <f t="shared" si="76"/>
        <v>SV2ST0004</v>
      </c>
      <c r="B808" s="143" t="str">
        <f t="shared" si="77"/>
        <v>Jun2026_SV2ST0004</v>
      </c>
      <c r="C808" s="143" t="str">
        <f>IF(A808="","",IF(COUNTIF($B$2:B807,B808)&gt;0,"⚠ DUPLICATE","OK"))</f>
        <v>OK</v>
      </c>
      <c r="D808" s="146" t="str">
        <f>IF($A808="","",IF(ISNA(_xlfn.XLOOKUP(TRIM($A808),MASTER_Workers!$B$2:$B$474,MASTER_Workers!$B$2:$B$474)),"Master Missing","OK"))</f>
        <v>Master Missing</v>
      </c>
      <c r="E808" s="146" t="str">
        <f>IF(A808="","",IF(COUNTIF(Month_Engine!B:B,TRIM(J808))&gt;0,"OK","Missing"))</f>
        <v>Missing</v>
      </c>
      <c r="F808" s="146">
        <f t="shared" si="78"/>
        <v>30</v>
      </c>
      <c r="G808" s="146">
        <f t="shared" si="73"/>
        <v>30</v>
      </c>
      <c r="H808" s="150" t="str">
        <f t="shared" si="74"/>
        <v>Mismatch</v>
      </c>
      <c r="I808" s="443">
        <v>46203</v>
      </c>
      <c r="J808" s="125" t="s">
        <v>1881</v>
      </c>
      <c r="K808" s="125" t="s">
        <v>2061</v>
      </c>
      <c r="L808" s="125">
        <v>26</v>
      </c>
      <c r="M808" s="125">
        <v>0</v>
      </c>
      <c r="N808" s="125">
        <v>4</v>
      </c>
      <c r="O808" s="125">
        <v>0</v>
      </c>
      <c r="P808" s="125">
        <v>0</v>
      </c>
      <c r="Q808" s="125">
        <v>0</v>
      </c>
      <c r="S808" s="146" t="str">
        <f t="shared" si="75"/>
        <v>Staff-SV2</v>
      </c>
    </row>
    <row r="809" spans="1:19" hidden="1" x14ac:dyDescent="0.45">
      <c r="A809" s="144" t="str">
        <f t="shared" si="76"/>
        <v>SV2ST0006</v>
      </c>
      <c r="B809" s="143" t="str">
        <f t="shared" si="77"/>
        <v>Jun2026_SV2ST0006</v>
      </c>
      <c r="C809" s="143" t="str">
        <f>IF(A809="","",IF(COUNTIF($B$2:B808,B809)&gt;0,"⚠ DUPLICATE","OK"))</f>
        <v>OK</v>
      </c>
      <c r="D809" s="146" t="str">
        <f>IF($A809="","",IF(ISNA(_xlfn.XLOOKUP(TRIM($A809),MASTER_Workers!$B$2:$B$474,MASTER_Workers!$B$2:$B$474)),"Master Missing","OK"))</f>
        <v>Master Missing</v>
      </c>
      <c r="E809" s="146" t="str">
        <f>IF(A809="","",IF(COUNTIF(Month_Engine!B:B,TRIM(J809))&gt;0,"OK","Missing"))</f>
        <v>Missing</v>
      </c>
      <c r="F809" s="146">
        <f t="shared" si="78"/>
        <v>30</v>
      </c>
      <c r="G809" s="146">
        <f t="shared" si="73"/>
        <v>30</v>
      </c>
      <c r="H809" s="150" t="str">
        <f t="shared" si="74"/>
        <v>Mismatch</v>
      </c>
      <c r="I809" s="443">
        <v>46203</v>
      </c>
      <c r="J809" s="125" t="s">
        <v>1883</v>
      </c>
      <c r="K809" s="125" t="s">
        <v>1884</v>
      </c>
      <c r="L809" s="125">
        <v>16</v>
      </c>
      <c r="M809" s="125">
        <v>0</v>
      </c>
      <c r="N809" s="125">
        <v>3</v>
      </c>
      <c r="O809" s="125">
        <v>0</v>
      </c>
      <c r="P809" s="125">
        <v>11</v>
      </c>
      <c r="Q809" s="125">
        <v>0</v>
      </c>
      <c r="S809" s="146" t="str">
        <f t="shared" si="75"/>
        <v>Staff-SV2</v>
      </c>
    </row>
    <row r="810" spans="1:19" hidden="1" x14ac:dyDescent="0.45">
      <c r="A810" s="144" t="str">
        <f t="shared" si="76"/>
        <v>SV2ST0007</v>
      </c>
      <c r="B810" s="143" t="str">
        <f t="shared" si="77"/>
        <v>Jun2026_SV2ST0007</v>
      </c>
      <c r="C810" s="143" t="str">
        <f>IF(A810="","",IF(COUNTIF($B$2:B809,B810)&gt;0,"⚠ DUPLICATE","OK"))</f>
        <v>OK</v>
      </c>
      <c r="D810" s="146" t="str">
        <f>IF($A810="","",IF(ISNA(_xlfn.XLOOKUP(TRIM($A810),MASTER_Workers!$B$2:$B$474,MASTER_Workers!$B$2:$B$474)),"Master Missing","OK"))</f>
        <v>Master Missing</v>
      </c>
      <c r="E810" s="146" t="str">
        <f>IF(A810="","",IF(COUNTIF(Month_Engine!B:B,TRIM(J810))&gt;0,"OK","Missing"))</f>
        <v>Missing</v>
      </c>
      <c r="F810" s="146">
        <f t="shared" si="78"/>
        <v>30</v>
      </c>
      <c r="G810" s="146">
        <f t="shared" si="73"/>
        <v>30</v>
      </c>
      <c r="H810" s="150" t="str">
        <f t="shared" si="74"/>
        <v>Mismatch</v>
      </c>
      <c r="I810" s="443">
        <v>46203</v>
      </c>
      <c r="J810" s="125" t="s">
        <v>1885</v>
      </c>
      <c r="K810" s="125" t="s">
        <v>1886</v>
      </c>
      <c r="L810" s="125">
        <v>25</v>
      </c>
      <c r="M810" s="125">
        <v>0</v>
      </c>
      <c r="N810" s="125">
        <v>4</v>
      </c>
      <c r="O810" s="125">
        <v>0</v>
      </c>
      <c r="P810" s="125">
        <v>1</v>
      </c>
      <c r="Q810" s="125">
        <v>0</v>
      </c>
      <c r="S810" s="146" t="str">
        <f t="shared" si="75"/>
        <v>Staff-SV2</v>
      </c>
    </row>
    <row r="811" spans="1:19" hidden="1" x14ac:dyDescent="0.45">
      <c r="A811" s="144" t="str">
        <f t="shared" si="76"/>
        <v>SV2ST0008</v>
      </c>
      <c r="B811" s="143" t="str">
        <f t="shared" si="77"/>
        <v>Jun2026_SV2ST0008</v>
      </c>
      <c r="C811" s="143" t="str">
        <f>IF(A811="","",IF(COUNTIF($B$2:B810,B811)&gt;0,"⚠ DUPLICATE","OK"))</f>
        <v>OK</v>
      </c>
      <c r="D811" s="146" t="str">
        <f>IF($A811="","",IF(ISNA(_xlfn.XLOOKUP(TRIM($A811),MASTER_Workers!$B$2:$B$474,MASTER_Workers!$B$2:$B$474)),"Master Missing","OK"))</f>
        <v>Master Missing</v>
      </c>
      <c r="E811" s="146" t="str">
        <f>IF(A811="","",IF(COUNTIF(Month_Engine!B:B,TRIM(J811))&gt;0,"OK","Missing"))</f>
        <v>Missing</v>
      </c>
      <c r="F811" s="146">
        <f t="shared" si="78"/>
        <v>30</v>
      </c>
      <c r="G811" s="146">
        <f t="shared" si="73"/>
        <v>23</v>
      </c>
      <c r="H811" s="150" t="str">
        <f t="shared" si="74"/>
        <v>Mismatch</v>
      </c>
      <c r="I811" s="443">
        <v>46203</v>
      </c>
      <c r="J811" s="125" t="s">
        <v>1887</v>
      </c>
      <c r="K811" s="125" t="s">
        <v>1888</v>
      </c>
      <c r="L811" s="125">
        <v>16</v>
      </c>
      <c r="M811" s="125">
        <v>7</v>
      </c>
      <c r="N811" s="125">
        <v>2</v>
      </c>
      <c r="O811" s="125">
        <v>0</v>
      </c>
      <c r="P811" s="125">
        <v>5</v>
      </c>
      <c r="Q811" s="125">
        <v>0</v>
      </c>
      <c r="S811" s="146" t="str">
        <f t="shared" si="75"/>
        <v>Staff-SV2</v>
      </c>
    </row>
    <row r="812" spans="1:19" hidden="1" x14ac:dyDescent="0.45">
      <c r="A812" s="144" t="str">
        <f t="shared" si="76"/>
        <v>SV2ST0009</v>
      </c>
      <c r="B812" s="143" t="str">
        <f t="shared" si="77"/>
        <v>Jun2026_SV2ST0009</v>
      </c>
      <c r="C812" s="143" t="str">
        <f>IF(A812="","",IF(COUNTIF($B$2:B811,B812)&gt;0,"⚠ DUPLICATE","OK"))</f>
        <v>OK</v>
      </c>
      <c r="D812" s="146" t="str">
        <f>IF($A812="","",IF(ISNA(_xlfn.XLOOKUP(TRIM($A812),MASTER_Workers!$B$2:$B$474,MASTER_Workers!$B$2:$B$474)),"Master Missing","OK"))</f>
        <v>Master Missing</v>
      </c>
      <c r="E812" s="146" t="str">
        <f>IF(A812="","",IF(COUNTIF(Month_Engine!B:B,TRIM(J812))&gt;0,"OK","Missing"))</f>
        <v>Missing</v>
      </c>
      <c r="F812" s="146">
        <f t="shared" si="78"/>
        <v>30</v>
      </c>
      <c r="G812" s="146">
        <f t="shared" si="73"/>
        <v>11</v>
      </c>
      <c r="H812" s="150" t="str">
        <f t="shared" si="74"/>
        <v>Mismatch</v>
      </c>
      <c r="I812" s="443">
        <v>46203</v>
      </c>
      <c r="J812" s="125" t="s">
        <v>1889</v>
      </c>
      <c r="K812" s="125" t="s">
        <v>1890</v>
      </c>
      <c r="L812" s="125">
        <v>8</v>
      </c>
      <c r="M812" s="125">
        <v>19</v>
      </c>
      <c r="N812" s="125">
        <v>2</v>
      </c>
      <c r="O812" s="125">
        <v>0</v>
      </c>
      <c r="P812" s="125">
        <v>1</v>
      </c>
      <c r="Q812" s="125">
        <v>0</v>
      </c>
      <c r="S812" s="146" t="str">
        <f t="shared" si="75"/>
        <v>Staff-SV2</v>
      </c>
    </row>
    <row r="813" spans="1:19" hidden="1" x14ac:dyDescent="0.45">
      <c r="A813" s="144" t="str">
        <f t="shared" si="76"/>
        <v>SV2ST0010</v>
      </c>
      <c r="B813" s="143" t="str">
        <f t="shared" si="77"/>
        <v>Jun2026_SV2ST0010</v>
      </c>
      <c r="C813" s="143" t="str">
        <f>IF(A813="","",IF(COUNTIF($B$2:B812,B813)&gt;0,"⚠ DUPLICATE","OK"))</f>
        <v>OK</v>
      </c>
      <c r="D813" s="146" t="str">
        <f>IF($A813="","",IF(ISNA(_xlfn.XLOOKUP(TRIM($A813),MASTER_Workers!$B$2:$B$474,MASTER_Workers!$B$2:$B$474)),"Master Missing","OK"))</f>
        <v>Master Missing</v>
      </c>
      <c r="E813" s="146" t="str">
        <f>IF(A813="","",IF(COUNTIF(Month_Engine!B:B,TRIM(J813))&gt;0,"OK","Missing"))</f>
        <v>Missing</v>
      </c>
      <c r="F813" s="146">
        <f t="shared" si="78"/>
        <v>30</v>
      </c>
      <c r="G813" s="146">
        <f t="shared" si="73"/>
        <v>27.5</v>
      </c>
      <c r="H813" s="150" t="str">
        <f t="shared" si="74"/>
        <v>Mismatch</v>
      </c>
      <c r="I813" s="443">
        <v>46203</v>
      </c>
      <c r="J813" s="125" t="s">
        <v>1891</v>
      </c>
      <c r="K813" s="125" t="s">
        <v>1892</v>
      </c>
      <c r="L813" s="125">
        <v>16</v>
      </c>
      <c r="M813" s="125">
        <v>2.5</v>
      </c>
      <c r="N813" s="125">
        <v>3</v>
      </c>
      <c r="O813" s="125">
        <v>0</v>
      </c>
      <c r="P813" s="125">
        <v>8.5</v>
      </c>
      <c r="Q813" s="125">
        <v>0</v>
      </c>
      <c r="S813" s="146" t="str">
        <f t="shared" si="75"/>
        <v>Staff-SV2</v>
      </c>
    </row>
    <row r="814" spans="1:19" hidden="1" x14ac:dyDescent="0.45">
      <c r="A814" s="144" t="str">
        <f t="shared" si="76"/>
        <v>SV2ST0011</v>
      </c>
      <c r="B814" s="143" t="str">
        <f t="shared" si="77"/>
        <v>Jun2026_SV2ST0011</v>
      </c>
      <c r="C814" s="143" t="str">
        <f>IF(A814="","",IF(COUNTIF($B$2:B813,B814)&gt;0,"⚠ DUPLICATE","OK"))</f>
        <v>OK</v>
      </c>
      <c r="D814" s="146" t="str">
        <f>IF($A814="","",IF(ISNA(_xlfn.XLOOKUP(TRIM($A814),MASTER_Workers!$B$2:$B$474,MASTER_Workers!$B$2:$B$474)),"Master Missing","OK"))</f>
        <v>Master Missing</v>
      </c>
      <c r="E814" s="146" t="str">
        <f>IF(A814="","",IF(COUNTIF(Month_Engine!B:B,TRIM(J814))&gt;0,"OK","Missing"))</f>
        <v>Missing</v>
      </c>
      <c r="F814" s="146">
        <f t="shared" si="78"/>
        <v>30</v>
      </c>
      <c r="G814" s="146">
        <f t="shared" si="73"/>
        <v>28.5</v>
      </c>
      <c r="H814" s="150" t="str">
        <f t="shared" si="74"/>
        <v>Mismatch</v>
      </c>
      <c r="I814" s="443">
        <v>46203</v>
      </c>
      <c r="J814" s="125" t="s">
        <v>1893</v>
      </c>
      <c r="K814" s="125" t="s">
        <v>1894</v>
      </c>
      <c r="L814" s="125">
        <v>19</v>
      </c>
      <c r="M814" s="125">
        <v>1.5</v>
      </c>
      <c r="N814" s="125">
        <v>3</v>
      </c>
      <c r="O814" s="125">
        <v>0</v>
      </c>
      <c r="P814" s="125">
        <v>6.5</v>
      </c>
      <c r="Q814" s="125">
        <v>0</v>
      </c>
      <c r="S814" s="146" t="str">
        <f t="shared" si="75"/>
        <v>Staff-SV2</v>
      </c>
    </row>
    <row r="815" spans="1:19" hidden="1" x14ac:dyDescent="0.45">
      <c r="A815" s="144" t="str">
        <f t="shared" si="76"/>
        <v>SV2ST0012</v>
      </c>
      <c r="B815" s="143" t="str">
        <f t="shared" si="77"/>
        <v>Jun2026_SV2ST0012</v>
      </c>
      <c r="C815" s="143" t="str">
        <f>IF(A815="","",IF(COUNTIF($B$2:B814,B815)&gt;0,"⚠ DUPLICATE","OK"))</f>
        <v>OK</v>
      </c>
      <c r="D815" s="146" t="str">
        <f>IF($A815="","",IF(ISNA(_xlfn.XLOOKUP(TRIM($A815),MASTER_Workers!$B$2:$B$474,MASTER_Workers!$B$2:$B$474)),"Master Missing","OK"))</f>
        <v>Master Missing</v>
      </c>
      <c r="E815" s="146" t="str">
        <f>IF(A815="","",IF(COUNTIF(Month_Engine!B:B,TRIM(J815))&gt;0,"OK","Missing"))</f>
        <v>Missing</v>
      </c>
      <c r="F815" s="146">
        <f t="shared" si="78"/>
        <v>30</v>
      </c>
      <c r="G815" s="146">
        <f t="shared" si="73"/>
        <v>30</v>
      </c>
      <c r="H815" s="150" t="str">
        <f t="shared" si="74"/>
        <v>Mismatch</v>
      </c>
      <c r="I815" s="443">
        <v>46203</v>
      </c>
      <c r="J815" s="125" t="s">
        <v>1895</v>
      </c>
      <c r="K815" s="125" t="s">
        <v>1896</v>
      </c>
      <c r="L815" s="125">
        <v>26</v>
      </c>
      <c r="M815" s="125">
        <v>0</v>
      </c>
      <c r="N815" s="125">
        <v>4</v>
      </c>
      <c r="O815" s="125">
        <v>0</v>
      </c>
      <c r="P815" s="125">
        <v>0</v>
      </c>
      <c r="Q815" s="125">
        <v>0</v>
      </c>
      <c r="S815" s="146" t="str">
        <f t="shared" si="75"/>
        <v>Staff-SV2</v>
      </c>
    </row>
    <row r="816" spans="1:19" hidden="1" x14ac:dyDescent="0.45">
      <c r="A816" s="144" t="str">
        <f t="shared" si="76"/>
        <v>SV2ST0013</v>
      </c>
      <c r="B816" s="143" t="str">
        <f t="shared" si="77"/>
        <v>Jun2026_SV2ST0013</v>
      </c>
      <c r="C816" s="143" t="str">
        <f>IF(A816="","",IF(COUNTIF($B$2:B815,B816)&gt;0,"⚠ DUPLICATE","OK"))</f>
        <v>OK</v>
      </c>
      <c r="D816" s="146" t="str">
        <f>IF($A816="","",IF(ISNA(_xlfn.XLOOKUP(TRIM($A816),MASTER_Workers!$B$2:$B$474,MASTER_Workers!$B$2:$B$474)),"Master Missing","OK"))</f>
        <v>Master Missing</v>
      </c>
      <c r="E816" s="146" t="str">
        <f>IF(A816="","",IF(COUNTIF(Month_Engine!B:B,TRIM(J816))&gt;0,"OK","Missing"))</f>
        <v>Missing</v>
      </c>
      <c r="F816" s="146">
        <f t="shared" si="78"/>
        <v>30</v>
      </c>
      <c r="G816" s="146">
        <f t="shared" si="73"/>
        <v>28.5</v>
      </c>
      <c r="H816" s="150" t="str">
        <f t="shared" si="74"/>
        <v>Mismatch</v>
      </c>
      <c r="I816" s="443">
        <v>46203</v>
      </c>
      <c r="J816" s="125" t="s">
        <v>1897</v>
      </c>
      <c r="K816" s="125" t="s">
        <v>1898</v>
      </c>
      <c r="L816" s="125">
        <v>24.5</v>
      </c>
      <c r="M816" s="125">
        <v>1.5</v>
      </c>
      <c r="N816" s="125">
        <v>4</v>
      </c>
      <c r="O816" s="125">
        <v>0</v>
      </c>
      <c r="P816" s="125">
        <v>0</v>
      </c>
      <c r="Q816" s="125">
        <v>0</v>
      </c>
      <c r="S816" s="146" t="str">
        <f t="shared" si="75"/>
        <v>Staff-SV2</v>
      </c>
    </row>
    <row r="817" spans="1:19" hidden="1" x14ac:dyDescent="0.45">
      <c r="A817" s="144" t="str">
        <f t="shared" si="76"/>
        <v>SV2ST0014</v>
      </c>
      <c r="B817" s="143" t="str">
        <f t="shared" si="77"/>
        <v>Jun2026_SV2ST0014</v>
      </c>
      <c r="C817" s="143" t="str">
        <f>IF(A817="","",IF(COUNTIF($B$2:B816,B817)&gt;0,"⚠ DUPLICATE","OK"))</f>
        <v>OK</v>
      </c>
      <c r="D817" s="146" t="str">
        <f>IF($A817="","",IF(ISNA(_xlfn.XLOOKUP(TRIM($A817),MASTER_Workers!$B$2:$B$474,MASTER_Workers!$B$2:$B$474)),"Master Missing","OK"))</f>
        <v>Master Missing</v>
      </c>
      <c r="E817" s="146" t="str">
        <f>IF(A817="","",IF(COUNTIF(Month_Engine!B:B,TRIM(J817))&gt;0,"OK","Missing"))</f>
        <v>Missing</v>
      </c>
      <c r="F817" s="146">
        <f t="shared" si="78"/>
        <v>30</v>
      </c>
      <c r="G817" s="146">
        <f t="shared" si="73"/>
        <v>30</v>
      </c>
      <c r="H817" s="150" t="str">
        <f t="shared" si="74"/>
        <v>Mismatch</v>
      </c>
      <c r="I817" s="443">
        <v>46203</v>
      </c>
      <c r="J817" s="125" t="s">
        <v>1899</v>
      </c>
      <c r="K817" s="125" t="s">
        <v>1900</v>
      </c>
      <c r="L817" s="125">
        <v>25</v>
      </c>
      <c r="M817" s="125">
        <v>0</v>
      </c>
      <c r="N817" s="125">
        <v>4</v>
      </c>
      <c r="O817" s="125">
        <v>0</v>
      </c>
      <c r="P817" s="125">
        <v>1</v>
      </c>
      <c r="Q817" s="125">
        <v>0</v>
      </c>
      <c r="S817" s="146" t="str">
        <f t="shared" si="75"/>
        <v>Staff-SV2</v>
      </c>
    </row>
    <row r="818" spans="1:19" hidden="1" x14ac:dyDescent="0.45">
      <c r="A818" s="144" t="str">
        <f t="shared" si="76"/>
        <v>SV2ST0018</v>
      </c>
      <c r="B818" s="143" t="str">
        <f t="shared" si="77"/>
        <v>Jun2026_SV2ST0018</v>
      </c>
      <c r="C818" s="143" t="str">
        <f>IF(A818="","",IF(COUNTIF($B$2:B817,B818)&gt;0,"⚠ DUPLICATE","OK"))</f>
        <v>OK</v>
      </c>
      <c r="D818" s="146" t="str">
        <f>IF($A818="","",IF(ISNA(_xlfn.XLOOKUP(TRIM($A818),MASTER_Workers!$B$2:$B$474,MASTER_Workers!$B$2:$B$474)),"Master Missing","OK"))</f>
        <v>Master Missing</v>
      </c>
      <c r="E818" s="146" t="str">
        <f>IF(A818="","",IF(COUNTIF(Month_Engine!B:B,TRIM(J818))&gt;0,"OK","Missing"))</f>
        <v>Missing</v>
      </c>
      <c r="F818" s="146">
        <f t="shared" si="78"/>
        <v>30</v>
      </c>
      <c r="G818" s="146">
        <f t="shared" si="73"/>
        <v>30</v>
      </c>
      <c r="H818" s="150" t="str">
        <f t="shared" si="74"/>
        <v>Mismatch</v>
      </c>
      <c r="I818" s="443">
        <v>46203</v>
      </c>
      <c r="J818" s="125" t="s">
        <v>1903</v>
      </c>
      <c r="K818" s="125" t="s">
        <v>1904</v>
      </c>
      <c r="L818" s="125">
        <v>23.5</v>
      </c>
      <c r="M818" s="125">
        <v>0</v>
      </c>
      <c r="N818" s="125">
        <v>4</v>
      </c>
      <c r="O818" s="125">
        <v>0</v>
      </c>
      <c r="P818" s="125">
        <v>2.5</v>
      </c>
      <c r="Q818" s="125">
        <v>0</v>
      </c>
      <c r="S818" s="146" t="str">
        <f t="shared" si="75"/>
        <v>Staff-SV2</v>
      </c>
    </row>
    <row r="819" spans="1:19" x14ac:dyDescent="0.45">
      <c r="A819" s="144" t="str">
        <f t="shared" si="76"/>
        <v>SV2PBHA001</v>
      </c>
      <c r="B819" s="143" t="str">
        <f t="shared" si="77"/>
        <v>Jun2026_SV2PBHA001</v>
      </c>
      <c r="C819" s="143" t="str">
        <f>IF(A819="","",IF(COUNTIF($B$2:B818,B819)&gt;0,"⚠ DUPLICATE","OK"))</f>
        <v>OK</v>
      </c>
      <c r="D819" s="146" t="str">
        <f>IF($A819="","",IF(ISNA(_xlfn.XLOOKUP(TRIM($A819),MASTER_Workers!$B$2:$B$474,MASTER_Workers!$B$2:$B$474)),"Master Missing","OK"))</f>
        <v>OK</v>
      </c>
      <c r="E819" s="146" t="str">
        <f>IF(A819="","",IF(COUNTIF(Month_Engine!B:B,TRIM(J819))&gt;0,"OK","Missing"))</f>
        <v>OK</v>
      </c>
      <c r="F819" s="146">
        <f t="shared" si="78"/>
        <v>30</v>
      </c>
      <c r="G819" s="146">
        <f t="shared" si="73"/>
        <v>18</v>
      </c>
      <c r="H819" s="150" t="str">
        <f t="shared" si="74"/>
        <v>OK</v>
      </c>
      <c r="I819" s="443">
        <v>46203</v>
      </c>
      <c r="J819" s="125" t="s">
        <v>1454</v>
      </c>
      <c r="K819" s="125" t="s">
        <v>40</v>
      </c>
      <c r="L819" s="125">
        <v>18</v>
      </c>
      <c r="M819" s="125">
        <v>8</v>
      </c>
      <c r="N819" s="125">
        <v>4</v>
      </c>
      <c r="O819" s="125">
        <v>0</v>
      </c>
      <c r="P819" s="125">
        <v>0</v>
      </c>
      <c r="Q819" s="125">
        <v>0</v>
      </c>
      <c r="S819" s="146" t="str">
        <f t="shared" si="75"/>
        <v>Worker-Com-SV2</v>
      </c>
    </row>
    <row r="820" spans="1:19" x14ac:dyDescent="0.45">
      <c r="A820" s="144" t="str">
        <f t="shared" si="76"/>
        <v>SV2PBHA002</v>
      </c>
      <c r="B820" s="143" t="str">
        <f t="shared" si="77"/>
        <v>Jun2026_SV2PBHA002</v>
      </c>
      <c r="C820" s="143" t="str">
        <f>IF(A820="","",IF(COUNTIF($B$2:B819,B820)&gt;0,"⚠ DUPLICATE","OK"))</f>
        <v>OK</v>
      </c>
      <c r="D820" s="146" t="str">
        <f>IF($A820="","",IF(ISNA(_xlfn.XLOOKUP(TRIM($A820),MASTER_Workers!$B$2:$B$474,MASTER_Workers!$B$2:$B$474)),"Master Missing","OK"))</f>
        <v>OK</v>
      </c>
      <c r="E820" s="146" t="str">
        <f>IF(A820="","",IF(COUNTIF(Month_Engine!B:B,TRIM(J820))&gt;0,"OK","Missing"))</f>
        <v>OK</v>
      </c>
      <c r="F820" s="146">
        <f t="shared" si="78"/>
        <v>30</v>
      </c>
      <c r="G820" s="146">
        <f t="shared" si="73"/>
        <v>22</v>
      </c>
      <c r="H820" s="150" t="str">
        <f t="shared" si="74"/>
        <v>OK</v>
      </c>
      <c r="I820" s="443">
        <v>46203</v>
      </c>
      <c r="J820" s="125" t="s">
        <v>1455</v>
      </c>
      <c r="K820" s="125" t="s">
        <v>47</v>
      </c>
      <c r="L820" s="125">
        <v>22</v>
      </c>
      <c r="M820" s="125">
        <v>4</v>
      </c>
      <c r="N820" s="125">
        <v>4</v>
      </c>
      <c r="O820" s="125">
        <v>0</v>
      </c>
      <c r="P820" s="125">
        <v>0</v>
      </c>
      <c r="Q820" s="125">
        <v>0</v>
      </c>
      <c r="S820" s="146" t="str">
        <f t="shared" si="75"/>
        <v>Worker-Com-SV2</v>
      </c>
    </row>
    <row r="821" spans="1:19" x14ac:dyDescent="0.45">
      <c r="A821" s="144" t="str">
        <f t="shared" si="76"/>
        <v>SV2PBHA003</v>
      </c>
      <c r="B821" s="143" t="str">
        <f t="shared" si="77"/>
        <v>Jun2026_SV2PBHA003</v>
      </c>
      <c r="C821" s="143" t="str">
        <f>IF(A821="","",IF(COUNTIF($B$2:B820,B821)&gt;0,"⚠ DUPLICATE","OK"))</f>
        <v>OK</v>
      </c>
      <c r="D821" s="146" t="str">
        <f>IF($A821="","",IF(ISNA(_xlfn.XLOOKUP(TRIM($A821),MASTER_Workers!$B$2:$B$474,MASTER_Workers!$B$2:$B$474)),"Master Missing","OK"))</f>
        <v>OK</v>
      </c>
      <c r="E821" s="146" t="str">
        <f>IF(A821="","",IF(COUNTIF(Month_Engine!B:B,TRIM(J821))&gt;0,"OK","Missing"))</f>
        <v>OK</v>
      </c>
      <c r="F821" s="146">
        <f t="shared" si="78"/>
        <v>30</v>
      </c>
      <c r="G821" s="146">
        <f t="shared" si="73"/>
        <v>19</v>
      </c>
      <c r="H821" s="150" t="str">
        <f t="shared" si="74"/>
        <v>OK</v>
      </c>
      <c r="I821" s="443">
        <v>46203</v>
      </c>
      <c r="J821" s="125" t="s">
        <v>1456</v>
      </c>
      <c r="K821" s="125" t="s">
        <v>50</v>
      </c>
      <c r="L821" s="125">
        <v>19</v>
      </c>
      <c r="M821" s="125">
        <v>7</v>
      </c>
      <c r="N821" s="125">
        <v>4</v>
      </c>
      <c r="O821" s="125">
        <v>0</v>
      </c>
      <c r="P821" s="125">
        <v>0</v>
      </c>
      <c r="Q821" s="125">
        <v>0</v>
      </c>
      <c r="S821" s="146" t="str">
        <f t="shared" si="75"/>
        <v>Worker-Com-SV2</v>
      </c>
    </row>
    <row r="822" spans="1:19" x14ac:dyDescent="0.45">
      <c r="A822" s="144" t="str">
        <f t="shared" si="76"/>
        <v>SV2PBHA004</v>
      </c>
      <c r="B822" s="143" t="str">
        <f t="shared" si="77"/>
        <v>Jun2026_SV2PBHA004</v>
      </c>
      <c r="C822" s="143" t="str">
        <f>IF(A822="","",IF(COUNTIF($B$2:B821,B822)&gt;0,"⚠ DUPLICATE","OK"))</f>
        <v>OK</v>
      </c>
      <c r="D822" s="146" t="str">
        <f>IF($A822="","",IF(ISNA(_xlfn.XLOOKUP(TRIM($A822),MASTER_Workers!$B$2:$B$474,MASTER_Workers!$B$2:$B$474)),"Master Missing","OK"))</f>
        <v>OK</v>
      </c>
      <c r="E822" s="146" t="str">
        <f>IF(A822="","",IF(COUNTIF(Month_Engine!B:B,TRIM(J822))&gt;0,"OK","Missing"))</f>
        <v>OK</v>
      </c>
      <c r="F822" s="146">
        <f t="shared" si="78"/>
        <v>30</v>
      </c>
      <c r="G822" s="146">
        <f t="shared" si="73"/>
        <v>21</v>
      </c>
      <c r="H822" s="150" t="str">
        <f t="shared" si="74"/>
        <v>OK</v>
      </c>
      <c r="I822" s="443">
        <v>46203</v>
      </c>
      <c r="J822" s="125" t="s">
        <v>1457</v>
      </c>
      <c r="K822" s="125" t="s">
        <v>54</v>
      </c>
      <c r="L822" s="125">
        <v>21</v>
      </c>
      <c r="M822" s="125">
        <v>5</v>
      </c>
      <c r="N822" s="125">
        <v>4</v>
      </c>
      <c r="O822" s="125">
        <v>0</v>
      </c>
      <c r="P822" s="125">
        <v>0</v>
      </c>
      <c r="Q822" s="125">
        <v>0</v>
      </c>
      <c r="S822" s="146" t="str">
        <f t="shared" si="75"/>
        <v>Worker-Com-SV2</v>
      </c>
    </row>
    <row r="823" spans="1:19" x14ac:dyDescent="0.45">
      <c r="A823" s="144" t="str">
        <f t="shared" si="76"/>
        <v>SV2PBHA005</v>
      </c>
      <c r="B823" s="143" t="str">
        <f t="shared" si="77"/>
        <v>Jun2026_SV2PBHA005</v>
      </c>
      <c r="C823" s="143" t="str">
        <f>IF(A823="","",IF(COUNTIF($B$2:B822,B823)&gt;0,"⚠ DUPLICATE","OK"))</f>
        <v>OK</v>
      </c>
      <c r="D823" s="146" t="str">
        <f>IF($A823="","",IF(ISNA(_xlfn.XLOOKUP(TRIM($A823),MASTER_Workers!$B$2:$B$474,MASTER_Workers!$B$2:$B$474)),"Master Missing","OK"))</f>
        <v>OK</v>
      </c>
      <c r="E823" s="146" t="str">
        <f>IF(A823="","",IF(COUNTIF(Month_Engine!B:B,TRIM(J823))&gt;0,"OK","Missing"))</f>
        <v>OK</v>
      </c>
      <c r="F823" s="146">
        <f t="shared" si="78"/>
        <v>30</v>
      </c>
      <c r="G823" s="146">
        <f t="shared" si="73"/>
        <v>23</v>
      </c>
      <c r="H823" s="150" t="str">
        <f t="shared" si="74"/>
        <v>OK</v>
      </c>
      <c r="I823" s="443">
        <v>46203</v>
      </c>
      <c r="J823" s="125" t="s">
        <v>1458</v>
      </c>
      <c r="K823" s="125" t="s">
        <v>56</v>
      </c>
      <c r="L823" s="125">
        <v>23</v>
      </c>
      <c r="M823" s="125">
        <v>3</v>
      </c>
      <c r="N823" s="125">
        <v>4</v>
      </c>
      <c r="O823" s="125">
        <v>0</v>
      </c>
      <c r="P823" s="125">
        <v>0</v>
      </c>
      <c r="Q823" s="125">
        <v>0</v>
      </c>
      <c r="S823" s="146" t="str">
        <f t="shared" si="75"/>
        <v>Worker-Com-SV2</v>
      </c>
    </row>
    <row r="824" spans="1:19" x14ac:dyDescent="0.45">
      <c r="A824" s="144" t="str">
        <f t="shared" si="76"/>
        <v>SV2PBHA007</v>
      </c>
      <c r="B824" s="143" t="str">
        <f t="shared" si="77"/>
        <v>Jun2026_SV2PBHA007</v>
      </c>
      <c r="C824" s="143" t="str">
        <f>IF(A824="","",IF(COUNTIF($B$2:B823,B824)&gt;0,"⚠ DUPLICATE","OK"))</f>
        <v>OK</v>
      </c>
      <c r="D824" s="146" t="str">
        <f>IF($A824="","",IF(ISNA(_xlfn.XLOOKUP(TRIM($A824),MASTER_Workers!$B$2:$B$474,MASTER_Workers!$B$2:$B$474)),"Master Missing","OK"))</f>
        <v>OK</v>
      </c>
      <c r="E824" s="146" t="str">
        <f>IF(A824="","",IF(COUNTIF(Month_Engine!B:B,TRIM(J824))&gt;0,"OK","Missing"))</f>
        <v>OK</v>
      </c>
      <c r="F824" s="146">
        <f t="shared" si="78"/>
        <v>30</v>
      </c>
      <c r="G824" s="146">
        <f t="shared" si="73"/>
        <v>25</v>
      </c>
      <c r="H824" s="150" t="str">
        <f t="shared" si="74"/>
        <v>OK</v>
      </c>
      <c r="I824" s="443">
        <v>46203</v>
      </c>
      <c r="J824" s="125" t="s">
        <v>1460</v>
      </c>
      <c r="K824" s="125" t="s">
        <v>1461</v>
      </c>
      <c r="L824" s="125">
        <v>25</v>
      </c>
      <c r="M824" s="125">
        <v>1</v>
      </c>
      <c r="N824" s="125">
        <v>4</v>
      </c>
      <c r="O824" s="125">
        <v>0</v>
      </c>
      <c r="P824" s="125">
        <v>0</v>
      </c>
      <c r="Q824" s="125">
        <v>0</v>
      </c>
      <c r="S824" s="146" t="str">
        <f t="shared" si="75"/>
        <v>Worker-Com-SV2</v>
      </c>
    </row>
    <row r="825" spans="1:19" x14ac:dyDescent="0.45">
      <c r="A825" s="144" t="str">
        <f t="shared" si="76"/>
        <v>SV2PBHA008</v>
      </c>
      <c r="B825" s="143" t="str">
        <f t="shared" si="77"/>
        <v>Jun2026_SV2PBHA008</v>
      </c>
      <c r="C825" s="143" t="str">
        <f>IF(A825="","",IF(COUNTIF($B$2:B824,B825)&gt;0,"⚠ DUPLICATE","OK"))</f>
        <v>OK</v>
      </c>
      <c r="D825" s="146" t="str">
        <f>IF($A825="","",IF(ISNA(_xlfn.XLOOKUP(TRIM($A825),MASTER_Workers!$B$2:$B$474,MASTER_Workers!$B$2:$B$474)),"Master Missing","OK"))</f>
        <v>OK</v>
      </c>
      <c r="E825" s="146" t="str">
        <f>IF(A825="","",IF(COUNTIF(Month_Engine!B:B,TRIM(J825))&gt;0,"OK","Missing"))</f>
        <v>OK</v>
      </c>
      <c r="F825" s="146">
        <f t="shared" si="78"/>
        <v>30</v>
      </c>
      <c r="G825" s="146">
        <f t="shared" si="73"/>
        <v>9</v>
      </c>
      <c r="H825" s="150" t="str">
        <f t="shared" si="74"/>
        <v>OK</v>
      </c>
      <c r="I825" s="443">
        <v>46203</v>
      </c>
      <c r="J825" s="125" t="s">
        <v>1462</v>
      </c>
      <c r="K825" s="125" t="s">
        <v>1463</v>
      </c>
      <c r="L825" s="125">
        <v>9</v>
      </c>
      <c r="M825" s="125">
        <v>17</v>
      </c>
      <c r="N825" s="125">
        <v>4</v>
      </c>
      <c r="O825" s="125">
        <v>0</v>
      </c>
      <c r="P825" s="125">
        <v>0</v>
      </c>
      <c r="Q825" s="125">
        <v>0</v>
      </c>
      <c r="S825" s="146" t="str">
        <f t="shared" si="75"/>
        <v>Worker-Com-SV2</v>
      </c>
    </row>
    <row r="826" spans="1:19" x14ac:dyDescent="0.45">
      <c r="A826" s="144" t="str">
        <f t="shared" si="76"/>
        <v>SV2PBHA009</v>
      </c>
      <c r="B826" s="143" t="str">
        <f t="shared" si="77"/>
        <v>Jun2026_SV2PBHA009</v>
      </c>
      <c r="C826" s="143" t="str">
        <f>IF(A826="","",IF(COUNTIF($B$2:B825,B826)&gt;0,"⚠ DUPLICATE","OK"))</f>
        <v>OK</v>
      </c>
      <c r="D826" s="146" t="str">
        <f>IF($A826="","",IF(ISNA(_xlfn.XLOOKUP(TRIM($A826),MASTER_Workers!$B$2:$B$474,MASTER_Workers!$B$2:$B$474)),"Master Missing","OK"))</f>
        <v>OK</v>
      </c>
      <c r="E826" s="146" t="str">
        <f>IF(A826="","",IF(COUNTIF(Month_Engine!B:B,TRIM(J826))&gt;0,"OK","Missing"))</f>
        <v>OK</v>
      </c>
      <c r="F826" s="146">
        <f t="shared" si="78"/>
        <v>30</v>
      </c>
      <c r="G826" s="146">
        <f t="shared" si="73"/>
        <v>20</v>
      </c>
      <c r="H826" s="150" t="str">
        <f t="shared" si="74"/>
        <v>OK</v>
      </c>
      <c r="I826" s="443">
        <v>46203</v>
      </c>
      <c r="J826" s="125" t="s">
        <v>1464</v>
      </c>
      <c r="K826" s="125" t="s">
        <v>65</v>
      </c>
      <c r="L826" s="125">
        <v>20</v>
      </c>
      <c r="M826" s="125">
        <v>6</v>
      </c>
      <c r="N826" s="125">
        <v>4</v>
      </c>
      <c r="O826" s="125">
        <v>0</v>
      </c>
      <c r="P826" s="125">
        <v>0</v>
      </c>
      <c r="Q826" s="125">
        <v>0</v>
      </c>
      <c r="S826" s="146" t="str">
        <f t="shared" si="75"/>
        <v>Worker-Com-SV2</v>
      </c>
    </row>
    <row r="827" spans="1:19" x14ac:dyDescent="0.45">
      <c r="A827" s="144" t="str">
        <f t="shared" si="76"/>
        <v>SV2PBHA010</v>
      </c>
      <c r="B827" s="143" t="str">
        <f t="shared" si="77"/>
        <v>Jun2026_SV2PBHA010</v>
      </c>
      <c r="C827" s="143" t="str">
        <f>IF(A827="","",IF(COUNTIF($B$2:B826,B827)&gt;0,"⚠ DUPLICATE","OK"))</f>
        <v>OK</v>
      </c>
      <c r="D827" s="146" t="str">
        <f>IF($A827="","",IF(ISNA(_xlfn.XLOOKUP(TRIM($A827),MASTER_Workers!$B$2:$B$474,MASTER_Workers!$B$2:$B$474)),"Master Missing","OK"))</f>
        <v>OK</v>
      </c>
      <c r="E827" s="146" t="str">
        <f>IF(A827="","",IF(COUNTIF(Month_Engine!B:B,TRIM(J827))&gt;0,"OK","Missing"))</f>
        <v>OK</v>
      </c>
      <c r="F827" s="146">
        <f t="shared" si="78"/>
        <v>30</v>
      </c>
      <c r="G827" s="146">
        <f t="shared" si="73"/>
        <v>22</v>
      </c>
      <c r="H827" s="150" t="str">
        <f t="shared" si="74"/>
        <v>OK</v>
      </c>
      <c r="I827" s="443">
        <v>46203</v>
      </c>
      <c r="J827" s="125" t="s">
        <v>1465</v>
      </c>
      <c r="K827" s="125" t="s">
        <v>67</v>
      </c>
      <c r="L827" s="125">
        <v>22</v>
      </c>
      <c r="M827" s="125">
        <v>4</v>
      </c>
      <c r="N827" s="125">
        <v>4</v>
      </c>
      <c r="O827" s="125">
        <v>0</v>
      </c>
      <c r="P827" s="125">
        <v>0</v>
      </c>
      <c r="Q827" s="125">
        <v>0</v>
      </c>
      <c r="S827" s="146" t="str">
        <f t="shared" si="75"/>
        <v>Worker-Com-SV2</v>
      </c>
    </row>
    <row r="828" spans="1:19" x14ac:dyDescent="0.45">
      <c r="A828" s="144" t="str">
        <f t="shared" si="76"/>
        <v>SV2PBHA011</v>
      </c>
      <c r="B828" s="143" t="str">
        <f t="shared" si="77"/>
        <v>Jun2026_SV2PBHA011</v>
      </c>
      <c r="C828" s="143" t="str">
        <f>IF(A828="","",IF(COUNTIF($B$2:B827,B828)&gt;0,"⚠ DUPLICATE","OK"))</f>
        <v>OK</v>
      </c>
      <c r="D828" s="146" t="str">
        <f>IF($A828="","",IF(ISNA(_xlfn.XLOOKUP(TRIM($A828),MASTER_Workers!$B$2:$B$474,MASTER_Workers!$B$2:$B$474)),"Master Missing","OK"))</f>
        <v>OK</v>
      </c>
      <c r="E828" s="146" t="str">
        <f>IF(A828="","",IF(COUNTIF(Month_Engine!B:B,TRIM(J828))&gt;0,"OK","Missing"))</f>
        <v>OK</v>
      </c>
      <c r="F828" s="146">
        <f t="shared" si="78"/>
        <v>30</v>
      </c>
      <c r="G828" s="146">
        <f t="shared" si="73"/>
        <v>22</v>
      </c>
      <c r="H828" s="150" t="str">
        <f t="shared" si="74"/>
        <v>OK</v>
      </c>
      <c r="I828" s="443">
        <v>46203</v>
      </c>
      <c r="J828" s="125" t="s">
        <v>1466</v>
      </c>
      <c r="K828" s="125" t="s">
        <v>69</v>
      </c>
      <c r="L828" s="125">
        <v>22</v>
      </c>
      <c r="M828" s="125">
        <v>4</v>
      </c>
      <c r="N828" s="125">
        <v>4</v>
      </c>
      <c r="O828" s="125">
        <v>0</v>
      </c>
      <c r="P828" s="125">
        <v>0</v>
      </c>
      <c r="Q828" s="125">
        <v>0</v>
      </c>
      <c r="S828" s="146" t="str">
        <f t="shared" si="75"/>
        <v>Worker-Com-SV2</v>
      </c>
    </row>
    <row r="829" spans="1:19" x14ac:dyDescent="0.45">
      <c r="A829" s="144" t="str">
        <f t="shared" si="76"/>
        <v>SV2PBHA012</v>
      </c>
      <c r="B829" s="143" t="str">
        <f t="shared" si="77"/>
        <v>Jun2026_SV2PBHA012</v>
      </c>
      <c r="C829" s="143" t="str">
        <f>IF(A829="","",IF(COUNTIF($B$2:B828,B829)&gt;0,"⚠ DUPLICATE","OK"))</f>
        <v>OK</v>
      </c>
      <c r="D829" s="146" t="str">
        <f>IF($A829="","",IF(ISNA(_xlfn.XLOOKUP(TRIM($A829),MASTER_Workers!$B$2:$B$474,MASTER_Workers!$B$2:$B$474)),"Master Missing","OK"))</f>
        <v>OK</v>
      </c>
      <c r="E829" s="146" t="str">
        <f>IF(A829="","",IF(COUNTIF(Month_Engine!B:B,TRIM(J829))&gt;0,"OK","Missing"))</f>
        <v>OK</v>
      </c>
      <c r="F829" s="146">
        <f t="shared" si="78"/>
        <v>30</v>
      </c>
      <c r="G829" s="146">
        <f t="shared" si="73"/>
        <v>22</v>
      </c>
      <c r="H829" s="150" t="str">
        <f t="shared" si="74"/>
        <v>OK</v>
      </c>
      <c r="I829" s="443">
        <v>46203</v>
      </c>
      <c r="J829" s="125" t="s">
        <v>1467</v>
      </c>
      <c r="K829" s="125" t="s">
        <v>71</v>
      </c>
      <c r="L829" s="125">
        <v>22</v>
      </c>
      <c r="M829" s="125">
        <v>4</v>
      </c>
      <c r="N829" s="125">
        <v>4</v>
      </c>
      <c r="O829" s="125">
        <v>0</v>
      </c>
      <c r="P829" s="125">
        <v>0</v>
      </c>
      <c r="Q829" s="125">
        <v>0</v>
      </c>
      <c r="S829" s="146" t="str">
        <f t="shared" si="75"/>
        <v>Worker-Com-SV2</v>
      </c>
    </row>
    <row r="830" spans="1:19" x14ac:dyDescent="0.45">
      <c r="A830" s="144" t="str">
        <f t="shared" si="76"/>
        <v>SV2PBHA013</v>
      </c>
      <c r="B830" s="143" t="str">
        <f t="shared" si="77"/>
        <v>Jun2026_SV2PBHA013</v>
      </c>
      <c r="C830" s="143" t="str">
        <f>IF(A830="","",IF(COUNTIF($B$2:B829,B830)&gt;0,"⚠ DUPLICATE","OK"))</f>
        <v>OK</v>
      </c>
      <c r="D830" s="146" t="str">
        <f>IF($A830="","",IF(ISNA(_xlfn.XLOOKUP(TRIM($A830),MASTER_Workers!$B$2:$B$474,MASTER_Workers!$B$2:$B$474)),"Master Missing","OK"))</f>
        <v>OK</v>
      </c>
      <c r="E830" s="146" t="str">
        <f>IF(A830="","",IF(COUNTIF(Month_Engine!B:B,TRIM(J830))&gt;0,"OK","Missing"))</f>
        <v>OK</v>
      </c>
      <c r="F830" s="146">
        <f t="shared" si="78"/>
        <v>30</v>
      </c>
      <c r="G830" s="146">
        <f t="shared" si="73"/>
        <v>23</v>
      </c>
      <c r="H830" s="150" t="str">
        <f t="shared" si="74"/>
        <v>OK</v>
      </c>
      <c r="I830" s="443">
        <v>46203</v>
      </c>
      <c r="J830" s="125" t="s">
        <v>1468</v>
      </c>
      <c r="K830" s="125" t="s">
        <v>73</v>
      </c>
      <c r="L830" s="125">
        <v>23</v>
      </c>
      <c r="M830" s="125">
        <v>3</v>
      </c>
      <c r="N830" s="125">
        <v>4</v>
      </c>
      <c r="O830" s="125">
        <v>0</v>
      </c>
      <c r="P830" s="125">
        <v>0</v>
      </c>
      <c r="Q830" s="125">
        <v>0</v>
      </c>
      <c r="S830" s="146" t="str">
        <f t="shared" si="75"/>
        <v>Worker-Com-SV2</v>
      </c>
    </row>
    <row r="831" spans="1:19" x14ac:dyDescent="0.45">
      <c r="A831" s="144" t="str">
        <f t="shared" si="76"/>
        <v>SV2PBHA014</v>
      </c>
      <c r="B831" s="143" t="str">
        <f t="shared" si="77"/>
        <v>Jun2026_SV2PBHA014</v>
      </c>
      <c r="C831" s="143" t="str">
        <f>IF(A831="","",IF(COUNTIF($B$2:B830,B831)&gt;0,"⚠ DUPLICATE","OK"))</f>
        <v>OK</v>
      </c>
      <c r="D831" s="146" t="str">
        <f>IF($A831="","",IF(ISNA(_xlfn.XLOOKUP(TRIM($A831),MASTER_Workers!$B$2:$B$474,MASTER_Workers!$B$2:$B$474)),"Master Missing","OK"))</f>
        <v>OK</v>
      </c>
      <c r="E831" s="146" t="str">
        <f>IF(A831="","",IF(COUNTIF(Month_Engine!B:B,TRIM(J831))&gt;0,"OK","Missing"))</f>
        <v>OK</v>
      </c>
      <c r="F831" s="146">
        <f t="shared" si="78"/>
        <v>30</v>
      </c>
      <c r="G831" s="146">
        <f t="shared" si="73"/>
        <v>17</v>
      </c>
      <c r="H831" s="150" t="str">
        <f t="shared" si="74"/>
        <v>OK</v>
      </c>
      <c r="I831" s="443">
        <v>46203</v>
      </c>
      <c r="J831" s="125" t="s">
        <v>1469</v>
      </c>
      <c r="K831" s="125" t="s">
        <v>75</v>
      </c>
      <c r="L831" s="125">
        <v>17</v>
      </c>
      <c r="M831" s="125">
        <v>9</v>
      </c>
      <c r="N831" s="125">
        <v>4</v>
      </c>
      <c r="O831" s="125">
        <v>0</v>
      </c>
      <c r="P831" s="125">
        <v>0</v>
      </c>
      <c r="Q831" s="125">
        <v>0</v>
      </c>
      <c r="S831" s="146" t="str">
        <f t="shared" si="75"/>
        <v>Worker-Com-SV2</v>
      </c>
    </row>
    <row r="832" spans="1:19" x14ac:dyDescent="0.45">
      <c r="A832" s="144" t="str">
        <f t="shared" si="76"/>
        <v>SV2PBHA015</v>
      </c>
      <c r="B832" s="143" t="str">
        <f t="shared" si="77"/>
        <v>Jun2026_SV2PBHA015</v>
      </c>
      <c r="C832" s="143" t="str">
        <f>IF(A832="","",IF(COUNTIF($B$2:B831,B832)&gt;0,"⚠ DUPLICATE","OK"))</f>
        <v>OK</v>
      </c>
      <c r="D832" s="146" t="str">
        <f>IF($A832="","",IF(ISNA(_xlfn.XLOOKUP(TRIM($A832),MASTER_Workers!$B$2:$B$474,MASTER_Workers!$B$2:$B$474)),"Master Missing","OK"))</f>
        <v>OK</v>
      </c>
      <c r="E832" s="146" t="str">
        <f>IF(A832="","",IF(COUNTIF(Month_Engine!B:B,TRIM(J832))&gt;0,"OK","Missing"))</f>
        <v>OK</v>
      </c>
      <c r="F832" s="146">
        <f t="shared" si="78"/>
        <v>30</v>
      </c>
      <c r="G832" s="146">
        <f t="shared" si="73"/>
        <v>22</v>
      </c>
      <c r="H832" s="150" t="str">
        <f t="shared" si="74"/>
        <v>OK</v>
      </c>
      <c r="I832" s="443">
        <v>46203</v>
      </c>
      <c r="J832" s="125" t="s">
        <v>1470</v>
      </c>
      <c r="K832" s="125" t="s">
        <v>77</v>
      </c>
      <c r="L832" s="125">
        <v>22</v>
      </c>
      <c r="M832" s="125">
        <v>4</v>
      </c>
      <c r="N832" s="125">
        <v>4</v>
      </c>
      <c r="O832" s="125">
        <v>0</v>
      </c>
      <c r="P832" s="125">
        <v>0</v>
      </c>
      <c r="Q832" s="125">
        <v>0</v>
      </c>
      <c r="S832" s="146" t="str">
        <f t="shared" si="75"/>
        <v>Worker-Com-SV2</v>
      </c>
    </row>
    <row r="833" spans="1:19" x14ac:dyDescent="0.45">
      <c r="A833" s="144" t="str">
        <f t="shared" si="76"/>
        <v>SV2PBHA017</v>
      </c>
      <c r="B833" s="143" t="str">
        <f t="shared" si="77"/>
        <v>Jun2026_SV2PBHA017</v>
      </c>
      <c r="C833" s="143" t="str">
        <f>IF(A833="","",IF(COUNTIF($B$2:B832,B833)&gt;0,"⚠ DUPLICATE","OK"))</f>
        <v>OK</v>
      </c>
      <c r="D833" s="146" t="str">
        <f>IF($A833="","",IF(ISNA(_xlfn.XLOOKUP(TRIM($A833),MASTER_Workers!$B$2:$B$474,MASTER_Workers!$B$2:$B$474)),"Master Missing","OK"))</f>
        <v>OK</v>
      </c>
      <c r="E833" s="146" t="str">
        <f>IF(A833="","",IF(COUNTIF(Month_Engine!B:B,TRIM(J833))&gt;0,"OK","Missing"))</f>
        <v>OK</v>
      </c>
      <c r="F833" s="146">
        <f t="shared" si="78"/>
        <v>30</v>
      </c>
      <c r="G833" s="146">
        <f t="shared" si="73"/>
        <v>25</v>
      </c>
      <c r="H833" s="150" t="str">
        <f t="shared" si="74"/>
        <v>OK</v>
      </c>
      <c r="I833" s="443">
        <v>46203</v>
      </c>
      <c r="J833" s="125" t="s">
        <v>1473</v>
      </c>
      <c r="K833" s="125" t="s">
        <v>80</v>
      </c>
      <c r="L833" s="125">
        <v>25</v>
      </c>
      <c r="M833" s="125">
        <v>1</v>
      </c>
      <c r="N833" s="125">
        <v>4</v>
      </c>
      <c r="O833" s="125">
        <v>0</v>
      </c>
      <c r="P833" s="125">
        <v>0</v>
      </c>
      <c r="Q833" s="125">
        <v>0</v>
      </c>
      <c r="S833" s="146" t="str">
        <f t="shared" si="75"/>
        <v>Worker-Com-SV2</v>
      </c>
    </row>
    <row r="834" spans="1:19" x14ac:dyDescent="0.45">
      <c r="A834" s="144" t="str">
        <f t="shared" si="76"/>
        <v>SV2PBHA018</v>
      </c>
      <c r="B834" s="143" t="str">
        <f t="shared" si="77"/>
        <v>Jun2026_SV2PBHA018</v>
      </c>
      <c r="C834" s="143" t="str">
        <f>IF(A834="","",IF(COUNTIF($B$2:B833,B834)&gt;0,"⚠ DUPLICATE","OK"))</f>
        <v>OK</v>
      </c>
      <c r="D834" s="146" t="str">
        <f>IF($A834="","",IF(ISNA(_xlfn.XLOOKUP(TRIM($A834),MASTER_Workers!$B$2:$B$474,MASTER_Workers!$B$2:$B$474)),"Master Missing","OK"))</f>
        <v>OK</v>
      </c>
      <c r="E834" s="146" t="str">
        <f>IF(A834="","",IF(COUNTIF(Month_Engine!B:B,TRIM(J834))&gt;0,"OK","Missing"))</f>
        <v>OK</v>
      </c>
      <c r="F834" s="146">
        <f t="shared" si="78"/>
        <v>30</v>
      </c>
      <c r="G834" s="146">
        <f t="shared" si="73"/>
        <v>23</v>
      </c>
      <c r="H834" s="150" t="str">
        <f t="shared" si="74"/>
        <v>OK</v>
      </c>
      <c r="I834" s="443">
        <v>46203</v>
      </c>
      <c r="J834" s="125" t="s">
        <v>1474</v>
      </c>
      <c r="K834" s="125" t="s">
        <v>1475</v>
      </c>
      <c r="L834" s="125">
        <v>23</v>
      </c>
      <c r="M834" s="125">
        <v>3</v>
      </c>
      <c r="N834" s="125">
        <v>4</v>
      </c>
      <c r="O834" s="125">
        <v>0</v>
      </c>
      <c r="P834" s="125">
        <v>0</v>
      </c>
      <c r="Q834" s="125">
        <v>0</v>
      </c>
      <c r="S834" s="146" t="str">
        <f t="shared" si="75"/>
        <v>Worker-Com-SV2</v>
      </c>
    </row>
    <row r="835" spans="1:19" x14ac:dyDescent="0.45">
      <c r="A835" s="144" t="str">
        <f t="shared" si="76"/>
        <v>SV2PBHA019</v>
      </c>
      <c r="B835" s="143" t="str">
        <f t="shared" si="77"/>
        <v>Jun2026_SV2PBHA019</v>
      </c>
      <c r="C835" s="143" t="str">
        <f>IF(A835="","",IF(COUNTIF($B$2:B834,B835)&gt;0,"⚠ DUPLICATE","OK"))</f>
        <v>OK</v>
      </c>
      <c r="D835" s="146" t="str">
        <f>IF($A835="","",IF(ISNA(_xlfn.XLOOKUP(TRIM($A835),MASTER_Workers!$B$2:$B$474,MASTER_Workers!$B$2:$B$474)),"Master Missing","OK"))</f>
        <v>OK</v>
      </c>
      <c r="E835" s="146" t="str">
        <f>IF(A835="","",IF(COUNTIF(Month_Engine!B:B,TRIM(J835))&gt;0,"OK","Missing"))</f>
        <v>OK</v>
      </c>
      <c r="F835" s="146">
        <f t="shared" si="78"/>
        <v>30</v>
      </c>
      <c r="G835" s="146">
        <f t="shared" si="73"/>
        <v>23</v>
      </c>
      <c r="H835" s="150" t="str">
        <f t="shared" si="74"/>
        <v>OK</v>
      </c>
      <c r="I835" s="443">
        <v>46203</v>
      </c>
      <c r="J835" s="125" t="s">
        <v>1476</v>
      </c>
      <c r="K835" s="125" t="s">
        <v>1477</v>
      </c>
      <c r="L835" s="125">
        <v>23</v>
      </c>
      <c r="M835" s="125">
        <v>3</v>
      </c>
      <c r="N835" s="125">
        <v>4</v>
      </c>
      <c r="O835" s="125">
        <v>0</v>
      </c>
      <c r="P835" s="125">
        <v>0</v>
      </c>
      <c r="Q835" s="125">
        <v>0</v>
      </c>
      <c r="S835" s="146" t="str">
        <f t="shared" si="75"/>
        <v>Worker-Com-SV2</v>
      </c>
    </row>
    <row r="836" spans="1:19" x14ac:dyDescent="0.45">
      <c r="A836" s="144" t="str">
        <f t="shared" si="76"/>
        <v>SV2PBHA020</v>
      </c>
      <c r="B836" s="143" t="str">
        <f t="shared" si="77"/>
        <v>Jun2026_SV2PBHA020</v>
      </c>
      <c r="C836" s="143" t="str">
        <f>IF(A836="","",IF(COUNTIF($B$2:B835,B836)&gt;0,"⚠ DUPLICATE","OK"))</f>
        <v>OK</v>
      </c>
      <c r="D836" s="146" t="str">
        <f>IF($A836="","",IF(ISNA(_xlfn.XLOOKUP(TRIM($A836),MASTER_Workers!$B$2:$B$474,MASTER_Workers!$B$2:$B$474)),"Master Missing","OK"))</f>
        <v>OK</v>
      </c>
      <c r="E836" s="146" t="str">
        <f>IF(A836="","",IF(COUNTIF(Month_Engine!B:B,TRIM(J836))&gt;0,"OK","Missing"))</f>
        <v>OK</v>
      </c>
      <c r="F836" s="146">
        <f t="shared" si="78"/>
        <v>30</v>
      </c>
      <c r="G836" s="146">
        <f t="shared" ref="G836:G899" si="79">IF(A836="","",L836+O836+P836+R836+IF(ISNUMBER(SEARCH("Staff",S836)),N836,0))</f>
        <v>23</v>
      </c>
      <c r="H836" s="150" t="str">
        <f t="shared" ref="H836:H899" si="80">IF(A836="","",IF(AND(C836="OK",D836="OK",E836="OK",F836=DAY(EOMONTH(I836,0))),"OK","Mismatch"))</f>
        <v>OK</v>
      </c>
      <c r="I836" s="443">
        <v>46203</v>
      </c>
      <c r="J836" s="125" t="s">
        <v>1478</v>
      </c>
      <c r="K836" s="125" t="s">
        <v>86</v>
      </c>
      <c r="L836" s="125">
        <v>23</v>
      </c>
      <c r="M836" s="125">
        <v>3</v>
      </c>
      <c r="N836" s="125">
        <v>4</v>
      </c>
      <c r="O836" s="125">
        <v>0</v>
      </c>
      <c r="P836" s="125">
        <v>0</v>
      </c>
      <c r="Q836" s="125">
        <v>0</v>
      </c>
      <c r="S836" s="146" t="str">
        <f t="shared" ref="S836:S899" si="81">IF(LEFT(A836,6)="SV2PCO","Worker-SV2",
IF(LEFT(A836,5)="SV2ST","Staff-SV2",
IF(LEFT(A836,4)="SV2P","Worker-Com-SV2",
IF(LEFT(A836,5)="SK1ST","Staff-1",
IF(LEFT(A836,5)="SK3ST","Staff-3",
IF(LEFT(A836,5)="SK1CW","Worker-1",
IF(LEFT(A836,5)="SK3CW","Worker-3",
IF(LEFT(A836,5)="SK1WK","Worker-Com-1",
IF(LEFT(A836,5)="SK3WK","Worker-Com-3","")))))))))</f>
        <v>Worker-Com-SV2</v>
      </c>
    </row>
    <row r="837" spans="1:19" x14ac:dyDescent="0.45">
      <c r="A837" s="144" t="str">
        <f t="shared" ref="A837:A900" si="82">IF(J837="","",TRIM(J837))</f>
        <v>SV2PBHA021</v>
      </c>
      <c r="B837" s="143" t="str">
        <f t="shared" ref="B837:B900" si="83">IF(A837="","",TEXT(I837,"MMMYYYY")&amp;"_"&amp;TRIM(J837))</f>
        <v>Jun2026_SV2PBHA021</v>
      </c>
      <c r="C837" s="143" t="str">
        <f>IF(A837="","",IF(COUNTIF($B$2:B836,B837)&gt;0,"⚠ DUPLICATE","OK"))</f>
        <v>OK</v>
      </c>
      <c r="D837" s="146" t="str">
        <f>IF($A837="","",IF(ISNA(_xlfn.XLOOKUP(TRIM($A837),MASTER_Workers!$B$2:$B$474,MASTER_Workers!$B$2:$B$474)),"Master Missing","OK"))</f>
        <v>OK</v>
      </c>
      <c r="E837" s="146" t="str">
        <f>IF(A837="","",IF(COUNTIF(Month_Engine!B:B,TRIM(J837))&gt;0,"OK","Missing"))</f>
        <v>OK</v>
      </c>
      <c r="F837" s="146">
        <f t="shared" ref="F837:F900" si="84">IF(A837="","",SUM(L837:Q837))</f>
        <v>30</v>
      </c>
      <c r="G837" s="146">
        <f t="shared" si="79"/>
        <v>23</v>
      </c>
      <c r="H837" s="150" t="str">
        <f t="shared" si="80"/>
        <v>OK</v>
      </c>
      <c r="I837" s="443">
        <v>46203</v>
      </c>
      <c r="J837" s="125" t="s">
        <v>1479</v>
      </c>
      <c r="K837" s="125" t="s">
        <v>89</v>
      </c>
      <c r="L837" s="125">
        <v>23</v>
      </c>
      <c r="M837" s="125">
        <v>3</v>
      </c>
      <c r="N837" s="125">
        <v>4</v>
      </c>
      <c r="O837" s="125">
        <v>0</v>
      </c>
      <c r="P837" s="125">
        <v>0</v>
      </c>
      <c r="Q837" s="125">
        <v>0</v>
      </c>
      <c r="S837" s="146" t="str">
        <f t="shared" si="81"/>
        <v>Worker-Com-SV2</v>
      </c>
    </row>
    <row r="838" spans="1:19" x14ac:dyDescent="0.45">
      <c r="A838" s="144" t="str">
        <f t="shared" si="82"/>
        <v>SV2PBHA022</v>
      </c>
      <c r="B838" s="143" t="str">
        <f t="shared" si="83"/>
        <v>Jun2026_SV2PBHA022</v>
      </c>
      <c r="C838" s="143" t="str">
        <f>IF(A838="","",IF(COUNTIF($B$2:B837,B838)&gt;0,"⚠ DUPLICATE","OK"))</f>
        <v>OK</v>
      </c>
      <c r="D838" s="146" t="str">
        <f>IF($A838="","",IF(ISNA(_xlfn.XLOOKUP(TRIM($A838),MASTER_Workers!$B$2:$B$474,MASTER_Workers!$B$2:$B$474)),"Master Missing","OK"))</f>
        <v>OK</v>
      </c>
      <c r="E838" s="146" t="str">
        <f>IF(A838="","",IF(COUNTIF(Month_Engine!B:B,TRIM(J838))&gt;0,"OK","Missing"))</f>
        <v>OK</v>
      </c>
      <c r="F838" s="146">
        <f t="shared" si="84"/>
        <v>30</v>
      </c>
      <c r="G838" s="146">
        <f t="shared" si="79"/>
        <v>24</v>
      </c>
      <c r="H838" s="150" t="str">
        <f t="shared" si="80"/>
        <v>OK</v>
      </c>
      <c r="I838" s="443">
        <v>46203</v>
      </c>
      <c r="J838" s="125" t="s">
        <v>1480</v>
      </c>
      <c r="K838" s="125" t="s">
        <v>91</v>
      </c>
      <c r="L838" s="125">
        <v>24</v>
      </c>
      <c r="M838" s="125">
        <v>2</v>
      </c>
      <c r="N838" s="125">
        <v>4</v>
      </c>
      <c r="O838" s="125">
        <v>0</v>
      </c>
      <c r="P838" s="125">
        <v>0</v>
      </c>
      <c r="Q838" s="125">
        <v>0</v>
      </c>
      <c r="S838" s="146" t="str">
        <f t="shared" si="81"/>
        <v>Worker-Com-SV2</v>
      </c>
    </row>
    <row r="839" spans="1:19" x14ac:dyDescent="0.45">
      <c r="A839" s="144" t="str">
        <f t="shared" si="82"/>
        <v>SV2PBHA023</v>
      </c>
      <c r="B839" s="143" t="str">
        <f t="shared" si="83"/>
        <v>Jun2026_SV2PBHA023</v>
      </c>
      <c r="C839" s="143" t="str">
        <f>IF(A839="","",IF(COUNTIF($B$2:B838,B839)&gt;0,"⚠ DUPLICATE","OK"))</f>
        <v>OK</v>
      </c>
      <c r="D839" s="146" t="str">
        <f>IF($A839="","",IF(ISNA(_xlfn.XLOOKUP(TRIM($A839),MASTER_Workers!$B$2:$B$474,MASTER_Workers!$B$2:$B$474)),"Master Missing","OK"))</f>
        <v>OK</v>
      </c>
      <c r="E839" s="146" t="str">
        <f>IF(A839="","",IF(COUNTIF(Month_Engine!B:B,TRIM(J839))&gt;0,"OK","Missing"))</f>
        <v>OK</v>
      </c>
      <c r="F839" s="146">
        <f t="shared" si="84"/>
        <v>30</v>
      </c>
      <c r="G839" s="146">
        <f t="shared" si="79"/>
        <v>18</v>
      </c>
      <c r="H839" s="150" t="str">
        <f t="shared" si="80"/>
        <v>OK</v>
      </c>
      <c r="I839" s="443">
        <v>46203</v>
      </c>
      <c r="J839" s="125" t="s">
        <v>1481</v>
      </c>
      <c r="K839" s="125" t="s">
        <v>93</v>
      </c>
      <c r="L839" s="125">
        <v>18</v>
      </c>
      <c r="M839" s="125">
        <v>8</v>
      </c>
      <c r="N839" s="125">
        <v>4</v>
      </c>
      <c r="O839" s="125">
        <v>0</v>
      </c>
      <c r="P839" s="125">
        <v>0</v>
      </c>
      <c r="Q839" s="125">
        <v>0</v>
      </c>
      <c r="S839" s="146" t="str">
        <f t="shared" si="81"/>
        <v>Worker-Com-SV2</v>
      </c>
    </row>
    <row r="840" spans="1:19" x14ac:dyDescent="0.45">
      <c r="A840" s="144" t="str">
        <f t="shared" si="82"/>
        <v>SV2PBHA024</v>
      </c>
      <c r="B840" s="143" t="str">
        <f t="shared" si="83"/>
        <v>Jun2026_SV2PBHA024</v>
      </c>
      <c r="C840" s="143" t="str">
        <f>IF(A840="","",IF(COUNTIF($B$2:B839,B840)&gt;0,"⚠ DUPLICATE","OK"))</f>
        <v>OK</v>
      </c>
      <c r="D840" s="146" t="str">
        <f>IF($A840="","",IF(ISNA(_xlfn.XLOOKUP(TRIM($A840),MASTER_Workers!$B$2:$B$474,MASTER_Workers!$B$2:$B$474)),"Master Missing","OK"))</f>
        <v>OK</v>
      </c>
      <c r="E840" s="146" t="str">
        <f>IF(A840="","",IF(COUNTIF(Month_Engine!B:B,TRIM(J840))&gt;0,"OK","Missing"))</f>
        <v>OK</v>
      </c>
      <c r="F840" s="146">
        <f t="shared" si="84"/>
        <v>30</v>
      </c>
      <c r="G840" s="146">
        <f t="shared" si="79"/>
        <v>25</v>
      </c>
      <c r="H840" s="150" t="str">
        <f t="shared" si="80"/>
        <v>OK</v>
      </c>
      <c r="I840" s="443">
        <v>46203</v>
      </c>
      <c r="J840" s="125" t="s">
        <v>1482</v>
      </c>
      <c r="K840" s="125" t="s">
        <v>95</v>
      </c>
      <c r="L840" s="125">
        <v>25</v>
      </c>
      <c r="M840" s="125">
        <v>1</v>
      </c>
      <c r="N840" s="125">
        <v>4</v>
      </c>
      <c r="O840" s="125">
        <v>0</v>
      </c>
      <c r="P840" s="125">
        <v>0</v>
      </c>
      <c r="Q840" s="125">
        <v>0</v>
      </c>
      <c r="S840" s="146" t="str">
        <f t="shared" si="81"/>
        <v>Worker-Com-SV2</v>
      </c>
    </row>
    <row r="841" spans="1:19" x14ac:dyDescent="0.45">
      <c r="A841" s="144" t="str">
        <f t="shared" si="82"/>
        <v>SV2PBHA025</v>
      </c>
      <c r="B841" s="143" t="str">
        <f t="shared" si="83"/>
        <v>Jun2026_SV2PBHA025</v>
      </c>
      <c r="C841" s="143" t="str">
        <f>IF(A841="","",IF(COUNTIF($B$2:B840,B841)&gt;0,"⚠ DUPLICATE","OK"))</f>
        <v>OK</v>
      </c>
      <c r="D841" s="146" t="str">
        <f>IF($A841="","",IF(ISNA(_xlfn.XLOOKUP(TRIM($A841),MASTER_Workers!$B$2:$B$474,MASTER_Workers!$B$2:$B$474)),"Master Missing","OK"))</f>
        <v>OK</v>
      </c>
      <c r="E841" s="146" t="str">
        <f>IF(A841="","",IF(COUNTIF(Month_Engine!B:B,TRIM(J841))&gt;0,"OK","Missing"))</f>
        <v>OK</v>
      </c>
      <c r="F841" s="146">
        <f t="shared" si="84"/>
        <v>30</v>
      </c>
      <c r="G841" s="146">
        <f t="shared" si="79"/>
        <v>26</v>
      </c>
      <c r="H841" s="150" t="str">
        <f t="shared" si="80"/>
        <v>OK</v>
      </c>
      <c r="I841" s="443">
        <v>46203</v>
      </c>
      <c r="J841" s="125" t="s">
        <v>1483</v>
      </c>
      <c r="K841" s="125" t="s">
        <v>1484</v>
      </c>
      <c r="L841" s="125">
        <v>26</v>
      </c>
      <c r="M841" s="125">
        <v>0</v>
      </c>
      <c r="N841" s="125">
        <v>4</v>
      </c>
      <c r="O841" s="125">
        <v>0</v>
      </c>
      <c r="P841" s="125">
        <v>0</v>
      </c>
      <c r="Q841" s="125">
        <v>0</v>
      </c>
      <c r="S841" s="146" t="str">
        <f t="shared" si="81"/>
        <v>Worker-Com-SV2</v>
      </c>
    </row>
    <row r="842" spans="1:19" x14ac:dyDescent="0.45">
      <c r="A842" s="144" t="str">
        <f t="shared" si="82"/>
        <v>SV2PBHA026</v>
      </c>
      <c r="B842" s="143" t="str">
        <f t="shared" si="83"/>
        <v>Jun2026_SV2PBHA026</v>
      </c>
      <c r="C842" s="143" t="str">
        <f>IF(A842="","",IF(COUNTIF($B$2:B841,B842)&gt;0,"⚠ DUPLICATE","OK"))</f>
        <v>OK</v>
      </c>
      <c r="D842" s="146" t="str">
        <f>IF($A842="","",IF(ISNA(_xlfn.XLOOKUP(TRIM($A842),MASTER_Workers!$B$2:$B$474,MASTER_Workers!$B$2:$B$474)),"Master Missing","OK"))</f>
        <v>OK</v>
      </c>
      <c r="E842" s="146" t="str">
        <f>IF(A842="","",IF(COUNTIF(Month_Engine!B:B,TRIM(J842))&gt;0,"OK","Missing"))</f>
        <v>OK</v>
      </c>
      <c r="F842" s="146">
        <f t="shared" si="84"/>
        <v>30</v>
      </c>
      <c r="G842" s="146">
        <f t="shared" si="79"/>
        <v>22</v>
      </c>
      <c r="H842" s="150" t="str">
        <f t="shared" si="80"/>
        <v>OK</v>
      </c>
      <c r="I842" s="443">
        <v>46203</v>
      </c>
      <c r="J842" s="125" t="s">
        <v>1485</v>
      </c>
      <c r="K842" s="125" t="s">
        <v>99</v>
      </c>
      <c r="L842" s="125">
        <v>22</v>
      </c>
      <c r="M842" s="125">
        <v>4</v>
      </c>
      <c r="N842" s="125">
        <v>4</v>
      </c>
      <c r="O842" s="125">
        <v>0</v>
      </c>
      <c r="P842" s="125">
        <v>0</v>
      </c>
      <c r="Q842" s="125">
        <v>0</v>
      </c>
      <c r="S842" s="146" t="str">
        <f t="shared" si="81"/>
        <v>Worker-Com-SV2</v>
      </c>
    </row>
    <row r="843" spans="1:19" x14ac:dyDescent="0.45">
      <c r="A843" s="144" t="str">
        <f t="shared" si="82"/>
        <v>SV2PBHA027</v>
      </c>
      <c r="B843" s="143" t="str">
        <f t="shared" si="83"/>
        <v>Jun2026_SV2PBHA027</v>
      </c>
      <c r="C843" s="143" t="str">
        <f>IF(A843="","",IF(COUNTIF($B$2:B842,B843)&gt;0,"⚠ DUPLICATE","OK"))</f>
        <v>OK</v>
      </c>
      <c r="D843" s="146" t="str">
        <f>IF($A843="","",IF(ISNA(_xlfn.XLOOKUP(TRIM($A843),MASTER_Workers!$B$2:$B$474,MASTER_Workers!$B$2:$B$474)),"Master Missing","OK"))</f>
        <v>OK</v>
      </c>
      <c r="E843" s="146" t="str">
        <f>IF(A843="","",IF(COUNTIF(Month_Engine!B:B,TRIM(J843))&gt;0,"OK","Missing"))</f>
        <v>OK</v>
      </c>
      <c r="F843" s="146">
        <f t="shared" si="84"/>
        <v>30</v>
      </c>
      <c r="G843" s="146">
        <f t="shared" si="79"/>
        <v>17</v>
      </c>
      <c r="H843" s="150" t="str">
        <f t="shared" si="80"/>
        <v>OK</v>
      </c>
      <c r="I843" s="443">
        <v>46203</v>
      </c>
      <c r="J843" s="125" t="s">
        <v>1486</v>
      </c>
      <c r="K843" s="125" t="s">
        <v>101</v>
      </c>
      <c r="L843" s="125">
        <v>17</v>
      </c>
      <c r="M843" s="125">
        <v>9</v>
      </c>
      <c r="N843" s="125">
        <v>4</v>
      </c>
      <c r="O843" s="125">
        <v>0</v>
      </c>
      <c r="P843" s="125">
        <v>0</v>
      </c>
      <c r="Q843" s="125">
        <v>0</v>
      </c>
      <c r="S843" s="146" t="str">
        <f t="shared" si="81"/>
        <v>Worker-Com-SV2</v>
      </c>
    </row>
    <row r="844" spans="1:19" x14ac:dyDescent="0.45">
      <c r="A844" s="144" t="str">
        <f t="shared" si="82"/>
        <v>SV2PBHA028</v>
      </c>
      <c r="B844" s="143" t="str">
        <f t="shared" si="83"/>
        <v>Jun2026_SV2PBHA028</v>
      </c>
      <c r="C844" s="143" t="str">
        <f>IF(A844="","",IF(COUNTIF($B$2:B843,B844)&gt;0,"⚠ DUPLICATE","OK"))</f>
        <v>OK</v>
      </c>
      <c r="D844" s="146" t="str">
        <f>IF($A844="","",IF(ISNA(_xlfn.XLOOKUP(TRIM($A844),MASTER_Workers!$B$2:$B$474,MASTER_Workers!$B$2:$B$474)),"Master Missing","OK"))</f>
        <v>OK</v>
      </c>
      <c r="E844" s="146" t="str">
        <f>IF(A844="","",IF(COUNTIF(Month_Engine!B:B,TRIM(J844))&gt;0,"OK","Missing"))</f>
        <v>OK</v>
      </c>
      <c r="F844" s="146">
        <f t="shared" si="84"/>
        <v>30</v>
      </c>
      <c r="G844" s="146">
        <f t="shared" si="79"/>
        <v>24</v>
      </c>
      <c r="H844" s="150" t="str">
        <f t="shared" si="80"/>
        <v>OK</v>
      </c>
      <c r="I844" s="443">
        <v>46203</v>
      </c>
      <c r="J844" s="125" t="s">
        <v>1487</v>
      </c>
      <c r="K844" s="125" t="s">
        <v>1488</v>
      </c>
      <c r="L844" s="125">
        <v>24</v>
      </c>
      <c r="M844" s="125">
        <v>2</v>
      </c>
      <c r="N844" s="125">
        <v>4</v>
      </c>
      <c r="O844" s="125">
        <v>0</v>
      </c>
      <c r="P844" s="125">
        <v>0</v>
      </c>
      <c r="Q844" s="125">
        <v>0</v>
      </c>
      <c r="S844" s="146" t="str">
        <f t="shared" si="81"/>
        <v>Worker-Com-SV2</v>
      </c>
    </row>
    <row r="845" spans="1:19" x14ac:dyDescent="0.45">
      <c r="A845" s="144" t="str">
        <f t="shared" si="82"/>
        <v>SV2PBHA030</v>
      </c>
      <c r="B845" s="143" t="str">
        <f t="shared" si="83"/>
        <v>Jun2026_SV2PBHA030</v>
      </c>
      <c r="C845" s="143" t="str">
        <f>IF(A845="","",IF(COUNTIF($B$2:B844,B845)&gt;0,"⚠ DUPLICATE","OK"))</f>
        <v>OK</v>
      </c>
      <c r="D845" s="146" t="str">
        <f>IF($A845="","",IF(ISNA(_xlfn.XLOOKUP(TRIM($A845),MASTER_Workers!$B$2:$B$474,MASTER_Workers!$B$2:$B$474)),"Master Missing","OK"))</f>
        <v>OK</v>
      </c>
      <c r="E845" s="146" t="str">
        <f>IF(A845="","",IF(COUNTIF(Month_Engine!B:B,TRIM(J845))&gt;0,"OK","Missing"))</f>
        <v>OK</v>
      </c>
      <c r="F845" s="146">
        <f t="shared" si="84"/>
        <v>30</v>
      </c>
      <c r="G845" s="146">
        <f t="shared" si="79"/>
        <v>23</v>
      </c>
      <c r="H845" s="150" t="str">
        <f t="shared" si="80"/>
        <v>OK</v>
      </c>
      <c r="I845" s="443">
        <v>46203</v>
      </c>
      <c r="J845" s="125" t="s">
        <v>1489</v>
      </c>
      <c r="K845" s="125" t="s">
        <v>1490</v>
      </c>
      <c r="L845" s="125">
        <v>23</v>
      </c>
      <c r="M845" s="125">
        <v>3</v>
      </c>
      <c r="N845" s="125">
        <v>4</v>
      </c>
      <c r="O845" s="125">
        <v>0</v>
      </c>
      <c r="P845" s="125">
        <v>0</v>
      </c>
      <c r="Q845" s="125">
        <v>0</v>
      </c>
      <c r="S845" s="146" t="str">
        <f t="shared" si="81"/>
        <v>Worker-Com-SV2</v>
      </c>
    </row>
    <row r="846" spans="1:19" x14ac:dyDescent="0.45">
      <c r="A846" s="144" t="str">
        <f t="shared" si="82"/>
        <v>SV2PBHA031</v>
      </c>
      <c r="B846" s="143" t="str">
        <f t="shared" si="83"/>
        <v>Jun2026_SV2PBHA031</v>
      </c>
      <c r="C846" s="143" t="str">
        <f>IF(A846="","",IF(COUNTIF($B$2:B845,B846)&gt;0,"⚠ DUPLICATE","OK"))</f>
        <v>OK</v>
      </c>
      <c r="D846" s="146" t="str">
        <f>IF($A846="","",IF(ISNA(_xlfn.XLOOKUP(TRIM($A846),MASTER_Workers!$B$2:$B$474,MASTER_Workers!$B$2:$B$474)),"Master Missing","OK"))</f>
        <v>OK</v>
      </c>
      <c r="E846" s="146" t="str">
        <f>IF(A846="","",IF(COUNTIF(Month_Engine!B:B,TRIM(J846))&gt;0,"OK","Missing"))</f>
        <v>OK</v>
      </c>
      <c r="F846" s="146">
        <f t="shared" si="84"/>
        <v>30</v>
      </c>
      <c r="G846" s="146">
        <f t="shared" si="79"/>
        <v>24</v>
      </c>
      <c r="H846" s="150" t="str">
        <f t="shared" si="80"/>
        <v>OK</v>
      </c>
      <c r="I846" s="443">
        <v>46203</v>
      </c>
      <c r="J846" s="125" t="s">
        <v>1491</v>
      </c>
      <c r="K846" s="125" t="s">
        <v>1492</v>
      </c>
      <c r="L846" s="125">
        <v>24</v>
      </c>
      <c r="M846" s="125">
        <v>2</v>
      </c>
      <c r="N846" s="125">
        <v>4</v>
      </c>
      <c r="O846" s="125">
        <v>0</v>
      </c>
      <c r="P846" s="125">
        <v>0</v>
      </c>
      <c r="Q846" s="125">
        <v>0</v>
      </c>
      <c r="S846" s="146" t="str">
        <f t="shared" si="81"/>
        <v>Worker-Com-SV2</v>
      </c>
    </row>
    <row r="847" spans="1:19" x14ac:dyDescent="0.45">
      <c r="A847" s="144" t="str">
        <f t="shared" si="82"/>
        <v>SV2PBHA032</v>
      </c>
      <c r="B847" s="143" t="str">
        <f t="shared" si="83"/>
        <v>Jun2026_SV2PBHA032</v>
      </c>
      <c r="C847" s="143" t="str">
        <f>IF(A847="","",IF(COUNTIF($B$2:B846,B847)&gt;0,"⚠ DUPLICATE","OK"))</f>
        <v>OK</v>
      </c>
      <c r="D847" s="146" t="str">
        <f>IF($A847="","",IF(ISNA(_xlfn.XLOOKUP(TRIM($A847),MASTER_Workers!$B$2:$B$474,MASTER_Workers!$B$2:$B$474)),"Master Missing","OK"))</f>
        <v>OK</v>
      </c>
      <c r="E847" s="146" t="str">
        <f>IF(A847="","",IF(COUNTIF(Month_Engine!B:B,TRIM(J847))&gt;0,"OK","Missing"))</f>
        <v>OK</v>
      </c>
      <c r="F847" s="146">
        <f t="shared" si="84"/>
        <v>30</v>
      </c>
      <c r="G847" s="146">
        <f t="shared" si="79"/>
        <v>18</v>
      </c>
      <c r="H847" s="150" t="str">
        <f t="shared" si="80"/>
        <v>OK</v>
      </c>
      <c r="I847" s="443">
        <v>46203</v>
      </c>
      <c r="J847" s="125" t="s">
        <v>1493</v>
      </c>
      <c r="K847" s="125" t="s">
        <v>110</v>
      </c>
      <c r="L847" s="125">
        <v>18</v>
      </c>
      <c r="M847" s="125">
        <v>8</v>
      </c>
      <c r="N847" s="125">
        <v>4</v>
      </c>
      <c r="O847" s="125">
        <v>0</v>
      </c>
      <c r="P847" s="125">
        <v>0</v>
      </c>
      <c r="Q847" s="125">
        <v>0</v>
      </c>
      <c r="S847" s="146" t="str">
        <f t="shared" si="81"/>
        <v>Worker-Com-SV2</v>
      </c>
    </row>
    <row r="848" spans="1:19" x14ac:dyDescent="0.45">
      <c r="A848" s="144" t="str">
        <f t="shared" si="82"/>
        <v>SV2PBHA033</v>
      </c>
      <c r="B848" s="143" t="str">
        <f t="shared" si="83"/>
        <v>Jun2026_SV2PBHA033</v>
      </c>
      <c r="C848" s="143" t="str">
        <f>IF(A848="","",IF(COUNTIF($B$2:B847,B848)&gt;0,"⚠ DUPLICATE","OK"))</f>
        <v>OK</v>
      </c>
      <c r="D848" s="146" t="str">
        <f>IF($A848="","",IF(ISNA(_xlfn.XLOOKUP(TRIM($A848),MASTER_Workers!$B$2:$B$474,MASTER_Workers!$B$2:$B$474)),"Master Missing","OK"))</f>
        <v>OK</v>
      </c>
      <c r="E848" s="146" t="str">
        <f>IF(A848="","",IF(COUNTIF(Month_Engine!B:B,TRIM(J848))&gt;0,"OK","Missing"))</f>
        <v>OK</v>
      </c>
      <c r="F848" s="146">
        <f t="shared" si="84"/>
        <v>30</v>
      </c>
      <c r="G848" s="146">
        <f t="shared" si="79"/>
        <v>24</v>
      </c>
      <c r="H848" s="150" t="str">
        <f t="shared" si="80"/>
        <v>OK</v>
      </c>
      <c r="I848" s="443">
        <v>46203</v>
      </c>
      <c r="J848" s="125" t="s">
        <v>1494</v>
      </c>
      <c r="K848" s="125" t="s">
        <v>112</v>
      </c>
      <c r="L848" s="125">
        <v>24</v>
      </c>
      <c r="M848" s="125">
        <v>2</v>
      </c>
      <c r="N848" s="125">
        <v>4</v>
      </c>
      <c r="O848" s="125">
        <v>0</v>
      </c>
      <c r="P848" s="125">
        <v>0</v>
      </c>
      <c r="Q848" s="125">
        <v>0</v>
      </c>
      <c r="S848" s="146" t="str">
        <f t="shared" si="81"/>
        <v>Worker-Com-SV2</v>
      </c>
    </row>
    <row r="849" spans="1:19" x14ac:dyDescent="0.45">
      <c r="A849" s="144" t="str">
        <f t="shared" si="82"/>
        <v>SV2PBHA034</v>
      </c>
      <c r="B849" s="143" t="str">
        <f t="shared" si="83"/>
        <v>Jun2026_SV2PBHA034</v>
      </c>
      <c r="C849" s="143" t="str">
        <f>IF(A849="","",IF(COUNTIF($B$2:B848,B849)&gt;0,"⚠ DUPLICATE","OK"))</f>
        <v>OK</v>
      </c>
      <c r="D849" s="146" t="str">
        <f>IF($A849="","",IF(ISNA(_xlfn.XLOOKUP(TRIM($A849),MASTER_Workers!$B$2:$B$474,MASTER_Workers!$B$2:$B$474)),"Master Missing","OK"))</f>
        <v>OK</v>
      </c>
      <c r="E849" s="146" t="str">
        <f>IF(A849="","",IF(COUNTIF(Month_Engine!B:B,TRIM(J849))&gt;0,"OK","Missing"))</f>
        <v>OK</v>
      </c>
      <c r="F849" s="146">
        <f t="shared" si="84"/>
        <v>30</v>
      </c>
      <c r="G849" s="146">
        <f t="shared" si="79"/>
        <v>25</v>
      </c>
      <c r="H849" s="150" t="str">
        <f t="shared" si="80"/>
        <v>OK</v>
      </c>
      <c r="I849" s="443">
        <v>46203</v>
      </c>
      <c r="J849" s="125" t="s">
        <v>1495</v>
      </c>
      <c r="K849" s="125" t="s">
        <v>1496</v>
      </c>
      <c r="L849" s="125">
        <v>25</v>
      </c>
      <c r="M849" s="125">
        <v>1</v>
      </c>
      <c r="N849" s="125">
        <v>4</v>
      </c>
      <c r="O849" s="125">
        <v>0</v>
      </c>
      <c r="P849" s="125">
        <v>0</v>
      </c>
      <c r="Q849" s="125">
        <v>0</v>
      </c>
      <c r="S849" s="146" t="str">
        <f t="shared" si="81"/>
        <v>Worker-Com-SV2</v>
      </c>
    </row>
    <row r="850" spans="1:19" x14ac:dyDescent="0.45">
      <c r="A850" s="144" t="str">
        <f t="shared" si="82"/>
        <v>SV2PBHA035</v>
      </c>
      <c r="B850" s="143" t="str">
        <f t="shared" si="83"/>
        <v>Jun2026_SV2PBHA035</v>
      </c>
      <c r="C850" s="143" t="str">
        <f>IF(A850="","",IF(COUNTIF($B$2:B849,B850)&gt;0,"⚠ DUPLICATE","OK"))</f>
        <v>OK</v>
      </c>
      <c r="D850" s="146" t="str">
        <f>IF($A850="","",IF(ISNA(_xlfn.XLOOKUP(TRIM($A850),MASTER_Workers!$B$2:$B$474,MASTER_Workers!$B$2:$B$474)),"Master Missing","OK"))</f>
        <v>OK</v>
      </c>
      <c r="E850" s="146" t="str">
        <f>IF(A850="","",IF(COUNTIF(Month_Engine!B:B,TRIM(J850))&gt;0,"OK","Missing"))</f>
        <v>OK</v>
      </c>
      <c r="F850" s="146">
        <f t="shared" si="84"/>
        <v>30</v>
      </c>
      <c r="G850" s="146">
        <f t="shared" si="79"/>
        <v>24</v>
      </c>
      <c r="H850" s="150" t="str">
        <f t="shared" si="80"/>
        <v>OK</v>
      </c>
      <c r="I850" s="443">
        <v>46203</v>
      </c>
      <c r="J850" s="125" t="s">
        <v>1497</v>
      </c>
      <c r="K850" s="125" t="s">
        <v>1498</v>
      </c>
      <c r="L850" s="125">
        <v>24</v>
      </c>
      <c r="M850" s="125">
        <v>2</v>
      </c>
      <c r="N850" s="125">
        <v>4</v>
      </c>
      <c r="O850" s="125">
        <v>0</v>
      </c>
      <c r="P850" s="125">
        <v>0</v>
      </c>
      <c r="Q850" s="125">
        <v>0</v>
      </c>
      <c r="S850" s="146" t="str">
        <f t="shared" si="81"/>
        <v>Worker-Com-SV2</v>
      </c>
    </row>
    <row r="851" spans="1:19" x14ac:dyDescent="0.45">
      <c r="A851" s="144" t="str">
        <f t="shared" si="82"/>
        <v>SV2PBHA036</v>
      </c>
      <c r="B851" s="143" t="str">
        <f t="shared" si="83"/>
        <v>Jun2026_SV2PBHA036</v>
      </c>
      <c r="C851" s="143" t="str">
        <f>IF(A851="","",IF(COUNTIF($B$2:B850,B851)&gt;0,"⚠ DUPLICATE","OK"))</f>
        <v>OK</v>
      </c>
      <c r="D851" s="146" t="str">
        <f>IF($A851="","",IF(ISNA(_xlfn.XLOOKUP(TRIM($A851),MASTER_Workers!$B$2:$B$474,MASTER_Workers!$B$2:$B$474)),"Master Missing","OK"))</f>
        <v>OK</v>
      </c>
      <c r="E851" s="146" t="str">
        <f>IF(A851="","",IF(COUNTIF(Month_Engine!B:B,TRIM(J851))&gt;0,"OK","Missing"))</f>
        <v>OK</v>
      </c>
      <c r="F851" s="146">
        <f t="shared" si="84"/>
        <v>30</v>
      </c>
      <c r="G851" s="146">
        <f t="shared" si="79"/>
        <v>23</v>
      </c>
      <c r="H851" s="150" t="str">
        <f t="shared" si="80"/>
        <v>OK</v>
      </c>
      <c r="I851" s="443">
        <v>46203</v>
      </c>
      <c r="J851" s="125" t="s">
        <v>1499</v>
      </c>
      <c r="K851" s="125" t="s">
        <v>1500</v>
      </c>
      <c r="L851" s="125">
        <v>23</v>
      </c>
      <c r="M851" s="125">
        <v>3</v>
      </c>
      <c r="N851" s="125">
        <v>4</v>
      </c>
      <c r="O851" s="125">
        <v>0</v>
      </c>
      <c r="P851" s="125">
        <v>0</v>
      </c>
      <c r="Q851" s="125">
        <v>0</v>
      </c>
      <c r="S851" s="146" t="str">
        <f t="shared" si="81"/>
        <v>Worker-Com-SV2</v>
      </c>
    </row>
    <row r="852" spans="1:19" x14ac:dyDescent="0.45">
      <c r="A852" s="144" t="str">
        <f t="shared" si="82"/>
        <v>SV2PBHA037</v>
      </c>
      <c r="B852" s="143" t="str">
        <f t="shared" si="83"/>
        <v>Jun2026_SV2PBHA037</v>
      </c>
      <c r="C852" s="143" t="str">
        <f>IF(A852="","",IF(COUNTIF($B$2:B851,B852)&gt;0,"⚠ DUPLICATE","OK"))</f>
        <v>OK</v>
      </c>
      <c r="D852" s="146" t="str">
        <f>IF($A852="","",IF(ISNA(_xlfn.XLOOKUP(TRIM($A852),MASTER_Workers!$B$2:$B$474,MASTER_Workers!$B$2:$B$474)),"Master Missing","OK"))</f>
        <v>OK</v>
      </c>
      <c r="E852" s="146" t="str">
        <f>IF(A852="","",IF(COUNTIF(Month_Engine!B:B,TRIM(J852))&gt;0,"OK","Missing"))</f>
        <v>OK</v>
      </c>
      <c r="F852" s="146">
        <f t="shared" si="84"/>
        <v>30</v>
      </c>
      <c r="G852" s="146">
        <f t="shared" si="79"/>
        <v>22</v>
      </c>
      <c r="H852" s="150" t="str">
        <f t="shared" si="80"/>
        <v>OK</v>
      </c>
      <c r="I852" s="443">
        <v>46203</v>
      </c>
      <c r="J852" s="125" t="s">
        <v>1501</v>
      </c>
      <c r="K852" s="125" t="s">
        <v>1502</v>
      </c>
      <c r="L852" s="125">
        <v>22</v>
      </c>
      <c r="M852" s="125">
        <v>4</v>
      </c>
      <c r="N852" s="125">
        <v>4</v>
      </c>
      <c r="O852" s="125">
        <v>0</v>
      </c>
      <c r="P852" s="125">
        <v>0</v>
      </c>
      <c r="Q852" s="125">
        <v>0</v>
      </c>
      <c r="S852" s="146" t="str">
        <f t="shared" si="81"/>
        <v>Worker-Com-SV2</v>
      </c>
    </row>
    <row r="853" spans="1:19" x14ac:dyDescent="0.45">
      <c r="A853" s="144" t="str">
        <f t="shared" si="82"/>
        <v>SV2PBHA038</v>
      </c>
      <c r="B853" s="143" t="str">
        <f t="shared" si="83"/>
        <v>Jun2026_SV2PBHA038</v>
      </c>
      <c r="C853" s="143" t="str">
        <f>IF(A853="","",IF(COUNTIF($B$2:B852,B853)&gt;0,"⚠ DUPLICATE","OK"))</f>
        <v>OK</v>
      </c>
      <c r="D853" s="146" t="str">
        <f>IF($A853="","",IF(ISNA(_xlfn.XLOOKUP(TRIM($A853),MASTER_Workers!$B$2:$B$474,MASTER_Workers!$B$2:$B$474)),"Master Missing","OK"))</f>
        <v>OK</v>
      </c>
      <c r="E853" s="146" t="str">
        <f>IF(A853="","",IF(COUNTIF(Month_Engine!B:B,TRIM(J853))&gt;0,"OK","Missing"))</f>
        <v>OK</v>
      </c>
      <c r="F853" s="146">
        <f t="shared" si="84"/>
        <v>30</v>
      </c>
      <c r="G853" s="146">
        <f t="shared" si="79"/>
        <v>15.5</v>
      </c>
      <c r="H853" s="150" t="str">
        <f t="shared" si="80"/>
        <v>OK</v>
      </c>
      <c r="I853" s="443">
        <v>46203</v>
      </c>
      <c r="J853" s="125" t="s">
        <v>1503</v>
      </c>
      <c r="K853" s="125" t="s">
        <v>1504</v>
      </c>
      <c r="L853" s="125">
        <v>15.5</v>
      </c>
      <c r="M853" s="125">
        <v>10.5</v>
      </c>
      <c r="N853" s="125">
        <v>4</v>
      </c>
      <c r="O853" s="125">
        <v>0</v>
      </c>
      <c r="P853" s="125">
        <v>0</v>
      </c>
      <c r="Q853" s="125">
        <v>0</v>
      </c>
      <c r="S853" s="146" t="str">
        <f t="shared" si="81"/>
        <v>Worker-Com-SV2</v>
      </c>
    </row>
    <row r="854" spans="1:19" x14ac:dyDescent="0.45">
      <c r="A854" s="144" t="str">
        <f t="shared" si="82"/>
        <v>SV2PBHA039</v>
      </c>
      <c r="B854" s="143" t="str">
        <f t="shared" si="83"/>
        <v>Jun2026_SV2PBHA039</v>
      </c>
      <c r="C854" s="143" t="str">
        <f>IF(A854="","",IF(COUNTIF($B$2:B853,B854)&gt;0,"⚠ DUPLICATE","OK"))</f>
        <v>OK</v>
      </c>
      <c r="D854" s="146" t="str">
        <f>IF($A854="","",IF(ISNA(_xlfn.XLOOKUP(TRIM($A854),MASTER_Workers!$B$2:$B$474,MASTER_Workers!$B$2:$B$474)),"Master Missing","OK"))</f>
        <v>OK</v>
      </c>
      <c r="E854" s="146" t="str">
        <f>IF(A854="","",IF(COUNTIF(Month_Engine!B:B,TRIM(J854))&gt;0,"OK","Missing"))</f>
        <v>OK</v>
      </c>
      <c r="F854" s="146">
        <f t="shared" si="84"/>
        <v>30</v>
      </c>
      <c r="G854" s="146">
        <f t="shared" si="79"/>
        <v>25</v>
      </c>
      <c r="H854" s="150" t="str">
        <f t="shared" si="80"/>
        <v>OK</v>
      </c>
      <c r="I854" s="443">
        <v>46203</v>
      </c>
      <c r="J854" s="125" t="s">
        <v>1505</v>
      </c>
      <c r="K854" s="125" t="s">
        <v>1506</v>
      </c>
      <c r="L854" s="125">
        <v>25</v>
      </c>
      <c r="M854" s="125">
        <v>1</v>
      </c>
      <c r="N854" s="125">
        <v>4</v>
      </c>
      <c r="O854" s="125">
        <v>0</v>
      </c>
      <c r="P854" s="125">
        <v>0</v>
      </c>
      <c r="Q854" s="125">
        <v>0</v>
      </c>
      <c r="S854" s="146" t="str">
        <f t="shared" si="81"/>
        <v>Worker-Com-SV2</v>
      </c>
    </row>
    <row r="855" spans="1:19" x14ac:dyDescent="0.45">
      <c r="A855" s="144" t="str">
        <f t="shared" si="82"/>
        <v>SV2PBHA040</v>
      </c>
      <c r="B855" s="143" t="str">
        <f t="shared" si="83"/>
        <v>Jun2026_SV2PBHA040</v>
      </c>
      <c r="C855" s="143" t="str">
        <f>IF(A855="","",IF(COUNTIF($B$2:B854,B855)&gt;0,"⚠ DUPLICATE","OK"))</f>
        <v>OK</v>
      </c>
      <c r="D855" s="146" t="str">
        <f>IF($A855="","",IF(ISNA(_xlfn.XLOOKUP(TRIM($A855),MASTER_Workers!$B$2:$B$474,MASTER_Workers!$B$2:$B$474)),"Master Missing","OK"))</f>
        <v>OK</v>
      </c>
      <c r="E855" s="146" t="str">
        <f>IF(A855="","",IF(COUNTIF(Month_Engine!B:B,TRIM(J855))&gt;0,"OK","Missing"))</f>
        <v>OK</v>
      </c>
      <c r="F855" s="146">
        <f t="shared" si="84"/>
        <v>30</v>
      </c>
      <c r="G855" s="146">
        <f t="shared" si="79"/>
        <v>25</v>
      </c>
      <c r="H855" s="150" t="str">
        <f t="shared" si="80"/>
        <v>OK</v>
      </c>
      <c r="I855" s="443">
        <v>46203</v>
      </c>
      <c r="J855" s="125" t="s">
        <v>1507</v>
      </c>
      <c r="K855" s="125" t="s">
        <v>1508</v>
      </c>
      <c r="L855" s="125">
        <v>25</v>
      </c>
      <c r="M855" s="125">
        <v>1</v>
      </c>
      <c r="N855" s="125">
        <v>4</v>
      </c>
      <c r="O855" s="125">
        <v>0</v>
      </c>
      <c r="P855" s="125">
        <v>0</v>
      </c>
      <c r="Q855" s="125">
        <v>0</v>
      </c>
      <c r="S855" s="146" t="str">
        <f t="shared" si="81"/>
        <v>Worker-Com-SV2</v>
      </c>
    </row>
    <row r="856" spans="1:19" x14ac:dyDescent="0.45">
      <c r="A856" s="144" t="str">
        <f t="shared" si="82"/>
        <v>SV2PBHA041</v>
      </c>
      <c r="B856" s="143" t="str">
        <f t="shared" si="83"/>
        <v>Jun2026_SV2PBHA041</v>
      </c>
      <c r="C856" s="143" t="str">
        <f>IF(A856="","",IF(COUNTIF($B$2:B855,B856)&gt;0,"⚠ DUPLICATE","OK"))</f>
        <v>OK</v>
      </c>
      <c r="D856" s="146" t="str">
        <f>IF($A856="","",IF(ISNA(_xlfn.XLOOKUP(TRIM($A856),MASTER_Workers!$B$2:$B$474,MASTER_Workers!$B$2:$B$474)),"Master Missing","OK"))</f>
        <v>OK</v>
      </c>
      <c r="E856" s="146" t="str">
        <f>IF(A856="","",IF(COUNTIF(Month_Engine!B:B,TRIM(J856))&gt;0,"OK","Missing"))</f>
        <v>OK</v>
      </c>
      <c r="F856" s="146">
        <f t="shared" si="84"/>
        <v>30</v>
      </c>
      <c r="G856" s="146">
        <f t="shared" si="79"/>
        <v>26</v>
      </c>
      <c r="H856" s="150" t="str">
        <f t="shared" si="80"/>
        <v>OK</v>
      </c>
      <c r="I856" s="443">
        <v>46203</v>
      </c>
      <c r="J856" s="125" t="s">
        <v>1509</v>
      </c>
      <c r="K856" s="125" t="s">
        <v>1510</v>
      </c>
      <c r="L856" s="125">
        <v>26</v>
      </c>
      <c r="M856" s="125">
        <v>0</v>
      </c>
      <c r="N856" s="125">
        <v>4</v>
      </c>
      <c r="O856" s="125">
        <v>0</v>
      </c>
      <c r="P856" s="125">
        <v>0</v>
      </c>
      <c r="Q856" s="125">
        <v>0</v>
      </c>
      <c r="S856" s="146" t="str">
        <f t="shared" si="81"/>
        <v>Worker-Com-SV2</v>
      </c>
    </row>
    <row r="857" spans="1:19" x14ac:dyDescent="0.45">
      <c r="A857" s="144" t="str">
        <f t="shared" si="82"/>
        <v>SV2PBHA044</v>
      </c>
      <c r="B857" s="143" t="str">
        <f t="shared" si="83"/>
        <v>Jun2026_SV2PBHA044</v>
      </c>
      <c r="C857" s="143" t="str">
        <f>IF(A857="","",IF(COUNTIF($B$2:B856,B857)&gt;0,"⚠ DUPLICATE","OK"))</f>
        <v>OK</v>
      </c>
      <c r="D857" s="146" t="str">
        <f>IF($A857="","",IF(ISNA(_xlfn.XLOOKUP(TRIM($A857),MASTER_Workers!$B$2:$B$474,MASTER_Workers!$B$2:$B$474)),"Master Missing","OK"))</f>
        <v>OK</v>
      </c>
      <c r="E857" s="146" t="str">
        <f>IF(A857="","",IF(COUNTIF(Month_Engine!B:B,TRIM(J857))&gt;0,"OK","Missing"))</f>
        <v>OK</v>
      </c>
      <c r="F857" s="146">
        <f t="shared" si="84"/>
        <v>30</v>
      </c>
      <c r="G857" s="146">
        <f t="shared" si="79"/>
        <v>19</v>
      </c>
      <c r="H857" s="150" t="str">
        <f t="shared" si="80"/>
        <v>OK</v>
      </c>
      <c r="I857" s="443">
        <v>46203</v>
      </c>
      <c r="J857" s="125" t="s">
        <v>1511</v>
      </c>
      <c r="K857" s="125" t="s">
        <v>1512</v>
      </c>
      <c r="L857" s="125">
        <v>19</v>
      </c>
      <c r="M857" s="125">
        <v>7</v>
      </c>
      <c r="N857" s="125">
        <v>4</v>
      </c>
      <c r="O857" s="125">
        <v>0</v>
      </c>
      <c r="P857" s="125">
        <v>0</v>
      </c>
      <c r="Q857" s="125">
        <v>0</v>
      </c>
      <c r="S857" s="146" t="str">
        <f t="shared" si="81"/>
        <v>Worker-Com-SV2</v>
      </c>
    </row>
    <row r="858" spans="1:19" x14ac:dyDescent="0.45">
      <c r="A858" s="144" t="str">
        <f t="shared" si="82"/>
        <v>SV2PCOM002</v>
      </c>
      <c r="B858" s="143" t="str">
        <f t="shared" si="83"/>
        <v>Jun2026_SV2PCOM002</v>
      </c>
      <c r="C858" s="143" t="str">
        <f>IF(A858="","",IF(COUNTIF($B$2:B857,B858)&gt;0,"⚠ DUPLICATE","OK"))</f>
        <v>OK</v>
      </c>
      <c r="D858" s="146" t="str">
        <f>IF($A858="","",IF(ISNA(_xlfn.XLOOKUP(TRIM($A858),MASTER_Workers!$B$2:$B$474,MASTER_Workers!$B$2:$B$474)),"Master Missing","OK"))</f>
        <v>OK</v>
      </c>
      <c r="E858" s="146" t="str">
        <f>IF(A858="","",IF(COUNTIF(Month_Engine!B:B,TRIM(J858))&gt;0,"OK","Missing"))</f>
        <v>OK</v>
      </c>
      <c r="F858" s="146">
        <f t="shared" si="84"/>
        <v>30</v>
      </c>
      <c r="G858" s="146">
        <f t="shared" si="79"/>
        <v>20</v>
      </c>
      <c r="H858" s="150" t="str">
        <f t="shared" si="80"/>
        <v>OK</v>
      </c>
      <c r="I858" s="443">
        <v>46203</v>
      </c>
      <c r="J858" s="125" t="s">
        <v>1515</v>
      </c>
      <c r="K858" s="125" t="s">
        <v>173</v>
      </c>
      <c r="L858" s="125">
        <v>20</v>
      </c>
      <c r="M858" s="125">
        <v>6</v>
      </c>
      <c r="N858" s="125">
        <v>4</v>
      </c>
      <c r="O858" s="125">
        <v>0</v>
      </c>
      <c r="P858" s="125">
        <v>0</v>
      </c>
      <c r="Q858" s="125">
        <v>0</v>
      </c>
      <c r="S858" s="146" t="str">
        <f t="shared" si="81"/>
        <v>Worker-SV2</v>
      </c>
    </row>
    <row r="859" spans="1:19" x14ac:dyDescent="0.45">
      <c r="A859" s="144" t="str">
        <f t="shared" si="82"/>
        <v>SV2PCOM003</v>
      </c>
      <c r="B859" s="143" t="str">
        <f t="shared" si="83"/>
        <v>Jun2026_SV2PCOM003</v>
      </c>
      <c r="C859" s="143" t="str">
        <f>IF(A859="","",IF(COUNTIF($B$2:B858,B859)&gt;0,"⚠ DUPLICATE","OK"))</f>
        <v>OK</v>
      </c>
      <c r="D859" s="146" t="str">
        <f>IF($A859="","",IF(ISNA(_xlfn.XLOOKUP(TRIM($A859),MASTER_Workers!$B$2:$B$474,MASTER_Workers!$B$2:$B$474)),"Master Missing","OK"))</f>
        <v>OK</v>
      </c>
      <c r="E859" s="146" t="str">
        <f>IF(A859="","",IF(COUNTIF(Month_Engine!B:B,TRIM(J859))&gt;0,"OK","Missing"))</f>
        <v>OK</v>
      </c>
      <c r="F859" s="146">
        <f t="shared" si="84"/>
        <v>30</v>
      </c>
      <c r="G859" s="146">
        <f t="shared" si="79"/>
        <v>24</v>
      </c>
      <c r="H859" s="150" t="str">
        <f t="shared" si="80"/>
        <v>OK</v>
      </c>
      <c r="I859" s="443">
        <v>46203</v>
      </c>
      <c r="J859" s="125" t="s">
        <v>1516</v>
      </c>
      <c r="K859" s="125" t="s">
        <v>177</v>
      </c>
      <c r="L859" s="125">
        <v>24</v>
      </c>
      <c r="M859" s="125">
        <v>2</v>
      </c>
      <c r="N859" s="125">
        <v>4</v>
      </c>
      <c r="O859" s="125">
        <v>0</v>
      </c>
      <c r="P859" s="125">
        <v>0</v>
      </c>
      <c r="Q859" s="125">
        <v>0</v>
      </c>
      <c r="S859" s="146" t="str">
        <f t="shared" si="81"/>
        <v>Worker-SV2</v>
      </c>
    </row>
    <row r="860" spans="1:19" x14ac:dyDescent="0.45">
      <c r="A860" s="144" t="str">
        <f t="shared" si="82"/>
        <v>SV2PCOM004</v>
      </c>
      <c r="B860" s="143" t="str">
        <f t="shared" si="83"/>
        <v>Jun2026_SV2PCOM004</v>
      </c>
      <c r="C860" s="143" t="str">
        <f>IF(A860="","",IF(COUNTIF($B$2:B859,B860)&gt;0,"⚠ DUPLICATE","OK"))</f>
        <v>OK</v>
      </c>
      <c r="D860" s="146" t="str">
        <f>IF($A860="","",IF(ISNA(_xlfn.XLOOKUP(TRIM($A860),MASTER_Workers!$B$2:$B$474,MASTER_Workers!$B$2:$B$474)),"Master Missing","OK"))</f>
        <v>OK</v>
      </c>
      <c r="E860" s="146" t="str">
        <f>IF(A860="","",IF(COUNTIF(Month_Engine!B:B,TRIM(J860))&gt;0,"OK","Missing"))</f>
        <v>OK</v>
      </c>
      <c r="F860" s="146">
        <f t="shared" si="84"/>
        <v>30</v>
      </c>
      <c r="G860" s="146">
        <f t="shared" si="79"/>
        <v>23</v>
      </c>
      <c r="H860" s="150" t="str">
        <f t="shared" si="80"/>
        <v>OK</v>
      </c>
      <c r="I860" s="443">
        <v>46203</v>
      </c>
      <c r="J860" s="125" t="s">
        <v>1517</v>
      </c>
      <c r="K860" s="125" t="s">
        <v>185</v>
      </c>
      <c r="L860" s="125">
        <v>23</v>
      </c>
      <c r="M860" s="125">
        <v>3</v>
      </c>
      <c r="N860" s="125">
        <v>4</v>
      </c>
      <c r="O860" s="125">
        <v>0</v>
      </c>
      <c r="P860" s="125">
        <v>0</v>
      </c>
      <c r="Q860" s="125">
        <v>0</v>
      </c>
      <c r="S860" s="146" t="str">
        <f t="shared" si="81"/>
        <v>Worker-SV2</v>
      </c>
    </row>
    <row r="861" spans="1:19" x14ac:dyDescent="0.45">
      <c r="A861" s="144" t="str">
        <f t="shared" si="82"/>
        <v>SV2PCOM006</v>
      </c>
      <c r="B861" s="143" t="str">
        <f t="shared" si="83"/>
        <v>Jun2026_SV2PCOM006</v>
      </c>
      <c r="C861" s="143" t="str">
        <f>IF(A861="","",IF(COUNTIF($B$2:B860,B861)&gt;0,"⚠ DUPLICATE","OK"))</f>
        <v>OK</v>
      </c>
      <c r="D861" s="146" t="str">
        <f>IF($A861="","",IF(ISNA(_xlfn.XLOOKUP(TRIM($A861),MASTER_Workers!$B$2:$B$474,MASTER_Workers!$B$2:$B$474)),"Master Missing","OK"))</f>
        <v>OK</v>
      </c>
      <c r="E861" s="146" t="str">
        <f>IF(A861="","",IF(COUNTIF(Month_Engine!B:B,TRIM(J861))&gt;0,"OK","Missing"))</f>
        <v>OK</v>
      </c>
      <c r="F861" s="146">
        <f t="shared" si="84"/>
        <v>30</v>
      </c>
      <c r="G861" s="146">
        <f t="shared" si="79"/>
        <v>23</v>
      </c>
      <c r="H861" s="150" t="str">
        <f t="shared" si="80"/>
        <v>OK</v>
      </c>
      <c r="I861" s="443">
        <v>46203</v>
      </c>
      <c r="J861" s="125" t="s">
        <v>1520</v>
      </c>
      <c r="K861" s="125" t="s">
        <v>222</v>
      </c>
      <c r="L861" s="125">
        <v>23</v>
      </c>
      <c r="M861" s="125">
        <v>3</v>
      </c>
      <c r="N861" s="125">
        <v>4</v>
      </c>
      <c r="O861" s="125">
        <v>0</v>
      </c>
      <c r="P861" s="125">
        <v>0</v>
      </c>
      <c r="Q861" s="125">
        <v>0</v>
      </c>
      <c r="S861" s="146" t="str">
        <f t="shared" si="81"/>
        <v>Worker-SV2</v>
      </c>
    </row>
    <row r="862" spans="1:19" x14ac:dyDescent="0.45">
      <c r="A862" s="144" t="str">
        <f t="shared" si="82"/>
        <v>SV2PCOM007</v>
      </c>
      <c r="B862" s="143" t="str">
        <f t="shared" si="83"/>
        <v>Jun2026_SV2PCOM007</v>
      </c>
      <c r="C862" s="143" t="str">
        <f>IF(A862="","",IF(COUNTIF($B$2:B861,B862)&gt;0,"⚠ DUPLICATE","OK"))</f>
        <v>OK</v>
      </c>
      <c r="D862" s="146" t="str">
        <f>IF($A862="","",IF(ISNA(_xlfn.XLOOKUP(TRIM($A862),MASTER_Workers!$B$2:$B$474,MASTER_Workers!$B$2:$B$474)),"Master Missing","OK"))</f>
        <v>OK</v>
      </c>
      <c r="E862" s="146" t="str">
        <f>IF(A862="","",IF(COUNTIF(Month_Engine!B:B,TRIM(J862))&gt;0,"OK","Missing"))</f>
        <v>OK</v>
      </c>
      <c r="F862" s="146">
        <f t="shared" si="84"/>
        <v>30</v>
      </c>
      <c r="G862" s="146">
        <f t="shared" si="79"/>
        <v>25</v>
      </c>
      <c r="H862" s="150" t="str">
        <f t="shared" si="80"/>
        <v>OK</v>
      </c>
      <c r="I862" s="443">
        <v>46203</v>
      </c>
      <c r="J862" s="125" t="s">
        <v>1521</v>
      </c>
      <c r="K862" s="125" t="s">
        <v>228</v>
      </c>
      <c r="L862" s="125">
        <v>24</v>
      </c>
      <c r="M862" s="125">
        <v>1</v>
      </c>
      <c r="N862" s="125">
        <v>4</v>
      </c>
      <c r="O862" s="125">
        <v>0</v>
      </c>
      <c r="P862" s="125">
        <v>1</v>
      </c>
      <c r="Q862" s="125">
        <v>0</v>
      </c>
      <c r="S862" s="146" t="str">
        <f t="shared" si="81"/>
        <v>Worker-SV2</v>
      </c>
    </row>
    <row r="863" spans="1:19" x14ac:dyDescent="0.45">
      <c r="A863" s="144" t="str">
        <f t="shared" si="82"/>
        <v>SV2PCOM008</v>
      </c>
      <c r="B863" s="143" t="str">
        <f t="shared" si="83"/>
        <v>Jun2026_SV2PCOM008</v>
      </c>
      <c r="C863" s="143" t="str">
        <f>IF(A863="","",IF(COUNTIF($B$2:B862,B863)&gt;0,"⚠ DUPLICATE","OK"))</f>
        <v>OK</v>
      </c>
      <c r="D863" s="146" t="str">
        <f>IF($A863="","",IF(ISNA(_xlfn.XLOOKUP(TRIM($A863),MASTER_Workers!$B$2:$B$474,MASTER_Workers!$B$2:$B$474)),"Master Missing","OK"))</f>
        <v>OK</v>
      </c>
      <c r="E863" s="146" t="str">
        <f>IF(A863="","",IF(COUNTIF(Month_Engine!B:B,TRIM(J863))&gt;0,"OK","Missing"))</f>
        <v>OK</v>
      </c>
      <c r="F863" s="146">
        <f t="shared" si="84"/>
        <v>30</v>
      </c>
      <c r="G863" s="146">
        <f t="shared" si="79"/>
        <v>26</v>
      </c>
      <c r="H863" s="150" t="str">
        <f t="shared" si="80"/>
        <v>OK</v>
      </c>
      <c r="I863" s="443">
        <v>46203</v>
      </c>
      <c r="J863" s="125" t="s">
        <v>1522</v>
      </c>
      <c r="K863" s="125" t="s">
        <v>230</v>
      </c>
      <c r="L863" s="125">
        <v>17</v>
      </c>
      <c r="M863" s="125">
        <v>0</v>
      </c>
      <c r="N863" s="125">
        <v>4</v>
      </c>
      <c r="O863" s="125">
        <v>0</v>
      </c>
      <c r="P863" s="125">
        <v>9</v>
      </c>
      <c r="Q863" s="125">
        <v>0</v>
      </c>
      <c r="S863" s="146" t="str">
        <f t="shared" si="81"/>
        <v>Worker-SV2</v>
      </c>
    </row>
    <row r="864" spans="1:19" x14ac:dyDescent="0.45">
      <c r="A864" s="144" t="str">
        <f t="shared" si="82"/>
        <v>SV2PCOM009</v>
      </c>
      <c r="B864" s="143" t="str">
        <f t="shared" si="83"/>
        <v>Jun2026_SV2PCOM009</v>
      </c>
      <c r="C864" s="143" t="str">
        <f>IF(A864="","",IF(COUNTIF($B$2:B863,B864)&gt;0,"⚠ DUPLICATE","OK"))</f>
        <v>OK</v>
      </c>
      <c r="D864" s="146" t="str">
        <f>IF($A864="","",IF(ISNA(_xlfn.XLOOKUP(TRIM($A864),MASTER_Workers!$B$2:$B$474,MASTER_Workers!$B$2:$B$474)),"Master Missing","OK"))</f>
        <v>OK</v>
      </c>
      <c r="E864" s="146" t="str">
        <f>IF(A864="","",IF(COUNTIF(Month_Engine!B:B,TRIM(J864))&gt;0,"OK","Missing"))</f>
        <v>OK</v>
      </c>
      <c r="F864" s="146">
        <f t="shared" si="84"/>
        <v>30</v>
      </c>
      <c r="G864" s="146">
        <f t="shared" si="79"/>
        <v>25</v>
      </c>
      <c r="H864" s="150" t="str">
        <f t="shared" si="80"/>
        <v>OK</v>
      </c>
      <c r="I864" s="443">
        <v>46203</v>
      </c>
      <c r="J864" s="125" t="s">
        <v>1523</v>
      </c>
      <c r="K864" s="125" t="s">
        <v>232</v>
      </c>
      <c r="L864" s="125">
        <v>25</v>
      </c>
      <c r="M864" s="125">
        <v>1</v>
      </c>
      <c r="N864" s="125">
        <v>4</v>
      </c>
      <c r="O864" s="125">
        <v>0</v>
      </c>
      <c r="P864" s="125">
        <v>0</v>
      </c>
      <c r="Q864" s="125">
        <v>0</v>
      </c>
      <c r="S864" s="146" t="str">
        <f t="shared" si="81"/>
        <v>Worker-SV2</v>
      </c>
    </row>
    <row r="865" spans="1:19" x14ac:dyDescent="0.45">
      <c r="A865" s="144" t="str">
        <f t="shared" si="82"/>
        <v>SV2PCOM010</v>
      </c>
      <c r="B865" s="143" t="str">
        <f t="shared" si="83"/>
        <v>Jun2026_SV2PCOM010</v>
      </c>
      <c r="C865" s="143" t="str">
        <f>IF(A865="","",IF(COUNTIF($B$2:B864,B865)&gt;0,"⚠ DUPLICATE","OK"))</f>
        <v>OK</v>
      </c>
      <c r="D865" s="146" t="str">
        <f>IF($A865="","",IF(ISNA(_xlfn.XLOOKUP(TRIM($A865),MASTER_Workers!$B$2:$B$474,MASTER_Workers!$B$2:$B$474)),"Master Missing","OK"))</f>
        <v>OK</v>
      </c>
      <c r="E865" s="146" t="str">
        <f>IF(A865="","",IF(COUNTIF(Month_Engine!B:B,TRIM(J865))&gt;0,"OK","Missing"))</f>
        <v>OK</v>
      </c>
      <c r="F865" s="146">
        <f t="shared" si="84"/>
        <v>30</v>
      </c>
      <c r="G865" s="146">
        <f t="shared" si="79"/>
        <v>20</v>
      </c>
      <c r="H865" s="150" t="str">
        <f t="shared" si="80"/>
        <v>OK</v>
      </c>
      <c r="I865" s="443">
        <v>46203</v>
      </c>
      <c r="J865" s="125" t="s">
        <v>1524</v>
      </c>
      <c r="K865" s="125" t="s">
        <v>255</v>
      </c>
      <c r="L865" s="125">
        <v>20</v>
      </c>
      <c r="M865" s="125">
        <v>6</v>
      </c>
      <c r="N865" s="125">
        <v>4</v>
      </c>
      <c r="O865" s="125">
        <v>0</v>
      </c>
      <c r="P865" s="125">
        <v>0</v>
      </c>
      <c r="Q865" s="125">
        <v>0</v>
      </c>
      <c r="S865" s="146" t="str">
        <f t="shared" si="81"/>
        <v>Worker-SV2</v>
      </c>
    </row>
    <row r="866" spans="1:19" x14ac:dyDescent="0.45">
      <c r="A866" s="144" t="str">
        <f t="shared" si="82"/>
        <v>SV2PCOM011</v>
      </c>
      <c r="B866" s="143" t="str">
        <f t="shared" si="83"/>
        <v>Jun2026_SV2PCOM011</v>
      </c>
      <c r="C866" s="143" t="str">
        <f>IF(A866="","",IF(COUNTIF($B$2:B865,B866)&gt;0,"⚠ DUPLICATE","OK"))</f>
        <v>OK</v>
      </c>
      <c r="D866" s="146" t="str">
        <f>IF($A866="","",IF(ISNA(_xlfn.XLOOKUP(TRIM($A866),MASTER_Workers!$B$2:$B$474,MASTER_Workers!$B$2:$B$474)),"Master Missing","OK"))</f>
        <v>OK</v>
      </c>
      <c r="E866" s="146" t="str">
        <f>IF(A866="","",IF(COUNTIF(Month_Engine!B:B,TRIM(J866))&gt;0,"OK","Missing"))</f>
        <v>OK</v>
      </c>
      <c r="F866" s="146">
        <f t="shared" si="84"/>
        <v>30</v>
      </c>
      <c r="G866" s="146">
        <f t="shared" si="79"/>
        <v>26</v>
      </c>
      <c r="H866" s="150" t="str">
        <f t="shared" si="80"/>
        <v>OK</v>
      </c>
      <c r="I866" s="443">
        <v>46203</v>
      </c>
      <c r="J866" s="125" t="s">
        <v>1525</v>
      </c>
      <c r="K866" s="125" t="s">
        <v>1526</v>
      </c>
      <c r="L866" s="125">
        <v>26</v>
      </c>
      <c r="M866" s="125">
        <v>0</v>
      </c>
      <c r="N866" s="125">
        <v>4</v>
      </c>
      <c r="O866" s="125">
        <v>0</v>
      </c>
      <c r="P866" s="125">
        <v>0</v>
      </c>
      <c r="Q866" s="125">
        <v>0</v>
      </c>
      <c r="S866" s="146" t="str">
        <f t="shared" si="81"/>
        <v>Worker-SV2</v>
      </c>
    </row>
    <row r="867" spans="1:19" x14ac:dyDescent="0.45">
      <c r="A867" s="144" t="str">
        <f t="shared" si="82"/>
        <v>SV2PCOM012</v>
      </c>
      <c r="B867" s="143" t="str">
        <f t="shared" si="83"/>
        <v>Jun2026_SV2PCOM012</v>
      </c>
      <c r="C867" s="143" t="str">
        <f>IF(A867="","",IF(COUNTIF($B$2:B866,B867)&gt;0,"⚠ DUPLICATE","OK"))</f>
        <v>OK</v>
      </c>
      <c r="D867" s="146" t="str">
        <f>IF($A867="","",IF(ISNA(_xlfn.XLOOKUP(TRIM($A867),MASTER_Workers!$B$2:$B$474,MASTER_Workers!$B$2:$B$474)),"Master Missing","OK"))</f>
        <v>OK</v>
      </c>
      <c r="E867" s="146" t="str">
        <f>IF(A867="","",IF(COUNTIF(Month_Engine!B:B,TRIM(J867))&gt;0,"OK","Missing"))</f>
        <v>OK</v>
      </c>
      <c r="F867" s="146">
        <f t="shared" si="84"/>
        <v>30</v>
      </c>
      <c r="G867" s="146">
        <f t="shared" si="79"/>
        <v>21</v>
      </c>
      <c r="H867" s="150" t="str">
        <f t="shared" si="80"/>
        <v>OK</v>
      </c>
      <c r="I867" s="443">
        <v>46203</v>
      </c>
      <c r="J867" s="125" t="s">
        <v>1527</v>
      </c>
      <c r="K867" s="125" t="s">
        <v>272</v>
      </c>
      <c r="L867" s="125">
        <v>21</v>
      </c>
      <c r="M867" s="125">
        <v>5</v>
      </c>
      <c r="N867" s="125">
        <v>4</v>
      </c>
      <c r="O867" s="125">
        <v>0</v>
      </c>
      <c r="P867" s="125">
        <v>0</v>
      </c>
      <c r="Q867" s="125">
        <v>0</v>
      </c>
      <c r="S867" s="146" t="str">
        <f t="shared" si="81"/>
        <v>Worker-SV2</v>
      </c>
    </row>
    <row r="868" spans="1:19" x14ac:dyDescent="0.45">
      <c r="A868" s="144" t="str">
        <f t="shared" si="82"/>
        <v>SV2PCOM013</v>
      </c>
      <c r="B868" s="143" t="str">
        <f t="shared" si="83"/>
        <v>Jun2026_SV2PCOM013</v>
      </c>
      <c r="C868" s="143" t="str">
        <f>IF(A868="","",IF(COUNTIF($B$2:B867,B868)&gt;0,"⚠ DUPLICATE","OK"))</f>
        <v>OK</v>
      </c>
      <c r="D868" s="146" t="str">
        <f>IF($A868="","",IF(ISNA(_xlfn.XLOOKUP(TRIM($A868),MASTER_Workers!$B$2:$B$474,MASTER_Workers!$B$2:$B$474)),"Master Missing","OK"))</f>
        <v>OK</v>
      </c>
      <c r="E868" s="146" t="str">
        <f>IF(A868="","",IF(COUNTIF(Month_Engine!B:B,TRIM(J868))&gt;0,"OK","Missing"))</f>
        <v>OK</v>
      </c>
      <c r="F868" s="146">
        <f t="shared" si="84"/>
        <v>30</v>
      </c>
      <c r="G868" s="146">
        <f t="shared" si="79"/>
        <v>24</v>
      </c>
      <c r="H868" s="150" t="str">
        <f t="shared" si="80"/>
        <v>OK</v>
      </c>
      <c r="I868" s="443">
        <v>46203</v>
      </c>
      <c r="J868" s="125" t="s">
        <v>1528</v>
      </c>
      <c r="K868" s="125" t="s">
        <v>274</v>
      </c>
      <c r="L868" s="125">
        <v>24</v>
      </c>
      <c r="M868" s="125">
        <v>2</v>
      </c>
      <c r="N868" s="125">
        <v>4</v>
      </c>
      <c r="O868" s="125">
        <v>0</v>
      </c>
      <c r="P868" s="125">
        <v>0</v>
      </c>
      <c r="Q868" s="125">
        <v>0</v>
      </c>
      <c r="S868" s="146" t="str">
        <f t="shared" si="81"/>
        <v>Worker-SV2</v>
      </c>
    </row>
    <row r="869" spans="1:19" x14ac:dyDescent="0.45">
      <c r="A869" s="144" t="str">
        <f t="shared" si="82"/>
        <v>SV2PCOM015</v>
      </c>
      <c r="B869" s="143" t="str">
        <f t="shared" si="83"/>
        <v>Jun2026_SV2PCOM015</v>
      </c>
      <c r="C869" s="143" t="str">
        <f>IF(A869="","",IF(COUNTIF($B$2:B868,B869)&gt;0,"⚠ DUPLICATE","OK"))</f>
        <v>OK</v>
      </c>
      <c r="D869" s="146" t="str">
        <f>IF($A869="","",IF(ISNA(_xlfn.XLOOKUP(TRIM($A869),MASTER_Workers!$B$2:$B$474,MASTER_Workers!$B$2:$B$474)),"Master Missing","OK"))</f>
        <v>OK</v>
      </c>
      <c r="E869" s="146" t="str">
        <f>IF(A869="","",IF(COUNTIF(Month_Engine!B:B,TRIM(J869))&gt;0,"OK","Missing"))</f>
        <v>OK</v>
      </c>
      <c r="F869" s="146">
        <f t="shared" si="84"/>
        <v>30</v>
      </c>
      <c r="G869" s="146">
        <f t="shared" si="79"/>
        <v>25</v>
      </c>
      <c r="H869" s="150" t="str">
        <f t="shared" si="80"/>
        <v>OK</v>
      </c>
      <c r="I869" s="443">
        <v>46203</v>
      </c>
      <c r="J869" s="125" t="s">
        <v>1531</v>
      </c>
      <c r="K869" s="125" t="s">
        <v>278</v>
      </c>
      <c r="L869" s="125">
        <v>25</v>
      </c>
      <c r="M869" s="125">
        <v>1</v>
      </c>
      <c r="N869" s="125">
        <v>4</v>
      </c>
      <c r="O869" s="125">
        <v>0</v>
      </c>
      <c r="P869" s="125">
        <v>0</v>
      </c>
      <c r="Q869" s="125">
        <v>0</v>
      </c>
      <c r="S869" s="146" t="str">
        <f t="shared" si="81"/>
        <v>Worker-SV2</v>
      </c>
    </row>
    <row r="870" spans="1:19" x14ac:dyDescent="0.45">
      <c r="A870" s="144" t="str">
        <f t="shared" si="82"/>
        <v>SV2PCOM016</v>
      </c>
      <c r="B870" s="143" t="str">
        <f t="shared" si="83"/>
        <v>Jun2026_SV2PCOM016</v>
      </c>
      <c r="C870" s="143" t="str">
        <f>IF(A870="","",IF(COUNTIF($B$2:B869,B870)&gt;0,"⚠ DUPLICATE","OK"))</f>
        <v>OK</v>
      </c>
      <c r="D870" s="146" t="str">
        <f>IF($A870="","",IF(ISNA(_xlfn.XLOOKUP(TRIM($A870),MASTER_Workers!$B$2:$B$474,MASTER_Workers!$B$2:$B$474)),"Master Missing","OK"))</f>
        <v>OK</v>
      </c>
      <c r="E870" s="146" t="str">
        <f>IF(A870="","",IF(COUNTIF(Month_Engine!B:B,TRIM(J870))&gt;0,"OK","Missing"))</f>
        <v>OK</v>
      </c>
      <c r="F870" s="146">
        <f t="shared" si="84"/>
        <v>30</v>
      </c>
      <c r="G870" s="146">
        <f t="shared" si="79"/>
        <v>25</v>
      </c>
      <c r="H870" s="150" t="str">
        <f t="shared" si="80"/>
        <v>OK</v>
      </c>
      <c r="I870" s="443">
        <v>46203</v>
      </c>
      <c r="J870" s="125" t="s">
        <v>1532</v>
      </c>
      <c r="K870" s="125" t="s">
        <v>280</v>
      </c>
      <c r="L870" s="125">
        <v>25</v>
      </c>
      <c r="M870" s="125">
        <v>1</v>
      </c>
      <c r="N870" s="125">
        <v>4</v>
      </c>
      <c r="O870" s="125">
        <v>0</v>
      </c>
      <c r="P870" s="125">
        <v>0</v>
      </c>
      <c r="Q870" s="125">
        <v>0</v>
      </c>
      <c r="S870" s="146" t="str">
        <f t="shared" si="81"/>
        <v>Worker-SV2</v>
      </c>
    </row>
    <row r="871" spans="1:19" x14ac:dyDescent="0.45">
      <c r="A871" s="144" t="str">
        <f t="shared" si="82"/>
        <v>SV2PCOM017</v>
      </c>
      <c r="B871" s="143" t="str">
        <f t="shared" si="83"/>
        <v>Jun2026_SV2PCOM017</v>
      </c>
      <c r="C871" s="143" t="str">
        <f>IF(A871="","",IF(COUNTIF($B$2:B870,B871)&gt;0,"⚠ DUPLICATE","OK"))</f>
        <v>OK</v>
      </c>
      <c r="D871" s="146" t="str">
        <f>IF($A871="","",IF(ISNA(_xlfn.XLOOKUP(TRIM($A871),MASTER_Workers!$B$2:$B$474,MASTER_Workers!$B$2:$B$474)),"Master Missing","OK"))</f>
        <v>OK</v>
      </c>
      <c r="E871" s="146" t="str">
        <f>IF(A871="","",IF(COUNTIF(Month_Engine!B:B,TRIM(J871))&gt;0,"OK","Missing"))</f>
        <v>OK</v>
      </c>
      <c r="F871" s="146">
        <f t="shared" si="84"/>
        <v>30</v>
      </c>
      <c r="G871" s="146">
        <f t="shared" si="79"/>
        <v>24</v>
      </c>
      <c r="H871" s="150" t="str">
        <f t="shared" si="80"/>
        <v>OK</v>
      </c>
      <c r="I871" s="443">
        <v>46203</v>
      </c>
      <c r="J871" s="125" t="s">
        <v>1533</v>
      </c>
      <c r="K871" s="125" t="s">
        <v>282</v>
      </c>
      <c r="L871" s="125">
        <v>24</v>
      </c>
      <c r="M871" s="125">
        <v>2</v>
      </c>
      <c r="N871" s="125">
        <v>4</v>
      </c>
      <c r="O871" s="125">
        <v>0</v>
      </c>
      <c r="P871" s="125">
        <v>0</v>
      </c>
      <c r="Q871" s="125">
        <v>0</v>
      </c>
      <c r="S871" s="146" t="str">
        <f t="shared" si="81"/>
        <v>Worker-SV2</v>
      </c>
    </row>
    <row r="872" spans="1:19" x14ac:dyDescent="0.45">
      <c r="A872" s="144" t="str">
        <f t="shared" si="82"/>
        <v>SV2PCOM018</v>
      </c>
      <c r="B872" s="143" t="str">
        <f t="shared" si="83"/>
        <v>Jun2026_SV2PCOM018</v>
      </c>
      <c r="C872" s="143" t="str">
        <f>IF(A872="","",IF(COUNTIF($B$2:B871,B872)&gt;0,"⚠ DUPLICATE","OK"))</f>
        <v>OK</v>
      </c>
      <c r="D872" s="146" t="str">
        <f>IF($A872="","",IF(ISNA(_xlfn.XLOOKUP(TRIM($A872),MASTER_Workers!$B$2:$B$474,MASTER_Workers!$B$2:$B$474)),"Master Missing","OK"))</f>
        <v>OK</v>
      </c>
      <c r="E872" s="146" t="str">
        <f>IF(A872="","",IF(COUNTIF(Month_Engine!B:B,TRIM(J872))&gt;0,"OK","Missing"))</f>
        <v>OK</v>
      </c>
      <c r="F872" s="146">
        <f t="shared" si="84"/>
        <v>30</v>
      </c>
      <c r="G872" s="146">
        <f t="shared" si="79"/>
        <v>21</v>
      </c>
      <c r="H872" s="150" t="str">
        <f t="shared" si="80"/>
        <v>OK</v>
      </c>
      <c r="I872" s="443">
        <v>46203</v>
      </c>
      <c r="J872" s="125" t="s">
        <v>1074</v>
      </c>
      <c r="K872" s="125" t="s">
        <v>2062</v>
      </c>
      <c r="L872" s="125">
        <v>21</v>
      </c>
      <c r="M872" s="125">
        <v>5</v>
      </c>
      <c r="N872" s="125">
        <v>4</v>
      </c>
      <c r="O872" s="125">
        <v>0</v>
      </c>
      <c r="P872" s="125">
        <v>0</v>
      </c>
      <c r="Q872" s="125">
        <v>0</v>
      </c>
      <c r="S872" s="146" t="str">
        <f t="shared" si="81"/>
        <v>Worker-SV2</v>
      </c>
    </row>
    <row r="873" spans="1:19" x14ac:dyDescent="0.45">
      <c r="A873" s="144" t="str">
        <f t="shared" si="82"/>
        <v>SV2PCOM019</v>
      </c>
      <c r="B873" s="143" t="str">
        <f t="shared" si="83"/>
        <v>Jun2026_SV2PCOM019</v>
      </c>
      <c r="C873" s="143" t="str">
        <f>IF(A873="","",IF(COUNTIF($B$2:B872,B873)&gt;0,"⚠ DUPLICATE","OK"))</f>
        <v>OK</v>
      </c>
      <c r="D873" s="146" t="str">
        <f>IF($A873="","",IF(ISNA(_xlfn.XLOOKUP(TRIM($A873),MASTER_Workers!$B$2:$B$474,MASTER_Workers!$B$2:$B$474)),"Master Missing","OK"))</f>
        <v>OK</v>
      </c>
      <c r="E873" s="146" t="str">
        <f>IF(A873="","",IF(COUNTIF(Month_Engine!B:B,TRIM(J873))&gt;0,"OK","Missing"))</f>
        <v>OK</v>
      </c>
      <c r="F873" s="146">
        <f t="shared" si="84"/>
        <v>30</v>
      </c>
      <c r="G873" s="146">
        <f t="shared" si="79"/>
        <v>25</v>
      </c>
      <c r="H873" s="150" t="str">
        <f t="shared" si="80"/>
        <v>OK</v>
      </c>
      <c r="I873" s="443">
        <v>46203</v>
      </c>
      <c r="J873" s="125" t="s">
        <v>1535</v>
      </c>
      <c r="K873" s="125" t="s">
        <v>1536</v>
      </c>
      <c r="L873" s="125">
        <v>25</v>
      </c>
      <c r="M873" s="125">
        <v>1</v>
      </c>
      <c r="N873" s="125">
        <v>4</v>
      </c>
      <c r="O873" s="125">
        <v>0</v>
      </c>
      <c r="P873" s="125">
        <v>0</v>
      </c>
      <c r="Q873" s="125">
        <v>0</v>
      </c>
      <c r="S873" s="146" t="str">
        <f t="shared" si="81"/>
        <v>Worker-SV2</v>
      </c>
    </row>
    <row r="874" spans="1:19" x14ac:dyDescent="0.45">
      <c r="A874" s="144" t="str">
        <f t="shared" si="82"/>
        <v>SV2PCOM020</v>
      </c>
      <c r="B874" s="143" t="str">
        <f t="shared" si="83"/>
        <v>Jun2026_SV2PCOM020</v>
      </c>
      <c r="C874" s="143" t="str">
        <f>IF(A874="","",IF(COUNTIF($B$2:B873,B874)&gt;0,"⚠ DUPLICATE","OK"))</f>
        <v>OK</v>
      </c>
      <c r="D874" s="146" t="str">
        <f>IF($A874="","",IF(ISNA(_xlfn.XLOOKUP(TRIM($A874),MASTER_Workers!$B$2:$B$474,MASTER_Workers!$B$2:$B$474)),"Master Missing","OK"))</f>
        <v>OK</v>
      </c>
      <c r="E874" s="146" t="str">
        <f>IF(A874="","",IF(COUNTIF(Month_Engine!B:B,TRIM(J874))&gt;0,"OK","Missing"))</f>
        <v>OK</v>
      </c>
      <c r="F874" s="146">
        <f t="shared" si="84"/>
        <v>30</v>
      </c>
      <c r="G874" s="146">
        <f t="shared" si="79"/>
        <v>25</v>
      </c>
      <c r="H874" s="150" t="str">
        <f t="shared" si="80"/>
        <v>OK</v>
      </c>
      <c r="I874" s="443">
        <v>46203</v>
      </c>
      <c r="J874" s="125" t="s">
        <v>1537</v>
      </c>
      <c r="K874" s="125" t="s">
        <v>311</v>
      </c>
      <c r="L874" s="125">
        <v>25</v>
      </c>
      <c r="M874" s="125">
        <v>1</v>
      </c>
      <c r="N874" s="125">
        <v>4</v>
      </c>
      <c r="O874" s="125">
        <v>0</v>
      </c>
      <c r="P874" s="125">
        <v>0</v>
      </c>
      <c r="Q874" s="125">
        <v>0</v>
      </c>
      <c r="S874" s="146" t="str">
        <f t="shared" si="81"/>
        <v>Worker-SV2</v>
      </c>
    </row>
    <row r="875" spans="1:19" x14ac:dyDescent="0.45">
      <c r="A875" s="144" t="str">
        <f t="shared" si="82"/>
        <v>SV2PCOM021</v>
      </c>
      <c r="B875" s="143" t="str">
        <f t="shared" si="83"/>
        <v>Jun2026_SV2PCOM021</v>
      </c>
      <c r="C875" s="143" t="str">
        <f>IF(A875="","",IF(COUNTIF($B$2:B874,B875)&gt;0,"⚠ DUPLICATE","OK"))</f>
        <v>OK</v>
      </c>
      <c r="D875" s="146" t="str">
        <f>IF($A875="","",IF(ISNA(_xlfn.XLOOKUP(TRIM($A875),MASTER_Workers!$B$2:$B$474,MASTER_Workers!$B$2:$B$474)),"Master Missing","OK"))</f>
        <v>OK</v>
      </c>
      <c r="E875" s="146" t="str">
        <f>IF(A875="","",IF(COUNTIF(Month_Engine!B:B,TRIM(J875))&gt;0,"OK","Missing"))</f>
        <v>OK</v>
      </c>
      <c r="F875" s="146">
        <f t="shared" si="84"/>
        <v>30</v>
      </c>
      <c r="G875" s="146">
        <f t="shared" si="79"/>
        <v>26</v>
      </c>
      <c r="H875" s="150" t="str">
        <f t="shared" si="80"/>
        <v>OK</v>
      </c>
      <c r="I875" s="443">
        <v>46203</v>
      </c>
      <c r="J875" s="125" t="s">
        <v>1538</v>
      </c>
      <c r="K875" s="125" t="s">
        <v>313</v>
      </c>
      <c r="L875" s="125">
        <v>22</v>
      </c>
      <c r="M875" s="125">
        <v>0</v>
      </c>
      <c r="N875" s="125">
        <v>4</v>
      </c>
      <c r="O875" s="125">
        <v>0</v>
      </c>
      <c r="P875" s="125">
        <v>4</v>
      </c>
      <c r="Q875" s="125">
        <v>0</v>
      </c>
      <c r="S875" s="146" t="str">
        <f t="shared" si="81"/>
        <v>Worker-SV2</v>
      </c>
    </row>
    <row r="876" spans="1:19" x14ac:dyDescent="0.45">
      <c r="A876" s="144" t="str">
        <f t="shared" si="82"/>
        <v>SV2PCOM022</v>
      </c>
      <c r="B876" s="143" t="str">
        <f t="shared" si="83"/>
        <v>Jun2026_SV2PCOM022</v>
      </c>
      <c r="C876" s="143" t="str">
        <f>IF(A876="","",IF(COUNTIF($B$2:B875,B876)&gt;0,"⚠ DUPLICATE","OK"))</f>
        <v>OK</v>
      </c>
      <c r="D876" s="146" t="str">
        <f>IF($A876="","",IF(ISNA(_xlfn.XLOOKUP(TRIM($A876),MASTER_Workers!$B$2:$B$474,MASTER_Workers!$B$2:$B$474)),"Master Missing","OK"))</f>
        <v>OK</v>
      </c>
      <c r="E876" s="146" t="str">
        <f>IF(A876="","",IF(COUNTIF(Month_Engine!B:B,TRIM(J876))&gt;0,"OK","Missing"))</f>
        <v>OK</v>
      </c>
      <c r="F876" s="146">
        <f t="shared" si="84"/>
        <v>30</v>
      </c>
      <c r="G876" s="146">
        <f t="shared" si="79"/>
        <v>25</v>
      </c>
      <c r="H876" s="150" t="str">
        <f t="shared" si="80"/>
        <v>OK</v>
      </c>
      <c r="I876" s="443">
        <v>46203</v>
      </c>
      <c r="J876" s="125" t="s">
        <v>1539</v>
      </c>
      <c r="K876" s="125" t="s">
        <v>165</v>
      </c>
      <c r="L876" s="125">
        <v>23</v>
      </c>
      <c r="M876" s="125">
        <v>1</v>
      </c>
      <c r="N876" s="125">
        <v>4</v>
      </c>
      <c r="O876" s="125">
        <v>0</v>
      </c>
      <c r="P876" s="125">
        <v>2</v>
      </c>
      <c r="Q876" s="125">
        <v>0</v>
      </c>
      <c r="S876" s="146" t="str">
        <f t="shared" si="81"/>
        <v>Worker-SV2</v>
      </c>
    </row>
    <row r="877" spans="1:19" x14ac:dyDescent="0.45">
      <c r="A877" s="144" t="str">
        <f t="shared" si="82"/>
        <v>SV2PCOM023</v>
      </c>
      <c r="B877" s="143" t="str">
        <f t="shared" si="83"/>
        <v>Jun2026_SV2PCOM023</v>
      </c>
      <c r="C877" s="143" t="str">
        <f>IF(A877="","",IF(COUNTIF($B$2:B876,B877)&gt;0,"⚠ DUPLICATE","OK"))</f>
        <v>OK</v>
      </c>
      <c r="D877" s="146" t="str">
        <f>IF($A877="","",IF(ISNA(_xlfn.XLOOKUP(TRIM($A877),MASTER_Workers!$B$2:$B$474,MASTER_Workers!$B$2:$B$474)),"Master Missing","OK"))</f>
        <v>OK</v>
      </c>
      <c r="E877" s="146" t="str">
        <f>IF(A877="","",IF(COUNTIF(Month_Engine!B:B,TRIM(J877))&gt;0,"OK","Missing"))</f>
        <v>OK</v>
      </c>
      <c r="F877" s="146">
        <f t="shared" si="84"/>
        <v>30</v>
      </c>
      <c r="G877" s="146">
        <f t="shared" si="79"/>
        <v>26</v>
      </c>
      <c r="H877" s="150" t="str">
        <f t="shared" si="80"/>
        <v>OK</v>
      </c>
      <c r="I877" s="443">
        <v>46203</v>
      </c>
      <c r="J877" s="125" t="s">
        <v>1540</v>
      </c>
      <c r="K877" s="125" t="s">
        <v>1541</v>
      </c>
      <c r="L877" s="125">
        <v>26</v>
      </c>
      <c r="M877" s="125">
        <v>0</v>
      </c>
      <c r="N877" s="125">
        <v>4</v>
      </c>
      <c r="O877" s="125">
        <v>0</v>
      </c>
      <c r="P877" s="125">
        <v>0</v>
      </c>
      <c r="Q877" s="125">
        <v>0</v>
      </c>
      <c r="S877" s="146" t="str">
        <f t="shared" si="81"/>
        <v>Worker-SV2</v>
      </c>
    </row>
    <row r="878" spans="1:19" x14ac:dyDescent="0.45">
      <c r="A878" s="144" t="str">
        <f t="shared" si="82"/>
        <v>SV2PCOM024</v>
      </c>
      <c r="B878" s="143" t="str">
        <f t="shared" si="83"/>
        <v>Jun2026_SV2PCOM024</v>
      </c>
      <c r="C878" s="143" t="str">
        <f>IF(A878="","",IF(COUNTIF($B$2:B877,B878)&gt;0,"⚠ DUPLICATE","OK"))</f>
        <v>OK</v>
      </c>
      <c r="D878" s="146" t="str">
        <f>IF($A878="","",IF(ISNA(_xlfn.XLOOKUP(TRIM($A878),MASTER_Workers!$B$2:$B$474,MASTER_Workers!$B$2:$B$474)),"Master Missing","OK"))</f>
        <v>OK</v>
      </c>
      <c r="E878" s="146" t="str">
        <f>IF(A878="","",IF(COUNTIF(Month_Engine!B:B,TRIM(J878))&gt;0,"OK","Missing"))</f>
        <v>OK</v>
      </c>
      <c r="F878" s="146">
        <f t="shared" si="84"/>
        <v>30</v>
      </c>
      <c r="G878" s="146">
        <f t="shared" si="79"/>
        <v>23</v>
      </c>
      <c r="H878" s="150" t="str">
        <f t="shared" si="80"/>
        <v>OK</v>
      </c>
      <c r="I878" s="443">
        <v>46203</v>
      </c>
      <c r="J878" s="125" t="s">
        <v>1542</v>
      </c>
      <c r="K878" s="125" t="s">
        <v>170</v>
      </c>
      <c r="L878" s="125">
        <v>23</v>
      </c>
      <c r="M878" s="125">
        <v>3</v>
      </c>
      <c r="N878" s="125">
        <v>4</v>
      </c>
      <c r="O878" s="125">
        <v>0</v>
      </c>
      <c r="P878" s="125">
        <v>0</v>
      </c>
      <c r="Q878" s="125">
        <v>0</v>
      </c>
      <c r="S878" s="146" t="str">
        <f t="shared" si="81"/>
        <v>Worker-SV2</v>
      </c>
    </row>
    <row r="879" spans="1:19" x14ac:dyDescent="0.45">
      <c r="A879" s="144" t="str">
        <f t="shared" si="82"/>
        <v>SV2PCOM025</v>
      </c>
      <c r="B879" s="143" t="str">
        <f t="shared" si="83"/>
        <v>Jun2026_SV2PCOM025</v>
      </c>
      <c r="C879" s="143" t="str">
        <f>IF(A879="","",IF(COUNTIF($B$2:B878,B879)&gt;0,"⚠ DUPLICATE","OK"))</f>
        <v>OK</v>
      </c>
      <c r="D879" s="146" t="str">
        <f>IF($A879="","",IF(ISNA(_xlfn.XLOOKUP(TRIM($A879),MASTER_Workers!$B$2:$B$474,MASTER_Workers!$B$2:$B$474)),"Master Missing","OK"))</f>
        <v>OK</v>
      </c>
      <c r="E879" s="146" t="str">
        <f>IF(A879="","",IF(COUNTIF(Month_Engine!B:B,TRIM(J879))&gt;0,"OK","Missing"))</f>
        <v>OK</v>
      </c>
      <c r="F879" s="146">
        <f t="shared" si="84"/>
        <v>30</v>
      </c>
      <c r="G879" s="146">
        <f t="shared" si="79"/>
        <v>21.5</v>
      </c>
      <c r="H879" s="150" t="str">
        <f t="shared" si="80"/>
        <v>OK</v>
      </c>
      <c r="I879" s="443">
        <v>46203</v>
      </c>
      <c r="J879" s="125" t="s">
        <v>1543</v>
      </c>
      <c r="K879" s="125" t="s">
        <v>175</v>
      </c>
      <c r="L879" s="125">
        <v>21.5</v>
      </c>
      <c r="M879" s="125">
        <v>4.5</v>
      </c>
      <c r="N879" s="125">
        <v>4</v>
      </c>
      <c r="O879" s="125">
        <v>0</v>
      </c>
      <c r="P879" s="125">
        <v>0</v>
      </c>
      <c r="Q879" s="125">
        <v>0</v>
      </c>
      <c r="S879" s="146" t="str">
        <f t="shared" si="81"/>
        <v>Worker-SV2</v>
      </c>
    </row>
    <row r="880" spans="1:19" x14ac:dyDescent="0.45">
      <c r="A880" s="144" t="str">
        <f t="shared" si="82"/>
        <v>SV2PCOM026</v>
      </c>
      <c r="B880" s="143" t="str">
        <f t="shared" si="83"/>
        <v>Jun2026_SV2PCOM026</v>
      </c>
      <c r="C880" s="143" t="str">
        <f>IF(A880="","",IF(COUNTIF($B$2:B879,B880)&gt;0,"⚠ DUPLICATE","OK"))</f>
        <v>OK</v>
      </c>
      <c r="D880" s="146" t="str">
        <f>IF($A880="","",IF(ISNA(_xlfn.XLOOKUP(TRIM($A880),MASTER_Workers!$B$2:$B$474,MASTER_Workers!$B$2:$B$474)),"Master Missing","OK"))</f>
        <v>OK</v>
      </c>
      <c r="E880" s="146" t="str">
        <f>IF(A880="","",IF(COUNTIF(Month_Engine!B:B,TRIM(J880))&gt;0,"OK","Missing"))</f>
        <v>OK</v>
      </c>
      <c r="F880" s="146">
        <f t="shared" si="84"/>
        <v>30</v>
      </c>
      <c r="G880" s="146">
        <f t="shared" si="79"/>
        <v>22</v>
      </c>
      <c r="H880" s="150" t="str">
        <f t="shared" si="80"/>
        <v>OK</v>
      </c>
      <c r="I880" s="443">
        <v>46203</v>
      </c>
      <c r="J880" s="125" t="s">
        <v>1544</v>
      </c>
      <c r="K880" s="125" t="s">
        <v>1545</v>
      </c>
      <c r="L880" s="125">
        <v>22</v>
      </c>
      <c r="M880" s="125">
        <v>4</v>
      </c>
      <c r="N880" s="125">
        <v>4</v>
      </c>
      <c r="O880" s="125">
        <v>0</v>
      </c>
      <c r="P880" s="125">
        <v>0</v>
      </c>
      <c r="Q880" s="125">
        <v>0</v>
      </c>
      <c r="S880" s="146" t="str">
        <f t="shared" si="81"/>
        <v>Worker-SV2</v>
      </c>
    </row>
    <row r="881" spans="1:19" x14ac:dyDescent="0.45">
      <c r="A881" s="144" t="str">
        <f t="shared" si="82"/>
        <v>SV2PCOM027</v>
      </c>
      <c r="B881" s="143" t="str">
        <f t="shared" si="83"/>
        <v>Jun2026_SV2PCOM027</v>
      </c>
      <c r="C881" s="143" t="str">
        <f>IF(A881="","",IF(COUNTIF($B$2:B880,B881)&gt;0,"⚠ DUPLICATE","OK"))</f>
        <v>OK</v>
      </c>
      <c r="D881" s="146" t="str">
        <f>IF($A881="","",IF(ISNA(_xlfn.XLOOKUP(TRIM($A881),MASTER_Workers!$B$2:$B$474,MASTER_Workers!$B$2:$B$474)),"Master Missing","OK"))</f>
        <v>OK</v>
      </c>
      <c r="E881" s="146" t="str">
        <f>IF(A881="","",IF(COUNTIF(Month_Engine!B:B,TRIM(J881))&gt;0,"OK","Missing"))</f>
        <v>OK</v>
      </c>
      <c r="F881" s="146">
        <f t="shared" si="84"/>
        <v>30</v>
      </c>
      <c r="G881" s="146">
        <f t="shared" si="79"/>
        <v>20</v>
      </c>
      <c r="H881" s="150" t="str">
        <f t="shared" si="80"/>
        <v>OK</v>
      </c>
      <c r="I881" s="443">
        <v>46203</v>
      </c>
      <c r="J881" s="125" t="s">
        <v>1403</v>
      </c>
      <c r="K881" s="125" t="s">
        <v>1547</v>
      </c>
      <c r="L881" s="125">
        <v>18</v>
      </c>
      <c r="M881" s="125">
        <v>6</v>
      </c>
      <c r="N881" s="125">
        <v>4</v>
      </c>
      <c r="O881" s="125">
        <v>0</v>
      </c>
      <c r="P881" s="125">
        <v>2</v>
      </c>
      <c r="Q881" s="125">
        <v>0</v>
      </c>
      <c r="S881" s="146" t="str">
        <f t="shared" si="81"/>
        <v>Worker-SV2</v>
      </c>
    </row>
    <row r="882" spans="1:19" x14ac:dyDescent="0.45">
      <c r="A882" s="144" t="str">
        <f t="shared" si="82"/>
        <v>SV2PCOM028</v>
      </c>
      <c r="B882" s="143" t="str">
        <f t="shared" si="83"/>
        <v>Jun2026_SV2PCOM028</v>
      </c>
      <c r="C882" s="143" t="str">
        <f>IF(A882="","",IF(COUNTIF($B$2:B881,B882)&gt;0,"⚠ DUPLICATE","OK"))</f>
        <v>OK</v>
      </c>
      <c r="D882" s="146" t="str">
        <f>IF($A882="","",IF(ISNA(_xlfn.XLOOKUP(TRIM($A882),MASTER_Workers!$B$2:$B$474,MASTER_Workers!$B$2:$B$474)),"Master Missing","OK"))</f>
        <v>OK</v>
      </c>
      <c r="E882" s="146" t="str">
        <f>IF(A882="","",IF(COUNTIF(Month_Engine!B:B,TRIM(J882))&gt;0,"OK","Missing"))</f>
        <v>OK</v>
      </c>
      <c r="F882" s="146">
        <f t="shared" si="84"/>
        <v>30</v>
      </c>
      <c r="G882" s="146">
        <f t="shared" si="79"/>
        <v>26</v>
      </c>
      <c r="H882" s="150" t="str">
        <f t="shared" si="80"/>
        <v>OK</v>
      </c>
      <c r="I882" s="443">
        <v>46203</v>
      </c>
      <c r="J882" s="125" t="s">
        <v>1404</v>
      </c>
      <c r="K882" s="125" t="s">
        <v>183</v>
      </c>
      <c r="L882" s="125">
        <v>26</v>
      </c>
      <c r="M882" s="125">
        <v>0</v>
      </c>
      <c r="N882" s="125">
        <v>4</v>
      </c>
      <c r="O882" s="125">
        <v>0</v>
      </c>
      <c r="P882" s="125">
        <v>0</v>
      </c>
      <c r="Q882" s="125">
        <v>0</v>
      </c>
      <c r="S882" s="146" t="str">
        <f t="shared" si="81"/>
        <v>Worker-SV2</v>
      </c>
    </row>
    <row r="883" spans="1:19" x14ac:dyDescent="0.45">
      <c r="A883" s="144" t="str">
        <f t="shared" si="82"/>
        <v>SV2PCOM029</v>
      </c>
      <c r="B883" s="143" t="str">
        <f t="shared" si="83"/>
        <v>Jun2026_SV2PCOM029</v>
      </c>
      <c r="C883" s="143" t="str">
        <f>IF(A883="","",IF(COUNTIF($B$2:B882,B883)&gt;0,"⚠ DUPLICATE","OK"))</f>
        <v>OK</v>
      </c>
      <c r="D883" s="146" t="str">
        <f>IF($A883="","",IF(ISNA(_xlfn.XLOOKUP(TRIM($A883),MASTER_Workers!$B$2:$B$474,MASTER_Workers!$B$2:$B$474)),"Master Missing","OK"))</f>
        <v>OK</v>
      </c>
      <c r="E883" s="146" t="str">
        <f>IF(A883="","",IF(COUNTIF(Month_Engine!B:B,TRIM(J883))&gt;0,"OK","Missing"))</f>
        <v>OK</v>
      </c>
      <c r="F883" s="146">
        <f t="shared" si="84"/>
        <v>30</v>
      </c>
      <c r="G883" s="146">
        <f t="shared" si="79"/>
        <v>26</v>
      </c>
      <c r="H883" s="150" t="str">
        <f t="shared" si="80"/>
        <v>OK</v>
      </c>
      <c r="I883" s="443">
        <v>46203</v>
      </c>
      <c r="J883" s="125" t="s">
        <v>1405</v>
      </c>
      <c r="K883" s="125" t="s">
        <v>187</v>
      </c>
      <c r="L883" s="125">
        <v>21</v>
      </c>
      <c r="M883" s="125">
        <v>0</v>
      </c>
      <c r="N883" s="125">
        <v>4</v>
      </c>
      <c r="O883" s="125">
        <v>0</v>
      </c>
      <c r="P883" s="125">
        <v>5</v>
      </c>
      <c r="Q883" s="125">
        <v>0</v>
      </c>
      <c r="S883" s="146" t="str">
        <f t="shared" si="81"/>
        <v>Worker-SV2</v>
      </c>
    </row>
    <row r="884" spans="1:19" x14ac:dyDescent="0.45">
      <c r="A884" s="144" t="str">
        <f t="shared" si="82"/>
        <v>SV2PCOM030</v>
      </c>
      <c r="B884" s="143" t="str">
        <f t="shared" si="83"/>
        <v>Jun2026_SV2PCOM030</v>
      </c>
      <c r="C884" s="143" t="str">
        <f>IF(A884="","",IF(COUNTIF($B$2:B883,B884)&gt;0,"⚠ DUPLICATE","OK"))</f>
        <v>OK</v>
      </c>
      <c r="D884" s="146" t="str">
        <f>IF($A884="","",IF(ISNA(_xlfn.XLOOKUP(TRIM($A884),MASTER_Workers!$B$2:$B$474,MASTER_Workers!$B$2:$B$474)),"Master Missing","OK"))</f>
        <v>OK</v>
      </c>
      <c r="E884" s="146" t="str">
        <f>IF(A884="","",IF(COUNTIF(Month_Engine!B:B,TRIM(J884))&gt;0,"OK","Missing"))</f>
        <v>OK</v>
      </c>
      <c r="F884" s="146">
        <f t="shared" si="84"/>
        <v>30</v>
      </c>
      <c r="G884" s="146">
        <f t="shared" si="79"/>
        <v>24</v>
      </c>
      <c r="H884" s="150" t="str">
        <f t="shared" si="80"/>
        <v>OK</v>
      </c>
      <c r="I884" s="443">
        <v>46203</v>
      </c>
      <c r="J884" s="125" t="s">
        <v>1406</v>
      </c>
      <c r="K884" s="125" t="s">
        <v>189</v>
      </c>
      <c r="L884" s="125">
        <v>24</v>
      </c>
      <c r="M884" s="125">
        <v>2</v>
      </c>
      <c r="N884" s="125">
        <v>4</v>
      </c>
      <c r="O884" s="125">
        <v>0</v>
      </c>
      <c r="P884" s="125">
        <v>0</v>
      </c>
      <c r="Q884" s="125">
        <v>0</v>
      </c>
      <c r="S884" s="146" t="str">
        <f t="shared" si="81"/>
        <v>Worker-SV2</v>
      </c>
    </row>
    <row r="885" spans="1:19" x14ac:dyDescent="0.45">
      <c r="A885" s="144" t="str">
        <f t="shared" si="82"/>
        <v>SV2PCOM031</v>
      </c>
      <c r="B885" s="143" t="str">
        <f t="shared" si="83"/>
        <v>Jun2026_SV2PCOM031</v>
      </c>
      <c r="C885" s="143" t="str">
        <f>IF(A885="","",IF(COUNTIF($B$2:B884,B885)&gt;0,"⚠ DUPLICATE","OK"))</f>
        <v>OK</v>
      </c>
      <c r="D885" s="146" t="str">
        <f>IF($A885="","",IF(ISNA(_xlfn.XLOOKUP(TRIM($A885),MASTER_Workers!$B$2:$B$474,MASTER_Workers!$B$2:$B$474)),"Master Missing","OK"))</f>
        <v>OK</v>
      </c>
      <c r="E885" s="146" t="str">
        <f>IF(A885="","",IF(COUNTIF(Month_Engine!B:B,TRIM(J885))&gt;0,"OK","Missing"))</f>
        <v>OK</v>
      </c>
      <c r="F885" s="146">
        <f t="shared" si="84"/>
        <v>30</v>
      </c>
      <c r="G885" s="146">
        <f t="shared" si="79"/>
        <v>26</v>
      </c>
      <c r="H885" s="150" t="str">
        <f t="shared" si="80"/>
        <v>OK</v>
      </c>
      <c r="I885" s="443">
        <v>46203</v>
      </c>
      <c r="J885" s="125" t="s">
        <v>1407</v>
      </c>
      <c r="K885" s="125" t="s">
        <v>191</v>
      </c>
      <c r="L885" s="125">
        <v>26</v>
      </c>
      <c r="M885" s="125">
        <v>0</v>
      </c>
      <c r="N885" s="125">
        <v>4</v>
      </c>
      <c r="O885" s="125">
        <v>0</v>
      </c>
      <c r="P885" s="125">
        <v>0</v>
      </c>
      <c r="Q885" s="125">
        <v>0</v>
      </c>
      <c r="S885" s="146" t="str">
        <f t="shared" si="81"/>
        <v>Worker-SV2</v>
      </c>
    </row>
    <row r="886" spans="1:19" x14ac:dyDescent="0.45">
      <c r="A886" s="144" t="str">
        <f t="shared" si="82"/>
        <v>SV2PCOM032</v>
      </c>
      <c r="B886" s="143" t="str">
        <f t="shared" si="83"/>
        <v>Jun2026_SV2PCOM032</v>
      </c>
      <c r="C886" s="143" t="str">
        <f>IF(A886="","",IF(COUNTIF($B$2:B885,B886)&gt;0,"⚠ DUPLICATE","OK"))</f>
        <v>OK</v>
      </c>
      <c r="D886" s="146" t="str">
        <f>IF($A886="","",IF(ISNA(_xlfn.XLOOKUP(TRIM($A886),MASTER_Workers!$B$2:$B$474,MASTER_Workers!$B$2:$B$474)),"Master Missing","OK"))</f>
        <v>OK</v>
      </c>
      <c r="E886" s="146" t="str">
        <f>IF(A886="","",IF(COUNTIF(Month_Engine!B:B,TRIM(J886))&gt;0,"OK","Missing"))</f>
        <v>OK</v>
      </c>
      <c r="F886" s="146">
        <f t="shared" si="84"/>
        <v>30</v>
      </c>
      <c r="G886" s="146">
        <f t="shared" si="79"/>
        <v>26</v>
      </c>
      <c r="H886" s="150" t="str">
        <f t="shared" si="80"/>
        <v>OK</v>
      </c>
      <c r="I886" s="443">
        <v>46203</v>
      </c>
      <c r="J886" s="125" t="s">
        <v>1408</v>
      </c>
      <c r="K886" s="125" t="s">
        <v>1553</v>
      </c>
      <c r="L886" s="125">
        <v>24</v>
      </c>
      <c r="M886" s="125">
        <v>0</v>
      </c>
      <c r="N886" s="125">
        <v>4</v>
      </c>
      <c r="O886" s="125">
        <v>0</v>
      </c>
      <c r="P886" s="125">
        <v>2</v>
      </c>
      <c r="Q886" s="125">
        <v>0</v>
      </c>
      <c r="S886" s="146" t="str">
        <f t="shared" si="81"/>
        <v>Worker-SV2</v>
      </c>
    </row>
    <row r="887" spans="1:19" x14ac:dyDescent="0.45">
      <c r="A887" s="144" t="str">
        <f t="shared" si="82"/>
        <v>SV2PCOM033</v>
      </c>
      <c r="B887" s="143" t="str">
        <f t="shared" si="83"/>
        <v>Jun2026_SV2PCOM033</v>
      </c>
      <c r="C887" s="143" t="str">
        <f>IF(A887="","",IF(COUNTIF($B$2:B886,B887)&gt;0,"⚠ DUPLICATE","OK"))</f>
        <v>OK</v>
      </c>
      <c r="D887" s="146" t="str">
        <f>IF($A887="","",IF(ISNA(_xlfn.XLOOKUP(TRIM($A887),MASTER_Workers!$B$2:$B$474,MASTER_Workers!$B$2:$B$474)),"Master Missing","OK"))</f>
        <v>OK</v>
      </c>
      <c r="E887" s="146" t="str">
        <f>IF(A887="","",IF(COUNTIF(Month_Engine!B:B,TRIM(J887))&gt;0,"OK","Missing"))</f>
        <v>OK</v>
      </c>
      <c r="F887" s="146">
        <f t="shared" si="84"/>
        <v>30</v>
      </c>
      <c r="G887" s="146">
        <f t="shared" si="79"/>
        <v>22</v>
      </c>
      <c r="H887" s="150" t="str">
        <f t="shared" si="80"/>
        <v>OK</v>
      </c>
      <c r="I887" s="443">
        <v>46203</v>
      </c>
      <c r="J887" s="125" t="s">
        <v>1409</v>
      </c>
      <c r="K887" s="125" t="s">
        <v>195</v>
      </c>
      <c r="L887" s="125">
        <v>22</v>
      </c>
      <c r="M887" s="125">
        <v>4</v>
      </c>
      <c r="N887" s="125">
        <v>4</v>
      </c>
      <c r="O887" s="125">
        <v>0</v>
      </c>
      <c r="P887" s="125">
        <v>0</v>
      </c>
      <c r="Q887" s="125">
        <v>0</v>
      </c>
      <c r="S887" s="146" t="str">
        <f t="shared" si="81"/>
        <v>Worker-SV2</v>
      </c>
    </row>
    <row r="888" spans="1:19" x14ac:dyDescent="0.45">
      <c r="A888" s="144" t="str">
        <f t="shared" si="82"/>
        <v>SV2PCOM034</v>
      </c>
      <c r="B888" s="143" t="str">
        <f t="shared" si="83"/>
        <v>Jun2026_SV2PCOM034</v>
      </c>
      <c r="C888" s="143" t="str">
        <f>IF(A888="","",IF(COUNTIF($B$2:B887,B888)&gt;0,"⚠ DUPLICATE","OK"))</f>
        <v>OK</v>
      </c>
      <c r="D888" s="146" t="str">
        <f>IF($A888="","",IF(ISNA(_xlfn.XLOOKUP(TRIM($A888),MASTER_Workers!$B$2:$B$474,MASTER_Workers!$B$2:$B$474)),"Master Missing","OK"))</f>
        <v>OK</v>
      </c>
      <c r="E888" s="146" t="str">
        <f>IF(A888="","",IF(COUNTIF(Month_Engine!B:B,TRIM(J888))&gt;0,"OK","Missing"))</f>
        <v>OK</v>
      </c>
      <c r="F888" s="146">
        <f t="shared" si="84"/>
        <v>30</v>
      </c>
      <c r="G888" s="146">
        <f t="shared" si="79"/>
        <v>24.5</v>
      </c>
      <c r="H888" s="150" t="str">
        <f t="shared" si="80"/>
        <v>OK</v>
      </c>
      <c r="I888" s="443">
        <v>46203</v>
      </c>
      <c r="J888" s="125" t="s">
        <v>1410</v>
      </c>
      <c r="K888" s="125" t="s">
        <v>197</v>
      </c>
      <c r="L888" s="125">
        <v>19.5</v>
      </c>
      <c r="M888" s="125">
        <v>1.5</v>
      </c>
      <c r="N888" s="125">
        <v>4</v>
      </c>
      <c r="O888" s="125">
        <v>0</v>
      </c>
      <c r="P888" s="125">
        <v>5</v>
      </c>
      <c r="Q888" s="125">
        <v>0</v>
      </c>
      <c r="S888" s="146" t="str">
        <f t="shared" si="81"/>
        <v>Worker-SV2</v>
      </c>
    </row>
    <row r="889" spans="1:19" x14ac:dyDescent="0.45">
      <c r="A889" s="144" t="str">
        <f t="shared" si="82"/>
        <v>SV2PCOM035</v>
      </c>
      <c r="B889" s="143" t="str">
        <f t="shared" si="83"/>
        <v>Jun2026_SV2PCOM035</v>
      </c>
      <c r="C889" s="143" t="str">
        <f>IF(A889="","",IF(COUNTIF($B$2:B888,B889)&gt;0,"⚠ DUPLICATE","OK"))</f>
        <v>OK</v>
      </c>
      <c r="D889" s="146" t="str">
        <f>IF($A889="","",IF(ISNA(_xlfn.XLOOKUP(TRIM($A889),MASTER_Workers!$B$2:$B$474,MASTER_Workers!$B$2:$B$474)),"Master Missing","OK"))</f>
        <v>OK</v>
      </c>
      <c r="E889" s="146" t="str">
        <f>IF(A889="","",IF(COUNTIF(Month_Engine!B:B,TRIM(J889))&gt;0,"OK","Missing"))</f>
        <v>OK</v>
      </c>
      <c r="F889" s="146">
        <f t="shared" si="84"/>
        <v>30</v>
      </c>
      <c r="G889" s="146">
        <f t="shared" si="79"/>
        <v>22</v>
      </c>
      <c r="H889" s="150" t="str">
        <f t="shared" si="80"/>
        <v>OK</v>
      </c>
      <c r="I889" s="443">
        <v>46203</v>
      </c>
      <c r="J889" s="125" t="s">
        <v>1411</v>
      </c>
      <c r="K889" s="125" t="s">
        <v>199</v>
      </c>
      <c r="L889" s="125">
        <v>22</v>
      </c>
      <c r="M889" s="125">
        <v>4</v>
      </c>
      <c r="N889" s="125">
        <v>4</v>
      </c>
      <c r="O889" s="125">
        <v>0</v>
      </c>
      <c r="P889" s="125">
        <v>0</v>
      </c>
      <c r="Q889" s="125">
        <v>0</v>
      </c>
      <c r="S889" s="146" t="str">
        <f t="shared" si="81"/>
        <v>Worker-SV2</v>
      </c>
    </row>
    <row r="890" spans="1:19" x14ac:dyDescent="0.45">
      <c r="A890" s="144" t="str">
        <f t="shared" si="82"/>
        <v>SV2PCOM036</v>
      </c>
      <c r="B890" s="143" t="str">
        <f t="shared" si="83"/>
        <v>Jun2026_SV2PCOM036</v>
      </c>
      <c r="C890" s="143" t="str">
        <f>IF(A890="","",IF(COUNTIF($B$2:B889,B890)&gt;0,"⚠ DUPLICATE","OK"))</f>
        <v>OK</v>
      </c>
      <c r="D890" s="146" t="str">
        <f>IF($A890="","",IF(ISNA(_xlfn.XLOOKUP(TRIM($A890),MASTER_Workers!$B$2:$B$474,MASTER_Workers!$B$2:$B$474)),"Master Missing","OK"))</f>
        <v>OK</v>
      </c>
      <c r="E890" s="146" t="str">
        <f>IF(A890="","",IF(COUNTIF(Month_Engine!B:B,TRIM(J890))&gt;0,"OK","Missing"))</f>
        <v>OK</v>
      </c>
      <c r="F890" s="146">
        <f t="shared" si="84"/>
        <v>30</v>
      </c>
      <c r="G890" s="146">
        <f t="shared" si="79"/>
        <v>26</v>
      </c>
      <c r="H890" s="150" t="str">
        <f t="shared" si="80"/>
        <v>OK</v>
      </c>
      <c r="I890" s="443">
        <v>46203</v>
      </c>
      <c r="J890" s="125" t="s">
        <v>1412</v>
      </c>
      <c r="K890" s="125" t="s">
        <v>202</v>
      </c>
      <c r="L890" s="125">
        <v>22</v>
      </c>
      <c r="M890" s="125">
        <v>0</v>
      </c>
      <c r="N890" s="125">
        <v>4</v>
      </c>
      <c r="O890" s="125">
        <v>0</v>
      </c>
      <c r="P890" s="125">
        <v>4</v>
      </c>
      <c r="Q890" s="125">
        <v>0</v>
      </c>
      <c r="S890" s="146" t="str">
        <f t="shared" si="81"/>
        <v>Worker-SV2</v>
      </c>
    </row>
    <row r="891" spans="1:19" x14ac:dyDescent="0.45">
      <c r="A891" s="144" t="str">
        <f t="shared" si="82"/>
        <v>SV2PCOM037</v>
      </c>
      <c r="B891" s="143" t="str">
        <f t="shared" si="83"/>
        <v>Jun2026_SV2PCOM037</v>
      </c>
      <c r="C891" s="143" t="str">
        <f>IF(A891="","",IF(COUNTIF($B$2:B890,B891)&gt;0,"⚠ DUPLICATE","OK"))</f>
        <v>OK</v>
      </c>
      <c r="D891" s="146" t="str">
        <f>IF($A891="","",IF(ISNA(_xlfn.XLOOKUP(TRIM($A891),MASTER_Workers!$B$2:$B$474,MASTER_Workers!$B$2:$B$474)),"Master Missing","OK"))</f>
        <v>OK</v>
      </c>
      <c r="E891" s="146" t="str">
        <f>IF(A891="","",IF(COUNTIF(Month_Engine!B:B,TRIM(J891))&gt;0,"OK","Missing"))</f>
        <v>OK</v>
      </c>
      <c r="F891" s="146">
        <f t="shared" si="84"/>
        <v>30</v>
      </c>
      <c r="G891" s="146">
        <f t="shared" si="79"/>
        <v>22.5</v>
      </c>
      <c r="H891" s="150" t="str">
        <f t="shared" si="80"/>
        <v>OK</v>
      </c>
      <c r="I891" s="443">
        <v>46203</v>
      </c>
      <c r="J891" s="125" t="s">
        <v>1413</v>
      </c>
      <c r="K891" s="125" t="s">
        <v>1559</v>
      </c>
      <c r="L891" s="125">
        <v>22.5</v>
      </c>
      <c r="M891" s="125">
        <v>3.5</v>
      </c>
      <c r="N891" s="125">
        <v>4</v>
      </c>
      <c r="O891" s="125">
        <v>0</v>
      </c>
      <c r="P891" s="125">
        <v>0</v>
      </c>
      <c r="Q891" s="125">
        <v>0</v>
      </c>
      <c r="S891" s="146" t="str">
        <f t="shared" si="81"/>
        <v>Worker-SV2</v>
      </c>
    </row>
    <row r="892" spans="1:19" x14ac:dyDescent="0.45">
      <c r="A892" s="144" t="str">
        <f t="shared" si="82"/>
        <v>SV2PCOM039</v>
      </c>
      <c r="B892" s="143" t="str">
        <f t="shared" si="83"/>
        <v>Jun2026_SV2PCOM039</v>
      </c>
      <c r="C892" s="143" t="str">
        <f>IF(A892="","",IF(COUNTIF($B$2:B891,B892)&gt;0,"⚠ DUPLICATE","OK"))</f>
        <v>OK</v>
      </c>
      <c r="D892" s="146" t="str">
        <f>IF($A892="","",IF(ISNA(_xlfn.XLOOKUP(TRIM($A892),MASTER_Workers!$B$2:$B$474,MASTER_Workers!$B$2:$B$474)),"Master Missing","OK"))</f>
        <v>OK</v>
      </c>
      <c r="E892" s="146" t="str">
        <f>IF(A892="","",IF(COUNTIF(Month_Engine!B:B,TRIM(J892))&gt;0,"OK","Missing"))</f>
        <v>OK</v>
      </c>
      <c r="F892" s="146">
        <f t="shared" si="84"/>
        <v>30</v>
      </c>
      <c r="G892" s="146">
        <f t="shared" si="79"/>
        <v>23</v>
      </c>
      <c r="H892" s="150" t="str">
        <f t="shared" si="80"/>
        <v>OK</v>
      </c>
      <c r="I892" s="443">
        <v>46203</v>
      </c>
      <c r="J892" s="125" t="s">
        <v>1414</v>
      </c>
      <c r="K892" s="125" t="s">
        <v>210</v>
      </c>
      <c r="L892" s="125">
        <v>23</v>
      </c>
      <c r="M892" s="125">
        <v>3</v>
      </c>
      <c r="N892" s="125">
        <v>4</v>
      </c>
      <c r="O892" s="125">
        <v>0</v>
      </c>
      <c r="P892" s="125">
        <v>0</v>
      </c>
      <c r="Q892" s="125">
        <v>0</v>
      </c>
      <c r="S892" s="146" t="str">
        <f t="shared" si="81"/>
        <v>Worker-SV2</v>
      </c>
    </row>
    <row r="893" spans="1:19" x14ac:dyDescent="0.45">
      <c r="A893" s="144" t="str">
        <f t="shared" si="82"/>
        <v>SV2PCOM040</v>
      </c>
      <c r="B893" s="143" t="str">
        <f t="shared" si="83"/>
        <v>Jun2026_SV2PCOM040</v>
      </c>
      <c r="C893" s="143" t="str">
        <f>IF(A893="","",IF(COUNTIF($B$2:B892,B893)&gt;0,"⚠ DUPLICATE","OK"))</f>
        <v>OK</v>
      </c>
      <c r="D893" s="146" t="str">
        <f>IF($A893="","",IF(ISNA(_xlfn.XLOOKUP(TRIM($A893),MASTER_Workers!$B$2:$B$474,MASTER_Workers!$B$2:$B$474)),"Master Missing","OK"))</f>
        <v>OK</v>
      </c>
      <c r="E893" s="146" t="str">
        <f>IF(A893="","",IF(COUNTIF(Month_Engine!B:B,TRIM(J893))&gt;0,"OK","Missing"))</f>
        <v>OK</v>
      </c>
      <c r="F893" s="146">
        <f t="shared" si="84"/>
        <v>30</v>
      </c>
      <c r="G893" s="146">
        <f t="shared" si="79"/>
        <v>25</v>
      </c>
      <c r="H893" s="150" t="str">
        <f t="shared" si="80"/>
        <v>OK</v>
      </c>
      <c r="I893" s="443">
        <v>46203</v>
      </c>
      <c r="J893" s="125" t="s">
        <v>1415</v>
      </c>
      <c r="K893" s="125" t="s">
        <v>1562</v>
      </c>
      <c r="L893" s="125">
        <v>25</v>
      </c>
      <c r="M893" s="125">
        <v>1</v>
      </c>
      <c r="N893" s="125">
        <v>4</v>
      </c>
      <c r="O893" s="125">
        <v>0</v>
      </c>
      <c r="P893" s="125">
        <v>0</v>
      </c>
      <c r="Q893" s="125">
        <v>0</v>
      </c>
      <c r="S893" s="146" t="str">
        <f t="shared" si="81"/>
        <v>Worker-SV2</v>
      </c>
    </row>
    <row r="894" spans="1:19" x14ac:dyDescent="0.45">
      <c r="A894" s="144" t="str">
        <f t="shared" si="82"/>
        <v>SV2PCOM041</v>
      </c>
      <c r="B894" s="143" t="str">
        <f t="shared" si="83"/>
        <v>Jun2026_SV2PCOM041</v>
      </c>
      <c r="C894" s="143" t="str">
        <f>IF(A894="","",IF(COUNTIF($B$2:B893,B894)&gt;0,"⚠ DUPLICATE","OK"))</f>
        <v>OK</v>
      </c>
      <c r="D894" s="146" t="str">
        <f>IF($A894="","",IF(ISNA(_xlfn.XLOOKUP(TRIM($A894),MASTER_Workers!$B$2:$B$474,MASTER_Workers!$B$2:$B$474)),"Master Missing","OK"))</f>
        <v>OK</v>
      </c>
      <c r="E894" s="146" t="str">
        <f>IF(A894="","",IF(COUNTIF(Month_Engine!B:B,TRIM(J894))&gt;0,"OK","Missing"))</f>
        <v>OK</v>
      </c>
      <c r="F894" s="146">
        <f t="shared" si="84"/>
        <v>30</v>
      </c>
      <c r="G894" s="146">
        <f t="shared" si="79"/>
        <v>20</v>
      </c>
      <c r="H894" s="150" t="str">
        <f t="shared" si="80"/>
        <v>OK</v>
      </c>
      <c r="I894" s="443">
        <v>46203</v>
      </c>
      <c r="J894" s="125" t="s">
        <v>1416</v>
      </c>
      <c r="K894" s="125" t="s">
        <v>1564</v>
      </c>
      <c r="L894" s="125">
        <v>20</v>
      </c>
      <c r="M894" s="125">
        <v>6</v>
      </c>
      <c r="N894" s="125">
        <v>4</v>
      </c>
      <c r="O894" s="125">
        <v>0</v>
      </c>
      <c r="P894" s="125">
        <v>0</v>
      </c>
      <c r="Q894" s="125">
        <v>0</v>
      </c>
      <c r="S894" s="146" t="str">
        <f t="shared" si="81"/>
        <v>Worker-SV2</v>
      </c>
    </row>
    <row r="895" spans="1:19" x14ac:dyDescent="0.45">
      <c r="A895" s="144" t="str">
        <f t="shared" si="82"/>
        <v>SV2PCOM042</v>
      </c>
      <c r="B895" s="143" t="str">
        <f t="shared" si="83"/>
        <v>Jun2026_SV2PCOM042</v>
      </c>
      <c r="C895" s="143" t="str">
        <f>IF(A895="","",IF(COUNTIF($B$2:B894,B895)&gt;0,"⚠ DUPLICATE","OK"))</f>
        <v>OK</v>
      </c>
      <c r="D895" s="146" t="str">
        <f>IF($A895="","",IF(ISNA(_xlfn.XLOOKUP(TRIM($A895),MASTER_Workers!$B$2:$B$474,MASTER_Workers!$B$2:$B$474)),"Master Missing","OK"))</f>
        <v>OK</v>
      </c>
      <c r="E895" s="146" t="str">
        <f>IF(A895="","",IF(COUNTIF(Month_Engine!B:B,TRIM(J895))&gt;0,"OK","Missing"))</f>
        <v>OK</v>
      </c>
      <c r="F895" s="146">
        <f t="shared" si="84"/>
        <v>30</v>
      </c>
      <c r="G895" s="146">
        <f t="shared" si="79"/>
        <v>26</v>
      </c>
      <c r="H895" s="150" t="str">
        <f t="shared" si="80"/>
        <v>OK</v>
      </c>
      <c r="I895" s="443">
        <v>46203</v>
      </c>
      <c r="J895" s="125" t="s">
        <v>1417</v>
      </c>
      <c r="K895" s="125" t="s">
        <v>1566</v>
      </c>
      <c r="L895" s="125">
        <v>26</v>
      </c>
      <c r="M895" s="125">
        <v>0</v>
      </c>
      <c r="N895" s="125">
        <v>4</v>
      </c>
      <c r="O895" s="125">
        <v>0</v>
      </c>
      <c r="P895" s="125">
        <v>0</v>
      </c>
      <c r="Q895" s="125">
        <v>0</v>
      </c>
      <c r="S895" s="146" t="str">
        <f t="shared" si="81"/>
        <v>Worker-SV2</v>
      </c>
    </row>
    <row r="896" spans="1:19" x14ac:dyDescent="0.45">
      <c r="A896" s="144" t="str">
        <f t="shared" si="82"/>
        <v>SV2PCOM043</v>
      </c>
      <c r="B896" s="143" t="str">
        <f t="shared" si="83"/>
        <v>Jun2026_SV2PCOM043</v>
      </c>
      <c r="C896" s="143" t="str">
        <f>IF(A896="","",IF(COUNTIF($B$2:B895,B896)&gt;0,"⚠ DUPLICATE","OK"))</f>
        <v>OK</v>
      </c>
      <c r="D896" s="146" t="str">
        <f>IF($A896="","",IF(ISNA(_xlfn.XLOOKUP(TRIM($A896),MASTER_Workers!$B$2:$B$474,MASTER_Workers!$B$2:$B$474)),"Master Missing","OK"))</f>
        <v>OK</v>
      </c>
      <c r="E896" s="146" t="str">
        <f>IF(A896="","",IF(COUNTIF(Month_Engine!B:B,TRIM(J896))&gt;0,"OK","Missing"))</f>
        <v>OK</v>
      </c>
      <c r="F896" s="146">
        <f t="shared" si="84"/>
        <v>30</v>
      </c>
      <c r="G896" s="146">
        <f t="shared" si="79"/>
        <v>22.5</v>
      </c>
      <c r="H896" s="150" t="str">
        <f t="shared" si="80"/>
        <v>OK</v>
      </c>
      <c r="I896" s="443">
        <v>46203</v>
      </c>
      <c r="J896" s="125" t="s">
        <v>1418</v>
      </c>
      <c r="K896" s="125" t="s">
        <v>220</v>
      </c>
      <c r="L896" s="125">
        <v>22.5</v>
      </c>
      <c r="M896" s="125">
        <v>3.5</v>
      </c>
      <c r="N896" s="125">
        <v>4</v>
      </c>
      <c r="O896" s="125">
        <v>0</v>
      </c>
      <c r="P896" s="125">
        <v>0</v>
      </c>
      <c r="Q896" s="125">
        <v>0</v>
      </c>
      <c r="S896" s="146" t="str">
        <f t="shared" si="81"/>
        <v>Worker-SV2</v>
      </c>
    </row>
    <row r="897" spans="1:19" x14ac:dyDescent="0.45">
      <c r="A897" s="144" t="str">
        <f t="shared" si="82"/>
        <v>SV2PCOM044</v>
      </c>
      <c r="B897" s="143" t="str">
        <f t="shared" si="83"/>
        <v>Jun2026_SV2PCOM044</v>
      </c>
      <c r="C897" s="143" t="str">
        <f>IF(A897="","",IF(COUNTIF($B$2:B896,B897)&gt;0,"⚠ DUPLICATE","OK"))</f>
        <v>OK</v>
      </c>
      <c r="D897" s="146" t="str">
        <f>IF($A897="","",IF(ISNA(_xlfn.XLOOKUP(TRIM($A897),MASTER_Workers!$B$2:$B$474,MASTER_Workers!$B$2:$B$474)),"Master Missing","OK"))</f>
        <v>OK</v>
      </c>
      <c r="E897" s="146" t="str">
        <f>IF(A897="","",IF(COUNTIF(Month_Engine!B:B,TRIM(J897))&gt;0,"OK","Missing"))</f>
        <v>OK</v>
      </c>
      <c r="F897" s="146">
        <f t="shared" si="84"/>
        <v>30</v>
      </c>
      <c r="G897" s="146">
        <f t="shared" si="79"/>
        <v>26</v>
      </c>
      <c r="H897" s="150" t="str">
        <f t="shared" si="80"/>
        <v>OK</v>
      </c>
      <c r="I897" s="443">
        <v>46203</v>
      </c>
      <c r="J897" s="125" t="s">
        <v>1419</v>
      </c>
      <c r="K897" s="125" t="s">
        <v>1569</v>
      </c>
      <c r="L897" s="125">
        <v>26</v>
      </c>
      <c r="M897" s="125">
        <v>0</v>
      </c>
      <c r="N897" s="125">
        <v>4</v>
      </c>
      <c r="O897" s="125">
        <v>0</v>
      </c>
      <c r="P897" s="125">
        <v>0</v>
      </c>
      <c r="Q897" s="125">
        <v>0</v>
      </c>
      <c r="S897" s="146" t="str">
        <f t="shared" si="81"/>
        <v>Worker-SV2</v>
      </c>
    </row>
    <row r="898" spans="1:19" x14ac:dyDescent="0.45">
      <c r="A898" s="144" t="str">
        <f t="shared" si="82"/>
        <v>SV2PCOM045</v>
      </c>
      <c r="B898" s="143" t="str">
        <f t="shared" si="83"/>
        <v>Jun2026_SV2PCOM045</v>
      </c>
      <c r="C898" s="143" t="str">
        <f>IF(A898="","",IF(COUNTIF($B$2:B897,B898)&gt;0,"⚠ DUPLICATE","OK"))</f>
        <v>OK</v>
      </c>
      <c r="D898" s="146" t="str">
        <f>IF($A898="","",IF(ISNA(_xlfn.XLOOKUP(TRIM($A898),MASTER_Workers!$B$2:$B$474,MASTER_Workers!$B$2:$B$474)),"Master Missing","OK"))</f>
        <v>OK</v>
      </c>
      <c r="E898" s="146" t="str">
        <f>IF(A898="","",IF(COUNTIF(Month_Engine!B:B,TRIM(J898))&gt;0,"OK","Missing"))</f>
        <v>OK</v>
      </c>
      <c r="F898" s="146">
        <f t="shared" si="84"/>
        <v>30</v>
      </c>
      <c r="G898" s="146">
        <f t="shared" si="79"/>
        <v>24.5</v>
      </c>
      <c r="H898" s="150" t="str">
        <f t="shared" si="80"/>
        <v>OK</v>
      </c>
      <c r="I898" s="443">
        <v>46203</v>
      </c>
      <c r="J898" s="125" t="s">
        <v>1420</v>
      </c>
      <c r="K898" s="125" t="s">
        <v>226</v>
      </c>
      <c r="L898" s="125">
        <v>24.5</v>
      </c>
      <c r="M898" s="125">
        <v>1.5</v>
      </c>
      <c r="N898" s="125">
        <v>4</v>
      </c>
      <c r="O898" s="125">
        <v>0</v>
      </c>
      <c r="P898" s="125">
        <v>0</v>
      </c>
      <c r="Q898" s="125">
        <v>0</v>
      </c>
      <c r="S898" s="146" t="str">
        <f t="shared" si="81"/>
        <v>Worker-SV2</v>
      </c>
    </row>
    <row r="899" spans="1:19" x14ac:dyDescent="0.45">
      <c r="A899" s="144" t="str">
        <f t="shared" si="82"/>
        <v>SV2PCOM047</v>
      </c>
      <c r="B899" s="143" t="str">
        <f t="shared" si="83"/>
        <v>Jun2026_SV2PCOM047</v>
      </c>
      <c r="C899" s="143" t="str">
        <f>IF(A899="","",IF(COUNTIF($B$2:B898,B899)&gt;0,"⚠ DUPLICATE","OK"))</f>
        <v>OK</v>
      </c>
      <c r="D899" s="146" t="str">
        <f>IF($A899="","",IF(ISNA(_xlfn.XLOOKUP(TRIM($A899),MASTER_Workers!$B$2:$B$474,MASTER_Workers!$B$2:$B$474)),"Master Missing","OK"))</f>
        <v>OK</v>
      </c>
      <c r="E899" s="146" t="str">
        <f>IF(A899="","",IF(COUNTIF(Month_Engine!B:B,TRIM(J899))&gt;0,"OK","Missing"))</f>
        <v>OK</v>
      </c>
      <c r="F899" s="146">
        <f t="shared" si="84"/>
        <v>30</v>
      </c>
      <c r="G899" s="146">
        <f t="shared" si="79"/>
        <v>25</v>
      </c>
      <c r="H899" s="150" t="str">
        <f t="shared" si="80"/>
        <v>OK</v>
      </c>
      <c r="I899" s="443">
        <v>46203</v>
      </c>
      <c r="J899" s="125" t="s">
        <v>1421</v>
      </c>
      <c r="K899" s="125" t="s">
        <v>234</v>
      </c>
      <c r="L899" s="125">
        <v>25</v>
      </c>
      <c r="M899" s="125">
        <v>1</v>
      </c>
      <c r="N899" s="125">
        <v>4</v>
      </c>
      <c r="O899" s="125">
        <v>0</v>
      </c>
      <c r="P899" s="125">
        <v>0</v>
      </c>
      <c r="Q899" s="125">
        <v>0</v>
      </c>
      <c r="S899" s="146" t="str">
        <f t="shared" si="81"/>
        <v>Worker-SV2</v>
      </c>
    </row>
    <row r="900" spans="1:19" x14ac:dyDescent="0.45">
      <c r="A900" s="144" t="str">
        <f t="shared" si="82"/>
        <v>SV2PCOM048</v>
      </c>
      <c r="B900" s="143" t="str">
        <f t="shared" si="83"/>
        <v>Jun2026_SV2PCOM048</v>
      </c>
      <c r="C900" s="143" t="str">
        <f>IF(A900="","",IF(COUNTIF($B$2:B899,B900)&gt;0,"⚠ DUPLICATE","OK"))</f>
        <v>OK</v>
      </c>
      <c r="D900" s="146" t="str">
        <f>IF($A900="","",IF(ISNA(_xlfn.XLOOKUP(TRIM($A900),MASTER_Workers!$B$2:$B$474,MASTER_Workers!$B$2:$B$474)),"Master Missing","OK"))</f>
        <v>OK</v>
      </c>
      <c r="E900" s="146" t="str">
        <f>IF(A900="","",IF(COUNTIF(Month_Engine!B:B,TRIM(J900))&gt;0,"OK","Missing"))</f>
        <v>OK</v>
      </c>
      <c r="F900" s="146">
        <f t="shared" si="84"/>
        <v>30</v>
      </c>
      <c r="G900" s="146">
        <f t="shared" ref="G900:G963" si="85">IF(A900="","",L900+O900+P900+R900+IF(ISNUMBER(SEARCH("Staff",S900)),N900,0))</f>
        <v>23</v>
      </c>
      <c r="H900" s="150" t="str">
        <f t="shared" ref="H900:H963" si="86">IF(A900="","",IF(AND(C900="OK",D900="OK",E900="OK",F900=DAY(EOMONTH(I900,0))),"OK","Mismatch"))</f>
        <v>OK</v>
      </c>
      <c r="I900" s="443">
        <v>46203</v>
      </c>
      <c r="J900" s="125" t="s">
        <v>1422</v>
      </c>
      <c r="K900" s="125" t="s">
        <v>236</v>
      </c>
      <c r="L900" s="125">
        <v>23</v>
      </c>
      <c r="M900" s="125">
        <v>3</v>
      </c>
      <c r="N900" s="125">
        <v>4</v>
      </c>
      <c r="O900" s="125">
        <v>0</v>
      </c>
      <c r="P900" s="125">
        <v>0</v>
      </c>
      <c r="Q900" s="125">
        <v>0</v>
      </c>
      <c r="S900" s="146" t="str">
        <f t="shared" ref="S900:S963" si="87">IF(LEFT(A900,6)="SV2PCO","Worker-SV2",
IF(LEFT(A900,5)="SV2ST","Staff-SV2",
IF(LEFT(A900,4)="SV2P","Worker-Com-SV2",
IF(LEFT(A900,5)="SK1ST","Staff-1",
IF(LEFT(A900,5)="SK3ST","Staff-3",
IF(LEFT(A900,5)="SK1CW","Worker-1",
IF(LEFT(A900,5)="SK3CW","Worker-3",
IF(LEFT(A900,5)="SK1WK","Worker-Com-1",
IF(LEFT(A900,5)="SK3WK","Worker-Com-3","")))))))))</f>
        <v>Worker-SV2</v>
      </c>
    </row>
    <row r="901" spans="1:19" x14ac:dyDescent="0.45">
      <c r="A901" s="144" t="str">
        <f t="shared" ref="A901:A964" si="88">IF(J901="","",TRIM(J901))</f>
        <v>SV2PCOM049</v>
      </c>
      <c r="B901" s="143" t="str">
        <f t="shared" ref="B901:B964" si="89">IF(A901="","",TEXT(I901,"MMMYYYY")&amp;"_"&amp;TRIM(J901))</f>
        <v>Jun2026_SV2PCOM049</v>
      </c>
      <c r="C901" s="143" t="str">
        <f>IF(A901="","",IF(COUNTIF($B$2:B900,B901)&gt;0,"⚠ DUPLICATE","OK"))</f>
        <v>OK</v>
      </c>
      <c r="D901" s="146" t="str">
        <f>IF($A901="","",IF(ISNA(_xlfn.XLOOKUP(TRIM($A901),MASTER_Workers!$B$2:$B$474,MASTER_Workers!$B$2:$B$474)),"Master Missing","OK"))</f>
        <v>OK</v>
      </c>
      <c r="E901" s="146" t="str">
        <f>IF(A901="","",IF(COUNTIF(Month_Engine!B:B,TRIM(J901))&gt;0,"OK","Missing"))</f>
        <v>OK</v>
      </c>
      <c r="F901" s="146">
        <f t="shared" ref="F901:F964" si="90">IF(A901="","",SUM(L901:Q901))</f>
        <v>30</v>
      </c>
      <c r="G901" s="146">
        <f t="shared" si="85"/>
        <v>22</v>
      </c>
      <c r="H901" s="150" t="str">
        <f t="shared" si="86"/>
        <v>OK</v>
      </c>
      <c r="I901" s="443">
        <v>46203</v>
      </c>
      <c r="J901" s="125" t="s">
        <v>1423</v>
      </c>
      <c r="K901" s="125" t="s">
        <v>238</v>
      </c>
      <c r="L901" s="125">
        <v>22</v>
      </c>
      <c r="M901" s="125">
        <v>4</v>
      </c>
      <c r="N901" s="125">
        <v>4</v>
      </c>
      <c r="O901" s="125">
        <v>0</v>
      </c>
      <c r="P901" s="125">
        <v>0</v>
      </c>
      <c r="Q901" s="125">
        <v>0</v>
      </c>
      <c r="S901" s="146" t="str">
        <f t="shared" si="87"/>
        <v>Worker-SV2</v>
      </c>
    </row>
    <row r="902" spans="1:19" x14ac:dyDescent="0.45">
      <c r="A902" s="144" t="str">
        <f t="shared" si="88"/>
        <v>SV2PCOM050</v>
      </c>
      <c r="B902" s="143" t="str">
        <f t="shared" si="89"/>
        <v>Jun2026_SV2PCOM050</v>
      </c>
      <c r="C902" s="143" t="str">
        <f>IF(A902="","",IF(COUNTIF($B$2:B901,B902)&gt;0,"⚠ DUPLICATE","OK"))</f>
        <v>OK</v>
      </c>
      <c r="D902" s="146" t="str">
        <f>IF($A902="","",IF(ISNA(_xlfn.XLOOKUP(TRIM($A902),MASTER_Workers!$B$2:$B$474,MASTER_Workers!$B$2:$B$474)),"Master Missing","OK"))</f>
        <v>OK</v>
      </c>
      <c r="E902" s="146" t="str">
        <f>IF(A902="","",IF(COUNTIF(Month_Engine!B:B,TRIM(J902))&gt;0,"OK","Missing"))</f>
        <v>OK</v>
      </c>
      <c r="F902" s="146">
        <f t="shared" si="90"/>
        <v>30</v>
      </c>
      <c r="G902" s="146">
        <f t="shared" si="85"/>
        <v>23</v>
      </c>
      <c r="H902" s="150" t="str">
        <f t="shared" si="86"/>
        <v>OK</v>
      </c>
      <c r="I902" s="443">
        <v>46203</v>
      </c>
      <c r="J902" s="125" t="s">
        <v>1424</v>
      </c>
      <c r="K902" s="125" t="s">
        <v>240</v>
      </c>
      <c r="L902" s="125">
        <v>23</v>
      </c>
      <c r="M902" s="125">
        <v>3</v>
      </c>
      <c r="N902" s="125">
        <v>4</v>
      </c>
      <c r="O902" s="125">
        <v>0</v>
      </c>
      <c r="P902" s="125">
        <v>0</v>
      </c>
      <c r="Q902" s="125">
        <v>0</v>
      </c>
      <c r="S902" s="146" t="str">
        <f t="shared" si="87"/>
        <v>Worker-SV2</v>
      </c>
    </row>
    <row r="903" spans="1:19" x14ac:dyDescent="0.45">
      <c r="A903" s="144" t="str">
        <f t="shared" si="88"/>
        <v>SV2PCOM051</v>
      </c>
      <c r="B903" s="143" t="str">
        <f t="shared" si="89"/>
        <v>Jun2026_SV2PCOM051</v>
      </c>
      <c r="C903" s="143" t="str">
        <f>IF(A903="","",IF(COUNTIF($B$2:B902,B903)&gt;0,"⚠ DUPLICATE","OK"))</f>
        <v>OK</v>
      </c>
      <c r="D903" s="146" t="str">
        <f>IF($A903="","",IF(ISNA(_xlfn.XLOOKUP(TRIM($A903),MASTER_Workers!$B$2:$B$474,MASTER_Workers!$B$2:$B$474)),"Master Missing","OK"))</f>
        <v>OK</v>
      </c>
      <c r="E903" s="146" t="str">
        <f>IF(A903="","",IF(COUNTIF(Month_Engine!B:B,TRIM(J903))&gt;0,"OK","Missing"))</f>
        <v>OK</v>
      </c>
      <c r="F903" s="146">
        <f t="shared" si="90"/>
        <v>30</v>
      </c>
      <c r="G903" s="146">
        <f t="shared" si="85"/>
        <v>24</v>
      </c>
      <c r="H903" s="150" t="str">
        <f t="shared" si="86"/>
        <v>OK</v>
      </c>
      <c r="I903" s="443">
        <v>46203</v>
      </c>
      <c r="J903" s="125" t="s">
        <v>1425</v>
      </c>
      <c r="K903" s="125" t="s">
        <v>242</v>
      </c>
      <c r="L903" s="125">
        <v>24</v>
      </c>
      <c r="M903" s="125">
        <v>2</v>
      </c>
      <c r="N903" s="125">
        <v>4</v>
      </c>
      <c r="O903" s="125">
        <v>0</v>
      </c>
      <c r="P903" s="125">
        <v>0</v>
      </c>
      <c r="Q903" s="125">
        <v>0</v>
      </c>
      <c r="S903" s="146" t="str">
        <f t="shared" si="87"/>
        <v>Worker-SV2</v>
      </c>
    </row>
    <row r="904" spans="1:19" x14ac:dyDescent="0.45">
      <c r="A904" s="144" t="str">
        <f t="shared" si="88"/>
        <v>SV2PCOM052</v>
      </c>
      <c r="B904" s="143" t="str">
        <f t="shared" si="89"/>
        <v>Jun2026_SV2PCOM052</v>
      </c>
      <c r="C904" s="143" t="str">
        <f>IF(A904="","",IF(COUNTIF($B$2:B903,B904)&gt;0,"⚠ DUPLICATE","OK"))</f>
        <v>OK</v>
      </c>
      <c r="D904" s="146" t="str">
        <f>IF($A904="","",IF(ISNA(_xlfn.XLOOKUP(TRIM($A904),MASTER_Workers!$B$2:$B$474,MASTER_Workers!$B$2:$B$474)),"Master Missing","OK"))</f>
        <v>OK</v>
      </c>
      <c r="E904" s="146" t="str">
        <f>IF(A904="","",IF(COUNTIF(Month_Engine!B:B,TRIM(J904))&gt;0,"OK","Missing"))</f>
        <v>OK</v>
      </c>
      <c r="F904" s="146">
        <f t="shared" si="90"/>
        <v>30</v>
      </c>
      <c r="G904" s="146">
        <f t="shared" si="85"/>
        <v>23</v>
      </c>
      <c r="H904" s="150" t="str">
        <f t="shared" si="86"/>
        <v>OK</v>
      </c>
      <c r="I904" s="443">
        <v>46203</v>
      </c>
      <c r="J904" s="125" t="s">
        <v>1426</v>
      </c>
      <c r="K904" s="125" t="s">
        <v>244</v>
      </c>
      <c r="L904" s="125">
        <v>23</v>
      </c>
      <c r="M904" s="125">
        <v>3</v>
      </c>
      <c r="N904" s="125">
        <v>4</v>
      </c>
      <c r="O904" s="125">
        <v>0</v>
      </c>
      <c r="P904" s="125">
        <v>0</v>
      </c>
      <c r="Q904" s="125">
        <v>0</v>
      </c>
      <c r="S904" s="146" t="str">
        <f t="shared" si="87"/>
        <v>Worker-SV2</v>
      </c>
    </row>
    <row r="905" spans="1:19" x14ac:dyDescent="0.45">
      <c r="A905" s="144" t="str">
        <f t="shared" si="88"/>
        <v>SV2PCOM053</v>
      </c>
      <c r="B905" s="143" t="str">
        <f t="shared" si="89"/>
        <v>Jun2026_SV2PCOM053</v>
      </c>
      <c r="C905" s="143" t="str">
        <f>IF(A905="","",IF(COUNTIF($B$2:B904,B905)&gt;0,"⚠ DUPLICATE","OK"))</f>
        <v>OK</v>
      </c>
      <c r="D905" s="146" t="str">
        <f>IF($A905="","",IF(ISNA(_xlfn.XLOOKUP(TRIM($A905),MASTER_Workers!$B$2:$B$474,MASTER_Workers!$B$2:$B$474)),"Master Missing","OK"))</f>
        <v>OK</v>
      </c>
      <c r="E905" s="146" t="str">
        <f>IF(A905="","",IF(COUNTIF(Month_Engine!B:B,TRIM(J905))&gt;0,"OK","Missing"))</f>
        <v>OK</v>
      </c>
      <c r="F905" s="146">
        <f t="shared" si="90"/>
        <v>30</v>
      </c>
      <c r="G905" s="146">
        <f t="shared" si="85"/>
        <v>20</v>
      </c>
      <c r="H905" s="150" t="str">
        <f t="shared" si="86"/>
        <v>OK</v>
      </c>
      <c r="I905" s="443">
        <v>46203</v>
      </c>
      <c r="J905" s="125" t="s">
        <v>1427</v>
      </c>
      <c r="K905" s="125" t="s">
        <v>246</v>
      </c>
      <c r="L905" s="125">
        <v>13</v>
      </c>
      <c r="M905" s="125">
        <v>6</v>
      </c>
      <c r="N905" s="125">
        <v>4</v>
      </c>
      <c r="O905" s="125">
        <v>0</v>
      </c>
      <c r="P905" s="125">
        <v>7</v>
      </c>
      <c r="Q905" s="125">
        <v>0</v>
      </c>
      <c r="S905" s="146" t="str">
        <f t="shared" si="87"/>
        <v>Worker-SV2</v>
      </c>
    </row>
    <row r="906" spans="1:19" x14ac:dyDescent="0.45">
      <c r="A906" s="144" t="str">
        <f t="shared" si="88"/>
        <v>SV2PCOM054</v>
      </c>
      <c r="B906" s="143" t="str">
        <f t="shared" si="89"/>
        <v>Jun2026_SV2PCOM054</v>
      </c>
      <c r="C906" s="143" t="str">
        <f>IF(A906="","",IF(COUNTIF($B$2:B905,B906)&gt;0,"⚠ DUPLICATE","OK"))</f>
        <v>OK</v>
      </c>
      <c r="D906" s="146" t="str">
        <f>IF($A906="","",IF(ISNA(_xlfn.XLOOKUP(TRIM($A906),MASTER_Workers!$B$2:$B$474,MASTER_Workers!$B$2:$B$474)),"Master Missing","OK"))</f>
        <v>OK</v>
      </c>
      <c r="E906" s="146" t="str">
        <f>IF(A906="","",IF(COUNTIF(Month_Engine!B:B,TRIM(J906))&gt;0,"OK","Missing"))</f>
        <v>OK</v>
      </c>
      <c r="F906" s="146">
        <f t="shared" si="90"/>
        <v>30</v>
      </c>
      <c r="G906" s="146">
        <f t="shared" si="85"/>
        <v>25</v>
      </c>
      <c r="H906" s="150" t="str">
        <f t="shared" si="86"/>
        <v>OK</v>
      </c>
      <c r="I906" s="443">
        <v>46203</v>
      </c>
      <c r="J906" s="125" t="s">
        <v>1428</v>
      </c>
      <c r="K906" s="125" t="s">
        <v>249</v>
      </c>
      <c r="L906" s="125">
        <v>19</v>
      </c>
      <c r="M906" s="125">
        <v>1</v>
      </c>
      <c r="N906" s="125">
        <v>4</v>
      </c>
      <c r="O906" s="125">
        <v>0</v>
      </c>
      <c r="P906" s="125">
        <v>6</v>
      </c>
      <c r="Q906" s="125">
        <v>0</v>
      </c>
      <c r="S906" s="146" t="str">
        <f t="shared" si="87"/>
        <v>Worker-SV2</v>
      </c>
    </row>
    <row r="907" spans="1:19" x14ac:dyDescent="0.45">
      <c r="A907" s="144" t="str">
        <f t="shared" si="88"/>
        <v>SV2PCOM055</v>
      </c>
      <c r="B907" s="143" t="str">
        <f t="shared" si="89"/>
        <v>Jun2026_SV2PCOM055</v>
      </c>
      <c r="C907" s="143" t="str">
        <f>IF(A907="","",IF(COUNTIF($B$2:B906,B907)&gt;0,"⚠ DUPLICATE","OK"))</f>
        <v>OK</v>
      </c>
      <c r="D907" s="146" t="str">
        <f>IF($A907="","",IF(ISNA(_xlfn.XLOOKUP(TRIM($A907),MASTER_Workers!$B$2:$B$474,MASTER_Workers!$B$2:$B$474)),"Master Missing","OK"))</f>
        <v>OK</v>
      </c>
      <c r="E907" s="146" t="str">
        <f>IF(A907="","",IF(COUNTIF(Month_Engine!B:B,TRIM(J907))&gt;0,"OK","Missing"))</f>
        <v>OK</v>
      </c>
      <c r="F907" s="146">
        <f t="shared" si="90"/>
        <v>30</v>
      </c>
      <c r="G907" s="146">
        <f t="shared" si="85"/>
        <v>25</v>
      </c>
      <c r="H907" s="150" t="str">
        <f t="shared" si="86"/>
        <v>OK</v>
      </c>
      <c r="I907" s="443">
        <v>46203</v>
      </c>
      <c r="J907" s="125" t="s">
        <v>1429</v>
      </c>
      <c r="K907" s="125" t="s">
        <v>251</v>
      </c>
      <c r="L907" s="125">
        <v>25</v>
      </c>
      <c r="M907" s="125">
        <v>1</v>
      </c>
      <c r="N907" s="125">
        <v>4</v>
      </c>
      <c r="O907" s="125">
        <v>0</v>
      </c>
      <c r="P907" s="125">
        <v>0</v>
      </c>
      <c r="Q907" s="125">
        <v>0</v>
      </c>
      <c r="S907" s="146" t="str">
        <f t="shared" si="87"/>
        <v>Worker-SV2</v>
      </c>
    </row>
    <row r="908" spans="1:19" x14ac:dyDescent="0.45">
      <c r="A908" s="144" t="str">
        <f t="shared" si="88"/>
        <v>SV2PCOM056</v>
      </c>
      <c r="B908" s="143" t="str">
        <f t="shared" si="89"/>
        <v>Jun2026_SV2PCOM056</v>
      </c>
      <c r="C908" s="143" t="str">
        <f>IF(A908="","",IF(COUNTIF($B$2:B907,B908)&gt;0,"⚠ DUPLICATE","OK"))</f>
        <v>OK</v>
      </c>
      <c r="D908" s="146" t="str">
        <f>IF($A908="","",IF(ISNA(_xlfn.XLOOKUP(TRIM($A908),MASTER_Workers!$B$2:$B$474,MASTER_Workers!$B$2:$B$474)),"Master Missing","OK"))</f>
        <v>OK</v>
      </c>
      <c r="E908" s="146" t="str">
        <f>IF(A908="","",IF(COUNTIF(Month_Engine!B:B,TRIM(J908))&gt;0,"OK","Missing"))</f>
        <v>OK</v>
      </c>
      <c r="F908" s="146">
        <f t="shared" si="90"/>
        <v>30</v>
      </c>
      <c r="G908" s="146">
        <f t="shared" si="85"/>
        <v>24</v>
      </c>
      <c r="H908" s="150" t="str">
        <f t="shared" si="86"/>
        <v>OK</v>
      </c>
      <c r="I908" s="443">
        <v>46203</v>
      </c>
      <c r="J908" s="125" t="s">
        <v>1430</v>
      </c>
      <c r="K908" s="125" t="s">
        <v>1581</v>
      </c>
      <c r="L908" s="125">
        <v>24</v>
      </c>
      <c r="M908" s="125">
        <v>2</v>
      </c>
      <c r="N908" s="125">
        <v>4</v>
      </c>
      <c r="O908" s="125">
        <v>0</v>
      </c>
      <c r="P908" s="125">
        <v>0</v>
      </c>
      <c r="Q908" s="125">
        <v>0</v>
      </c>
      <c r="S908" s="146" t="str">
        <f t="shared" si="87"/>
        <v>Worker-SV2</v>
      </c>
    </row>
    <row r="909" spans="1:19" x14ac:dyDescent="0.45">
      <c r="A909" s="144" t="str">
        <f t="shared" si="88"/>
        <v>SV2PCOM057</v>
      </c>
      <c r="B909" s="143" t="str">
        <f t="shared" si="89"/>
        <v>Jun2026_SV2PCOM057</v>
      </c>
      <c r="C909" s="143" t="str">
        <f>IF(A909="","",IF(COUNTIF($B$2:B908,B909)&gt;0,"⚠ DUPLICATE","OK"))</f>
        <v>OK</v>
      </c>
      <c r="D909" s="146" t="str">
        <f>IF($A909="","",IF(ISNA(_xlfn.XLOOKUP(TRIM($A909),MASTER_Workers!$B$2:$B$474,MASTER_Workers!$B$2:$B$474)),"Master Missing","OK"))</f>
        <v>OK</v>
      </c>
      <c r="E909" s="146" t="str">
        <f>IF(A909="","",IF(COUNTIF(Month_Engine!B:B,TRIM(J909))&gt;0,"OK","Missing"))</f>
        <v>OK</v>
      </c>
      <c r="F909" s="146">
        <f t="shared" si="90"/>
        <v>30</v>
      </c>
      <c r="G909" s="146">
        <f t="shared" si="85"/>
        <v>26</v>
      </c>
      <c r="H909" s="150" t="str">
        <f t="shared" si="86"/>
        <v>OK</v>
      </c>
      <c r="I909" s="443">
        <v>46203</v>
      </c>
      <c r="J909" s="125" t="s">
        <v>1431</v>
      </c>
      <c r="K909" s="125" t="s">
        <v>257</v>
      </c>
      <c r="L909" s="125">
        <v>19</v>
      </c>
      <c r="M909" s="125">
        <v>0</v>
      </c>
      <c r="N909" s="125">
        <v>4</v>
      </c>
      <c r="O909" s="125">
        <v>0</v>
      </c>
      <c r="P909" s="125">
        <v>7</v>
      </c>
      <c r="Q909" s="125">
        <v>0</v>
      </c>
      <c r="S909" s="146" t="str">
        <f t="shared" si="87"/>
        <v>Worker-SV2</v>
      </c>
    </row>
    <row r="910" spans="1:19" x14ac:dyDescent="0.45">
      <c r="A910" s="144" t="str">
        <f t="shared" si="88"/>
        <v>SV2PCOM058</v>
      </c>
      <c r="B910" s="143" t="str">
        <f t="shared" si="89"/>
        <v>Jun2026_SV2PCOM058</v>
      </c>
      <c r="C910" s="143" t="str">
        <f>IF(A910="","",IF(COUNTIF($B$2:B909,B910)&gt;0,"⚠ DUPLICATE","OK"))</f>
        <v>OK</v>
      </c>
      <c r="D910" s="146" t="str">
        <f>IF($A910="","",IF(ISNA(_xlfn.XLOOKUP(TRIM($A910),MASTER_Workers!$B$2:$B$474,MASTER_Workers!$B$2:$B$474)),"Master Missing","OK"))</f>
        <v>OK</v>
      </c>
      <c r="E910" s="146" t="str">
        <f>IF(A910="","",IF(COUNTIF(Month_Engine!B:B,TRIM(J910))&gt;0,"OK","Missing"))</f>
        <v>OK</v>
      </c>
      <c r="F910" s="146">
        <f t="shared" si="90"/>
        <v>30</v>
      </c>
      <c r="G910" s="146">
        <f t="shared" si="85"/>
        <v>26</v>
      </c>
      <c r="H910" s="150" t="str">
        <f t="shared" si="86"/>
        <v>OK</v>
      </c>
      <c r="I910" s="443">
        <v>46203</v>
      </c>
      <c r="J910" s="125" t="s">
        <v>1432</v>
      </c>
      <c r="K910" s="125" t="s">
        <v>1584</v>
      </c>
      <c r="L910" s="125">
        <v>26</v>
      </c>
      <c r="M910" s="125">
        <v>0</v>
      </c>
      <c r="N910" s="125">
        <v>4</v>
      </c>
      <c r="O910" s="125">
        <v>0</v>
      </c>
      <c r="P910" s="125">
        <v>0</v>
      </c>
      <c r="Q910" s="125">
        <v>0</v>
      </c>
      <c r="S910" s="146" t="str">
        <f t="shared" si="87"/>
        <v>Worker-SV2</v>
      </c>
    </row>
    <row r="911" spans="1:19" x14ac:dyDescent="0.45">
      <c r="A911" s="144" t="str">
        <f t="shared" si="88"/>
        <v>SV2PCOM059</v>
      </c>
      <c r="B911" s="143" t="str">
        <f t="shared" si="89"/>
        <v>Jun2026_SV2PCOM059</v>
      </c>
      <c r="C911" s="143" t="str">
        <f>IF(A911="","",IF(COUNTIF($B$2:B910,B911)&gt;0,"⚠ DUPLICATE","OK"))</f>
        <v>OK</v>
      </c>
      <c r="D911" s="146" t="str">
        <f>IF($A911="","",IF(ISNA(_xlfn.XLOOKUP(TRIM($A911),MASTER_Workers!$B$2:$B$474,MASTER_Workers!$B$2:$B$474)),"Master Missing","OK"))</f>
        <v>OK</v>
      </c>
      <c r="E911" s="146" t="str">
        <f>IF(A911="","",IF(COUNTIF(Month_Engine!B:B,TRIM(J911))&gt;0,"OK","Missing"))</f>
        <v>OK</v>
      </c>
      <c r="F911" s="146">
        <f t="shared" si="90"/>
        <v>30</v>
      </c>
      <c r="G911" s="146">
        <f t="shared" si="85"/>
        <v>23</v>
      </c>
      <c r="H911" s="150" t="str">
        <f t="shared" si="86"/>
        <v>OK</v>
      </c>
      <c r="I911" s="443">
        <v>46203</v>
      </c>
      <c r="J911" s="125" t="s">
        <v>1433</v>
      </c>
      <c r="K911" s="125" t="s">
        <v>261</v>
      </c>
      <c r="L911" s="125">
        <v>23</v>
      </c>
      <c r="M911" s="125">
        <v>3</v>
      </c>
      <c r="N911" s="125">
        <v>4</v>
      </c>
      <c r="O911" s="125">
        <v>0</v>
      </c>
      <c r="P911" s="125">
        <v>0</v>
      </c>
      <c r="Q911" s="125">
        <v>0</v>
      </c>
      <c r="S911" s="146" t="str">
        <f t="shared" si="87"/>
        <v>Worker-SV2</v>
      </c>
    </row>
    <row r="912" spans="1:19" x14ac:dyDescent="0.45">
      <c r="A912" s="144" t="str">
        <f t="shared" si="88"/>
        <v>SV2PCOM060</v>
      </c>
      <c r="B912" s="143" t="str">
        <f t="shared" si="89"/>
        <v>Jun2026_SV2PCOM060</v>
      </c>
      <c r="C912" s="143" t="str">
        <f>IF(A912="","",IF(COUNTIF($B$2:B911,B912)&gt;0,"⚠ DUPLICATE","OK"))</f>
        <v>OK</v>
      </c>
      <c r="D912" s="146" t="str">
        <f>IF($A912="","",IF(ISNA(_xlfn.XLOOKUP(TRIM($A912),MASTER_Workers!$B$2:$B$474,MASTER_Workers!$B$2:$B$474)),"Master Missing","OK"))</f>
        <v>OK</v>
      </c>
      <c r="E912" s="146" t="str">
        <f>IF(A912="","",IF(COUNTIF(Month_Engine!B:B,TRIM(J912))&gt;0,"OK","Missing"))</f>
        <v>OK</v>
      </c>
      <c r="F912" s="146">
        <f t="shared" si="90"/>
        <v>30</v>
      </c>
      <c r="G912" s="146">
        <f t="shared" si="85"/>
        <v>26</v>
      </c>
      <c r="H912" s="150" t="str">
        <f t="shared" si="86"/>
        <v>OK</v>
      </c>
      <c r="I912" s="443">
        <v>46203</v>
      </c>
      <c r="J912" s="125" t="s">
        <v>1434</v>
      </c>
      <c r="K912" s="125" t="s">
        <v>266</v>
      </c>
      <c r="L912" s="125">
        <v>21</v>
      </c>
      <c r="M912" s="125">
        <v>0</v>
      </c>
      <c r="N912" s="125">
        <v>4</v>
      </c>
      <c r="O912" s="125">
        <v>0</v>
      </c>
      <c r="P912" s="125">
        <v>5</v>
      </c>
      <c r="Q912" s="125">
        <v>0</v>
      </c>
      <c r="S912" s="146" t="str">
        <f t="shared" si="87"/>
        <v>Worker-SV2</v>
      </c>
    </row>
    <row r="913" spans="1:19" x14ac:dyDescent="0.45">
      <c r="A913" s="144" t="str">
        <f t="shared" si="88"/>
        <v>SV2PCOM061</v>
      </c>
      <c r="B913" s="143" t="str">
        <f t="shared" si="89"/>
        <v>Jun2026_SV2PCOM061</v>
      </c>
      <c r="C913" s="143" t="str">
        <f>IF(A913="","",IF(COUNTIF($B$2:B912,B913)&gt;0,"⚠ DUPLICATE","OK"))</f>
        <v>OK</v>
      </c>
      <c r="D913" s="146" t="str">
        <f>IF($A913="","",IF(ISNA(_xlfn.XLOOKUP(TRIM($A913),MASTER_Workers!$B$2:$B$474,MASTER_Workers!$B$2:$B$474)),"Master Missing","OK"))</f>
        <v>OK</v>
      </c>
      <c r="E913" s="146" t="str">
        <f>IF(A913="","",IF(COUNTIF(Month_Engine!B:B,TRIM(J913))&gt;0,"OK","Missing"))</f>
        <v>OK</v>
      </c>
      <c r="F913" s="146">
        <f t="shared" si="90"/>
        <v>30</v>
      </c>
      <c r="G913" s="146">
        <f t="shared" si="85"/>
        <v>22.5</v>
      </c>
      <c r="H913" s="150" t="str">
        <f t="shared" si="86"/>
        <v>OK</v>
      </c>
      <c r="I913" s="443">
        <v>46203</v>
      </c>
      <c r="J913" s="125" t="s">
        <v>1435</v>
      </c>
      <c r="K913" s="125" t="s">
        <v>1588</v>
      </c>
      <c r="L913" s="125">
        <v>21.5</v>
      </c>
      <c r="M913" s="125">
        <v>3.5</v>
      </c>
      <c r="N913" s="125">
        <v>4</v>
      </c>
      <c r="O913" s="125">
        <v>0</v>
      </c>
      <c r="P913" s="125">
        <v>1</v>
      </c>
      <c r="Q913" s="125">
        <v>0</v>
      </c>
      <c r="S913" s="146" t="str">
        <f t="shared" si="87"/>
        <v>Worker-SV2</v>
      </c>
    </row>
    <row r="914" spans="1:19" x14ac:dyDescent="0.45">
      <c r="A914" s="144" t="str">
        <f t="shared" si="88"/>
        <v>SV2PCOM062</v>
      </c>
      <c r="B914" s="143" t="str">
        <f t="shared" si="89"/>
        <v>Jun2026_SV2PCOM062</v>
      </c>
      <c r="C914" s="143" t="str">
        <f>IF(A914="","",IF(COUNTIF($B$2:B913,B914)&gt;0,"⚠ DUPLICATE","OK"))</f>
        <v>OK</v>
      </c>
      <c r="D914" s="146" t="str">
        <f>IF($A914="","",IF(ISNA(_xlfn.XLOOKUP(TRIM($A914),MASTER_Workers!$B$2:$B$474,MASTER_Workers!$B$2:$B$474)),"Master Missing","OK"))</f>
        <v>OK</v>
      </c>
      <c r="E914" s="146" t="str">
        <f>IF(A914="","",IF(COUNTIF(Month_Engine!B:B,TRIM(J914))&gt;0,"OK","Missing"))</f>
        <v>OK</v>
      </c>
      <c r="F914" s="146">
        <f t="shared" si="90"/>
        <v>30</v>
      </c>
      <c r="G914" s="146">
        <f t="shared" si="85"/>
        <v>25</v>
      </c>
      <c r="H914" s="150" t="str">
        <f t="shared" si="86"/>
        <v>OK</v>
      </c>
      <c r="I914" s="443">
        <v>46203</v>
      </c>
      <c r="J914" s="125" t="s">
        <v>1436</v>
      </c>
      <c r="K914" s="125" t="s">
        <v>1590</v>
      </c>
      <c r="L914" s="125">
        <v>25</v>
      </c>
      <c r="M914" s="125">
        <v>1</v>
      </c>
      <c r="N914" s="125">
        <v>4</v>
      </c>
      <c r="O914" s="125">
        <v>0</v>
      </c>
      <c r="P914" s="125">
        <v>0</v>
      </c>
      <c r="Q914" s="125">
        <v>0</v>
      </c>
      <c r="S914" s="146" t="str">
        <f t="shared" si="87"/>
        <v>Worker-SV2</v>
      </c>
    </row>
    <row r="915" spans="1:19" x14ac:dyDescent="0.45">
      <c r="A915" s="144" t="str">
        <f t="shared" si="88"/>
        <v>SV2PCOM063</v>
      </c>
      <c r="B915" s="143" t="str">
        <f t="shared" si="89"/>
        <v>Jun2026_SV2PCOM063</v>
      </c>
      <c r="C915" s="143" t="str">
        <f>IF(A915="","",IF(COUNTIF($B$2:B914,B915)&gt;0,"⚠ DUPLICATE","OK"))</f>
        <v>OK</v>
      </c>
      <c r="D915" s="146" t="str">
        <f>IF($A915="","",IF(ISNA(_xlfn.XLOOKUP(TRIM($A915),MASTER_Workers!$B$2:$B$474,MASTER_Workers!$B$2:$B$474)),"Master Missing","OK"))</f>
        <v>OK</v>
      </c>
      <c r="E915" s="146" t="str">
        <f>IF(A915="","",IF(COUNTIF(Month_Engine!B:B,TRIM(J915))&gt;0,"OK","Missing"))</f>
        <v>OK</v>
      </c>
      <c r="F915" s="146">
        <f t="shared" si="90"/>
        <v>30</v>
      </c>
      <c r="G915" s="146">
        <f t="shared" si="85"/>
        <v>22</v>
      </c>
      <c r="H915" s="150" t="str">
        <f t="shared" si="86"/>
        <v>OK</v>
      </c>
      <c r="I915" s="443">
        <v>46203</v>
      </c>
      <c r="J915" s="125" t="s">
        <v>1437</v>
      </c>
      <c r="K915" s="125" t="s">
        <v>284</v>
      </c>
      <c r="L915" s="125">
        <v>22</v>
      </c>
      <c r="M915" s="125">
        <v>4</v>
      </c>
      <c r="N915" s="125">
        <v>4</v>
      </c>
      <c r="O915" s="125">
        <v>0</v>
      </c>
      <c r="P915" s="125">
        <v>0</v>
      </c>
      <c r="Q915" s="125">
        <v>0</v>
      </c>
      <c r="S915" s="146" t="str">
        <f t="shared" si="87"/>
        <v>Worker-SV2</v>
      </c>
    </row>
    <row r="916" spans="1:19" x14ac:dyDescent="0.45">
      <c r="A916" s="144" t="str">
        <f t="shared" si="88"/>
        <v>SV2PCOM064</v>
      </c>
      <c r="B916" s="143" t="str">
        <f t="shared" si="89"/>
        <v>Jun2026_SV2PCOM064</v>
      </c>
      <c r="C916" s="143" t="str">
        <f>IF(A916="","",IF(COUNTIF($B$2:B915,B916)&gt;0,"⚠ DUPLICATE","OK"))</f>
        <v>OK</v>
      </c>
      <c r="D916" s="146" t="str">
        <f>IF($A916="","",IF(ISNA(_xlfn.XLOOKUP(TRIM($A916),MASTER_Workers!$B$2:$B$474,MASTER_Workers!$B$2:$B$474)),"Master Missing","OK"))</f>
        <v>OK</v>
      </c>
      <c r="E916" s="146" t="str">
        <f>IF(A916="","",IF(COUNTIF(Month_Engine!B:B,TRIM(J916))&gt;0,"OK","Missing"))</f>
        <v>OK</v>
      </c>
      <c r="F916" s="146">
        <f t="shared" si="90"/>
        <v>30</v>
      </c>
      <c r="G916" s="146">
        <f t="shared" si="85"/>
        <v>25</v>
      </c>
      <c r="H916" s="150" t="str">
        <f t="shared" si="86"/>
        <v>OK</v>
      </c>
      <c r="I916" s="443">
        <v>46203</v>
      </c>
      <c r="J916" s="125" t="s">
        <v>1438</v>
      </c>
      <c r="K916" s="125" t="s">
        <v>286</v>
      </c>
      <c r="L916" s="125">
        <v>25</v>
      </c>
      <c r="M916" s="125">
        <v>1</v>
      </c>
      <c r="N916" s="125">
        <v>4</v>
      </c>
      <c r="O916" s="125">
        <v>0</v>
      </c>
      <c r="P916" s="125">
        <v>0</v>
      </c>
      <c r="Q916" s="125">
        <v>0</v>
      </c>
      <c r="S916" s="146" t="str">
        <f t="shared" si="87"/>
        <v>Worker-SV2</v>
      </c>
    </row>
    <row r="917" spans="1:19" x14ac:dyDescent="0.45">
      <c r="A917" s="144" t="str">
        <f t="shared" si="88"/>
        <v>SV2PCOM065</v>
      </c>
      <c r="B917" s="143" t="str">
        <f t="shared" si="89"/>
        <v>Jun2026_SV2PCOM065</v>
      </c>
      <c r="C917" s="143" t="str">
        <f>IF(A917="","",IF(COUNTIF($B$2:B916,B917)&gt;0,"⚠ DUPLICATE","OK"))</f>
        <v>OK</v>
      </c>
      <c r="D917" s="146" t="str">
        <f>IF($A917="","",IF(ISNA(_xlfn.XLOOKUP(TRIM($A917),MASTER_Workers!$B$2:$B$474,MASTER_Workers!$B$2:$B$474)),"Master Missing","OK"))</f>
        <v>OK</v>
      </c>
      <c r="E917" s="146" t="str">
        <f>IF(A917="","",IF(COUNTIF(Month_Engine!B:B,TRIM(J917))&gt;0,"OK","Missing"))</f>
        <v>OK</v>
      </c>
      <c r="F917" s="146">
        <f t="shared" si="90"/>
        <v>30</v>
      </c>
      <c r="G917" s="146">
        <f t="shared" si="85"/>
        <v>22</v>
      </c>
      <c r="H917" s="150" t="str">
        <f t="shared" si="86"/>
        <v>OK</v>
      </c>
      <c r="I917" s="443">
        <v>46203</v>
      </c>
      <c r="J917" s="125" t="s">
        <v>1439</v>
      </c>
      <c r="K917" s="125" t="s">
        <v>288</v>
      </c>
      <c r="L917" s="125">
        <v>22</v>
      </c>
      <c r="M917" s="125">
        <v>4</v>
      </c>
      <c r="N917" s="125">
        <v>4</v>
      </c>
      <c r="O917" s="125">
        <v>0</v>
      </c>
      <c r="P917" s="125">
        <v>0</v>
      </c>
      <c r="Q917" s="125">
        <v>0</v>
      </c>
      <c r="S917" s="146" t="str">
        <f t="shared" si="87"/>
        <v>Worker-SV2</v>
      </c>
    </row>
    <row r="918" spans="1:19" x14ac:dyDescent="0.45">
      <c r="A918" s="144" t="str">
        <f t="shared" si="88"/>
        <v>SV2PCOM066</v>
      </c>
      <c r="B918" s="143" t="str">
        <f t="shared" si="89"/>
        <v>Jun2026_SV2PCOM066</v>
      </c>
      <c r="C918" s="143" t="str">
        <f>IF(A918="","",IF(COUNTIF($B$2:B917,B918)&gt;0,"⚠ DUPLICATE","OK"))</f>
        <v>OK</v>
      </c>
      <c r="D918" s="146" t="str">
        <f>IF($A918="","",IF(ISNA(_xlfn.XLOOKUP(TRIM($A918),MASTER_Workers!$B$2:$B$474,MASTER_Workers!$B$2:$B$474)),"Master Missing","OK"))</f>
        <v>OK</v>
      </c>
      <c r="E918" s="146" t="str">
        <f>IF(A918="","",IF(COUNTIF(Month_Engine!B:B,TRIM(J918))&gt;0,"OK","Missing"))</f>
        <v>OK</v>
      </c>
      <c r="F918" s="146">
        <f t="shared" si="90"/>
        <v>30</v>
      </c>
      <c r="G918" s="146">
        <f t="shared" si="85"/>
        <v>26</v>
      </c>
      <c r="H918" s="150" t="str">
        <f t="shared" si="86"/>
        <v>OK</v>
      </c>
      <c r="I918" s="443">
        <v>46203</v>
      </c>
      <c r="J918" s="125" t="s">
        <v>1440</v>
      </c>
      <c r="K918" s="125" t="s">
        <v>1595</v>
      </c>
      <c r="L918" s="125">
        <v>26</v>
      </c>
      <c r="M918" s="125">
        <v>0</v>
      </c>
      <c r="N918" s="125">
        <v>4</v>
      </c>
      <c r="O918" s="125">
        <v>0</v>
      </c>
      <c r="P918" s="125">
        <v>0</v>
      </c>
      <c r="Q918" s="125">
        <v>0</v>
      </c>
      <c r="S918" s="146" t="str">
        <f t="shared" si="87"/>
        <v>Worker-SV2</v>
      </c>
    </row>
    <row r="919" spans="1:19" x14ac:dyDescent="0.45">
      <c r="A919" s="144" t="str">
        <f t="shared" si="88"/>
        <v>SV2PCOM067</v>
      </c>
      <c r="B919" s="143" t="str">
        <f t="shared" si="89"/>
        <v>Jun2026_SV2PCOM067</v>
      </c>
      <c r="C919" s="143" t="str">
        <f>IF(A919="","",IF(COUNTIF($B$2:B918,B919)&gt;0,"⚠ DUPLICATE","OK"))</f>
        <v>OK</v>
      </c>
      <c r="D919" s="146" t="str">
        <f>IF($A919="","",IF(ISNA(_xlfn.XLOOKUP(TRIM($A919),MASTER_Workers!$B$2:$B$474,MASTER_Workers!$B$2:$B$474)),"Master Missing","OK"))</f>
        <v>OK</v>
      </c>
      <c r="E919" s="146" t="str">
        <f>IF(A919="","",IF(COUNTIF(Month_Engine!B:B,TRIM(J919))&gt;0,"OK","Missing"))</f>
        <v>OK</v>
      </c>
      <c r="F919" s="146">
        <f t="shared" si="90"/>
        <v>30</v>
      </c>
      <c r="G919" s="146">
        <f t="shared" si="85"/>
        <v>24</v>
      </c>
      <c r="H919" s="150" t="str">
        <f t="shared" si="86"/>
        <v>OK</v>
      </c>
      <c r="I919" s="443">
        <v>46203</v>
      </c>
      <c r="J919" s="125" t="s">
        <v>1441</v>
      </c>
      <c r="K919" s="125" t="s">
        <v>1597</v>
      </c>
      <c r="L919" s="125">
        <v>24</v>
      </c>
      <c r="M919" s="125">
        <v>2</v>
      </c>
      <c r="N919" s="125">
        <v>4</v>
      </c>
      <c r="O919" s="125">
        <v>0</v>
      </c>
      <c r="P919" s="125">
        <v>0</v>
      </c>
      <c r="Q919" s="125">
        <v>0</v>
      </c>
      <c r="S919" s="146" t="str">
        <f t="shared" si="87"/>
        <v>Worker-SV2</v>
      </c>
    </row>
    <row r="920" spans="1:19" x14ac:dyDescent="0.45">
      <c r="A920" s="144" t="str">
        <f t="shared" si="88"/>
        <v>SV2PCOM068</v>
      </c>
      <c r="B920" s="143" t="str">
        <f t="shared" si="89"/>
        <v>Jun2026_SV2PCOM068</v>
      </c>
      <c r="C920" s="143" t="str">
        <f>IF(A920="","",IF(COUNTIF($B$2:B919,B920)&gt;0,"⚠ DUPLICATE","OK"))</f>
        <v>OK</v>
      </c>
      <c r="D920" s="146" t="str">
        <f>IF($A920="","",IF(ISNA(_xlfn.XLOOKUP(TRIM($A920),MASTER_Workers!$B$2:$B$474,MASTER_Workers!$B$2:$B$474)),"Master Missing","OK"))</f>
        <v>OK</v>
      </c>
      <c r="E920" s="146" t="str">
        <f>IF(A920="","",IF(COUNTIF(Month_Engine!B:B,TRIM(J920))&gt;0,"OK","Missing"))</f>
        <v>OK</v>
      </c>
      <c r="F920" s="146">
        <f t="shared" si="90"/>
        <v>30</v>
      </c>
      <c r="G920" s="146">
        <f t="shared" si="85"/>
        <v>25</v>
      </c>
      <c r="H920" s="150" t="str">
        <f t="shared" si="86"/>
        <v>OK</v>
      </c>
      <c r="I920" s="443">
        <v>46203</v>
      </c>
      <c r="J920" s="125" t="s">
        <v>1442</v>
      </c>
      <c r="K920" s="125" t="s">
        <v>296</v>
      </c>
      <c r="L920" s="125">
        <v>25</v>
      </c>
      <c r="M920" s="125">
        <v>1</v>
      </c>
      <c r="N920" s="125">
        <v>4</v>
      </c>
      <c r="O920" s="125">
        <v>0</v>
      </c>
      <c r="P920" s="125">
        <v>0</v>
      </c>
      <c r="Q920" s="125">
        <v>0</v>
      </c>
      <c r="S920" s="146" t="str">
        <f t="shared" si="87"/>
        <v>Worker-SV2</v>
      </c>
    </row>
    <row r="921" spans="1:19" x14ac:dyDescent="0.45">
      <c r="A921" s="144" t="str">
        <f t="shared" si="88"/>
        <v>SV2PCOM069</v>
      </c>
      <c r="B921" s="143" t="str">
        <f t="shared" si="89"/>
        <v>Jun2026_SV2PCOM069</v>
      </c>
      <c r="C921" s="143" t="str">
        <f>IF(A921="","",IF(COUNTIF($B$2:B920,B921)&gt;0,"⚠ DUPLICATE","OK"))</f>
        <v>OK</v>
      </c>
      <c r="D921" s="146" t="str">
        <f>IF($A921="","",IF(ISNA(_xlfn.XLOOKUP(TRIM($A921),MASTER_Workers!$B$2:$B$474,MASTER_Workers!$B$2:$B$474)),"Master Missing","OK"))</f>
        <v>OK</v>
      </c>
      <c r="E921" s="146" t="str">
        <f>IF(A921="","",IF(COUNTIF(Month_Engine!B:B,TRIM(J921))&gt;0,"OK","Missing"))</f>
        <v>OK</v>
      </c>
      <c r="F921" s="146">
        <f t="shared" si="90"/>
        <v>30</v>
      </c>
      <c r="G921" s="146">
        <f t="shared" si="85"/>
        <v>23</v>
      </c>
      <c r="H921" s="150" t="str">
        <f t="shared" si="86"/>
        <v>OK</v>
      </c>
      <c r="I921" s="443">
        <v>46203</v>
      </c>
      <c r="J921" s="125" t="s">
        <v>1443</v>
      </c>
      <c r="K921" s="125" t="s">
        <v>298</v>
      </c>
      <c r="L921" s="125">
        <v>23</v>
      </c>
      <c r="M921" s="125">
        <v>3</v>
      </c>
      <c r="N921" s="125">
        <v>4</v>
      </c>
      <c r="O921" s="125">
        <v>0</v>
      </c>
      <c r="P921" s="125">
        <v>0</v>
      </c>
      <c r="Q921" s="125">
        <v>0</v>
      </c>
      <c r="S921" s="146" t="str">
        <f t="shared" si="87"/>
        <v>Worker-SV2</v>
      </c>
    </row>
    <row r="922" spans="1:19" x14ac:dyDescent="0.45">
      <c r="A922" s="144" t="str">
        <f t="shared" si="88"/>
        <v>SV2PCOM070</v>
      </c>
      <c r="B922" s="143" t="str">
        <f t="shared" si="89"/>
        <v>Jun2026_SV2PCOM070</v>
      </c>
      <c r="C922" s="143" t="str">
        <f>IF(A922="","",IF(COUNTIF($B$2:B921,B922)&gt;0,"⚠ DUPLICATE","OK"))</f>
        <v>OK</v>
      </c>
      <c r="D922" s="146" t="str">
        <f>IF($A922="","",IF(ISNA(_xlfn.XLOOKUP(TRIM($A922),MASTER_Workers!$B$2:$B$474,MASTER_Workers!$B$2:$B$474)),"Master Missing","OK"))</f>
        <v>OK</v>
      </c>
      <c r="E922" s="146" t="str">
        <f>IF(A922="","",IF(COUNTIF(Month_Engine!B:B,TRIM(J922))&gt;0,"OK","Missing"))</f>
        <v>OK</v>
      </c>
      <c r="F922" s="146">
        <f t="shared" si="90"/>
        <v>30</v>
      </c>
      <c r="G922" s="146">
        <f t="shared" si="85"/>
        <v>24</v>
      </c>
      <c r="H922" s="150" t="str">
        <f t="shared" si="86"/>
        <v>OK</v>
      </c>
      <c r="I922" s="443">
        <v>46203</v>
      </c>
      <c r="J922" s="125" t="s">
        <v>1444</v>
      </c>
      <c r="K922" s="125" t="s">
        <v>301</v>
      </c>
      <c r="L922" s="125">
        <v>18</v>
      </c>
      <c r="M922" s="125">
        <v>2</v>
      </c>
      <c r="N922" s="125">
        <v>4</v>
      </c>
      <c r="O922" s="125">
        <v>0</v>
      </c>
      <c r="P922" s="125">
        <v>6</v>
      </c>
      <c r="Q922" s="125">
        <v>0</v>
      </c>
      <c r="S922" s="146" t="str">
        <f t="shared" si="87"/>
        <v>Worker-SV2</v>
      </c>
    </row>
    <row r="923" spans="1:19" x14ac:dyDescent="0.45">
      <c r="A923" s="144" t="str">
        <f t="shared" si="88"/>
        <v>SV2PCOM071</v>
      </c>
      <c r="B923" s="143" t="str">
        <f t="shared" si="89"/>
        <v>Jun2026_SV2PCOM071</v>
      </c>
      <c r="C923" s="143" t="str">
        <f>IF(A923="","",IF(COUNTIF($B$2:B922,B923)&gt;0,"⚠ DUPLICATE","OK"))</f>
        <v>OK</v>
      </c>
      <c r="D923" s="146" t="str">
        <f>IF($A923="","",IF(ISNA(_xlfn.XLOOKUP(TRIM($A923),MASTER_Workers!$B$2:$B$474,MASTER_Workers!$B$2:$B$474)),"Master Missing","OK"))</f>
        <v>OK</v>
      </c>
      <c r="E923" s="146" t="str">
        <f>IF(A923="","",IF(COUNTIF(Month_Engine!B:B,TRIM(J923))&gt;0,"OK","Missing"))</f>
        <v>OK</v>
      </c>
      <c r="F923" s="146">
        <f t="shared" si="90"/>
        <v>30</v>
      </c>
      <c r="G923" s="146">
        <f t="shared" si="85"/>
        <v>23</v>
      </c>
      <c r="H923" s="150" t="str">
        <f t="shared" si="86"/>
        <v>OK</v>
      </c>
      <c r="I923" s="443">
        <v>46203</v>
      </c>
      <c r="J923" s="125" t="s">
        <v>1445</v>
      </c>
      <c r="K923" s="125" t="s">
        <v>303</v>
      </c>
      <c r="L923" s="125">
        <v>23</v>
      </c>
      <c r="M923" s="125">
        <v>3</v>
      </c>
      <c r="N923" s="125">
        <v>4</v>
      </c>
      <c r="O923" s="125">
        <v>0</v>
      </c>
      <c r="P923" s="125">
        <v>0</v>
      </c>
      <c r="Q923" s="125">
        <v>0</v>
      </c>
      <c r="S923" s="146" t="str">
        <f t="shared" si="87"/>
        <v>Worker-SV2</v>
      </c>
    </row>
    <row r="924" spans="1:19" x14ac:dyDescent="0.45">
      <c r="A924" s="144" t="str">
        <f t="shared" si="88"/>
        <v>SV2PCOM072</v>
      </c>
      <c r="B924" s="143" t="str">
        <f t="shared" si="89"/>
        <v>Jun2026_SV2PCOM072</v>
      </c>
      <c r="C924" s="143" t="str">
        <f>IF(A924="","",IF(COUNTIF($B$2:B923,B924)&gt;0,"⚠ DUPLICATE","OK"))</f>
        <v>OK</v>
      </c>
      <c r="D924" s="146" t="str">
        <f>IF($A924="","",IF(ISNA(_xlfn.XLOOKUP(TRIM($A924),MASTER_Workers!$B$2:$B$474,MASTER_Workers!$B$2:$B$474)),"Master Missing","OK"))</f>
        <v>OK</v>
      </c>
      <c r="E924" s="146" t="str">
        <f>IF(A924="","",IF(COUNTIF(Month_Engine!B:B,TRIM(J924))&gt;0,"OK","Missing"))</f>
        <v>OK</v>
      </c>
      <c r="F924" s="146">
        <f t="shared" si="90"/>
        <v>30</v>
      </c>
      <c r="G924" s="146">
        <f t="shared" si="85"/>
        <v>21</v>
      </c>
      <c r="H924" s="150" t="str">
        <f t="shared" si="86"/>
        <v>OK</v>
      </c>
      <c r="I924" s="443">
        <v>46203</v>
      </c>
      <c r="J924" s="125" t="s">
        <v>1446</v>
      </c>
      <c r="K924" s="125" t="s">
        <v>305</v>
      </c>
      <c r="L924" s="125">
        <v>21</v>
      </c>
      <c r="M924" s="125">
        <v>5</v>
      </c>
      <c r="N924" s="125">
        <v>4</v>
      </c>
      <c r="O924" s="125">
        <v>0</v>
      </c>
      <c r="P924" s="125">
        <v>0</v>
      </c>
      <c r="Q924" s="125">
        <v>0</v>
      </c>
      <c r="S924" s="146" t="str">
        <f t="shared" si="87"/>
        <v>Worker-SV2</v>
      </c>
    </row>
    <row r="925" spans="1:19" x14ac:dyDescent="0.45">
      <c r="A925" s="144" t="str">
        <f t="shared" si="88"/>
        <v>SV2PCOM073</v>
      </c>
      <c r="B925" s="143" t="str">
        <f t="shared" si="89"/>
        <v>Jun2026_SV2PCOM073</v>
      </c>
      <c r="C925" s="143" t="str">
        <f>IF(A925="","",IF(COUNTIF($B$2:B924,B925)&gt;0,"⚠ DUPLICATE","OK"))</f>
        <v>OK</v>
      </c>
      <c r="D925" s="146" t="str">
        <f>IF($A925="","",IF(ISNA(_xlfn.XLOOKUP(TRIM($A925),MASTER_Workers!$B$2:$B$474,MASTER_Workers!$B$2:$B$474)),"Master Missing","OK"))</f>
        <v>OK</v>
      </c>
      <c r="E925" s="146" t="str">
        <f>IF(A925="","",IF(COUNTIF(Month_Engine!B:B,TRIM(J925))&gt;0,"OK","Missing"))</f>
        <v>OK</v>
      </c>
      <c r="F925" s="146">
        <f t="shared" si="90"/>
        <v>30</v>
      </c>
      <c r="G925" s="146">
        <f t="shared" si="85"/>
        <v>26</v>
      </c>
      <c r="H925" s="150" t="str">
        <f t="shared" si="86"/>
        <v>OK</v>
      </c>
      <c r="I925" s="443">
        <v>46203</v>
      </c>
      <c r="J925" s="125" t="s">
        <v>1447</v>
      </c>
      <c r="K925" s="125" t="s">
        <v>307</v>
      </c>
      <c r="L925" s="125">
        <v>22</v>
      </c>
      <c r="M925" s="125">
        <v>0</v>
      </c>
      <c r="N925" s="125">
        <v>4</v>
      </c>
      <c r="O925" s="125">
        <v>0</v>
      </c>
      <c r="P925" s="125">
        <v>4</v>
      </c>
      <c r="Q925" s="125">
        <v>0</v>
      </c>
      <c r="S925" s="146" t="str">
        <f t="shared" si="87"/>
        <v>Worker-SV2</v>
      </c>
    </row>
    <row r="926" spans="1:19" x14ac:dyDescent="0.45">
      <c r="A926" s="144" t="str">
        <f t="shared" si="88"/>
        <v>SV2PCOM074</v>
      </c>
      <c r="B926" s="143" t="str">
        <f t="shared" si="89"/>
        <v>Jun2026_SV2PCOM074</v>
      </c>
      <c r="C926" s="143" t="str">
        <f>IF(A926="","",IF(COUNTIF($B$2:B925,B926)&gt;0,"⚠ DUPLICATE","OK"))</f>
        <v>OK</v>
      </c>
      <c r="D926" s="146" t="str">
        <f>IF($A926="","",IF(ISNA(_xlfn.XLOOKUP(TRIM($A926),MASTER_Workers!$B$2:$B$474,MASTER_Workers!$B$2:$B$474)),"Master Missing","OK"))</f>
        <v>OK</v>
      </c>
      <c r="E926" s="146" t="str">
        <f>IF(A926="","",IF(COUNTIF(Month_Engine!B:B,TRIM(J926))&gt;0,"OK","Missing"))</f>
        <v>OK</v>
      </c>
      <c r="F926" s="146">
        <f t="shared" si="90"/>
        <v>30</v>
      </c>
      <c r="G926" s="146">
        <f t="shared" si="85"/>
        <v>26</v>
      </c>
      <c r="H926" s="150" t="str">
        <f t="shared" si="86"/>
        <v>OK</v>
      </c>
      <c r="I926" s="443">
        <v>46203</v>
      </c>
      <c r="J926" s="125" t="s">
        <v>1448</v>
      </c>
      <c r="K926" s="125" t="s">
        <v>315</v>
      </c>
      <c r="L926" s="125">
        <v>25</v>
      </c>
      <c r="M926" s="125">
        <v>0</v>
      </c>
      <c r="N926" s="125">
        <v>4</v>
      </c>
      <c r="O926" s="125">
        <v>0</v>
      </c>
      <c r="P926" s="125">
        <v>1</v>
      </c>
      <c r="Q926" s="125">
        <v>0</v>
      </c>
      <c r="S926" s="146" t="str">
        <f t="shared" si="87"/>
        <v>Worker-SV2</v>
      </c>
    </row>
    <row r="927" spans="1:19" x14ac:dyDescent="0.45">
      <c r="A927" s="144" t="str">
        <f t="shared" si="88"/>
        <v>SV2PCOM075</v>
      </c>
      <c r="B927" s="143" t="str">
        <f t="shared" si="89"/>
        <v>Jun2026_SV2PCOM075</v>
      </c>
      <c r="C927" s="143" t="str">
        <f>IF(A927="","",IF(COUNTIF($B$2:B926,B927)&gt;0,"⚠ DUPLICATE","OK"))</f>
        <v>OK</v>
      </c>
      <c r="D927" s="146" t="str">
        <f>IF($A927="","",IF(ISNA(_xlfn.XLOOKUP(TRIM($A927),MASTER_Workers!$B$2:$B$474,MASTER_Workers!$B$2:$B$474)),"Master Missing","OK"))</f>
        <v>OK</v>
      </c>
      <c r="E927" s="146" t="str">
        <f>IF(A927="","",IF(COUNTIF(Month_Engine!B:B,TRIM(J927))&gt;0,"OK","Missing"))</f>
        <v>OK</v>
      </c>
      <c r="F927" s="146">
        <f t="shared" si="90"/>
        <v>30</v>
      </c>
      <c r="G927" s="146">
        <f t="shared" si="85"/>
        <v>23</v>
      </c>
      <c r="H927" s="150" t="str">
        <f t="shared" si="86"/>
        <v>OK</v>
      </c>
      <c r="I927" s="443">
        <v>46203</v>
      </c>
      <c r="J927" s="125" t="s">
        <v>1449</v>
      </c>
      <c r="K927" s="125" t="s">
        <v>317</v>
      </c>
      <c r="L927" s="125">
        <v>20</v>
      </c>
      <c r="M927" s="125">
        <v>3</v>
      </c>
      <c r="N927" s="125">
        <v>4</v>
      </c>
      <c r="O927" s="125">
        <v>0</v>
      </c>
      <c r="P927" s="125">
        <v>3</v>
      </c>
      <c r="Q927" s="125">
        <v>0</v>
      </c>
      <c r="S927" s="146" t="str">
        <f t="shared" si="87"/>
        <v>Worker-SV2</v>
      </c>
    </row>
    <row r="928" spans="1:19" x14ac:dyDescent="0.45">
      <c r="A928" s="144" t="str">
        <f t="shared" si="88"/>
        <v>SV2PCOM076</v>
      </c>
      <c r="B928" s="143" t="str">
        <f t="shared" si="89"/>
        <v>Jun2026_SV2PCOM076</v>
      </c>
      <c r="C928" s="143" t="str">
        <f>IF(A928="","",IF(COUNTIF($B$2:B927,B928)&gt;0,"⚠ DUPLICATE","OK"))</f>
        <v>OK</v>
      </c>
      <c r="D928" s="146" t="str">
        <f>IF($A928="","",IF(ISNA(_xlfn.XLOOKUP(TRIM($A928),MASTER_Workers!$B$2:$B$474,MASTER_Workers!$B$2:$B$474)),"Master Missing","OK"))</f>
        <v>OK</v>
      </c>
      <c r="E928" s="146" t="str">
        <f>IF(A928="","",IF(COUNTIF(Month_Engine!B:B,TRIM(J928))&gt;0,"OK","Missing"))</f>
        <v>OK</v>
      </c>
      <c r="F928" s="146">
        <f t="shared" si="90"/>
        <v>30</v>
      </c>
      <c r="G928" s="146">
        <f t="shared" si="85"/>
        <v>25</v>
      </c>
      <c r="H928" s="150" t="str">
        <f t="shared" si="86"/>
        <v>OK</v>
      </c>
      <c r="I928" s="443">
        <v>46203</v>
      </c>
      <c r="J928" s="125" t="s">
        <v>1450</v>
      </c>
      <c r="K928" s="125" t="s">
        <v>1607</v>
      </c>
      <c r="L928" s="125">
        <v>24</v>
      </c>
      <c r="M928" s="125">
        <v>1</v>
      </c>
      <c r="N928" s="125">
        <v>4</v>
      </c>
      <c r="O928" s="125">
        <v>0</v>
      </c>
      <c r="P928" s="125">
        <v>1</v>
      </c>
      <c r="Q928" s="125">
        <v>0</v>
      </c>
      <c r="S928" s="146" t="str">
        <f t="shared" si="87"/>
        <v>Worker-SV2</v>
      </c>
    </row>
    <row r="929" spans="1:19" x14ac:dyDescent="0.45">
      <c r="A929" s="144" t="str">
        <f t="shared" si="88"/>
        <v>SV2PCOM077</v>
      </c>
      <c r="B929" s="143" t="str">
        <f t="shared" si="89"/>
        <v>Jun2026_SV2PCOM077</v>
      </c>
      <c r="C929" s="143" t="str">
        <f>IF(A929="","",IF(COUNTIF($B$2:B928,B929)&gt;0,"⚠ DUPLICATE","OK"))</f>
        <v>OK</v>
      </c>
      <c r="D929" s="146" t="str">
        <f>IF($A929="","",IF(ISNA(_xlfn.XLOOKUP(TRIM($A929),MASTER_Workers!$B$2:$B$474,MASTER_Workers!$B$2:$B$474)),"Master Missing","OK"))</f>
        <v>OK</v>
      </c>
      <c r="E929" s="146" t="str">
        <f>IF(A929="","",IF(COUNTIF(Month_Engine!B:B,TRIM(J929))&gt;0,"OK","Missing"))</f>
        <v>OK</v>
      </c>
      <c r="F929" s="146">
        <f t="shared" si="90"/>
        <v>30</v>
      </c>
      <c r="G929" s="146">
        <f t="shared" si="85"/>
        <v>25.5</v>
      </c>
      <c r="H929" s="150" t="str">
        <f t="shared" si="86"/>
        <v>OK</v>
      </c>
      <c r="I929" s="443">
        <v>46203</v>
      </c>
      <c r="J929" s="125" t="s">
        <v>1177</v>
      </c>
      <c r="K929" s="125" t="s">
        <v>1609</v>
      </c>
      <c r="L929" s="125">
        <v>25.5</v>
      </c>
      <c r="M929" s="125">
        <v>0.5</v>
      </c>
      <c r="N929" s="125">
        <v>4</v>
      </c>
      <c r="O929" s="125">
        <v>0</v>
      </c>
      <c r="P929" s="125">
        <v>0</v>
      </c>
      <c r="Q929" s="125">
        <v>0</v>
      </c>
      <c r="S929" s="146" t="str">
        <f t="shared" si="87"/>
        <v>Worker-SV2</v>
      </c>
    </row>
    <row r="930" spans="1:19" x14ac:dyDescent="0.45">
      <c r="A930" s="144" t="str">
        <f t="shared" si="88"/>
        <v>SV2PCOM078</v>
      </c>
      <c r="B930" s="143" t="str">
        <f t="shared" si="89"/>
        <v>Jun2026_SV2PCOM078</v>
      </c>
      <c r="C930" s="143" t="str">
        <f>IF(A930="","",IF(COUNTIF($B$2:B929,B930)&gt;0,"⚠ DUPLICATE","OK"))</f>
        <v>OK</v>
      </c>
      <c r="D930" s="146" t="str">
        <f>IF($A930="","",IF(ISNA(_xlfn.XLOOKUP(TRIM($A930),MASTER_Workers!$B$2:$B$474,MASTER_Workers!$B$2:$B$474)),"Master Missing","OK"))</f>
        <v>OK</v>
      </c>
      <c r="E930" s="146" t="str">
        <f>IF(A930="","",IF(COUNTIF(Month_Engine!B:B,TRIM(J930))&gt;0,"OK","Missing"))</f>
        <v>OK</v>
      </c>
      <c r="F930" s="146">
        <f t="shared" si="90"/>
        <v>30</v>
      </c>
      <c r="G930" s="146">
        <f t="shared" si="85"/>
        <v>23</v>
      </c>
      <c r="H930" s="150" t="str">
        <f t="shared" si="86"/>
        <v>OK</v>
      </c>
      <c r="I930" s="443">
        <v>46203</v>
      </c>
      <c r="J930" s="125" t="s">
        <v>1180</v>
      </c>
      <c r="K930" s="125" t="s">
        <v>1611</v>
      </c>
      <c r="L930" s="125">
        <v>23</v>
      </c>
      <c r="M930" s="125">
        <v>3</v>
      </c>
      <c r="N930" s="125">
        <v>4</v>
      </c>
      <c r="O930" s="125">
        <v>0</v>
      </c>
      <c r="P930" s="125">
        <v>0</v>
      </c>
      <c r="Q930" s="125">
        <v>0</v>
      </c>
      <c r="S930" s="146" t="str">
        <f t="shared" si="87"/>
        <v>Worker-SV2</v>
      </c>
    </row>
    <row r="931" spans="1:19" x14ac:dyDescent="0.45">
      <c r="A931" s="144" t="str">
        <f t="shared" si="88"/>
        <v>SV2PCOM079</v>
      </c>
      <c r="B931" s="143" t="str">
        <f t="shared" si="89"/>
        <v>Jun2026_SV2PCOM079</v>
      </c>
      <c r="C931" s="143" t="str">
        <f>IF(A931="","",IF(COUNTIF($B$2:B930,B931)&gt;0,"⚠ DUPLICATE","OK"))</f>
        <v>OK</v>
      </c>
      <c r="D931" s="146" t="str">
        <f>IF($A931="","",IF(ISNA(_xlfn.XLOOKUP(TRIM($A931),MASTER_Workers!$B$2:$B$474,MASTER_Workers!$B$2:$B$474)),"Master Missing","OK"))</f>
        <v>OK</v>
      </c>
      <c r="E931" s="146" t="str">
        <f>IF(A931="","",IF(COUNTIF(Month_Engine!B:B,TRIM(J931))&gt;0,"OK","Missing"))</f>
        <v>OK</v>
      </c>
      <c r="F931" s="146">
        <f t="shared" si="90"/>
        <v>30</v>
      </c>
      <c r="G931" s="146">
        <f t="shared" si="85"/>
        <v>25</v>
      </c>
      <c r="H931" s="150" t="str">
        <f t="shared" si="86"/>
        <v>OK</v>
      </c>
      <c r="I931" s="443">
        <v>46203</v>
      </c>
      <c r="J931" s="125" t="s">
        <v>1182</v>
      </c>
      <c r="K931" s="125" t="s">
        <v>1613</v>
      </c>
      <c r="L931" s="125">
        <v>24.5</v>
      </c>
      <c r="M931" s="125">
        <v>1</v>
      </c>
      <c r="N931" s="125">
        <v>4</v>
      </c>
      <c r="O931" s="125">
        <v>0</v>
      </c>
      <c r="P931" s="125">
        <v>0.5</v>
      </c>
      <c r="Q931" s="125">
        <v>0</v>
      </c>
      <c r="S931" s="146" t="str">
        <f t="shared" si="87"/>
        <v>Worker-SV2</v>
      </c>
    </row>
    <row r="932" spans="1:19" x14ac:dyDescent="0.45">
      <c r="A932" s="144" t="str">
        <f t="shared" si="88"/>
        <v>SV2PCOM081</v>
      </c>
      <c r="B932" s="143" t="str">
        <f t="shared" si="89"/>
        <v>Jun2026_SV2PCOM081</v>
      </c>
      <c r="C932" s="143" t="str">
        <f>IF(A932="","",IF(COUNTIF($B$2:B931,B932)&gt;0,"⚠ DUPLICATE","OK"))</f>
        <v>OK</v>
      </c>
      <c r="D932" s="146" t="str">
        <f>IF($A932="","",IF(ISNA(_xlfn.XLOOKUP(TRIM($A932),MASTER_Workers!$B$2:$B$474,MASTER_Workers!$B$2:$B$474)),"Master Missing","OK"))</f>
        <v>OK</v>
      </c>
      <c r="E932" s="146" t="str">
        <f>IF(A932="","",IF(COUNTIF(Month_Engine!B:B,TRIM(J932))&gt;0,"OK","Missing"))</f>
        <v>OK</v>
      </c>
      <c r="F932" s="146">
        <f t="shared" si="90"/>
        <v>30</v>
      </c>
      <c r="G932" s="146">
        <f t="shared" si="85"/>
        <v>19.5</v>
      </c>
      <c r="H932" s="150" t="str">
        <f t="shared" si="86"/>
        <v>OK</v>
      </c>
      <c r="I932" s="443">
        <v>46203</v>
      </c>
      <c r="J932" s="125" t="s">
        <v>1186</v>
      </c>
      <c r="K932" s="125" t="s">
        <v>1615</v>
      </c>
      <c r="L932" s="125">
        <v>19</v>
      </c>
      <c r="M932" s="125">
        <v>6.5</v>
      </c>
      <c r="N932" s="125">
        <v>4</v>
      </c>
      <c r="O932" s="125">
        <v>0</v>
      </c>
      <c r="P932" s="125">
        <v>0.5</v>
      </c>
      <c r="Q932" s="125">
        <v>0</v>
      </c>
      <c r="S932" s="146" t="str">
        <f t="shared" si="87"/>
        <v>Worker-SV2</v>
      </c>
    </row>
    <row r="933" spans="1:19" x14ac:dyDescent="0.45">
      <c r="A933" s="144" t="str">
        <f t="shared" si="88"/>
        <v>SV2PCOM082</v>
      </c>
      <c r="B933" s="143" t="str">
        <f t="shared" si="89"/>
        <v>Jun2026_SV2PCOM082</v>
      </c>
      <c r="C933" s="143" t="str">
        <f>IF(A933="","",IF(COUNTIF($B$2:B932,B933)&gt;0,"⚠ DUPLICATE","OK"))</f>
        <v>OK</v>
      </c>
      <c r="D933" s="146" t="str">
        <f>IF($A933="","",IF(ISNA(_xlfn.XLOOKUP(TRIM($A933),MASTER_Workers!$B$2:$B$474,MASTER_Workers!$B$2:$B$474)),"Master Missing","OK"))</f>
        <v>OK</v>
      </c>
      <c r="E933" s="146" t="str">
        <f>IF(A933="","",IF(COUNTIF(Month_Engine!B:B,TRIM(J933))&gt;0,"OK","Missing"))</f>
        <v>OK</v>
      </c>
      <c r="F933" s="146">
        <f t="shared" si="90"/>
        <v>30</v>
      </c>
      <c r="G933" s="146">
        <f t="shared" si="85"/>
        <v>24</v>
      </c>
      <c r="H933" s="150" t="str">
        <f t="shared" si="86"/>
        <v>OK</v>
      </c>
      <c r="I933" s="443">
        <v>46203</v>
      </c>
      <c r="J933" s="125" t="s">
        <v>1188</v>
      </c>
      <c r="K933" s="125" t="s">
        <v>1617</v>
      </c>
      <c r="L933" s="125">
        <v>24</v>
      </c>
      <c r="M933" s="125">
        <v>2</v>
      </c>
      <c r="N933" s="125">
        <v>4</v>
      </c>
      <c r="O933" s="125">
        <v>0</v>
      </c>
      <c r="P933" s="125">
        <v>0</v>
      </c>
      <c r="Q933" s="125">
        <v>0</v>
      </c>
      <c r="S933" s="146" t="str">
        <f t="shared" si="87"/>
        <v>Worker-SV2</v>
      </c>
    </row>
    <row r="934" spans="1:19" x14ac:dyDescent="0.45">
      <c r="A934" s="144" t="str">
        <f t="shared" si="88"/>
        <v>SV2PCOM083</v>
      </c>
      <c r="B934" s="143" t="str">
        <f t="shared" si="89"/>
        <v>Jun2026_SV2PCOM083</v>
      </c>
      <c r="C934" s="143" t="str">
        <f>IF(A934="","",IF(COUNTIF($B$2:B933,B934)&gt;0,"⚠ DUPLICATE","OK"))</f>
        <v>OK</v>
      </c>
      <c r="D934" s="146" t="str">
        <f>IF($A934="","",IF(ISNA(_xlfn.XLOOKUP(TRIM($A934),MASTER_Workers!$B$2:$B$474,MASTER_Workers!$B$2:$B$474)),"Master Missing","OK"))</f>
        <v>OK</v>
      </c>
      <c r="E934" s="146" t="str">
        <f>IF(A934="","",IF(COUNTIF(Month_Engine!B:B,TRIM(J934))&gt;0,"OK","Missing"))</f>
        <v>OK</v>
      </c>
      <c r="F934" s="146">
        <f t="shared" si="90"/>
        <v>30</v>
      </c>
      <c r="G934" s="146">
        <f t="shared" si="85"/>
        <v>24</v>
      </c>
      <c r="H934" s="150" t="str">
        <f t="shared" si="86"/>
        <v>OK</v>
      </c>
      <c r="I934" s="443">
        <v>46203</v>
      </c>
      <c r="J934" s="125" t="s">
        <v>1190</v>
      </c>
      <c r="K934" s="125" t="s">
        <v>2063</v>
      </c>
      <c r="L934" s="125">
        <v>21</v>
      </c>
      <c r="M934" s="125">
        <v>2</v>
      </c>
      <c r="N934" s="125">
        <v>4</v>
      </c>
      <c r="O934" s="125">
        <v>0</v>
      </c>
      <c r="P934" s="125">
        <v>3</v>
      </c>
      <c r="Q934" s="125">
        <v>0</v>
      </c>
      <c r="S934" s="146" t="str">
        <f t="shared" si="87"/>
        <v>Worker-SV2</v>
      </c>
    </row>
    <row r="935" spans="1:19" x14ac:dyDescent="0.45">
      <c r="A935" s="144" t="str">
        <f t="shared" si="88"/>
        <v>SV2PCOM085</v>
      </c>
      <c r="B935" s="143" t="str">
        <f t="shared" si="89"/>
        <v>Jun2026_SV2PCOM085</v>
      </c>
      <c r="C935" s="143" t="str">
        <f>IF(A935="","",IF(COUNTIF($B$2:B934,B935)&gt;0,"⚠ DUPLICATE","OK"))</f>
        <v>OK</v>
      </c>
      <c r="D935" s="146" t="str">
        <f>IF($A935="","",IF(ISNA(_xlfn.XLOOKUP(TRIM($A935),MASTER_Workers!$B$2:$B$474,MASTER_Workers!$B$2:$B$474)),"Master Missing","OK"))</f>
        <v>OK</v>
      </c>
      <c r="E935" s="146" t="str">
        <f>IF(A935="","",IF(COUNTIF(Month_Engine!B:B,TRIM(J935))&gt;0,"OK","Missing"))</f>
        <v>OK</v>
      </c>
      <c r="F935" s="146">
        <f t="shared" si="90"/>
        <v>30</v>
      </c>
      <c r="G935" s="146">
        <f t="shared" si="85"/>
        <v>19.5</v>
      </c>
      <c r="H935" s="150" t="str">
        <f t="shared" si="86"/>
        <v>OK</v>
      </c>
      <c r="I935" s="443">
        <v>46203</v>
      </c>
      <c r="J935" s="125" t="s">
        <v>1194</v>
      </c>
      <c r="K935" s="125" t="s">
        <v>1622</v>
      </c>
      <c r="L935" s="125">
        <v>14.5</v>
      </c>
      <c r="M935" s="125">
        <v>6.5</v>
      </c>
      <c r="N935" s="125">
        <v>4</v>
      </c>
      <c r="O935" s="125">
        <v>0</v>
      </c>
      <c r="P935" s="125">
        <v>5</v>
      </c>
      <c r="Q935" s="125">
        <v>0</v>
      </c>
      <c r="S935" s="146" t="str">
        <f t="shared" si="87"/>
        <v>Worker-SV2</v>
      </c>
    </row>
    <row r="936" spans="1:19" x14ac:dyDescent="0.45">
      <c r="A936" s="144" t="str">
        <f t="shared" si="88"/>
        <v>SV2PCOM086</v>
      </c>
      <c r="B936" s="143" t="str">
        <f t="shared" si="89"/>
        <v>Jun2026_SV2PCOM086</v>
      </c>
      <c r="C936" s="143" t="str">
        <f>IF(A936="","",IF(COUNTIF($B$2:B935,B936)&gt;0,"⚠ DUPLICATE","OK"))</f>
        <v>OK</v>
      </c>
      <c r="D936" s="146" t="str">
        <f>IF($A936="","",IF(ISNA(_xlfn.XLOOKUP(TRIM($A936),MASTER_Workers!$B$2:$B$474,MASTER_Workers!$B$2:$B$474)),"Master Missing","OK"))</f>
        <v>OK</v>
      </c>
      <c r="E936" s="146" t="str">
        <f>IF(A936="","",IF(COUNTIF(Month_Engine!B:B,TRIM(J936))&gt;0,"OK","Missing"))</f>
        <v>OK</v>
      </c>
      <c r="F936" s="146">
        <f t="shared" si="90"/>
        <v>30</v>
      </c>
      <c r="G936" s="146">
        <f t="shared" si="85"/>
        <v>26</v>
      </c>
      <c r="H936" s="150" t="str">
        <f t="shared" si="86"/>
        <v>OK</v>
      </c>
      <c r="I936" s="443">
        <v>46203</v>
      </c>
      <c r="J936" s="125" t="s">
        <v>1196</v>
      </c>
      <c r="K936" s="125" t="s">
        <v>1624</v>
      </c>
      <c r="L936" s="125">
        <v>25</v>
      </c>
      <c r="M936" s="125">
        <v>0</v>
      </c>
      <c r="N936" s="125">
        <v>4</v>
      </c>
      <c r="O936" s="125">
        <v>0</v>
      </c>
      <c r="P936" s="125">
        <v>1</v>
      </c>
      <c r="Q936" s="125">
        <v>0</v>
      </c>
      <c r="S936" s="146" t="str">
        <f t="shared" si="87"/>
        <v>Worker-SV2</v>
      </c>
    </row>
    <row r="937" spans="1:19" x14ac:dyDescent="0.45">
      <c r="A937" s="144" t="str">
        <f t="shared" si="88"/>
        <v>SV2PCOM087</v>
      </c>
      <c r="B937" s="143" t="str">
        <f t="shared" si="89"/>
        <v>Jun2026_SV2PCOM087</v>
      </c>
      <c r="C937" s="143" t="str">
        <f>IF(A937="","",IF(COUNTIF($B$2:B936,B937)&gt;0,"⚠ DUPLICATE","OK"))</f>
        <v>OK</v>
      </c>
      <c r="D937" s="146" t="str">
        <f>IF($A937="","",IF(ISNA(_xlfn.XLOOKUP(TRIM($A937),MASTER_Workers!$B$2:$B$474,MASTER_Workers!$B$2:$B$474)),"Master Missing","OK"))</f>
        <v>OK</v>
      </c>
      <c r="E937" s="146" t="str">
        <f>IF(A937="","",IF(COUNTIF(Month_Engine!B:B,TRIM(J937))&gt;0,"OK","Missing"))</f>
        <v>OK</v>
      </c>
      <c r="F937" s="146">
        <f t="shared" si="90"/>
        <v>30</v>
      </c>
      <c r="G937" s="146">
        <f t="shared" si="85"/>
        <v>25</v>
      </c>
      <c r="H937" s="150" t="str">
        <f t="shared" si="86"/>
        <v>OK</v>
      </c>
      <c r="I937" s="443">
        <v>46203</v>
      </c>
      <c r="J937" s="125" t="s">
        <v>1198</v>
      </c>
      <c r="K937" s="125" t="s">
        <v>1626</v>
      </c>
      <c r="L937" s="125">
        <v>21</v>
      </c>
      <c r="M937" s="125">
        <v>1</v>
      </c>
      <c r="N937" s="125">
        <v>4</v>
      </c>
      <c r="O937" s="125">
        <v>0</v>
      </c>
      <c r="P937" s="125">
        <v>4</v>
      </c>
      <c r="Q937" s="125">
        <v>0</v>
      </c>
      <c r="S937" s="146" t="str">
        <f t="shared" si="87"/>
        <v>Worker-SV2</v>
      </c>
    </row>
    <row r="938" spans="1:19" x14ac:dyDescent="0.45">
      <c r="A938" s="144" t="str">
        <f t="shared" si="88"/>
        <v>SV2PCOM088</v>
      </c>
      <c r="B938" s="143" t="str">
        <f t="shared" si="89"/>
        <v>Jun2026_SV2PCOM088</v>
      </c>
      <c r="C938" s="143" t="str">
        <f>IF(A938="","",IF(COUNTIF($B$2:B937,B938)&gt;0,"⚠ DUPLICATE","OK"))</f>
        <v>OK</v>
      </c>
      <c r="D938" s="146" t="str">
        <f>IF($A938="","",IF(ISNA(_xlfn.XLOOKUP(TRIM($A938),MASTER_Workers!$B$2:$B$474,MASTER_Workers!$B$2:$B$474)),"Master Missing","OK"))</f>
        <v>OK</v>
      </c>
      <c r="E938" s="146" t="str">
        <f>IF(A938="","",IF(COUNTIF(Month_Engine!B:B,TRIM(J938))&gt;0,"OK","Missing"))</f>
        <v>OK</v>
      </c>
      <c r="F938" s="146">
        <f t="shared" si="90"/>
        <v>30</v>
      </c>
      <c r="G938" s="146">
        <f t="shared" si="85"/>
        <v>22</v>
      </c>
      <c r="H938" s="150" t="str">
        <f t="shared" si="86"/>
        <v>OK</v>
      </c>
      <c r="I938" s="443">
        <v>46203</v>
      </c>
      <c r="J938" s="125" t="s">
        <v>1200</v>
      </c>
      <c r="K938" s="125" t="s">
        <v>1628</v>
      </c>
      <c r="L938" s="125">
        <v>21.5</v>
      </c>
      <c r="M938" s="125">
        <v>4</v>
      </c>
      <c r="N938" s="125">
        <v>4</v>
      </c>
      <c r="O938" s="125">
        <v>0</v>
      </c>
      <c r="P938" s="125">
        <v>0.5</v>
      </c>
      <c r="Q938" s="125">
        <v>0</v>
      </c>
      <c r="S938" s="146" t="str">
        <f t="shared" si="87"/>
        <v>Worker-SV2</v>
      </c>
    </row>
    <row r="939" spans="1:19" x14ac:dyDescent="0.45">
      <c r="A939" s="144" t="str">
        <f t="shared" si="88"/>
        <v>SV2PCOM089</v>
      </c>
      <c r="B939" s="143" t="str">
        <f t="shared" si="89"/>
        <v>Jun2026_SV2PCOM089</v>
      </c>
      <c r="C939" s="143" t="str">
        <f>IF(A939="","",IF(COUNTIF($B$2:B938,B939)&gt;0,"⚠ DUPLICATE","OK"))</f>
        <v>OK</v>
      </c>
      <c r="D939" s="146" t="str">
        <f>IF($A939="","",IF(ISNA(_xlfn.XLOOKUP(TRIM($A939),MASTER_Workers!$B$2:$B$474,MASTER_Workers!$B$2:$B$474)),"Master Missing","OK"))</f>
        <v>OK</v>
      </c>
      <c r="E939" s="146" t="str">
        <f>IF(A939="","",IF(COUNTIF(Month_Engine!B:B,TRIM(J939))&gt;0,"OK","Missing"))</f>
        <v>OK</v>
      </c>
      <c r="F939" s="146">
        <f t="shared" si="90"/>
        <v>30</v>
      </c>
      <c r="G939" s="146">
        <f t="shared" si="85"/>
        <v>24</v>
      </c>
      <c r="H939" s="150" t="str">
        <f t="shared" si="86"/>
        <v>OK</v>
      </c>
      <c r="I939" s="443">
        <v>46203</v>
      </c>
      <c r="J939" s="125" t="s">
        <v>1202</v>
      </c>
      <c r="K939" s="125" t="s">
        <v>1630</v>
      </c>
      <c r="L939" s="125">
        <v>23</v>
      </c>
      <c r="M939" s="125">
        <v>2</v>
      </c>
      <c r="N939" s="125">
        <v>4</v>
      </c>
      <c r="O939" s="125">
        <v>0</v>
      </c>
      <c r="P939" s="125">
        <v>1</v>
      </c>
      <c r="Q939" s="125">
        <v>0</v>
      </c>
      <c r="S939" s="146" t="str">
        <f t="shared" si="87"/>
        <v>Worker-SV2</v>
      </c>
    </row>
    <row r="940" spans="1:19" x14ac:dyDescent="0.45">
      <c r="A940" s="144" t="str">
        <f t="shared" si="88"/>
        <v>SV2PCOM090</v>
      </c>
      <c r="B940" s="143" t="str">
        <f t="shared" si="89"/>
        <v>Jun2026_SV2PCOM090</v>
      </c>
      <c r="C940" s="143" t="str">
        <f>IF(A940="","",IF(COUNTIF($B$2:B939,B940)&gt;0,"⚠ DUPLICATE","OK"))</f>
        <v>OK</v>
      </c>
      <c r="D940" s="146" t="str">
        <f>IF($A940="","",IF(ISNA(_xlfn.XLOOKUP(TRIM($A940),MASTER_Workers!$B$2:$B$474,MASTER_Workers!$B$2:$B$474)),"Master Missing","OK"))</f>
        <v>OK</v>
      </c>
      <c r="E940" s="146" t="str">
        <f>IF(A940="","",IF(COUNTIF(Month_Engine!B:B,TRIM(J940))&gt;0,"OK","Missing"))</f>
        <v>OK</v>
      </c>
      <c r="F940" s="146">
        <f t="shared" si="90"/>
        <v>30</v>
      </c>
      <c r="G940" s="146">
        <f t="shared" si="85"/>
        <v>25.5</v>
      </c>
      <c r="H940" s="150" t="str">
        <f t="shared" si="86"/>
        <v>OK</v>
      </c>
      <c r="I940" s="443">
        <v>46203</v>
      </c>
      <c r="J940" s="125" t="s">
        <v>1204</v>
      </c>
      <c r="K940" s="125" t="s">
        <v>1632</v>
      </c>
      <c r="L940" s="125">
        <v>25.5</v>
      </c>
      <c r="M940" s="125">
        <v>0.5</v>
      </c>
      <c r="N940" s="125">
        <v>4</v>
      </c>
      <c r="O940" s="125">
        <v>0</v>
      </c>
      <c r="P940" s="125">
        <v>0</v>
      </c>
      <c r="Q940" s="125">
        <v>0</v>
      </c>
      <c r="S940" s="146" t="str">
        <f t="shared" si="87"/>
        <v>Worker-SV2</v>
      </c>
    </row>
    <row r="941" spans="1:19" x14ac:dyDescent="0.45">
      <c r="A941" s="144" t="str">
        <f t="shared" si="88"/>
        <v>SV2PCOM091</v>
      </c>
      <c r="B941" s="143" t="str">
        <f t="shared" si="89"/>
        <v>Jun2026_SV2PCOM091</v>
      </c>
      <c r="C941" s="143" t="str">
        <f>IF(A941="","",IF(COUNTIF($B$2:B940,B941)&gt;0,"⚠ DUPLICATE","OK"))</f>
        <v>OK</v>
      </c>
      <c r="D941" s="146" t="str">
        <f>IF($A941="","",IF(ISNA(_xlfn.XLOOKUP(TRIM($A941),MASTER_Workers!$B$2:$B$474,MASTER_Workers!$B$2:$B$474)),"Master Missing","OK"))</f>
        <v>OK</v>
      </c>
      <c r="E941" s="146" t="str">
        <f>IF(A941="","",IF(COUNTIF(Month_Engine!B:B,TRIM(J941))&gt;0,"OK","Missing"))</f>
        <v>OK</v>
      </c>
      <c r="F941" s="146">
        <f t="shared" si="90"/>
        <v>30</v>
      </c>
      <c r="G941" s="146">
        <f t="shared" si="85"/>
        <v>24</v>
      </c>
      <c r="H941" s="150" t="str">
        <f t="shared" si="86"/>
        <v>OK</v>
      </c>
      <c r="I941" s="443">
        <v>46203</v>
      </c>
      <c r="J941" s="125" t="s">
        <v>1206</v>
      </c>
      <c r="K941" s="125" t="s">
        <v>1634</v>
      </c>
      <c r="L941" s="125">
        <v>24</v>
      </c>
      <c r="M941" s="125">
        <v>2</v>
      </c>
      <c r="N941" s="125">
        <v>4</v>
      </c>
      <c r="O941" s="125">
        <v>0</v>
      </c>
      <c r="P941" s="125">
        <v>0</v>
      </c>
      <c r="Q941" s="125">
        <v>0</v>
      </c>
      <c r="S941" s="146" t="str">
        <f t="shared" si="87"/>
        <v>Worker-SV2</v>
      </c>
    </row>
    <row r="942" spans="1:19" x14ac:dyDescent="0.45">
      <c r="A942" s="144" t="str">
        <f t="shared" si="88"/>
        <v>SV2PCOM092</v>
      </c>
      <c r="B942" s="143" t="str">
        <f t="shared" si="89"/>
        <v>Jun2026_SV2PCOM092</v>
      </c>
      <c r="C942" s="143" t="str">
        <f>IF(A942="","",IF(COUNTIF($B$2:B941,B942)&gt;0,"⚠ DUPLICATE","OK"))</f>
        <v>OK</v>
      </c>
      <c r="D942" s="146" t="str">
        <f>IF($A942="","",IF(ISNA(_xlfn.XLOOKUP(TRIM($A942),MASTER_Workers!$B$2:$B$474,MASTER_Workers!$B$2:$B$474)),"Master Missing","OK"))</f>
        <v>OK</v>
      </c>
      <c r="E942" s="146" t="str">
        <f>IF(A942="","",IF(COUNTIF(Month_Engine!B:B,TRIM(J942))&gt;0,"OK","Missing"))</f>
        <v>OK</v>
      </c>
      <c r="F942" s="146">
        <f t="shared" si="90"/>
        <v>30</v>
      </c>
      <c r="G942" s="146">
        <f t="shared" si="85"/>
        <v>22</v>
      </c>
      <c r="H942" s="150" t="str">
        <f t="shared" si="86"/>
        <v>OK</v>
      </c>
      <c r="I942" s="443">
        <v>46203</v>
      </c>
      <c r="J942" s="125" t="s">
        <v>1208</v>
      </c>
      <c r="K942" s="125" t="s">
        <v>1636</v>
      </c>
      <c r="L942" s="125">
        <v>21.5</v>
      </c>
      <c r="M942" s="125">
        <v>4</v>
      </c>
      <c r="N942" s="125">
        <v>4</v>
      </c>
      <c r="O942" s="125">
        <v>0</v>
      </c>
      <c r="P942" s="125">
        <v>0.5</v>
      </c>
      <c r="Q942" s="125">
        <v>0</v>
      </c>
      <c r="S942" s="146" t="str">
        <f t="shared" si="87"/>
        <v>Worker-SV2</v>
      </c>
    </row>
    <row r="943" spans="1:19" x14ac:dyDescent="0.45">
      <c r="A943" s="144" t="str">
        <f t="shared" si="88"/>
        <v>SV2PCOM094</v>
      </c>
      <c r="B943" s="143" t="str">
        <f t="shared" si="89"/>
        <v>Jun2026_SV2PCOM094</v>
      </c>
      <c r="C943" s="143" t="str">
        <f>IF(A943="","",IF(COUNTIF($B$2:B942,B943)&gt;0,"⚠ DUPLICATE","OK"))</f>
        <v>OK</v>
      </c>
      <c r="D943" s="146" t="str">
        <f>IF($A943="","",IF(ISNA(_xlfn.XLOOKUP(TRIM($A943),MASTER_Workers!$B$2:$B$474,MASTER_Workers!$B$2:$B$474)),"Master Missing","OK"))</f>
        <v>OK</v>
      </c>
      <c r="E943" s="146" t="str">
        <f>IF(A943="","",IF(COUNTIF(Month_Engine!B:B,TRIM(J943))&gt;0,"OK","Missing"))</f>
        <v>OK</v>
      </c>
      <c r="F943" s="146">
        <f t="shared" si="90"/>
        <v>30</v>
      </c>
      <c r="G943" s="146">
        <f t="shared" si="85"/>
        <v>23</v>
      </c>
      <c r="H943" s="150" t="str">
        <f t="shared" si="86"/>
        <v>OK</v>
      </c>
      <c r="I943" s="443">
        <v>46203</v>
      </c>
      <c r="J943" s="125" t="s">
        <v>1212</v>
      </c>
      <c r="K943" s="125" t="s">
        <v>1638</v>
      </c>
      <c r="L943" s="125">
        <v>23</v>
      </c>
      <c r="M943" s="125">
        <v>3</v>
      </c>
      <c r="N943" s="125">
        <v>4</v>
      </c>
      <c r="O943" s="125">
        <v>0</v>
      </c>
      <c r="P943" s="125">
        <v>0</v>
      </c>
      <c r="Q943" s="125">
        <v>0</v>
      </c>
      <c r="S943" s="146" t="str">
        <f t="shared" si="87"/>
        <v>Worker-SV2</v>
      </c>
    </row>
    <row r="944" spans="1:19" x14ac:dyDescent="0.45">
      <c r="A944" s="144" t="str">
        <f t="shared" si="88"/>
        <v>SV2PCOM095</v>
      </c>
      <c r="B944" s="143" t="str">
        <f t="shared" si="89"/>
        <v>Jun2026_SV2PCOM095</v>
      </c>
      <c r="C944" s="143" t="str">
        <f>IF(A944="","",IF(COUNTIF($B$2:B943,B944)&gt;0,"⚠ DUPLICATE","OK"))</f>
        <v>OK</v>
      </c>
      <c r="D944" s="146" t="str">
        <f>IF($A944="","",IF(ISNA(_xlfn.XLOOKUP(TRIM($A944),MASTER_Workers!$B$2:$B$474,MASTER_Workers!$B$2:$B$474)),"Master Missing","OK"))</f>
        <v>OK</v>
      </c>
      <c r="E944" s="146" t="str">
        <f>IF(A944="","",IF(COUNTIF(Month_Engine!B:B,TRIM(J944))&gt;0,"OK","Missing"))</f>
        <v>OK</v>
      </c>
      <c r="F944" s="146">
        <f t="shared" si="90"/>
        <v>30</v>
      </c>
      <c r="G944" s="146">
        <f t="shared" si="85"/>
        <v>25</v>
      </c>
      <c r="H944" s="150" t="str">
        <f t="shared" si="86"/>
        <v>OK</v>
      </c>
      <c r="I944" s="443">
        <v>46203</v>
      </c>
      <c r="J944" s="125" t="s">
        <v>1214</v>
      </c>
      <c r="K944" s="125" t="s">
        <v>1640</v>
      </c>
      <c r="L944" s="125">
        <v>25</v>
      </c>
      <c r="M944" s="125">
        <v>1</v>
      </c>
      <c r="N944" s="125">
        <v>4</v>
      </c>
      <c r="O944" s="125">
        <v>0</v>
      </c>
      <c r="P944" s="125">
        <v>0</v>
      </c>
      <c r="Q944" s="125">
        <v>0</v>
      </c>
      <c r="S944" s="146" t="str">
        <f t="shared" si="87"/>
        <v>Worker-SV2</v>
      </c>
    </row>
    <row r="945" spans="1:19" x14ac:dyDescent="0.45">
      <c r="A945" s="144" t="str">
        <f t="shared" si="88"/>
        <v>SV2PCOM096</v>
      </c>
      <c r="B945" s="143" t="str">
        <f t="shared" si="89"/>
        <v>Jun2026_SV2PCOM096</v>
      </c>
      <c r="C945" s="143" t="str">
        <f>IF(A945="","",IF(COUNTIF($B$2:B944,B945)&gt;0,"⚠ DUPLICATE","OK"))</f>
        <v>OK</v>
      </c>
      <c r="D945" s="146" t="str">
        <f>IF($A945="","",IF(ISNA(_xlfn.XLOOKUP(TRIM($A945),MASTER_Workers!$B$2:$B$474,MASTER_Workers!$B$2:$B$474)),"Master Missing","OK"))</f>
        <v>OK</v>
      </c>
      <c r="E945" s="146" t="str">
        <f>IF(A945="","",IF(COUNTIF(Month_Engine!B:B,TRIM(J945))&gt;0,"OK","Missing"))</f>
        <v>OK</v>
      </c>
      <c r="F945" s="146">
        <f t="shared" si="90"/>
        <v>30</v>
      </c>
      <c r="G945" s="146">
        <f t="shared" si="85"/>
        <v>26</v>
      </c>
      <c r="H945" s="150" t="str">
        <f t="shared" si="86"/>
        <v>OK</v>
      </c>
      <c r="I945" s="443">
        <v>46203</v>
      </c>
      <c r="J945" s="125" t="s">
        <v>1216</v>
      </c>
      <c r="K945" s="125" t="s">
        <v>1642</v>
      </c>
      <c r="L945" s="125">
        <v>26</v>
      </c>
      <c r="M945" s="125">
        <v>0</v>
      </c>
      <c r="N945" s="125">
        <v>4</v>
      </c>
      <c r="O945" s="125">
        <v>0</v>
      </c>
      <c r="P945" s="125">
        <v>0</v>
      </c>
      <c r="Q945" s="125">
        <v>0</v>
      </c>
      <c r="S945" s="146" t="str">
        <f t="shared" si="87"/>
        <v>Worker-SV2</v>
      </c>
    </row>
    <row r="946" spans="1:19" x14ac:dyDescent="0.45">
      <c r="A946" s="144" t="str">
        <f t="shared" si="88"/>
        <v>SV2PCOM097</v>
      </c>
      <c r="B946" s="143" t="str">
        <f t="shared" si="89"/>
        <v>Jun2026_SV2PCOM097</v>
      </c>
      <c r="C946" s="143" t="str">
        <f>IF(A946="","",IF(COUNTIF($B$2:B945,B946)&gt;0,"⚠ DUPLICATE","OK"))</f>
        <v>OK</v>
      </c>
      <c r="D946" s="146" t="str">
        <f>IF($A946="","",IF(ISNA(_xlfn.XLOOKUP(TRIM($A946),MASTER_Workers!$B$2:$B$474,MASTER_Workers!$B$2:$B$474)),"Master Missing","OK"))</f>
        <v>OK</v>
      </c>
      <c r="E946" s="146" t="str">
        <f>IF(A946="","",IF(COUNTIF(Month_Engine!B:B,TRIM(J946))&gt;0,"OK","Missing"))</f>
        <v>OK</v>
      </c>
      <c r="F946" s="146">
        <f t="shared" si="90"/>
        <v>30</v>
      </c>
      <c r="G946" s="146">
        <f t="shared" si="85"/>
        <v>26</v>
      </c>
      <c r="H946" s="150" t="str">
        <f t="shared" si="86"/>
        <v>OK</v>
      </c>
      <c r="I946" s="443">
        <v>46203</v>
      </c>
      <c r="J946" s="125" t="s">
        <v>1218</v>
      </c>
      <c r="K946" s="125" t="s">
        <v>1644</v>
      </c>
      <c r="L946" s="125">
        <v>26</v>
      </c>
      <c r="M946" s="125">
        <v>0</v>
      </c>
      <c r="N946" s="125">
        <v>4</v>
      </c>
      <c r="O946" s="125">
        <v>0</v>
      </c>
      <c r="P946" s="125">
        <v>0</v>
      </c>
      <c r="Q946" s="125">
        <v>0</v>
      </c>
      <c r="S946" s="146" t="str">
        <f t="shared" si="87"/>
        <v>Worker-SV2</v>
      </c>
    </row>
    <row r="947" spans="1:19" x14ac:dyDescent="0.45">
      <c r="A947" s="144" t="str">
        <f t="shared" si="88"/>
        <v>SV2PCOM098</v>
      </c>
      <c r="B947" s="143" t="str">
        <f t="shared" si="89"/>
        <v>Jun2026_SV2PCOM098</v>
      </c>
      <c r="C947" s="143" t="str">
        <f>IF(A947="","",IF(COUNTIF($B$2:B946,B947)&gt;0,"⚠ DUPLICATE","OK"))</f>
        <v>OK</v>
      </c>
      <c r="D947" s="146" t="str">
        <f>IF($A947="","",IF(ISNA(_xlfn.XLOOKUP(TRIM($A947),MASTER_Workers!$B$2:$B$474,MASTER_Workers!$B$2:$B$474)),"Master Missing","OK"))</f>
        <v>OK</v>
      </c>
      <c r="E947" s="146" t="str">
        <f>IF(A947="","",IF(COUNTIF(Month_Engine!B:B,TRIM(J947))&gt;0,"OK","Missing"))</f>
        <v>OK</v>
      </c>
      <c r="F947" s="146">
        <f t="shared" si="90"/>
        <v>30</v>
      </c>
      <c r="G947" s="146">
        <f t="shared" si="85"/>
        <v>20</v>
      </c>
      <c r="H947" s="150" t="str">
        <f t="shared" si="86"/>
        <v>OK</v>
      </c>
      <c r="I947" s="443">
        <v>46203</v>
      </c>
      <c r="J947" s="125" t="s">
        <v>1220</v>
      </c>
      <c r="K947" s="125" t="s">
        <v>1646</v>
      </c>
      <c r="L947" s="125">
        <v>16</v>
      </c>
      <c r="M947" s="125">
        <v>6</v>
      </c>
      <c r="N947" s="125">
        <v>4</v>
      </c>
      <c r="O947" s="125">
        <v>0</v>
      </c>
      <c r="P947" s="125">
        <v>4</v>
      </c>
      <c r="Q947" s="125">
        <v>0</v>
      </c>
      <c r="S947" s="146" t="str">
        <f t="shared" si="87"/>
        <v>Worker-SV2</v>
      </c>
    </row>
    <row r="948" spans="1:19" x14ac:dyDescent="0.45">
      <c r="A948" s="144" t="str">
        <f t="shared" si="88"/>
        <v>SV2PCOM099</v>
      </c>
      <c r="B948" s="143" t="str">
        <f t="shared" si="89"/>
        <v>Jun2026_SV2PCOM099</v>
      </c>
      <c r="C948" s="143" t="str">
        <f>IF(A948="","",IF(COUNTIF($B$2:B947,B948)&gt;0,"⚠ DUPLICATE","OK"))</f>
        <v>OK</v>
      </c>
      <c r="D948" s="146" t="str">
        <f>IF($A948="","",IF(ISNA(_xlfn.XLOOKUP(TRIM($A948),MASTER_Workers!$B$2:$B$474,MASTER_Workers!$B$2:$B$474)),"Master Missing","OK"))</f>
        <v>OK</v>
      </c>
      <c r="E948" s="146" t="str">
        <f>IF(A948="","",IF(COUNTIF(Month_Engine!B:B,TRIM(J948))&gt;0,"OK","Missing"))</f>
        <v>OK</v>
      </c>
      <c r="F948" s="146">
        <f t="shared" si="90"/>
        <v>30</v>
      </c>
      <c r="G948" s="146">
        <f t="shared" si="85"/>
        <v>23</v>
      </c>
      <c r="H948" s="150" t="str">
        <f t="shared" si="86"/>
        <v>OK</v>
      </c>
      <c r="I948" s="443">
        <v>46203</v>
      </c>
      <c r="J948" s="125" t="s">
        <v>1222</v>
      </c>
      <c r="K948" s="125" t="s">
        <v>1648</v>
      </c>
      <c r="L948" s="125">
        <v>23</v>
      </c>
      <c r="M948" s="125">
        <v>3</v>
      </c>
      <c r="N948" s="125">
        <v>4</v>
      </c>
      <c r="O948" s="125">
        <v>0</v>
      </c>
      <c r="P948" s="125">
        <v>0</v>
      </c>
      <c r="Q948" s="125">
        <v>0</v>
      </c>
      <c r="S948" s="146" t="str">
        <f t="shared" si="87"/>
        <v>Worker-SV2</v>
      </c>
    </row>
    <row r="949" spans="1:19" x14ac:dyDescent="0.45">
      <c r="A949" s="144" t="str">
        <f t="shared" si="88"/>
        <v>SV2PCOM100</v>
      </c>
      <c r="B949" s="143" t="str">
        <f t="shared" si="89"/>
        <v>Jun2026_SV2PCOM100</v>
      </c>
      <c r="C949" s="143" t="str">
        <f>IF(A949="","",IF(COUNTIF($B$2:B948,B949)&gt;0,"⚠ DUPLICATE","OK"))</f>
        <v>OK</v>
      </c>
      <c r="D949" s="146" t="str">
        <f>IF($A949="","",IF(ISNA(_xlfn.XLOOKUP(TRIM($A949),MASTER_Workers!$B$2:$B$474,MASTER_Workers!$B$2:$B$474)),"Master Missing","OK"))</f>
        <v>OK</v>
      </c>
      <c r="E949" s="146" t="str">
        <f>IF(A949="","",IF(COUNTIF(Month_Engine!B:B,TRIM(J949))&gt;0,"OK","Missing"))</f>
        <v>OK</v>
      </c>
      <c r="F949" s="146">
        <f t="shared" si="90"/>
        <v>30</v>
      </c>
      <c r="G949" s="146">
        <f t="shared" si="85"/>
        <v>17</v>
      </c>
      <c r="H949" s="150" t="str">
        <f t="shared" si="86"/>
        <v>OK</v>
      </c>
      <c r="I949" s="443">
        <v>46203</v>
      </c>
      <c r="J949" s="125" t="s">
        <v>1224</v>
      </c>
      <c r="K949" s="125" t="s">
        <v>1650</v>
      </c>
      <c r="L949" s="125">
        <v>17</v>
      </c>
      <c r="M949" s="125">
        <v>9</v>
      </c>
      <c r="N949" s="125">
        <v>4</v>
      </c>
      <c r="O949" s="125">
        <v>0</v>
      </c>
      <c r="P949" s="125">
        <v>0</v>
      </c>
      <c r="Q949" s="125">
        <v>0</v>
      </c>
      <c r="S949" s="146" t="str">
        <f t="shared" si="87"/>
        <v>Worker-SV2</v>
      </c>
    </row>
    <row r="950" spans="1:19" x14ac:dyDescent="0.45">
      <c r="A950" s="144" t="str">
        <f t="shared" si="88"/>
        <v>SV2PCOM101</v>
      </c>
      <c r="B950" s="143" t="str">
        <f t="shared" si="89"/>
        <v>Jun2026_SV2PCOM101</v>
      </c>
      <c r="C950" s="143" t="str">
        <f>IF(A950="","",IF(COUNTIF($B$2:B949,B950)&gt;0,"⚠ DUPLICATE","OK"))</f>
        <v>OK</v>
      </c>
      <c r="D950" s="146" t="str">
        <f>IF($A950="","",IF(ISNA(_xlfn.XLOOKUP(TRIM($A950),MASTER_Workers!$B$2:$B$474,MASTER_Workers!$B$2:$B$474)),"Master Missing","OK"))</f>
        <v>OK</v>
      </c>
      <c r="E950" s="146" t="str">
        <f>IF(A950="","",IF(COUNTIF(Month_Engine!B:B,TRIM(J950))&gt;0,"OK","Missing"))</f>
        <v>OK</v>
      </c>
      <c r="F950" s="146">
        <f t="shared" si="90"/>
        <v>30</v>
      </c>
      <c r="G950" s="146">
        <f t="shared" si="85"/>
        <v>24</v>
      </c>
      <c r="H950" s="150" t="str">
        <f t="shared" si="86"/>
        <v>OK</v>
      </c>
      <c r="I950" s="443">
        <v>46203</v>
      </c>
      <c r="J950" s="125" t="s">
        <v>1226</v>
      </c>
      <c r="K950" s="125" t="s">
        <v>1652</v>
      </c>
      <c r="L950" s="125">
        <v>24</v>
      </c>
      <c r="M950" s="125">
        <v>2</v>
      </c>
      <c r="N950" s="125">
        <v>4</v>
      </c>
      <c r="O950" s="125">
        <v>0</v>
      </c>
      <c r="P950" s="125">
        <v>0</v>
      </c>
      <c r="Q950" s="125">
        <v>0</v>
      </c>
      <c r="S950" s="146" t="str">
        <f t="shared" si="87"/>
        <v>Worker-SV2</v>
      </c>
    </row>
    <row r="951" spans="1:19" x14ac:dyDescent="0.45">
      <c r="A951" s="144" t="str">
        <f t="shared" si="88"/>
        <v>SV2PCOM102</v>
      </c>
      <c r="B951" s="143" t="str">
        <f t="shared" si="89"/>
        <v>Jun2026_SV2PCOM102</v>
      </c>
      <c r="C951" s="143" t="str">
        <f>IF(A951="","",IF(COUNTIF($B$2:B950,B951)&gt;0,"⚠ DUPLICATE","OK"))</f>
        <v>OK</v>
      </c>
      <c r="D951" s="146" t="str">
        <f>IF($A951="","",IF(ISNA(_xlfn.XLOOKUP(TRIM($A951),MASTER_Workers!$B$2:$B$474,MASTER_Workers!$B$2:$B$474)),"Master Missing","OK"))</f>
        <v>OK</v>
      </c>
      <c r="E951" s="146" t="str">
        <f>IF(A951="","",IF(COUNTIF(Month_Engine!B:B,TRIM(J951))&gt;0,"OK","Missing"))</f>
        <v>OK</v>
      </c>
      <c r="F951" s="146">
        <f t="shared" si="90"/>
        <v>30</v>
      </c>
      <c r="G951" s="146">
        <f t="shared" si="85"/>
        <v>17.5</v>
      </c>
      <c r="H951" s="150" t="str">
        <f t="shared" si="86"/>
        <v>OK</v>
      </c>
      <c r="I951" s="443">
        <v>46203</v>
      </c>
      <c r="J951" s="125" t="s">
        <v>1228</v>
      </c>
      <c r="K951" s="125" t="s">
        <v>2064</v>
      </c>
      <c r="L951" s="125">
        <v>17.5</v>
      </c>
      <c r="M951" s="125">
        <v>8.5</v>
      </c>
      <c r="N951" s="125">
        <v>4</v>
      </c>
      <c r="O951" s="125">
        <v>0</v>
      </c>
      <c r="P951" s="125">
        <v>0</v>
      </c>
      <c r="Q951" s="125">
        <v>0</v>
      </c>
      <c r="S951" s="146" t="str">
        <f t="shared" si="87"/>
        <v>Worker-SV2</v>
      </c>
    </row>
    <row r="952" spans="1:19" x14ac:dyDescent="0.45">
      <c r="A952" s="144" t="str">
        <f t="shared" si="88"/>
        <v>SV2PCOM103</v>
      </c>
      <c r="B952" s="143" t="str">
        <f t="shared" si="89"/>
        <v>Jun2026_SV2PCOM103</v>
      </c>
      <c r="C952" s="143" t="str">
        <f>IF(A952="","",IF(COUNTIF($B$2:B951,B952)&gt;0,"⚠ DUPLICATE","OK"))</f>
        <v>OK</v>
      </c>
      <c r="D952" s="146" t="str">
        <f>IF($A952="","",IF(ISNA(_xlfn.XLOOKUP(TRIM($A952),MASTER_Workers!$B$2:$B$474,MASTER_Workers!$B$2:$B$474)),"Master Missing","OK"))</f>
        <v>OK</v>
      </c>
      <c r="E952" s="146" t="str">
        <f>IF(A952="","",IF(COUNTIF(Month_Engine!B:B,TRIM(J952))&gt;0,"OK","Missing"))</f>
        <v>OK</v>
      </c>
      <c r="F952" s="146">
        <f t="shared" si="90"/>
        <v>30</v>
      </c>
      <c r="G952" s="146">
        <f t="shared" si="85"/>
        <v>22</v>
      </c>
      <c r="H952" s="150" t="str">
        <f t="shared" si="86"/>
        <v>OK</v>
      </c>
      <c r="I952" s="443">
        <v>46203</v>
      </c>
      <c r="J952" s="125" t="s">
        <v>1230</v>
      </c>
      <c r="K952" s="125" t="s">
        <v>1654</v>
      </c>
      <c r="L952" s="125">
        <v>22</v>
      </c>
      <c r="M952" s="125">
        <v>4</v>
      </c>
      <c r="N952" s="125">
        <v>4</v>
      </c>
      <c r="O952" s="125">
        <v>0</v>
      </c>
      <c r="P952" s="125">
        <v>0</v>
      </c>
      <c r="Q952" s="125">
        <v>0</v>
      </c>
      <c r="S952" s="146" t="str">
        <f t="shared" si="87"/>
        <v>Worker-SV2</v>
      </c>
    </row>
    <row r="953" spans="1:19" x14ac:dyDescent="0.45">
      <c r="A953" s="144" t="str">
        <f t="shared" si="88"/>
        <v>SV2PCOM104</v>
      </c>
      <c r="B953" s="143" t="str">
        <f t="shared" si="89"/>
        <v>Jun2026_SV2PCOM104</v>
      </c>
      <c r="C953" s="143" t="str">
        <f>IF(A953="","",IF(COUNTIF($B$2:B952,B953)&gt;0,"⚠ DUPLICATE","OK"))</f>
        <v>OK</v>
      </c>
      <c r="D953" s="146" t="str">
        <f>IF($A953="","",IF(ISNA(_xlfn.XLOOKUP(TRIM($A953),MASTER_Workers!$B$2:$B$474,MASTER_Workers!$B$2:$B$474)),"Master Missing","OK"))</f>
        <v>OK</v>
      </c>
      <c r="E953" s="146" t="str">
        <f>IF(A953="","",IF(COUNTIF(Month_Engine!B:B,TRIM(J953))&gt;0,"OK","Missing"))</f>
        <v>OK</v>
      </c>
      <c r="F953" s="146">
        <f t="shared" si="90"/>
        <v>30</v>
      </c>
      <c r="G953" s="146">
        <f t="shared" si="85"/>
        <v>22.5</v>
      </c>
      <c r="H953" s="150" t="str">
        <f t="shared" si="86"/>
        <v>OK</v>
      </c>
      <c r="I953" s="443">
        <v>46203</v>
      </c>
      <c r="J953" s="125" t="s">
        <v>1232</v>
      </c>
      <c r="K953" s="125" t="s">
        <v>1656</v>
      </c>
      <c r="L953" s="125">
        <v>22</v>
      </c>
      <c r="M953" s="125">
        <v>3.5</v>
      </c>
      <c r="N953" s="125">
        <v>4</v>
      </c>
      <c r="O953" s="125">
        <v>0</v>
      </c>
      <c r="P953" s="125">
        <v>0.5</v>
      </c>
      <c r="Q953" s="125">
        <v>0</v>
      </c>
      <c r="S953" s="146" t="str">
        <f t="shared" si="87"/>
        <v>Worker-SV2</v>
      </c>
    </row>
    <row r="954" spans="1:19" x14ac:dyDescent="0.45">
      <c r="A954" s="144" t="str">
        <f t="shared" si="88"/>
        <v>SV2PCOM105</v>
      </c>
      <c r="B954" s="143" t="str">
        <f t="shared" si="89"/>
        <v>Jun2026_SV2PCOM105</v>
      </c>
      <c r="C954" s="143" t="str">
        <f>IF(A954="","",IF(COUNTIF($B$2:B953,B954)&gt;0,"⚠ DUPLICATE","OK"))</f>
        <v>OK</v>
      </c>
      <c r="D954" s="146" t="str">
        <f>IF($A954="","",IF(ISNA(_xlfn.XLOOKUP(TRIM($A954),MASTER_Workers!$B$2:$B$474,MASTER_Workers!$B$2:$B$474)),"Master Missing","OK"))</f>
        <v>OK</v>
      </c>
      <c r="E954" s="146" t="str">
        <f>IF(A954="","",IF(COUNTIF(Month_Engine!B:B,TRIM(J954))&gt;0,"OK","Missing"))</f>
        <v>OK</v>
      </c>
      <c r="F954" s="146">
        <f t="shared" si="90"/>
        <v>30</v>
      </c>
      <c r="G954" s="146">
        <f t="shared" si="85"/>
        <v>20</v>
      </c>
      <c r="H954" s="150" t="str">
        <f t="shared" si="86"/>
        <v>OK</v>
      </c>
      <c r="I954" s="443">
        <v>46203</v>
      </c>
      <c r="J954" s="125" t="s">
        <v>1234</v>
      </c>
      <c r="K954" s="125" t="s">
        <v>1658</v>
      </c>
      <c r="L954" s="125">
        <v>20</v>
      </c>
      <c r="M954" s="125">
        <v>6</v>
      </c>
      <c r="N954" s="125">
        <v>4</v>
      </c>
      <c r="O954" s="125">
        <v>0</v>
      </c>
      <c r="P954" s="125">
        <v>0</v>
      </c>
      <c r="Q954" s="125">
        <v>0</v>
      </c>
      <c r="S954" s="146" t="str">
        <f t="shared" si="87"/>
        <v>Worker-SV2</v>
      </c>
    </row>
    <row r="955" spans="1:19" x14ac:dyDescent="0.45">
      <c r="A955" s="144" t="str">
        <f t="shared" si="88"/>
        <v>SV2PCOM106</v>
      </c>
      <c r="B955" s="143" t="str">
        <f t="shared" si="89"/>
        <v>Jun2026_SV2PCOM106</v>
      </c>
      <c r="C955" s="143" t="str">
        <f>IF(A955="","",IF(COUNTIF($B$2:B954,B955)&gt;0,"⚠ DUPLICATE","OK"))</f>
        <v>OK</v>
      </c>
      <c r="D955" s="146" t="str">
        <f>IF($A955="","",IF(ISNA(_xlfn.XLOOKUP(TRIM($A955),MASTER_Workers!$B$2:$B$474,MASTER_Workers!$B$2:$B$474)),"Master Missing","OK"))</f>
        <v>OK</v>
      </c>
      <c r="E955" s="146" t="str">
        <f>IF(A955="","",IF(COUNTIF(Month_Engine!B:B,TRIM(J955))&gt;0,"OK","Missing"))</f>
        <v>OK</v>
      </c>
      <c r="F955" s="146">
        <f t="shared" si="90"/>
        <v>30</v>
      </c>
      <c r="G955" s="146">
        <f t="shared" si="85"/>
        <v>26</v>
      </c>
      <c r="H955" s="150" t="str">
        <f t="shared" si="86"/>
        <v>OK</v>
      </c>
      <c r="I955" s="443">
        <v>46203</v>
      </c>
      <c r="J955" s="125" t="s">
        <v>1236</v>
      </c>
      <c r="K955" s="125" t="s">
        <v>1660</v>
      </c>
      <c r="L955" s="125">
        <v>24</v>
      </c>
      <c r="M955" s="125">
        <v>0</v>
      </c>
      <c r="N955" s="125">
        <v>4</v>
      </c>
      <c r="O955" s="125">
        <v>0</v>
      </c>
      <c r="P955" s="125">
        <v>2</v>
      </c>
      <c r="Q955" s="125">
        <v>0</v>
      </c>
      <c r="S955" s="146" t="str">
        <f t="shared" si="87"/>
        <v>Worker-SV2</v>
      </c>
    </row>
    <row r="956" spans="1:19" x14ac:dyDescent="0.45">
      <c r="A956" s="144" t="str">
        <f t="shared" si="88"/>
        <v>SV2PCOM107</v>
      </c>
      <c r="B956" s="143" t="str">
        <f t="shared" si="89"/>
        <v>Jun2026_SV2PCOM107</v>
      </c>
      <c r="C956" s="143" t="str">
        <f>IF(A956="","",IF(COUNTIF($B$2:B955,B956)&gt;0,"⚠ DUPLICATE","OK"))</f>
        <v>OK</v>
      </c>
      <c r="D956" s="146" t="str">
        <f>IF($A956="","",IF(ISNA(_xlfn.XLOOKUP(TRIM($A956),MASTER_Workers!$B$2:$B$474,MASTER_Workers!$B$2:$B$474)),"Master Missing","OK"))</f>
        <v>OK</v>
      </c>
      <c r="E956" s="146" t="str">
        <f>IF(A956="","",IF(COUNTIF(Month_Engine!B:B,TRIM(J956))&gt;0,"OK","Missing"))</f>
        <v>OK</v>
      </c>
      <c r="F956" s="146">
        <f t="shared" si="90"/>
        <v>30</v>
      </c>
      <c r="G956" s="146">
        <f t="shared" si="85"/>
        <v>26</v>
      </c>
      <c r="H956" s="150" t="str">
        <f t="shared" si="86"/>
        <v>OK</v>
      </c>
      <c r="I956" s="443">
        <v>46203</v>
      </c>
      <c r="J956" s="125" t="s">
        <v>1238</v>
      </c>
      <c r="K956" s="125" t="s">
        <v>1662</v>
      </c>
      <c r="L956" s="125">
        <v>24</v>
      </c>
      <c r="M956" s="125">
        <v>0</v>
      </c>
      <c r="N956" s="125">
        <v>4</v>
      </c>
      <c r="O956" s="125">
        <v>0</v>
      </c>
      <c r="P956" s="125">
        <v>2</v>
      </c>
      <c r="Q956" s="125">
        <v>0</v>
      </c>
      <c r="S956" s="146" t="str">
        <f t="shared" si="87"/>
        <v>Worker-SV2</v>
      </c>
    </row>
    <row r="957" spans="1:19" x14ac:dyDescent="0.45">
      <c r="A957" s="144" t="str">
        <f t="shared" si="88"/>
        <v>SV2PCOM108</v>
      </c>
      <c r="B957" s="143" t="str">
        <f t="shared" si="89"/>
        <v>Jun2026_SV2PCOM108</v>
      </c>
      <c r="C957" s="143" t="str">
        <f>IF(A957="","",IF(COUNTIF($B$2:B956,B957)&gt;0,"⚠ DUPLICATE","OK"))</f>
        <v>OK</v>
      </c>
      <c r="D957" s="146" t="str">
        <f>IF($A957="","",IF(ISNA(_xlfn.XLOOKUP(TRIM($A957),MASTER_Workers!$B$2:$B$474,MASTER_Workers!$B$2:$B$474)),"Master Missing","OK"))</f>
        <v>OK</v>
      </c>
      <c r="E957" s="146" t="str">
        <f>IF(A957="","",IF(COUNTIF(Month_Engine!B:B,TRIM(J957))&gt;0,"OK","Missing"))</f>
        <v>OK</v>
      </c>
      <c r="F957" s="146">
        <f t="shared" si="90"/>
        <v>30</v>
      </c>
      <c r="G957" s="146">
        <f t="shared" si="85"/>
        <v>23</v>
      </c>
      <c r="H957" s="150" t="str">
        <f t="shared" si="86"/>
        <v>OK</v>
      </c>
      <c r="I957" s="443">
        <v>46203</v>
      </c>
      <c r="J957" s="125" t="s">
        <v>1240</v>
      </c>
      <c r="K957" s="125" t="s">
        <v>1664</v>
      </c>
      <c r="L957" s="125">
        <v>23</v>
      </c>
      <c r="M957" s="125">
        <v>3</v>
      </c>
      <c r="N957" s="125">
        <v>4</v>
      </c>
      <c r="O957" s="125">
        <v>0</v>
      </c>
      <c r="P957" s="125">
        <v>0</v>
      </c>
      <c r="Q957" s="125">
        <v>0</v>
      </c>
      <c r="S957" s="146" t="str">
        <f t="shared" si="87"/>
        <v>Worker-SV2</v>
      </c>
    </row>
    <row r="958" spans="1:19" x14ac:dyDescent="0.45">
      <c r="A958" s="144" t="str">
        <f t="shared" si="88"/>
        <v>SV2PCOM109</v>
      </c>
      <c r="B958" s="143" t="str">
        <f t="shared" si="89"/>
        <v>Jun2026_SV2PCOM109</v>
      </c>
      <c r="C958" s="143" t="str">
        <f>IF(A958="","",IF(COUNTIF($B$2:B957,B958)&gt;0,"⚠ DUPLICATE","OK"))</f>
        <v>OK</v>
      </c>
      <c r="D958" s="146" t="str">
        <f>IF($A958="","",IF(ISNA(_xlfn.XLOOKUP(TRIM($A958),MASTER_Workers!$B$2:$B$474,MASTER_Workers!$B$2:$B$474)),"Master Missing","OK"))</f>
        <v>OK</v>
      </c>
      <c r="E958" s="146" t="str">
        <f>IF(A958="","",IF(COUNTIF(Month_Engine!B:B,TRIM(J958))&gt;0,"OK","Missing"))</f>
        <v>OK</v>
      </c>
      <c r="F958" s="146">
        <f t="shared" si="90"/>
        <v>30</v>
      </c>
      <c r="G958" s="146">
        <f t="shared" si="85"/>
        <v>24</v>
      </c>
      <c r="H958" s="150" t="str">
        <f t="shared" si="86"/>
        <v>OK</v>
      </c>
      <c r="I958" s="443">
        <v>46203</v>
      </c>
      <c r="J958" s="125" t="s">
        <v>1242</v>
      </c>
      <c r="K958" s="125" t="s">
        <v>1666</v>
      </c>
      <c r="L958" s="125">
        <v>24</v>
      </c>
      <c r="M958" s="125">
        <v>2</v>
      </c>
      <c r="N958" s="125">
        <v>4</v>
      </c>
      <c r="O958" s="125">
        <v>0</v>
      </c>
      <c r="P958" s="125">
        <v>0</v>
      </c>
      <c r="Q958" s="125">
        <v>0</v>
      </c>
      <c r="S958" s="146" t="str">
        <f t="shared" si="87"/>
        <v>Worker-SV2</v>
      </c>
    </row>
    <row r="959" spans="1:19" x14ac:dyDescent="0.45">
      <c r="A959" s="144" t="str">
        <f t="shared" si="88"/>
        <v>SV2PCOM110</v>
      </c>
      <c r="B959" s="143" t="str">
        <f t="shared" si="89"/>
        <v>Jun2026_SV2PCOM110</v>
      </c>
      <c r="C959" s="143" t="str">
        <f>IF(A959="","",IF(COUNTIF($B$2:B958,B959)&gt;0,"⚠ DUPLICATE","OK"))</f>
        <v>OK</v>
      </c>
      <c r="D959" s="146" t="str">
        <f>IF($A959="","",IF(ISNA(_xlfn.XLOOKUP(TRIM($A959),MASTER_Workers!$B$2:$B$474,MASTER_Workers!$B$2:$B$474)),"Master Missing","OK"))</f>
        <v>OK</v>
      </c>
      <c r="E959" s="146" t="str">
        <f>IF(A959="","",IF(COUNTIF(Month_Engine!B:B,TRIM(J959))&gt;0,"OK","Missing"))</f>
        <v>OK</v>
      </c>
      <c r="F959" s="146">
        <f t="shared" si="90"/>
        <v>30</v>
      </c>
      <c r="G959" s="146">
        <f t="shared" si="85"/>
        <v>19.5</v>
      </c>
      <c r="H959" s="150" t="str">
        <f t="shared" si="86"/>
        <v>OK</v>
      </c>
      <c r="I959" s="443">
        <v>46203</v>
      </c>
      <c r="J959" s="125" t="s">
        <v>1244</v>
      </c>
      <c r="K959" s="125" t="s">
        <v>1668</v>
      </c>
      <c r="L959" s="125">
        <v>19</v>
      </c>
      <c r="M959" s="125">
        <v>6.5</v>
      </c>
      <c r="N959" s="125">
        <v>4</v>
      </c>
      <c r="O959" s="125">
        <v>0</v>
      </c>
      <c r="P959" s="125">
        <v>0.5</v>
      </c>
      <c r="Q959" s="125">
        <v>0</v>
      </c>
      <c r="S959" s="146" t="str">
        <f t="shared" si="87"/>
        <v>Worker-SV2</v>
      </c>
    </row>
    <row r="960" spans="1:19" x14ac:dyDescent="0.45">
      <c r="A960" s="144" t="str">
        <f t="shared" si="88"/>
        <v>SV2PCOM111</v>
      </c>
      <c r="B960" s="143" t="str">
        <f t="shared" si="89"/>
        <v>Jun2026_SV2PCOM111</v>
      </c>
      <c r="C960" s="143" t="str">
        <f>IF(A960="","",IF(COUNTIF($B$2:B959,B960)&gt;0,"⚠ DUPLICATE","OK"))</f>
        <v>OK</v>
      </c>
      <c r="D960" s="146" t="str">
        <f>IF($A960="","",IF(ISNA(_xlfn.XLOOKUP(TRIM($A960),MASTER_Workers!$B$2:$B$474,MASTER_Workers!$B$2:$B$474)),"Master Missing","OK"))</f>
        <v>OK</v>
      </c>
      <c r="E960" s="146" t="str">
        <f>IF(A960="","",IF(COUNTIF(Month_Engine!B:B,TRIM(J960))&gt;0,"OK","Missing"))</f>
        <v>OK</v>
      </c>
      <c r="F960" s="146">
        <f t="shared" si="90"/>
        <v>30</v>
      </c>
      <c r="G960" s="146">
        <f t="shared" si="85"/>
        <v>22</v>
      </c>
      <c r="H960" s="150" t="str">
        <f t="shared" si="86"/>
        <v>OK</v>
      </c>
      <c r="I960" s="443">
        <v>46203</v>
      </c>
      <c r="J960" s="125" t="s">
        <v>1246</v>
      </c>
      <c r="K960" s="125" t="s">
        <v>1670</v>
      </c>
      <c r="L960" s="125">
        <v>22</v>
      </c>
      <c r="M960" s="125">
        <v>4</v>
      </c>
      <c r="N960" s="125">
        <v>4</v>
      </c>
      <c r="O960" s="125">
        <v>0</v>
      </c>
      <c r="P960" s="125">
        <v>0</v>
      </c>
      <c r="Q960" s="125">
        <v>0</v>
      </c>
      <c r="S960" s="146" t="str">
        <f t="shared" si="87"/>
        <v>Worker-SV2</v>
      </c>
    </row>
    <row r="961" spans="1:19" x14ac:dyDescent="0.45">
      <c r="A961" s="144" t="str">
        <f t="shared" si="88"/>
        <v>SV2PCOM112</v>
      </c>
      <c r="B961" s="143" t="str">
        <f t="shared" si="89"/>
        <v>Jun2026_SV2PCOM112</v>
      </c>
      <c r="C961" s="143" t="str">
        <f>IF(A961="","",IF(COUNTIF($B$2:B960,B961)&gt;0,"⚠ DUPLICATE","OK"))</f>
        <v>OK</v>
      </c>
      <c r="D961" s="146" t="str">
        <f>IF($A961="","",IF(ISNA(_xlfn.XLOOKUP(TRIM($A961),MASTER_Workers!$B$2:$B$474,MASTER_Workers!$B$2:$B$474)),"Master Missing","OK"))</f>
        <v>OK</v>
      </c>
      <c r="E961" s="146" t="str">
        <f>IF(A961="","",IF(COUNTIF(Month_Engine!B:B,TRIM(J961))&gt;0,"OK","Missing"))</f>
        <v>OK</v>
      </c>
      <c r="F961" s="146">
        <f t="shared" si="90"/>
        <v>30</v>
      </c>
      <c r="G961" s="146">
        <f t="shared" si="85"/>
        <v>26</v>
      </c>
      <c r="H961" s="150" t="str">
        <f t="shared" si="86"/>
        <v>OK</v>
      </c>
      <c r="I961" s="443">
        <v>46203</v>
      </c>
      <c r="J961" s="125" t="s">
        <v>1248</v>
      </c>
      <c r="K961" s="125" t="s">
        <v>1672</v>
      </c>
      <c r="L961" s="125">
        <v>25</v>
      </c>
      <c r="M961" s="125">
        <v>0</v>
      </c>
      <c r="N961" s="125">
        <v>4</v>
      </c>
      <c r="O961" s="125">
        <v>0</v>
      </c>
      <c r="P961" s="125">
        <v>1</v>
      </c>
      <c r="Q961" s="125">
        <v>0</v>
      </c>
      <c r="S961" s="146" t="str">
        <f t="shared" si="87"/>
        <v>Worker-SV2</v>
      </c>
    </row>
    <row r="962" spans="1:19" x14ac:dyDescent="0.45">
      <c r="A962" s="144" t="str">
        <f t="shared" si="88"/>
        <v>SV2PCOM113</v>
      </c>
      <c r="B962" s="143" t="str">
        <f t="shared" si="89"/>
        <v>Jun2026_SV2PCOM113</v>
      </c>
      <c r="C962" s="143" t="str">
        <f>IF(A962="","",IF(COUNTIF($B$2:B961,B962)&gt;0,"⚠ DUPLICATE","OK"))</f>
        <v>OK</v>
      </c>
      <c r="D962" s="146" t="str">
        <f>IF($A962="","",IF(ISNA(_xlfn.XLOOKUP(TRIM($A962),MASTER_Workers!$B$2:$B$474,MASTER_Workers!$B$2:$B$474)),"Master Missing","OK"))</f>
        <v>OK</v>
      </c>
      <c r="E962" s="146" t="str">
        <f>IF(A962="","",IF(COUNTIF(Month_Engine!B:B,TRIM(J962))&gt;0,"OK","Missing"))</f>
        <v>OK</v>
      </c>
      <c r="F962" s="146">
        <f t="shared" si="90"/>
        <v>30</v>
      </c>
      <c r="G962" s="146">
        <f t="shared" si="85"/>
        <v>26</v>
      </c>
      <c r="H962" s="150" t="str">
        <f t="shared" si="86"/>
        <v>OK</v>
      </c>
      <c r="I962" s="443">
        <v>46203</v>
      </c>
      <c r="J962" s="125" t="s">
        <v>1250</v>
      </c>
      <c r="K962" s="125" t="s">
        <v>1674</v>
      </c>
      <c r="L962" s="125">
        <v>24</v>
      </c>
      <c r="M962" s="125">
        <v>0</v>
      </c>
      <c r="N962" s="125">
        <v>4</v>
      </c>
      <c r="O962" s="125">
        <v>0</v>
      </c>
      <c r="P962" s="125">
        <v>2</v>
      </c>
      <c r="Q962" s="125">
        <v>0</v>
      </c>
      <c r="S962" s="146" t="str">
        <f t="shared" si="87"/>
        <v>Worker-SV2</v>
      </c>
    </row>
    <row r="963" spans="1:19" x14ac:dyDescent="0.45">
      <c r="A963" s="144" t="str">
        <f t="shared" si="88"/>
        <v>SV2PCOM114</v>
      </c>
      <c r="B963" s="143" t="str">
        <f t="shared" si="89"/>
        <v>Jun2026_SV2PCOM114</v>
      </c>
      <c r="C963" s="143" t="str">
        <f>IF(A963="","",IF(COUNTIF($B$2:B962,B963)&gt;0,"⚠ DUPLICATE","OK"))</f>
        <v>OK</v>
      </c>
      <c r="D963" s="146" t="str">
        <f>IF($A963="","",IF(ISNA(_xlfn.XLOOKUP(TRIM($A963),MASTER_Workers!$B$2:$B$474,MASTER_Workers!$B$2:$B$474)),"Master Missing","OK"))</f>
        <v>OK</v>
      </c>
      <c r="E963" s="146" t="str">
        <f>IF(A963="","",IF(COUNTIF(Month_Engine!B:B,TRIM(J963))&gt;0,"OK","Missing"))</f>
        <v>OK</v>
      </c>
      <c r="F963" s="146">
        <f t="shared" si="90"/>
        <v>30</v>
      </c>
      <c r="G963" s="146">
        <f t="shared" si="85"/>
        <v>18</v>
      </c>
      <c r="H963" s="150" t="str">
        <f t="shared" si="86"/>
        <v>OK</v>
      </c>
      <c r="I963" s="443">
        <v>46203</v>
      </c>
      <c r="J963" s="125" t="s">
        <v>1252</v>
      </c>
      <c r="K963" s="125" t="s">
        <v>1676</v>
      </c>
      <c r="L963" s="125">
        <v>18</v>
      </c>
      <c r="M963" s="125">
        <v>8</v>
      </c>
      <c r="N963" s="125">
        <v>4</v>
      </c>
      <c r="O963" s="125">
        <v>0</v>
      </c>
      <c r="P963" s="125">
        <v>0</v>
      </c>
      <c r="Q963" s="125">
        <v>0</v>
      </c>
      <c r="S963" s="146" t="str">
        <f t="shared" si="87"/>
        <v>Worker-SV2</v>
      </c>
    </row>
    <row r="964" spans="1:19" x14ac:dyDescent="0.45">
      <c r="A964" s="144" t="str">
        <f t="shared" si="88"/>
        <v>SV2PCOM115</v>
      </c>
      <c r="B964" s="143" t="str">
        <f t="shared" si="89"/>
        <v>Jun2026_SV2PCOM115</v>
      </c>
      <c r="C964" s="143" t="str">
        <f>IF(A964="","",IF(COUNTIF($B$2:B963,B964)&gt;0,"⚠ DUPLICATE","OK"))</f>
        <v>OK</v>
      </c>
      <c r="D964" s="146" t="str">
        <f>IF($A964="","",IF(ISNA(_xlfn.XLOOKUP(TRIM($A964),MASTER_Workers!$B$2:$B$474,MASTER_Workers!$B$2:$B$474)),"Master Missing","OK"))</f>
        <v>OK</v>
      </c>
      <c r="E964" s="146" t="str">
        <f>IF(A964="","",IF(COUNTIF(Month_Engine!B:B,TRIM(J964))&gt;0,"OK","Missing"))</f>
        <v>OK</v>
      </c>
      <c r="F964" s="146">
        <f t="shared" si="90"/>
        <v>30</v>
      </c>
      <c r="G964" s="146">
        <f t="shared" ref="G964:G1027" si="91">IF(A964="","",L964+O964+P964+R964+IF(ISNUMBER(SEARCH("Staff",S964)),N964,0))</f>
        <v>26</v>
      </c>
      <c r="H964" s="150" t="str">
        <f t="shared" ref="H964:H1027" si="92">IF(A964="","",IF(AND(C964="OK",D964="OK",E964="OK",F964=DAY(EOMONTH(I964,0))),"OK","Mismatch"))</f>
        <v>OK</v>
      </c>
      <c r="I964" s="443">
        <v>46203</v>
      </c>
      <c r="J964" s="125" t="s">
        <v>1254</v>
      </c>
      <c r="K964" s="125" t="s">
        <v>1678</v>
      </c>
      <c r="L964" s="125">
        <v>26</v>
      </c>
      <c r="M964" s="125">
        <v>0</v>
      </c>
      <c r="N964" s="125">
        <v>4</v>
      </c>
      <c r="O964" s="125">
        <v>0</v>
      </c>
      <c r="P964" s="125">
        <v>0</v>
      </c>
      <c r="Q964" s="125">
        <v>0</v>
      </c>
      <c r="S964" s="146" t="str">
        <f t="shared" ref="S964:S1027" si="93">IF(LEFT(A964,6)="SV2PCO","Worker-SV2",
IF(LEFT(A964,5)="SV2ST","Staff-SV2",
IF(LEFT(A964,4)="SV2P","Worker-Com-SV2",
IF(LEFT(A964,5)="SK1ST","Staff-1",
IF(LEFT(A964,5)="SK3ST","Staff-3",
IF(LEFT(A964,5)="SK1CW","Worker-1",
IF(LEFT(A964,5)="SK3CW","Worker-3",
IF(LEFT(A964,5)="SK1WK","Worker-Com-1",
IF(LEFT(A964,5)="SK3WK","Worker-Com-3","")))))))))</f>
        <v>Worker-SV2</v>
      </c>
    </row>
    <row r="965" spans="1:19" x14ac:dyDescent="0.45">
      <c r="A965" s="144" t="str">
        <f t="shared" ref="A965:A1028" si="94">IF(J965="","",TRIM(J965))</f>
        <v>SV2PCOM116</v>
      </c>
      <c r="B965" s="143" t="str">
        <f t="shared" ref="B965:B1028" si="95">IF(A965="","",TEXT(I965,"MMMYYYY")&amp;"_"&amp;TRIM(J965))</f>
        <v>Jun2026_SV2PCOM116</v>
      </c>
      <c r="C965" s="143" t="str">
        <f>IF(A965="","",IF(COUNTIF($B$2:B964,B965)&gt;0,"⚠ DUPLICATE","OK"))</f>
        <v>OK</v>
      </c>
      <c r="D965" s="146" t="str">
        <f>IF($A965="","",IF(ISNA(_xlfn.XLOOKUP(TRIM($A965),MASTER_Workers!$B$2:$B$474,MASTER_Workers!$B$2:$B$474)),"Master Missing","OK"))</f>
        <v>OK</v>
      </c>
      <c r="E965" s="146" t="str">
        <f>IF(A965="","",IF(COUNTIF(Month_Engine!B:B,TRIM(J965))&gt;0,"OK","Missing"))</f>
        <v>OK</v>
      </c>
      <c r="F965" s="146">
        <f t="shared" ref="F965:F1028" si="96">IF(A965="","",SUM(L965:Q965))</f>
        <v>30</v>
      </c>
      <c r="G965" s="146">
        <f t="shared" si="91"/>
        <v>0</v>
      </c>
      <c r="H965" s="150" t="str">
        <f t="shared" si="92"/>
        <v>OK</v>
      </c>
      <c r="I965" s="443">
        <v>46203</v>
      </c>
      <c r="J965" s="125" t="s">
        <v>1256</v>
      </c>
      <c r="K965" s="125" t="s">
        <v>1680</v>
      </c>
      <c r="L965" s="125">
        <v>0</v>
      </c>
      <c r="M965" s="125">
        <v>26</v>
      </c>
      <c r="N965" s="125">
        <v>4</v>
      </c>
      <c r="O965" s="125">
        <v>0</v>
      </c>
      <c r="P965" s="125">
        <v>0</v>
      </c>
      <c r="Q965" s="125">
        <v>0</v>
      </c>
      <c r="S965" s="146" t="str">
        <f t="shared" si="93"/>
        <v>Worker-SV2</v>
      </c>
    </row>
    <row r="966" spans="1:19" x14ac:dyDescent="0.45">
      <c r="A966" s="144" t="str">
        <f t="shared" si="94"/>
        <v>SV2PCOM117</v>
      </c>
      <c r="B966" s="143" t="str">
        <f t="shared" si="95"/>
        <v>Jun2026_SV2PCOM117</v>
      </c>
      <c r="C966" s="143" t="str">
        <f>IF(A966="","",IF(COUNTIF($B$2:B965,B966)&gt;0,"⚠ DUPLICATE","OK"))</f>
        <v>OK</v>
      </c>
      <c r="D966" s="146" t="str">
        <f>IF($A966="","",IF(ISNA(_xlfn.XLOOKUP(TRIM($A966),MASTER_Workers!$B$2:$B$474,MASTER_Workers!$B$2:$B$474)),"Master Missing","OK"))</f>
        <v>OK</v>
      </c>
      <c r="E966" s="146" t="str">
        <f>IF(A966="","",IF(COUNTIF(Month_Engine!B:B,TRIM(J966))&gt;0,"OK","Missing"))</f>
        <v>OK</v>
      </c>
      <c r="F966" s="146">
        <f t="shared" si="96"/>
        <v>30</v>
      </c>
      <c r="G966" s="146">
        <f t="shared" si="91"/>
        <v>24</v>
      </c>
      <c r="H966" s="150" t="str">
        <f t="shared" si="92"/>
        <v>OK</v>
      </c>
      <c r="I966" s="443">
        <v>46203</v>
      </c>
      <c r="J966" s="125" t="s">
        <v>1258</v>
      </c>
      <c r="K966" s="125" t="s">
        <v>1682</v>
      </c>
      <c r="L966" s="125">
        <v>24</v>
      </c>
      <c r="M966" s="125">
        <v>2</v>
      </c>
      <c r="N966" s="125">
        <v>4</v>
      </c>
      <c r="O966" s="125">
        <v>0</v>
      </c>
      <c r="P966" s="125">
        <v>0</v>
      </c>
      <c r="Q966" s="125">
        <v>0</v>
      </c>
      <c r="S966" s="146" t="str">
        <f t="shared" si="93"/>
        <v>Worker-SV2</v>
      </c>
    </row>
    <row r="967" spans="1:19" x14ac:dyDescent="0.45">
      <c r="A967" s="144" t="str">
        <f t="shared" si="94"/>
        <v>SV2PCOM118</v>
      </c>
      <c r="B967" s="143" t="str">
        <f t="shared" si="95"/>
        <v>Jun2026_SV2PCOM118</v>
      </c>
      <c r="C967" s="143" t="str">
        <f>IF(A967="","",IF(COUNTIF($B$2:B966,B967)&gt;0,"⚠ DUPLICATE","OK"))</f>
        <v>OK</v>
      </c>
      <c r="D967" s="146" t="str">
        <f>IF($A967="","",IF(ISNA(_xlfn.XLOOKUP(TRIM($A967),MASTER_Workers!$B$2:$B$474,MASTER_Workers!$B$2:$B$474)),"Master Missing","OK"))</f>
        <v>OK</v>
      </c>
      <c r="E967" s="146" t="str">
        <f>IF(A967="","",IF(COUNTIF(Month_Engine!B:B,TRIM(J967))&gt;0,"OK","Missing"))</f>
        <v>OK</v>
      </c>
      <c r="F967" s="146">
        <f t="shared" si="96"/>
        <v>30</v>
      </c>
      <c r="G967" s="146">
        <f t="shared" si="91"/>
        <v>26</v>
      </c>
      <c r="H967" s="150" t="str">
        <f t="shared" si="92"/>
        <v>OK</v>
      </c>
      <c r="I967" s="443">
        <v>46203</v>
      </c>
      <c r="J967" s="125" t="s">
        <v>1260</v>
      </c>
      <c r="K967" s="125" t="s">
        <v>1684</v>
      </c>
      <c r="L967" s="125">
        <v>25</v>
      </c>
      <c r="M967" s="125">
        <v>0</v>
      </c>
      <c r="N967" s="125">
        <v>4</v>
      </c>
      <c r="O967" s="125">
        <v>0</v>
      </c>
      <c r="P967" s="125">
        <v>1</v>
      </c>
      <c r="Q967" s="125">
        <v>0</v>
      </c>
      <c r="S967" s="146" t="str">
        <f t="shared" si="93"/>
        <v>Worker-SV2</v>
      </c>
    </row>
    <row r="968" spans="1:19" x14ac:dyDescent="0.45">
      <c r="A968" s="144" t="str">
        <f t="shared" si="94"/>
        <v>SV2PCOM119</v>
      </c>
      <c r="B968" s="143" t="str">
        <f t="shared" si="95"/>
        <v>Jun2026_SV2PCOM119</v>
      </c>
      <c r="C968" s="143" t="str">
        <f>IF(A968="","",IF(COUNTIF($B$2:B967,B968)&gt;0,"⚠ DUPLICATE","OK"))</f>
        <v>OK</v>
      </c>
      <c r="D968" s="146" t="str">
        <f>IF($A968="","",IF(ISNA(_xlfn.XLOOKUP(TRIM($A968),MASTER_Workers!$B$2:$B$474,MASTER_Workers!$B$2:$B$474)),"Master Missing","OK"))</f>
        <v>OK</v>
      </c>
      <c r="E968" s="146" t="str">
        <f>IF(A968="","",IF(COUNTIF(Month_Engine!B:B,TRIM(J968))&gt;0,"OK","Missing"))</f>
        <v>OK</v>
      </c>
      <c r="F968" s="146">
        <f t="shared" si="96"/>
        <v>30</v>
      </c>
      <c r="G968" s="146">
        <f t="shared" si="91"/>
        <v>26</v>
      </c>
      <c r="H968" s="150" t="str">
        <f t="shared" si="92"/>
        <v>OK</v>
      </c>
      <c r="I968" s="443">
        <v>46203</v>
      </c>
      <c r="J968" s="125" t="s">
        <v>1262</v>
      </c>
      <c r="K968" s="125" t="s">
        <v>1686</v>
      </c>
      <c r="L968" s="125">
        <v>26</v>
      </c>
      <c r="M968" s="125">
        <v>0</v>
      </c>
      <c r="N968" s="125">
        <v>4</v>
      </c>
      <c r="O968" s="125">
        <v>0</v>
      </c>
      <c r="P968" s="125">
        <v>0</v>
      </c>
      <c r="Q968" s="125">
        <v>0</v>
      </c>
      <c r="S968" s="146" t="str">
        <f t="shared" si="93"/>
        <v>Worker-SV2</v>
      </c>
    </row>
    <row r="969" spans="1:19" x14ac:dyDescent="0.45">
      <c r="A969" s="144" t="str">
        <f t="shared" si="94"/>
        <v>SV2PCOM120</v>
      </c>
      <c r="B969" s="143" t="str">
        <f t="shared" si="95"/>
        <v>Jun2026_SV2PCOM120</v>
      </c>
      <c r="C969" s="143" t="str">
        <f>IF(A969="","",IF(COUNTIF($B$2:B968,B969)&gt;0,"⚠ DUPLICATE","OK"))</f>
        <v>OK</v>
      </c>
      <c r="D969" s="146" t="str">
        <f>IF($A969="","",IF(ISNA(_xlfn.XLOOKUP(TRIM($A969),MASTER_Workers!$B$2:$B$474,MASTER_Workers!$B$2:$B$474)),"Master Missing","OK"))</f>
        <v>OK</v>
      </c>
      <c r="E969" s="146" t="str">
        <f>IF(A969="","",IF(COUNTIF(Month_Engine!B:B,TRIM(J969))&gt;0,"OK","Missing"))</f>
        <v>OK</v>
      </c>
      <c r="F969" s="146">
        <f t="shared" si="96"/>
        <v>30</v>
      </c>
      <c r="G969" s="146">
        <f t="shared" si="91"/>
        <v>24</v>
      </c>
      <c r="H969" s="150" t="str">
        <f t="shared" si="92"/>
        <v>OK</v>
      </c>
      <c r="I969" s="443">
        <v>46203</v>
      </c>
      <c r="J969" s="125" t="s">
        <v>1264</v>
      </c>
      <c r="K969" s="125" t="s">
        <v>1688</v>
      </c>
      <c r="L969" s="125">
        <v>24</v>
      </c>
      <c r="M969" s="125">
        <v>2</v>
      </c>
      <c r="N969" s="125">
        <v>4</v>
      </c>
      <c r="O969" s="125">
        <v>0</v>
      </c>
      <c r="P969" s="125">
        <v>0</v>
      </c>
      <c r="Q969" s="125">
        <v>0</v>
      </c>
      <c r="S969" s="146" t="str">
        <f t="shared" si="93"/>
        <v>Worker-SV2</v>
      </c>
    </row>
    <row r="970" spans="1:19" x14ac:dyDescent="0.45">
      <c r="A970" s="144" t="str">
        <f t="shared" si="94"/>
        <v>SV2PCOM121</v>
      </c>
      <c r="B970" s="143" t="str">
        <f t="shared" si="95"/>
        <v>Jun2026_SV2PCOM121</v>
      </c>
      <c r="C970" s="143" t="str">
        <f>IF(A970="","",IF(COUNTIF($B$2:B969,B970)&gt;0,"⚠ DUPLICATE","OK"))</f>
        <v>OK</v>
      </c>
      <c r="D970" s="146" t="str">
        <f>IF($A970="","",IF(ISNA(_xlfn.XLOOKUP(TRIM($A970),MASTER_Workers!$B$2:$B$474,MASTER_Workers!$B$2:$B$474)),"Master Missing","OK"))</f>
        <v>OK</v>
      </c>
      <c r="E970" s="146" t="str">
        <f>IF(A970="","",IF(COUNTIF(Month_Engine!B:B,TRIM(J970))&gt;0,"OK","Missing"))</f>
        <v>OK</v>
      </c>
      <c r="F970" s="146">
        <f t="shared" si="96"/>
        <v>30</v>
      </c>
      <c r="G970" s="146">
        <f t="shared" si="91"/>
        <v>26</v>
      </c>
      <c r="H970" s="150" t="str">
        <f t="shared" si="92"/>
        <v>OK</v>
      </c>
      <c r="I970" s="443">
        <v>46203</v>
      </c>
      <c r="J970" s="125" t="s">
        <v>1266</v>
      </c>
      <c r="K970" s="125" t="s">
        <v>1690</v>
      </c>
      <c r="L970" s="125">
        <v>24</v>
      </c>
      <c r="M970" s="125">
        <v>0</v>
      </c>
      <c r="N970" s="125">
        <v>4</v>
      </c>
      <c r="O970" s="125">
        <v>0</v>
      </c>
      <c r="P970" s="125">
        <v>2</v>
      </c>
      <c r="Q970" s="125">
        <v>0</v>
      </c>
      <c r="S970" s="146" t="str">
        <f t="shared" si="93"/>
        <v>Worker-SV2</v>
      </c>
    </row>
    <row r="971" spans="1:19" x14ac:dyDescent="0.45">
      <c r="A971" s="144" t="str">
        <f t="shared" si="94"/>
        <v>SV2PCOM122</v>
      </c>
      <c r="B971" s="143" t="str">
        <f t="shared" si="95"/>
        <v>Jun2026_SV2PCOM122</v>
      </c>
      <c r="C971" s="143" t="str">
        <f>IF(A971="","",IF(COUNTIF($B$2:B970,B971)&gt;0,"⚠ DUPLICATE","OK"))</f>
        <v>OK</v>
      </c>
      <c r="D971" s="146" t="str">
        <f>IF($A971="","",IF(ISNA(_xlfn.XLOOKUP(TRIM($A971),MASTER_Workers!$B$2:$B$474,MASTER_Workers!$B$2:$B$474)),"Master Missing","OK"))</f>
        <v>OK</v>
      </c>
      <c r="E971" s="146" t="str">
        <f>IF(A971="","",IF(COUNTIF(Month_Engine!B:B,TRIM(J971))&gt;0,"OK","Missing"))</f>
        <v>OK</v>
      </c>
      <c r="F971" s="146">
        <f t="shared" si="96"/>
        <v>30</v>
      </c>
      <c r="G971" s="146">
        <f t="shared" si="91"/>
        <v>26</v>
      </c>
      <c r="H971" s="150" t="str">
        <f t="shared" si="92"/>
        <v>OK</v>
      </c>
      <c r="I971" s="443">
        <v>46203</v>
      </c>
      <c r="J971" s="125" t="s">
        <v>1268</v>
      </c>
      <c r="K971" s="125" t="s">
        <v>1692</v>
      </c>
      <c r="L971" s="125">
        <v>23</v>
      </c>
      <c r="M971" s="125">
        <v>0</v>
      </c>
      <c r="N971" s="125">
        <v>4</v>
      </c>
      <c r="O971" s="125">
        <v>0</v>
      </c>
      <c r="P971" s="125">
        <v>3</v>
      </c>
      <c r="Q971" s="125">
        <v>0</v>
      </c>
      <c r="S971" s="146" t="str">
        <f t="shared" si="93"/>
        <v>Worker-SV2</v>
      </c>
    </row>
    <row r="972" spans="1:19" x14ac:dyDescent="0.45">
      <c r="A972" s="144" t="str">
        <f t="shared" si="94"/>
        <v>SV2PCOM123</v>
      </c>
      <c r="B972" s="143" t="str">
        <f t="shared" si="95"/>
        <v>Jun2026_SV2PCOM123</v>
      </c>
      <c r="C972" s="143" t="str">
        <f>IF(A972="","",IF(COUNTIF($B$2:B971,B972)&gt;0,"⚠ DUPLICATE","OK"))</f>
        <v>OK</v>
      </c>
      <c r="D972" s="146" t="str">
        <f>IF($A972="","",IF(ISNA(_xlfn.XLOOKUP(TRIM($A972),MASTER_Workers!$B$2:$B$474,MASTER_Workers!$B$2:$B$474)),"Master Missing","OK"))</f>
        <v>OK</v>
      </c>
      <c r="E972" s="146" t="str">
        <f>IF(A972="","",IF(COUNTIF(Month_Engine!B:B,TRIM(J972))&gt;0,"OK","Missing"))</f>
        <v>OK</v>
      </c>
      <c r="F972" s="146">
        <f t="shared" si="96"/>
        <v>30</v>
      </c>
      <c r="G972" s="146">
        <f t="shared" si="91"/>
        <v>21</v>
      </c>
      <c r="H972" s="150" t="str">
        <f t="shared" si="92"/>
        <v>OK</v>
      </c>
      <c r="I972" s="443">
        <v>46203</v>
      </c>
      <c r="J972" s="125" t="s">
        <v>1270</v>
      </c>
      <c r="K972" s="125" t="s">
        <v>1694</v>
      </c>
      <c r="L972" s="125">
        <v>21</v>
      </c>
      <c r="M972" s="125">
        <v>5</v>
      </c>
      <c r="N972" s="125">
        <v>4</v>
      </c>
      <c r="O972" s="125">
        <v>0</v>
      </c>
      <c r="P972" s="125">
        <v>0</v>
      </c>
      <c r="Q972" s="125">
        <v>0</v>
      </c>
      <c r="S972" s="146" t="str">
        <f t="shared" si="93"/>
        <v>Worker-SV2</v>
      </c>
    </row>
    <row r="973" spans="1:19" x14ac:dyDescent="0.45">
      <c r="A973" s="144" t="str">
        <f t="shared" si="94"/>
        <v>SV2PCOM124</v>
      </c>
      <c r="B973" s="143" t="str">
        <f t="shared" si="95"/>
        <v>Jun2026_SV2PCOM124</v>
      </c>
      <c r="C973" s="143" t="str">
        <f>IF(A973="","",IF(COUNTIF($B$2:B972,B973)&gt;0,"⚠ DUPLICATE","OK"))</f>
        <v>OK</v>
      </c>
      <c r="D973" s="146" t="str">
        <f>IF($A973="","",IF(ISNA(_xlfn.XLOOKUP(TRIM($A973),MASTER_Workers!$B$2:$B$474,MASTER_Workers!$B$2:$B$474)),"Master Missing","OK"))</f>
        <v>OK</v>
      </c>
      <c r="E973" s="146" t="str">
        <f>IF(A973="","",IF(COUNTIF(Month_Engine!B:B,TRIM(J973))&gt;0,"OK","Missing"))</f>
        <v>OK</v>
      </c>
      <c r="F973" s="146">
        <f t="shared" si="96"/>
        <v>30</v>
      </c>
      <c r="G973" s="146">
        <f t="shared" si="91"/>
        <v>26</v>
      </c>
      <c r="H973" s="150" t="str">
        <f t="shared" si="92"/>
        <v>OK</v>
      </c>
      <c r="I973" s="443">
        <v>46203</v>
      </c>
      <c r="J973" s="125" t="s">
        <v>1272</v>
      </c>
      <c r="K973" s="125" t="s">
        <v>1696</v>
      </c>
      <c r="L973" s="125">
        <v>25</v>
      </c>
      <c r="M973" s="125">
        <v>0</v>
      </c>
      <c r="N973" s="125">
        <v>4</v>
      </c>
      <c r="O973" s="125">
        <v>0</v>
      </c>
      <c r="P973" s="125">
        <v>1</v>
      </c>
      <c r="Q973" s="125">
        <v>0</v>
      </c>
      <c r="S973" s="146" t="str">
        <f t="shared" si="93"/>
        <v>Worker-SV2</v>
      </c>
    </row>
    <row r="974" spans="1:19" x14ac:dyDescent="0.45">
      <c r="A974" s="144" t="str">
        <f t="shared" si="94"/>
        <v>SV2PCOM125</v>
      </c>
      <c r="B974" s="143" t="str">
        <f t="shared" si="95"/>
        <v>Jun2026_SV2PCOM125</v>
      </c>
      <c r="C974" s="143" t="str">
        <f>IF(A974="","",IF(COUNTIF($B$2:B973,B974)&gt;0,"⚠ DUPLICATE","OK"))</f>
        <v>OK</v>
      </c>
      <c r="D974" s="146" t="str">
        <f>IF($A974="","",IF(ISNA(_xlfn.XLOOKUP(TRIM($A974),MASTER_Workers!$B$2:$B$474,MASTER_Workers!$B$2:$B$474)),"Master Missing","OK"))</f>
        <v>OK</v>
      </c>
      <c r="E974" s="146" t="str">
        <f>IF(A974="","",IF(COUNTIF(Month_Engine!B:B,TRIM(J974))&gt;0,"OK","Missing"))</f>
        <v>OK</v>
      </c>
      <c r="F974" s="146">
        <f t="shared" si="96"/>
        <v>30</v>
      </c>
      <c r="G974" s="146">
        <f t="shared" si="91"/>
        <v>0</v>
      </c>
      <c r="H974" s="150" t="str">
        <f t="shared" si="92"/>
        <v>OK</v>
      </c>
      <c r="I974" s="443">
        <v>46203</v>
      </c>
      <c r="J974" s="125" t="s">
        <v>1274</v>
      </c>
      <c r="K974" s="125" t="s">
        <v>1698</v>
      </c>
      <c r="L974" s="125">
        <v>0</v>
      </c>
      <c r="M974" s="125">
        <v>26</v>
      </c>
      <c r="N974" s="125">
        <v>4</v>
      </c>
      <c r="O974" s="125">
        <v>0</v>
      </c>
      <c r="P974" s="125">
        <v>0</v>
      </c>
      <c r="Q974" s="125">
        <v>0</v>
      </c>
      <c r="S974" s="146" t="str">
        <f t="shared" si="93"/>
        <v>Worker-SV2</v>
      </c>
    </row>
    <row r="975" spans="1:19" x14ac:dyDescent="0.45">
      <c r="A975" s="144" t="str">
        <f t="shared" si="94"/>
        <v>SV2PCOM126</v>
      </c>
      <c r="B975" s="143" t="str">
        <f t="shared" si="95"/>
        <v>Jun2026_SV2PCOM126</v>
      </c>
      <c r="C975" s="143" t="str">
        <f>IF(A975="","",IF(COUNTIF($B$2:B974,B975)&gt;0,"⚠ DUPLICATE","OK"))</f>
        <v>OK</v>
      </c>
      <c r="D975" s="146" t="str">
        <f>IF($A975="","",IF(ISNA(_xlfn.XLOOKUP(TRIM($A975),MASTER_Workers!$B$2:$B$474,MASTER_Workers!$B$2:$B$474)),"Master Missing","OK"))</f>
        <v>OK</v>
      </c>
      <c r="E975" s="146" t="str">
        <f>IF(A975="","",IF(COUNTIF(Month_Engine!B:B,TRIM(J975))&gt;0,"OK","Missing"))</f>
        <v>OK</v>
      </c>
      <c r="F975" s="146">
        <f t="shared" si="96"/>
        <v>30</v>
      </c>
      <c r="G975" s="146">
        <f t="shared" si="91"/>
        <v>24.5</v>
      </c>
      <c r="H975" s="150" t="str">
        <f t="shared" si="92"/>
        <v>OK</v>
      </c>
      <c r="I975" s="443">
        <v>46203</v>
      </c>
      <c r="J975" s="125" t="s">
        <v>1276</v>
      </c>
      <c r="K975" s="125" t="s">
        <v>1700</v>
      </c>
      <c r="L975" s="125">
        <v>24.5</v>
      </c>
      <c r="M975" s="125">
        <v>1.5</v>
      </c>
      <c r="N975" s="125">
        <v>4</v>
      </c>
      <c r="O975" s="125">
        <v>0</v>
      </c>
      <c r="P975" s="125">
        <v>0</v>
      </c>
      <c r="Q975" s="125">
        <v>0</v>
      </c>
      <c r="S975" s="146" t="str">
        <f t="shared" si="93"/>
        <v>Worker-SV2</v>
      </c>
    </row>
    <row r="976" spans="1:19" x14ac:dyDescent="0.45">
      <c r="A976" s="144" t="str">
        <f t="shared" si="94"/>
        <v>SV2PCOM127</v>
      </c>
      <c r="B976" s="143" t="str">
        <f t="shared" si="95"/>
        <v>Jun2026_SV2PCOM127</v>
      </c>
      <c r="C976" s="143" t="str">
        <f>IF(A976="","",IF(COUNTIF($B$2:B975,B976)&gt;0,"⚠ DUPLICATE","OK"))</f>
        <v>OK</v>
      </c>
      <c r="D976" s="146" t="str">
        <f>IF($A976="","",IF(ISNA(_xlfn.XLOOKUP(TRIM($A976),MASTER_Workers!$B$2:$B$474,MASTER_Workers!$B$2:$B$474)),"Master Missing","OK"))</f>
        <v>OK</v>
      </c>
      <c r="E976" s="146" t="str">
        <f>IF(A976="","",IF(COUNTIF(Month_Engine!B:B,TRIM(J976))&gt;0,"OK","Missing"))</f>
        <v>OK</v>
      </c>
      <c r="F976" s="146">
        <f t="shared" si="96"/>
        <v>30</v>
      </c>
      <c r="G976" s="146">
        <f t="shared" si="91"/>
        <v>23</v>
      </c>
      <c r="H976" s="150" t="str">
        <f t="shared" si="92"/>
        <v>OK</v>
      </c>
      <c r="I976" s="443">
        <v>46203</v>
      </c>
      <c r="J976" s="125" t="s">
        <v>1278</v>
      </c>
      <c r="K976" s="125" t="s">
        <v>1702</v>
      </c>
      <c r="L976" s="125">
        <v>23</v>
      </c>
      <c r="M976" s="125">
        <v>3</v>
      </c>
      <c r="N976" s="125">
        <v>4</v>
      </c>
      <c r="O976" s="125">
        <v>0</v>
      </c>
      <c r="P976" s="125">
        <v>0</v>
      </c>
      <c r="Q976" s="125">
        <v>0</v>
      </c>
      <c r="S976" s="146" t="str">
        <f t="shared" si="93"/>
        <v>Worker-SV2</v>
      </c>
    </row>
    <row r="977" spans="1:19" x14ac:dyDescent="0.45">
      <c r="A977" s="144" t="str">
        <f t="shared" si="94"/>
        <v>SV2PCOM128</v>
      </c>
      <c r="B977" s="143" t="str">
        <f t="shared" si="95"/>
        <v>Jun2026_SV2PCOM128</v>
      </c>
      <c r="C977" s="143" t="str">
        <f>IF(A977="","",IF(COUNTIF($B$2:B976,B977)&gt;0,"⚠ DUPLICATE","OK"))</f>
        <v>OK</v>
      </c>
      <c r="D977" s="146" t="str">
        <f>IF($A977="","",IF(ISNA(_xlfn.XLOOKUP(TRIM($A977),MASTER_Workers!$B$2:$B$474,MASTER_Workers!$B$2:$B$474)),"Master Missing","OK"))</f>
        <v>OK</v>
      </c>
      <c r="E977" s="146" t="str">
        <f>IF(A977="","",IF(COUNTIF(Month_Engine!B:B,TRIM(J977))&gt;0,"OK","Missing"))</f>
        <v>OK</v>
      </c>
      <c r="F977" s="146">
        <f t="shared" si="96"/>
        <v>30</v>
      </c>
      <c r="G977" s="146">
        <f t="shared" si="91"/>
        <v>26</v>
      </c>
      <c r="H977" s="150" t="str">
        <f t="shared" si="92"/>
        <v>OK</v>
      </c>
      <c r="I977" s="443">
        <v>46203</v>
      </c>
      <c r="J977" s="125" t="s">
        <v>1280</v>
      </c>
      <c r="K977" s="125" t="s">
        <v>1704</v>
      </c>
      <c r="L977" s="125">
        <v>26</v>
      </c>
      <c r="M977" s="125">
        <v>0</v>
      </c>
      <c r="N977" s="125">
        <v>4</v>
      </c>
      <c r="O977" s="125">
        <v>0</v>
      </c>
      <c r="P977" s="125">
        <v>0</v>
      </c>
      <c r="Q977" s="125">
        <v>0</v>
      </c>
      <c r="S977" s="146" t="str">
        <f t="shared" si="93"/>
        <v>Worker-SV2</v>
      </c>
    </row>
    <row r="978" spans="1:19" x14ac:dyDescent="0.45">
      <c r="A978" s="144" t="str">
        <f t="shared" si="94"/>
        <v>SV2PCOM129</v>
      </c>
      <c r="B978" s="143" t="str">
        <f t="shared" si="95"/>
        <v>Jun2026_SV2PCOM129</v>
      </c>
      <c r="C978" s="143" t="str">
        <f>IF(A978="","",IF(COUNTIF($B$2:B977,B978)&gt;0,"⚠ DUPLICATE","OK"))</f>
        <v>OK</v>
      </c>
      <c r="D978" s="146" t="str">
        <f>IF($A978="","",IF(ISNA(_xlfn.XLOOKUP(TRIM($A978),MASTER_Workers!$B$2:$B$474,MASTER_Workers!$B$2:$B$474)),"Master Missing","OK"))</f>
        <v>OK</v>
      </c>
      <c r="E978" s="146" t="str">
        <f>IF(A978="","",IF(COUNTIF(Month_Engine!B:B,TRIM(J978))&gt;0,"OK","Missing"))</f>
        <v>OK</v>
      </c>
      <c r="F978" s="146">
        <f t="shared" si="96"/>
        <v>30</v>
      </c>
      <c r="G978" s="146">
        <f t="shared" si="91"/>
        <v>26</v>
      </c>
      <c r="H978" s="150" t="str">
        <f t="shared" si="92"/>
        <v>OK</v>
      </c>
      <c r="I978" s="443">
        <v>46203</v>
      </c>
      <c r="J978" s="125" t="s">
        <v>1282</v>
      </c>
      <c r="K978" s="125" t="s">
        <v>1706</v>
      </c>
      <c r="L978" s="125">
        <v>26</v>
      </c>
      <c r="M978" s="125">
        <v>0</v>
      </c>
      <c r="N978" s="125">
        <v>4</v>
      </c>
      <c r="O978" s="125">
        <v>0</v>
      </c>
      <c r="P978" s="125">
        <v>0</v>
      </c>
      <c r="Q978" s="125">
        <v>0</v>
      </c>
      <c r="S978" s="146" t="str">
        <f t="shared" si="93"/>
        <v>Worker-SV2</v>
      </c>
    </row>
    <row r="979" spans="1:19" x14ac:dyDescent="0.45">
      <c r="A979" s="144" t="str">
        <f t="shared" si="94"/>
        <v>SV2PCOM130</v>
      </c>
      <c r="B979" s="143" t="str">
        <f t="shared" si="95"/>
        <v>Jun2026_SV2PCOM130</v>
      </c>
      <c r="C979" s="143" t="str">
        <f>IF(A979="","",IF(COUNTIF($B$2:B978,B979)&gt;0,"⚠ DUPLICATE","OK"))</f>
        <v>OK</v>
      </c>
      <c r="D979" s="146" t="str">
        <f>IF($A979="","",IF(ISNA(_xlfn.XLOOKUP(TRIM($A979),MASTER_Workers!$B$2:$B$474,MASTER_Workers!$B$2:$B$474)),"Master Missing","OK"))</f>
        <v>OK</v>
      </c>
      <c r="E979" s="146" t="str">
        <f>IF(A979="","",IF(COUNTIF(Month_Engine!B:B,TRIM(J979))&gt;0,"OK","Missing"))</f>
        <v>OK</v>
      </c>
      <c r="F979" s="146">
        <f t="shared" si="96"/>
        <v>30</v>
      </c>
      <c r="G979" s="146">
        <f t="shared" si="91"/>
        <v>26</v>
      </c>
      <c r="H979" s="150" t="str">
        <f t="shared" si="92"/>
        <v>OK</v>
      </c>
      <c r="I979" s="443">
        <v>46203</v>
      </c>
      <c r="J979" s="125" t="s">
        <v>1285</v>
      </c>
      <c r="K979" s="125" t="s">
        <v>2065</v>
      </c>
      <c r="L979" s="125">
        <v>24</v>
      </c>
      <c r="M979" s="125">
        <v>0</v>
      </c>
      <c r="N979" s="125">
        <v>4</v>
      </c>
      <c r="O979" s="125">
        <v>0</v>
      </c>
      <c r="P979" s="125">
        <v>2</v>
      </c>
      <c r="Q979" s="125">
        <v>0</v>
      </c>
      <c r="S979" s="146" t="str">
        <f t="shared" si="93"/>
        <v>Worker-SV2</v>
      </c>
    </row>
    <row r="980" spans="1:19" x14ac:dyDescent="0.45">
      <c r="A980" s="144" t="str">
        <f t="shared" si="94"/>
        <v>SV2PCOM131</v>
      </c>
      <c r="B980" s="143" t="str">
        <f t="shared" si="95"/>
        <v>Jun2026_SV2PCOM131</v>
      </c>
      <c r="C980" s="143" t="str">
        <f>IF(A980="","",IF(COUNTIF($B$2:B979,B980)&gt;0,"⚠ DUPLICATE","OK"))</f>
        <v>OK</v>
      </c>
      <c r="D980" s="146" t="str">
        <f>IF($A980="","",IF(ISNA(_xlfn.XLOOKUP(TRIM($A980),MASTER_Workers!$B$2:$B$474,MASTER_Workers!$B$2:$B$474)),"Master Missing","OK"))</f>
        <v>OK</v>
      </c>
      <c r="E980" s="146" t="str">
        <f>IF(A980="","",IF(COUNTIF(Month_Engine!B:B,TRIM(J980))&gt;0,"OK","Missing"))</f>
        <v>OK</v>
      </c>
      <c r="F980" s="146">
        <f t="shared" si="96"/>
        <v>30</v>
      </c>
      <c r="G980" s="146">
        <f t="shared" si="91"/>
        <v>21</v>
      </c>
      <c r="H980" s="150" t="str">
        <f t="shared" si="92"/>
        <v>OK</v>
      </c>
      <c r="I980" s="443">
        <v>46203</v>
      </c>
      <c r="J980" s="125" t="s">
        <v>1287</v>
      </c>
      <c r="K980" s="125" t="s">
        <v>2066</v>
      </c>
      <c r="L980" s="125">
        <v>21</v>
      </c>
      <c r="M980" s="125">
        <v>5</v>
      </c>
      <c r="N980" s="125">
        <v>4</v>
      </c>
      <c r="O980" s="125">
        <v>0</v>
      </c>
      <c r="P980" s="125">
        <v>0</v>
      </c>
      <c r="Q980" s="125">
        <v>0</v>
      </c>
      <c r="S980" s="146" t="str">
        <f t="shared" si="93"/>
        <v>Worker-SV2</v>
      </c>
    </row>
    <row r="981" spans="1:19" x14ac:dyDescent="0.45">
      <c r="A981" s="144" t="str">
        <f t="shared" si="94"/>
        <v>SV2PCOM133</v>
      </c>
      <c r="B981" s="143" t="str">
        <f t="shared" si="95"/>
        <v>Jun2026_SV2PCOM133</v>
      </c>
      <c r="C981" s="143" t="str">
        <f>IF(A981="","",IF(COUNTIF($B$2:B980,B981)&gt;0,"⚠ DUPLICATE","OK"))</f>
        <v>OK</v>
      </c>
      <c r="D981" s="146" t="str">
        <f>IF($A981="","",IF(ISNA(_xlfn.XLOOKUP(TRIM($A981),MASTER_Workers!$B$2:$B$474,MASTER_Workers!$B$2:$B$474)),"Master Missing","OK"))</f>
        <v>OK</v>
      </c>
      <c r="E981" s="146" t="str">
        <f>IF(A981="","",IF(COUNTIF(Month_Engine!B:B,TRIM(J981))&gt;0,"OK","Missing"))</f>
        <v>OK</v>
      </c>
      <c r="F981" s="146">
        <f t="shared" si="96"/>
        <v>30</v>
      </c>
      <c r="G981" s="146">
        <f t="shared" si="91"/>
        <v>26</v>
      </c>
      <c r="H981" s="150" t="str">
        <f t="shared" si="92"/>
        <v>OK</v>
      </c>
      <c r="I981" s="443">
        <v>46203</v>
      </c>
      <c r="J981" s="125" t="s">
        <v>1317</v>
      </c>
      <c r="K981" s="125" t="s">
        <v>2067</v>
      </c>
      <c r="L981" s="125">
        <v>26</v>
      </c>
      <c r="M981" s="125">
        <v>0</v>
      </c>
      <c r="N981" s="125">
        <v>4</v>
      </c>
      <c r="O981" s="125">
        <v>0</v>
      </c>
      <c r="P981" s="125">
        <v>0</v>
      </c>
      <c r="Q981" s="125">
        <v>0</v>
      </c>
      <c r="S981" s="146" t="str">
        <f t="shared" si="93"/>
        <v>Worker-SV2</v>
      </c>
    </row>
    <row r="982" spans="1:19" x14ac:dyDescent="0.45">
      <c r="A982" s="144" t="str">
        <f t="shared" si="94"/>
        <v>SV2PCOM135</v>
      </c>
      <c r="B982" s="143" t="str">
        <f t="shared" si="95"/>
        <v>Jun2026_SV2PCOM135</v>
      </c>
      <c r="C982" s="143" t="str">
        <f>IF(A982="","",IF(COUNTIF($B$2:B981,B982)&gt;0,"⚠ DUPLICATE","OK"))</f>
        <v>OK</v>
      </c>
      <c r="D982" s="146" t="str">
        <f>IF($A982="","",IF(ISNA(_xlfn.XLOOKUP(TRIM($A982),MASTER_Workers!$B$2:$B$474,MASTER_Workers!$B$2:$B$474)),"Master Missing","OK"))</f>
        <v>OK</v>
      </c>
      <c r="E982" s="146" t="str">
        <f>IF(A982="","",IF(COUNTIF(Month_Engine!B:B,TRIM(J982))&gt;0,"OK","Missing"))</f>
        <v>OK</v>
      </c>
      <c r="F982" s="146">
        <f t="shared" si="96"/>
        <v>30</v>
      </c>
      <c r="G982" s="146">
        <f t="shared" si="91"/>
        <v>25</v>
      </c>
      <c r="H982" s="150" t="str">
        <f t="shared" si="92"/>
        <v>OK</v>
      </c>
      <c r="I982" s="443">
        <v>46203</v>
      </c>
      <c r="J982" s="125" t="s">
        <v>1321</v>
      </c>
      <c r="K982" s="125" t="s">
        <v>1708</v>
      </c>
      <c r="L982" s="125">
        <v>25</v>
      </c>
      <c r="M982" s="125">
        <v>1</v>
      </c>
      <c r="N982" s="125">
        <v>4</v>
      </c>
      <c r="O982" s="125">
        <v>0</v>
      </c>
      <c r="P982" s="125">
        <v>0</v>
      </c>
      <c r="Q982" s="125">
        <v>0</v>
      </c>
      <c r="S982" s="146" t="str">
        <f t="shared" si="93"/>
        <v>Worker-SV2</v>
      </c>
    </row>
    <row r="983" spans="1:19" x14ac:dyDescent="0.45">
      <c r="A983" s="144" t="str">
        <f t="shared" si="94"/>
        <v>SV2PCOM136</v>
      </c>
      <c r="B983" s="143" t="str">
        <f t="shared" si="95"/>
        <v>Jun2026_SV2PCOM136</v>
      </c>
      <c r="C983" s="143" t="str">
        <f>IF(A983="","",IF(COUNTIF($B$2:B982,B983)&gt;0,"⚠ DUPLICATE","OK"))</f>
        <v>OK</v>
      </c>
      <c r="D983" s="146" t="str">
        <f>IF($A983="","",IF(ISNA(_xlfn.XLOOKUP(TRIM($A983),MASTER_Workers!$B$2:$B$474,MASTER_Workers!$B$2:$B$474)),"Master Missing","OK"))</f>
        <v>OK</v>
      </c>
      <c r="E983" s="146" t="str">
        <f>IF(A983="","",IF(COUNTIF(Month_Engine!B:B,TRIM(J983))&gt;0,"OK","Missing"))</f>
        <v>OK</v>
      </c>
      <c r="F983" s="146">
        <f t="shared" si="96"/>
        <v>30</v>
      </c>
      <c r="G983" s="146">
        <f t="shared" si="91"/>
        <v>22</v>
      </c>
      <c r="H983" s="150" t="str">
        <f t="shared" si="92"/>
        <v>OK</v>
      </c>
      <c r="I983" s="443">
        <v>46203</v>
      </c>
      <c r="J983" s="125" t="s">
        <v>1323</v>
      </c>
      <c r="K983" s="125" t="s">
        <v>1710</v>
      </c>
      <c r="L983" s="125">
        <v>22</v>
      </c>
      <c r="M983" s="125">
        <v>4</v>
      </c>
      <c r="N983" s="125">
        <v>4</v>
      </c>
      <c r="O983" s="125">
        <v>0</v>
      </c>
      <c r="P983" s="125">
        <v>0</v>
      </c>
      <c r="Q983" s="125">
        <v>0</v>
      </c>
      <c r="S983" s="146" t="str">
        <f t="shared" si="93"/>
        <v>Worker-SV2</v>
      </c>
    </row>
    <row r="984" spans="1:19" x14ac:dyDescent="0.45">
      <c r="A984" s="144" t="str">
        <f t="shared" si="94"/>
        <v>SV2PCOM137</v>
      </c>
      <c r="B984" s="143" t="str">
        <f t="shared" si="95"/>
        <v>Jun2026_SV2PCOM137</v>
      </c>
      <c r="C984" s="143" t="str">
        <f>IF(A984="","",IF(COUNTIF($B$2:B983,B984)&gt;0,"⚠ DUPLICATE","OK"))</f>
        <v>OK</v>
      </c>
      <c r="D984" s="146" t="str">
        <f>IF($A984="","",IF(ISNA(_xlfn.XLOOKUP(TRIM($A984),MASTER_Workers!$B$2:$B$474,MASTER_Workers!$B$2:$B$474)),"Master Missing","OK"))</f>
        <v>OK</v>
      </c>
      <c r="E984" s="146" t="str">
        <f>IF(A984="","",IF(COUNTIF(Month_Engine!B:B,TRIM(J984))&gt;0,"OK","Missing"))</f>
        <v>OK</v>
      </c>
      <c r="F984" s="146">
        <f t="shared" si="96"/>
        <v>30</v>
      </c>
      <c r="G984" s="146">
        <f t="shared" si="91"/>
        <v>24</v>
      </c>
      <c r="H984" s="150" t="str">
        <f t="shared" si="92"/>
        <v>OK</v>
      </c>
      <c r="I984" s="443">
        <v>46203</v>
      </c>
      <c r="J984" s="125" t="s">
        <v>1325</v>
      </c>
      <c r="K984" s="125" t="s">
        <v>1712</v>
      </c>
      <c r="L984" s="125">
        <v>24</v>
      </c>
      <c r="M984" s="125">
        <v>2</v>
      </c>
      <c r="N984" s="125">
        <v>4</v>
      </c>
      <c r="O984" s="125">
        <v>0</v>
      </c>
      <c r="P984" s="125">
        <v>0</v>
      </c>
      <c r="Q984" s="125">
        <v>0</v>
      </c>
      <c r="S984" s="146" t="str">
        <f t="shared" si="93"/>
        <v>Worker-SV2</v>
      </c>
    </row>
    <row r="985" spans="1:19" x14ac:dyDescent="0.45">
      <c r="A985" s="144" t="str">
        <f t="shared" si="94"/>
        <v>SV2PCOM138</v>
      </c>
      <c r="B985" s="143" t="str">
        <f t="shared" si="95"/>
        <v>Jun2026_SV2PCOM138</v>
      </c>
      <c r="C985" s="143" t="str">
        <f>IF(A985="","",IF(COUNTIF($B$2:B984,B985)&gt;0,"⚠ DUPLICATE","OK"))</f>
        <v>OK</v>
      </c>
      <c r="D985" s="146" t="str">
        <f>IF($A985="","",IF(ISNA(_xlfn.XLOOKUP(TRIM($A985),MASTER_Workers!$B$2:$B$474,MASTER_Workers!$B$2:$B$474)),"Master Missing","OK"))</f>
        <v>OK</v>
      </c>
      <c r="E985" s="146" t="str">
        <f>IF(A985="","",IF(COUNTIF(Month_Engine!B:B,TRIM(J985))&gt;0,"OK","Missing"))</f>
        <v>OK</v>
      </c>
      <c r="F985" s="146">
        <f t="shared" si="96"/>
        <v>30</v>
      </c>
      <c r="G985" s="146">
        <f t="shared" si="91"/>
        <v>24</v>
      </c>
      <c r="H985" s="150" t="str">
        <f t="shared" si="92"/>
        <v>OK</v>
      </c>
      <c r="I985" s="443">
        <v>46203</v>
      </c>
      <c r="J985" s="125" t="s">
        <v>1327</v>
      </c>
      <c r="K985" s="125" t="s">
        <v>1714</v>
      </c>
      <c r="L985" s="125">
        <v>24</v>
      </c>
      <c r="M985" s="125">
        <v>2</v>
      </c>
      <c r="N985" s="125">
        <v>4</v>
      </c>
      <c r="O985" s="125">
        <v>0</v>
      </c>
      <c r="P985" s="125">
        <v>0</v>
      </c>
      <c r="Q985" s="125">
        <v>0</v>
      </c>
      <c r="S985" s="146" t="str">
        <f t="shared" si="93"/>
        <v>Worker-SV2</v>
      </c>
    </row>
    <row r="986" spans="1:19" x14ac:dyDescent="0.45">
      <c r="A986" s="144" t="str">
        <f t="shared" si="94"/>
        <v>SV2PCOM140</v>
      </c>
      <c r="B986" s="143" t="str">
        <f t="shared" si="95"/>
        <v>Jun2026_SV2PCOM140</v>
      </c>
      <c r="C986" s="143" t="str">
        <f>IF(A986="","",IF(COUNTIF($B$2:B985,B986)&gt;0,"⚠ DUPLICATE","OK"))</f>
        <v>OK</v>
      </c>
      <c r="D986" s="146" t="str">
        <f>IF($A986="","",IF(ISNA(_xlfn.XLOOKUP(TRIM($A986),MASTER_Workers!$B$2:$B$474,MASTER_Workers!$B$2:$B$474)),"Master Missing","OK"))</f>
        <v>OK</v>
      </c>
      <c r="E986" s="146" t="str">
        <f>IF(A986="","",IF(COUNTIF(Month_Engine!B:B,TRIM(J986))&gt;0,"OK","Missing"))</f>
        <v>OK</v>
      </c>
      <c r="F986" s="146">
        <f t="shared" si="96"/>
        <v>30</v>
      </c>
      <c r="G986" s="146">
        <f t="shared" si="91"/>
        <v>26</v>
      </c>
      <c r="H986" s="150" t="str">
        <f t="shared" si="92"/>
        <v>OK</v>
      </c>
      <c r="I986" s="443">
        <v>46203</v>
      </c>
      <c r="J986" s="125" t="s">
        <v>1331</v>
      </c>
      <c r="K986" s="125" t="s">
        <v>1716</v>
      </c>
      <c r="L986" s="125">
        <v>26</v>
      </c>
      <c r="M986" s="125">
        <v>0</v>
      </c>
      <c r="N986" s="125">
        <v>4</v>
      </c>
      <c r="O986" s="125">
        <v>0</v>
      </c>
      <c r="P986" s="125">
        <v>0</v>
      </c>
      <c r="Q986" s="125">
        <v>0</v>
      </c>
      <c r="S986" s="146" t="str">
        <f t="shared" si="93"/>
        <v>Worker-SV2</v>
      </c>
    </row>
    <row r="987" spans="1:19" x14ac:dyDescent="0.45">
      <c r="A987" s="144" t="str">
        <f t="shared" si="94"/>
        <v>SV2PCOM141</v>
      </c>
      <c r="B987" s="143" t="str">
        <f t="shared" si="95"/>
        <v>Jun2026_SV2PCOM141</v>
      </c>
      <c r="C987" s="143" t="str">
        <f>IF(A987="","",IF(COUNTIF($B$2:B986,B987)&gt;0,"⚠ DUPLICATE","OK"))</f>
        <v>OK</v>
      </c>
      <c r="D987" s="146" t="str">
        <f>IF($A987="","",IF(ISNA(_xlfn.XLOOKUP(TRIM($A987),MASTER_Workers!$B$2:$B$474,MASTER_Workers!$B$2:$B$474)),"Master Missing","OK"))</f>
        <v>OK</v>
      </c>
      <c r="E987" s="146" t="str">
        <f>IF(A987="","",IF(COUNTIF(Month_Engine!B:B,TRIM(J987))&gt;0,"OK","Missing"))</f>
        <v>OK</v>
      </c>
      <c r="F987" s="146">
        <f t="shared" si="96"/>
        <v>30</v>
      </c>
      <c r="G987" s="146">
        <f t="shared" si="91"/>
        <v>24</v>
      </c>
      <c r="H987" s="150" t="str">
        <f t="shared" si="92"/>
        <v>OK</v>
      </c>
      <c r="I987" s="443">
        <v>46203</v>
      </c>
      <c r="J987" s="125" t="s">
        <v>1451</v>
      </c>
      <c r="K987" s="125" t="s">
        <v>1372</v>
      </c>
      <c r="L987" s="125">
        <v>24</v>
      </c>
      <c r="M987" s="125">
        <v>2</v>
      </c>
      <c r="N987" s="125">
        <v>4</v>
      </c>
      <c r="O987" s="125">
        <v>0</v>
      </c>
      <c r="P987" s="125">
        <v>0</v>
      </c>
      <c r="Q987" s="125">
        <v>0</v>
      </c>
      <c r="S987" s="146" t="str">
        <f t="shared" si="93"/>
        <v>Worker-SV2</v>
      </c>
    </row>
    <row r="988" spans="1:19" x14ac:dyDescent="0.45">
      <c r="A988" s="144" t="str">
        <f t="shared" si="94"/>
        <v>SV2PCOM142</v>
      </c>
      <c r="B988" s="143" t="str">
        <f t="shared" si="95"/>
        <v>Jun2026_SV2PCOM142</v>
      </c>
      <c r="C988" s="143" t="str">
        <f>IF(A988="","",IF(COUNTIF($B$2:B987,B988)&gt;0,"⚠ DUPLICATE","OK"))</f>
        <v>OK</v>
      </c>
      <c r="D988" s="146" t="str">
        <f>IF($A988="","",IF(ISNA(_xlfn.XLOOKUP(TRIM($A988),MASTER_Workers!$B$2:$B$474,MASTER_Workers!$B$2:$B$474)),"Master Missing","OK"))</f>
        <v>OK</v>
      </c>
      <c r="E988" s="146" t="str">
        <f>IF(A988="","",IF(COUNTIF(Month_Engine!B:B,TRIM(J988))&gt;0,"OK","Missing"))</f>
        <v>OK</v>
      </c>
      <c r="F988" s="146">
        <f t="shared" si="96"/>
        <v>30</v>
      </c>
      <c r="G988" s="146">
        <f t="shared" si="91"/>
        <v>26</v>
      </c>
      <c r="H988" s="150" t="str">
        <f t="shared" si="92"/>
        <v>OK</v>
      </c>
      <c r="I988" s="443">
        <v>46203</v>
      </c>
      <c r="J988" s="125" t="s">
        <v>1373</v>
      </c>
      <c r="K988" s="125" t="s">
        <v>1719</v>
      </c>
      <c r="L988" s="125">
        <v>26</v>
      </c>
      <c r="M988" s="125">
        <v>0</v>
      </c>
      <c r="N988" s="125">
        <v>4</v>
      </c>
      <c r="O988" s="125">
        <v>0</v>
      </c>
      <c r="P988" s="125">
        <v>0</v>
      </c>
      <c r="Q988" s="125">
        <v>0</v>
      </c>
      <c r="S988" s="146" t="str">
        <f t="shared" si="93"/>
        <v>Worker-SV2</v>
      </c>
    </row>
    <row r="989" spans="1:19" x14ac:dyDescent="0.45">
      <c r="A989" s="144" t="str">
        <f t="shared" si="94"/>
        <v>SV2PCOM143</v>
      </c>
      <c r="B989" s="143" t="str">
        <f t="shared" si="95"/>
        <v>Jun2026_SV2PCOM143</v>
      </c>
      <c r="C989" s="143" t="str">
        <f>IF(A989="","",IF(COUNTIF($B$2:B988,B989)&gt;0,"⚠ DUPLICATE","OK"))</f>
        <v>OK</v>
      </c>
      <c r="D989" s="146" t="str">
        <f>IF($A989="","",IF(ISNA(_xlfn.XLOOKUP(TRIM($A989),MASTER_Workers!$B$2:$B$474,MASTER_Workers!$B$2:$B$474)),"Master Missing","OK"))</f>
        <v>OK</v>
      </c>
      <c r="E989" s="146" t="str">
        <f>IF(A989="","",IF(COUNTIF(Month_Engine!B:B,TRIM(J989))&gt;0,"OK","Missing"))</f>
        <v>OK</v>
      </c>
      <c r="F989" s="146">
        <f t="shared" si="96"/>
        <v>30</v>
      </c>
      <c r="G989" s="146">
        <f t="shared" si="91"/>
        <v>26</v>
      </c>
      <c r="H989" s="150" t="str">
        <f t="shared" si="92"/>
        <v>OK</v>
      </c>
      <c r="I989" s="443">
        <v>46203</v>
      </c>
      <c r="J989" s="125" t="s">
        <v>1375</v>
      </c>
      <c r="K989" s="125" t="s">
        <v>1721</v>
      </c>
      <c r="L989" s="125">
        <v>26</v>
      </c>
      <c r="M989" s="125">
        <v>0</v>
      </c>
      <c r="N989" s="125">
        <v>4</v>
      </c>
      <c r="O989" s="125">
        <v>0</v>
      </c>
      <c r="P989" s="125">
        <v>0</v>
      </c>
      <c r="Q989" s="125">
        <v>0</v>
      </c>
      <c r="S989" s="146" t="str">
        <f t="shared" si="93"/>
        <v>Worker-SV2</v>
      </c>
    </row>
    <row r="990" spans="1:19" x14ac:dyDescent="0.45">
      <c r="A990" s="144" t="str">
        <f t="shared" si="94"/>
        <v>SV2PCOM144</v>
      </c>
      <c r="B990" s="143" t="str">
        <f t="shared" si="95"/>
        <v>Jun2026_SV2PCOM144</v>
      </c>
      <c r="C990" s="143" t="str">
        <f>IF(A990="","",IF(COUNTIF($B$2:B989,B990)&gt;0,"⚠ DUPLICATE","OK"))</f>
        <v>OK</v>
      </c>
      <c r="D990" s="146" t="str">
        <f>IF($A990="","",IF(ISNA(_xlfn.XLOOKUP(TRIM($A990),MASTER_Workers!$B$2:$B$474,MASTER_Workers!$B$2:$B$474)),"Master Missing","OK"))</f>
        <v>OK</v>
      </c>
      <c r="E990" s="146" t="str">
        <f>IF(A990="","",IF(COUNTIF(Month_Engine!B:B,TRIM(J990))&gt;0,"OK","Missing"))</f>
        <v>OK</v>
      </c>
      <c r="F990" s="146">
        <f t="shared" si="96"/>
        <v>30</v>
      </c>
      <c r="G990" s="146">
        <f t="shared" si="91"/>
        <v>20</v>
      </c>
      <c r="H990" s="150" t="str">
        <f t="shared" si="92"/>
        <v>OK</v>
      </c>
      <c r="I990" s="443">
        <v>46203</v>
      </c>
      <c r="J990" s="125" t="s">
        <v>1377</v>
      </c>
      <c r="K990" s="125" t="s">
        <v>1723</v>
      </c>
      <c r="L990" s="125">
        <v>20</v>
      </c>
      <c r="M990" s="125">
        <v>6</v>
      </c>
      <c r="N990" s="125">
        <v>4</v>
      </c>
      <c r="O990" s="125">
        <v>0</v>
      </c>
      <c r="P990" s="125">
        <v>0</v>
      </c>
      <c r="Q990" s="125">
        <v>0</v>
      </c>
      <c r="S990" s="146" t="str">
        <f t="shared" si="93"/>
        <v>Worker-SV2</v>
      </c>
    </row>
    <row r="991" spans="1:19" x14ac:dyDescent="0.45">
      <c r="A991" s="144" t="str">
        <f t="shared" si="94"/>
        <v>SV2PCOM145</v>
      </c>
      <c r="B991" s="143" t="str">
        <f t="shared" si="95"/>
        <v>Jun2026_SV2PCOM145</v>
      </c>
      <c r="C991" s="143" t="str">
        <f>IF(A991="","",IF(COUNTIF($B$2:B990,B991)&gt;0,"⚠ DUPLICATE","OK"))</f>
        <v>OK</v>
      </c>
      <c r="D991" s="146" t="str">
        <f>IF($A991="","",IF(ISNA(_xlfn.XLOOKUP(TRIM($A991),MASTER_Workers!$B$2:$B$474,MASTER_Workers!$B$2:$B$474)),"Master Missing","OK"))</f>
        <v>OK</v>
      </c>
      <c r="E991" s="146" t="str">
        <f>IF(A991="","",IF(COUNTIF(Month_Engine!B:B,TRIM(J991))&gt;0,"OK","Missing"))</f>
        <v>OK</v>
      </c>
      <c r="F991" s="146">
        <f t="shared" si="96"/>
        <v>30</v>
      </c>
      <c r="G991" s="146">
        <f t="shared" si="91"/>
        <v>26</v>
      </c>
      <c r="H991" s="150" t="str">
        <f t="shared" si="92"/>
        <v>OK</v>
      </c>
      <c r="I991" s="443">
        <v>46203</v>
      </c>
      <c r="J991" s="125" t="s">
        <v>1379</v>
      </c>
      <c r="K991" s="125" t="s">
        <v>1725</v>
      </c>
      <c r="L991" s="125">
        <v>26</v>
      </c>
      <c r="M991" s="125">
        <v>0</v>
      </c>
      <c r="N991" s="125">
        <v>4</v>
      </c>
      <c r="O991" s="125">
        <v>0</v>
      </c>
      <c r="P991" s="125">
        <v>0</v>
      </c>
      <c r="Q991" s="125">
        <v>0</v>
      </c>
      <c r="S991" s="146" t="str">
        <f t="shared" si="93"/>
        <v>Worker-SV2</v>
      </c>
    </row>
    <row r="992" spans="1:19" x14ac:dyDescent="0.45">
      <c r="A992" s="144" t="str">
        <f t="shared" si="94"/>
        <v>SV2PCOM146</v>
      </c>
      <c r="B992" s="143" t="str">
        <f t="shared" si="95"/>
        <v>Jun2026_SV2PCOM146</v>
      </c>
      <c r="C992" s="143" t="str">
        <f>IF(A992="","",IF(COUNTIF($B$2:B991,B992)&gt;0,"⚠ DUPLICATE","OK"))</f>
        <v>OK</v>
      </c>
      <c r="D992" s="146" t="str">
        <f>IF($A992="","",IF(ISNA(_xlfn.XLOOKUP(TRIM($A992),MASTER_Workers!$B$2:$B$474,MASTER_Workers!$B$2:$B$474)),"Master Missing","OK"))</f>
        <v>OK</v>
      </c>
      <c r="E992" s="146" t="str">
        <f>IF(A992="","",IF(COUNTIF(Month_Engine!B:B,TRIM(J992))&gt;0,"OK","Missing"))</f>
        <v>OK</v>
      </c>
      <c r="F992" s="146">
        <f t="shared" si="96"/>
        <v>30</v>
      </c>
      <c r="G992" s="146">
        <f t="shared" si="91"/>
        <v>16</v>
      </c>
      <c r="H992" s="150" t="str">
        <f t="shared" si="92"/>
        <v>OK</v>
      </c>
      <c r="I992" s="443">
        <v>46203</v>
      </c>
      <c r="J992" s="125" t="s">
        <v>1381</v>
      </c>
      <c r="K992" s="125" t="s">
        <v>1727</v>
      </c>
      <c r="L992" s="125">
        <v>16</v>
      </c>
      <c r="M992" s="125">
        <v>10</v>
      </c>
      <c r="N992" s="125">
        <v>4</v>
      </c>
      <c r="O992" s="125">
        <v>0</v>
      </c>
      <c r="P992" s="125">
        <v>0</v>
      </c>
      <c r="Q992" s="125">
        <v>0</v>
      </c>
      <c r="S992" s="146" t="str">
        <f t="shared" si="93"/>
        <v>Worker-SV2</v>
      </c>
    </row>
    <row r="993" spans="1:19" x14ac:dyDescent="0.45">
      <c r="A993" s="144" t="str">
        <f t="shared" si="94"/>
        <v>SV2PCOM147</v>
      </c>
      <c r="B993" s="143" t="str">
        <f t="shared" si="95"/>
        <v>Jun2026_SV2PCOM147</v>
      </c>
      <c r="C993" s="143" t="str">
        <f>IF(A993="","",IF(COUNTIF($B$2:B992,B993)&gt;0,"⚠ DUPLICATE","OK"))</f>
        <v>OK</v>
      </c>
      <c r="D993" s="146" t="str">
        <f>IF($A993="","",IF(ISNA(_xlfn.XLOOKUP(TRIM($A993),MASTER_Workers!$B$2:$B$474,MASTER_Workers!$B$2:$B$474)),"Master Missing","OK"))</f>
        <v>OK</v>
      </c>
      <c r="E993" s="146" t="str">
        <f>IF(A993="","",IF(COUNTIF(Month_Engine!B:B,TRIM(J993))&gt;0,"OK","Missing"))</f>
        <v>OK</v>
      </c>
      <c r="F993" s="146">
        <f t="shared" si="96"/>
        <v>30</v>
      </c>
      <c r="G993" s="146">
        <f t="shared" si="91"/>
        <v>10</v>
      </c>
      <c r="H993" s="150" t="str">
        <f t="shared" si="92"/>
        <v>OK</v>
      </c>
      <c r="I993" s="443">
        <v>46203</v>
      </c>
      <c r="J993" s="125" t="s">
        <v>1383</v>
      </c>
      <c r="K993" s="125" t="s">
        <v>1729</v>
      </c>
      <c r="L993" s="125">
        <v>10</v>
      </c>
      <c r="M993" s="125">
        <v>16</v>
      </c>
      <c r="N993" s="125">
        <v>4</v>
      </c>
      <c r="O993" s="125">
        <v>0</v>
      </c>
      <c r="P993" s="125">
        <v>0</v>
      </c>
      <c r="Q993" s="125">
        <v>0</v>
      </c>
      <c r="S993" s="146" t="str">
        <f t="shared" si="93"/>
        <v>Worker-SV2</v>
      </c>
    </row>
    <row r="994" spans="1:19" x14ac:dyDescent="0.45">
      <c r="A994" s="144" t="str">
        <f t="shared" si="94"/>
        <v>SV2PCOM148</v>
      </c>
      <c r="B994" s="143" t="str">
        <f t="shared" si="95"/>
        <v>Jun2026_SV2PCOM148</v>
      </c>
      <c r="C994" s="143" t="str">
        <f>IF(A994="","",IF(COUNTIF($B$2:B993,B994)&gt;0,"⚠ DUPLICATE","OK"))</f>
        <v>OK</v>
      </c>
      <c r="D994" s="146" t="str">
        <f>IF($A994="","",IF(ISNA(_xlfn.XLOOKUP(TRIM($A994),MASTER_Workers!$B$2:$B$474,MASTER_Workers!$B$2:$B$474)),"Master Missing","OK"))</f>
        <v>OK</v>
      </c>
      <c r="E994" s="146" t="str">
        <f>IF(A994="","",IF(COUNTIF(Month_Engine!B:B,TRIM(J994))&gt;0,"OK","Missing"))</f>
        <v>OK</v>
      </c>
      <c r="F994" s="146">
        <f t="shared" si="96"/>
        <v>30</v>
      </c>
      <c r="G994" s="146">
        <f t="shared" si="91"/>
        <v>26</v>
      </c>
      <c r="H994" s="150" t="str">
        <f t="shared" si="92"/>
        <v>OK</v>
      </c>
      <c r="I994" s="443">
        <v>46203</v>
      </c>
      <c r="J994" s="125" t="s">
        <v>1385</v>
      </c>
      <c r="K994" s="125" t="s">
        <v>1731</v>
      </c>
      <c r="L994" s="125">
        <v>26</v>
      </c>
      <c r="M994" s="125">
        <v>0</v>
      </c>
      <c r="N994" s="125">
        <v>4</v>
      </c>
      <c r="O994" s="125">
        <v>0</v>
      </c>
      <c r="P994" s="125">
        <v>0</v>
      </c>
      <c r="Q994" s="125">
        <v>0</v>
      </c>
      <c r="S994" s="146" t="str">
        <f t="shared" si="93"/>
        <v>Worker-SV2</v>
      </c>
    </row>
    <row r="995" spans="1:19" x14ac:dyDescent="0.45">
      <c r="A995" s="144" t="str">
        <f t="shared" si="94"/>
        <v>SV2PCOM149</v>
      </c>
      <c r="B995" s="143" t="str">
        <f t="shared" si="95"/>
        <v>Jun2026_SV2PCOM149</v>
      </c>
      <c r="C995" s="143" t="str">
        <f>IF(A995="","",IF(COUNTIF($B$2:B994,B995)&gt;0,"⚠ DUPLICATE","OK"))</f>
        <v>OK</v>
      </c>
      <c r="D995" s="146" t="str">
        <f>IF($A995="","",IF(ISNA(_xlfn.XLOOKUP(TRIM($A995),MASTER_Workers!$B$2:$B$474,MASTER_Workers!$B$2:$B$474)),"Master Missing","OK"))</f>
        <v>OK</v>
      </c>
      <c r="E995" s="146" t="str">
        <f>IF(A995="","",IF(COUNTIF(Month_Engine!B:B,TRIM(J995))&gt;0,"OK","Missing"))</f>
        <v>OK</v>
      </c>
      <c r="F995" s="146">
        <f t="shared" si="96"/>
        <v>30</v>
      </c>
      <c r="G995" s="146">
        <f t="shared" si="91"/>
        <v>24</v>
      </c>
      <c r="H995" s="150" t="str">
        <f t="shared" si="92"/>
        <v>OK</v>
      </c>
      <c r="I995" s="443">
        <v>46203</v>
      </c>
      <c r="J995" s="125" t="s">
        <v>1387</v>
      </c>
      <c r="K995" s="125" t="s">
        <v>1733</v>
      </c>
      <c r="L995" s="125">
        <v>24</v>
      </c>
      <c r="M995" s="125">
        <v>2</v>
      </c>
      <c r="N995" s="125">
        <v>4</v>
      </c>
      <c r="O995" s="125">
        <v>0</v>
      </c>
      <c r="P995" s="125">
        <v>0</v>
      </c>
      <c r="Q995" s="125">
        <v>0</v>
      </c>
      <c r="S995" s="146" t="str">
        <f t="shared" si="93"/>
        <v>Worker-SV2</v>
      </c>
    </row>
    <row r="996" spans="1:19" x14ac:dyDescent="0.45">
      <c r="A996" s="144" t="str">
        <f t="shared" si="94"/>
        <v>SV2PCOM150</v>
      </c>
      <c r="B996" s="143" t="str">
        <f t="shared" si="95"/>
        <v>Jun2026_SV2PCOM150</v>
      </c>
      <c r="C996" s="143" t="str">
        <f>IF(A996="","",IF(COUNTIF($B$2:B995,B996)&gt;0,"⚠ DUPLICATE","OK"))</f>
        <v>OK</v>
      </c>
      <c r="D996" s="146" t="str">
        <f>IF($A996="","",IF(ISNA(_xlfn.XLOOKUP(TRIM($A996),MASTER_Workers!$B$2:$B$474,MASTER_Workers!$B$2:$B$474)),"Master Missing","OK"))</f>
        <v>OK</v>
      </c>
      <c r="E996" s="146" t="str">
        <f>IF(A996="","",IF(COUNTIF(Month_Engine!B:B,TRIM(J996))&gt;0,"OK","Missing"))</f>
        <v>OK</v>
      </c>
      <c r="F996" s="146">
        <f t="shared" si="96"/>
        <v>30</v>
      </c>
      <c r="G996" s="146">
        <f t="shared" si="91"/>
        <v>26</v>
      </c>
      <c r="H996" s="150" t="str">
        <f t="shared" si="92"/>
        <v>OK</v>
      </c>
      <c r="I996" s="443">
        <v>46203</v>
      </c>
      <c r="J996" s="125" t="s">
        <v>1389</v>
      </c>
      <c r="K996" s="125" t="s">
        <v>1735</v>
      </c>
      <c r="L996" s="125">
        <v>26</v>
      </c>
      <c r="M996" s="125">
        <v>0</v>
      </c>
      <c r="N996" s="125">
        <v>4</v>
      </c>
      <c r="O996" s="125">
        <v>0</v>
      </c>
      <c r="P996" s="125">
        <v>0</v>
      </c>
      <c r="Q996" s="125">
        <v>0</v>
      </c>
      <c r="S996" s="146" t="str">
        <f t="shared" si="93"/>
        <v>Worker-SV2</v>
      </c>
    </row>
    <row r="997" spans="1:19" x14ac:dyDescent="0.45">
      <c r="A997" s="144" t="str">
        <f t="shared" si="94"/>
        <v>SV2PCOM151</v>
      </c>
      <c r="B997" s="143" t="str">
        <f t="shared" si="95"/>
        <v>Jun2026_SV2PCOM151</v>
      </c>
      <c r="C997" s="143" t="str">
        <f>IF(A997="","",IF(COUNTIF($B$2:B996,B997)&gt;0,"⚠ DUPLICATE","OK"))</f>
        <v>OK</v>
      </c>
      <c r="D997" s="146" t="str">
        <f>IF($A997="","",IF(ISNA(_xlfn.XLOOKUP(TRIM($A997),MASTER_Workers!$B$2:$B$474,MASTER_Workers!$B$2:$B$474)),"Master Missing","OK"))</f>
        <v>OK</v>
      </c>
      <c r="E997" s="146" t="str">
        <f>IF(A997="","",IF(COUNTIF(Month_Engine!B:B,TRIM(J997))&gt;0,"OK","Missing"))</f>
        <v>OK</v>
      </c>
      <c r="F997" s="146">
        <f t="shared" si="96"/>
        <v>30</v>
      </c>
      <c r="G997" s="146">
        <f t="shared" si="91"/>
        <v>9</v>
      </c>
      <c r="H997" s="150" t="str">
        <f t="shared" si="92"/>
        <v>OK</v>
      </c>
      <c r="I997" s="443">
        <v>46203</v>
      </c>
      <c r="J997" s="125" t="s">
        <v>1391</v>
      </c>
      <c r="K997" s="125" t="s">
        <v>1737</v>
      </c>
      <c r="L997" s="125">
        <v>9</v>
      </c>
      <c r="M997" s="125">
        <v>17</v>
      </c>
      <c r="N997" s="125">
        <v>4</v>
      </c>
      <c r="O997" s="125">
        <v>0</v>
      </c>
      <c r="P997" s="125">
        <v>0</v>
      </c>
      <c r="Q997" s="125">
        <v>0</v>
      </c>
      <c r="S997" s="146" t="str">
        <f t="shared" si="93"/>
        <v>Worker-SV2</v>
      </c>
    </row>
    <row r="998" spans="1:19" x14ac:dyDescent="0.45">
      <c r="A998" s="144" t="str">
        <f t="shared" si="94"/>
        <v>SV2PCOM152</v>
      </c>
      <c r="B998" s="143" t="str">
        <f t="shared" si="95"/>
        <v>Jun2026_SV2PCOM152</v>
      </c>
      <c r="C998" s="143" t="str">
        <f>IF(A998="","",IF(COUNTIF($B$2:B997,B998)&gt;0,"⚠ DUPLICATE","OK"))</f>
        <v>OK</v>
      </c>
      <c r="D998" s="146" t="str">
        <f>IF($A998="","",IF(ISNA(_xlfn.XLOOKUP(TRIM($A998),MASTER_Workers!$B$2:$B$474,MASTER_Workers!$B$2:$B$474)),"Master Missing","OK"))</f>
        <v>OK</v>
      </c>
      <c r="E998" s="146" t="str">
        <f>IF(A998="","",IF(COUNTIF(Month_Engine!B:B,TRIM(J998))&gt;0,"OK","Missing"))</f>
        <v>OK</v>
      </c>
      <c r="F998" s="146">
        <f t="shared" si="96"/>
        <v>30</v>
      </c>
      <c r="G998" s="146">
        <f t="shared" si="91"/>
        <v>26</v>
      </c>
      <c r="H998" s="150" t="str">
        <f t="shared" si="92"/>
        <v>OK</v>
      </c>
      <c r="I998" s="443">
        <v>46203</v>
      </c>
      <c r="J998" s="125" t="s">
        <v>1393</v>
      </c>
      <c r="K998" s="125" t="s">
        <v>1739</v>
      </c>
      <c r="L998" s="125">
        <v>26</v>
      </c>
      <c r="M998" s="125">
        <v>0</v>
      </c>
      <c r="N998" s="125">
        <v>4</v>
      </c>
      <c r="O998" s="125">
        <v>0</v>
      </c>
      <c r="P998" s="125">
        <v>0</v>
      </c>
      <c r="Q998" s="125">
        <v>0</v>
      </c>
      <c r="S998" s="146" t="str">
        <f t="shared" si="93"/>
        <v>Worker-SV2</v>
      </c>
    </row>
    <row r="999" spans="1:19" x14ac:dyDescent="0.45">
      <c r="A999" s="144" t="str">
        <f t="shared" si="94"/>
        <v>SV2PCOM157</v>
      </c>
      <c r="B999" s="143" t="str">
        <f t="shared" si="95"/>
        <v>Jun2026_SV2PCOM157</v>
      </c>
      <c r="C999" s="143" t="str">
        <f>IF(A999="","",IF(COUNTIF($B$2:B998,B999)&gt;0,"⚠ DUPLICATE","OK"))</f>
        <v>OK</v>
      </c>
      <c r="D999" s="146" t="str">
        <f>IF($A999="","",IF(ISNA(_xlfn.XLOOKUP(TRIM($A999),MASTER_Workers!$B$2:$B$474,MASTER_Workers!$B$2:$B$474)),"Master Missing","OK"))</f>
        <v>OK</v>
      </c>
      <c r="E999" s="146" t="str">
        <f>IF(A999="","",IF(COUNTIF(Month_Engine!B:B,TRIM(J999))&gt;0,"OK","Missing"))</f>
        <v>OK</v>
      </c>
      <c r="F999" s="146">
        <f t="shared" si="96"/>
        <v>30</v>
      </c>
      <c r="G999" s="146">
        <f t="shared" si="91"/>
        <v>26</v>
      </c>
      <c r="H999" s="150" t="str">
        <f t="shared" si="92"/>
        <v>OK</v>
      </c>
      <c r="I999" s="443">
        <v>46203</v>
      </c>
      <c r="J999" s="125" t="s">
        <v>1950</v>
      </c>
      <c r="K999" s="125" t="s">
        <v>1741</v>
      </c>
      <c r="L999" s="125">
        <v>23</v>
      </c>
      <c r="M999" s="125">
        <v>0</v>
      </c>
      <c r="N999" s="125">
        <v>4</v>
      </c>
      <c r="O999" s="125">
        <v>0</v>
      </c>
      <c r="P999" s="125">
        <v>3</v>
      </c>
      <c r="Q999" s="125">
        <v>0</v>
      </c>
      <c r="S999" s="146" t="str">
        <f t="shared" si="93"/>
        <v>Worker-SV2</v>
      </c>
    </row>
    <row r="1000" spans="1:19" x14ac:dyDescent="0.45">
      <c r="A1000" s="144" t="str">
        <f t="shared" si="94"/>
        <v>SV2PCOM158</v>
      </c>
      <c r="B1000" s="143" t="str">
        <f t="shared" si="95"/>
        <v>Jun2026_SV2PCOM158</v>
      </c>
      <c r="C1000" s="143" t="str">
        <f>IF(A1000="","",IF(COUNTIF($B$2:B999,B1000)&gt;0,"⚠ DUPLICATE","OK"))</f>
        <v>OK</v>
      </c>
      <c r="D1000" s="146" t="str">
        <f>IF($A1000="","",IF(ISNA(_xlfn.XLOOKUP(TRIM($A1000),MASTER_Workers!$B$2:$B$474,MASTER_Workers!$B$2:$B$474)),"Master Missing","OK"))</f>
        <v>OK</v>
      </c>
      <c r="E1000" s="146" t="str">
        <f>IF(A1000="","",IF(COUNTIF(Month_Engine!B:B,TRIM(J1000))&gt;0,"OK","Missing"))</f>
        <v>OK</v>
      </c>
      <c r="F1000" s="146">
        <f t="shared" si="96"/>
        <v>30</v>
      </c>
      <c r="G1000" s="146">
        <f t="shared" si="91"/>
        <v>26</v>
      </c>
      <c r="H1000" s="150" t="str">
        <f t="shared" si="92"/>
        <v>OK</v>
      </c>
      <c r="I1000" s="443">
        <v>46203</v>
      </c>
      <c r="J1000" s="125" t="s">
        <v>1397</v>
      </c>
      <c r="K1000" s="125" t="s">
        <v>1743</v>
      </c>
      <c r="L1000" s="125">
        <v>26</v>
      </c>
      <c r="M1000" s="125">
        <v>0</v>
      </c>
      <c r="N1000" s="125">
        <v>4</v>
      </c>
      <c r="O1000" s="125">
        <v>0</v>
      </c>
      <c r="P1000" s="125">
        <v>0</v>
      </c>
      <c r="Q1000" s="125">
        <v>0</v>
      </c>
      <c r="S1000" s="146" t="str">
        <f t="shared" si="93"/>
        <v>Worker-SV2</v>
      </c>
    </row>
    <row r="1001" spans="1:19" x14ac:dyDescent="0.45">
      <c r="A1001" s="144" t="str">
        <f t="shared" si="94"/>
        <v>SV2PCOM159</v>
      </c>
      <c r="B1001" s="143" t="str">
        <f t="shared" si="95"/>
        <v>Jun2026_SV2PCOM159</v>
      </c>
      <c r="C1001" s="143" t="str">
        <f>IF(A1001="","",IF(COUNTIF($B$2:B1000,B1001)&gt;0,"⚠ DUPLICATE","OK"))</f>
        <v>OK</v>
      </c>
      <c r="D1001" s="146" t="str">
        <f>IF($A1001="","",IF(ISNA(_xlfn.XLOOKUP(TRIM($A1001),MASTER_Workers!$B$2:$B$474,MASTER_Workers!$B$2:$B$474)),"Master Missing","OK"))</f>
        <v>OK</v>
      </c>
      <c r="E1001" s="146" t="str">
        <f>IF(A1001="","",IF(COUNTIF(Month_Engine!B:B,TRIM(J1001))&gt;0,"OK","Missing"))</f>
        <v>OK</v>
      </c>
      <c r="F1001" s="146">
        <f t="shared" si="96"/>
        <v>30</v>
      </c>
      <c r="G1001" s="146">
        <f t="shared" si="91"/>
        <v>25</v>
      </c>
      <c r="H1001" s="150" t="str">
        <f t="shared" si="92"/>
        <v>OK</v>
      </c>
      <c r="I1001" s="443">
        <v>46203</v>
      </c>
      <c r="J1001" s="125" t="s">
        <v>1951</v>
      </c>
      <c r="K1001" s="125" t="s">
        <v>1745</v>
      </c>
      <c r="L1001" s="125">
        <v>25</v>
      </c>
      <c r="M1001" s="125">
        <v>1</v>
      </c>
      <c r="N1001" s="125">
        <v>4</v>
      </c>
      <c r="O1001" s="125">
        <v>0</v>
      </c>
      <c r="P1001" s="125">
        <v>0</v>
      </c>
      <c r="Q1001" s="125">
        <v>0</v>
      </c>
      <c r="S1001" s="146" t="str">
        <f t="shared" si="93"/>
        <v>Worker-SV2</v>
      </c>
    </row>
    <row r="1002" spans="1:19" x14ac:dyDescent="0.45">
      <c r="A1002" s="144" t="str">
        <f t="shared" si="94"/>
        <v>SV2PCOM160</v>
      </c>
      <c r="B1002" s="143" t="str">
        <f t="shared" si="95"/>
        <v>Jun2026_SV2PCOM160</v>
      </c>
      <c r="C1002" s="143" t="str">
        <f>IF(A1002="","",IF(COUNTIF($B$2:B1001,B1002)&gt;0,"⚠ DUPLICATE","OK"))</f>
        <v>OK</v>
      </c>
      <c r="D1002" s="146" t="str">
        <f>IF($A1002="","",IF(ISNA(_xlfn.XLOOKUP(TRIM($A1002),MASTER_Workers!$B$2:$B$474,MASTER_Workers!$B$2:$B$474)),"Master Missing","OK"))</f>
        <v>OK</v>
      </c>
      <c r="E1002" s="146" t="str">
        <f>IF(A1002="","",IF(COUNTIF(Month_Engine!B:B,TRIM(J1002))&gt;0,"OK","Missing"))</f>
        <v>OK</v>
      </c>
      <c r="F1002" s="146">
        <f t="shared" si="96"/>
        <v>30</v>
      </c>
      <c r="G1002" s="146">
        <f t="shared" si="91"/>
        <v>22.5</v>
      </c>
      <c r="H1002" s="150" t="str">
        <f t="shared" si="92"/>
        <v>OK</v>
      </c>
      <c r="I1002" s="443">
        <v>46203</v>
      </c>
      <c r="J1002" s="125" t="s">
        <v>1952</v>
      </c>
      <c r="K1002" s="125" t="s">
        <v>1452</v>
      </c>
      <c r="L1002" s="125">
        <v>22.5</v>
      </c>
      <c r="M1002" s="125">
        <v>3.5</v>
      </c>
      <c r="N1002" s="125">
        <v>4</v>
      </c>
      <c r="O1002" s="125">
        <v>0</v>
      </c>
      <c r="P1002" s="125">
        <v>0</v>
      </c>
      <c r="Q1002" s="125">
        <v>0</v>
      </c>
      <c r="S1002" s="146" t="str">
        <f t="shared" si="93"/>
        <v>Worker-SV2</v>
      </c>
    </row>
    <row r="1003" spans="1:19" x14ac:dyDescent="0.45">
      <c r="A1003" s="144" t="str">
        <f t="shared" si="94"/>
        <v>SV2PCOM161</v>
      </c>
      <c r="B1003" s="143" t="str">
        <f t="shared" si="95"/>
        <v>Jun2026_SV2PCOM161</v>
      </c>
      <c r="C1003" s="143" t="str">
        <f>IF(A1003="","",IF(COUNTIF($B$2:B1002,B1003)&gt;0,"⚠ DUPLICATE","OK"))</f>
        <v>OK</v>
      </c>
      <c r="D1003" s="146" t="str">
        <f>IF($A1003="","",IF(ISNA(_xlfn.XLOOKUP(TRIM($A1003),MASTER_Workers!$B$2:$B$474,MASTER_Workers!$B$2:$B$474)),"Master Missing","OK"))</f>
        <v>OK</v>
      </c>
      <c r="E1003" s="146" t="str">
        <f>IF(A1003="","",IF(COUNTIF(Month_Engine!B:B,TRIM(J1003))&gt;0,"OK","Missing"))</f>
        <v>OK</v>
      </c>
      <c r="F1003" s="146">
        <f t="shared" si="96"/>
        <v>30</v>
      </c>
      <c r="G1003" s="146">
        <f t="shared" si="91"/>
        <v>19.5</v>
      </c>
      <c r="H1003" s="150" t="str">
        <f t="shared" si="92"/>
        <v>OK</v>
      </c>
      <c r="I1003" s="443">
        <v>46203</v>
      </c>
      <c r="J1003" s="125" t="s">
        <v>2038</v>
      </c>
      <c r="K1003" s="125" t="s">
        <v>2068</v>
      </c>
      <c r="L1003" s="125">
        <v>19.5</v>
      </c>
      <c r="M1003" s="125">
        <v>6.5</v>
      </c>
      <c r="N1003" s="125">
        <v>4</v>
      </c>
      <c r="O1003" s="125">
        <v>0</v>
      </c>
      <c r="P1003" s="125">
        <v>0</v>
      </c>
      <c r="Q1003" s="125">
        <v>0</v>
      </c>
      <c r="S1003" s="146" t="str">
        <f t="shared" si="93"/>
        <v>Worker-SV2</v>
      </c>
    </row>
    <row r="1004" spans="1:19" x14ac:dyDescent="0.45">
      <c r="A1004" s="144" t="str">
        <f t="shared" si="94"/>
        <v>SV2PCOM162</v>
      </c>
      <c r="B1004" s="143" t="str">
        <f t="shared" si="95"/>
        <v>Jun2026_SV2PCOM162</v>
      </c>
      <c r="C1004" s="143" t="str">
        <f>IF(A1004="","",IF(COUNTIF($B$2:B1003,B1004)&gt;0,"⚠ DUPLICATE","OK"))</f>
        <v>OK</v>
      </c>
      <c r="D1004" s="146" t="str">
        <f>IF($A1004="","",IF(ISNA(_xlfn.XLOOKUP(TRIM($A1004),MASTER_Workers!$B$2:$B$474,MASTER_Workers!$B$2:$B$474)),"Master Missing","OK"))</f>
        <v>OK</v>
      </c>
      <c r="E1004" s="146" t="str">
        <f>IF(A1004="","",IF(COUNTIF(Month_Engine!B:B,TRIM(J1004))&gt;0,"OK","Missing"))</f>
        <v>OK</v>
      </c>
      <c r="F1004" s="146">
        <f t="shared" si="96"/>
        <v>30</v>
      </c>
      <c r="G1004" s="146">
        <f t="shared" si="91"/>
        <v>23</v>
      </c>
      <c r="H1004" s="150" t="str">
        <f t="shared" si="92"/>
        <v>OK</v>
      </c>
      <c r="I1004" s="443">
        <v>46203</v>
      </c>
      <c r="J1004" s="125" t="s">
        <v>2040</v>
      </c>
      <c r="K1004" s="125" t="s">
        <v>2069</v>
      </c>
      <c r="L1004" s="125">
        <v>23</v>
      </c>
      <c r="M1004" s="125">
        <v>3</v>
      </c>
      <c r="N1004" s="125">
        <v>4</v>
      </c>
      <c r="O1004" s="125">
        <v>0</v>
      </c>
      <c r="P1004" s="125">
        <v>0</v>
      </c>
      <c r="Q1004" s="125">
        <v>0</v>
      </c>
      <c r="S1004" s="146" t="str">
        <f t="shared" si="93"/>
        <v>Worker-SV2</v>
      </c>
    </row>
    <row r="1005" spans="1:19" x14ac:dyDescent="0.45">
      <c r="A1005" s="144" t="str">
        <f t="shared" si="94"/>
        <v>SV2PCOM164</v>
      </c>
      <c r="B1005" s="143" t="str">
        <f t="shared" si="95"/>
        <v>Jun2026_SV2PCOM164</v>
      </c>
      <c r="C1005" s="143" t="str">
        <f>IF(A1005="","",IF(COUNTIF($B$2:B1004,B1005)&gt;0,"⚠ DUPLICATE","OK"))</f>
        <v>OK</v>
      </c>
      <c r="D1005" s="146" t="str">
        <f>IF($A1005="","",IF(ISNA(_xlfn.XLOOKUP(TRIM($A1005),MASTER_Workers!$B$2:$B$474,MASTER_Workers!$B$2:$B$474)),"Master Missing","OK"))</f>
        <v>OK</v>
      </c>
      <c r="E1005" s="146" t="str">
        <f>IF(A1005="","",IF(COUNTIF(Month_Engine!B:B,TRIM(J1005))&gt;0,"OK","Missing"))</f>
        <v>OK</v>
      </c>
      <c r="F1005" s="146">
        <f t="shared" si="96"/>
        <v>30</v>
      </c>
      <c r="G1005" s="146">
        <f t="shared" si="91"/>
        <v>23.5</v>
      </c>
      <c r="H1005" s="150" t="str">
        <f t="shared" si="92"/>
        <v>OK</v>
      </c>
      <c r="I1005" s="443">
        <v>46203</v>
      </c>
      <c r="J1005" s="125" t="s">
        <v>2039</v>
      </c>
      <c r="K1005" s="125" t="s">
        <v>2070</v>
      </c>
      <c r="L1005" s="125">
        <v>23.5</v>
      </c>
      <c r="M1005" s="125">
        <v>2.5</v>
      </c>
      <c r="N1005" s="125">
        <v>4</v>
      </c>
      <c r="O1005" s="125">
        <v>0</v>
      </c>
      <c r="P1005" s="125">
        <v>0</v>
      </c>
      <c r="Q1005" s="125">
        <v>0</v>
      </c>
      <c r="S1005" s="146" t="str">
        <f t="shared" si="93"/>
        <v>Worker-SV2</v>
      </c>
    </row>
    <row r="1006" spans="1:19" x14ac:dyDescent="0.45">
      <c r="A1006" s="144" t="str">
        <f t="shared" si="94"/>
        <v>SV2PCOM166</v>
      </c>
      <c r="B1006" s="143" t="str">
        <f t="shared" si="95"/>
        <v>Jun2026_SV2PCOM166</v>
      </c>
      <c r="C1006" s="143" t="str">
        <f>IF(A1006="","",IF(COUNTIF($B$2:B1005,B1006)&gt;0,"⚠ DUPLICATE","OK"))</f>
        <v>OK</v>
      </c>
      <c r="D1006" s="146" t="str">
        <f>IF($A1006="","",IF(ISNA(_xlfn.XLOOKUP(TRIM($A1006),MASTER_Workers!$B$2:$B$474,MASTER_Workers!$B$2:$B$474)),"Master Missing","OK"))</f>
        <v>OK</v>
      </c>
      <c r="E1006" s="146" t="str">
        <f>IF(A1006="","",IF(COUNTIF(Month_Engine!B:B,TRIM(J1006))&gt;0,"OK","Missing"))</f>
        <v>OK</v>
      </c>
      <c r="F1006" s="146">
        <f t="shared" si="96"/>
        <v>30</v>
      </c>
      <c r="G1006" s="146">
        <f t="shared" si="91"/>
        <v>14</v>
      </c>
      <c r="H1006" s="150" t="str">
        <f t="shared" si="92"/>
        <v>OK</v>
      </c>
      <c r="I1006" s="443">
        <v>46203</v>
      </c>
      <c r="J1006" s="125" t="s">
        <v>2037</v>
      </c>
      <c r="K1006" s="125" t="s">
        <v>2071</v>
      </c>
      <c r="L1006" s="125">
        <v>13</v>
      </c>
      <c r="M1006" s="125">
        <v>12</v>
      </c>
      <c r="N1006" s="125">
        <v>4</v>
      </c>
      <c r="O1006" s="125">
        <v>0</v>
      </c>
      <c r="P1006" s="125">
        <v>1</v>
      </c>
      <c r="Q1006" s="125">
        <v>0</v>
      </c>
      <c r="S1006" s="146" t="str">
        <f t="shared" si="93"/>
        <v>Worker-SV2</v>
      </c>
    </row>
    <row r="1007" spans="1:19" x14ac:dyDescent="0.45">
      <c r="A1007" s="144" t="str">
        <f t="shared" si="94"/>
        <v>SV2PRNE001</v>
      </c>
      <c r="B1007" s="143" t="str">
        <f t="shared" si="95"/>
        <v>Jun2026_SV2PRNE001</v>
      </c>
      <c r="C1007" s="143" t="str">
        <f>IF(A1007="","",IF(COUNTIF($B$2:B1006,B1007)&gt;0,"⚠ DUPLICATE","OK"))</f>
        <v>OK</v>
      </c>
      <c r="D1007" s="146" t="str">
        <f>IF($A1007="","",IF(ISNA(_xlfn.XLOOKUP(TRIM($A1007),MASTER_Workers!$B$2:$B$474,MASTER_Workers!$B$2:$B$474)),"Master Missing","OK"))</f>
        <v>OK</v>
      </c>
      <c r="E1007" s="146" t="str">
        <f>IF(A1007="","",IF(COUNTIF(Month_Engine!B:B,TRIM(J1007))&gt;0,"OK","Missing"))</f>
        <v>OK</v>
      </c>
      <c r="F1007" s="146">
        <f t="shared" si="96"/>
        <v>30</v>
      </c>
      <c r="G1007" s="146">
        <f t="shared" si="91"/>
        <v>15</v>
      </c>
      <c r="H1007" s="150" t="str">
        <f t="shared" si="92"/>
        <v>OK</v>
      </c>
      <c r="I1007" s="443">
        <v>46203</v>
      </c>
      <c r="J1007" s="125" t="s">
        <v>1289</v>
      </c>
      <c r="K1007" s="125" t="s">
        <v>1748</v>
      </c>
      <c r="L1007" s="125">
        <v>15</v>
      </c>
      <c r="M1007" s="125">
        <v>11</v>
      </c>
      <c r="N1007" s="125">
        <v>4</v>
      </c>
      <c r="O1007" s="125">
        <v>0</v>
      </c>
      <c r="P1007" s="125">
        <v>0</v>
      </c>
      <c r="Q1007" s="125">
        <v>0</v>
      </c>
      <c r="S1007" s="146" t="str">
        <f t="shared" si="93"/>
        <v>Worker-Com-SV2</v>
      </c>
    </row>
    <row r="1008" spans="1:19" x14ac:dyDescent="0.45">
      <c r="A1008" s="144" t="str">
        <f t="shared" si="94"/>
        <v>SV2PRNE002</v>
      </c>
      <c r="B1008" s="143" t="str">
        <f t="shared" si="95"/>
        <v>Jun2026_SV2PRNE002</v>
      </c>
      <c r="C1008" s="143" t="str">
        <f>IF(A1008="","",IF(COUNTIF($B$2:B1007,B1008)&gt;0,"⚠ DUPLICATE","OK"))</f>
        <v>OK</v>
      </c>
      <c r="D1008" s="146" t="str">
        <f>IF($A1008="","",IF(ISNA(_xlfn.XLOOKUP(TRIM($A1008),MASTER_Workers!$B$2:$B$474,MASTER_Workers!$B$2:$B$474)),"Master Missing","OK"))</f>
        <v>OK</v>
      </c>
      <c r="E1008" s="146" t="str">
        <f>IF(A1008="","",IF(COUNTIF(Month_Engine!B:B,TRIM(J1008))&gt;0,"OK","Missing"))</f>
        <v>OK</v>
      </c>
      <c r="F1008" s="146">
        <f t="shared" si="96"/>
        <v>30</v>
      </c>
      <c r="G1008" s="146">
        <f t="shared" si="91"/>
        <v>23</v>
      </c>
      <c r="H1008" s="150" t="str">
        <f t="shared" si="92"/>
        <v>OK</v>
      </c>
      <c r="I1008" s="443">
        <v>46203</v>
      </c>
      <c r="J1008" s="125" t="s">
        <v>1291</v>
      </c>
      <c r="K1008" s="125" t="s">
        <v>1750</v>
      </c>
      <c r="L1008" s="125">
        <v>23</v>
      </c>
      <c r="M1008" s="125">
        <v>3</v>
      </c>
      <c r="N1008" s="125">
        <v>4</v>
      </c>
      <c r="O1008" s="125">
        <v>0</v>
      </c>
      <c r="P1008" s="125">
        <v>0</v>
      </c>
      <c r="Q1008" s="125">
        <v>0</v>
      </c>
      <c r="S1008" s="146" t="str">
        <f t="shared" si="93"/>
        <v>Worker-Com-SV2</v>
      </c>
    </row>
    <row r="1009" spans="1:19" x14ac:dyDescent="0.45">
      <c r="A1009" s="144" t="str">
        <f t="shared" si="94"/>
        <v>SV2PRNE003</v>
      </c>
      <c r="B1009" s="143" t="str">
        <f t="shared" si="95"/>
        <v>Jun2026_SV2PRNE003</v>
      </c>
      <c r="C1009" s="143" t="str">
        <f>IF(A1009="","",IF(COUNTIF($B$2:B1008,B1009)&gt;0,"⚠ DUPLICATE","OK"))</f>
        <v>OK</v>
      </c>
      <c r="D1009" s="146" t="str">
        <f>IF($A1009="","",IF(ISNA(_xlfn.XLOOKUP(TRIM($A1009),MASTER_Workers!$B$2:$B$474,MASTER_Workers!$B$2:$B$474)),"Master Missing","OK"))</f>
        <v>OK</v>
      </c>
      <c r="E1009" s="146" t="str">
        <f>IF(A1009="","",IF(COUNTIF(Month_Engine!B:B,TRIM(J1009))&gt;0,"OK","Missing"))</f>
        <v>OK</v>
      </c>
      <c r="F1009" s="146">
        <f t="shared" si="96"/>
        <v>30</v>
      </c>
      <c r="G1009" s="146">
        <f t="shared" si="91"/>
        <v>16</v>
      </c>
      <c r="H1009" s="150" t="str">
        <f t="shared" si="92"/>
        <v>OK</v>
      </c>
      <c r="I1009" s="443">
        <v>46203</v>
      </c>
      <c r="J1009" s="125" t="s">
        <v>1293</v>
      </c>
      <c r="K1009" s="125" t="s">
        <v>1752</v>
      </c>
      <c r="L1009" s="125">
        <v>16</v>
      </c>
      <c r="M1009" s="125">
        <v>10</v>
      </c>
      <c r="N1009" s="125">
        <v>4</v>
      </c>
      <c r="O1009" s="125">
        <v>0</v>
      </c>
      <c r="P1009" s="125">
        <v>0</v>
      </c>
      <c r="Q1009" s="125">
        <v>0</v>
      </c>
      <c r="S1009" s="146" t="str">
        <f t="shared" si="93"/>
        <v>Worker-Com-SV2</v>
      </c>
    </row>
    <row r="1010" spans="1:19" x14ac:dyDescent="0.45">
      <c r="A1010" s="144" t="str">
        <f t="shared" si="94"/>
        <v>SV2PRNE004</v>
      </c>
      <c r="B1010" s="143" t="str">
        <f t="shared" si="95"/>
        <v>Jun2026_SV2PRNE004</v>
      </c>
      <c r="C1010" s="143" t="str">
        <f>IF(A1010="","",IF(COUNTIF($B$2:B1009,B1010)&gt;0,"⚠ DUPLICATE","OK"))</f>
        <v>OK</v>
      </c>
      <c r="D1010" s="146" t="str">
        <f>IF($A1010="","",IF(ISNA(_xlfn.XLOOKUP(TRIM($A1010),MASTER_Workers!$B$2:$B$474,MASTER_Workers!$B$2:$B$474)),"Master Missing","OK"))</f>
        <v>OK</v>
      </c>
      <c r="E1010" s="146" t="str">
        <f>IF(A1010="","",IF(COUNTIF(Month_Engine!B:B,TRIM(J1010))&gt;0,"OK","Missing"))</f>
        <v>OK</v>
      </c>
      <c r="F1010" s="146">
        <f t="shared" si="96"/>
        <v>30</v>
      </c>
      <c r="G1010" s="146">
        <f t="shared" si="91"/>
        <v>18</v>
      </c>
      <c r="H1010" s="150" t="str">
        <f t="shared" si="92"/>
        <v>OK</v>
      </c>
      <c r="I1010" s="443">
        <v>46203</v>
      </c>
      <c r="J1010" s="125" t="s">
        <v>1295</v>
      </c>
      <c r="K1010" s="125" t="s">
        <v>1754</v>
      </c>
      <c r="L1010" s="125">
        <v>18</v>
      </c>
      <c r="M1010" s="125">
        <v>8</v>
      </c>
      <c r="N1010" s="125">
        <v>4</v>
      </c>
      <c r="O1010" s="125">
        <v>0</v>
      </c>
      <c r="P1010" s="125">
        <v>0</v>
      </c>
      <c r="Q1010" s="125">
        <v>0</v>
      </c>
      <c r="S1010" s="146" t="str">
        <f t="shared" si="93"/>
        <v>Worker-Com-SV2</v>
      </c>
    </row>
    <row r="1011" spans="1:19" x14ac:dyDescent="0.45">
      <c r="A1011" s="144" t="str">
        <f t="shared" si="94"/>
        <v>SV2PRNE005</v>
      </c>
      <c r="B1011" s="143" t="str">
        <f t="shared" si="95"/>
        <v>Jun2026_SV2PRNE005</v>
      </c>
      <c r="C1011" s="143" t="str">
        <f>IF(A1011="","",IF(COUNTIF($B$2:B1010,B1011)&gt;0,"⚠ DUPLICATE","OK"))</f>
        <v>OK</v>
      </c>
      <c r="D1011" s="146" t="str">
        <f>IF($A1011="","",IF(ISNA(_xlfn.XLOOKUP(TRIM($A1011),MASTER_Workers!$B$2:$B$474,MASTER_Workers!$B$2:$B$474)),"Master Missing","OK"))</f>
        <v>OK</v>
      </c>
      <c r="E1011" s="146" t="str">
        <f>IF(A1011="","",IF(COUNTIF(Month_Engine!B:B,TRIM(J1011))&gt;0,"OK","Missing"))</f>
        <v>OK</v>
      </c>
      <c r="F1011" s="146">
        <f t="shared" si="96"/>
        <v>30</v>
      </c>
      <c r="G1011" s="146">
        <f t="shared" si="91"/>
        <v>18</v>
      </c>
      <c r="H1011" s="150" t="str">
        <f t="shared" si="92"/>
        <v>OK</v>
      </c>
      <c r="I1011" s="443">
        <v>46203</v>
      </c>
      <c r="J1011" s="125" t="s">
        <v>1297</v>
      </c>
      <c r="K1011" s="125" t="s">
        <v>1756</v>
      </c>
      <c r="L1011" s="125">
        <v>18</v>
      </c>
      <c r="M1011" s="125">
        <v>8</v>
      </c>
      <c r="N1011" s="125">
        <v>4</v>
      </c>
      <c r="O1011" s="125">
        <v>0</v>
      </c>
      <c r="P1011" s="125">
        <v>0</v>
      </c>
      <c r="Q1011" s="125">
        <v>0</v>
      </c>
      <c r="S1011" s="146" t="str">
        <f t="shared" si="93"/>
        <v>Worker-Com-SV2</v>
      </c>
    </row>
    <row r="1012" spans="1:19" x14ac:dyDescent="0.45">
      <c r="A1012" s="144" t="str">
        <f t="shared" si="94"/>
        <v>SV2PSLB001</v>
      </c>
      <c r="B1012" s="143" t="str">
        <f t="shared" si="95"/>
        <v>Jun2026_SV2PSLB001</v>
      </c>
      <c r="C1012" s="143" t="str">
        <f>IF(A1012="","",IF(COUNTIF($B$2:B1011,B1012)&gt;0,"⚠ DUPLICATE","OK"))</f>
        <v>OK</v>
      </c>
      <c r="D1012" s="146" t="str">
        <f>IF($A1012="","",IF(ISNA(_xlfn.XLOOKUP(TRIM($A1012),MASTER_Workers!$B$2:$B$474,MASTER_Workers!$B$2:$B$474)),"Master Missing","OK"))</f>
        <v>OK</v>
      </c>
      <c r="E1012" s="146" t="str">
        <f>IF(A1012="","",IF(COUNTIF(Month_Engine!B:B,TRIM(J1012))&gt;0,"OK","Missing"))</f>
        <v>OK</v>
      </c>
      <c r="F1012" s="146">
        <f t="shared" si="96"/>
        <v>30</v>
      </c>
      <c r="G1012" s="146">
        <f t="shared" si="91"/>
        <v>19</v>
      </c>
      <c r="H1012" s="150" t="str">
        <f t="shared" si="92"/>
        <v>OK</v>
      </c>
      <c r="I1012" s="443">
        <v>46203</v>
      </c>
      <c r="J1012" s="125" t="s">
        <v>1037</v>
      </c>
      <c r="K1012" s="125" t="s">
        <v>114</v>
      </c>
      <c r="L1012" s="125">
        <v>19</v>
      </c>
      <c r="M1012" s="125">
        <v>7</v>
      </c>
      <c r="N1012" s="125">
        <v>4</v>
      </c>
      <c r="O1012" s="125">
        <v>0</v>
      </c>
      <c r="P1012" s="125">
        <v>0</v>
      </c>
      <c r="Q1012" s="125">
        <v>0</v>
      </c>
      <c r="S1012" s="146" t="str">
        <f t="shared" si="93"/>
        <v>Worker-Com-SV2</v>
      </c>
    </row>
    <row r="1013" spans="1:19" x14ac:dyDescent="0.45">
      <c r="A1013" s="144" t="str">
        <f t="shared" si="94"/>
        <v>SV2PSLB002</v>
      </c>
      <c r="B1013" s="143" t="str">
        <f t="shared" si="95"/>
        <v>Jun2026_SV2PSLB002</v>
      </c>
      <c r="C1013" s="143" t="str">
        <f>IF(A1013="","",IF(COUNTIF($B$2:B1012,B1013)&gt;0,"⚠ DUPLICATE","OK"))</f>
        <v>OK</v>
      </c>
      <c r="D1013" s="146" t="str">
        <f>IF($A1013="","",IF(ISNA(_xlfn.XLOOKUP(TRIM($A1013),MASTER_Workers!$B$2:$B$474,MASTER_Workers!$B$2:$B$474)),"Master Missing","OK"))</f>
        <v>OK</v>
      </c>
      <c r="E1013" s="146" t="str">
        <f>IF(A1013="","",IF(COUNTIF(Month_Engine!B:B,TRIM(J1013))&gt;0,"OK","Missing"))</f>
        <v>OK</v>
      </c>
      <c r="F1013" s="146">
        <f t="shared" si="96"/>
        <v>30</v>
      </c>
      <c r="G1013" s="146">
        <f t="shared" si="91"/>
        <v>22.5</v>
      </c>
      <c r="H1013" s="150" t="str">
        <f t="shared" si="92"/>
        <v>OK</v>
      </c>
      <c r="I1013" s="443">
        <v>46203</v>
      </c>
      <c r="J1013" s="125" t="s">
        <v>1038</v>
      </c>
      <c r="K1013" s="125" t="s">
        <v>117</v>
      </c>
      <c r="L1013" s="125">
        <v>22.5</v>
      </c>
      <c r="M1013" s="125">
        <v>3.5</v>
      </c>
      <c r="N1013" s="125">
        <v>4</v>
      </c>
      <c r="O1013" s="125">
        <v>0</v>
      </c>
      <c r="P1013" s="125">
        <v>0</v>
      </c>
      <c r="Q1013" s="125">
        <v>0</v>
      </c>
      <c r="S1013" s="146" t="str">
        <f t="shared" si="93"/>
        <v>Worker-Com-SV2</v>
      </c>
    </row>
    <row r="1014" spans="1:19" x14ac:dyDescent="0.45">
      <c r="A1014" s="144" t="str">
        <f t="shared" si="94"/>
        <v>SV2PSLB003</v>
      </c>
      <c r="B1014" s="143" t="str">
        <f t="shared" si="95"/>
        <v>Jun2026_SV2PSLB003</v>
      </c>
      <c r="C1014" s="143" t="str">
        <f>IF(A1014="","",IF(COUNTIF($B$2:B1013,B1014)&gt;0,"⚠ DUPLICATE","OK"))</f>
        <v>OK</v>
      </c>
      <c r="D1014" s="146" t="str">
        <f>IF($A1014="","",IF(ISNA(_xlfn.XLOOKUP(TRIM($A1014),MASTER_Workers!$B$2:$B$474,MASTER_Workers!$B$2:$B$474)),"Master Missing","OK"))</f>
        <v>OK</v>
      </c>
      <c r="E1014" s="146" t="str">
        <f>IF(A1014="","",IF(COUNTIF(Month_Engine!B:B,TRIM(J1014))&gt;0,"OK","Missing"))</f>
        <v>OK</v>
      </c>
      <c r="F1014" s="146">
        <f t="shared" si="96"/>
        <v>30</v>
      </c>
      <c r="G1014" s="146">
        <f t="shared" si="91"/>
        <v>19</v>
      </c>
      <c r="H1014" s="150" t="str">
        <f t="shared" si="92"/>
        <v>OK</v>
      </c>
      <c r="I1014" s="443">
        <v>46203</v>
      </c>
      <c r="J1014" s="125" t="s">
        <v>1039</v>
      </c>
      <c r="K1014" s="125" t="s">
        <v>1760</v>
      </c>
      <c r="L1014" s="125">
        <v>19</v>
      </c>
      <c r="M1014" s="125">
        <v>7</v>
      </c>
      <c r="N1014" s="125">
        <v>4</v>
      </c>
      <c r="O1014" s="125">
        <v>0</v>
      </c>
      <c r="P1014" s="125">
        <v>0</v>
      </c>
      <c r="Q1014" s="125">
        <v>0</v>
      </c>
      <c r="S1014" s="146" t="str">
        <f t="shared" si="93"/>
        <v>Worker-Com-SV2</v>
      </c>
    </row>
    <row r="1015" spans="1:19" x14ac:dyDescent="0.45">
      <c r="A1015" s="144" t="str">
        <f t="shared" si="94"/>
        <v>SV2PSLB004</v>
      </c>
      <c r="B1015" s="143" t="str">
        <f t="shared" si="95"/>
        <v>Jun2026_SV2PSLB004</v>
      </c>
      <c r="C1015" s="143" t="str">
        <f>IF(A1015="","",IF(COUNTIF($B$2:B1014,B1015)&gt;0,"⚠ DUPLICATE","OK"))</f>
        <v>OK</v>
      </c>
      <c r="D1015" s="146" t="str">
        <f>IF($A1015="","",IF(ISNA(_xlfn.XLOOKUP(TRIM($A1015),MASTER_Workers!$B$2:$B$474,MASTER_Workers!$B$2:$B$474)),"Master Missing","OK"))</f>
        <v>OK</v>
      </c>
      <c r="E1015" s="146" t="str">
        <f>IF(A1015="","",IF(COUNTIF(Month_Engine!B:B,TRIM(J1015))&gt;0,"OK","Missing"))</f>
        <v>OK</v>
      </c>
      <c r="F1015" s="146">
        <f t="shared" si="96"/>
        <v>30</v>
      </c>
      <c r="G1015" s="146">
        <f t="shared" si="91"/>
        <v>0</v>
      </c>
      <c r="H1015" s="150" t="str">
        <f t="shared" si="92"/>
        <v>OK</v>
      </c>
      <c r="I1015" s="443">
        <v>46203</v>
      </c>
      <c r="J1015" s="545" t="s">
        <v>1040</v>
      </c>
      <c r="K1015" s="545" t="s">
        <v>1762</v>
      </c>
      <c r="L1015" s="545">
        <v>0</v>
      </c>
      <c r="M1015" s="545">
        <v>0</v>
      </c>
      <c r="N1015" s="545">
        <v>0</v>
      </c>
      <c r="O1015" s="545">
        <v>0</v>
      </c>
      <c r="P1015" s="545">
        <v>0</v>
      </c>
      <c r="Q1015" s="543">
        <v>30</v>
      </c>
      <c r="R1015" s="545"/>
      <c r="S1015" s="146" t="str">
        <f t="shared" si="93"/>
        <v>Worker-Com-SV2</v>
      </c>
    </row>
    <row r="1016" spans="1:19" x14ac:dyDescent="0.45">
      <c r="A1016" s="144" t="str">
        <f t="shared" si="94"/>
        <v>SV2PSLB005</v>
      </c>
      <c r="B1016" s="143" t="str">
        <f t="shared" si="95"/>
        <v>Jun2026_SV2PSLB005</v>
      </c>
      <c r="C1016" s="143" t="str">
        <f>IF(A1016="","",IF(COUNTIF($B$2:B1015,B1016)&gt;0,"⚠ DUPLICATE","OK"))</f>
        <v>OK</v>
      </c>
      <c r="D1016" s="146" t="str">
        <f>IF($A1016="","",IF(ISNA(_xlfn.XLOOKUP(TRIM($A1016),MASTER_Workers!$B$2:$B$474,MASTER_Workers!$B$2:$B$474)),"Master Missing","OK"))</f>
        <v>OK</v>
      </c>
      <c r="E1016" s="146" t="str">
        <f>IF(A1016="","",IF(COUNTIF(Month_Engine!B:B,TRIM(J1016))&gt;0,"OK","Missing"))</f>
        <v>OK</v>
      </c>
      <c r="F1016" s="146">
        <f t="shared" si="96"/>
        <v>30</v>
      </c>
      <c r="G1016" s="146">
        <f t="shared" si="91"/>
        <v>23</v>
      </c>
      <c r="H1016" s="150" t="str">
        <f t="shared" si="92"/>
        <v>OK</v>
      </c>
      <c r="I1016" s="443">
        <v>46203</v>
      </c>
      <c r="J1016" s="125" t="s">
        <v>1041</v>
      </c>
      <c r="K1016" s="125" t="s">
        <v>124</v>
      </c>
      <c r="L1016" s="125">
        <v>23</v>
      </c>
      <c r="M1016" s="125">
        <v>3</v>
      </c>
      <c r="N1016" s="125">
        <v>4</v>
      </c>
      <c r="O1016" s="125">
        <v>0</v>
      </c>
      <c r="P1016" s="125">
        <v>0</v>
      </c>
      <c r="Q1016" s="125">
        <v>0</v>
      </c>
      <c r="S1016" s="146" t="str">
        <f t="shared" si="93"/>
        <v>Worker-Com-SV2</v>
      </c>
    </row>
    <row r="1017" spans="1:19" x14ac:dyDescent="0.45">
      <c r="A1017" s="144" t="str">
        <f t="shared" si="94"/>
        <v>SV2PSLB006</v>
      </c>
      <c r="B1017" s="143" t="str">
        <f t="shared" si="95"/>
        <v>Jun2026_SV2PSLB006</v>
      </c>
      <c r="C1017" s="143" t="str">
        <f>IF(A1017="","",IF(COUNTIF($B$2:B1016,B1017)&gt;0,"⚠ DUPLICATE","OK"))</f>
        <v>OK</v>
      </c>
      <c r="D1017" s="146" t="str">
        <f>IF($A1017="","",IF(ISNA(_xlfn.XLOOKUP(TRIM($A1017),MASTER_Workers!$B$2:$B$474,MASTER_Workers!$B$2:$B$474)),"Master Missing","OK"))</f>
        <v>OK</v>
      </c>
      <c r="E1017" s="146" t="str">
        <f>IF(A1017="","",IF(COUNTIF(Month_Engine!B:B,TRIM(J1017))&gt;0,"OK","Missing"))</f>
        <v>OK</v>
      </c>
      <c r="F1017" s="146">
        <f t="shared" si="96"/>
        <v>30</v>
      </c>
      <c r="G1017" s="146">
        <f t="shared" si="91"/>
        <v>22</v>
      </c>
      <c r="H1017" s="150" t="str">
        <f t="shared" si="92"/>
        <v>OK</v>
      </c>
      <c r="I1017" s="443">
        <v>46203</v>
      </c>
      <c r="J1017" s="125" t="s">
        <v>1042</v>
      </c>
      <c r="K1017" s="125" t="s">
        <v>126</v>
      </c>
      <c r="L1017" s="125">
        <v>22</v>
      </c>
      <c r="M1017" s="125">
        <v>4</v>
      </c>
      <c r="N1017" s="125">
        <v>4</v>
      </c>
      <c r="O1017" s="125">
        <v>0</v>
      </c>
      <c r="P1017" s="125">
        <v>0</v>
      </c>
      <c r="Q1017" s="125">
        <v>0</v>
      </c>
      <c r="S1017" s="146" t="str">
        <f t="shared" si="93"/>
        <v>Worker-Com-SV2</v>
      </c>
    </row>
    <row r="1018" spans="1:19" x14ac:dyDescent="0.45">
      <c r="A1018" s="144" t="str">
        <f t="shared" si="94"/>
        <v>SV2PSLB007</v>
      </c>
      <c r="B1018" s="143" t="str">
        <f t="shared" si="95"/>
        <v>Jun2026_SV2PSLB007</v>
      </c>
      <c r="C1018" s="143" t="str">
        <f>IF(A1018="","",IF(COUNTIF($B$2:B1017,B1018)&gt;0,"⚠ DUPLICATE","OK"))</f>
        <v>OK</v>
      </c>
      <c r="D1018" s="146" t="str">
        <f>IF($A1018="","",IF(ISNA(_xlfn.XLOOKUP(TRIM($A1018),MASTER_Workers!$B$2:$B$474,MASTER_Workers!$B$2:$B$474)),"Master Missing","OK"))</f>
        <v>OK</v>
      </c>
      <c r="E1018" s="146" t="str">
        <f>IF(A1018="","",IF(COUNTIF(Month_Engine!B:B,TRIM(J1018))&gt;0,"OK","Missing"))</f>
        <v>OK</v>
      </c>
      <c r="F1018" s="146">
        <f t="shared" si="96"/>
        <v>30</v>
      </c>
      <c r="G1018" s="146">
        <f t="shared" si="91"/>
        <v>20.5</v>
      </c>
      <c r="H1018" s="150" t="str">
        <f t="shared" si="92"/>
        <v>OK</v>
      </c>
      <c r="I1018" s="443">
        <v>46203</v>
      </c>
      <c r="J1018" s="125" t="s">
        <v>1043</v>
      </c>
      <c r="K1018" s="125" t="s">
        <v>128</v>
      </c>
      <c r="L1018" s="125">
        <v>20.5</v>
      </c>
      <c r="M1018" s="125">
        <v>5.5</v>
      </c>
      <c r="N1018" s="125">
        <v>4</v>
      </c>
      <c r="O1018" s="125">
        <v>0</v>
      </c>
      <c r="P1018" s="125">
        <v>0</v>
      </c>
      <c r="Q1018" s="125">
        <v>0</v>
      </c>
      <c r="S1018" s="146" t="str">
        <f t="shared" si="93"/>
        <v>Worker-Com-SV2</v>
      </c>
    </row>
    <row r="1019" spans="1:19" x14ac:dyDescent="0.45">
      <c r="A1019" s="144" t="str">
        <f t="shared" si="94"/>
        <v>SV2PSLB008</v>
      </c>
      <c r="B1019" s="143" t="str">
        <f t="shared" si="95"/>
        <v>Jun2026_SV2PSLB008</v>
      </c>
      <c r="C1019" s="143" t="str">
        <f>IF(A1019="","",IF(COUNTIF($B$2:B1018,B1019)&gt;0,"⚠ DUPLICATE","OK"))</f>
        <v>OK</v>
      </c>
      <c r="D1019" s="146" t="str">
        <f>IF($A1019="","",IF(ISNA(_xlfn.XLOOKUP(TRIM($A1019),MASTER_Workers!$B$2:$B$474,MASTER_Workers!$B$2:$B$474)),"Master Missing","OK"))</f>
        <v>OK</v>
      </c>
      <c r="E1019" s="146" t="str">
        <f>IF(A1019="","",IF(COUNTIF(Month_Engine!B:B,TRIM(J1019))&gt;0,"OK","Missing"))</f>
        <v>OK</v>
      </c>
      <c r="F1019" s="146">
        <f t="shared" si="96"/>
        <v>30</v>
      </c>
      <c r="G1019" s="146">
        <f t="shared" si="91"/>
        <v>20</v>
      </c>
      <c r="H1019" s="150" t="str">
        <f t="shared" si="92"/>
        <v>OK</v>
      </c>
      <c r="I1019" s="443">
        <v>46203</v>
      </c>
      <c r="J1019" s="125" t="s">
        <v>1044</v>
      </c>
      <c r="K1019" s="125" t="s">
        <v>130</v>
      </c>
      <c r="L1019" s="125">
        <v>20</v>
      </c>
      <c r="M1019" s="125">
        <v>6</v>
      </c>
      <c r="N1019" s="125">
        <v>4</v>
      </c>
      <c r="O1019" s="125">
        <v>0</v>
      </c>
      <c r="P1019" s="125">
        <v>0</v>
      </c>
      <c r="Q1019" s="125">
        <v>0</v>
      </c>
      <c r="S1019" s="146" t="str">
        <f t="shared" si="93"/>
        <v>Worker-Com-SV2</v>
      </c>
    </row>
    <row r="1020" spans="1:19" x14ac:dyDescent="0.45">
      <c r="A1020" s="144" t="str">
        <f t="shared" si="94"/>
        <v>SV2PSLB009</v>
      </c>
      <c r="B1020" s="143" t="str">
        <f t="shared" si="95"/>
        <v>Jun2026_SV2PSLB009</v>
      </c>
      <c r="C1020" s="143" t="str">
        <f>IF(A1020="","",IF(COUNTIF($B$2:B1019,B1020)&gt;0,"⚠ DUPLICATE","OK"))</f>
        <v>OK</v>
      </c>
      <c r="D1020" s="146" t="str">
        <f>IF($A1020="","",IF(ISNA(_xlfn.XLOOKUP(TRIM($A1020),MASTER_Workers!$B$2:$B$474,MASTER_Workers!$B$2:$B$474)),"Master Missing","OK"))</f>
        <v>OK</v>
      </c>
      <c r="E1020" s="146" t="str">
        <f>IF(A1020="","",IF(COUNTIF(Month_Engine!B:B,TRIM(J1020))&gt;0,"OK","Missing"))</f>
        <v>OK</v>
      </c>
      <c r="F1020" s="146">
        <f t="shared" si="96"/>
        <v>30</v>
      </c>
      <c r="G1020" s="146">
        <f t="shared" si="91"/>
        <v>26</v>
      </c>
      <c r="H1020" s="150" t="str">
        <f t="shared" si="92"/>
        <v>OK</v>
      </c>
      <c r="I1020" s="443">
        <v>46203</v>
      </c>
      <c r="J1020" s="125" t="s">
        <v>1045</v>
      </c>
      <c r="K1020" s="125" t="s">
        <v>132</v>
      </c>
      <c r="L1020" s="125">
        <v>26</v>
      </c>
      <c r="M1020" s="125">
        <v>0</v>
      </c>
      <c r="N1020" s="125">
        <v>4</v>
      </c>
      <c r="O1020" s="125">
        <v>0</v>
      </c>
      <c r="P1020" s="125">
        <v>0</v>
      </c>
      <c r="Q1020" s="125">
        <v>0</v>
      </c>
      <c r="S1020" s="146" t="str">
        <f t="shared" si="93"/>
        <v>Worker-Com-SV2</v>
      </c>
    </row>
    <row r="1021" spans="1:19" x14ac:dyDescent="0.45">
      <c r="A1021" s="144" t="str">
        <f t="shared" si="94"/>
        <v>SV2PSLB010</v>
      </c>
      <c r="B1021" s="143" t="str">
        <f t="shared" si="95"/>
        <v>Jun2026_SV2PSLB010</v>
      </c>
      <c r="C1021" s="143" t="str">
        <f>IF(A1021="","",IF(COUNTIF($B$2:B1020,B1021)&gt;0,"⚠ DUPLICATE","OK"))</f>
        <v>OK</v>
      </c>
      <c r="D1021" s="146" t="str">
        <f>IF($A1021="","",IF(ISNA(_xlfn.XLOOKUP(TRIM($A1021),MASTER_Workers!$B$2:$B$474,MASTER_Workers!$B$2:$B$474)),"Master Missing","OK"))</f>
        <v>OK</v>
      </c>
      <c r="E1021" s="146" t="str">
        <f>IF(A1021="","",IF(COUNTIF(Month_Engine!B:B,TRIM(J1021))&gt;0,"OK","Missing"))</f>
        <v>OK</v>
      </c>
      <c r="F1021" s="146">
        <f t="shared" si="96"/>
        <v>30</v>
      </c>
      <c r="G1021" s="146">
        <f t="shared" si="91"/>
        <v>25</v>
      </c>
      <c r="H1021" s="150" t="str">
        <f t="shared" si="92"/>
        <v>OK</v>
      </c>
      <c r="I1021" s="443">
        <v>46203</v>
      </c>
      <c r="J1021" s="125" t="s">
        <v>1046</v>
      </c>
      <c r="K1021" s="125" t="s">
        <v>134</v>
      </c>
      <c r="L1021" s="125">
        <v>25</v>
      </c>
      <c r="M1021" s="125">
        <v>1</v>
      </c>
      <c r="N1021" s="125">
        <v>4</v>
      </c>
      <c r="O1021" s="125">
        <v>0</v>
      </c>
      <c r="P1021" s="125">
        <v>0</v>
      </c>
      <c r="Q1021" s="125">
        <v>0</v>
      </c>
      <c r="S1021" s="146" t="str">
        <f t="shared" si="93"/>
        <v>Worker-Com-SV2</v>
      </c>
    </row>
    <row r="1022" spans="1:19" x14ac:dyDescent="0.45">
      <c r="A1022" s="144" t="str">
        <f t="shared" si="94"/>
        <v>SV2PSLB011</v>
      </c>
      <c r="B1022" s="143" t="str">
        <f t="shared" si="95"/>
        <v>Jun2026_SV2PSLB011</v>
      </c>
      <c r="C1022" s="143" t="str">
        <f>IF(A1022="","",IF(COUNTIF($B$2:B1021,B1022)&gt;0,"⚠ DUPLICATE","OK"))</f>
        <v>OK</v>
      </c>
      <c r="D1022" s="146" t="str">
        <f>IF($A1022="","",IF(ISNA(_xlfn.XLOOKUP(TRIM($A1022),MASTER_Workers!$B$2:$B$474,MASTER_Workers!$B$2:$B$474)),"Master Missing","OK"))</f>
        <v>OK</v>
      </c>
      <c r="E1022" s="146" t="str">
        <f>IF(A1022="","",IF(COUNTIF(Month_Engine!B:B,TRIM(J1022))&gt;0,"OK","Missing"))</f>
        <v>OK</v>
      </c>
      <c r="F1022" s="146">
        <f t="shared" si="96"/>
        <v>30</v>
      </c>
      <c r="G1022" s="146">
        <f t="shared" si="91"/>
        <v>19</v>
      </c>
      <c r="H1022" s="150" t="str">
        <f t="shared" si="92"/>
        <v>OK</v>
      </c>
      <c r="I1022" s="443">
        <v>46203</v>
      </c>
      <c r="J1022" s="125" t="s">
        <v>1047</v>
      </c>
      <c r="K1022" s="125" t="s">
        <v>136</v>
      </c>
      <c r="L1022" s="125">
        <v>19</v>
      </c>
      <c r="M1022" s="125">
        <v>7</v>
      </c>
      <c r="N1022" s="125">
        <v>4</v>
      </c>
      <c r="O1022" s="125">
        <v>0</v>
      </c>
      <c r="P1022" s="125">
        <v>0</v>
      </c>
      <c r="Q1022" s="125">
        <v>0</v>
      </c>
      <c r="S1022" s="146" t="str">
        <f t="shared" si="93"/>
        <v>Worker-Com-SV2</v>
      </c>
    </row>
    <row r="1023" spans="1:19" x14ac:dyDescent="0.45">
      <c r="A1023" s="144" t="str">
        <f t="shared" si="94"/>
        <v>SV2PSLB012</v>
      </c>
      <c r="B1023" s="143" t="str">
        <f t="shared" si="95"/>
        <v>Jun2026_SV2PSLB012</v>
      </c>
      <c r="C1023" s="143" t="str">
        <f>IF(A1023="","",IF(COUNTIF($B$2:B1022,B1023)&gt;0,"⚠ DUPLICATE","OK"))</f>
        <v>OK</v>
      </c>
      <c r="D1023" s="146" t="str">
        <f>IF($A1023="","",IF(ISNA(_xlfn.XLOOKUP(TRIM($A1023),MASTER_Workers!$B$2:$B$474,MASTER_Workers!$B$2:$B$474)),"Master Missing","OK"))</f>
        <v>OK</v>
      </c>
      <c r="E1023" s="146" t="str">
        <f>IF(A1023="","",IF(COUNTIF(Month_Engine!B:B,TRIM(J1023))&gt;0,"OK","Missing"))</f>
        <v>OK</v>
      </c>
      <c r="F1023" s="146">
        <f t="shared" si="96"/>
        <v>30</v>
      </c>
      <c r="G1023" s="146">
        <f t="shared" si="91"/>
        <v>21</v>
      </c>
      <c r="H1023" s="150" t="str">
        <f t="shared" si="92"/>
        <v>OK</v>
      </c>
      <c r="I1023" s="443">
        <v>46203</v>
      </c>
      <c r="J1023" s="125" t="s">
        <v>1048</v>
      </c>
      <c r="K1023" s="125" t="s">
        <v>1771</v>
      </c>
      <c r="L1023" s="125">
        <v>21</v>
      </c>
      <c r="M1023" s="125">
        <v>5</v>
      </c>
      <c r="N1023" s="125">
        <v>4</v>
      </c>
      <c r="O1023" s="125">
        <v>0</v>
      </c>
      <c r="P1023" s="125">
        <v>0</v>
      </c>
      <c r="Q1023" s="125">
        <v>0</v>
      </c>
      <c r="S1023" s="146" t="str">
        <f t="shared" si="93"/>
        <v>Worker-Com-SV2</v>
      </c>
    </row>
    <row r="1024" spans="1:19" x14ac:dyDescent="0.45">
      <c r="A1024" s="144" t="str">
        <f t="shared" si="94"/>
        <v>SV2PSLB013</v>
      </c>
      <c r="B1024" s="143" t="str">
        <f t="shared" si="95"/>
        <v>Jun2026_SV2PSLB013</v>
      </c>
      <c r="C1024" s="143" t="str">
        <f>IF(A1024="","",IF(COUNTIF($B$2:B1023,B1024)&gt;0,"⚠ DUPLICATE","OK"))</f>
        <v>OK</v>
      </c>
      <c r="D1024" s="146" t="str">
        <f>IF($A1024="","",IF(ISNA(_xlfn.XLOOKUP(TRIM($A1024),MASTER_Workers!$B$2:$B$474,MASTER_Workers!$B$2:$B$474)),"Master Missing","OK"))</f>
        <v>OK</v>
      </c>
      <c r="E1024" s="146" t="str">
        <f>IF(A1024="","",IF(COUNTIF(Month_Engine!B:B,TRIM(J1024))&gt;0,"OK","Missing"))</f>
        <v>OK</v>
      </c>
      <c r="F1024" s="146">
        <f t="shared" si="96"/>
        <v>30</v>
      </c>
      <c r="G1024" s="146">
        <f t="shared" si="91"/>
        <v>22</v>
      </c>
      <c r="H1024" s="150" t="str">
        <f t="shared" si="92"/>
        <v>OK</v>
      </c>
      <c r="I1024" s="443">
        <v>46203</v>
      </c>
      <c r="J1024" s="125" t="s">
        <v>1049</v>
      </c>
      <c r="K1024" s="125" t="s">
        <v>140</v>
      </c>
      <c r="L1024" s="125">
        <v>22</v>
      </c>
      <c r="M1024" s="125">
        <v>4</v>
      </c>
      <c r="N1024" s="125">
        <v>4</v>
      </c>
      <c r="O1024" s="125">
        <v>0</v>
      </c>
      <c r="P1024" s="125">
        <v>0</v>
      </c>
      <c r="Q1024" s="125">
        <v>0</v>
      </c>
      <c r="S1024" s="146" t="str">
        <f t="shared" si="93"/>
        <v>Worker-Com-SV2</v>
      </c>
    </row>
    <row r="1025" spans="1:19" x14ac:dyDescent="0.45">
      <c r="A1025" s="144" t="str">
        <f t="shared" si="94"/>
        <v>SV2PSLB014</v>
      </c>
      <c r="B1025" s="143" t="str">
        <f t="shared" si="95"/>
        <v>Jun2026_SV2PSLB014</v>
      </c>
      <c r="C1025" s="143" t="str">
        <f>IF(A1025="","",IF(COUNTIF($B$2:B1024,B1025)&gt;0,"⚠ DUPLICATE","OK"))</f>
        <v>OK</v>
      </c>
      <c r="D1025" s="146" t="str">
        <f>IF($A1025="","",IF(ISNA(_xlfn.XLOOKUP(TRIM($A1025),MASTER_Workers!$B$2:$B$474,MASTER_Workers!$B$2:$B$474)),"Master Missing","OK"))</f>
        <v>OK</v>
      </c>
      <c r="E1025" s="146" t="str">
        <f>IF(A1025="","",IF(COUNTIF(Month_Engine!B:B,TRIM(J1025))&gt;0,"OK","Missing"))</f>
        <v>OK</v>
      </c>
      <c r="F1025" s="146">
        <f t="shared" si="96"/>
        <v>30</v>
      </c>
      <c r="G1025" s="146">
        <f t="shared" si="91"/>
        <v>19</v>
      </c>
      <c r="H1025" s="150" t="str">
        <f t="shared" si="92"/>
        <v>OK</v>
      </c>
      <c r="I1025" s="443">
        <v>46203</v>
      </c>
      <c r="J1025" s="125" t="s">
        <v>1050</v>
      </c>
      <c r="K1025" s="125" t="s">
        <v>142</v>
      </c>
      <c r="L1025" s="125">
        <v>19</v>
      </c>
      <c r="M1025" s="125">
        <v>7</v>
      </c>
      <c r="N1025" s="125">
        <v>4</v>
      </c>
      <c r="O1025" s="125">
        <v>0</v>
      </c>
      <c r="P1025" s="125">
        <v>0</v>
      </c>
      <c r="Q1025" s="125">
        <v>0</v>
      </c>
      <c r="S1025" s="146" t="str">
        <f t="shared" si="93"/>
        <v>Worker-Com-SV2</v>
      </c>
    </row>
    <row r="1026" spans="1:19" x14ac:dyDescent="0.45">
      <c r="A1026" s="144" t="str">
        <f t="shared" si="94"/>
        <v>SV2PSLB015</v>
      </c>
      <c r="B1026" s="143" t="str">
        <f t="shared" si="95"/>
        <v>Jun2026_SV2PSLB015</v>
      </c>
      <c r="C1026" s="143" t="str">
        <f>IF(A1026="","",IF(COUNTIF($B$2:B1025,B1026)&gt;0,"⚠ DUPLICATE","OK"))</f>
        <v>OK</v>
      </c>
      <c r="D1026" s="146" t="str">
        <f>IF($A1026="","",IF(ISNA(_xlfn.XLOOKUP(TRIM($A1026),MASTER_Workers!$B$2:$B$474,MASTER_Workers!$B$2:$B$474)),"Master Missing","OK"))</f>
        <v>OK</v>
      </c>
      <c r="E1026" s="146" t="str">
        <f>IF(A1026="","",IF(COUNTIF(Month_Engine!B:B,TRIM(J1026))&gt;0,"OK","Missing"))</f>
        <v>OK</v>
      </c>
      <c r="F1026" s="146">
        <f t="shared" si="96"/>
        <v>30</v>
      </c>
      <c r="G1026" s="146">
        <f t="shared" si="91"/>
        <v>23</v>
      </c>
      <c r="H1026" s="150" t="str">
        <f t="shared" si="92"/>
        <v>OK</v>
      </c>
      <c r="I1026" s="443">
        <v>46203</v>
      </c>
      <c r="J1026" s="125" t="s">
        <v>1051</v>
      </c>
      <c r="K1026" s="125" t="s">
        <v>2072</v>
      </c>
      <c r="L1026" s="125">
        <v>23</v>
      </c>
      <c r="M1026" s="125">
        <v>3</v>
      </c>
      <c r="N1026" s="125">
        <v>4</v>
      </c>
      <c r="O1026" s="125">
        <v>0</v>
      </c>
      <c r="P1026" s="125">
        <v>0</v>
      </c>
      <c r="Q1026" s="125">
        <v>0</v>
      </c>
      <c r="S1026" s="146" t="str">
        <f t="shared" si="93"/>
        <v>Worker-Com-SV2</v>
      </c>
    </row>
    <row r="1027" spans="1:19" x14ac:dyDescent="0.45">
      <c r="A1027" s="144" t="str">
        <f t="shared" si="94"/>
        <v>SV2PSLB016</v>
      </c>
      <c r="B1027" s="143" t="str">
        <f t="shared" si="95"/>
        <v>Jun2026_SV2PSLB016</v>
      </c>
      <c r="C1027" s="143" t="str">
        <f>IF(A1027="","",IF(COUNTIF($B$2:B1026,B1027)&gt;0,"⚠ DUPLICATE","OK"))</f>
        <v>OK</v>
      </c>
      <c r="D1027" s="146" t="str">
        <f>IF($A1027="","",IF(ISNA(_xlfn.XLOOKUP(TRIM($A1027),MASTER_Workers!$B$2:$B$474,MASTER_Workers!$B$2:$B$474)),"Master Missing","OK"))</f>
        <v>OK</v>
      </c>
      <c r="E1027" s="146" t="str">
        <f>IF(A1027="","",IF(COUNTIF(Month_Engine!B:B,TRIM(J1027))&gt;0,"OK","Missing"))</f>
        <v>OK</v>
      </c>
      <c r="F1027" s="146">
        <f t="shared" si="96"/>
        <v>30</v>
      </c>
      <c r="G1027" s="146">
        <f t="shared" si="91"/>
        <v>24</v>
      </c>
      <c r="H1027" s="150" t="str">
        <f t="shared" si="92"/>
        <v>OK</v>
      </c>
      <c r="I1027" s="443">
        <v>46203</v>
      </c>
      <c r="J1027" s="125" t="s">
        <v>1052</v>
      </c>
      <c r="K1027" s="125" t="s">
        <v>1776</v>
      </c>
      <c r="L1027" s="125">
        <v>24</v>
      </c>
      <c r="M1027" s="125">
        <v>2</v>
      </c>
      <c r="N1027" s="125">
        <v>4</v>
      </c>
      <c r="O1027" s="125">
        <v>0</v>
      </c>
      <c r="P1027" s="125">
        <v>0</v>
      </c>
      <c r="Q1027" s="125">
        <v>0</v>
      </c>
      <c r="S1027" s="146" t="str">
        <f t="shared" si="93"/>
        <v>Worker-Com-SV2</v>
      </c>
    </row>
    <row r="1028" spans="1:19" x14ac:dyDescent="0.45">
      <c r="A1028" s="144" t="str">
        <f t="shared" si="94"/>
        <v>SV2PSLB017</v>
      </c>
      <c r="B1028" s="143" t="str">
        <f t="shared" si="95"/>
        <v>Jun2026_SV2PSLB017</v>
      </c>
      <c r="C1028" s="143" t="str">
        <f>IF(A1028="","",IF(COUNTIF($B$2:B1027,B1028)&gt;0,"⚠ DUPLICATE","OK"))</f>
        <v>OK</v>
      </c>
      <c r="D1028" s="146" t="str">
        <f>IF($A1028="","",IF(ISNA(_xlfn.XLOOKUP(TRIM($A1028),MASTER_Workers!$B$2:$B$474,MASTER_Workers!$B$2:$B$474)),"Master Missing","OK"))</f>
        <v>OK</v>
      </c>
      <c r="E1028" s="146" t="str">
        <f>IF(A1028="","",IF(COUNTIF(Month_Engine!B:B,TRIM(J1028))&gt;0,"OK","Missing"))</f>
        <v>OK</v>
      </c>
      <c r="F1028" s="146">
        <f t="shared" si="96"/>
        <v>30</v>
      </c>
      <c r="G1028" s="146">
        <f t="shared" ref="G1028:G1029" si="97">IF(A1028="","",L1028+O1028+P1028+R1028+IF(ISNUMBER(SEARCH("Staff",S1028)),N1028,0))</f>
        <v>22</v>
      </c>
      <c r="H1028" s="150" t="str">
        <f t="shared" ref="H1028:H1091" si="98">IF(A1028="","",IF(AND(C1028="OK",D1028="OK",E1028="OK",F1028=DAY(EOMONTH(I1028,0))),"OK","Mismatch"))</f>
        <v>OK</v>
      </c>
      <c r="I1028" s="443">
        <v>46203</v>
      </c>
      <c r="J1028" s="125" t="s">
        <v>1053</v>
      </c>
      <c r="K1028" s="125" t="s">
        <v>148</v>
      </c>
      <c r="L1028" s="125">
        <v>22</v>
      </c>
      <c r="M1028" s="125">
        <v>4</v>
      </c>
      <c r="N1028" s="125">
        <v>4</v>
      </c>
      <c r="O1028" s="125">
        <v>0</v>
      </c>
      <c r="P1028" s="125">
        <v>0</v>
      </c>
      <c r="Q1028" s="125">
        <v>0</v>
      </c>
      <c r="S1028" s="146" t="str">
        <f t="shared" ref="S1028:S1091" si="99">IF(LEFT(A1028,6)="SV2PCO","Worker-SV2",
IF(LEFT(A1028,5)="SV2ST","Staff-SV2",
IF(LEFT(A1028,4)="SV2P","Worker-Com-SV2",
IF(LEFT(A1028,5)="SK1ST","Staff-1",
IF(LEFT(A1028,5)="SK3ST","Staff-3",
IF(LEFT(A1028,5)="SK1CW","Worker-1",
IF(LEFT(A1028,5)="SK3CW","Worker-3",
IF(LEFT(A1028,5)="SK1WK","Worker-Com-1",
IF(LEFT(A1028,5)="SK3WK","Worker-Com-3","")))))))))</f>
        <v>Worker-Com-SV2</v>
      </c>
    </row>
    <row r="1029" spans="1:19" x14ac:dyDescent="0.45">
      <c r="A1029" s="144" t="str">
        <f t="shared" ref="A1029:A1092" si="100">IF(J1029="","",TRIM(J1029))</f>
        <v>SV2PSLB018</v>
      </c>
      <c r="B1029" s="143" t="str">
        <f t="shared" ref="B1029:B1092" si="101">IF(A1029="","",TEXT(I1029,"MMMYYYY")&amp;"_"&amp;TRIM(J1029))</f>
        <v>Jun2026_SV2PSLB018</v>
      </c>
      <c r="C1029" s="143" t="str">
        <f>IF(A1029="","",IF(COUNTIF($B$2:B1028,B1029)&gt;0,"⚠ DUPLICATE","OK"))</f>
        <v>OK</v>
      </c>
      <c r="D1029" s="146" t="str">
        <f>IF($A1029="","",IF(ISNA(_xlfn.XLOOKUP(TRIM($A1029),MASTER_Workers!$B$2:$B$474,MASTER_Workers!$B$2:$B$474)),"Master Missing","OK"))</f>
        <v>OK</v>
      </c>
      <c r="E1029" s="146" t="str">
        <f>IF(A1029="","",IF(COUNTIF(Month_Engine!B:B,TRIM(J1029))&gt;0,"OK","Missing"))</f>
        <v>OK</v>
      </c>
      <c r="F1029" s="146">
        <f t="shared" ref="F1029:F1092" si="102">IF(A1029="","",SUM(L1029:Q1029))</f>
        <v>30</v>
      </c>
      <c r="G1029" s="146">
        <f t="shared" si="97"/>
        <v>20</v>
      </c>
      <c r="H1029" s="150" t="str">
        <f t="shared" si="98"/>
        <v>OK</v>
      </c>
      <c r="I1029" s="443">
        <v>46203</v>
      </c>
      <c r="J1029" s="125" t="s">
        <v>1054</v>
      </c>
      <c r="K1029" s="125" t="s">
        <v>150</v>
      </c>
      <c r="L1029" s="125">
        <v>20</v>
      </c>
      <c r="M1029" s="125">
        <v>6</v>
      </c>
      <c r="N1029" s="125">
        <v>4</v>
      </c>
      <c r="O1029" s="125">
        <v>0</v>
      </c>
      <c r="P1029" s="125">
        <v>0</v>
      </c>
      <c r="Q1029" s="125">
        <v>0</v>
      </c>
      <c r="S1029" s="146" t="str">
        <f t="shared" si="99"/>
        <v>Worker-Com-SV2</v>
      </c>
    </row>
    <row r="1030" spans="1:19" x14ac:dyDescent="0.45">
      <c r="A1030" s="144" t="str">
        <f t="shared" si="100"/>
        <v>SV2PSLB019</v>
      </c>
      <c r="B1030" s="143" t="str">
        <f t="shared" si="101"/>
        <v>Jun2026_SV2PSLB019</v>
      </c>
      <c r="C1030" s="143" t="str">
        <f>IF(A1030="","",IF(COUNTIF($B$2:B1029,B1030)&gt;0,"⚠ DUPLICATE","OK"))</f>
        <v>OK</v>
      </c>
      <c r="D1030" s="146" t="str">
        <f>IF($A1030="","",IF(ISNA(_xlfn.XLOOKUP(TRIM($A1030),MASTER_Workers!$B$2:$B$474,MASTER_Workers!$B$2:$B$474)),"Master Missing","OK"))</f>
        <v>OK</v>
      </c>
      <c r="E1030" s="146" t="str">
        <f>IF(A1030="","",IF(COUNTIF(Month_Engine!B:B,TRIM(J1030))&gt;0,"OK","Missing"))</f>
        <v>OK</v>
      </c>
      <c r="F1030" s="146">
        <f t="shared" si="102"/>
        <v>30</v>
      </c>
      <c r="G1030" s="146">
        <f t="shared" ref="G1030:G1035" si="103">IF(A1030="","",L1030+O1030+P1030+R1030+IF(OR(LEFT(TRIM(J1030),9)="SK1WK0101",ISNUMBER(SEARCH("Staff",S1030))),N1030,0))</f>
        <v>18</v>
      </c>
      <c r="H1030" s="150" t="str">
        <f t="shared" si="98"/>
        <v>OK</v>
      </c>
      <c r="I1030" s="443">
        <v>46203</v>
      </c>
      <c r="J1030" s="125" t="s">
        <v>1055</v>
      </c>
      <c r="K1030" s="125" t="s">
        <v>152</v>
      </c>
      <c r="L1030" s="125">
        <v>18</v>
      </c>
      <c r="M1030" s="125">
        <v>8</v>
      </c>
      <c r="N1030" s="125">
        <v>4</v>
      </c>
      <c r="O1030" s="125">
        <v>0</v>
      </c>
      <c r="P1030" s="125">
        <v>0</v>
      </c>
      <c r="Q1030" s="125">
        <v>0</v>
      </c>
      <c r="S1030" s="146" t="str">
        <f t="shared" si="99"/>
        <v>Worker-Com-SV2</v>
      </c>
    </row>
    <row r="1031" spans="1:19" x14ac:dyDescent="0.45">
      <c r="A1031" s="144" t="str">
        <f t="shared" si="100"/>
        <v>SV2PSLB020</v>
      </c>
      <c r="B1031" s="143" t="str">
        <f t="shared" si="101"/>
        <v>Jun2026_SV2PSLB020</v>
      </c>
      <c r="C1031" s="143" t="str">
        <f>IF(A1031="","",IF(COUNTIF($B$2:B1030,B1031)&gt;0,"⚠ DUPLICATE","OK"))</f>
        <v>OK</v>
      </c>
      <c r="D1031" s="146" t="str">
        <f>IF($A1031="","",IF(ISNA(_xlfn.XLOOKUP(TRIM($A1031),MASTER_Workers!$B$2:$B$474,MASTER_Workers!$B$2:$B$474)),"Master Missing","OK"))</f>
        <v>OK</v>
      </c>
      <c r="E1031" s="146" t="str">
        <f>IF(A1031="","",IF(COUNTIF(Month_Engine!B:B,TRIM(J1031))&gt;0,"OK","Missing"))</f>
        <v>OK</v>
      </c>
      <c r="F1031" s="146">
        <f t="shared" si="102"/>
        <v>30</v>
      </c>
      <c r="G1031" s="146">
        <f t="shared" si="103"/>
        <v>25</v>
      </c>
      <c r="H1031" s="150" t="str">
        <f t="shared" si="98"/>
        <v>OK</v>
      </c>
      <c r="I1031" s="443">
        <v>46203</v>
      </c>
      <c r="J1031" s="125" t="s">
        <v>1056</v>
      </c>
      <c r="K1031" s="125" t="s">
        <v>154</v>
      </c>
      <c r="L1031" s="125">
        <v>25</v>
      </c>
      <c r="M1031" s="125">
        <v>1</v>
      </c>
      <c r="N1031" s="125">
        <v>4</v>
      </c>
      <c r="O1031" s="125">
        <v>0</v>
      </c>
      <c r="P1031" s="125">
        <v>0</v>
      </c>
      <c r="Q1031" s="125">
        <v>0</v>
      </c>
      <c r="S1031" s="146" t="str">
        <f t="shared" si="99"/>
        <v>Worker-Com-SV2</v>
      </c>
    </row>
    <row r="1032" spans="1:19" x14ac:dyDescent="0.45">
      <c r="A1032" s="144" t="str">
        <f t="shared" si="100"/>
        <v>SV2PVER001</v>
      </c>
      <c r="B1032" s="143" t="str">
        <f t="shared" si="101"/>
        <v>Jun2026_SV2PVER001</v>
      </c>
      <c r="C1032" s="143" t="str">
        <f>IF(A1032="","",IF(COUNTIF($B$2:B1031,B1032)&gt;0,"⚠ DUPLICATE","OK"))</f>
        <v>OK</v>
      </c>
      <c r="D1032" s="146" t="str">
        <f>IF($A1032="","",IF(ISNA(_xlfn.XLOOKUP(TRIM($A1032),MASTER_Workers!$B$2:$B$474,MASTER_Workers!$B$2:$B$474)),"Master Missing","OK"))</f>
        <v>OK</v>
      </c>
      <c r="E1032" s="146" t="str">
        <f>IF(A1032="","",IF(COUNTIF(Month_Engine!B:B,TRIM(J1032))&gt;0,"OK","Missing"))</f>
        <v>OK</v>
      </c>
      <c r="F1032" s="146">
        <f t="shared" si="102"/>
        <v>30</v>
      </c>
      <c r="G1032" s="146">
        <f t="shared" si="103"/>
        <v>24</v>
      </c>
      <c r="H1032" s="150" t="str">
        <f t="shared" si="98"/>
        <v>OK</v>
      </c>
      <c r="I1032" s="443">
        <v>46203</v>
      </c>
      <c r="J1032" s="125" t="s">
        <v>1078</v>
      </c>
      <c r="K1032" s="125" t="s">
        <v>1782</v>
      </c>
      <c r="L1032" s="125">
        <v>24</v>
      </c>
      <c r="M1032" s="125">
        <v>2</v>
      </c>
      <c r="N1032" s="125">
        <v>4</v>
      </c>
      <c r="O1032" s="125">
        <v>0</v>
      </c>
      <c r="P1032" s="125">
        <v>0</v>
      </c>
      <c r="Q1032" s="125">
        <v>0</v>
      </c>
      <c r="S1032" s="146" t="str">
        <f t="shared" si="99"/>
        <v>Worker-Com-SV2</v>
      </c>
    </row>
    <row r="1033" spans="1:19" x14ac:dyDescent="0.45">
      <c r="A1033" s="144" t="str">
        <f t="shared" si="100"/>
        <v>SV2PVER002</v>
      </c>
      <c r="B1033" s="143" t="str">
        <f t="shared" si="101"/>
        <v>Jun2026_SV2PVER002</v>
      </c>
      <c r="C1033" s="143" t="str">
        <f>IF(A1033="","",IF(COUNTIF($B$2:B1032,B1033)&gt;0,"⚠ DUPLICATE","OK"))</f>
        <v>OK</v>
      </c>
      <c r="D1033" s="146" t="str">
        <f>IF($A1033="","",IF(ISNA(_xlfn.XLOOKUP(TRIM($A1033),MASTER_Workers!$B$2:$B$474,MASTER_Workers!$B$2:$B$474)),"Master Missing","OK"))</f>
        <v>OK</v>
      </c>
      <c r="E1033" s="146" t="str">
        <f>IF(A1033="","",IF(COUNTIF(Month_Engine!B:B,TRIM(J1033))&gt;0,"OK","Missing"))</f>
        <v>OK</v>
      </c>
      <c r="F1033" s="146">
        <f t="shared" si="102"/>
        <v>30</v>
      </c>
      <c r="G1033" s="146">
        <f t="shared" si="103"/>
        <v>20</v>
      </c>
      <c r="H1033" s="150" t="str">
        <f t="shared" si="98"/>
        <v>OK</v>
      </c>
      <c r="I1033" s="443">
        <v>46203</v>
      </c>
      <c r="J1033" s="125" t="s">
        <v>1079</v>
      </c>
      <c r="K1033" s="125" t="s">
        <v>159</v>
      </c>
      <c r="L1033" s="125">
        <v>20</v>
      </c>
      <c r="M1033" s="125">
        <v>6</v>
      </c>
      <c r="N1033" s="125">
        <v>4</v>
      </c>
      <c r="O1033" s="125">
        <v>0</v>
      </c>
      <c r="P1033" s="125">
        <v>0</v>
      </c>
      <c r="Q1033" s="125">
        <v>0</v>
      </c>
      <c r="S1033" s="146" t="str">
        <f t="shared" si="99"/>
        <v>Worker-Com-SV2</v>
      </c>
    </row>
    <row r="1034" spans="1:19" x14ac:dyDescent="0.45">
      <c r="A1034" s="144" t="str">
        <f t="shared" si="100"/>
        <v>SV2PVER003</v>
      </c>
      <c r="B1034" s="143" t="str">
        <f t="shared" si="101"/>
        <v>Jun2026_SV2PVER003</v>
      </c>
      <c r="C1034" s="143" t="str">
        <f>IF(A1034="","",IF(COUNTIF($B$2:B1033,B1034)&gt;0,"⚠ DUPLICATE","OK"))</f>
        <v>OK</v>
      </c>
      <c r="D1034" s="146" t="str">
        <f>IF($A1034="","",IF(ISNA(_xlfn.XLOOKUP(TRIM($A1034),MASTER_Workers!$B$2:$B$474,MASTER_Workers!$B$2:$B$474)),"Master Missing","OK"))</f>
        <v>OK</v>
      </c>
      <c r="E1034" s="146" t="str">
        <f>IF(A1034="","",IF(COUNTIF(Month_Engine!B:B,TRIM(J1034))&gt;0,"OK","Missing"))</f>
        <v>OK</v>
      </c>
      <c r="F1034" s="146">
        <f t="shared" si="102"/>
        <v>30</v>
      </c>
      <c r="G1034" s="146">
        <f t="shared" si="103"/>
        <v>20.5</v>
      </c>
      <c r="H1034" s="150" t="str">
        <f t="shared" si="98"/>
        <v>OK</v>
      </c>
      <c r="I1034" s="453">
        <v>46203</v>
      </c>
      <c r="J1034" s="125" t="s">
        <v>1080</v>
      </c>
      <c r="K1034" s="125" t="s">
        <v>161</v>
      </c>
      <c r="L1034" s="125">
        <v>20.5</v>
      </c>
      <c r="M1034" s="125">
        <v>5.5</v>
      </c>
      <c r="N1034" s="125">
        <v>4</v>
      </c>
      <c r="O1034" s="125">
        <v>0</v>
      </c>
      <c r="P1034" s="125">
        <v>0</v>
      </c>
      <c r="Q1034" s="125">
        <v>0</v>
      </c>
      <c r="S1034" s="146" t="str">
        <f t="shared" si="99"/>
        <v>Worker-Com-SV2</v>
      </c>
    </row>
    <row r="1035" spans="1:19" x14ac:dyDescent="0.45">
      <c r="A1035" s="144" t="str">
        <f t="shared" si="100"/>
        <v>SK1WK0101</v>
      </c>
      <c r="B1035" s="143" t="str">
        <f t="shared" si="101"/>
        <v>Jun2026_SK1WK0101</v>
      </c>
      <c r="C1035" s="143" t="str">
        <f>IF(A1035="","",IF(COUNTIF($B$2:B1034,B1035)&gt;0,"⚠ DUPLICATE","OK"))</f>
        <v>OK</v>
      </c>
      <c r="D1035" s="146" t="str">
        <f>IF($A1035="","",IF(ISNA(_xlfn.XLOOKUP(TRIM($A1035),MASTER_Workers!$B$2:$B$474,MASTER_Workers!$B$2:$B$474)),"Master Missing","OK"))</f>
        <v>OK</v>
      </c>
      <c r="E1035" s="146" t="str">
        <f>IF(A1035="","",IF(COUNTIF(Month_Engine!B:B,TRIM(J1035))&gt;0,"OK","Missing"))</f>
        <v>OK</v>
      </c>
      <c r="F1035" s="146">
        <f t="shared" si="102"/>
        <v>30</v>
      </c>
      <c r="G1035" s="146">
        <f t="shared" si="103"/>
        <v>30</v>
      </c>
      <c r="H1035" s="150" t="str">
        <f t="shared" si="98"/>
        <v>OK</v>
      </c>
      <c r="I1035" s="453">
        <v>46203</v>
      </c>
      <c r="J1035" s="444" t="s">
        <v>405</v>
      </c>
      <c r="K1035" s="444" t="s">
        <v>406</v>
      </c>
      <c r="L1035" s="125">
        <v>26</v>
      </c>
      <c r="M1035" s="125">
        <v>0</v>
      </c>
      <c r="N1035" s="125">
        <v>4</v>
      </c>
      <c r="O1035" s="125">
        <v>0</v>
      </c>
      <c r="P1035" s="125">
        <v>0</v>
      </c>
      <c r="Q1035" s="125">
        <v>0</v>
      </c>
      <c r="S1035" s="146" t="str">
        <f t="shared" si="99"/>
        <v>Worker-Com-1</v>
      </c>
    </row>
    <row r="1036" spans="1:19" hidden="1" x14ac:dyDescent="0.45">
      <c r="A1036" s="144" t="str">
        <f t="shared" si="100"/>
        <v>SK3ST0001</v>
      </c>
      <c r="B1036" s="143" t="str">
        <f t="shared" si="101"/>
        <v>Jul2026_SK3ST0001</v>
      </c>
      <c r="C1036" s="143" t="str">
        <f>IF(A1036="","",IF(COUNTIF($B$2:B1035,B1036)&gt;0,"⚠ DUPLICATE","OK"))</f>
        <v>OK</v>
      </c>
      <c r="D1036" s="146" t="str">
        <f>IF($A1036="","",IF(ISNA(_xlfn.XLOOKUP(TRIM($A1036),MASTER_Workers!$B$2:$B$474,MASTER_Workers!$B$2:$B$474)),"Master Missing","OK"))</f>
        <v>Master Missing</v>
      </c>
      <c r="E1036" s="146" t="str">
        <f>IF(A1036="","",IF(COUNTIF(Month_Engine!B:B,TRIM(J1036))&gt;0,"OK","Missing"))</f>
        <v>Missing</v>
      </c>
      <c r="F1036" s="146">
        <f t="shared" si="102"/>
        <v>31</v>
      </c>
      <c r="G1036" s="146">
        <f t="shared" ref="G1036:G1099" si="104">IF(A1036="","",L1036+O1036+P1036+R1036+IF(OR(LEFT(TRIM(J1036),9)="SK1WK0101",ISNUMBER(SEARCH("Staff",S1036))),N1036,0))</f>
        <v>31</v>
      </c>
      <c r="H1036" s="150" t="str">
        <f t="shared" si="98"/>
        <v>Mismatch</v>
      </c>
      <c r="I1036" s="432">
        <v>46234</v>
      </c>
      <c r="J1036" s="125" t="s">
        <v>1968</v>
      </c>
      <c r="K1036" s="125" t="s">
        <v>1969</v>
      </c>
      <c r="L1036" s="125">
        <v>19</v>
      </c>
      <c r="M1036" s="125">
        <v>0</v>
      </c>
      <c r="N1036" s="125">
        <v>4</v>
      </c>
      <c r="O1036" s="125">
        <v>0</v>
      </c>
      <c r="P1036" s="125">
        <v>8</v>
      </c>
      <c r="Q1036" s="125">
        <v>0</v>
      </c>
      <c r="S1036" s="146" t="str">
        <f t="shared" si="99"/>
        <v>Staff-3</v>
      </c>
    </row>
    <row r="1037" spans="1:19" hidden="1" x14ac:dyDescent="0.45">
      <c r="A1037" s="144" t="str">
        <f t="shared" si="100"/>
        <v>SK3ST0005</v>
      </c>
      <c r="B1037" s="143" t="str">
        <f t="shared" si="101"/>
        <v>Jul2026_SK3ST0005</v>
      </c>
      <c r="C1037" s="143" t="str">
        <f>IF(A1037="","",IF(COUNTIF($B$2:B1036,B1037)&gt;0,"⚠ DUPLICATE","OK"))</f>
        <v>OK</v>
      </c>
      <c r="D1037" s="146" t="str">
        <f>IF($A1037="","",IF(ISNA(_xlfn.XLOOKUP(TRIM($A1037),MASTER_Workers!$B$2:$B$474,MASTER_Workers!$B$2:$B$474)),"Master Missing","OK"))</f>
        <v>Master Missing</v>
      </c>
      <c r="E1037" s="146" t="str">
        <f>IF(A1037="","",IF(COUNTIF(Month_Engine!B:B,TRIM(J1037))&gt;0,"OK","Missing"))</f>
        <v>Missing</v>
      </c>
      <c r="F1037" s="146">
        <f t="shared" si="102"/>
        <v>31</v>
      </c>
      <c r="G1037" s="146">
        <f t="shared" si="104"/>
        <v>31</v>
      </c>
      <c r="H1037" s="150" t="str">
        <f t="shared" si="98"/>
        <v>Mismatch</v>
      </c>
      <c r="I1037" s="432">
        <v>46234</v>
      </c>
      <c r="J1037" s="125" t="s">
        <v>1970</v>
      </c>
      <c r="K1037" s="125" t="s">
        <v>1971</v>
      </c>
      <c r="L1037" s="125">
        <v>21</v>
      </c>
      <c r="M1037" s="125">
        <v>0</v>
      </c>
      <c r="N1037" s="125">
        <v>5</v>
      </c>
      <c r="O1037" s="125">
        <v>0</v>
      </c>
      <c r="P1037" s="125">
        <v>5</v>
      </c>
      <c r="Q1037" s="125">
        <v>0</v>
      </c>
      <c r="S1037" s="146" t="str">
        <f t="shared" si="99"/>
        <v>Staff-3</v>
      </c>
    </row>
    <row r="1038" spans="1:19" hidden="1" x14ac:dyDescent="0.45">
      <c r="A1038" s="144" t="str">
        <f t="shared" si="100"/>
        <v>SK3ST0006</v>
      </c>
      <c r="B1038" s="143" t="str">
        <f t="shared" si="101"/>
        <v>Jul2026_SK3ST0006</v>
      </c>
      <c r="C1038" s="143" t="str">
        <f>IF(A1038="","",IF(COUNTIF($B$2:B1037,B1038)&gt;0,"⚠ DUPLICATE","OK"))</f>
        <v>OK</v>
      </c>
      <c r="D1038" s="146" t="str">
        <f>IF($A1038="","",IF(ISNA(_xlfn.XLOOKUP(TRIM($A1038),MASTER_Workers!$B$2:$B$474,MASTER_Workers!$B$2:$B$474)),"Master Missing","OK"))</f>
        <v>Master Missing</v>
      </c>
      <c r="E1038" s="146" t="str">
        <f>IF(A1038="","",IF(COUNTIF(Month_Engine!B:B,TRIM(J1038))&gt;0,"OK","Missing"))</f>
        <v>Missing</v>
      </c>
      <c r="F1038" s="146">
        <f t="shared" si="102"/>
        <v>31</v>
      </c>
      <c r="G1038" s="146">
        <f t="shared" si="104"/>
        <v>31</v>
      </c>
      <c r="H1038" s="150" t="str">
        <f t="shared" si="98"/>
        <v>Mismatch</v>
      </c>
      <c r="I1038" s="432">
        <v>46234</v>
      </c>
      <c r="J1038" s="125" t="s">
        <v>1972</v>
      </c>
      <c r="K1038" s="125" t="s">
        <v>1973</v>
      </c>
      <c r="L1038" s="125">
        <v>19</v>
      </c>
      <c r="M1038" s="125">
        <v>0</v>
      </c>
      <c r="N1038" s="125">
        <v>5</v>
      </c>
      <c r="O1038" s="125">
        <v>0</v>
      </c>
      <c r="P1038" s="125">
        <v>7</v>
      </c>
      <c r="Q1038" s="125">
        <v>0</v>
      </c>
      <c r="S1038" s="146" t="str">
        <f t="shared" si="99"/>
        <v>Staff-3</v>
      </c>
    </row>
    <row r="1039" spans="1:19" hidden="1" x14ac:dyDescent="0.45">
      <c r="A1039" s="144" t="str">
        <f t="shared" si="100"/>
        <v>SK3ST0007</v>
      </c>
      <c r="B1039" s="143" t="str">
        <f t="shared" si="101"/>
        <v>Jul2026_SK3ST0007</v>
      </c>
      <c r="C1039" s="143" t="str">
        <f>IF(A1039="","",IF(COUNTIF($B$2:B1038,B1039)&gt;0,"⚠ DUPLICATE","OK"))</f>
        <v>OK</v>
      </c>
      <c r="D1039" s="146" t="str">
        <f>IF($A1039="","",IF(ISNA(_xlfn.XLOOKUP(TRIM($A1039),MASTER_Workers!$B$2:$B$474,MASTER_Workers!$B$2:$B$474)),"Master Missing","OK"))</f>
        <v>Master Missing</v>
      </c>
      <c r="E1039" s="146" t="str">
        <f>IF(A1039="","",IF(COUNTIF(Month_Engine!B:B,TRIM(J1039))&gt;0,"OK","Missing"))</f>
        <v>Missing</v>
      </c>
      <c r="F1039" s="146">
        <f t="shared" si="102"/>
        <v>31</v>
      </c>
      <c r="G1039" s="146">
        <f t="shared" si="104"/>
        <v>31</v>
      </c>
      <c r="H1039" s="150" t="str">
        <f t="shared" si="98"/>
        <v>Mismatch</v>
      </c>
      <c r="I1039" s="432">
        <v>46234</v>
      </c>
      <c r="J1039" s="125" t="s">
        <v>1974</v>
      </c>
      <c r="K1039" s="125" t="s">
        <v>1975</v>
      </c>
      <c r="L1039" s="125">
        <v>24</v>
      </c>
      <c r="M1039" s="125">
        <v>0</v>
      </c>
      <c r="N1039" s="125">
        <v>5</v>
      </c>
      <c r="O1039" s="125">
        <v>0</v>
      </c>
      <c r="P1039" s="125">
        <v>2</v>
      </c>
      <c r="Q1039" s="125">
        <v>0</v>
      </c>
      <c r="S1039" s="146" t="str">
        <f t="shared" si="99"/>
        <v>Staff-3</v>
      </c>
    </row>
    <row r="1040" spans="1:19" hidden="1" x14ac:dyDescent="0.45">
      <c r="A1040" s="144" t="str">
        <f t="shared" si="100"/>
        <v>SK3ST0008</v>
      </c>
      <c r="B1040" s="143" t="str">
        <f t="shared" si="101"/>
        <v>Jul2026_SK3ST0008</v>
      </c>
      <c r="C1040" s="143" t="str">
        <f>IF(A1040="","",IF(COUNTIF($B$2:B1039,B1040)&gt;0,"⚠ DUPLICATE","OK"))</f>
        <v>OK</v>
      </c>
      <c r="D1040" s="146" t="str">
        <f>IF($A1040="","",IF(ISNA(_xlfn.XLOOKUP(TRIM($A1040),MASTER_Workers!$B$2:$B$474,MASTER_Workers!$B$2:$B$474)),"Master Missing","OK"))</f>
        <v>Master Missing</v>
      </c>
      <c r="E1040" s="146" t="str">
        <f>IF(A1040="","",IF(COUNTIF(Month_Engine!B:B,TRIM(J1040))&gt;0,"OK","Missing"))</f>
        <v>Missing</v>
      </c>
      <c r="F1040" s="146">
        <f t="shared" si="102"/>
        <v>31</v>
      </c>
      <c r="G1040" s="146">
        <f t="shared" si="104"/>
        <v>31</v>
      </c>
      <c r="H1040" s="150" t="str">
        <f t="shared" si="98"/>
        <v>Mismatch</v>
      </c>
      <c r="I1040" s="432">
        <v>46234</v>
      </c>
      <c r="J1040" s="125" t="s">
        <v>1976</v>
      </c>
      <c r="K1040" s="125" t="s">
        <v>1977</v>
      </c>
      <c r="L1040" s="125">
        <v>24</v>
      </c>
      <c r="M1040" s="125">
        <v>0</v>
      </c>
      <c r="N1040" s="125">
        <v>5</v>
      </c>
      <c r="O1040" s="125">
        <v>0</v>
      </c>
      <c r="P1040" s="125">
        <v>2</v>
      </c>
      <c r="Q1040" s="125">
        <v>0</v>
      </c>
      <c r="S1040" s="146" t="str">
        <f t="shared" si="99"/>
        <v>Staff-3</v>
      </c>
    </row>
    <row r="1041" spans="1:19" hidden="1" x14ac:dyDescent="0.45">
      <c r="A1041" s="144" t="str">
        <f t="shared" si="100"/>
        <v>SK3ST0010</v>
      </c>
      <c r="B1041" s="143" t="str">
        <f t="shared" si="101"/>
        <v>Jul2026_SK3ST0010</v>
      </c>
      <c r="C1041" s="143" t="str">
        <f>IF(A1041="","",IF(COUNTIF($B$2:B1040,B1041)&gt;0,"⚠ DUPLICATE","OK"))</f>
        <v>OK</v>
      </c>
      <c r="D1041" s="146" t="str">
        <f>IF($A1041="","",IF(ISNA(_xlfn.XLOOKUP(TRIM($A1041),MASTER_Workers!$B$2:$B$474,MASTER_Workers!$B$2:$B$474)),"Master Missing","OK"))</f>
        <v>Master Missing</v>
      </c>
      <c r="E1041" s="146" t="str">
        <f>IF(A1041="","",IF(COUNTIF(Month_Engine!B:B,TRIM(J1041))&gt;0,"OK","Missing"))</f>
        <v>Missing</v>
      </c>
      <c r="F1041" s="146">
        <f t="shared" si="102"/>
        <v>31</v>
      </c>
      <c r="G1041" s="146">
        <f t="shared" si="104"/>
        <v>31</v>
      </c>
      <c r="H1041" s="150" t="str">
        <f t="shared" si="98"/>
        <v>Mismatch</v>
      </c>
      <c r="I1041" s="432">
        <v>46234</v>
      </c>
      <c r="J1041" s="125" t="s">
        <v>1978</v>
      </c>
      <c r="K1041" s="125" t="s">
        <v>1979</v>
      </c>
      <c r="L1041" s="125">
        <v>25</v>
      </c>
      <c r="M1041" s="125">
        <v>0</v>
      </c>
      <c r="N1041" s="125">
        <v>5</v>
      </c>
      <c r="O1041" s="125">
        <v>0</v>
      </c>
      <c r="P1041" s="125">
        <v>1</v>
      </c>
      <c r="Q1041" s="125">
        <v>0</v>
      </c>
      <c r="S1041" s="146" t="str">
        <f t="shared" si="99"/>
        <v>Staff-3</v>
      </c>
    </row>
    <row r="1042" spans="1:19" hidden="1" x14ac:dyDescent="0.45">
      <c r="A1042" s="144" t="str">
        <f t="shared" si="100"/>
        <v>SK3ST0011</v>
      </c>
      <c r="B1042" s="143" t="str">
        <f t="shared" si="101"/>
        <v>Jul2026_SK3ST0011</v>
      </c>
      <c r="C1042" s="143" t="str">
        <f>IF(A1042="","",IF(COUNTIF($B$2:B1041,B1042)&gt;0,"⚠ DUPLICATE","OK"))</f>
        <v>OK</v>
      </c>
      <c r="D1042" s="146" t="str">
        <f>IF($A1042="","",IF(ISNA(_xlfn.XLOOKUP(TRIM($A1042),MASTER_Workers!$B$2:$B$474,MASTER_Workers!$B$2:$B$474)),"Master Missing","OK"))</f>
        <v>Master Missing</v>
      </c>
      <c r="E1042" s="146" t="str">
        <f>IF(A1042="","",IF(COUNTIF(Month_Engine!B:B,TRIM(J1042))&gt;0,"OK","Missing"))</f>
        <v>Missing</v>
      </c>
      <c r="F1042" s="146">
        <f t="shared" si="102"/>
        <v>31</v>
      </c>
      <c r="G1042" s="146">
        <f t="shared" si="104"/>
        <v>31</v>
      </c>
      <c r="H1042" s="150" t="str">
        <f t="shared" si="98"/>
        <v>Mismatch</v>
      </c>
      <c r="I1042" s="432">
        <v>46234</v>
      </c>
      <c r="J1042" s="125" t="s">
        <v>1980</v>
      </c>
      <c r="K1042" s="125" t="s">
        <v>1981</v>
      </c>
      <c r="L1042" s="125">
        <v>25</v>
      </c>
      <c r="M1042" s="125">
        <v>0</v>
      </c>
      <c r="N1042" s="125">
        <v>4</v>
      </c>
      <c r="O1042" s="125">
        <v>0</v>
      </c>
      <c r="P1042" s="125">
        <v>2</v>
      </c>
      <c r="Q1042" s="125">
        <v>0</v>
      </c>
      <c r="S1042" s="146" t="str">
        <f t="shared" si="99"/>
        <v>Staff-3</v>
      </c>
    </row>
    <row r="1043" spans="1:19" hidden="1" x14ac:dyDescent="0.45">
      <c r="A1043" s="144" t="str">
        <f t="shared" si="100"/>
        <v>SK3ST0014</v>
      </c>
      <c r="B1043" s="143" t="str">
        <f t="shared" si="101"/>
        <v>Jul2026_SK3ST0014</v>
      </c>
      <c r="C1043" s="143" t="str">
        <f>IF(A1043="","",IF(COUNTIF($B$2:B1042,B1043)&gt;0,"⚠ DUPLICATE","OK"))</f>
        <v>OK</v>
      </c>
      <c r="D1043" s="146" t="str">
        <f>IF($A1043="","",IF(ISNA(_xlfn.XLOOKUP(TRIM($A1043),MASTER_Workers!$B$2:$B$474,MASTER_Workers!$B$2:$B$474)),"Master Missing","OK"))</f>
        <v>Master Missing</v>
      </c>
      <c r="E1043" s="146" t="str">
        <f>IF(A1043="","",IF(COUNTIF(Month_Engine!B:B,TRIM(J1043))&gt;0,"OK","Missing"))</f>
        <v>Missing</v>
      </c>
      <c r="F1043" s="146">
        <f t="shared" si="102"/>
        <v>31</v>
      </c>
      <c r="G1043" s="146">
        <f t="shared" si="104"/>
        <v>31</v>
      </c>
      <c r="H1043" s="150" t="str">
        <f t="shared" si="98"/>
        <v>Mismatch</v>
      </c>
      <c r="I1043" s="432">
        <v>46234</v>
      </c>
      <c r="J1043" s="125" t="s">
        <v>1982</v>
      </c>
      <c r="K1043" s="125" t="s">
        <v>1983</v>
      </c>
      <c r="L1043" s="125">
        <v>24</v>
      </c>
      <c r="M1043" s="125">
        <v>0</v>
      </c>
      <c r="N1043" s="125">
        <v>5</v>
      </c>
      <c r="O1043" s="125">
        <v>0</v>
      </c>
      <c r="P1043" s="125">
        <v>2</v>
      </c>
      <c r="Q1043" s="125">
        <v>0</v>
      </c>
      <c r="S1043" s="146" t="str">
        <f t="shared" si="99"/>
        <v>Staff-3</v>
      </c>
    </row>
    <row r="1044" spans="1:19" hidden="1" x14ac:dyDescent="0.45">
      <c r="A1044" s="144" t="str">
        <f t="shared" si="100"/>
        <v>SK3ST0017</v>
      </c>
      <c r="B1044" s="143" t="str">
        <f t="shared" si="101"/>
        <v>Jul2026_SK3ST0017</v>
      </c>
      <c r="C1044" s="143" t="str">
        <f>IF(A1044="","",IF(COUNTIF($B$2:B1043,B1044)&gt;0,"⚠ DUPLICATE","OK"))</f>
        <v>OK</v>
      </c>
      <c r="D1044" s="146" t="str">
        <f>IF($A1044="","",IF(ISNA(_xlfn.XLOOKUP(TRIM($A1044),MASTER_Workers!$B$2:$B$474,MASTER_Workers!$B$2:$B$474)),"Master Missing","OK"))</f>
        <v>Master Missing</v>
      </c>
      <c r="E1044" s="146" t="str">
        <f>IF(A1044="","",IF(COUNTIF(Month_Engine!B:B,TRIM(J1044))&gt;0,"OK","Missing"))</f>
        <v>Missing</v>
      </c>
      <c r="F1044" s="146">
        <f t="shared" si="102"/>
        <v>31</v>
      </c>
      <c r="G1044" s="146">
        <f t="shared" si="104"/>
        <v>31</v>
      </c>
      <c r="H1044" s="150" t="str">
        <f t="shared" si="98"/>
        <v>Mismatch</v>
      </c>
      <c r="I1044" s="432">
        <v>46234</v>
      </c>
      <c r="J1044" s="125" t="s">
        <v>1984</v>
      </c>
      <c r="K1044" s="125" t="s">
        <v>1985</v>
      </c>
      <c r="L1044" s="125">
        <v>24.5</v>
      </c>
      <c r="M1044" s="125">
        <v>0</v>
      </c>
      <c r="N1044" s="125">
        <v>5</v>
      </c>
      <c r="O1044" s="125">
        <v>0</v>
      </c>
      <c r="P1044" s="125">
        <v>1.5</v>
      </c>
      <c r="Q1044" s="125">
        <v>0</v>
      </c>
      <c r="S1044" s="146" t="str">
        <f t="shared" si="99"/>
        <v>Staff-3</v>
      </c>
    </row>
    <row r="1045" spans="1:19" hidden="1" x14ac:dyDescent="0.45">
      <c r="A1045" s="144" t="str">
        <f t="shared" si="100"/>
        <v>SK3ST0018</v>
      </c>
      <c r="B1045" s="143" t="str">
        <f t="shared" si="101"/>
        <v>Jul2026_SK3ST0018</v>
      </c>
      <c r="C1045" s="143" t="str">
        <f>IF(A1045="","",IF(COUNTIF($B$2:B1044,B1045)&gt;0,"⚠ DUPLICATE","OK"))</f>
        <v>OK</v>
      </c>
      <c r="D1045" s="146" t="str">
        <f>IF($A1045="","",IF(ISNA(_xlfn.XLOOKUP(TRIM($A1045),MASTER_Workers!$B$2:$B$474,MASTER_Workers!$B$2:$B$474)),"Master Missing","OK"))</f>
        <v>Master Missing</v>
      </c>
      <c r="E1045" s="146" t="str">
        <f>IF(A1045="","",IF(COUNTIF(Month_Engine!B:B,TRIM(J1045))&gt;0,"OK","Missing"))</f>
        <v>Missing</v>
      </c>
      <c r="F1045" s="146">
        <f t="shared" si="102"/>
        <v>31</v>
      </c>
      <c r="G1045" s="146">
        <f t="shared" si="104"/>
        <v>31</v>
      </c>
      <c r="H1045" s="150" t="str">
        <f t="shared" si="98"/>
        <v>Mismatch</v>
      </c>
      <c r="I1045" s="432">
        <v>46234</v>
      </c>
      <c r="J1045" s="125" t="s">
        <v>1986</v>
      </c>
      <c r="K1045" s="125" t="s">
        <v>1987</v>
      </c>
      <c r="L1045" s="125">
        <v>24</v>
      </c>
      <c r="M1045" s="125">
        <v>0</v>
      </c>
      <c r="N1045" s="125">
        <v>5</v>
      </c>
      <c r="O1045" s="125">
        <v>0</v>
      </c>
      <c r="P1045" s="125">
        <v>2</v>
      </c>
      <c r="Q1045" s="125">
        <v>0</v>
      </c>
      <c r="S1045" s="146" t="str">
        <f t="shared" si="99"/>
        <v>Staff-3</v>
      </c>
    </row>
    <row r="1046" spans="1:19" hidden="1" x14ac:dyDescent="0.45">
      <c r="A1046" s="144" t="str">
        <f t="shared" si="100"/>
        <v>SK3WK0001</v>
      </c>
      <c r="B1046" s="143" t="str">
        <f t="shared" si="101"/>
        <v>Jul2026_SK3WK0001</v>
      </c>
      <c r="C1046" s="143" t="str">
        <f>IF(A1046="","",IF(COUNTIF($B$2:B1045,B1046)&gt;0,"⚠ DUPLICATE","OK"))</f>
        <v>OK</v>
      </c>
      <c r="D1046" s="146" t="str">
        <f>IF($A1046="","",IF(ISNA(_xlfn.XLOOKUP(TRIM($A1046),MASTER_Workers!$B$2:$B$474,MASTER_Workers!$B$2:$B$474)),"Master Missing","OK"))</f>
        <v>OK</v>
      </c>
      <c r="E1046" s="146" t="str">
        <f>IF(A1046="","",IF(COUNTIF(Month_Engine!B:B,TRIM(J1046))&gt;0,"OK","Missing"))</f>
        <v>OK</v>
      </c>
      <c r="F1046" s="146">
        <f t="shared" si="102"/>
        <v>31</v>
      </c>
      <c r="G1046" s="146">
        <f t="shared" si="104"/>
        <v>20</v>
      </c>
      <c r="H1046" s="150" t="str">
        <f t="shared" si="98"/>
        <v>OK</v>
      </c>
      <c r="I1046" s="432">
        <v>46234</v>
      </c>
      <c r="J1046" s="125" t="s">
        <v>886</v>
      </c>
      <c r="K1046" s="125" t="s">
        <v>887</v>
      </c>
      <c r="L1046" s="125">
        <v>20</v>
      </c>
      <c r="M1046" s="125">
        <v>6</v>
      </c>
      <c r="N1046" s="125">
        <v>5</v>
      </c>
      <c r="O1046" s="125">
        <v>0</v>
      </c>
      <c r="P1046" s="125">
        <v>0</v>
      </c>
      <c r="Q1046" s="125">
        <v>0</v>
      </c>
      <c r="S1046" s="146" t="str">
        <f t="shared" si="99"/>
        <v>Worker-Com-3</v>
      </c>
    </row>
    <row r="1047" spans="1:19" hidden="1" x14ac:dyDescent="0.45">
      <c r="A1047" s="144" t="str">
        <f t="shared" si="100"/>
        <v>SK3WK0015</v>
      </c>
      <c r="B1047" s="143" t="str">
        <f t="shared" si="101"/>
        <v>Jul2026_SK3WK0015</v>
      </c>
      <c r="C1047" s="143" t="str">
        <f>IF(A1047="","",IF(COUNTIF($B$2:B1046,B1047)&gt;0,"⚠ DUPLICATE","OK"))</f>
        <v>OK</v>
      </c>
      <c r="D1047" s="146" t="str">
        <f>IF($A1047="","",IF(ISNA(_xlfn.XLOOKUP(TRIM($A1047),MASTER_Workers!$B$2:$B$474,MASTER_Workers!$B$2:$B$474)),"Master Missing","OK"))</f>
        <v>OK</v>
      </c>
      <c r="E1047" s="146" t="str">
        <f>IF(A1047="","",IF(COUNTIF(Month_Engine!B:B,TRIM(J1047))&gt;0,"OK","Missing"))</f>
        <v>OK</v>
      </c>
      <c r="F1047" s="146">
        <f t="shared" si="102"/>
        <v>31</v>
      </c>
      <c r="G1047" s="146">
        <f t="shared" si="104"/>
        <v>20</v>
      </c>
      <c r="H1047" s="150" t="str">
        <f t="shared" si="98"/>
        <v>OK</v>
      </c>
      <c r="I1047" s="432">
        <v>46234</v>
      </c>
      <c r="J1047" s="125" t="s">
        <v>888</v>
      </c>
      <c r="K1047" s="125" t="s">
        <v>889</v>
      </c>
      <c r="L1047" s="125">
        <v>16</v>
      </c>
      <c r="M1047" s="125">
        <v>7</v>
      </c>
      <c r="N1047" s="125">
        <v>4</v>
      </c>
      <c r="O1047" s="125">
        <v>0</v>
      </c>
      <c r="P1047" s="125">
        <v>4</v>
      </c>
      <c r="Q1047" s="125">
        <v>0</v>
      </c>
      <c r="S1047" s="146" t="str">
        <f t="shared" si="99"/>
        <v>Worker-Com-3</v>
      </c>
    </row>
    <row r="1048" spans="1:19" hidden="1" x14ac:dyDescent="0.45">
      <c r="A1048" s="144" t="str">
        <f t="shared" si="100"/>
        <v>SK3WK0016</v>
      </c>
      <c r="B1048" s="143" t="str">
        <f t="shared" si="101"/>
        <v>Jul2026_SK3WK0016</v>
      </c>
      <c r="C1048" s="143" t="str">
        <f>IF(A1048="","",IF(COUNTIF($B$2:B1047,B1048)&gt;0,"⚠ DUPLICATE","OK"))</f>
        <v>OK</v>
      </c>
      <c r="D1048" s="146" t="str">
        <f>IF($A1048="","",IF(ISNA(_xlfn.XLOOKUP(TRIM($A1048),MASTER_Workers!$B$2:$B$474,MASTER_Workers!$B$2:$B$474)),"Master Missing","OK"))</f>
        <v>OK</v>
      </c>
      <c r="E1048" s="146" t="str">
        <f>IF(A1048="","",IF(COUNTIF(Month_Engine!B:B,TRIM(J1048))&gt;0,"OK","Missing"))</f>
        <v>OK</v>
      </c>
      <c r="F1048" s="146">
        <f t="shared" si="102"/>
        <v>31</v>
      </c>
      <c r="G1048" s="146">
        <f t="shared" si="104"/>
        <v>22</v>
      </c>
      <c r="H1048" s="150" t="str">
        <f t="shared" si="98"/>
        <v>OK</v>
      </c>
      <c r="I1048" s="432">
        <v>46234</v>
      </c>
      <c r="J1048" s="125" t="s">
        <v>890</v>
      </c>
      <c r="K1048" s="125" t="s">
        <v>891</v>
      </c>
      <c r="L1048" s="125">
        <v>20</v>
      </c>
      <c r="M1048" s="125">
        <v>5</v>
      </c>
      <c r="N1048" s="125">
        <v>4</v>
      </c>
      <c r="O1048" s="125">
        <v>0</v>
      </c>
      <c r="P1048" s="125">
        <v>2</v>
      </c>
      <c r="Q1048" s="125">
        <v>0</v>
      </c>
      <c r="S1048" s="146" t="str">
        <f t="shared" si="99"/>
        <v>Worker-Com-3</v>
      </c>
    </row>
    <row r="1049" spans="1:19" hidden="1" x14ac:dyDescent="0.45">
      <c r="A1049" s="144" t="str">
        <f t="shared" si="100"/>
        <v>SK3WK0017</v>
      </c>
      <c r="B1049" s="143" t="str">
        <f t="shared" si="101"/>
        <v>Jul2026_SK3WK0017</v>
      </c>
      <c r="C1049" s="143" t="str">
        <f>IF(A1049="","",IF(COUNTIF($B$2:B1048,B1049)&gt;0,"⚠ DUPLICATE","OK"))</f>
        <v>OK</v>
      </c>
      <c r="D1049" s="146" t="str">
        <f>IF($A1049="","",IF(ISNA(_xlfn.XLOOKUP(TRIM($A1049),MASTER_Workers!$B$2:$B$474,MASTER_Workers!$B$2:$B$474)),"Master Missing","OK"))</f>
        <v>OK</v>
      </c>
      <c r="E1049" s="146" t="str">
        <f>IF(A1049="","",IF(COUNTIF(Month_Engine!B:B,TRIM(J1049))&gt;0,"OK","Missing"))</f>
        <v>OK</v>
      </c>
      <c r="F1049" s="146">
        <f t="shared" si="102"/>
        <v>31</v>
      </c>
      <c r="G1049" s="146">
        <f t="shared" si="104"/>
        <v>19</v>
      </c>
      <c r="H1049" s="150" t="str">
        <f t="shared" si="98"/>
        <v>OK</v>
      </c>
      <c r="I1049" s="432">
        <v>46234</v>
      </c>
      <c r="J1049" s="125" t="s">
        <v>892</v>
      </c>
      <c r="K1049" s="125" t="s">
        <v>893</v>
      </c>
      <c r="L1049" s="125">
        <v>16</v>
      </c>
      <c r="M1049" s="125">
        <v>8</v>
      </c>
      <c r="N1049" s="125">
        <v>4</v>
      </c>
      <c r="O1049" s="125">
        <v>0</v>
      </c>
      <c r="P1049" s="125">
        <v>3</v>
      </c>
      <c r="Q1049" s="125">
        <v>0</v>
      </c>
      <c r="S1049" s="146" t="str">
        <f t="shared" si="99"/>
        <v>Worker-Com-3</v>
      </c>
    </row>
    <row r="1050" spans="1:19" hidden="1" x14ac:dyDescent="0.45">
      <c r="A1050" s="144" t="str">
        <f t="shared" si="100"/>
        <v>SK3WK0020</v>
      </c>
      <c r="B1050" s="143" t="str">
        <f t="shared" si="101"/>
        <v>Jul2026_SK3WK0020</v>
      </c>
      <c r="C1050" s="143" t="str">
        <f>IF(A1050="","",IF(COUNTIF($B$2:B1049,B1050)&gt;0,"⚠ DUPLICATE","OK"))</f>
        <v>OK</v>
      </c>
      <c r="D1050" s="146" t="str">
        <f>IF($A1050="","",IF(ISNA(_xlfn.XLOOKUP(TRIM($A1050),MASTER_Workers!$B$2:$B$474,MASTER_Workers!$B$2:$B$474)),"Master Missing","OK"))</f>
        <v>OK</v>
      </c>
      <c r="E1050" s="146" t="str">
        <f>IF(A1050="","",IF(COUNTIF(Month_Engine!B:B,TRIM(J1050))&gt;0,"OK","Missing"))</f>
        <v>OK</v>
      </c>
      <c r="F1050" s="146">
        <f t="shared" si="102"/>
        <v>31</v>
      </c>
      <c r="G1050" s="146">
        <f t="shared" si="104"/>
        <v>25</v>
      </c>
      <c r="H1050" s="150" t="str">
        <f t="shared" si="98"/>
        <v>OK</v>
      </c>
      <c r="I1050" s="432">
        <v>46234</v>
      </c>
      <c r="J1050" s="125" t="s">
        <v>894</v>
      </c>
      <c r="K1050" s="125" t="s">
        <v>895</v>
      </c>
      <c r="L1050" s="125">
        <v>22</v>
      </c>
      <c r="M1050" s="125">
        <v>2</v>
      </c>
      <c r="N1050" s="125">
        <v>4</v>
      </c>
      <c r="O1050" s="125">
        <v>0</v>
      </c>
      <c r="P1050" s="125">
        <v>3</v>
      </c>
      <c r="Q1050" s="125">
        <v>0</v>
      </c>
      <c r="S1050" s="146" t="str">
        <f t="shared" si="99"/>
        <v>Worker-Com-3</v>
      </c>
    </row>
    <row r="1051" spans="1:19" hidden="1" x14ac:dyDescent="0.45">
      <c r="A1051" s="144" t="str">
        <f t="shared" si="100"/>
        <v>SK3WK0022</v>
      </c>
      <c r="B1051" s="143" t="str">
        <f t="shared" si="101"/>
        <v>Jul2026_SK3WK0022</v>
      </c>
      <c r="C1051" s="143" t="str">
        <f>IF(A1051="","",IF(COUNTIF($B$2:B1050,B1051)&gt;0,"⚠ DUPLICATE","OK"))</f>
        <v>OK</v>
      </c>
      <c r="D1051" s="146" t="str">
        <f>IF($A1051="","",IF(ISNA(_xlfn.XLOOKUP(TRIM($A1051),MASTER_Workers!$B$2:$B$474,MASTER_Workers!$B$2:$B$474)),"Master Missing","OK"))</f>
        <v>OK</v>
      </c>
      <c r="E1051" s="146" t="str">
        <f>IF(A1051="","",IF(COUNTIF(Month_Engine!B:B,TRIM(J1051))&gt;0,"OK","Missing"))</f>
        <v>OK</v>
      </c>
      <c r="F1051" s="146">
        <f t="shared" si="102"/>
        <v>31</v>
      </c>
      <c r="G1051" s="146">
        <f t="shared" si="104"/>
        <v>26</v>
      </c>
      <c r="H1051" s="150" t="str">
        <f t="shared" si="98"/>
        <v>OK</v>
      </c>
      <c r="I1051" s="432">
        <v>46234</v>
      </c>
      <c r="J1051" s="125" t="s">
        <v>896</v>
      </c>
      <c r="K1051" s="125" t="s">
        <v>897</v>
      </c>
      <c r="L1051" s="125">
        <v>26</v>
      </c>
      <c r="M1051" s="125">
        <v>1</v>
      </c>
      <c r="N1051" s="125">
        <v>4</v>
      </c>
      <c r="O1051" s="125">
        <v>0</v>
      </c>
      <c r="P1051" s="125">
        <v>0</v>
      </c>
      <c r="Q1051" s="125">
        <v>0</v>
      </c>
      <c r="S1051" s="146" t="str">
        <f t="shared" si="99"/>
        <v>Worker-Com-3</v>
      </c>
    </row>
    <row r="1052" spans="1:19" hidden="1" x14ac:dyDescent="0.45">
      <c r="A1052" s="144" t="str">
        <f t="shared" si="100"/>
        <v>SK3WK0024</v>
      </c>
      <c r="B1052" s="143" t="str">
        <f t="shared" si="101"/>
        <v>Jul2026_SK3WK0024</v>
      </c>
      <c r="C1052" s="143" t="str">
        <f>IF(A1052="","",IF(COUNTIF($B$2:B1051,B1052)&gt;0,"⚠ DUPLICATE","OK"))</f>
        <v>OK</v>
      </c>
      <c r="D1052" s="146" t="str">
        <f>IF($A1052="","",IF(ISNA(_xlfn.XLOOKUP(TRIM($A1052),MASTER_Workers!$B$2:$B$474,MASTER_Workers!$B$2:$B$474)),"Master Missing","OK"))</f>
        <v>OK</v>
      </c>
      <c r="E1052" s="146" t="str">
        <f>IF(A1052="","",IF(COUNTIF(Month_Engine!B:B,TRIM(J1052))&gt;0,"OK","Missing"))</f>
        <v>OK</v>
      </c>
      <c r="F1052" s="146">
        <f t="shared" si="102"/>
        <v>31</v>
      </c>
      <c r="G1052" s="146">
        <f t="shared" si="104"/>
        <v>26</v>
      </c>
      <c r="H1052" s="150" t="str">
        <f t="shared" si="98"/>
        <v>OK</v>
      </c>
      <c r="I1052" s="432">
        <v>46234</v>
      </c>
      <c r="J1052" s="125" t="s">
        <v>898</v>
      </c>
      <c r="K1052" s="125" t="s">
        <v>899</v>
      </c>
      <c r="L1052" s="125">
        <v>26</v>
      </c>
      <c r="M1052" s="125">
        <v>1</v>
      </c>
      <c r="N1052" s="125">
        <v>4</v>
      </c>
      <c r="O1052" s="125">
        <v>0</v>
      </c>
      <c r="P1052" s="125">
        <v>0</v>
      </c>
      <c r="Q1052" s="125">
        <v>0</v>
      </c>
      <c r="S1052" s="146" t="str">
        <f t="shared" si="99"/>
        <v>Worker-Com-3</v>
      </c>
    </row>
    <row r="1053" spans="1:19" hidden="1" x14ac:dyDescent="0.45">
      <c r="A1053" s="144" t="str">
        <f t="shared" si="100"/>
        <v>SK3WK0026</v>
      </c>
      <c r="B1053" s="143" t="str">
        <f t="shared" si="101"/>
        <v>Jul2026_SK3WK0026</v>
      </c>
      <c r="C1053" s="143" t="str">
        <f>IF(A1053="","",IF(COUNTIF($B$2:B1052,B1053)&gt;0,"⚠ DUPLICATE","OK"))</f>
        <v>OK</v>
      </c>
      <c r="D1053" s="146" t="str">
        <f>IF($A1053="","",IF(ISNA(_xlfn.XLOOKUP(TRIM($A1053),MASTER_Workers!$B$2:$B$474,MASTER_Workers!$B$2:$B$474)),"Master Missing","OK"))</f>
        <v>OK</v>
      </c>
      <c r="E1053" s="146" t="str">
        <f>IF(A1053="","",IF(COUNTIF(Month_Engine!B:B,TRIM(J1053))&gt;0,"OK","Missing"))</f>
        <v>OK</v>
      </c>
      <c r="F1053" s="146">
        <f t="shared" si="102"/>
        <v>31</v>
      </c>
      <c r="G1053" s="146">
        <f t="shared" si="104"/>
        <v>24</v>
      </c>
      <c r="H1053" s="150" t="str">
        <f t="shared" si="98"/>
        <v>OK</v>
      </c>
      <c r="I1053" s="432">
        <v>46234</v>
      </c>
      <c r="J1053" s="125" t="s">
        <v>900</v>
      </c>
      <c r="K1053" s="125" t="s">
        <v>901</v>
      </c>
      <c r="L1053" s="125">
        <v>22</v>
      </c>
      <c r="M1053" s="125">
        <v>3</v>
      </c>
      <c r="N1053" s="125">
        <v>4</v>
      </c>
      <c r="O1053" s="125">
        <v>0</v>
      </c>
      <c r="P1053" s="125">
        <v>2</v>
      </c>
      <c r="Q1053" s="125">
        <v>0</v>
      </c>
      <c r="S1053" s="146" t="str">
        <f t="shared" si="99"/>
        <v>Worker-Com-3</v>
      </c>
    </row>
    <row r="1054" spans="1:19" hidden="1" x14ac:dyDescent="0.45">
      <c r="A1054" s="144" t="str">
        <f t="shared" si="100"/>
        <v>SK3WK0027</v>
      </c>
      <c r="B1054" s="143" t="str">
        <f t="shared" si="101"/>
        <v>Jul2026_SK3WK0027</v>
      </c>
      <c r="C1054" s="143" t="str">
        <f>IF(A1054="","",IF(COUNTIF($B$2:B1053,B1054)&gt;0,"⚠ DUPLICATE","OK"))</f>
        <v>OK</v>
      </c>
      <c r="D1054" s="146" t="str">
        <f>IF($A1054="","",IF(ISNA(_xlfn.XLOOKUP(TRIM($A1054),MASTER_Workers!$B$2:$B$474,MASTER_Workers!$B$2:$B$474)),"Master Missing","OK"))</f>
        <v>OK</v>
      </c>
      <c r="E1054" s="146" t="str">
        <f>IF(A1054="","",IF(COUNTIF(Month_Engine!B:B,TRIM(J1054))&gt;0,"OK","Missing"))</f>
        <v>OK</v>
      </c>
      <c r="F1054" s="146">
        <f t="shared" si="102"/>
        <v>31</v>
      </c>
      <c r="G1054" s="146">
        <f t="shared" si="104"/>
        <v>18.5</v>
      </c>
      <c r="H1054" s="150" t="str">
        <f t="shared" si="98"/>
        <v>OK</v>
      </c>
      <c r="I1054" s="432">
        <v>46234</v>
      </c>
      <c r="J1054" s="125" t="s">
        <v>902</v>
      </c>
      <c r="K1054" s="125" t="s">
        <v>903</v>
      </c>
      <c r="L1054" s="125">
        <v>17</v>
      </c>
      <c r="M1054" s="125">
        <v>9.5</v>
      </c>
      <c r="N1054" s="125">
        <v>3</v>
      </c>
      <c r="O1054" s="125">
        <v>0</v>
      </c>
      <c r="P1054" s="125">
        <v>1.5</v>
      </c>
      <c r="Q1054" s="125">
        <v>0</v>
      </c>
      <c r="S1054" s="146" t="str">
        <f t="shared" si="99"/>
        <v>Worker-Com-3</v>
      </c>
    </row>
    <row r="1055" spans="1:19" hidden="1" x14ac:dyDescent="0.45">
      <c r="A1055" s="144" t="str">
        <f t="shared" si="100"/>
        <v>SK3WK0031</v>
      </c>
      <c r="B1055" s="143" t="str">
        <f t="shared" si="101"/>
        <v>Jul2026_SK3WK0031</v>
      </c>
      <c r="C1055" s="143" t="str">
        <f>IF(A1055="","",IF(COUNTIF($B$2:B1054,B1055)&gt;0,"⚠ DUPLICATE","OK"))</f>
        <v>OK</v>
      </c>
      <c r="D1055" s="146" t="str">
        <f>IF($A1055="","",IF(ISNA(_xlfn.XLOOKUP(TRIM($A1055),MASTER_Workers!$B$2:$B$474,MASTER_Workers!$B$2:$B$474)),"Master Missing","OK"))</f>
        <v>OK</v>
      </c>
      <c r="E1055" s="146" t="str">
        <f>IF(A1055="","",IF(COUNTIF(Month_Engine!B:B,TRIM(J1055))&gt;0,"OK","Missing"))</f>
        <v>OK</v>
      </c>
      <c r="F1055" s="146">
        <f t="shared" si="102"/>
        <v>31</v>
      </c>
      <c r="G1055" s="146">
        <f t="shared" si="104"/>
        <v>23</v>
      </c>
      <c r="H1055" s="150" t="str">
        <f t="shared" si="98"/>
        <v>OK</v>
      </c>
      <c r="I1055" s="432">
        <v>46234</v>
      </c>
      <c r="J1055" s="125" t="s">
        <v>904</v>
      </c>
      <c r="K1055" s="125" t="s">
        <v>905</v>
      </c>
      <c r="L1055" s="125">
        <v>21</v>
      </c>
      <c r="M1055" s="125">
        <v>4</v>
      </c>
      <c r="N1055" s="125">
        <v>4</v>
      </c>
      <c r="O1055" s="125">
        <v>0</v>
      </c>
      <c r="P1055" s="125">
        <v>2</v>
      </c>
      <c r="Q1055" s="125">
        <v>0</v>
      </c>
      <c r="S1055" s="146" t="str">
        <f t="shared" si="99"/>
        <v>Worker-Com-3</v>
      </c>
    </row>
    <row r="1056" spans="1:19" hidden="1" x14ac:dyDescent="0.45">
      <c r="A1056" s="144" t="str">
        <f t="shared" si="100"/>
        <v>SK3WK0034</v>
      </c>
      <c r="B1056" s="143" t="str">
        <f t="shared" si="101"/>
        <v>Jul2026_SK3WK0034</v>
      </c>
      <c r="C1056" s="143" t="str">
        <f>IF(A1056="","",IF(COUNTIF($B$2:B1055,B1056)&gt;0,"⚠ DUPLICATE","OK"))</f>
        <v>OK</v>
      </c>
      <c r="D1056" s="146" t="str">
        <f>IF($A1056="","",IF(ISNA(_xlfn.XLOOKUP(TRIM($A1056),MASTER_Workers!$B$2:$B$474,MASTER_Workers!$B$2:$B$474)),"Master Missing","OK"))</f>
        <v>OK</v>
      </c>
      <c r="E1056" s="146" t="str">
        <f>IF(A1056="","",IF(COUNTIF(Month_Engine!B:B,TRIM(J1056))&gt;0,"OK","Missing"))</f>
        <v>OK</v>
      </c>
      <c r="F1056" s="146">
        <f t="shared" si="102"/>
        <v>31</v>
      </c>
      <c r="G1056" s="146">
        <f t="shared" si="104"/>
        <v>21</v>
      </c>
      <c r="H1056" s="150" t="str">
        <f t="shared" si="98"/>
        <v>OK</v>
      </c>
      <c r="I1056" s="432">
        <v>46234</v>
      </c>
      <c r="J1056" s="125" t="s">
        <v>908</v>
      </c>
      <c r="K1056" s="125" t="s">
        <v>909</v>
      </c>
      <c r="L1056" s="125">
        <v>21</v>
      </c>
      <c r="M1056" s="125">
        <v>6</v>
      </c>
      <c r="N1056" s="125">
        <v>4</v>
      </c>
      <c r="O1056" s="125">
        <v>0</v>
      </c>
      <c r="P1056" s="125">
        <v>0</v>
      </c>
      <c r="Q1056" s="125">
        <v>0</v>
      </c>
      <c r="S1056" s="146" t="str">
        <f t="shared" si="99"/>
        <v>Worker-Com-3</v>
      </c>
    </row>
    <row r="1057" spans="1:19" hidden="1" x14ac:dyDescent="0.45">
      <c r="A1057" s="144" t="str">
        <f t="shared" si="100"/>
        <v>SK3WK0035</v>
      </c>
      <c r="B1057" s="143" t="str">
        <f t="shared" si="101"/>
        <v>Jul2026_SK3WK0035</v>
      </c>
      <c r="C1057" s="143" t="str">
        <f>IF(A1057="","",IF(COUNTIF($B$2:B1056,B1057)&gt;0,"⚠ DUPLICATE","OK"))</f>
        <v>OK</v>
      </c>
      <c r="D1057" s="146" t="str">
        <f>IF($A1057="","",IF(ISNA(_xlfn.XLOOKUP(TRIM($A1057),MASTER_Workers!$B$2:$B$474,MASTER_Workers!$B$2:$B$474)),"Master Missing","OK"))</f>
        <v>OK</v>
      </c>
      <c r="E1057" s="146" t="str">
        <f>IF(A1057="","",IF(COUNTIF(Month_Engine!B:B,TRIM(J1057))&gt;0,"OK","Missing"))</f>
        <v>OK</v>
      </c>
      <c r="F1057" s="146">
        <f t="shared" si="102"/>
        <v>31</v>
      </c>
      <c r="G1057" s="146">
        <f t="shared" si="104"/>
        <v>22</v>
      </c>
      <c r="H1057" s="150" t="str">
        <f t="shared" si="98"/>
        <v>OK</v>
      </c>
      <c r="I1057" s="432">
        <v>46234</v>
      </c>
      <c r="J1057" s="125" t="s">
        <v>910</v>
      </c>
      <c r="K1057" s="125" t="s">
        <v>911</v>
      </c>
      <c r="L1057" s="125">
        <v>20</v>
      </c>
      <c r="M1057" s="125">
        <v>5</v>
      </c>
      <c r="N1057" s="125">
        <v>4</v>
      </c>
      <c r="O1057" s="125">
        <v>0</v>
      </c>
      <c r="P1057" s="125">
        <v>2</v>
      </c>
      <c r="Q1057" s="125">
        <v>0</v>
      </c>
      <c r="S1057" s="146" t="str">
        <f t="shared" si="99"/>
        <v>Worker-Com-3</v>
      </c>
    </row>
    <row r="1058" spans="1:19" hidden="1" x14ac:dyDescent="0.45">
      <c r="A1058" s="144" t="str">
        <f t="shared" si="100"/>
        <v>SK3WK0037</v>
      </c>
      <c r="B1058" s="143" t="str">
        <f t="shared" si="101"/>
        <v>Jul2026_SK3WK0037</v>
      </c>
      <c r="C1058" s="143" t="str">
        <f>IF(A1058="","",IF(COUNTIF($B$2:B1057,B1058)&gt;0,"⚠ DUPLICATE","OK"))</f>
        <v>OK</v>
      </c>
      <c r="D1058" s="146" t="str">
        <f>IF($A1058="","",IF(ISNA(_xlfn.XLOOKUP(TRIM($A1058),MASTER_Workers!$B$2:$B$474,MASTER_Workers!$B$2:$B$474)),"Master Missing","OK"))</f>
        <v>OK</v>
      </c>
      <c r="E1058" s="146" t="str">
        <f>IF(A1058="","",IF(COUNTIF(Month_Engine!B:B,TRIM(J1058))&gt;0,"OK","Missing"))</f>
        <v>OK</v>
      </c>
      <c r="F1058" s="146">
        <f t="shared" si="102"/>
        <v>31</v>
      </c>
      <c r="G1058" s="146">
        <f t="shared" si="104"/>
        <v>21</v>
      </c>
      <c r="H1058" s="150" t="str">
        <f t="shared" si="98"/>
        <v>OK</v>
      </c>
      <c r="I1058" s="432">
        <v>46234</v>
      </c>
      <c r="J1058" s="125" t="s">
        <v>912</v>
      </c>
      <c r="K1058" s="125" t="s">
        <v>913</v>
      </c>
      <c r="L1058" s="125">
        <v>19</v>
      </c>
      <c r="M1058" s="125">
        <v>6</v>
      </c>
      <c r="N1058" s="125">
        <v>4</v>
      </c>
      <c r="O1058" s="125">
        <v>0</v>
      </c>
      <c r="P1058" s="125">
        <v>2</v>
      </c>
      <c r="Q1058" s="125">
        <v>0</v>
      </c>
      <c r="S1058" s="146" t="str">
        <f t="shared" si="99"/>
        <v>Worker-Com-3</v>
      </c>
    </row>
    <row r="1059" spans="1:19" hidden="1" x14ac:dyDescent="0.45">
      <c r="A1059" s="144" t="str">
        <f t="shared" si="100"/>
        <v>SK3WK0039</v>
      </c>
      <c r="B1059" s="143" t="str">
        <f t="shared" si="101"/>
        <v>Jul2026_SK3WK0039</v>
      </c>
      <c r="C1059" s="143" t="str">
        <f>IF(A1059="","",IF(COUNTIF($B$2:B1058,B1059)&gt;0,"⚠ DUPLICATE","OK"))</f>
        <v>OK</v>
      </c>
      <c r="D1059" s="146" t="str">
        <f>IF($A1059="","",IF(ISNA(_xlfn.XLOOKUP(TRIM($A1059),MASTER_Workers!$B$2:$B$474,MASTER_Workers!$B$2:$B$474)),"Master Missing","OK"))</f>
        <v>OK</v>
      </c>
      <c r="E1059" s="146" t="str">
        <f>IF(A1059="","",IF(COUNTIF(Month_Engine!B:B,TRIM(J1059))&gt;0,"OK","Missing"))</f>
        <v>OK</v>
      </c>
      <c r="F1059" s="146">
        <f t="shared" si="102"/>
        <v>31</v>
      </c>
      <c r="G1059" s="146">
        <f t="shared" si="104"/>
        <v>21</v>
      </c>
      <c r="H1059" s="150" t="str">
        <f t="shared" si="98"/>
        <v>OK</v>
      </c>
      <c r="I1059" s="432">
        <v>46234</v>
      </c>
      <c r="J1059" s="125" t="s">
        <v>914</v>
      </c>
      <c r="K1059" s="125" t="s">
        <v>915</v>
      </c>
      <c r="L1059" s="125">
        <v>19</v>
      </c>
      <c r="M1059" s="125">
        <v>6</v>
      </c>
      <c r="N1059" s="125">
        <v>4</v>
      </c>
      <c r="O1059" s="125">
        <v>0</v>
      </c>
      <c r="P1059" s="125">
        <v>2</v>
      </c>
      <c r="Q1059" s="125">
        <v>0</v>
      </c>
      <c r="S1059" s="146" t="str">
        <f t="shared" si="99"/>
        <v>Worker-Com-3</v>
      </c>
    </row>
    <row r="1060" spans="1:19" hidden="1" x14ac:dyDescent="0.45">
      <c r="A1060" s="144" t="str">
        <f t="shared" si="100"/>
        <v>SK3WK0040</v>
      </c>
      <c r="B1060" s="143" t="str">
        <f t="shared" si="101"/>
        <v>Jul2026_SK3WK0040</v>
      </c>
      <c r="C1060" s="143" t="str">
        <f>IF(A1060="","",IF(COUNTIF($B$2:B1059,B1060)&gt;0,"⚠ DUPLICATE","OK"))</f>
        <v>OK</v>
      </c>
      <c r="D1060" s="146" t="str">
        <f>IF($A1060="","",IF(ISNA(_xlfn.XLOOKUP(TRIM($A1060),MASTER_Workers!$B$2:$B$474,MASTER_Workers!$B$2:$B$474)),"Master Missing","OK"))</f>
        <v>OK</v>
      </c>
      <c r="E1060" s="146" t="str">
        <f>IF(A1060="","",IF(COUNTIF(Month_Engine!B:B,TRIM(J1060))&gt;0,"OK","Missing"))</f>
        <v>OK</v>
      </c>
      <c r="F1060" s="146">
        <f t="shared" si="102"/>
        <v>31</v>
      </c>
      <c r="G1060" s="146">
        <f t="shared" si="104"/>
        <v>26</v>
      </c>
      <c r="H1060" s="150" t="str">
        <f t="shared" si="98"/>
        <v>OK</v>
      </c>
      <c r="I1060" s="432">
        <v>46234</v>
      </c>
      <c r="J1060" s="125" t="s">
        <v>916</v>
      </c>
      <c r="K1060" s="125" t="s">
        <v>917</v>
      </c>
      <c r="L1060" s="125">
        <v>24</v>
      </c>
      <c r="M1060" s="125">
        <v>1</v>
      </c>
      <c r="N1060" s="125">
        <v>4</v>
      </c>
      <c r="O1060" s="125">
        <v>0</v>
      </c>
      <c r="P1060" s="125">
        <v>2</v>
      </c>
      <c r="Q1060" s="125">
        <v>0</v>
      </c>
      <c r="S1060" s="146" t="str">
        <f t="shared" si="99"/>
        <v>Worker-Com-3</v>
      </c>
    </row>
    <row r="1061" spans="1:19" hidden="1" x14ac:dyDescent="0.45">
      <c r="A1061" s="144" t="str">
        <f t="shared" si="100"/>
        <v>SK3WK0041</v>
      </c>
      <c r="B1061" s="143" t="str">
        <f t="shared" si="101"/>
        <v>Jul2026_SK3WK0041</v>
      </c>
      <c r="C1061" s="143" t="str">
        <f>IF(A1061="","",IF(COUNTIF($B$2:B1060,B1061)&gt;0,"⚠ DUPLICATE","OK"))</f>
        <v>OK</v>
      </c>
      <c r="D1061" s="146" t="str">
        <f>IF($A1061="","",IF(ISNA(_xlfn.XLOOKUP(TRIM($A1061),MASTER_Workers!$B$2:$B$474,MASTER_Workers!$B$2:$B$474)),"Master Missing","OK"))</f>
        <v>OK</v>
      </c>
      <c r="E1061" s="146" t="str">
        <f>IF(A1061="","",IF(COUNTIF(Month_Engine!B:B,TRIM(J1061))&gt;0,"OK","Missing"))</f>
        <v>OK</v>
      </c>
      <c r="F1061" s="146">
        <f t="shared" si="102"/>
        <v>31</v>
      </c>
      <c r="G1061" s="146">
        <f t="shared" si="104"/>
        <v>22</v>
      </c>
      <c r="H1061" s="150" t="str">
        <f t="shared" si="98"/>
        <v>OK</v>
      </c>
      <c r="I1061" s="432">
        <v>46234</v>
      </c>
      <c r="J1061" s="125" t="s">
        <v>918</v>
      </c>
      <c r="K1061" s="125" t="s">
        <v>919</v>
      </c>
      <c r="L1061" s="125">
        <v>20</v>
      </c>
      <c r="M1061" s="125">
        <v>5</v>
      </c>
      <c r="N1061" s="125">
        <v>4</v>
      </c>
      <c r="O1061" s="125">
        <v>0</v>
      </c>
      <c r="P1061" s="125">
        <v>2</v>
      </c>
      <c r="Q1061" s="125">
        <v>0</v>
      </c>
      <c r="S1061" s="146" t="str">
        <f t="shared" si="99"/>
        <v>Worker-Com-3</v>
      </c>
    </row>
    <row r="1062" spans="1:19" hidden="1" x14ac:dyDescent="0.45">
      <c r="A1062" s="144" t="str">
        <f t="shared" si="100"/>
        <v>SK3WK0042</v>
      </c>
      <c r="B1062" s="143" t="str">
        <f t="shared" si="101"/>
        <v>Jul2026_SK3WK0042</v>
      </c>
      <c r="C1062" s="143" t="str">
        <f>IF(A1062="","",IF(COUNTIF($B$2:B1061,B1062)&gt;0,"⚠ DUPLICATE","OK"))</f>
        <v>OK</v>
      </c>
      <c r="D1062" s="146" t="str">
        <f>IF($A1062="","",IF(ISNA(_xlfn.XLOOKUP(TRIM($A1062),MASTER_Workers!$B$2:$B$474,MASTER_Workers!$B$2:$B$474)),"Master Missing","OK"))</f>
        <v>OK</v>
      </c>
      <c r="E1062" s="146" t="str">
        <f>IF(A1062="","",IF(COUNTIF(Month_Engine!B:B,TRIM(J1062))&gt;0,"OK","Missing"))</f>
        <v>OK</v>
      </c>
      <c r="F1062" s="146">
        <f t="shared" si="102"/>
        <v>31</v>
      </c>
      <c r="G1062" s="146">
        <f t="shared" si="104"/>
        <v>26</v>
      </c>
      <c r="H1062" s="150" t="str">
        <f t="shared" si="98"/>
        <v>OK</v>
      </c>
      <c r="I1062" s="432">
        <v>46234</v>
      </c>
      <c r="J1062" s="125" t="s">
        <v>920</v>
      </c>
      <c r="K1062" s="125" t="s">
        <v>921</v>
      </c>
      <c r="L1062" s="125">
        <v>24</v>
      </c>
      <c r="M1062" s="125">
        <v>1</v>
      </c>
      <c r="N1062" s="125">
        <v>4</v>
      </c>
      <c r="O1062" s="125">
        <v>0</v>
      </c>
      <c r="P1062" s="125">
        <v>2</v>
      </c>
      <c r="Q1062" s="125">
        <v>0</v>
      </c>
      <c r="S1062" s="146" t="str">
        <f t="shared" si="99"/>
        <v>Worker-Com-3</v>
      </c>
    </row>
    <row r="1063" spans="1:19" hidden="1" x14ac:dyDescent="0.45">
      <c r="A1063" s="144" t="str">
        <f t="shared" si="100"/>
        <v>SK3WK0043</v>
      </c>
      <c r="B1063" s="143" t="str">
        <f t="shared" si="101"/>
        <v>Jul2026_SK3WK0043</v>
      </c>
      <c r="C1063" s="143" t="str">
        <f>IF(A1063="","",IF(COUNTIF($B$2:B1062,B1063)&gt;0,"⚠ DUPLICATE","OK"))</f>
        <v>OK</v>
      </c>
      <c r="D1063" s="146" t="str">
        <f>IF($A1063="","",IF(ISNA(_xlfn.XLOOKUP(TRIM($A1063),MASTER_Workers!$B$2:$B$474,MASTER_Workers!$B$2:$B$474)),"Master Missing","OK"))</f>
        <v>OK</v>
      </c>
      <c r="E1063" s="146" t="str">
        <f>IF(A1063="","",IF(COUNTIF(Month_Engine!B:B,TRIM(J1063))&gt;0,"OK","Missing"))</f>
        <v>OK</v>
      </c>
      <c r="F1063" s="146">
        <f t="shared" si="102"/>
        <v>31</v>
      </c>
      <c r="G1063" s="146">
        <f t="shared" si="104"/>
        <v>25</v>
      </c>
      <c r="H1063" s="150" t="str">
        <f t="shared" si="98"/>
        <v>OK</v>
      </c>
      <c r="I1063" s="432">
        <v>46234</v>
      </c>
      <c r="J1063" s="125" t="s">
        <v>922</v>
      </c>
      <c r="K1063" s="125" t="s">
        <v>923</v>
      </c>
      <c r="L1063" s="125">
        <v>21</v>
      </c>
      <c r="M1063" s="125">
        <v>2</v>
      </c>
      <c r="N1063" s="125">
        <v>4</v>
      </c>
      <c r="O1063" s="125">
        <v>0</v>
      </c>
      <c r="P1063" s="125">
        <v>4</v>
      </c>
      <c r="Q1063" s="125">
        <v>0</v>
      </c>
      <c r="S1063" s="146" t="str">
        <f t="shared" si="99"/>
        <v>Worker-Com-3</v>
      </c>
    </row>
    <row r="1064" spans="1:19" hidden="1" x14ac:dyDescent="0.45">
      <c r="A1064" s="144" t="str">
        <f t="shared" si="100"/>
        <v>SK3WK0044</v>
      </c>
      <c r="B1064" s="143" t="str">
        <f t="shared" si="101"/>
        <v>Jul2026_SK3WK0044</v>
      </c>
      <c r="C1064" s="143" t="str">
        <f>IF(A1064="","",IF(COUNTIF($B$2:B1063,B1064)&gt;0,"⚠ DUPLICATE","OK"))</f>
        <v>OK</v>
      </c>
      <c r="D1064" s="146" t="str">
        <f>IF($A1064="","",IF(ISNA(_xlfn.XLOOKUP(TRIM($A1064),MASTER_Workers!$B$2:$B$474,MASTER_Workers!$B$2:$B$474)),"Master Missing","OK"))</f>
        <v>OK</v>
      </c>
      <c r="E1064" s="146" t="str">
        <f>IF(A1064="","",IF(COUNTIF(Month_Engine!B:B,TRIM(J1064))&gt;0,"OK","Missing"))</f>
        <v>OK</v>
      </c>
      <c r="F1064" s="146">
        <f t="shared" si="102"/>
        <v>31</v>
      </c>
      <c r="G1064" s="146">
        <f t="shared" si="104"/>
        <v>26</v>
      </c>
      <c r="H1064" s="150" t="str">
        <f t="shared" si="98"/>
        <v>OK</v>
      </c>
      <c r="I1064" s="432">
        <v>46234</v>
      </c>
      <c r="J1064" s="125" t="s">
        <v>924</v>
      </c>
      <c r="K1064" s="125" t="s">
        <v>925</v>
      </c>
      <c r="L1064" s="125">
        <v>23.5</v>
      </c>
      <c r="M1064" s="125">
        <v>1</v>
      </c>
      <c r="N1064" s="125">
        <v>4</v>
      </c>
      <c r="O1064" s="125">
        <v>0</v>
      </c>
      <c r="P1064" s="125">
        <v>2.5</v>
      </c>
      <c r="Q1064" s="125">
        <v>0</v>
      </c>
      <c r="S1064" s="146" t="str">
        <f t="shared" si="99"/>
        <v>Worker-Com-3</v>
      </c>
    </row>
    <row r="1065" spans="1:19" hidden="1" x14ac:dyDescent="0.45">
      <c r="A1065" s="144" t="str">
        <f t="shared" si="100"/>
        <v>SK3WK0045</v>
      </c>
      <c r="B1065" s="143" t="str">
        <f t="shared" si="101"/>
        <v>Jul2026_SK3WK0045</v>
      </c>
      <c r="C1065" s="143" t="str">
        <f>IF(A1065="","",IF(COUNTIF($B$2:B1064,B1065)&gt;0,"⚠ DUPLICATE","OK"))</f>
        <v>OK</v>
      </c>
      <c r="D1065" s="146" t="str">
        <f>IF($A1065="","",IF(ISNA(_xlfn.XLOOKUP(TRIM($A1065),MASTER_Workers!$B$2:$B$474,MASTER_Workers!$B$2:$B$474)),"Master Missing","OK"))</f>
        <v>OK</v>
      </c>
      <c r="E1065" s="146" t="str">
        <f>IF(A1065="","",IF(COUNTIF(Month_Engine!B:B,TRIM(J1065))&gt;0,"OK","Missing"))</f>
        <v>OK</v>
      </c>
      <c r="F1065" s="146">
        <f t="shared" si="102"/>
        <v>31</v>
      </c>
      <c r="G1065" s="146">
        <f t="shared" si="104"/>
        <v>17</v>
      </c>
      <c r="H1065" s="150" t="str">
        <f t="shared" si="98"/>
        <v>OK</v>
      </c>
      <c r="I1065" s="432">
        <v>46234</v>
      </c>
      <c r="J1065" s="125" t="s">
        <v>926</v>
      </c>
      <c r="K1065" s="125" t="s">
        <v>927</v>
      </c>
      <c r="L1065" s="125">
        <v>17</v>
      </c>
      <c r="M1065" s="125">
        <v>11</v>
      </c>
      <c r="N1065" s="125">
        <v>3</v>
      </c>
      <c r="O1065" s="125">
        <v>0</v>
      </c>
      <c r="P1065" s="125">
        <v>0</v>
      </c>
      <c r="Q1065" s="125">
        <v>0</v>
      </c>
      <c r="S1065" s="146" t="str">
        <f t="shared" si="99"/>
        <v>Worker-Com-3</v>
      </c>
    </row>
    <row r="1066" spans="1:19" hidden="1" x14ac:dyDescent="0.45">
      <c r="A1066" s="144" t="str">
        <f t="shared" si="100"/>
        <v>SK3WK0046</v>
      </c>
      <c r="B1066" s="143" t="str">
        <f t="shared" si="101"/>
        <v>Jul2026_SK3WK0046</v>
      </c>
      <c r="C1066" s="143" t="str">
        <f>IF(A1066="","",IF(COUNTIF($B$2:B1065,B1066)&gt;0,"⚠ DUPLICATE","OK"))</f>
        <v>OK</v>
      </c>
      <c r="D1066" s="146" t="str">
        <f>IF($A1066="","",IF(ISNA(_xlfn.XLOOKUP(TRIM($A1066),MASTER_Workers!$B$2:$B$474,MASTER_Workers!$B$2:$B$474)),"Master Missing","OK"))</f>
        <v>OK</v>
      </c>
      <c r="E1066" s="146" t="str">
        <f>IF(A1066="","",IF(COUNTIF(Month_Engine!B:B,TRIM(J1066))&gt;0,"OK","Missing"))</f>
        <v>OK</v>
      </c>
      <c r="F1066" s="146">
        <f t="shared" si="102"/>
        <v>31</v>
      </c>
      <c r="G1066" s="146">
        <f t="shared" si="104"/>
        <v>22</v>
      </c>
      <c r="H1066" s="150" t="str">
        <f t="shared" si="98"/>
        <v>OK</v>
      </c>
      <c r="I1066" s="432">
        <v>46234</v>
      </c>
      <c r="J1066" s="125" t="s">
        <v>928</v>
      </c>
      <c r="K1066" s="125" t="s">
        <v>929</v>
      </c>
      <c r="L1066" s="125">
        <v>22</v>
      </c>
      <c r="M1066" s="125">
        <v>5</v>
      </c>
      <c r="N1066" s="125">
        <v>4</v>
      </c>
      <c r="O1066" s="125">
        <v>0</v>
      </c>
      <c r="P1066" s="125">
        <v>0</v>
      </c>
      <c r="Q1066" s="125">
        <v>0</v>
      </c>
      <c r="S1066" s="146" t="str">
        <f t="shared" si="99"/>
        <v>Worker-Com-3</v>
      </c>
    </row>
    <row r="1067" spans="1:19" x14ac:dyDescent="0.45">
      <c r="A1067" s="144" t="str">
        <f t="shared" si="100"/>
        <v>SK3CW0002</v>
      </c>
      <c r="B1067" s="143" t="str">
        <f t="shared" si="101"/>
        <v>Jul2026_SK3CW0002</v>
      </c>
      <c r="C1067" s="143" t="str">
        <f>IF(A1067="","",IF(COUNTIF($B$2:B1066,B1067)&gt;0,"⚠ DUPLICATE","OK"))</f>
        <v>OK</v>
      </c>
      <c r="D1067" s="146" t="str">
        <f>IF($A1067="","",IF(ISNA(_xlfn.XLOOKUP(TRIM($A1067),MASTER_Workers!$B$2:$B$474,MASTER_Workers!$B$2:$B$474)),"Master Missing","OK"))</f>
        <v>OK</v>
      </c>
      <c r="E1067" s="146" t="str">
        <f>IF(A1067="","",IF(COUNTIF(Month_Engine!B:B,TRIM(J1067))&gt;0,"OK","Missing"))</f>
        <v>OK</v>
      </c>
      <c r="F1067" s="146">
        <f t="shared" si="102"/>
        <v>31</v>
      </c>
      <c r="G1067" s="146">
        <f t="shared" si="104"/>
        <v>17</v>
      </c>
      <c r="H1067" s="150" t="str">
        <f t="shared" si="98"/>
        <v>OK</v>
      </c>
      <c r="I1067" s="432">
        <v>46234</v>
      </c>
      <c r="J1067" s="125" t="s">
        <v>616</v>
      </c>
      <c r="K1067" s="125" t="s">
        <v>617</v>
      </c>
      <c r="L1067" s="125">
        <v>17</v>
      </c>
      <c r="M1067" s="125">
        <v>9</v>
      </c>
      <c r="N1067" s="125">
        <v>5</v>
      </c>
      <c r="O1067" s="125">
        <v>0</v>
      </c>
      <c r="P1067" s="125">
        <v>0</v>
      </c>
      <c r="Q1067" s="125">
        <v>0</v>
      </c>
      <c r="S1067" s="146" t="str">
        <f t="shared" si="99"/>
        <v>Worker-3</v>
      </c>
    </row>
    <row r="1068" spans="1:19" x14ac:dyDescent="0.45">
      <c r="A1068" s="144" t="str">
        <f t="shared" si="100"/>
        <v>SK3CW0004</v>
      </c>
      <c r="B1068" s="143" t="str">
        <f t="shared" si="101"/>
        <v>Jul2026_SK3CW0004</v>
      </c>
      <c r="C1068" s="143" t="str">
        <f>IF(A1068="","",IF(COUNTIF($B$2:B1067,B1068)&gt;0,"⚠ DUPLICATE","OK"))</f>
        <v>OK</v>
      </c>
      <c r="D1068" s="146" t="str">
        <f>IF($A1068="","",IF(ISNA(_xlfn.XLOOKUP(TRIM($A1068),MASTER_Workers!$B$2:$B$474,MASTER_Workers!$B$2:$B$474)),"Master Missing","OK"))</f>
        <v>OK</v>
      </c>
      <c r="E1068" s="146" t="str">
        <f>IF(A1068="","",IF(COUNTIF(Month_Engine!B:B,TRIM(J1068))&gt;0,"OK","Missing"))</f>
        <v>OK</v>
      </c>
      <c r="F1068" s="146">
        <f t="shared" si="102"/>
        <v>31</v>
      </c>
      <c r="G1068" s="146">
        <f t="shared" si="104"/>
        <v>19</v>
      </c>
      <c r="H1068" s="150" t="str">
        <f t="shared" si="98"/>
        <v>OK</v>
      </c>
      <c r="I1068" s="432">
        <v>46234</v>
      </c>
      <c r="J1068" s="125" t="s">
        <v>618</v>
      </c>
      <c r="K1068" s="125" t="s">
        <v>619</v>
      </c>
      <c r="L1068" s="125">
        <v>19</v>
      </c>
      <c r="M1068" s="125">
        <v>7</v>
      </c>
      <c r="N1068" s="125">
        <v>5</v>
      </c>
      <c r="O1068" s="125">
        <v>0</v>
      </c>
      <c r="P1068" s="125">
        <v>0</v>
      </c>
      <c r="Q1068" s="125">
        <v>0</v>
      </c>
      <c r="S1068" s="146" t="str">
        <f t="shared" si="99"/>
        <v>Worker-3</v>
      </c>
    </row>
    <row r="1069" spans="1:19" x14ac:dyDescent="0.45">
      <c r="A1069" s="144" t="str">
        <f t="shared" si="100"/>
        <v>SK3CW0006</v>
      </c>
      <c r="B1069" s="143" t="str">
        <f t="shared" si="101"/>
        <v>Jul2026_SK3CW0006</v>
      </c>
      <c r="C1069" s="143" t="str">
        <f>IF(A1069="","",IF(COUNTIF($B$2:B1068,B1069)&gt;0,"⚠ DUPLICATE","OK"))</f>
        <v>OK</v>
      </c>
      <c r="D1069" s="146" t="str">
        <f>IF($A1069="","",IF(ISNA(_xlfn.XLOOKUP(TRIM($A1069),MASTER_Workers!$B$2:$B$474,MASTER_Workers!$B$2:$B$474)),"Master Missing","OK"))</f>
        <v>OK</v>
      </c>
      <c r="E1069" s="146" t="str">
        <f>IF(A1069="","",IF(COUNTIF(Month_Engine!B:B,TRIM(J1069))&gt;0,"OK","Missing"))</f>
        <v>OK</v>
      </c>
      <c r="F1069" s="146">
        <f t="shared" si="102"/>
        <v>31</v>
      </c>
      <c r="G1069" s="146">
        <f t="shared" si="104"/>
        <v>17</v>
      </c>
      <c r="H1069" s="150" t="str">
        <f t="shared" si="98"/>
        <v>OK</v>
      </c>
      <c r="I1069" s="432">
        <v>46234</v>
      </c>
      <c r="J1069" s="125" t="s">
        <v>620</v>
      </c>
      <c r="K1069" s="125" t="s">
        <v>621</v>
      </c>
      <c r="L1069" s="125">
        <v>17</v>
      </c>
      <c r="M1069" s="125">
        <v>9</v>
      </c>
      <c r="N1069" s="125">
        <v>5</v>
      </c>
      <c r="O1069" s="125">
        <v>0</v>
      </c>
      <c r="P1069" s="125">
        <v>0</v>
      </c>
      <c r="Q1069" s="125">
        <v>0</v>
      </c>
      <c r="S1069" s="146" t="str">
        <f t="shared" si="99"/>
        <v>Worker-3</v>
      </c>
    </row>
    <row r="1070" spans="1:19" x14ac:dyDescent="0.45">
      <c r="A1070" s="144" t="str">
        <f t="shared" si="100"/>
        <v>SK3CW0010</v>
      </c>
      <c r="B1070" s="143" t="str">
        <f t="shared" si="101"/>
        <v>Jul2026_SK3CW0010</v>
      </c>
      <c r="C1070" s="143" t="str">
        <f>IF(A1070="","",IF(COUNTIF($B$2:B1069,B1070)&gt;0,"⚠ DUPLICATE","OK"))</f>
        <v>OK</v>
      </c>
      <c r="D1070" s="146" t="str">
        <f>IF($A1070="","",IF(ISNA(_xlfn.XLOOKUP(TRIM($A1070),MASTER_Workers!$B$2:$B$474,MASTER_Workers!$B$2:$B$474)),"Master Missing","OK"))</f>
        <v>OK</v>
      </c>
      <c r="E1070" s="146" t="str">
        <f>IF(A1070="","",IF(COUNTIF(Month_Engine!B:B,TRIM(J1070))&gt;0,"OK","Missing"))</f>
        <v>OK</v>
      </c>
      <c r="F1070" s="146">
        <f t="shared" si="102"/>
        <v>31</v>
      </c>
      <c r="G1070" s="146">
        <f t="shared" si="104"/>
        <v>24</v>
      </c>
      <c r="H1070" s="150" t="str">
        <f t="shared" si="98"/>
        <v>OK</v>
      </c>
      <c r="I1070" s="432">
        <v>46234</v>
      </c>
      <c r="J1070" s="125" t="s">
        <v>622</v>
      </c>
      <c r="K1070" s="125" t="s">
        <v>623</v>
      </c>
      <c r="L1070" s="125">
        <v>24</v>
      </c>
      <c r="M1070" s="125">
        <v>2</v>
      </c>
      <c r="N1070" s="125">
        <v>5</v>
      </c>
      <c r="O1070" s="125">
        <v>0</v>
      </c>
      <c r="P1070" s="125">
        <v>0</v>
      </c>
      <c r="Q1070" s="125">
        <v>0</v>
      </c>
      <c r="S1070" s="146" t="str">
        <f t="shared" si="99"/>
        <v>Worker-3</v>
      </c>
    </row>
    <row r="1071" spans="1:19" x14ac:dyDescent="0.45">
      <c r="A1071" s="144" t="str">
        <f t="shared" si="100"/>
        <v>SK3CW0013</v>
      </c>
      <c r="B1071" s="143" t="str">
        <f t="shared" si="101"/>
        <v>Jul2026_SK3CW0013</v>
      </c>
      <c r="C1071" s="143" t="str">
        <f>IF(A1071="","",IF(COUNTIF($B$2:B1070,B1071)&gt;0,"⚠ DUPLICATE","OK"))</f>
        <v>OK</v>
      </c>
      <c r="D1071" s="146" t="str">
        <f>IF($A1071="","",IF(ISNA(_xlfn.XLOOKUP(TRIM($A1071),MASTER_Workers!$B$2:$B$474,MASTER_Workers!$B$2:$B$474)),"Master Missing","OK"))</f>
        <v>OK</v>
      </c>
      <c r="E1071" s="146" t="str">
        <f>IF(A1071="","",IF(COUNTIF(Month_Engine!B:B,TRIM(J1071))&gt;0,"OK","Missing"))</f>
        <v>OK</v>
      </c>
      <c r="F1071" s="146">
        <f t="shared" si="102"/>
        <v>31</v>
      </c>
      <c r="G1071" s="146">
        <f t="shared" si="104"/>
        <v>10.5</v>
      </c>
      <c r="H1071" s="150" t="str">
        <f t="shared" si="98"/>
        <v>OK</v>
      </c>
      <c r="I1071" s="432">
        <v>46234</v>
      </c>
      <c r="J1071" s="125" t="s">
        <v>624</v>
      </c>
      <c r="K1071" s="125" t="s">
        <v>625</v>
      </c>
      <c r="L1071" s="125">
        <v>10.5</v>
      </c>
      <c r="M1071" s="125">
        <v>15.5</v>
      </c>
      <c r="N1071" s="125">
        <v>5</v>
      </c>
      <c r="O1071" s="125">
        <v>0</v>
      </c>
      <c r="P1071" s="125">
        <v>0</v>
      </c>
      <c r="Q1071" s="125">
        <v>0</v>
      </c>
      <c r="S1071" s="146" t="str">
        <f t="shared" si="99"/>
        <v>Worker-3</v>
      </c>
    </row>
    <row r="1072" spans="1:19" x14ac:dyDescent="0.45">
      <c r="A1072" s="144" t="str">
        <f t="shared" si="100"/>
        <v>SK3CW0014</v>
      </c>
      <c r="B1072" s="143" t="str">
        <f t="shared" si="101"/>
        <v>Jul2026_SK3CW0014</v>
      </c>
      <c r="C1072" s="143" t="str">
        <f>IF(A1072="","",IF(COUNTIF($B$2:B1071,B1072)&gt;0,"⚠ DUPLICATE","OK"))</f>
        <v>OK</v>
      </c>
      <c r="D1072" s="146" t="str">
        <f>IF($A1072="","",IF(ISNA(_xlfn.XLOOKUP(TRIM($A1072),MASTER_Workers!$B$2:$B$474,MASTER_Workers!$B$2:$B$474)),"Master Missing","OK"))</f>
        <v>OK</v>
      </c>
      <c r="E1072" s="146" t="str">
        <f>IF(A1072="","",IF(COUNTIF(Month_Engine!B:B,TRIM(J1072))&gt;0,"OK","Missing"))</f>
        <v>OK</v>
      </c>
      <c r="F1072" s="146">
        <f t="shared" si="102"/>
        <v>31</v>
      </c>
      <c r="G1072" s="146">
        <f t="shared" si="104"/>
        <v>17</v>
      </c>
      <c r="H1072" s="150" t="str">
        <f t="shared" si="98"/>
        <v>OK</v>
      </c>
      <c r="I1072" s="432">
        <v>46234</v>
      </c>
      <c r="J1072" s="125" t="s">
        <v>626</v>
      </c>
      <c r="K1072" s="125" t="s">
        <v>627</v>
      </c>
      <c r="L1072" s="125">
        <v>17</v>
      </c>
      <c r="M1072" s="125">
        <v>9</v>
      </c>
      <c r="N1072" s="125">
        <v>5</v>
      </c>
      <c r="O1072" s="125">
        <v>0</v>
      </c>
      <c r="P1072" s="125">
        <v>0</v>
      </c>
      <c r="Q1072" s="125">
        <v>0</v>
      </c>
      <c r="S1072" s="146" t="str">
        <f t="shared" si="99"/>
        <v>Worker-3</v>
      </c>
    </row>
    <row r="1073" spans="1:19" x14ac:dyDescent="0.45">
      <c r="A1073" s="144" t="str">
        <f t="shared" si="100"/>
        <v>SK3CW0016</v>
      </c>
      <c r="B1073" s="143" t="str">
        <f t="shared" si="101"/>
        <v>Jul2026_SK3CW0016</v>
      </c>
      <c r="C1073" s="143" t="str">
        <f>IF(A1073="","",IF(COUNTIF($B$2:B1072,B1073)&gt;0,"⚠ DUPLICATE","OK"))</f>
        <v>OK</v>
      </c>
      <c r="D1073" s="146" t="str">
        <f>IF($A1073="","",IF(ISNA(_xlfn.XLOOKUP(TRIM($A1073),MASTER_Workers!$B$2:$B$474,MASTER_Workers!$B$2:$B$474)),"Master Missing","OK"))</f>
        <v>OK</v>
      </c>
      <c r="E1073" s="146" t="str">
        <f>IF(A1073="","",IF(COUNTIF(Month_Engine!B:B,TRIM(J1073))&gt;0,"OK","Missing"))</f>
        <v>OK</v>
      </c>
      <c r="F1073" s="146">
        <f t="shared" si="102"/>
        <v>31</v>
      </c>
      <c r="G1073" s="146">
        <f t="shared" si="104"/>
        <v>19.5</v>
      </c>
      <c r="H1073" s="150" t="str">
        <f t="shared" si="98"/>
        <v>OK</v>
      </c>
      <c r="I1073" s="432">
        <v>46234</v>
      </c>
      <c r="J1073" s="125" t="s">
        <v>628</v>
      </c>
      <c r="K1073" s="125" t="s">
        <v>629</v>
      </c>
      <c r="L1073" s="125">
        <v>19.5</v>
      </c>
      <c r="M1073" s="125">
        <v>6.5</v>
      </c>
      <c r="N1073" s="125">
        <v>5</v>
      </c>
      <c r="O1073" s="125">
        <v>0</v>
      </c>
      <c r="P1073" s="125">
        <v>0</v>
      </c>
      <c r="Q1073" s="125">
        <v>0</v>
      </c>
      <c r="S1073" s="146" t="str">
        <f t="shared" si="99"/>
        <v>Worker-3</v>
      </c>
    </row>
    <row r="1074" spans="1:19" x14ac:dyDescent="0.45">
      <c r="A1074" s="144" t="str">
        <f t="shared" si="100"/>
        <v>SK3CW0017</v>
      </c>
      <c r="B1074" s="143" t="str">
        <f t="shared" si="101"/>
        <v>Jul2026_SK3CW0017</v>
      </c>
      <c r="C1074" s="143" t="str">
        <f>IF(A1074="","",IF(COUNTIF($B$2:B1073,B1074)&gt;0,"⚠ DUPLICATE","OK"))</f>
        <v>OK</v>
      </c>
      <c r="D1074" s="146" t="str">
        <f>IF($A1074="","",IF(ISNA(_xlfn.XLOOKUP(TRIM($A1074),MASTER_Workers!$B$2:$B$474,MASTER_Workers!$B$2:$B$474)),"Master Missing","OK"))</f>
        <v>OK</v>
      </c>
      <c r="E1074" s="146" t="str">
        <f>IF(A1074="","",IF(COUNTIF(Month_Engine!B:B,TRIM(J1074))&gt;0,"OK","Missing"))</f>
        <v>OK</v>
      </c>
      <c r="F1074" s="146">
        <f t="shared" si="102"/>
        <v>31</v>
      </c>
      <c r="G1074" s="146">
        <f t="shared" si="104"/>
        <v>15.5</v>
      </c>
      <c r="H1074" s="150" t="str">
        <f t="shared" si="98"/>
        <v>OK</v>
      </c>
      <c r="I1074" s="432">
        <v>46234</v>
      </c>
      <c r="J1074" s="125" t="s">
        <v>630</v>
      </c>
      <c r="K1074" s="125" t="s">
        <v>631</v>
      </c>
      <c r="L1074" s="125">
        <v>15.5</v>
      </c>
      <c r="M1074" s="125">
        <v>10.5</v>
      </c>
      <c r="N1074" s="125">
        <v>5</v>
      </c>
      <c r="O1074" s="125">
        <v>0</v>
      </c>
      <c r="P1074" s="125">
        <v>0</v>
      </c>
      <c r="Q1074" s="125">
        <v>0</v>
      </c>
      <c r="S1074" s="146" t="str">
        <f t="shared" si="99"/>
        <v>Worker-3</v>
      </c>
    </row>
    <row r="1075" spans="1:19" x14ac:dyDescent="0.45">
      <c r="A1075" s="144" t="str">
        <f t="shared" si="100"/>
        <v>SK3CW0018</v>
      </c>
      <c r="B1075" s="143" t="str">
        <f t="shared" si="101"/>
        <v>Jul2026_SK3CW0018</v>
      </c>
      <c r="C1075" s="143" t="str">
        <f>IF(A1075="","",IF(COUNTIF($B$2:B1074,B1075)&gt;0,"⚠ DUPLICATE","OK"))</f>
        <v>OK</v>
      </c>
      <c r="D1075" s="146" t="str">
        <f>IF($A1075="","",IF(ISNA(_xlfn.XLOOKUP(TRIM($A1075),MASTER_Workers!$B$2:$B$474,MASTER_Workers!$B$2:$B$474)),"Master Missing","OK"))</f>
        <v>OK</v>
      </c>
      <c r="E1075" s="146" t="str">
        <f>IF(A1075="","",IF(COUNTIF(Month_Engine!B:B,TRIM(J1075))&gt;0,"OK","Missing"))</f>
        <v>OK</v>
      </c>
      <c r="F1075" s="146">
        <f t="shared" si="102"/>
        <v>31</v>
      </c>
      <c r="G1075" s="146">
        <f t="shared" si="104"/>
        <v>18</v>
      </c>
      <c r="H1075" s="150" t="str">
        <f t="shared" si="98"/>
        <v>OK</v>
      </c>
      <c r="I1075" s="432">
        <v>46234</v>
      </c>
      <c r="J1075" s="125" t="s">
        <v>632</v>
      </c>
      <c r="K1075" s="125" t="s">
        <v>633</v>
      </c>
      <c r="L1075" s="125">
        <v>18</v>
      </c>
      <c r="M1075" s="125">
        <v>8</v>
      </c>
      <c r="N1075" s="125">
        <v>5</v>
      </c>
      <c r="O1075" s="125">
        <v>0</v>
      </c>
      <c r="P1075" s="125">
        <v>0</v>
      </c>
      <c r="Q1075" s="125">
        <v>0</v>
      </c>
      <c r="S1075" s="146" t="str">
        <f t="shared" si="99"/>
        <v>Worker-3</v>
      </c>
    </row>
    <row r="1076" spans="1:19" x14ac:dyDescent="0.45">
      <c r="A1076" s="144" t="str">
        <f t="shared" si="100"/>
        <v>SK3CW0022</v>
      </c>
      <c r="B1076" s="143" t="str">
        <f t="shared" si="101"/>
        <v>Jul2026_SK3CW0022</v>
      </c>
      <c r="C1076" s="143" t="str">
        <f>IF(A1076="","",IF(COUNTIF($B$2:B1075,B1076)&gt;0,"⚠ DUPLICATE","OK"))</f>
        <v>OK</v>
      </c>
      <c r="D1076" s="146" t="str">
        <f>IF($A1076="","",IF(ISNA(_xlfn.XLOOKUP(TRIM($A1076),MASTER_Workers!$B$2:$B$474,MASTER_Workers!$B$2:$B$474)),"Master Missing","OK"))</f>
        <v>OK</v>
      </c>
      <c r="E1076" s="146" t="str">
        <f>IF(A1076="","",IF(COUNTIF(Month_Engine!B:B,TRIM(J1076))&gt;0,"OK","Missing"))</f>
        <v>OK</v>
      </c>
      <c r="F1076" s="146">
        <f t="shared" si="102"/>
        <v>31</v>
      </c>
      <c r="G1076" s="146">
        <f t="shared" si="104"/>
        <v>21</v>
      </c>
      <c r="H1076" s="150" t="str">
        <f t="shared" si="98"/>
        <v>OK</v>
      </c>
      <c r="I1076" s="432">
        <v>46234</v>
      </c>
      <c r="J1076" s="125" t="s">
        <v>634</v>
      </c>
      <c r="K1076" s="125" t="s">
        <v>635</v>
      </c>
      <c r="L1076" s="125">
        <v>21</v>
      </c>
      <c r="M1076" s="125">
        <v>5</v>
      </c>
      <c r="N1076" s="125">
        <v>5</v>
      </c>
      <c r="O1076" s="125">
        <v>0</v>
      </c>
      <c r="P1076" s="125">
        <v>0</v>
      </c>
      <c r="Q1076" s="125">
        <v>0</v>
      </c>
      <c r="S1076" s="146" t="str">
        <f t="shared" si="99"/>
        <v>Worker-3</v>
      </c>
    </row>
    <row r="1077" spans="1:19" x14ac:dyDescent="0.45">
      <c r="A1077" s="144" t="str">
        <f t="shared" si="100"/>
        <v>SK3CW0023</v>
      </c>
      <c r="B1077" s="143" t="str">
        <f t="shared" si="101"/>
        <v>Jul2026_SK3CW0023</v>
      </c>
      <c r="C1077" s="143" t="str">
        <f>IF(A1077="","",IF(COUNTIF($B$2:B1076,B1077)&gt;0,"⚠ DUPLICATE","OK"))</f>
        <v>OK</v>
      </c>
      <c r="D1077" s="146" t="str">
        <f>IF($A1077="","",IF(ISNA(_xlfn.XLOOKUP(TRIM($A1077),MASTER_Workers!$B$2:$B$474,MASTER_Workers!$B$2:$B$474)),"Master Missing","OK"))</f>
        <v>OK</v>
      </c>
      <c r="E1077" s="146" t="str">
        <f>IF(A1077="","",IF(COUNTIF(Month_Engine!B:B,TRIM(J1077))&gt;0,"OK","Missing"))</f>
        <v>OK</v>
      </c>
      <c r="F1077" s="146">
        <f t="shared" si="102"/>
        <v>31</v>
      </c>
      <c r="G1077" s="146">
        <f t="shared" si="104"/>
        <v>22</v>
      </c>
      <c r="H1077" s="150" t="str">
        <f t="shared" si="98"/>
        <v>OK</v>
      </c>
      <c r="I1077" s="432">
        <v>46234</v>
      </c>
      <c r="J1077" s="125" t="s">
        <v>636</v>
      </c>
      <c r="K1077" s="125" t="s">
        <v>637</v>
      </c>
      <c r="L1077" s="125">
        <v>22</v>
      </c>
      <c r="M1077" s="125">
        <v>4</v>
      </c>
      <c r="N1077" s="125">
        <v>5</v>
      </c>
      <c r="O1077" s="125">
        <v>0</v>
      </c>
      <c r="P1077" s="125">
        <v>0</v>
      </c>
      <c r="Q1077" s="125">
        <v>0</v>
      </c>
      <c r="S1077" s="146" t="str">
        <f t="shared" si="99"/>
        <v>Worker-3</v>
      </c>
    </row>
    <row r="1078" spans="1:19" x14ac:dyDescent="0.45">
      <c r="A1078" s="144" t="str">
        <f t="shared" si="100"/>
        <v>SK3CW0024</v>
      </c>
      <c r="B1078" s="143" t="str">
        <f t="shared" si="101"/>
        <v>Jul2026_SK3CW0024</v>
      </c>
      <c r="C1078" s="143" t="str">
        <f>IF(A1078="","",IF(COUNTIF($B$2:B1077,B1078)&gt;0,"⚠ DUPLICATE","OK"))</f>
        <v>OK</v>
      </c>
      <c r="D1078" s="146" t="str">
        <f>IF($A1078="","",IF(ISNA(_xlfn.XLOOKUP(TRIM($A1078),MASTER_Workers!$B$2:$B$474,MASTER_Workers!$B$2:$B$474)),"Master Missing","OK"))</f>
        <v>OK</v>
      </c>
      <c r="E1078" s="146" t="str">
        <f>IF(A1078="","",IF(COUNTIF(Month_Engine!B:B,TRIM(J1078))&gt;0,"OK","Missing"))</f>
        <v>OK</v>
      </c>
      <c r="F1078" s="146">
        <f t="shared" si="102"/>
        <v>31</v>
      </c>
      <c r="G1078" s="146">
        <f t="shared" si="104"/>
        <v>16</v>
      </c>
      <c r="H1078" s="150" t="str">
        <f t="shared" si="98"/>
        <v>OK</v>
      </c>
      <c r="I1078" s="432">
        <v>46234</v>
      </c>
      <c r="J1078" s="125" t="s">
        <v>638</v>
      </c>
      <c r="K1078" s="125" t="s">
        <v>639</v>
      </c>
      <c r="L1078" s="125">
        <v>16</v>
      </c>
      <c r="M1078" s="125">
        <v>10</v>
      </c>
      <c r="N1078" s="125">
        <v>5</v>
      </c>
      <c r="O1078" s="125">
        <v>0</v>
      </c>
      <c r="P1078" s="125">
        <v>0</v>
      </c>
      <c r="Q1078" s="125">
        <v>0</v>
      </c>
      <c r="S1078" s="146" t="str">
        <f t="shared" si="99"/>
        <v>Worker-3</v>
      </c>
    </row>
    <row r="1079" spans="1:19" x14ac:dyDescent="0.45">
      <c r="A1079" s="144" t="str">
        <f t="shared" si="100"/>
        <v>SK3CW0028</v>
      </c>
      <c r="B1079" s="143" t="str">
        <f t="shared" si="101"/>
        <v>Jul2026_SK3CW0028</v>
      </c>
      <c r="C1079" s="143" t="str">
        <f>IF(A1079="","",IF(COUNTIF($B$2:B1078,B1079)&gt;0,"⚠ DUPLICATE","OK"))</f>
        <v>OK</v>
      </c>
      <c r="D1079" s="146" t="str">
        <f>IF($A1079="","",IF(ISNA(_xlfn.XLOOKUP(TRIM($A1079),MASTER_Workers!$B$2:$B$474,MASTER_Workers!$B$2:$B$474)),"Master Missing","OK"))</f>
        <v>OK</v>
      </c>
      <c r="E1079" s="146" t="str">
        <f>IF(A1079="","",IF(COUNTIF(Month_Engine!B:B,TRIM(J1079))&gt;0,"OK","Missing"))</f>
        <v>OK</v>
      </c>
      <c r="F1079" s="146">
        <f t="shared" si="102"/>
        <v>31</v>
      </c>
      <c r="G1079" s="146">
        <f t="shared" si="104"/>
        <v>20</v>
      </c>
      <c r="H1079" s="150" t="str">
        <f t="shared" si="98"/>
        <v>OK</v>
      </c>
      <c r="I1079" s="432">
        <v>46234</v>
      </c>
      <c r="J1079" s="125" t="s">
        <v>640</v>
      </c>
      <c r="K1079" s="125" t="s">
        <v>641</v>
      </c>
      <c r="L1079" s="125">
        <v>20</v>
      </c>
      <c r="M1079" s="125">
        <v>6</v>
      </c>
      <c r="N1079" s="125">
        <v>5</v>
      </c>
      <c r="O1079" s="125">
        <v>0</v>
      </c>
      <c r="P1079" s="125">
        <v>0</v>
      </c>
      <c r="Q1079" s="125">
        <v>0</v>
      </c>
      <c r="S1079" s="146" t="str">
        <f t="shared" si="99"/>
        <v>Worker-3</v>
      </c>
    </row>
    <row r="1080" spans="1:19" x14ac:dyDescent="0.45">
      <c r="A1080" s="144" t="str">
        <f t="shared" si="100"/>
        <v>SK3CW0031</v>
      </c>
      <c r="B1080" s="143" t="str">
        <f t="shared" si="101"/>
        <v>Jul2026_SK3CW0031</v>
      </c>
      <c r="C1080" s="143" t="str">
        <f>IF(A1080="","",IF(COUNTIF($B$2:B1079,B1080)&gt;0,"⚠ DUPLICATE","OK"))</f>
        <v>OK</v>
      </c>
      <c r="D1080" s="146" t="str">
        <f>IF($A1080="","",IF(ISNA(_xlfn.XLOOKUP(TRIM($A1080),MASTER_Workers!$B$2:$B$474,MASTER_Workers!$B$2:$B$474)),"Master Missing","OK"))</f>
        <v>OK</v>
      </c>
      <c r="E1080" s="146" t="str">
        <f>IF(A1080="","",IF(COUNTIF(Month_Engine!B:B,TRIM(J1080))&gt;0,"OK","Missing"))</f>
        <v>OK</v>
      </c>
      <c r="F1080" s="146">
        <f t="shared" si="102"/>
        <v>31</v>
      </c>
      <c r="G1080" s="146">
        <f t="shared" si="104"/>
        <v>14</v>
      </c>
      <c r="H1080" s="150" t="str">
        <f t="shared" si="98"/>
        <v>OK</v>
      </c>
      <c r="I1080" s="432">
        <v>46234</v>
      </c>
      <c r="J1080" s="125" t="s">
        <v>644</v>
      </c>
      <c r="K1080" s="125" t="s">
        <v>645</v>
      </c>
      <c r="L1080" s="125">
        <v>14</v>
      </c>
      <c r="M1080" s="125">
        <v>12</v>
      </c>
      <c r="N1080" s="125">
        <v>5</v>
      </c>
      <c r="O1080" s="125">
        <v>0</v>
      </c>
      <c r="P1080" s="125">
        <v>0</v>
      </c>
      <c r="Q1080" s="125">
        <v>0</v>
      </c>
      <c r="S1080" s="146" t="str">
        <f t="shared" si="99"/>
        <v>Worker-3</v>
      </c>
    </row>
    <row r="1081" spans="1:19" x14ac:dyDescent="0.45">
      <c r="A1081" s="144" t="str">
        <f t="shared" si="100"/>
        <v>SK3CW0032</v>
      </c>
      <c r="B1081" s="143" t="str">
        <f t="shared" si="101"/>
        <v>Jul2026_SK3CW0032</v>
      </c>
      <c r="C1081" s="143" t="str">
        <f>IF(A1081="","",IF(COUNTIF($B$2:B1080,B1081)&gt;0,"⚠ DUPLICATE","OK"))</f>
        <v>OK</v>
      </c>
      <c r="D1081" s="146" t="str">
        <f>IF($A1081="","",IF(ISNA(_xlfn.XLOOKUP(TRIM($A1081),MASTER_Workers!$B$2:$B$474,MASTER_Workers!$B$2:$B$474)),"Master Missing","OK"))</f>
        <v>OK</v>
      </c>
      <c r="E1081" s="146" t="str">
        <f>IF(A1081="","",IF(COUNTIF(Month_Engine!B:B,TRIM(J1081))&gt;0,"OK","Missing"))</f>
        <v>OK</v>
      </c>
      <c r="F1081" s="146">
        <f t="shared" si="102"/>
        <v>31</v>
      </c>
      <c r="G1081" s="146">
        <f t="shared" si="104"/>
        <v>20.5</v>
      </c>
      <c r="H1081" s="150" t="str">
        <f t="shared" si="98"/>
        <v>OK</v>
      </c>
      <c r="I1081" s="432">
        <v>46234</v>
      </c>
      <c r="J1081" s="125" t="s">
        <v>646</v>
      </c>
      <c r="K1081" s="125" t="s">
        <v>647</v>
      </c>
      <c r="L1081" s="125">
        <v>20.5</v>
      </c>
      <c r="M1081" s="125">
        <v>5.5</v>
      </c>
      <c r="N1081" s="125">
        <v>5</v>
      </c>
      <c r="O1081" s="125">
        <v>0</v>
      </c>
      <c r="P1081" s="125">
        <v>0</v>
      </c>
      <c r="Q1081" s="125">
        <v>0</v>
      </c>
      <c r="S1081" s="146" t="str">
        <f t="shared" si="99"/>
        <v>Worker-3</v>
      </c>
    </row>
    <row r="1082" spans="1:19" x14ac:dyDescent="0.45">
      <c r="A1082" s="144" t="str">
        <f t="shared" si="100"/>
        <v>SK3CW0033</v>
      </c>
      <c r="B1082" s="143" t="str">
        <f t="shared" si="101"/>
        <v>Jul2026_SK3CW0033</v>
      </c>
      <c r="C1082" s="143" t="str">
        <f>IF(A1082="","",IF(COUNTIF($B$2:B1081,B1082)&gt;0,"⚠ DUPLICATE","OK"))</f>
        <v>OK</v>
      </c>
      <c r="D1082" s="146" t="str">
        <f>IF($A1082="","",IF(ISNA(_xlfn.XLOOKUP(TRIM($A1082),MASTER_Workers!$B$2:$B$474,MASTER_Workers!$B$2:$B$474)),"Master Missing","OK"))</f>
        <v>OK</v>
      </c>
      <c r="E1082" s="146" t="str">
        <f>IF(A1082="","",IF(COUNTIF(Month_Engine!B:B,TRIM(J1082))&gt;0,"OK","Missing"))</f>
        <v>OK</v>
      </c>
      <c r="F1082" s="146">
        <f t="shared" si="102"/>
        <v>31</v>
      </c>
      <c r="G1082" s="146">
        <f t="shared" si="104"/>
        <v>20</v>
      </c>
      <c r="H1082" s="150" t="str">
        <f t="shared" si="98"/>
        <v>OK</v>
      </c>
      <c r="I1082" s="432">
        <v>46234</v>
      </c>
      <c r="J1082" s="125" t="s">
        <v>648</v>
      </c>
      <c r="K1082" s="125" t="s">
        <v>649</v>
      </c>
      <c r="L1082" s="125">
        <v>20</v>
      </c>
      <c r="M1082" s="125">
        <v>6</v>
      </c>
      <c r="N1082" s="125">
        <v>5</v>
      </c>
      <c r="O1082" s="125">
        <v>0</v>
      </c>
      <c r="P1082" s="125">
        <v>0</v>
      </c>
      <c r="Q1082" s="125">
        <v>0</v>
      </c>
      <c r="S1082" s="146" t="str">
        <f t="shared" si="99"/>
        <v>Worker-3</v>
      </c>
    </row>
    <row r="1083" spans="1:19" x14ac:dyDescent="0.45">
      <c r="A1083" s="144" t="str">
        <f t="shared" si="100"/>
        <v>SK3CW0035</v>
      </c>
      <c r="B1083" s="143" t="str">
        <f t="shared" si="101"/>
        <v>Jul2026_SK3CW0035</v>
      </c>
      <c r="C1083" s="143" t="str">
        <f>IF(A1083="","",IF(COUNTIF($B$2:B1082,B1083)&gt;0,"⚠ DUPLICATE","OK"))</f>
        <v>OK</v>
      </c>
      <c r="D1083" s="146" t="str">
        <f>IF($A1083="","",IF(ISNA(_xlfn.XLOOKUP(TRIM($A1083),MASTER_Workers!$B$2:$B$474,MASTER_Workers!$B$2:$B$474)),"Master Missing","OK"))</f>
        <v>OK</v>
      </c>
      <c r="E1083" s="146" t="str">
        <f>IF(A1083="","",IF(COUNTIF(Month_Engine!B:B,TRIM(J1083))&gt;0,"OK","Missing"))</f>
        <v>OK</v>
      </c>
      <c r="F1083" s="146">
        <f t="shared" si="102"/>
        <v>31</v>
      </c>
      <c r="G1083" s="146">
        <f t="shared" si="104"/>
        <v>20</v>
      </c>
      <c r="H1083" s="150" t="str">
        <f t="shared" si="98"/>
        <v>OK</v>
      </c>
      <c r="I1083" s="432">
        <v>46234</v>
      </c>
      <c r="J1083" s="125" t="s">
        <v>650</v>
      </c>
      <c r="K1083" s="125" t="s">
        <v>651</v>
      </c>
      <c r="L1083" s="125">
        <v>20</v>
      </c>
      <c r="M1083" s="125">
        <v>6</v>
      </c>
      <c r="N1083" s="125">
        <v>5</v>
      </c>
      <c r="O1083" s="125">
        <v>0</v>
      </c>
      <c r="P1083" s="125">
        <v>0</v>
      </c>
      <c r="Q1083" s="125">
        <v>0</v>
      </c>
      <c r="S1083" s="146" t="str">
        <f t="shared" si="99"/>
        <v>Worker-3</v>
      </c>
    </row>
    <row r="1084" spans="1:19" x14ac:dyDescent="0.45">
      <c r="A1084" s="144" t="str">
        <f t="shared" si="100"/>
        <v>SK3CW0036</v>
      </c>
      <c r="B1084" s="143" t="str">
        <f t="shared" si="101"/>
        <v>Jul2026_SK3CW0036</v>
      </c>
      <c r="C1084" s="143" t="str">
        <f>IF(A1084="","",IF(COUNTIF($B$2:B1083,B1084)&gt;0,"⚠ DUPLICATE","OK"))</f>
        <v>OK</v>
      </c>
      <c r="D1084" s="146" t="str">
        <f>IF($A1084="","",IF(ISNA(_xlfn.XLOOKUP(TRIM($A1084),MASTER_Workers!$B$2:$B$474,MASTER_Workers!$B$2:$B$474)),"Master Missing","OK"))</f>
        <v>OK</v>
      </c>
      <c r="E1084" s="146" t="str">
        <f>IF(A1084="","",IF(COUNTIF(Month_Engine!B:B,TRIM(J1084))&gt;0,"OK","Missing"))</f>
        <v>OK</v>
      </c>
      <c r="F1084" s="146">
        <f t="shared" si="102"/>
        <v>31</v>
      </c>
      <c r="G1084" s="146">
        <f t="shared" si="104"/>
        <v>22</v>
      </c>
      <c r="H1084" s="150" t="str">
        <f t="shared" si="98"/>
        <v>OK</v>
      </c>
      <c r="I1084" s="432">
        <v>46234</v>
      </c>
      <c r="J1084" s="125" t="s">
        <v>652</v>
      </c>
      <c r="K1084" s="125" t="s">
        <v>653</v>
      </c>
      <c r="L1084" s="125">
        <v>22</v>
      </c>
      <c r="M1084" s="125">
        <v>4</v>
      </c>
      <c r="N1084" s="125">
        <v>5</v>
      </c>
      <c r="O1084" s="125">
        <v>0</v>
      </c>
      <c r="P1084" s="125">
        <v>0</v>
      </c>
      <c r="Q1084" s="125">
        <v>0</v>
      </c>
      <c r="S1084" s="146" t="str">
        <f t="shared" si="99"/>
        <v>Worker-3</v>
      </c>
    </row>
    <row r="1085" spans="1:19" x14ac:dyDescent="0.45">
      <c r="A1085" s="144" t="str">
        <f t="shared" si="100"/>
        <v>SK3CW0038</v>
      </c>
      <c r="B1085" s="143" t="str">
        <f t="shared" si="101"/>
        <v>Jul2026_SK3CW0038</v>
      </c>
      <c r="C1085" s="143" t="str">
        <f>IF(A1085="","",IF(COUNTIF($B$2:B1084,B1085)&gt;0,"⚠ DUPLICATE","OK"))</f>
        <v>OK</v>
      </c>
      <c r="D1085" s="146" t="str">
        <f>IF($A1085="","",IF(ISNA(_xlfn.XLOOKUP(TRIM($A1085),MASTER_Workers!$B$2:$B$474,MASTER_Workers!$B$2:$B$474)),"Master Missing","OK"))</f>
        <v>OK</v>
      </c>
      <c r="E1085" s="146" t="str">
        <f>IF(A1085="","",IF(COUNTIF(Month_Engine!B:B,TRIM(J1085))&gt;0,"OK","Missing"))</f>
        <v>OK</v>
      </c>
      <c r="F1085" s="146">
        <f t="shared" si="102"/>
        <v>31</v>
      </c>
      <c r="G1085" s="146">
        <f t="shared" si="104"/>
        <v>23</v>
      </c>
      <c r="H1085" s="150" t="str">
        <f t="shared" si="98"/>
        <v>OK</v>
      </c>
      <c r="I1085" s="432">
        <v>46234</v>
      </c>
      <c r="J1085" s="125" t="s">
        <v>654</v>
      </c>
      <c r="K1085" s="125" t="s">
        <v>655</v>
      </c>
      <c r="L1085" s="125">
        <v>23</v>
      </c>
      <c r="M1085" s="125">
        <v>3</v>
      </c>
      <c r="N1085" s="125">
        <v>5</v>
      </c>
      <c r="O1085" s="125">
        <v>0</v>
      </c>
      <c r="P1085" s="125">
        <v>0</v>
      </c>
      <c r="Q1085" s="125">
        <v>0</v>
      </c>
      <c r="S1085" s="146" t="str">
        <f t="shared" si="99"/>
        <v>Worker-3</v>
      </c>
    </row>
    <row r="1086" spans="1:19" x14ac:dyDescent="0.45">
      <c r="A1086" s="144" t="str">
        <f t="shared" si="100"/>
        <v>SK3CW0039</v>
      </c>
      <c r="B1086" s="143" t="str">
        <f t="shared" si="101"/>
        <v>Jul2026_SK3CW0039</v>
      </c>
      <c r="C1086" s="143" t="str">
        <f>IF(A1086="","",IF(COUNTIF($B$2:B1085,B1086)&gt;0,"⚠ DUPLICATE","OK"))</f>
        <v>OK</v>
      </c>
      <c r="D1086" s="146" t="str">
        <f>IF($A1086="","",IF(ISNA(_xlfn.XLOOKUP(TRIM($A1086),MASTER_Workers!$B$2:$B$474,MASTER_Workers!$B$2:$B$474)),"Master Missing","OK"))</f>
        <v>OK</v>
      </c>
      <c r="E1086" s="146" t="str">
        <f>IF(A1086="","",IF(COUNTIF(Month_Engine!B:B,TRIM(J1086))&gt;0,"OK","Missing"))</f>
        <v>OK</v>
      </c>
      <c r="F1086" s="146">
        <f t="shared" si="102"/>
        <v>31</v>
      </c>
      <c r="G1086" s="146">
        <f t="shared" si="104"/>
        <v>22</v>
      </c>
      <c r="H1086" s="150" t="str">
        <f t="shared" si="98"/>
        <v>OK</v>
      </c>
      <c r="I1086" s="432">
        <v>46234</v>
      </c>
      <c r="J1086" s="125" t="s">
        <v>656</v>
      </c>
      <c r="K1086" s="125" t="s">
        <v>657</v>
      </c>
      <c r="L1086" s="125">
        <v>22</v>
      </c>
      <c r="M1086" s="125">
        <v>4</v>
      </c>
      <c r="N1086" s="125">
        <v>5</v>
      </c>
      <c r="O1086" s="125">
        <v>0</v>
      </c>
      <c r="P1086" s="125">
        <v>0</v>
      </c>
      <c r="Q1086" s="125">
        <v>0</v>
      </c>
      <c r="S1086" s="146" t="str">
        <f t="shared" si="99"/>
        <v>Worker-3</v>
      </c>
    </row>
    <row r="1087" spans="1:19" x14ac:dyDescent="0.45">
      <c r="A1087" s="144" t="str">
        <f t="shared" si="100"/>
        <v>SK3CW0040</v>
      </c>
      <c r="B1087" s="143" t="str">
        <f t="shared" si="101"/>
        <v>Jul2026_SK3CW0040</v>
      </c>
      <c r="C1087" s="143" t="str">
        <f>IF(A1087="","",IF(COUNTIF($B$2:B1086,B1087)&gt;0,"⚠ DUPLICATE","OK"))</f>
        <v>OK</v>
      </c>
      <c r="D1087" s="146" t="str">
        <f>IF($A1087="","",IF(ISNA(_xlfn.XLOOKUP(TRIM($A1087),MASTER_Workers!$B$2:$B$474,MASTER_Workers!$B$2:$B$474)),"Master Missing","OK"))</f>
        <v>OK</v>
      </c>
      <c r="E1087" s="146" t="str">
        <f>IF(A1087="","",IF(COUNTIF(Month_Engine!B:B,TRIM(J1087))&gt;0,"OK","Missing"))</f>
        <v>OK</v>
      </c>
      <c r="F1087" s="146">
        <f t="shared" si="102"/>
        <v>31</v>
      </c>
      <c r="G1087" s="146">
        <f t="shared" si="104"/>
        <v>22</v>
      </c>
      <c r="H1087" s="150" t="str">
        <f t="shared" si="98"/>
        <v>OK</v>
      </c>
      <c r="I1087" s="432">
        <v>46234</v>
      </c>
      <c r="J1087" s="125" t="s">
        <v>658</v>
      </c>
      <c r="K1087" s="125" t="s">
        <v>659</v>
      </c>
      <c r="L1087" s="125">
        <v>22</v>
      </c>
      <c r="M1087" s="125">
        <v>4</v>
      </c>
      <c r="N1087" s="125">
        <v>5</v>
      </c>
      <c r="O1087" s="125">
        <v>0</v>
      </c>
      <c r="P1087" s="125">
        <v>0</v>
      </c>
      <c r="Q1087" s="125">
        <v>0</v>
      </c>
      <c r="S1087" s="146" t="str">
        <f t="shared" si="99"/>
        <v>Worker-3</v>
      </c>
    </row>
    <row r="1088" spans="1:19" x14ac:dyDescent="0.45">
      <c r="A1088" s="144" t="str">
        <f t="shared" si="100"/>
        <v>SK3CW0043</v>
      </c>
      <c r="B1088" s="143" t="str">
        <f t="shared" si="101"/>
        <v>Jul2026_SK3CW0043</v>
      </c>
      <c r="C1088" s="143" t="str">
        <f>IF(A1088="","",IF(COUNTIF($B$2:B1087,B1088)&gt;0,"⚠ DUPLICATE","OK"))</f>
        <v>OK</v>
      </c>
      <c r="D1088" s="146" t="str">
        <f>IF($A1088="","",IF(ISNA(_xlfn.XLOOKUP(TRIM($A1088),MASTER_Workers!$B$2:$B$474,MASTER_Workers!$B$2:$B$474)),"Master Missing","OK"))</f>
        <v>OK</v>
      </c>
      <c r="E1088" s="146" t="str">
        <f>IF(A1088="","",IF(COUNTIF(Month_Engine!B:B,TRIM(J1088))&gt;0,"OK","Missing"))</f>
        <v>OK</v>
      </c>
      <c r="F1088" s="146">
        <f t="shared" si="102"/>
        <v>31</v>
      </c>
      <c r="G1088" s="146">
        <f t="shared" si="104"/>
        <v>22</v>
      </c>
      <c r="H1088" s="150" t="str">
        <f t="shared" si="98"/>
        <v>OK</v>
      </c>
      <c r="I1088" s="432">
        <v>46234</v>
      </c>
      <c r="J1088" s="125" t="s">
        <v>660</v>
      </c>
      <c r="K1088" s="125" t="s">
        <v>661</v>
      </c>
      <c r="L1088" s="125">
        <v>22</v>
      </c>
      <c r="M1088" s="125">
        <v>4</v>
      </c>
      <c r="N1088" s="125">
        <v>5</v>
      </c>
      <c r="O1088" s="125">
        <v>0</v>
      </c>
      <c r="P1088" s="125">
        <v>0</v>
      </c>
      <c r="Q1088" s="125">
        <v>0</v>
      </c>
      <c r="S1088" s="146" t="str">
        <f t="shared" si="99"/>
        <v>Worker-3</v>
      </c>
    </row>
    <row r="1089" spans="1:19" x14ac:dyDescent="0.45">
      <c r="A1089" s="144" t="str">
        <f t="shared" si="100"/>
        <v>SK3CW0045</v>
      </c>
      <c r="B1089" s="143" t="str">
        <f t="shared" si="101"/>
        <v>Jul2026_SK3CW0045</v>
      </c>
      <c r="C1089" s="143" t="str">
        <f>IF(A1089="","",IF(COUNTIF($B$2:B1088,B1089)&gt;0,"⚠ DUPLICATE","OK"))</f>
        <v>OK</v>
      </c>
      <c r="D1089" s="146" t="str">
        <f>IF($A1089="","",IF(ISNA(_xlfn.XLOOKUP(TRIM($A1089),MASTER_Workers!$B$2:$B$474,MASTER_Workers!$B$2:$B$474)),"Master Missing","OK"))</f>
        <v>OK</v>
      </c>
      <c r="E1089" s="146" t="str">
        <f>IF(A1089="","",IF(COUNTIF(Month_Engine!B:B,TRIM(J1089))&gt;0,"OK","Missing"))</f>
        <v>OK</v>
      </c>
      <c r="F1089" s="146">
        <f t="shared" si="102"/>
        <v>31</v>
      </c>
      <c r="G1089" s="146">
        <f t="shared" si="104"/>
        <v>19</v>
      </c>
      <c r="H1089" s="150" t="str">
        <f t="shared" si="98"/>
        <v>OK</v>
      </c>
      <c r="I1089" s="432">
        <v>46234</v>
      </c>
      <c r="J1089" s="125" t="s">
        <v>662</v>
      </c>
      <c r="K1089" s="125" t="s">
        <v>663</v>
      </c>
      <c r="L1089" s="125">
        <v>19</v>
      </c>
      <c r="M1089" s="125">
        <v>7</v>
      </c>
      <c r="N1089" s="125">
        <v>5</v>
      </c>
      <c r="O1089" s="125">
        <v>0</v>
      </c>
      <c r="P1089" s="125">
        <v>0</v>
      </c>
      <c r="Q1089" s="125">
        <v>0</v>
      </c>
      <c r="S1089" s="146" t="str">
        <f t="shared" si="99"/>
        <v>Worker-3</v>
      </c>
    </row>
    <row r="1090" spans="1:19" x14ac:dyDescent="0.45">
      <c r="A1090" s="144" t="str">
        <f t="shared" si="100"/>
        <v>SK3CW0046</v>
      </c>
      <c r="B1090" s="143" t="str">
        <f t="shared" si="101"/>
        <v>Jul2026_SK3CW0046</v>
      </c>
      <c r="C1090" s="143" t="str">
        <f>IF(A1090="","",IF(COUNTIF($B$2:B1089,B1090)&gt;0,"⚠ DUPLICATE","OK"))</f>
        <v>OK</v>
      </c>
      <c r="D1090" s="146" t="str">
        <f>IF($A1090="","",IF(ISNA(_xlfn.XLOOKUP(TRIM($A1090),MASTER_Workers!$B$2:$B$474,MASTER_Workers!$B$2:$B$474)),"Master Missing","OK"))</f>
        <v>OK</v>
      </c>
      <c r="E1090" s="146" t="str">
        <f>IF(A1090="","",IF(COUNTIF(Month_Engine!B:B,TRIM(J1090))&gt;0,"OK","Missing"))</f>
        <v>OK</v>
      </c>
      <c r="F1090" s="146">
        <f t="shared" si="102"/>
        <v>31</v>
      </c>
      <c r="G1090" s="146">
        <f t="shared" si="104"/>
        <v>16</v>
      </c>
      <c r="H1090" s="150" t="str">
        <f t="shared" si="98"/>
        <v>OK</v>
      </c>
      <c r="I1090" s="432">
        <v>46234</v>
      </c>
      <c r="J1090" s="125" t="s">
        <v>664</v>
      </c>
      <c r="K1090" s="125" t="s">
        <v>665</v>
      </c>
      <c r="L1090" s="125">
        <v>16</v>
      </c>
      <c r="M1090" s="125">
        <v>10</v>
      </c>
      <c r="N1090" s="125">
        <v>5</v>
      </c>
      <c r="O1090" s="125">
        <v>0</v>
      </c>
      <c r="P1090" s="125">
        <v>0</v>
      </c>
      <c r="Q1090" s="125">
        <v>0</v>
      </c>
      <c r="S1090" s="146" t="str">
        <f t="shared" si="99"/>
        <v>Worker-3</v>
      </c>
    </row>
    <row r="1091" spans="1:19" x14ac:dyDescent="0.45">
      <c r="A1091" s="144" t="str">
        <f t="shared" si="100"/>
        <v>SK3CW0048</v>
      </c>
      <c r="B1091" s="143" t="str">
        <f t="shared" si="101"/>
        <v>Jul2026_SK3CW0048</v>
      </c>
      <c r="C1091" s="143" t="str">
        <f>IF(A1091="","",IF(COUNTIF($B$2:B1090,B1091)&gt;0,"⚠ DUPLICATE","OK"))</f>
        <v>OK</v>
      </c>
      <c r="D1091" s="146" t="str">
        <f>IF($A1091="","",IF(ISNA(_xlfn.XLOOKUP(TRIM($A1091),MASTER_Workers!$B$2:$B$474,MASTER_Workers!$B$2:$B$474)),"Master Missing","OK"))</f>
        <v>OK</v>
      </c>
      <c r="E1091" s="146" t="str">
        <f>IF(A1091="","",IF(COUNTIF(Month_Engine!B:B,TRIM(J1091))&gt;0,"OK","Missing"))</f>
        <v>OK</v>
      </c>
      <c r="F1091" s="146">
        <f t="shared" si="102"/>
        <v>31</v>
      </c>
      <c r="G1091" s="146">
        <f t="shared" si="104"/>
        <v>18</v>
      </c>
      <c r="H1091" s="150" t="str">
        <f t="shared" si="98"/>
        <v>OK</v>
      </c>
      <c r="I1091" s="432">
        <v>46234</v>
      </c>
      <c r="J1091" s="125" t="s">
        <v>666</v>
      </c>
      <c r="K1091" s="125" t="s">
        <v>667</v>
      </c>
      <c r="L1091" s="125">
        <v>18</v>
      </c>
      <c r="M1091" s="125">
        <v>8</v>
      </c>
      <c r="N1091" s="125">
        <v>5</v>
      </c>
      <c r="O1091" s="125">
        <v>0</v>
      </c>
      <c r="P1091" s="125">
        <v>0</v>
      </c>
      <c r="Q1091" s="125">
        <v>0</v>
      </c>
      <c r="S1091" s="146" t="str">
        <f t="shared" si="99"/>
        <v>Worker-3</v>
      </c>
    </row>
    <row r="1092" spans="1:19" x14ac:dyDescent="0.45">
      <c r="A1092" s="144" t="str">
        <f t="shared" si="100"/>
        <v>SK3CW0049</v>
      </c>
      <c r="B1092" s="143" t="str">
        <f t="shared" si="101"/>
        <v>Jul2026_SK3CW0049</v>
      </c>
      <c r="C1092" s="143" t="str">
        <f>IF(A1092="","",IF(COUNTIF($B$2:B1091,B1092)&gt;0,"⚠ DUPLICATE","OK"))</f>
        <v>OK</v>
      </c>
      <c r="D1092" s="146" t="str">
        <f>IF($A1092="","",IF(ISNA(_xlfn.XLOOKUP(TRIM($A1092),MASTER_Workers!$B$2:$B$474,MASTER_Workers!$B$2:$B$474)),"Master Missing","OK"))</f>
        <v>OK</v>
      </c>
      <c r="E1092" s="146" t="str">
        <f>IF(A1092="","",IF(COUNTIF(Month_Engine!B:B,TRIM(J1092))&gt;0,"OK","Missing"))</f>
        <v>OK</v>
      </c>
      <c r="F1092" s="146">
        <f t="shared" si="102"/>
        <v>31</v>
      </c>
      <c r="G1092" s="146">
        <f t="shared" si="104"/>
        <v>16</v>
      </c>
      <c r="H1092" s="150" t="str">
        <f t="shared" ref="H1092:H1155" si="105">IF(A1092="","",IF(AND(C1092="OK",D1092="OK",E1092="OK",F1092=DAY(EOMONTH(I1092,0))),"OK","Mismatch"))</f>
        <v>OK</v>
      </c>
      <c r="I1092" s="432">
        <v>46234</v>
      </c>
      <c r="J1092" s="125" t="s">
        <v>668</v>
      </c>
      <c r="K1092" s="125" t="s">
        <v>669</v>
      </c>
      <c r="L1092" s="125">
        <v>16</v>
      </c>
      <c r="M1092" s="125">
        <v>10</v>
      </c>
      <c r="N1092" s="125">
        <v>5</v>
      </c>
      <c r="O1092" s="125">
        <v>0</v>
      </c>
      <c r="P1092" s="125">
        <v>0</v>
      </c>
      <c r="Q1092" s="125">
        <v>0</v>
      </c>
      <c r="S1092" s="146" t="str">
        <f t="shared" ref="S1092:S1155" si="106">IF(LEFT(A1092,6)="SV2PCO","Worker-SV2",
IF(LEFT(A1092,5)="SV2ST","Staff-SV2",
IF(LEFT(A1092,4)="SV2P","Worker-Com-SV2",
IF(LEFT(A1092,5)="SK1ST","Staff-1",
IF(LEFT(A1092,5)="SK3ST","Staff-3",
IF(LEFT(A1092,5)="SK1CW","Worker-1",
IF(LEFT(A1092,5)="SK3CW","Worker-3",
IF(LEFT(A1092,5)="SK1WK","Worker-Com-1",
IF(LEFT(A1092,5)="SK3WK","Worker-Com-3","")))))))))</f>
        <v>Worker-3</v>
      </c>
    </row>
    <row r="1093" spans="1:19" x14ac:dyDescent="0.45">
      <c r="A1093" s="144" t="str">
        <f t="shared" ref="A1093:A1156" si="107">IF(J1093="","",TRIM(J1093))</f>
        <v>SK3CW0050</v>
      </c>
      <c r="B1093" s="143" t="str">
        <f t="shared" ref="B1093:B1156" si="108">IF(A1093="","",TEXT(I1093,"MMMYYYY")&amp;"_"&amp;TRIM(J1093))</f>
        <v>Jul2026_SK3CW0050</v>
      </c>
      <c r="C1093" s="143" t="str">
        <f>IF(A1093="","",IF(COUNTIF($B$2:B1092,B1093)&gt;0,"⚠ DUPLICATE","OK"))</f>
        <v>OK</v>
      </c>
      <c r="D1093" s="146" t="str">
        <f>IF($A1093="","",IF(ISNA(_xlfn.XLOOKUP(TRIM($A1093),MASTER_Workers!$B$2:$B$474,MASTER_Workers!$B$2:$B$474)),"Master Missing","OK"))</f>
        <v>OK</v>
      </c>
      <c r="E1093" s="146" t="str">
        <f>IF(A1093="","",IF(COUNTIF(Month_Engine!B:B,TRIM(J1093))&gt;0,"OK","Missing"))</f>
        <v>OK</v>
      </c>
      <c r="F1093" s="146">
        <f t="shared" ref="F1093:F1156" si="109">IF(A1093="","",SUM(L1093:Q1093))</f>
        <v>31</v>
      </c>
      <c r="G1093" s="146">
        <f t="shared" si="104"/>
        <v>13</v>
      </c>
      <c r="H1093" s="150" t="str">
        <f t="shared" si="105"/>
        <v>OK</v>
      </c>
      <c r="I1093" s="432">
        <v>46234</v>
      </c>
      <c r="J1093" s="125" t="s">
        <v>670</v>
      </c>
      <c r="K1093" s="125" t="s">
        <v>671</v>
      </c>
      <c r="L1093" s="125">
        <v>13</v>
      </c>
      <c r="M1093" s="125">
        <v>13</v>
      </c>
      <c r="N1093" s="125">
        <v>5</v>
      </c>
      <c r="O1093" s="125">
        <v>0</v>
      </c>
      <c r="P1093" s="125">
        <v>0</v>
      </c>
      <c r="Q1093" s="125">
        <v>0</v>
      </c>
      <c r="S1093" s="146" t="str">
        <f t="shared" si="106"/>
        <v>Worker-3</v>
      </c>
    </row>
    <row r="1094" spans="1:19" x14ac:dyDescent="0.45">
      <c r="A1094" s="144" t="str">
        <f t="shared" si="107"/>
        <v>SK3CW0051</v>
      </c>
      <c r="B1094" s="143" t="str">
        <f t="shared" si="108"/>
        <v>Jul2026_SK3CW0051</v>
      </c>
      <c r="C1094" s="143" t="str">
        <f>IF(A1094="","",IF(COUNTIF($B$2:B1093,B1094)&gt;0,"⚠ DUPLICATE","OK"))</f>
        <v>OK</v>
      </c>
      <c r="D1094" s="146" t="str">
        <f>IF($A1094="","",IF(ISNA(_xlfn.XLOOKUP(TRIM($A1094),MASTER_Workers!$B$2:$B$474,MASTER_Workers!$B$2:$B$474)),"Master Missing","OK"))</f>
        <v>OK</v>
      </c>
      <c r="E1094" s="146" t="str">
        <f>IF(A1094="","",IF(COUNTIF(Month_Engine!B:B,TRIM(J1094))&gt;0,"OK","Missing"))</f>
        <v>OK</v>
      </c>
      <c r="F1094" s="146">
        <f t="shared" si="109"/>
        <v>31</v>
      </c>
      <c r="G1094" s="146">
        <f t="shared" si="104"/>
        <v>17</v>
      </c>
      <c r="H1094" s="150" t="str">
        <f t="shared" si="105"/>
        <v>OK</v>
      </c>
      <c r="I1094" s="432">
        <v>46234</v>
      </c>
      <c r="J1094" s="125" t="s">
        <v>672</v>
      </c>
      <c r="K1094" s="125" t="s">
        <v>673</v>
      </c>
      <c r="L1094" s="125">
        <v>17</v>
      </c>
      <c r="M1094" s="125">
        <v>9</v>
      </c>
      <c r="N1094" s="125">
        <v>5</v>
      </c>
      <c r="O1094" s="125">
        <v>0</v>
      </c>
      <c r="P1094" s="125">
        <v>0</v>
      </c>
      <c r="Q1094" s="125">
        <v>0</v>
      </c>
      <c r="S1094" s="146" t="str">
        <f t="shared" si="106"/>
        <v>Worker-3</v>
      </c>
    </row>
    <row r="1095" spans="1:19" x14ac:dyDescent="0.45">
      <c r="A1095" s="144" t="str">
        <f t="shared" si="107"/>
        <v>SK3CW0052</v>
      </c>
      <c r="B1095" s="143" t="str">
        <f t="shared" si="108"/>
        <v>Jul2026_SK3CW0052</v>
      </c>
      <c r="C1095" s="143" t="str">
        <f>IF(A1095="","",IF(COUNTIF($B$2:B1094,B1095)&gt;0,"⚠ DUPLICATE","OK"))</f>
        <v>OK</v>
      </c>
      <c r="D1095" s="146" t="str">
        <f>IF($A1095="","",IF(ISNA(_xlfn.XLOOKUP(TRIM($A1095),MASTER_Workers!$B$2:$B$474,MASTER_Workers!$B$2:$B$474)),"Master Missing","OK"))</f>
        <v>OK</v>
      </c>
      <c r="E1095" s="146" t="str">
        <f>IF(A1095="","",IF(COUNTIF(Month_Engine!B:B,TRIM(J1095))&gt;0,"OK","Missing"))</f>
        <v>OK</v>
      </c>
      <c r="F1095" s="146">
        <f t="shared" si="109"/>
        <v>31</v>
      </c>
      <c r="G1095" s="146">
        <f t="shared" si="104"/>
        <v>23</v>
      </c>
      <c r="H1095" s="150" t="str">
        <f t="shared" si="105"/>
        <v>OK</v>
      </c>
      <c r="I1095" s="432">
        <v>46234</v>
      </c>
      <c r="J1095" s="125" t="s">
        <v>674</v>
      </c>
      <c r="K1095" s="125" t="s">
        <v>675</v>
      </c>
      <c r="L1095" s="125">
        <v>23</v>
      </c>
      <c r="M1095" s="125">
        <v>3</v>
      </c>
      <c r="N1095" s="125">
        <v>5</v>
      </c>
      <c r="O1095" s="125">
        <v>0</v>
      </c>
      <c r="P1095" s="125">
        <v>0</v>
      </c>
      <c r="Q1095" s="125">
        <v>0</v>
      </c>
      <c r="S1095" s="146" t="str">
        <f t="shared" si="106"/>
        <v>Worker-3</v>
      </c>
    </row>
    <row r="1096" spans="1:19" x14ac:dyDescent="0.45">
      <c r="A1096" s="144" t="str">
        <f t="shared" si="107"/>
        <v>SK3CW0053</v>
      </c>
      <c r="B1096" s="143" t="str">
        <f t="shared" si="108"/>
        <v>Jul2026_SK3CW0053</v>
      </c>
      <c r="C1096" s="143" t="str">
        <f>IF(A1096="","",IF(COUNTIF($B$2:B1095,B1096)&gt;0,"⚠ DUPLICATE","OK"))</f>
        <v>OK</v>
      </c>
      <c r="D1096" s="146" t="str">
        <f>IF($A1096="","",IF(ISNA(_xlfn.XLOOKUP(TRIM($A1096),MASTER_Workers!$B$2:$B$474,MASTER_Workers!$B$2:$B$474)),"Master Missing","OK"))</f>
        <v>OK</v>
      </c>
      <c r="E1096" s="146" t="str">
        <f>IF(A1096="","",IF(COUNTIF(Month_Engine!B:B,TRIM(J1096))&gt;0,"OK","Missing"))</f>
        <v>OK</v>
      </c>
      <c r="F1096" s="146">
        <f t="shared" si="109"/>
        <v>31</v>
      </c>
      <c r="G1096" s="146">
        <f t="shared" si="104"/>
        <v>19.5</v>
      </c>
      <c r="H1096" s="150" t="str">
        <f t="shared" si="105"/>
        <v>OK</v>
      </c>
      <c r="I1096" s="432">
        <v>46234</v>
      </c>
      <c r="J1096" s="125" t="s">
        <v>676</v>
      </c>
      <c r="K1096" s="125" t="s">
        <v>677</v>
      </c>
      <c r="L1096" s="125">
        <v>19.5</v>
      </c>
      <c r="M1096" s="125">
        <v>6.5</v>
      </c>
      <c r="N1096" s="125">
        <v>5</v>
      </c>
      <c r="O1096" s="125">
        <v>0</v>
      </c>
      <c r="P1096" s="125">
        <v>0</v>
      </c>
      <c r="Q1096" s="125">
        <v>0</v>
      </c>
      <c r="S1096" s="146" t="str">
        <f t="shared" si="106"/>
        <v>Worker-3</v>
      </c>
    </row>
    <row r="1097" spans="1:19" x14ac:dyDescent="0.45">
      <c r="A1097" s="144" t="str">
        <f t="shared" si="107"/>
        <v>SK3CW0054</v>
      </c>
      <c r="B1097" s="143" t="str">
        <f t="shared" si="108"/>
        <v>Jul2026_SK3CW0054</v>
      </c>
      <c r="C1097" s="143" t="str">
        <f>IF(A1097="","",IF(COUNTIF($B$2:B1096,B1097)&gt;0,"⚠ DUPLICATE","OK"))</f>
        <v>OK</v>
      </c>
      <c r="D1097" s="146" t="str">
        <f>IF($A1097="","",IF(ISNA(_xlfn.XLOOKUP(TRIM($A1097),MASTER_Workers!$B$2:$B$474,MASTER_Workers!$B$2:$B$474)),"Master Missing","OK"))</f>
        <v>OK</v>
      </c>
      <c r="E1097" s="146" t="str">
        <f>IF(A1097="","",IF(COUNTIF(Month_Engine!B:B,TRIM(J1097))&gt;0,"OK","Missing"))</f>
        <v>OK</v>
      </c>
      <c r="F1097" s="146">
        <f t="shared" si="109"/>
        <v>31</v>
      </c>
      <c r="G1097" s="146">
        <f t="shared" si="104"/>
        <v>24</v>
      </c>
      <c r="H1097" s="150" t="str">
        <f t="shared" si="105"/>
        <v>OK</v>
      </c>
      <c r="I1097" s="432">
        <v>46234</v>
      </c>
      <c r="J1097" s="125" t="s">
        <v>678</v>
      </c>
      <c r="K1097" s="125" t="s">
        <v>679</v>
      </c>
      <c r="L1097" s="125">
        <v>24</v>
      </c>
      <c r="M1097" s="125">
        <v>2</v>
      </c>
      <c r="N1097" s="125">
        <v>5</v>
      </c>
      <c r="O1097" s="125">
        <v>0</v>
      </c>
      <c r="P1097" s="125">
        <v>0</v>
      </c>
      <c r="Q1097" s="125">
        <v>0</v>
      </c>
      <c r="S1097" s="146" t="str">
        <f t="shared" si="106"/>
        <v>Worker-3</v>
      </c>
    </row>
    <row r="1098" spans="1:19" x14ac:dyDescent="0.45">
      <c r="A1098" s="144" t="str">
        <f t="shared" si="107"/>
        <v>SK3CW0056</v>
      </c>
      <c r="B1098" s="143" t="str">
        <f t="shared" si="108"/>
        <v>Jul2026_SK3CW0056</v>
      </c>
      <c r="C1098" s="143" t="str">
        <f>IF(A1098="","",IF(COUNTIF($B$2:B1097,B1098)&gt;0,"⚠ DUPLICATE","OK"))</f>
        <v>OK</v>
      </c>
      <c r="D1098" s="146" t="str">
        <f>IF($A1098="","",IF(ISNA(_xlfn.XLOOKUP(TRIM($A1098),MASTER_Workers!$B$2:$B$474,MASTER_Workers!$B$2:$B$474)),"Master Missing","OK"))</f>
        <v>OK</v>
      </c>
      <c r="E1098" s="146" t="str">
        <f>IF(A1098="","",IF(COUNTIF(Month_Engine!B:B,TRIM(J1098))&gt;0,"OK","Missing"))</f>
        <v>OK</v>
      </c>
      <c r="F1098" s="146">
        <f t="shared" si="109"/>
        <v>31</v>
      </c>
      <c r="G1098" s="146">
        <f t="shared" si="104"/>
        <v>24</v>
      </c>
      <c r="H1098" s="150" t="str">
        <f t="shared" si="105"/>
        <v>OK</v>
      </c>
      <c r="I1098" s="432">
        <v>46234</v>
      </c>
      <c r="J1098" s="125" t="s">
        <v>680</v>
      </c>
      <c r="K1098" s="125" t="s">
        <v>681</v>
      </c>
      <c r="L1098" s="125">
        <v>24</v>
      </c>
      <c r="M1098" s="125">
        <v>2</v>
      </c>
      <c r="N1098" s="125">
        <v>5</v>
      </c>
      <c r="O1098" s="125">
        <v>0</v>
      </c>
      <c r="P1098" s="125">
        <v>0</v>
      </c>
      <c r="Q1098" s="125">
        <v>0</v>
      </c>
      <c r="S1098" s="146" t="str">
        <f t="shared" si="106"/>
        <v>Worker-3</v>
      </c>
    </row>
    <row r="1099" spans="1:19" x14ac:dyDescent="0.45">
      <c r="A1099" s="144" t="str">
        <f t="shared" si="107"/>
        <v>SK3CW0057</v>
      </c>
      <c r="B1099" s="143" t="str">
        <f t="shared" si="108"/>
        <v>Jul2026_SK3CW0057</v>
      </c>
      <c r="C1099" s="143" t="str">
        <f>IF(A1099="","",IF(COUNTIF($B$2:B1098,B1099)&gt;0,"⚠ DUPLICATE","OK"))</f>
        <v>OK</v>
      </c>
      <c r="D1099" s="146" t="str">
        <f>IF($A1099="","",IF(ISNA(_xlfn.XLOOKUP(TRIM($A1099),MASTER_Workers!$B$2:$B$474,MASTER_Workers!$B$2:$B$474)),"Master Missing","OK"))</f>
        <v>OK</v>
      </c>
      <c r="E1099" s="146" t="str">
        <f>IF(A1099="","",IF(COUNTIF(Month_Engine!B:B,TRIM(J1099))&gt;0,"OK","Missing"))</f>
        <v>OK</v>
      </c>
      <c r="F1099" s="146">
        <f t="shared" si="109"/>
        <v>31</v>
      </c>
      <c r="G1099" s="146">
        <f t="shared" si="104"/>
        <v>19</v>
      </c>
      <c r="H1099" s="150" t="str">
        <f t="shared" si="105"/>
        <v>OK</v>
      </c>
      <c r="I1099" s="432">
        <v>46234</v>
      </c>
      <c r="J1099" s="125" t="s">
        <v>682</v>
      </c>
      <c r="K1099" s="125" t="s">
        <v>683</v>
      </c>
      <c r="L1099" s="125">
        <v>19</v>
      </c>
      <c r="M1099" s="125">
        <v>7</v>
      </c>
      <c r="N1099" s="125">
        <v>5</v>
      </c>
      <c r="O1099" s="125">
        <v>0</v>
      </c>
      <c r="P1099" s="125">
        <v>0</v>
      </c>
      <c r="Q1099" s="125">
        <v>0</v>
      </c>
      <c r="S1099" s="146" t="str">
        <f t="shared" si="106"/>
        <v>Worker-3</v>
      </c>
    </row>
    <row r="1100" spans="1:19" x14ac:dyDescent="0.45">
      <c r="A1100" s="144" t="str">
        <f t="shared" si="107"/>
        <v>SK3CW0058</v>
      </c>
      <c r="B1100" s="143" t="str">
        <f t="shared" si="108"/>
        <v>Jul2026_SK3CW0058</v>
      </c>
      <c r="C1100" s="143" t="str">
        <f>IF(A1100="","",IF(COUNTIF($B$2:B1099,B1100)&gt;0,"⚠ DUPLICATE","OK"))</f>
        <v>OK</v>
      </c>
      <c r="D1100" s="146" t="str">
        <f>IF($A1100="","",IF(ISNA(_xlfn.XLOOKUP(TRIM($A1100),MASTER_Workers!$B$2:$B$474,MASTER_Workers!$B$2:$B$474)),"Master Missing","OK"))</f>
        <v>OK</v>
      </c>
      <c r="E1100" s="146" t="str">
        <f>IF(A1100="","",IF(COUNTIF(Month_Engine!B:B,TRIM(J1100))&gt;0,"OK","Missing"))</f>
        <v>OK</v>
      </c>
      <c r="F1100" s="146">
        <f t="shared" si="109"/>
        <v>31</v>
      </c>
      <c r="G1100" s="146">
        <f t="shared" ref="G1100:G1163" si="110">IF(A1100="","",L1100+O1100+P1100+R1100+IF(OR(LEFT(TRIM(J1100),9)="SK1WK0101",ISNUMBER(SEARCH("Staff",S1100))),N1100,0))</f>
        <v>19</v>
      </c>
      <c r="H1100" s="150" t="str">
        <f t="shared" si="105"/>
        <v>OK</v>
      </c>
      <c r="I1100" s="432">
        <v>46234</v>
      </c>
      <c r="J1100" s="125" t="s">
        <v>684</v>
      </c>
      <c r="K1100" s="125" t="s">
        <v>685</v>
      </c>
      <c r="L1100" s="125">
        <v>19</v>
      </c>
      <c r="M1100" s="125">
        <v>7</v>
      </c>
      <c r="N1100" s="125">
        <v>5</v>
      </c>
      <c r="O1100" s="125">
        <v>0</v>
      </c>
      <c r="P1100" s="125">
        <v>0</v>
      </c>
      <c r="Q1100" s="125">
        <v>0</v>
      </c>
      <c r="S1100" s="146" t="str">
        <f t="shared" si="106"/>
        <v>Worker-3</v>
      </c>
    </row>
    <row r="1101" spans="1:19" x14ac:dyDescent="0.45">
      <c r="A1101" s="144" t="str">
        <f t="shared" si="107"/>
        <v>SK3CW0059</v>
      </c>
      <c r="B1101" s="143" t="str">
        <f t="shared" si="108"/>
        <v>Jul2026_SK3CW0059</v>
      </c>
      <c r="C1101" s="143" t="str">
        <f>IF(A1101="","",IF(COUNTIF($B$2:B1100,B1101)&gt;0,"⚠ DUPLICATE","OK"))</f>
        <v>OK</v>
      </c>
      <c r="D1101" s="146" t="str">
        <f>IF($A1101="","",IF(ISNA(_xlfn.XLOOKUP(TRIM($A1101),MASTER_Workers!$B$2:$B$474,MASTER_Workers!$B$2:$B$474)),"Master Missing","OK"))</f>
        <v>OK</v>
      </c>
      <c r="E1101" s="146" t="str">
        <f>IF(A1101="","",IF(COUNTIF(Month_Engine!B:B,TRIM(J1101))&gt;0,"OK","Missing"))</f>
        <v>OK</v>
      </c>
      <c r="F1101" s="146">
        <f t="shared" si="109"/>
        <v>31</v>
      </c>
      <c r="G1101" s="146">
        <f t="shared" si="110"/>
        <v>22</v>
      </c>
      <c r="H1101" s="150" t="str">
        <f t="shared" si="105"/>
        <v>OK</v>
      </c>
      <c r="I1101" s="432">
        <v>46234</v>
      </c>
      <c r="J1101" s="125" t="s">
        <v>686</v>
      </c>
      <c r="K1101" s="125" t="s">
        <v>687</v>
      </c>
      <c r="L1101" s="125">
        <v>22</v>
      </c>
      <c r="M1101" s="125">
        <v>4</v>
      </c>
      <c r="N1101" s="125">
        <v>5</v>
      </c>
      <c r="O1101" s="125">
        <v>0</v>
      </c>
      <c r="P1101" s="125">
        <v>0</v>
      </c>
      <c r="Q1101" s="125">
        <v>0</v>
      </c>
      <c r="S1101" s="146" t="str">
        <f t="shared" si="106"/>
        <v>Worker-3</v>
      </c>
    </row>
    <row r="1102" spans="1:19" x14ac:dyDescent="0.45">
      <c r="A1102" s="144" t="str">
        <f t="shared" si="107"/>
        <v>SK3CW0060</v>
      </c>
      <c r="B1102" s="143" t="str">
        <f t="shared" si="108"/>
        <v>Jul2026_SK3CW0060</v>
      </c>
      <c r="C1102" s="143" t="str">
        <f>IF(A1102="","",IF(COUNTIF($B$2:B1101,B1102)&gt;0,"⚠ DUPLICATE","OK"))</f>
        <v>OK</v>
      </c>
      <c r="D1102" s="146" t="str">
        <f>IF($A1102="","",IF(ISNA(_xlfn.XLOOKUP(TRIM($A1102),MASTER_Workers!$B$2:$B$474,MASTER_Workers!$B$2:$B$474)),"Master Missing","OK"))</f>
        <v>OK</v>
      </c>
      <c r="E1102" s="146" t="str">
        <f>IF(A1102="","",IF(COUNTIF(Month_Engine!B:B,TRIM(J1102))&gt;0,"OK","Missing"))</f>
        <v>OK</v>
      </c>
      <c r="F1102" s="146">
        <f t="shared" si="109"/>
        <v>31</v>
      </c>
      <c r="G1102" s="146">
        <f t="shared" si="110"/>
        <v>16</v>
      </c>
      <c r="H1102" s="150" t="str">
        <f t="shared" si="105"/>
        <v>OK</v>
      </c>
      <c r="I1102" s="432">
        <v>46234</v>
      </c>
      <c r="J1102" s="125" t="s">
        <v>688</v>
      </c>
      <c r="K1102" s="125" t="s">
        <v>689</v>
      </c>
      <c r="L1102" s="125">
        <v>16</v>
      </c>
      <c r="M1102" s="125">
        <v>10</v>
      </c>
      <c r="N1102" s="125">
        <v>5</v>
      </c>
      <c r="O1102" s="125">
        <v>0</v>
      </c>
      <c r="P1102" s="125">
        <v>0</v>
      </c>
      <c r="Q1102" s="125">
        <v>0</v>
      </c>
      <c r="S1102" s="146" t="str">
        <f t="shared" si="106"/>
        <v>Worker-3</v>
      </c>
    </row>
    <row r="1103" spans="1:19" x14ac:dyDescent="0.45">
      <c r="A1103" s="144" t="str">
        <f t="shared" si="107"/>
        <v>SK3CW0061</v>
      </c>
      <c r="B1103" s="143" t="str">
        <f t="shared" si="108"/>
        <v>Jul2026_SK3CW0061</v>
      </c>
      <c r="C1103" s="143" t="str">
        <f>IF(A1103="","",IF(COUNTIF($B$2:B1102,B1103)&gt;0,"⚠ DUPLICATE","OK"))</f>
        <v>OK</v>
      </c>
      <c r="D1103" s="146" t="str">
        <f>IF($A1103="","",IF(ISNA(_xlfn.XLOOKUP(TRIM($A1103),MASTER_Workers!$B$2:$B$474,MASTER_Workers!$B$2:$B$474)),"Master Missing","OK"))</f>
        <v>OK</v>
      </c>
      <c r="E1103" s="146" t="str">
        <f>IF(A1103="","",IF(COUNTIF(Month_Engine!B:B,TRIM(J1103))&gt;0,"OK","Missing"))</f>
        <v>OK</v>
      </c>
      <c r="F1103" s="146">
        <f t="shared" si="109"/>
        <v>31</v>
      </c>
      <c r="G1103" s="146">
        <f t="shared" si="110"/>
        <v>22</v>
      </c>
      <c r="H1103" s="150" t="str">
        <f t="shared" si="105"/>
        <v>OK</v>
      </c>
      <c r="I1103" s="432">
        <v>46234</v>
      </c>
      <c r="J1103" s="125" t="s">
        <v>690</v>
      </c>
      <c r="K1103" s="125" t="s">
        <v>691</v>
      </c>
      <c r="L1103" s="125">
        <v>22</v>
      </c>
      <c r="M1103" s="125">
        <v>4</v>
      </c>
      <c r="N1103" s="125">
        <v>5</v>
      </c>
      <c r="O1103" s="125">
        <v>0</v>
      </c>
      <c r="P1103" s="125">
        <v>0</v>
      </c>
      <c r="Q1103" s="125">
        <v>0</v>
      </c>
      <c r="S1103" s="146" t="str">
        <f t="shared" si="106"/>
        <v>Worker-3</v>
      </c>
    </row>
    <row r="1104" spans="1:19" x14ac:dyDescent="0.45">
      <c r="A1104" s="144" t="str">
        <f t="shared" si="107"/>
        <v>SK3CW0062</v>
      </c>
      <c r="B1104" s="143" t="str">
        <f t="shared" si="108"/>
        <v>Jul2026_SK3CW0062</v>
      </c>
      <c r="C1104" s="143" t="str">
        <f>IF(A1104="","",IF(COUNTIF($B$2:B1103,B1104)&gt;0,"⚠ DUPLICATE","OK"))</f>
        <v>OK</v>
      </c>
      <c r="D1104" s="146" t="str">
        <f>IF($A1104="","",IF(ISNA(_xlfn.XLOOKUP(TRIM($A1104),MASTER_Workers!$B$2:$B$474,MASTER_Workers!$B$2:$B$474)),"Master Missing","OK"))</f>
        <v>OK</v>
      </c>
      <c r="E1104" s="146" t="str">
        <f>IF(A1104="","",IF(COUNTIF(Month_Engine!B:B,TRIM(J1104))&gt;0,"OK","Missing"))</f>
        <v>OK</v>
      </c>
      <c r="F1104" s="146">
        <f t="shared" si="109"/>
        <v>31</v>
      </c>
      <c r="G1104" s="146">
        <f t="shared" si="110"/>
        <v>21</v>
      </c>
      <c r="H1104" s="150" t="str">
        <f t="shared" si="105"/>
        <v>OK</v>
      </c>
      <c r="I1104" s="432">
        <v>46234</v>
      </c>
      <c r="J1104" s="125" t="s">
        <v>692</v>
      </c>
      <c r="K1104" s="125" t="s">
        <v>693</v>
      </c>
      <c r="L1104" s="125">
        <v>21</v>
      </c>
      <c r="M1104" s="125">
        <v>5</v>
      </c>
      <c r="N1104" s="125">
        <v>5</v>
      </c>
      <c r="O1104" s="125">
        <v>0</v>
      </c>
      <c r="P1104" s="125">
        <v>0</v>
      </c>
      <c r="Q1104" s="125">
        <v>0</v>
      </c>
      <c r="S1104" s="146" t="str">
        <f t="shared" si="106"/>
        <v>Worker-3</v>
      </c>
    </row>
    <row r="1105" spans="1:19" x14ac:dyDescent="0.45">
      <c r="A1105" s="144" t="str">
        <f t="shared" si="107"/>
        <v>SK3CW0064</v>
      </c>
      <c r="B1105" s="143" t="str">
        <f t="shared" si="108"/>
        <v>Jul2026_SK3CW0064</v>
      </c>
      <c r="C1105" s="143" t="str">
        <f>IF(A1105="","",IF(COUNTIF($B$2:B1104,B1105)&gt;0,"⚠ DUPLICATE","OK"))</f>
        <v>OK</v>
      </c>
      <c r="D1105" s="146" t="str">
        <f>IF($A1105="","",IF(ISNA(_xlfn.XLOOKUP(TRIM($A1105),MASTER_Workers!$B$2:$B$474,MASTER_Workers!$B$2:$B$474)),"Master Missing","OK"))</f>
        <v>OK</v>
      </c>
      <c r="E1105" s="146" t="str">
        <f>IF(A1105="","",IF(COUNTIF(Month_Engine!B:B,TRIM(J1105))&gt;0,"OK","Missing"))</f>
        <v>OK</v>
      </c>
      <c r="F1105" s="146">
        <f t="shared" si="109"/>
        <v>31</v>
      </c>
      <c r="G1105" s="146">
        <f t="shared" si="110"/>
        <v>22</v>
      </c>
      <c r="H1105" s="150" t="str">
        <f t="shared" si="105"/>
        <v>OK</v>
      </c>
      <c r="I1105" s="432">
        <v>46234</v>
      </c>
      <c r="J1105" s="125" t="s">
        <v>694</v>
      </c>
      <c r="K1105" s="125" t="s">
        <v>695</v>
      </c>
      <c r="L1105" s="125">
        <v>22</v>
      </c>
      <c r="M1105" s="125">
        <v>4</v>
      </c>
      <c r="N1105" s="125">
        <v>5</v>
      </c>
      <c r="O1105" s="125">
        <v>0</v>
      </c>
      <c r="P1105" s="125">
        <v>0</v>
      </c>
      <c r="Q1105" s="125">
        <v>0</v>
      </c>
      <c r="S1105" s="146" t="str">
        <f t="shared" si="106"/>
        <v>Worker-3</v>
      </c>
    </row>
    <row r="1106" spans="1:19" x14ac:dyDescent="0.45">
      <c r="A1106" s="144" t="str">
        <f t="shared" si="107"/>
        <v>SK3CW0066</v>
      </c>
      <c r="B1106" s="143" t="str">
        <f t="shared" si="108"/>
        <v>Jul2026_SK3CW0066</v>
      </c>
      <c r="C1106" s="143" t="str">
        <f>IF(A1106="","",IF(COUNTIF($B$2:B1105,B1106)&gt;0,"⚠ DUPLICATE","OK"))</f>
        <v>OK</v>
      </c>
      <c r="D1106" s="146" t="str">
        <f>IF($A1106="","",IF(ISNA(_xlfn.XLOOKUP(TRIM($A1106),MASTER_Workers!$B$2:$B$474,MASTER_Workers!$B$2:$B$474)),"Master Missing","OK"))</f>
        <v>OK</v>
      </c>
      <c r="E1106" s="146" t="str">
        <f>IF(A1106="","",IF(COUNTIF(Month_Engine!B:B,TRIM(J1106))&gt;0,"OK","Missing"))</f>
        <v>OK</v>
      </c>
      <c r="F1106" s="146">
        <f t="shared" si="109"/>
        <v>31</v>
      </c>
      <c r="G1106" s="146">
        <f t="shared" si="110"/>
        <v>18</v>
      </c>
      <c r="H1106" s="150" t="str">
        <f t="shared" si="105"/>
        <v>OK</v>
      </c>
      <c r="I1106" s="432">
        <v>46234</v>
      </c>
      <c r="J1106" s="125" t="s">
        <v>696</v>
      </c>
      <c r="K1106" s="125" t="s">
        <v>697</v>
      </c>
      <c r="L1106" s="125">
        <v>18</v>
      </c>
      <c r="M1106" s="125">
        <v>8</v>
      </c>
      <c r="N1106" s="125">
        <v>5</v>
      </c>
      <c r="O1106" s="125">
        <v>0</v>
      </c>
      <c r="P1106" s="125">
        <v>0</v>
      </c>
      <c r="Q1106" s="125">
        <v>0</v>
      </c>
      <c r="S1106" s="146" t="str">
        <f t="shared" si="106"/>
        <v>Worker-3</v>
      </c>
    </row>
    <row r="1107" spans="1:19" x14ac:dyDescent="0.45">
      <c r="A1107" s="144" t="str">
        <f t="shared" si="107"/>
        <v>SK3CW0067</v>
      </c>
      <c r="B1107" s="143" t="str">
        <f t="shared" si="108"/>
        <v>Jul2026_SK3CW0067</v>
      </c>
      <c r="C1107" s="143" t="str">
        <f>IF(A1107="","",IF(COUNTIF($B$2:B1106,B1107)&gt;0,"⚠ DUPLICATE","OK"))</f>
        <v>OK</v>
      </c>
      <c r="D1107" s="146" t="str">
        <f>IF($A1107="","",IF(ISNA(_xlfn.XLOOKUP(TRIM($A1107),MASTER_Workers!$B$2:$B$474,MASTER_Workers!$B$2:$B$474)),"Master Missing","OK"))</f>
        <v>OK</v>
      </c>
      <c r="E1107" s="146" t="str">
        <f>IF(A1107="","",IF(COUNTIF(Month_Engine!B:B,TRIM(J1107))&gt;0,"OK","Missing"))</f>
        <v>OK</v>
      </c>
      <c r="F1107" s="146">
        <f t="shared" si="109"/>
        <v>31</v>
      </c>
      <c r="G1107" s="146">
        <f t="shared" si="110"/>
        <v>24</v>
      </c>
      <c r="H1107" s="150" t="str">
        <f t="shared" si="105"/>
        <v>OK</v>
      </c>
      <c r="I1107" s="432">
        <v>46234</v>
      </c>
      <c r="J1107" s="125" t="s">
        <v>698</v>
      </c>
      <c r="K1107" s="125" t="s">
        <v>699</v>
      </c>
      <c r="L1107" s="125">
        <v>24</v>
      </c>
      <c r="M1107" s="125">
        <v>2</v>
      </c>
      <c r="N1107" s="125">
        <v>5</v>
      </c>
      <c r="O1107" s="125">
        <v>0</v>
      </c>
      <c r="P1107" s="125">
        <v>0</v>
      </c>
      <c r="Q1107" s="125">
        <v>0</v>
      </c>
      <c r="S1107" s="146" t="str">
        <f t="shared" si="106"/>
        <v>Worker-3</v>
      </c>
    </row>
    <row r="1108" spans="1:19" x14ac:dyDescent="0.45">
      <c r="A1108" s="144" t="str">
        <f t="shared" si="107"/>
        <v>SK3CW0068</v>
      </c>
      <c r="B1108" s="143" t="str">
        <f t="shared" si="108"/>
        <v>Jul2026_SK3CW0068</v>
      </c>
      <c r="C1108" s="143" t="str">
        <f>IF(A1108="","",IF(COUNTIF($B$2:B1107,B1108)&gt;0,"⚠ DUPLICATE","OK"))</f>
        <v>OK</v>
      </c>
      <c r="D1108" s="146" t="str">
        <f>IF($A1108="","",IF(ISNA(_xlfn.XLOOKUP(TRIM($A1108),MASTER_Workers!$B$2:$B$474,MASTER_Workers!$B$2:$B$474)),"Master Missing","OK"))</f>
        <v>OK</v>
      </c>
      <c r="E1108" s="146" t="str">
        <f>IF(A1108="","",IF(COUNTIF(Month_Engine!B:B,TRIM(J1108))&gt;0,"OK","Missing"))</f>
        <v>OK</v>
      </c>
      <c r="F1108" s="146">
        <f t="shared" si="109"/>
        <v>31</v>
      </c>
      <c r="G1108" s="146">
        <f t="shared" si="110"/>
        <v>22</v>
      </c>
      <c r="H1108" s="150" t="str">
        <f t="shared" si="105"/>
        <v>OK</v>
      </c>
      <c r="I1108" s="432">
        <v>46234</v>
      </c>
      <c r="J1108" s="125" t="s">
        <v>700</v>
      </c>
      <c r="K1108" s="125" t="s">
        <v>701</v>
      </c>
      <c r="L1108" s="125">
        <v>22</v>
      </c>
      <c r="M1108" s="125">
        <v>4</v>
      </c>
      <c r="N1108" s="125">
        <v>5</v>
      </c>
      <c r="O1108" s="125">
        <v>0</v>
      </c>
      <c r="P1108" s="125">
        <v>0</v>
      </c>
      <c r="Q1108" s="125">
        <v>0</v>
      </c>
      <c r="S1108" s="146" t="str">
        <f t="shared" si="106"/>
        <v>Worker-3</v>
      </c>
    </row>
    <row r="1109" spans="1:19" x14ac:dyDescent="0.45">
      <c r="A1109" s="144" t="str">
        <f t="shared" si="107"/>
        <v>SK3CW0070</v>
      </c>
      <c r="B1109" s="143" t="str">
        <f t="shared" si="108"/>
        <v>Jul2026_SK3CW0070</v>
      </c>
      <c r="C1109" s="143" t="str">
        <f>IF(A1109="","",IF(COUNTIF($B$2:B1108,B1109)&gt;0,"⚠ DUPLICATE","OK"))</f>
        <v>OK</v>
      </c>
      <c r="D1109" s="146" t="str">
        <f>IF($A1109="","",IF(ISNA(_xlfn.XLOOKUP(TRIM($A1109),MASTER_Workers!$B$2:$B$474,MASTER_Workers!$B$2:$B$474)),"Master Missing","OK"))</f>
        <v>OK</v>
      </c>
      <c r="E1109" s="146" t="str">
        <f>IF(A1109="","",IF(COUNTIF(Month_Engine!B:B,TRIM(J1109))&gt;0,"OK","Missing"))</f>
        <v>OK</v>
      </c>
      <c r="F1109" s="146">
        <f t="shared" si="109"/>
        <v>31</v>
      </c>
      <c r="G1109" s="146">
        <f t="shared" si="110"/>
        <v>20</v>
      </c>
      <c r="H1109" s="150" t="str">
        <f t="shared" si="105"/>
        <v>OK</v>
      </c>
      <c r="I1109" s="432">
        <v>46234</v>
      </c>
      <c r="J1109" s="125" t="s">
        <v>704</v>
      </c>
      <c r="K1109" s="125" t="s">
        <v>705</v>
      </c>
      <c r="L1109" s="125">
        <v>20</v>
      </c>
      <c r="M1109" s="125">
        <v>6</v>
      </c>
      <c r="N1109" s="125">
        <v>5</v>
      </c>
      <c r="O1109" s="125">
        <v>0</v>
      </c>
      <c r="P1109" s="125">
        <v>0</v>
      </c>
      <c r="Q1109" s="125">
        <v>0</v>
      </c>
      <c r="S1109" s="146" t="str">
        <f t="shared" si="106"/>
        <v>Worker-3</v>
      </c>
    </row>
    <row r="1110" spans="1:19" x14ac:dyDescent="0.45">
      <c r="A1110" s="144" t="str">
        <f t="shared" si="107"/>
        <v>SK3CW0071</v>
      </c>
      <c r="B1110" s="143" t="str">
        <f t="shared" si="108"/>
        <v>Jul2026_SK3CW0071</v>
      </c>
      <c r="C1110" s="143" t="str">
        <f>IF(A1110="","",IF(COUNTIF($B$2:B1109,B1110)&gt;0,"⚠ DUPLICATE","OK"))</f>
        <v>OK</v>
      </c>
      <c r="D1110" s="146" t="str">
        <f>IF($A1110="","",IF(ISNA(_xlfn.XLOOKUP(TRIM($A1110),MASTER_Workers!$B$2:$B$474,MASTER_Workers!$B$2:$B$474)),"Master Missing","OK"))</f>
        <v>OK</v>
      </c>
      <c r="E1110" s="146" t="str">
        <f>IF(A1110="","",IF(COUNTIF(Month_Engine!B:B,TRIM(J1110))&gt;0,"OK","Missing"))</f>
        <v>OK</v>
      </c>
      <c r="F1110" s="146">
        <f t="shared" si="109"/>
        <v>31</v>
      </c>
      <c r="G1110" s="146">
        <f t="shared" si="110"/>
        <v>19</v>
      </c>
      <c r="H1110" s="150" t="str">
        <f t="shared" si="105"/>
        <v>OK</v>
      </c>
      <c r="I1110" s="432">
        <v>46234</v>
      </c>
      <c r="J1110" s="125" t="s">
        <v>706</v>
      </c>
      <c r="K1110" s="125" t="s">
        <v>707</v>
      </c>
      <c r="L1110" s="125">
        <v>19</v>
      </c>
      <c r="M1110" s="125">
        <v>7</v>
      </c>
      <c r="N1110" s="125">
        <v>5</v>
      </c>
      <c r="O1110" s="125">
        <v>0</v>
      </c>
      <c r="P1110" s="125">
        <v>0</v>
      </c>
      <c r="Q1110" s="125">
        <v>0</v>
      </c>
      <c r="S1110" s="146" t="str">
        <f t="shared" si="106"/>
        <v>Worker-3</v>
      </c>
    </row>
    <row r="1111" spans="1:19" x14ac:dyDescent="0.45">
      <c r="A1111" s="144" t="str">
        <f t="shared" si="107"/>
        <v>SK3CW0072</v>
      </c>
      <c r="B1111" s="143" t="str">
        <f t="shared" si="108"/>
        <v>Jul2026_SK3CW0072</v>
      </c>
      <c r="C1111" s="143" t="str">
        <f>IF(A1111="","",IF(COUNTIF($B$2:B1110,B1111)&gt;0,"⚠ DUPLICATE","OK"))</f>
        <v>OK</v>
      </c>
      <c r="D1111" s="146" t="str">
        <f>IF($A1111="","",IF(ISNA(_xlfn.XLOOKUP(TRIM($A1111),MASTER_Workers!$B$2:$B$474,MASTER_Workers!$B$2:$B$474)),"Master Missing","OK"))</f>
        <v>OK</v>
      </c>
      <c r="E1111" s="146" t="str">
        <f>IF(A1111="","",IF(COUNTIF(Month_Engine!B:B,TRIM(J1111))&gt;0,"OK","Missing"))</f>
        <v>OK</v>
      </c>
      <c r="F1111" s="146">
        <f t="shared" si="109"/>
        <v>31</v>
      </c>
      <c r="G1111" s="146">
        <f t="shared" si="110"/>
        <v>21</v>
      </c>
      <c r="H1111" s="150" t="str">
        <f t="shared" si="105"/>
        <v>OK</v>
      </c>
      <c r="I1111" s="432">
        <v>46234</v>
      </c>
      <c r="J1111" s="125" t="s">
        <v>708</v>
      </c>
      <c r="K1111" s="125" t="s">
        <v>709</v>
      </c>
      <c r="L1111" s="125">
        <v>21</v>
      </c>
      <c r="M1111" s="125">
        <v>5</v>
      </c>
      <c r="N1111" s="125">
        <v>5</v>
      </c>
      <c r="O1111" s="125">
        <v>0</v>
      </c>
      <c r="P1111" s="125">
        <v>0</v>
      </c>
      <c r="Q1111" s="125">
        <v>0</v>
      </c>
      <c r="S1111" s="146" t="str">
        <f t="shared" si="106"/>
        <v>Worker-3</v>
      </c>
    </row>
    <row r="1112" spans="1:19" x14ac:dyDescent="0.45">
      <c r="A1112" s="144" t="str">
        <f t="shared" si="107"/>
        <v>SK3CW1002</v>
      </c>
      <c r="B1112" s="143" t="str">
        <f t="shared" si="108"/>
        <v>Jul2026_SK3CW1002</v>
      </c>
      <c r="C1112" s="143" t="str">
        <f>IF(A1112="","",IF(COUNTIF($B$2:B1111,B1112)&gt;0,"⚠ DUPLICATE","OK"))</f>
        <v>OK</v>
      </c>
      <c r="D1112" s="146" t="str">
        <f>IF($A1112="","",IF(ISNA(_xlfn.XLOOKUP(TRIM($A1112),MASTER_Workers!$B$2:$B$474,MASTER_Workers!$B$2:$B$474)),"Master Missing","OK"))</f>
        <v>OK</v>
      </c>
      <c r="E1112" s="146" t="str">
        <f>IF(A1112="","",IF(COUNTIF(Month_Engine!B:B,TRIM(J1112))&gt;0,"OK","Missing"))</f>
        <v>OK</v>
      </c>
      <c r="F1112" s="146">
        <f t="shared" si="109"/>
        <v>31</v>
      </c>
      <c r="G1112" s="146">
        <f t="shared" si="110"/>
        <v>25</v>
      </c>
      <c r="H1112" s="150" t="str">
        <f t="shared" si="105"/>
        <v>OK</v>
      </c>
      <c r="I1112" s="432">
        <v>46234</v>
      </c>
      <c r="J1112" s="125" t="s">
        <v>710</v>
      </c>
      <c r="K1112" s="125" t="s">
        <v>711</v>
      </c>
      <c r="L1112" s="125">
        <v>25</v>
      </c>
      <c r="M1112" s="125">
        <v>1</v>
      </c>
      <c r="N1112" s="125">
        <v>5</v>
      </c>
      <c r="O1112" s="125">
        <v>0</v>
      </c>
      <c r="P1112" s="125">
        <v>0</v>
      </c>
      <c r="Q1112" s="125">
        <v>0</v>
      </c>
      <c r="S1112" s="146" t="str">
        <f t="shared" si="106"/>
        <v>Worker-3</v>
      </c>
    </row>
    <row r="1113" spans="1:19" x14ac:dyDescent="0.45">
      <c r="A1113" s="144" t="str">
        <f t="shared" si="107"/>
        <v>SK3CW1003</v>
      </c>
      <c r="B1113" s="143" t="str">
        <f t="shared" si="108"/>
        <v>Jul2026_SK3CW1003</v>
      </c>
      <c r="C1113" s="143" t="str">
        <f>IF(A1113="","",IF(COUNTIF($B$2:B1112,B1113)&gt;0,"⚠ DUPLICATE","OK"))</f>
        <v>OK</v>
      </c>
      <c r="D1113" s="146" t="str">
        <f>IF($A1113="","",IF(ISNA(_xlfn.XLOOKUP(TRIM($A1113),MASTER_Workers!$B$2:$B$474,MASTER_Workers!$B$2:$B$474)),"Master Missing","OK"))</f>
        <v>OK</v>
      </c>
      <c r="E1113" s="146" t="str">
        <f>IF(A1113="","",IF(COUNTIF(Month_Engine!B:B,TRIM(J1113))&gt;0,"OK","Missing"))</f>
        <v>OK</v>
      </c>
      <c r="F1113" s="146">
        <f t="shared" si="109"/>
        <v>31</v>
      </c>
      <c r="G1113" s="146">
        <f t="shared" si="110"/>
        <v>17</v>
      </c>
      <c r="H1113" s="150" t="str">
        <f t="shared" si="105"/>
        <v>OK</v>
      </c>
      <c r="I1113" s="432">
        <v>46234</v>
      </c>
      <c r="J1113" s="125" t="s">
        <v>712</v>
      </c>
      <c r="K1113" s="125" t="s">
        <v>713</v>
      </c>
      <c r="L1113" s="125">
        <v>17</v>
      </c>
      <c r="M1113" s="125">
        <v>9</v>
      </c>
      <c r="N1113" s="125">
        <v>5</v>
      </c>
      <c r="O1113" s="125">
        <v>0</v>
      </c>
      <c r="P1113" s="125">
        <v>0</v>
      </c>
      <c r="Q1113" s="125">
        <v>0</v>
      </c>
      <c r="S1113" s="146" t="str">
        <f t="shared" si="106"/>
        <v>Worker-3</v>
      </c>
    </row>
    <row r="1114" spans="1:19" x14ac:dyDescent="0.45">
      <c r="A1114" s="144" t="str">
        <f t="shared" si="107"/>
        <v>SK3CW1005</v>
      </c>
      <c r="B1114" s="143" t="str">
        <f t="shared" si="108"/>
        <v>Jul2026_SK3CW1005</v>
      </c>
      <c r="C1114" s="143" t="str">
        <f>IF(A1114="","",IF(COUNTIF($B$2:B1113,B1114)&gt;0,"⚠ DUPLICATE","OK"))</f>
        <v>OK</v>
      </c>
      <c r="D1114" s="146" t="str">
        <f>IF($A1114="","",IF(ISNA(_xlfn.XLOOKUP(TRIM($A1114),MASTER_Workers!$B$2:$B$474,MASTER_Workers!$B$2:$B$474)),"Master Missing","OK"))</f>
        <v>OK</v>
      </c>
      <c r="E1114" s="146" t="str">
        <f>IF(A1114="","",IF(COUNTIF(Month_Engine!B:B,TRIM(J1114))&gt;0,"OK","Missing"))</f>
        <v>OK</v>
      </c>
      <c r="F1114" s="146">
        <f t="shared" si="109"/>
        <v>31</v>
      </c>
      <c r="G1114" s="146">
        <f t="shared" si="110"/>
        <v>21</v>
      </c>
      <c r="H1114" s="150" t="str">
        <f t="shared" si="105"/>
        <v>OK</v>
      </c>
      <c r="I1114" s="432">
        <v>46234</v>
      </c>
      <c r="J1114" s="125" t="s">
        <v>714</v>
      </c>
      <c r="K1114" s="125" t="s">
        <v>715</v>
      </c>
      <c r="L1114" s="125">
        <v>21</v>
      </c>
      <c r="M1114" s="125">
        <v>5</v>
      </c>
      <c r="N1114" s="125">
        <v>5</v>
      </c>
      <c r="O1114" s="125">
        <v>0</v>
      </c>
      <c r="P1114" s="125">
        <v>0</v>
      </c>
      <c r="Q1114" s="125">
        <v>0</v>
      </c>
      <c r="S1114" s="146" t="str">
        <f t="shared" si="106"/>
        <v>Worker-3</v>
      </c>
    </row>
    <row r="1115" spans="1:19" x14ac:dyDescent="0.45">
      <c r="A1115" s="144" t="str">
        <f t="shared" si="107"/>
        <v>SK3CW1007</v>
      </c>
      <c r="B1115" s="143" t="str">
        <f t="shared" si="108"/>
        <v>Jul2026_SK3CW1007</v>
      </c>
      <c r="C1115" s="143" t="str">
        <f>IF(A1115="","",IF(COUNTIF($B$2:B1114,B1115)&gt;0,"⚠ DUPLICATE","OK"))</f>
        <v>OK</v>
      </c>
      <c r="D1115" s="146" t="str">
        <f>IF($A1115="","",IF(ISNA(_xlfn.XLOOKUP(TRIM($A1115),MASTER_Workers!$B$2:$B$474,MASTER_Workers!$B$2:$B$474)),"Master Missing","OK"))</f>
        <v>OK</v>
      </c>
      <c r="E1115" s="146" t="str">
        <f>IF(A1115="","",IF(COUNTIF(Month_Engine!B:B,TRIM(J1115))&gt;0,"OK","Missing"))</f>
        <v>OK</v>
      </c>
      <c r="F1115" s="146">
        <f t="shared" si="109"/>
        <v>31</v>
      </c>
      <c r="G1115" s="146">
        <f t="shared" si="110"/>
        <v>22</v>
      </c>
      <c r="H1115" s="150" t="str">
        <f t="shared" si="105"/>
        <v>OK</v>
      </c>
      <c r="I1115" s="432">
        <v>46234</v>
      </c>
      <c r="J1115" s="125" t="s">
        <v>718</v>
      </c>
      <c r="K1115" s="125" t="s">
        <v>719</v>
      </c>
      <c r="L1115" s="125">
        <v>22</v>
      </c>
      <c r="M1115" s="125">
        <v>4</v>
      </c>
      <c r="N1115" s="125">
        <v>5</v>
      </c>
      <c r="O1115" s="125">
        <v>0</v>
      </c>
      <c r="P1115" s="125">
        <v>0</v>
      </c>
      <c r="Q1115" s="125">
        <v>0</v>
      </c>
      <c r="S1115" s="146" t="str">
        <f t="shared" si="106"/>
        <v>Worker-3</v>
      </c>
    </row>
    <row r="1116" spans="1:19" x14ac:dyDescent="0.45">
      <c r="A1116" s="144" t="str">
        <f t="shared" si="107"/>
        <v>SK3CW1008</v>
      </c>
      <c r="B1116" s="143" t="str">
        <f t="shared" si="108"/>
        <v>Jul2026_SK3CW1008</v>
      </c>
      <c r="C1116" s="143" t="str">
        <f>IF(A1116="","",IF(COUNTIF($B$2:B1115,B1116)&gt;0,"⚠ DUPLICATE","OK"))</f>
        <v>OK</v>
      </c>
      <c r="D1116" s="146" t="str">
        <f>IF($A1116="","",IF(ISNA(_xlfn.XLOOKUP(TRIM($A1116),MASTER_Workers!$B$2:$B$474,MASTER_Workers!$B$2:$B$474)),"Master Missing","OK"))</f>
        <v>OK</v>
      </c>
      <c r="E1116" s="146" t="str">
        <f>IF(A1116="","",IF(COUNTIF(Month_Engine!B:B,TRIM(J1116))&gt;0,"OK","Missing"))</f>
        <v>OK</v>
      </c>
      <c r="F1116" s="146">
        <f t="shared" si="109"/>
        <v>31</v>
      </c>
      <c r="G1116" s="146">
        <f t="shared" si="110"/>
        <v>0</v>
      </c>
      <c r="H1116" s="150" t="str">
        <f t="shared" si="105"/>
        <v>OK</v>
      </c>
      <c r="I1116" s="432">
        <v>46234</v>
      </c>
      <c r="J1116" s="125" t="s">
        <v>720</v>
      </c>
      <c r="K1116" s="125" t="s">
        <v>721</v>
      </c>
      <c r="L1116" s="125">
        <v>0</v>
      </c>
      <c r="M1116" s="125">
        <v>0</v>
      </c>
      <c r="N1116" s="125">
        <v>0</v>
      </c>
      <c r="O1116" s="125">
        <v>0</v>
      </c>
      <c r="P1116" s="125">
        <v>0</v>
      </c>
      <c r="Q1116" s="125">
        <v>31</v>
      </c>
      <c r="S1116" s="146" t="str">
        <f t="shared" si="106"/>
        <v>Worker-3</v>
      </c>
    </row>
    <row r="1117" spans="1:19" x14ac:dyDescent="0.45">
      <c r="A1117" s="144" t="str">
        <f t="shared" si="107"/>
        <v>SK3CW1009</v>
      </c>
      <c r="B1117" s="143" t="str">
        <f t="shared" si="108"/>
        <v>Jul2026_SK3CW1009</v>
      </c>
      <c r="C1117" s="143" t="str">
        <f>IF(A1117="","",IF(COUNTIF($B$2:B1116,B1117)&gt;0,"⚠ DUPLICATE","OK"))</f>
        <v>OK</v>
      </c>
      <c r="D1117" s="146" t="str">
        <f>IF($A1117="","",IF(ISNA(_xlfn.XLOOKUP(TRIM($A1117),MASTER_Workers!$B$2:$B$474,MASTER_Workers!$B$2:$B$474)),"Master Missing","OK"))</f>
        <v>OK</v>
      </c>
      <c r="E1117" s="146" t="str">
        <f>IF(A1117="","",IF(COUNTIF(Month_Engine!B:B,TRIM(J1117))&gt;0,"OK","Missing"))</f>
        <v>OK</v>
      </c>
      <c r="F1117" s="146">
        <f t="shared" si="109"/>
        <v>31</v>
      </c>
      <c r="G1117" s="146">
        <f t="shared" si="110"/>
        <v>20</v>
      </c>
      <c r="H1117" s="150" t="str">
        <f t="shared" si="105"/>
        <v>OK</v>
      </c>
      <c r="I1117" s="432">
        <v>46234</v>
      </c>
      <c r="J1117" s="125" t="s">
        <v>722</v>
      </c>
      <c r="K1117" s="125" t="s">
        <v>723</v>
      </c>
      <c r="L1117" s="125">
        <v>20</v>
      </c>
      <c r="M1117" s="125">
        <v>6</v>
      </c>
      <c r="N1117" s="125">
        <v>5</v>
      </c>
      <c r="O1117" s="125">
        <v>0</v>
      </c>
      <c r="P1117" s="125">
        <v>0</v>
      </c>
      <c r="Q1117" s="125">
        <v>0</v>
      </c>
      <c r="S1117" s="146" t="str">
        <f t="shared" si="106"/>
        <v>Worker-3</v>
      </c>
    </row>
    <row r="1118" spans="1:19" x14ac:dyDescent="0.45">
      <c r="A1118" s="144" t="str">
        <f t="shared" si="107"/>
        <v>SK3CW1010</v>
      </c>
      <c r="B1118" s="143" t="str">
        <f t="shared" si="108"/>
        <v>Jul2026_SK3CW1010</v>
      </c>
      <c r="C1118" s="143" t="str">
        <f>IF(A1118="","",IF(COUNTIF($B$2:B1117,B1118)&gt;0,"⚠ DUPLICATE","OK"))</f>
        <v>OK</v>
      </c>
      <c r="D1118" s="146" t="str">
        <f>IF($A1118="","",IF(ISNA(_xlfn.XLOOKUP(TRIM($A1118),MASTER_Workers!$B$2:$B$474,MASTER_Workers!$B$2:$B$474)),"Master Missing","OK"))</f>
        <v>OK</v>
      </c>
      <c r="E1118" s="146" t="str">
        <f>IF(A1118="","",IF(COUNTIF(Month_Engine!B:B,TRIM(J1118))&gt;0,"OK","Missing"))</f>
        <v>OK</v>
      </c>
      <c r="F1118" s="146">
        <f t="shared" si="109"/>
        <v>31</v>
      </c>
      <c r="G1118" s="146">
        <f t="shared" si="110"/>
        <v>16</v>
      </c>
      <c r="H1118" s="150" t="str">
        <f t="shared" si="105"/>
        <v>OK</v>
      </c>
      <c r="I1118" s="432">
        <v>46234</v>
      </c>
      <c r="J1118" s="125" t="s">
        <v>724</v>
      </c>
      <c r="K1118" s="125" t="s">
        <v>725</v>
      </c>
      <c r="L1118" s="125">
        <v>16</v>
      </c>
      <c r="M1118" s="125">
        <v>10</v>
      </c>
      <c r="N1118" s="125">
        <v>5</v>
      </c>
      <c r="O1118" s="125">
        <v>0</v>
      </c>
      <c r="P1118" s="125">
        <v>0</v>
      </c>
      <c r="Q1118" s="125">
        <v>0</v>
      </c>
      <c r="S1118" s="146" t="str">
        <f t="shared" si="106"/>
        <v>Worker-3</v>
      </c>
    </row>
    <row r="1119" spans="1:19" x14ac:dyDescent="0.45">
      <c r="A1119" s="144" t="str">
        <f t="shared" si="107"/>
        <v>SK3CW1011</v>
      </c>
      <c r="B1119" s="143" t="str">
        <f t="shared" si="108"/>
        <v>Jul2026_SK3CW1011</v>
      </c>
      <c r="C1119" s="143" t="str">
        <f>IF(A1119="","",IF(COUNTIF($B$2:B1118,B1119)&gt;0,"⚠ DUPLICATE","OK"))</f>
        <v>OK</v>
      </c>
      <c r="D1119" s="146" t="str">
        <f>IF($A1119="","",IF(ISNA(_xlfn.XLOOKUP(TRIM($A1119),MASTER_Workers!$B$2:$B$474,MASTER_Workers!$B$2:$B$474)),"Master Missing","OK"))</f>
        <v>OK</v>
      </c>
      <c r="E1119" s="146" t="str">
        <f>IF(A1119="","",IF(COUNTIF(Month_Engine!B:B,TRIM(J1119))&gt;0,"OK","Missing"))</f>
        <v>OK</v>
      </c>
      <c r="F1119" s="146">
        <f t="shared" si="109"/>
        <v>31</v>
      </c>
      <c r="G1119" s="146">
        <f t="shared" si="110"/>
        <v>18</v>
      </c>
      <c r="H1119" s="150" t="str">
        <f t="shared" si="105"/>
        <v>OK</v>
      </c>
      <c r="I1119" s="432">
        <v>46234</v>
      </c>
      <c r="J1119" s="125" t="s">
        <v>726</v>
      </c>
      <c r="K1119" s="125" t="s">
        <v>727</v>
      </c>
      <c r="L1119" s="125">
        <v>18</v>
      </c>
      <c r="M1119" s="125">
        <v>8</v>
      </c>
      <c r="N1119" s="125">
        <v>5</v>
      </c>
      <c r="O1119" s="125">
        <v>0</v>
      </c>
      <c r="P1119" s="125">
        <v>0</v>
      </c>
      <c r="Q1119" s="125">
        <v>0</v>
      </c>
      <c r="S1119" s="146" t="str">
        <f t="shared" si="106"/>
        <v>Worker-3</v>
      </c>
    </row>
    <row r="1120" spans="1:19" x14ac:dyDescent="0.45">
      <c r="A1120" s="144" t="str">
        <f t="shared" si="107"/>
        <v>SK3CW1012</v>
      </c>
      <c r="B1120" s="143" t="str">
        <f t="shared" si="108"/>
        <v>Jul2026_SK3CW1012</v>
      </c>
      <c r="C1120" s="143" t="str">
        <f>IF(A1120="","",IF(COUNTIF($B$2:B1119,B1120)&gt;0,"⚠ DUPLICATE","OK"))</f>
        <v>OK</v>
      </c>
      <c r="D1120" s="146" t="str">
        <f>IF($A1120="","",IF(ISNA(_xlfn.XLOOKUP(TRIM($A1120),MASTER_Workers!$B$2:$B$474,MASTER_Workers!$B$2:$B$474)),"Master Missing","OK"))</f>
        <v>OK</v>
      </c>
      <c r="E1120" s="146" t="str">
        <f>IF(A1120="","",IF(COUNTIF(Month_Engine!B:B,TRIM(J1120))&gt;0,"OK","Missing"))</f>
        <v>OK</v>
      </c>
      <c r="F1120" s="146">
        <f t="shared" si="109"/>
        <v>31</v>
      </c>
      <c r="G1120" s="146">
        <f t="shared" si="110"/>
        <v>18</v>
      </c>
      <c r="H1120" s="150" t="str">
        <f t="shared" si="105"/>
        <v>OK</v>
      </c>
      <c r="I1120" s="432">
        <v>46234</v>
      </c>
      <c r="J1120" s="125" t="s">
        <v>728</v>
      </c>
      <c r="K1120" s="125" t="s">
        <v>729</v>
      </c>
      <c r="L1120" s="125">
        <v>18</v>
      </c>
      <c r="M1120" s="125">
        <v>8</v>
      </c>
      <c r="N1120" s="125">
        <v>5</v>
      </c>
      <c r="O1120" s="125">
        <v>0</v>
      </c>
      <c r="P1120" s="125">
        <v>0</v>
      </c>
      <c r="Q1120" s="125">
        <v>0</v>
      </c>
      <c r="S1120" s="146" t="str">
        <f t="shared" si="106"/>
        <v>Worker-3</v>
      </c>
    </row>
    <row r="1121" spans="1:19" x14ac:dyDescent="0.45">
      <c r="A1121" s="144" t="str">
        <f t="shared" si="107"/>
        <v>SK3CW1013</v>
      </c>
      <c r="B1121" s="143" t="str">
        <f t="shared" si="108"/>
        <v>Jul2026_SK3CW1013</v>
      </c>
      <c r="C1121" s="143" t="str">
        <f>IF(A1121="","",IF(COUNTIF($B$2:B1120,B1121)&gt;0,"⚠ DUPLICATE","OK"))</f>
        <v>OK</v>
      </c>
      <c r="D1121" s="146" t="str">
        <f>IF($A1121="","",IF(ISNA(_xlfn.XLOOKUP(TRIM($A1121),MASTER_Workers!$B$2:$B$474,MASTER_Workers!$B$2:$B$474)),"Master Missing","OK"))</f>
        <v>OK</v>
      </c>
      <c r="E1121" s="146" t="str">
        <f>IF(A1121="","",IF(COUNTIF(Month_Engine!B:B,TRIM(J1121))&gt;0,"OK","Missing"))</f>
        <v>OK</v>
      </c>
      <c r="F1121" s="146">
        <f t="shared" si="109"/>
        <v>31</v>
      </c>
      <c r="G1121" s="146">
        <f t="shared" si="110"/>
        <v>16</v>
      </c>
      <c r="H1121" s="150" t="str">
        <f t="shared" si="105"/>
        <v>OK</v>
      </c>
      <c r="I1121" s="432">
        <v>46234</v>
      </c>
      <c r="J1121" s="125" t="s">
        <v>730</v>
      </c>
      <c r="K1121" s="125" t="s">
        <v>731</v>
      </c>
      <c r="L1121" s="125">
        <v>16</v>
      </c>
      <c r="M1121" s="125">
        <v>10</v>
      </c>
      <c r="N1121" s="125">
        <v>5</v>
      </c>
      <c r="O1121" s="125">
        <v>0</v>
      </c>
      <c r="P1121" s="125">
        <v>0</v>
      </c>
      <c r="Q1121" s="125">
        <v>0</v>
      </c>
      <c r="S1121" s="146" t="str">
        <f t="shared" si="106"/>
        <v>Worker-3</v>
      </c>
    </row>
    <row r="1122" spans="1:19" x14ac:dyDescent="0.45">
      <c r="A1122" s="144" t="str">
        <f t="shared" si="107"/>
        <v>SK3CW1014</v>
      </c>
      <c r="B1122" s="143" t="str">
        <f t="shared" si="108"/>
        <v>Jul2026_SK3CW1014</v>
      </c>
      <c r="C1122" s="143" t="str">
        <f>IF(A1122="","",IF(COUNTIF($B$2:B1121,B1122)&gt;0,"⚠ DUPLICATE","OK"))</f>
        <v>OK</v>
      </c>
      <c r="D1122" s="146" t="str">
        <f>IF($A1122="","",IF(ISNA(_xlfn.XLOOKUP(TRIM($A1122),MASTER_Workers!$B$2:$B$474,MASTER_Workers!$B$2:$B$474)),"Master Missing","OK"))</f>
        <v>OK</v>
      </c>
      <c r="E1122" s="146" t="str">
        <f>IF(A1122="","",IF(COUNTIF(Month_Engine!B:B,TRIM(J1122))&gt;0,"OK","Missing"))</f>
        <v>OK</v>
      </c>
      <c r="F1122" s="146">
        <f t="shared" si="109"/>
        <v>31</v>
      </c>
      <c r="G1122" s="146">
        <f t="shared" si="110"/>
        <v>23</v>
      </c>
      <c r="H1122" s="150" t="str">
        <f t="shared" si="105"/>
        <v>OK</v>
      </c>
      <c r="I1122" s="432">
        <v>46234</v>
      </c>
      <c r="J1122" s="125" t="s">
        <v>732</v>
      </c>
      <c r="K1122" s="125" t="s">
        <v>733</v>
      </c>
      <c r="L1122" s="125">
        <v>23</v>
      </c>
      <c r="M1122" s="125">
        <v>3</v>
      </c>
      <c r="N1122" s="125">
        <v>5</v>
      </c>
      <c r="O1122" s="125">
        <v>0</v>
      </c>
      <c r="P1122" s="125">
        <v>0</v>
      </c>
      <c r="Q1122" s="125">
        <v>0</v>
      </c>
      <c r="S1122" s="146" t="str">
        <f t="shared" si="106"/>
        <v>Worker-3</v>
      </c>
    </row>
    <row r="1123" spans="1:19" x14ac:dyDescent="0.45">
      <c r="A1123" s="144" t="str">
        <f t="shared" si="107"/>
        <v>SK3CW1016</v>
      </c>
      <c r="B1123" s="143" t="str">
        <f t="shared" si="108"/>
        <v>Jul2026_SK3CW1016</v>
      </c>
      <c r="C1123" s="143" t="str">
        <f>IF(A1123="","",IF(COUNTIF($B$2:B1122,B1123)&gt;0,"⚠ DUPLICATE","OK"))</f>
        <v>OK</v>
      </c>
      <c r="D1123" s="146" t="str">
        <f>IF($A1123="","",IF(ISNA(_xlfn.XLOOKUP(TRIM($A1123),MASTER_Workers!$B$2:$B$474,MASTER_Workers!$B$2:$B$474)),"Master Missing","OK"))</f>
        <v>OK</v>
      </c>
      <c r="E1123" s="146" t="str">
        <f>IF(A1123="","",IF(COUNTIF(Month_Engine!B:B,TRIM(J1123))&gt;0,"OK","Missing"))</f>
        <v>OK</v>
      </c>
      <c r="F1123" s="146">
        <f t="shared" si="109"/>
        <v>31</v>
      </c>
      <c r="G1123" s="146">
        <f t="shared" si="110"/>
        <v>19</v>
      </c>
      <c r="H1123" s="150" t="str">
        <f t="shared" si="105"/>
        <v>OK</v>
      </c>
      <c r="I1123" s="432">
        <v>46234</v>
      </c>
      <c r="J1123" s="125" t="s">
        <v>734</v>
      </c>
      <c r="K1123" s="125" t="s">
        <v>735</v>
      </c>
      <c r="L1123" s="125">
        <v>19</v>
      </c>
      <c r="M1123" s="125">
        <v>7</v>
      </c>
      <c r="N1123" s="125">
        <v>5</v>
      </c>
      <c r="O1123" s="125">
        <v>0</v>
      </c>
      <c r="P1123" s="125">
        <v>0</v>
      </c>
      <c r="Q1123" s="125">
        <v>0</v>
      </c>
      <c r="S1123" s="146" t="str">
        <f t="shared" si="106"/>
        <v>Worker-3</v>
      </c>
    </row>
    <row r="1124" spans="1:19" x14ac:dyDescent="0.45">
      <c r="A1124" s="144" t="str">
        <f t="shared" si="107"/>
        <v>SK3CW1018</v>
      </c>
      <c r="B1124" s="143" t="str">
        <f t="shared" si="108"/>
        <v>Jul2026_SK3CW1018</v>
      </c>
      <c r="C1124" s="143" t="str">
        <f>IF(A1124="","",IF(COUNTIF($B$2:B1123,B1124)&gt;0,"⚠ DUPLICATE","OK"))</f>
        <v>OK</v>
      </c>
      <c r="D1124" s="146" t="str">
        <f>IF($A1124="","",IF(ISNA(_xlfn.XLOOKUP(TRIM($A1124),MASTER_Workers!$B$2:$B$474,MASTER_Workers!$B$2:$B$474)),"Master Missing","OK"))</f>
        <v>OK</v>
      </c>
      <c r="E1124" s="146" t="str">
        <f>IF(A1124="","",IF(COUNTIF(Month_Engine!B:B,TRIM(J1124))&gt;0,"OK","Missing"))</f>
        <v>OK</v>
      </c>
      <c r="F1124" s="146">
        <f t="shared" si="109"/>
        <v>31</v>
      </c>
      <c r="G1124" s="146">
        <f t="shared" si="110"/>
        <v>20</v>
      </c>
      <c r="H1124" s="150" t="str">
        <f t="shared" si="105"/>
        <v>OK</v>
      </c>
      <c r="I1124" s="432">
        <v>46234</v>
      </c>
      <c r="J1124" s="125" t="s">
        <v>736</v>
      </c>
      <c r="K1124" s="125" t="s">
        <v>737</v>
      </c>
      <c r="L1124" s="125">
        <v>20</v>
      </c>
      <c r="M1124" s="125">
        <v>6</v>
      </c>
      <c r="N1124" s="125">
        <v>5</v>
      </c>
      <c r="O1124" s="125">
        <v>0</v>
      </c>
      <c r="P1124" s="125">
        <v>0</v>
      </c>
      <c r="Q1124" s="125">
        <v>0</v>
      </c>
      <c r="S1124" s="146" t="str">
        <f t="shared" si="106"/>
        <v>Worker-3</v>
      </c>
    </row>
    <row r="1125" spans="1:19" x14ac:dyDescent="0.45">
      <c r="A1125" s="144" t="str">
        <f t="shared" si="107"/>
        <v>SK3CW1020</v>
      </c>
      <c r="B1125" s="143" t="str">
        <f t="shared" si="108"/>
        <v>Jul2026_SK3CW1020</v>
      </c>
      <c r="C1125" s="143" t="str">
        <f>IF(A1125="","",IF(COUNTIF($B$2:B1124,B1125)&gt;0,"⚠ DUPLICATE","OK"))</f>
        <v>OK</v>
      </c>
      <c r="D1125" s="146" t="str">
        <f>IF($A1125="","",IF(ISNA(_xlfn.XLOOKUP(TRIM($A1125),MASTER_Workers!$B$2:$B$474,MASTER_Workers!$B$2:$B$474)),"Master Missing","OK"))</f>
        <v>OK</v>
      </c>
      <c r="E1125" s="146" t="str">
        <f>IF(A1125="","",IF(COUNTIF(Month_Engine!B:B,TRIM(J1125))&gt;0,"OK","Missing"))</f>
        <v>OK</v>
      </c>
      <c r="F1125" s="146">
        <f t="shared" si="109"/>
        <v>31</v>
      </c>
      <c r="G1125" s="146">
        <f t="shared" si="110"/>
        <v>22</v>
      </c>
      <c r="H1125" s="150" t="str">
        <f t="shared" si="105"/>
        <v>OK</v>
      </c>
      <c r="I1125" s="432">
        <v>46234</v>
      </c>
      <c r="J1125" s="125" t="s">
        <v>738</v>
      </c>
      <c r="K1125" s="125" t="s">
        <v>739</v>
      </c>
      <c r="L1125" s="125">
        <v>22</v>
      </c>
      <c r="M1125" s="125">
        <v>4</v>
      </c>
      <c r="N1125" s="125">
        <v>5</v>
      </c>
      <c r="O1125" s="125">
        <v>0</v>
      </c>
      <c r="P1125" s="125">
        <v>0</v>
      </c>
      <c r="Q1125" s="125">
        <v>0</v>
      </c>
      <c r="S1125" s="146" t="str">
        <f t="shared" si="106"/>
        <v>Worker-3</v>
      </c>
    </row>
    <row r="1126" spans="1:19" x14ac:dyDescent="0.45">
      <c r="A1126" s="144" t="str">
        <f t="shared" si="107"/>
        <v>SK3CW1021</v>
      </c>
      <c r="B1126" s="143" t="str">
        <f t="shared" si="108"/>
        <v>Jul2026_SK3CW1021</v>
      </c>
      <c r="C1126" s="143" t="str">
        <f>IF(A1126="","",IF(COUNTIF($B$2:B1125,B1126)&gt;0,"⚠ DUPLICATE","OK"))</f>
        <v>OK</v>
      </c>
      <c r="D1126" s="146" t="str">
        <f>IF($A1126="","",IF(ISNA(_xlfn.XLOOKUP(TRIM($A1126),MASTER_Workers!$B$2:$B$474,MASTER_Workers!$B$2:$B$474)),"Master Missing","OK"))</f>
        <v>OK</v>
      </c>
      <c r="E1126" s="146" t="str">
        <f>IF(A1126="","",IF(COUNTIF(Month_Engine!B:B,TRIM(J1126))&gt;0,"OK","Missing"))</f>
        <v>OK</v>
      </c>
      <c r="F1126" s="146">
        <f t="shared" si="109"/>
        <v>31</v>
      </c>
      <c r="G1126" s="146">
        <f t="shared" si="110"/>
        <v>19</v>
      </c>
      <c r="H1126" s="150" t="str">
        <f t="shared" si="105"/>
        <v>OK</v>
      </c>
      <c r="I1126" s="432">
        <v>46234</v>
      </c>
      <c r="J1126" s="125" t="s">
        <v>740</v>
      </c>
      <c r="K1126" s="125" t="s">
        <v>741</v>
      </c>
      <c r="L1126" s="125">
        <v>19</v>
      </c>
      <c r="M1126" s="125">
        <v>7</v>
      </c>
      <c r="N1126" s="125">
        <v>5</v>
      </c>
      <c r="O1126" s="125">
        <v>0</v>
      </c>
      <c r="P1126" s="125">
        <v>0</v>
      </c>
      <c r="Q1126" s="125">
        <v>0</v>
      </c>
      <c r="S1126" s="146" t="str">
        <f t="shared" si="106"/>
        <v>Worker-3</v>
      </c>
    </row>
    <row r="1127" spans="1:19" x14ac:dyDescent="0.45">
      <c r="A1127" s="144" t="str">
        <f t="shared" si="107"/>
        <v>SK3CW1025</v>
      </c>
      <c r="B1127" s="143" t="str">
        <f t="shared" si="108"/>
        <v>Jul2026_SK3CW1025</v>
      </c>
      <c r="C1127" s="143" t="str">
        <f>IF(A1127="","",IF(COUNTIF($B$2:B1126,B1127)&gt;0,"⚠ DUPLICATE","OK"))</f>
        <v>OK</v>
      </c>
      <c r="D1127" s="146" t="str">
        <f>IF($A1127="","",IF(ISNA(_xlfn.XLOOKUP(TRIM($A1127),MASTER_Workers!$B$2:$B$474,MASTER_Workers!$B$2:$B$474)),"Master Missing","OK"))</f>
        <v>OK</v>
      </c>
      <c r="E1127" s="146" t="str">
        <f>IF(A1127="","",IF(COUNTIF(Month_Engine!B:B,TRIM(J1127))&gt;0,"OK","Missing"))</f>
        <v>OK</v>
      </c>
      <c r="F1127" s="146">
        <f t="shared" si="109"/>
        <v>31</v>
      </c>
      <c r="G1127" s="146">
        <f t="shared" si="110"/>
        <v>24</v>
      </c>
      <c r="H1127" s="150" t="str">
        <f t="shared" si="105"/>
        <v>OK</v>
      </c>
      <c r="I1127" s="432">
        <v>46234</v>
      </c>
      <c r="J1127" s="125" t="s">
        <v>744</v>
      </c>
      <c r="K1127" s="125" t="s">
        <v>745</v>
      </c>
      <c r="L1127" s="125">
        <v>24</v>
      </c>
      <c r="M1127" s="125">
        <v>2</v>
      </c>
      <c r="N1127" s="125">
        <v>5</v>
      </c>
      <c r="O1127" s="125">
        <v>0</v>
      </c>
      <c r="P1127" s="125">
        <v>0</v>
      </c>
      <c r="Q1127" s="125">
        <v>0</v>
      </c>
      <c r="S1127" s="146" t="str">
        <f t="shared" si="106"/>
        <v>Worker-3</v>
      </c>
    </row>
    <row r="1128" spans="1:19" x14ac:dyDescent="0.45">
      <c r="A1128" s="144" t="str">
        <f t="shared" si="107"/>
        <v>SK3CW1026</v>
      </c>
      <c r="B1128" s="143" t="str">
        <f t="shared" si="108"/>
        <v>Jul2026_SK3CW1026</v>
      </c>
      <c r="C1128" s="143" t="str">
        <f>IF(A1128="","",IF(COUNTIF($B$2:B1127,B1128)&gt;0,"⚠ DUPLICATE","OK"))</f>
        <v>OK</v>
      </c>
      <c r="D1128" s="146" t="str">
        <f>IF($A1128="","",IF(ISNA(_xlfn.XLOOKUP(TRIM($A1128),MASTER_Workers!$B$2:$B$474,MASTER_Workers!$B$2:$B$474)),"Master Missing","OK"))</f>
        <v>OK</v>
      </c>
      <c r="E1128" s="146" t="str">
        <f>IF(A1128="","",IF(COUNTIF(Month_Engine!B:B,TRIM(J1128))&gt;0,"OK","Missing"))</f>
        <v>OK</v>
      </c>
      <c r="F1128" s="146">
        <f t="shared" si="109"/>
        <v>31</v>
      </c>
      <c r="G1128" s="146">
        <f t="shared" si="110"/>
        <v>20</v>
      </c>
      <c r="H1128" s="150" t="str">
        <f t="shared" si="105"/>
        <v>OK</v>
      </c>
      <c r="I1128" s="432">
        <v>46234</v>
      </c>
      <c r="J1128" s="125" t="s">
        <v>746</v>
      </c>
      <c r="K1128" s="125" t="s">
        <v>747</v>
      </c>
      <c r="L1128" s="125">
        <v>20</v>
      </c>
      <c r="M1128" s="125">
        <v>6</v>
      </c>
      <c r="N1128" s="125">
        <v>5</v>
      </c>
      <c r="O1128" s="125">
        <v>0</v>
      </c>
      <c r="P1128" s="125">
        <v>0</v>
      </c>
      <c r="Q1128" s="125">
        <v>0</v>
      </c>
      <c r="S1128" s="146" t="str">
        <f t="shared" si="106"/>
        <v>Worker-3</v>
      </c>
    </row>
    <row r="1129" spans="1:19" x14ac:dyDescent="0.45">
      <c r="A1129" s="144" t="str">
        <f t="shared" si="107"/>
        <v>SK3CW1027</v>
      </c>
      <c r="B1129" s="143" t="str">
        <f t="shared" si="108"/>
        <v>Jul2026_SK3CW1027</v>
      </c>
      <c r="C1129" s="143" t="str">
        <f>IF(A1129="","",IF(COUNTIF($B$2:B1128,B1129)&gt;0,"⚠ DUPLICATE","OK"))</f>
        <v>OK</v>
      </c>
      <c r="D1129" s="146" t="str">
        <f>IF($A1129="","",IF(ISNA(_xlfn.XLOOKUP(TRIM($A1129),MASTER_Workers!$B$2:$B$474,MASTER_Workers!$B$2:$B$474)),"Master Missing","OK"))</f>
        <v>OK</v>
      </c>
      <c r="E1129" s="146" t="str">
        <f>IF(A1129="","",IF(COUNTIF(Month_Engine!B:B,TRIM(J1129))&gt;0,"OK","Missing"))</f>
        <v>OK</v>
      </c>
      <c r="F1129" s="146">
        <f t="shared" si="109"/>
        <v>31</v>
      </c>
      <c r="G1129" s="146">
        <f t="shared" si="110"/>
        <v>21</v>
      </c>
      <c r="H1129" s="150" t="str">
        <f t="shared" si="105"/>
        <v>OK</v>
      </c>
      <c r="I1129" s="432">
        <v>46234</v>
      </c>
      <c r="J1129" s="125" t="s">
        <v>748</v>
      </c>
      <c r="K1129" s="125" t="s">
        <v>749</v>
      </c>
      <c r="L1129" s="125">
        <v>21</v>
      </c>
      <c r="M1129" s="125">
        <v>5</v>
      </c>
      <c r="N1129" s="125">
        <v>5</v>
      </c>
      <c r="O1129" s="125">
        <v>0</v>
      </c>
      <c r="P1129" s="125">
        <v>0</v>
      </c>
      <c r="Q1129" s="125">
        <v>0</v>
      </c>
      <c r="S1129" s="146" t="str">
        <f t="shared" si="106"/>
        <v>Worker-3</v>
      </c>
    </row>
    <row r="1130" spans="1:19" x14ac:dyDescent="0.45">
      <c r="A1130" s="144" t="str">
        <f t="shared" si="107"/>
        <v>SK3CW1028</v>
      </c>
      <c r="B1130" s="143" t="str">
        <f t="shared" si="108"/>
        <v>Jul2026_SK3CW1028</v>
      </c>
      <c r="C1130" s="143" t="str">
        <f>IF(A1130="","",IF(COUNTIF($B$2:B1129,B1130)&gt;0,"⚠ DUPLICATE","OK"))</f>
        <v>OK</v>
      </c>
      <c r="D1130" s="146" t="str">
        <f>IF($A1130="","",IF(ISNA(_xlfn.XLOOKUP(TRIM($A1130),MASTER_Workers!$B$2:$B$474,MASTER_Workers!$B$2:$B$474)),"Master Missing","OK"))</f>
        <v>OK</v>
      </c>
      <c r="E1130" s="146" t="str">
        <f>IF(A1130="","",IF(COUNTIF(Month_Engine!B:B,TRIM(J1130))&gt;0,"OK","Missing"))</f>
        <v>OK</v>
      </c>
      <c r="F1130" s="146">
        <f t="shared" si="109"/>
        <v>31</v>
      </c>
      <c r="G1130" s="146">
        <f t="shared" si="110"/>
        <v>18</v>
      </c>
      <c r="H1130" s="150" t="str">
        <f t="shared" si="105"/>
        <v>OK</v>
      </c>
      <c r="I1130" s="432">
        <v>46234</v>
      </c>
      <c r="J1130" s="125" t="s">
        <v>750</v>
      </c>
      <c r="K1130" s="125" t="s">
        <v>751</v>
      </c>
      <c r="L1130" s="125">
        <v>18</v>
      </c>
      <c r="M1130" s="125">
        <v>8</v>
      </c>
      <c r="N1130" s="125">
        <v>5</v>
      </c>
      <c r="O1130" s="125">
        <v>0</v>
      </c>
      <c r="P1130" s="125">
        <v>0</v>
      </c>
      <c r="Q1130" s="125">
        <v>0</v>
      </c>
      <c r="S1130" s="146" t="str">
        <f t="shared" si="106"/>
        <v>Worker-3</v>
      </c>
    </row>
    <row r="1131" spans="1:19" x14ac:dyDescent="0.45">
      <c r="A1131" s="144" t="str">
        <f t="shared" si="107"/>
        <v>SK3CW1029</v>
      </c>
      <c r="B1131" s="143" t="str">
        <f t="shared" si="108"/>
        <v>Jul2026_SK3CW1029</v>
      </c>
      <c r="C1131" s="143" t="str">
        <f>IF(A1131="","",IF(COUNTIF($B$2:B1130,B1131)&gt;0,"⚠ DUPLICATE","OK"))</f>
        <v>OK</v>
      </c>
      <c r="D1131" s="146" t="str">
        <f>IF($A1131="","",IF(ISNA(_xlfn.XLOOKUP(TRIM($A1131),MASTER_Workers!$B$2:$B$474,MASTER_Workers!$B$2:$B$474)),"Master Missing","OK"))</f>
        <v>OK</v>
      </c>
      <c r="E1131" s="146" t="str">
        <f>IF(A1131="","",IF(COUNTIF(Month_Engine!B:B,TRIM(J1131))&gt;0,"OK","Missing"))</f>
        <v>OK</v>
      </c>
      <c r="F1131" s="146">
        <f t="shared" si="109"/>
        <v>31</v>
      </c>
      <c r="G1131" s="146">
        <f t="shared" si="110"/>
        <v>24</v>
      </c>
      <c r="H1131" s="150" t="str">
        <f t="shared" si="105"/>
        <v>OK</v>
      </c>
      <c r="I1131" s="432">
        <v>46234</v>
      </c>
      <c r="J1131" s="125" t="s">
        <v>752</v>
      </c>
      <c r="K1131" s="125" t="s">
        <v>753</v>
      </c>
      <c r="L1131" s="125">
        <v>24</v>
      </c>
      <c r="M1131" s="125">
        <v>2</v>
      </c>
      <c r="N1131" s="125">
        <v>5</v>
      </c>
      <c r="O1131" s="125">
        <v>0</v>
      </c>
      <c r="P1131" s="125">
        <v>0</v>
      </c>
      <c r="Q1131" s="125">
        <v>0</v>
      </c>
      <c r="S1131" s="146" t="str">
        <f t="shared" si="106"/>
        <v>Worker-3</v>
      </c>
    </row>
    <row r="1132" spans="1:19" x14ac:dyDescent="0.45">
      <c r="A1132" s="144" t="str">
        <f t="shared" si="107"/>
        <v>SK3CW1031</v>
      </c>
      <c r="B1132" s="143" t="str">
        <f t="shared" si="108"/>
        <v>Jul2026_SK3CW1031</v>
      </c>
      <c r="C1132" s="143" t="str">
        <f>IF(A1132="","",IF(COUNTIF($B$2:B1131,B1132)&gt;0,"⚠ DUPLICATE","OK"))</f>
        <v>OK</v>
      </c>
      <c r="D1132" s="146" t="str">
        <f>IF($A1132="","",IF(ISNA(_xlfn.XLOOKUP(TRIM($A1132),MASTER_Workers!$B$2:$B$474,MASTER_Workers!$B$2:$B$474)),"Master Missing","OK"))</f>
        <v>OK</v>
      </c>
      <c r="E1132" s="146" t="str">
        <f>IF(A1132="","",IF(COUNTIF(Month_Engine!B:B,TRIM(J1132))&gt;0,"OK","Missing"))</f>
        <v>OK</v>
      </c>
      <c r="F1132" s="146">
        <f t="shared" si="109"/>
        <v>31</v>
      </c>
      <c r="G1132" s="146">
        <f t="shared" si="110"/>
        <v>17</v>
      </c>
      <c r="H1132" s="150" t="str">
        <f t="shared" si="105"/>
        <v>OK</v>
      </c>
      <c r="I1132" s="432">
        <v>46234</v>
      </c>
      <c r="J1132" s="125" t="s">
        <v>754</v>
      </c>
      <c r="K1132" s="125" t="s">
        <v>755</v>
      </c>
      <c r="L1132" s="125">
        <v>17</v>
      </c>
      <c r="M1132" s="125">
        <v>9</v>
      </c>
      <c r="N1132" s="125">
        <v>5</v>
      </c>
      <c r="O1132" s="125">
        <v>0</v>
      </c>
      <c r="P1132" s="125">
        <v>0</v>
      </c>
      <c r="Q1132" s="125">
        <v>0</v>
      </c>
      <c r="S1132" s="146" t="str">
        <f t="shared" si="106"/>
        <v>Worker-3</v>
      </c>
    </row>
    <row r="1133" spans="1:19" x14ac:dyDescent="0.45">
      <c r="A1133" s="144" t="str">
        <f t="shared" si="107"/>
        <v>SK3CW1032</v>
      </c>
      <c r="B1133" s="143" t="str">
        <f t="shared" si="108"/>
        <v>Jul2026_SK3CW1032</v>
      </c>
      <c r="C1133" s="143" t="str">
        <f>IF(A1133="","",IF(COUNTIF($B$2:B1132,B1133)&gt;0,"⚠ DUPLICATE","OK"))</f>
        <v>OK</v>
      </c>
      <c r="D1133" s="146" t="str">
        <f>IF($A1133="","",IF(ISNA(_xlfn.XLOOKUP(TRIM($A1133),MASTER_Workers!$B$2:$B$474,MASTER_Workers!$B$2:$B$474)),"Master Missing","OK"))</f>
        <v>OK</v>
      </c>
      <c r="E1133" s="146" t="str">
        <f>IF(A1133="","",IF(COUNTIF(Month_Engine!B:B,TRIM(J1133))&gt;0,"OK","Missing"))</f>
        <v>OK</v>
      </c>
      <c r="F1133" s="146">
        <f t="shared" si="109"/>
        <v>31</v>
      </c>
      <c r="G1133" s="146">
        <f t="shared" si="110"/>
        <v>21</v>
      </c>
      <c r="H1133" s="150" t="str">
        <f t="shared" si="105"/>
        <v>OK</v>
      </c>
      <c r="I1133" s="432">
        <v>46234</v>
      </c>
      <c r="J1133" s="125" t="s">
        <v>756</v>
      </c>
      <c r="K1133" s="125" t="s">
        <v>757</v>
      </c>
      <c r="L1133" s="125">
        <v>21</v>
      </c>
      <c r="M1133" s="125">
        <v>5</v>
      </c>
      <c r="N1133" s="125">
        <v>5</v>
      </c>
      <c r="O1133" s="125">
        <v>0</v>
      </c>
      <c r="P1133" s="125">
        <v>0</v>
      </c>
      <c r="Q1133" s="125">
        <v>0</v>
      </c>
      <c r="S1133" s="146" t="str">
        <f t="shared" si="106"/>
        <v>Worker-3</v>
      </c>
    </row>
    <row r="1134" spans="1:19" x14ac:dyDescent="0.45">
      <c r="A1134" s="144" t="str">
        <f t="shared" si="107"/>
        <v>SK3CW1033</v>
      </c>
      <c r="B1134" s="143" t="str">
        <f t="shared" si="108"/>
        <v>Jul2026_SK3CW1033</v>
      </c>
      <c r="C1134" s="143" t="str">
        <f>IF(A1134="","",IF(COUNTIF($B$2:B1133,B1134)&gt;0,"⚠ DUPLICATE","OK"))</f>
        <v>OK</v>
      </c>
      <c r="D1134" s="146" t="str">
        <f>IF($A1134="","",IF(ISNA(_xlfn.XLOOKUP(TRIM($A1134),MASTER_Workers!$B$2:$B$474,MASTER_Workers!$B$2:$B$474)),"Master Missing","OK"))</f>
        <v>OK</v>
      </c>
      <c r="E1134" s="146" t="str">
        <f>IF(A1134="","",IF(COUNTIF(Month_Engine!B:B,TRIM(J1134))&gt;0,"OK","Missing"))</f>
        <v>OK</v>
      </c>
      <c r="F1134" s="146">
        <f t="shared" si="109"/>
        <v>31</v>
      </c>
      <c r="G1134" s="146">
        <f t="shared" si="110"/>
        <v>20</v>
      </c>
      <c r="H1134" s="150" t="str">
        <f t="shared" si="105"/>
        <v>OK</v>
      </c>
      <c r="I1134" s="432">
        <v>46234</v>
      </c>
      <c r="J1134" s="125" t="s">
        <v>758</v>
      </c>
      <c r="K1134" s="125" t="s">
        <v>759</v>
      </c>
      <c r="L1134" s="125">
        <v>20</v>
      </c>
      <c r="M1134" s="125">
        <v>6</v>
      </c>
      <c r="N1134" s="125">
        <v>5</v>
      </c>
      <c r="O1134" s="125">
        <v>0</v>
      </c>
      <c r="P1134" s="125">
        <v>0</v>
      </c>
      <c r="Q1134" s="125">
        <v>0</v>
      </c>
      <c r="S1134" s="146" t="str">
        <f t="shared" si="106"/>
        <v>Worker-3</v>
      </c>
    </row>
    <row r="1135" spans="1:19" x14ac:dyDescent="0.45">
      <c r="A1135" s="144" t="str">
        <f t="shared" si="107"/>
        <v>SK3CW1034</v>
      </c>
      <c r="B1135" s="143" t="str">
        <f t="shared" si="108"/>
        <v>Jul2026_SK3CW1034</v>
      </c>
      <c r="C1135" s="143" t="str">
        <f>IF(A1135="","",IF(COUNTIF($B$2:B1134,B1135)&gt;0,"⚠ DUPLICATE","OK"))</f>
        <v>OK</v>
      </c>
      <c r="D1135" s="146" t="str">
        <f>IF($A1135="","",IF(ISNA(_xlfn.XLOOKUP(TRIM($A1135),MASTER_Workers!$B$2:$B$474,MASTER_Workers!$B$2:$B$474)),"Master Missing","OK"))</f>
        <v>OK</v>
      </c>
      <c r="E1135" s="146" t="str">
        <f>IF(A1135="","",IF(COUNTIF(Month_Engine!B:B,TRIM(J1135))&gt;0,"OK","Missing"))</f>
        <v>OK</v>
      </c>
      <c r="F1135" s="146">
        <f t="shared" si="109"/>
        <v>31</v>
      </c>
      <c r="G1135" s="146">
        <f t="shared" si="110"/>
        <v>19</v>
      </c>
      <c r="H1135" s="150" t="str">
        <f t="shared" si="105"/>
        <v>OK</v>
      </c>
      <c r="I1135" s="432">
        <v>46234</v>
      </c>
      <c r="J1135" s="125" t="s">
        <v>760</v>
      </c>
      <c r="K1135" s="125" t="s">
        <v>761</v>
      </c>
      <c r="L1135" s="125">
        <v>19</v>
      </c>
      <c r="M1135" s="125">
        <v>7</v>
      </c>
      <c r="N1135" s="125">
        <v>5</v>
      </c>
      <c r="O1135" s="125">
        <v>0</v>
      </c>
      <c r="P1135" s="125">
        <v>0</v>
      </c>
      <c r="Q1135" s="125">
        <v>0</v>
      </c>
      <c r="S1135" s="146" t="str">
        <f t="shared" si="106"/>
        <v>Worker-3</v>
      </c>
    </row>
    <row r="1136" spans="1:19" x14ac:dyDescent="0.45">
      <c r="A1136" s="144" t="str">
        <f t="shared" si="107"/>
        <v>SK3CW1035</v>
      </c>
      <c r="B1136" s="143" t="str">
        <f t="shared" si="108"/>
        <v>Jul2026_SK3CW1035</v>
      </c>
      <c r="C1136" s="143" t="str">
        <f>IF(A1136="","",IF(COUNTIF($B$2:B1135,B1136)&gt;0,"⚠ DUPLICATE","OK"))</f>
        <v>OK</v>
      </c>
      <c r="D1136" s="146" t="str">
        <f>IF($A1136="","",IF(ISNA(_xlfn.XLOOKUP(TRIM($A1136),MASTER_Workers!$B$2:$B$474,MASTER_Workers!$B$2:$B$474)),"Master Missing","OK"))</f>
        <v>OK</v>
      </c>
      <c r="E1136" s="146" t="str">
        <f>IF(A1136="","",IF(COUNTIF(Month_Engine!B:B,TRIM(J1136))&gt;0,"OK","Missing"))</f>
        <v>OK</v>
      </c>
      <c r="F1136" s="146">
        <f t="shared" si="109"/>
        <v>31</v>
      </c>
      <c r="G1136" s="146">
        <f t="shared" si="110"/>
        <v>17</v>
      </c>
      <c r="H1136" s="150" t="str">
        <f t="shared" si="105"/>
        <v>OK</v>
      </c>
      <c r="I1136" s="432">
        <v>46234</v>
      </c>
      <c r="J1136" s="125" t="s">
        <v>762</v>
      </c>
      <c r="K1136" s="125" t="s">
        <v>763</v>
      </c>
      <c r="L1136" s="125">
        <v>17</v>
      </c>
      <c r="M1136" s="125">
        <v>9</v>
      </c>
      <c r="N1136" s="125">
        <v>5</v>
      </c>
      <c r="O1136" s="125">
        <v>0</v>
      </c>
      <c r="P1136" s="125">
        <v>0</v>
      </c>
      <c r="Q1136" s="125">
        <v>0</v>
      </c>
      <c r="S1136" s="146" t="str">
        <f t="shared" si="106"/>
        <v>Worker-3</v>
      </c>
    </row>
    <row r="1137" spans="1:19" x14ac:dyDescent="0.45">
      <c r="A1137" s="144" t="str">
        <f t="shared" si="107"/>
        <v>SK3CW1036</v>
      </c>
      <c r="B1137" s="143" t="str">
        <f t="shared" si="108"/>
        <v>Jul2026_SK3CW1036</v>
      </c>
      <c r="C1137" s="143" t="str">
        <f>IF(A1137="","",IF(COUNTIF($B$2:B1136,B1137)&gt;0,"⚠ DUPLICATE","OK"))</f>
        <v>OK</v>
      </c>
      <c r="D1137" s="146" t="str">
        <f>IF($A1137="","",IF(ISNA(_xlfn.XLOOKUP(TRIM($A1137),MASTER_Workers!$B$2:$B$474,MASTER_Workers!$B$2:$B$474)),"Master Missing","OK"))</f>
        <v>OK</v>
      </c>
      <c r="E1137" s="146" t="str">
        <f>IF(A1137="","",IF(COUNTIF(Month_Engine!B:B,TRIM(J1137))&gt;0,"OK","Missing"))</f>
        <v>OK</v>
      </c>
      <c r="F1137" s="146">
        <f t="shared" si="109"/>
        <v>31</v>
      </c>
      <c r="G1137" s="146">
        <f t="shared" si="110"/>
        <v>22</v>
      </c>
      <c r="H1137" s="150" t="str">
        <f t="shared" si="105"/>
        <v>OK</v>
      </c>
      <c r="I1137" s="432">
        <v>46234</v>
      </c>
      <c r="J1137" s="125" t="s">
        <v>764</v>
      </c>
      <c r="K1137" s="125" t="s">
        <v>765</v>
      </c>
      <c r="L1137" s="125">
        <v>22</v>
      </c>
      <c r="M1137" s="125">
        <v>4</v>
      </c>
      <c r="N1137" s="125">
        <v>5</v>
      </c>
      <c r="O1137" s="125">
        <v>0</v>
      </c>
      <c r="P1137" s="125">
        <v>0</v>
      </c>
      <c r="Q1137" s="125">
        <v>0</v>
      </c>
      <c r="S1137" s="146" t="str">
        <f t="shared" si="106"/>
        <v>Worker-3</v>
      </c>
    </row>
    <row r="1138" spans="1:19" x14ac:dyDescent="0.45">
      <c r="A1138" s="144" t="str">
        <f t="shared" si="107"/>
        <v>SK3CW1037</v>
      </c>
      <c r="B1138" s="143" t="str">
        <f t="shared" si="108"/>
        <v>Jul2026_SK3CW1037</v>
      </c>
      <c r="C1138" s="143" t="str">
        <f>IF(A1138="","",IF(COUNTIF($B$2:B1137,B1138)&gt;0,"⚠ DUPLICATE","OK"))</f>
        <v>OK</v>
      </c>
      <c r="D1138" s="146" t="str">
        <f>IF($A1138="","",IF(ISNA(_xlfn.XLOOKUP(TRIM($A1138),MASTER_Workers!$B$2:$B$474,MASTER_Workers!$B$2:$B$474)),"Master Missing","OK"))</f>
        <v>OK</v>
      </c>
      <c r="E1138" s="146" t="str">
        <f>IF(A1138="","",IF(COUNTIF(Month_Engine!B:B,TRIM(J1138))&gt;0,"OK","Missing"))</f>
        <v>OK</v>
      </c>
      <c r="F1138" s="146">
        <f t="shared" si="109"/>
        <v>31</v>
      </c>
      <c r="G1138" s="146">
        <f t="shared" si="110"/>
        <v>18</v>
      </c>
      <c r="H1138" s="150" t="str">
        <f t="shared" si="105"/>
        <v>OK</v>
      </c>
      <c r="I1138" s="432">
        <v>46234</v>
      </c>
      <c r="J1138" s="125" t="s">
        <v>766</v>
      </c>
      <c r="K1138" s="125" t="s">
        <v>767</v>
      </c>
      <c r="L1138" s="125">
        <v>18</v>
      </c>
      <c r="M1138" s="125">
        <v>8</v>
      </c>
      <c r="N1138" s="125">
        <v>5</v>
      </c>
      <c r="O1138" s="125">
        <v>0</v>
      </c>
      <c r="P1138" s="125">
        <v>0</v>
      </c>
      <c r="Q1138" s="125">
        <v>0</v>
      </c>
      <c r="S1138" s="146" t="str">
        <f t="shared" si="106"/>
        <v>Worker-3</v>
      </c>
    </row>
    <row r="1139" spans="1:19" x14ac:dyDescent="0.45">
      <c r="A1139" s="144" t="str">
        <f t="shared" si="107"/>
        <v>SK3CW1038</v>
      </c>
      <c r="B1139" s="143" t="str">
        <f t="shared" si="108"/>
        <v>Jul2026_SK3CW1038</v>
      </c>
      <c r="C1139" s="143" t="str">
        <f>IF(A1139="","",IF(COUNTIF($B$2:B1138,B1139)&gt;0,"⚠ DUPLICATE","OK"))</f>
        <v>OK</v>
      </c>
      <c r="D1139" s="146" t="str">
        <f>IF($A1139="","",IF(ISNA(_xlfn.XLOOKUP(TRIM($A1139),MASTER_Workers!$B$2:$B$474,MASTER_Workers!$B$2:$B$474)),"Master Missing","OK"))</f>
        <v>OK</v>
      </c>
      <c r="E1139" s="146" t="str">
        <f>IF(A1139="","",IF(COUNTIF(Month_Engine!B:B,TRIM(J1139))&gt;0,"OK","Missing"))</f>
        <v>OK</v>
      </c>
      <c r="F1139" s="146">
        <f t="shared" si="109"/>
        <v>31</v>
      </c>
      <c r="G1139" s="146">
        <f t="shared" si="110"/>
        <v>19</v>
      </c>
      <c r="H1139" s="150" t="str">
        <f t="shared" si="105"/>
        <v>OK</v>
      </c>
      <c r="I1139" s="432">
        <v>46234</v>
      </c>
      <c r="J1139" s="125" t="s">
        <v>768</v>
      </c>
      <c r="K1139" s="125" t="s">
        <v>769</v>
      </c>
      <c r="L1139" s="125">
        <v>19</v>
      </c>
      <c r="M1139" s="125">
        <v>7</v>
      </c>
      <c r="N1139" s="125">
        <v>5</v>
      </c>
      <c r="O1139" s="125">
        <v>0</v>
      </c>
      <c r="P1139" s="125">
        <v>0</v>
      </c>
      <c r="Q1139" s="125">
        <v>0</v>
      </c>
      <c r="S1139" s="146" t="str">
        <f t="shared" si="106"/>
        <v>Worker-3</v>
      </c>
    </row>
    <row r="1140" spans="1:19" x14ac:dyDescent="0.45">
      <c r="A1140" s="144" t="str">
        <f t="shared" si="107"/>
        <v>SK3CW1040</v>
      </c>
      <c r="B1140" s="143" t="str">
        <f t="shared" si="108"/>
        <v>Jul2026_SK3CW1040</v>
      </c>
      <c r="C1140" s="143" t="str">
        <f>IF(A1140="","",IF(COUNTIF($B$2:B1139,B1140)&gt;0,"⚠ DUPLICATE","OK"))</f>
        <v>OK</v>
      </c>
      <c r="D1140" s="146" t="str">
        <f>IF($A1140="","",IF(ISNA(_xlfn.XLOOKUP(TRIM($A1140),MASTER_Workers!$B$2:$B$474,MASTER_Workers!$B$2:$B$474)),"Master Missing","OK"))</f>
        <v>OK</v>
      </c>
      <c r="E1140" s="146" t="str">
        <f>IF(A1140="","",IF(COUNTIF(Month_Engine!B:B,TRIM(J1140))&gt;0,"OK","Missing"))</f>
        <v>OK</v>
      </c>
      <c r="F1140" s="146">
        <f t="shared" si="109"/>
        <v>31</v>
      </c>
      <c r="G1140" s="146">
        <f t="shared" si="110"/>
        <v>21</v>
      </c>
      <c r="H1140" s="150" t="str">
        <f t="shared" si="105"/>
        <v>OK</v>
      </c>
      <c r="I1140" s="432">
        <v>46234</v>
      </c>
      <c r="J1140" s="125" t="s">
        <v>770</v>
      </c>
      <c r="K1140" s="125" t="s">
        <v>771</v>
      </c>
      <c r="L1140" s="125">
        <v>21</v>
      </c>
      <c r="M1140" s="125">
        <v>5</v>
      </c>
      <c r="N1140" s="125">
        <v>5</v>
      </c>
      <c r="O1140" s="125">
        <v>0</v>
      </c>
      <c r="P1140" s="125">
        <v>0</v>
      </c>
      <c r="Q1140" s="125">
        <v>0</v>
      </c>
      <c r="S1140" s="146" t="str">
        <f t="shared" si="106"/>
        <v>Worker-3</v>
      </c>
    </row>
    <row r="1141" spans="1:19" x14ac:dyDescent="0.45">
      <c r="A1141" s="144" t="str">
        <f t="shared" si="107"/>
        <v>SK3CW1042</v>
      </c>
      <c r="B1141" s="143" t="str">
        <f t="shared" si="108"/>
        <v>Jul2026_SK3CW1042</v>
      </c>
      <c r="C1141" s="143" t="str">
        <f>IF(A1141="","",IF(COUNTIF($B$2:B1140,B1141)&gt;0,"⚠ DUPLICATE","OK"))</f>
        <v>OK</v>
      </c>
      <c r="D1141" s="146" t="str">
        <f>IF($A1141="","",IF(ISNA(_xlfn.XLOOKUP(TRIM($A1141),MASTER_Workers!$B$2:$B$474,MASTER_Workers!$B$2:$B$474)),"Master Missing","OK"))</f>
        <v>OK</v>
      </c>
      <c r="E1141" s="146" t="str">
        <f>IF(A1141="","",IF(COUNTIF(Month_Engine!B:B,TRIM(J1141))&gt;0,"OK","Missing"))</f>
        <v>OK</v>
      </c>
      <c r="F1141" s="146">
        <f t="shared" si="109"/>
        <v>31</v>
      </c>
      <c r="G1141" s="146">
        <f t="shared" si="110"/>
        <v>18</v>
      </c>
      <c r="H1141" s="150" t="str">
        <f t="shared" si="105"/>
        <v>OK</v>
      </c>
      <c r="I1141" s="432">
        <v>46234</v>
      </c>
      <c r="J1141" s="125" t="s">
        <v>772</v>
      </c>
      <c r="K1141" s="125" t="s">
        <v>773</v>
      </c>
      <c r="L1141" s="125">
        <v>18</v>
      </c>
      <c r="M1141" s="125">
        <v>8</v>
      </c>
      <c r="N1141" s="125">
        <v>5</v>
      </c>
      <c r="O1141" s="125">
        <v>0</v>
      </c>
      <c r="P1141" s="125">
        <v>0</v>
      </c>
      <c r="Q1141" s="125">
        <v>0</v>
      </c>
      <c r="S1141" s="146" t="str">
        <f t="shared" si="106"/>
        <v>Worker-3</v>
      </c>
    </row>
    <row r="1142" spans="1:19" x14ac:dyDescent="0.45">
      <c r="A1142" s="144" t="str">
        <f t="shared" si="107"/>
        <v>SK3CW1043</v>
      </c>
      <c r="B1142" s="143" t="str">
        <f t="shared" si="108"/>
        <v>Jul2026_SK3CW1043</v>
      </c>
      <c r="C1142" s="143" t="str">
        <f>IF(A1142="","",IF(COUNTIF($B$2:B1141,B1142)&gt;0,"⚠ DUPLICATE","OK"))</f>
        <v>OK</v>
      </c>
      <c r="D1142" s="146" t="str">
        <f>IF($A1142="","",IF(ISNA(_xlfn.XLOOKUP(TRIM($A1142),MASTER_Workers!$B$2:$B$474,MASTER_Workers!$B$2:$B$474)),"Master Missing","OK"))</f>
        <v>OK</v>
      </c>
      <c r="E1142" s="146" t="str">
        <f>IF(A1142="","",IF(COUNTIF(Month_Engine!B:B,TRIM(J1142))&gt;0,"OK","Missing"))</f>
        <v>OK</v>
      </c>
      <c r="F1142" s="146">
        <f t="shared" si="109"/>
        <v>31</v>
      </c>
      <c r="G1142" s="146">
        <f t="shared" si="110"/>
        <v>21</v>
      </c>
      <c r="H1142" s="150" t="str">
        <f t="shared" si="105"/>
        <v>OK</v>
      </c>
      <c r="I1142" s="432">
        <v>46234</v>
      </c>
      <c r="J1142" s="125" t="s">
        <v>774</v>
      </c>
      <c r="K1142" s="125" t="s">
        <v>775</v>
      </c>
      <c r="L1142" s="125">
        <v>21</v>
      </c>
      <c r="M1142" s="125">
        <v>5</v>
      </c>
      <c r="N1142" s="125">
        <v>5</v>
      </c>
      <c r="O1142" s="125">
        <v>0</v>
      </c>
      <c r="P1142" s="125">
        <v>0</v>
      </c>
      <c r="Q1142" s="125">
        <v>0</v>
      </c>
      <c r="S1142" s="146" t="str">
        <f t="shared" si="106"/>
        <v>Worker-3</v>
      </c>
    </row>
    <row r="1143" spans="1:19" x14ac:dyDescent="0.45">
      <c r="A1143" s="144" t="str">
        <f t="shared" si="107"/>
        <v>SK3CW1044</v>
      </c>
      <c r="B1143" s="143" t="str">
        <f t="shared" si="108"/>
        <v>Jul2026_SK3CW1044</v>
      </c>
      <c r="C1143" s="143" t="str">
        <f>IF(A1143="","",IF(COUNTIF($B$2:B1142,B1143)&gt;0,"⚠ DUPLICATE","OK"))</f>
        <v>OK</v>
      </c>
      <c r="D1143" s="146" t="str">
        <f>IF($A1143="","",IF(ISNA(_xlfn.XLOOKUP(TRIM($A1143),MASTER_Workers!$B$2:$B$474,MASTER_Workers!$B$2:$B$474)),"Master Missing","OK"))</f>
        <v>OK</v>
      </c>
      <c r="E1143" s="146" t="str">
        <f>IF(A1143="","",IF(COUNTIF(Month_Engine!B:B,TRIM(J1143))&gt;0,"OK","Missing"))</f>
        <v>OK</v>
      </c>
      <c r="F1143" s="146">
        <f t="shared" si="109"/>
        <v>31</v>
      </c>
      <c r="G1143" s="146">
        <f t="shared" si="110"/>
        <v>20</v>
      </c>
      <c r="H1143" s="150" t="str">
        <f t="shared" si="105"/>
        <v>OK</v>
      </c>
      <c r="I1143" s="432">
        <v>46234</v>
      </c>
      <c r="J1143" s="125" t="s">
        <v>776</v>
      </c>
      <c r="K1143" s="125" t="s">
        <v>777</v>
      </c>
      <c r="L1143" s="125">
        <v>20</v>
      </c>
      <c r="M1143" s="125">
        <v>6</v>
      </c>
      <c r="N1143" s="125">
        <v>5</v>
      </c>
      <c r="O1143" s="125">
        <v>0</v>
      </c>
      <c r="P1143" s="125">
        <v>0</v>
      </c>
      <c r="Q1143" s="125">
        <v>0</v>
      </c>
      <c r="S1143" s="146" t="str">
        <f t="shared" si="106"/>
        <v>Worker-3</v>
      </c>
    </row>
    <row r="1144" spans="1:19" x14ac:dyDescent="0.45">
      <c r="A1144" s="144" t="str">
        <f t="shared" si="107"/>
        <v>SK3CW1045</v>
      </c>
      <c r="B1144" s="143" t="str">
        <f t="shared" si="108"/>
        <v>Jul2026_SK3CW1045</v>
      </c>
      <c r="C1144" s="143" t="str">
        <f>IF(A1144="","",IF(COUNTIF($B$2:B1143,B1144)&gt;0,"⚠ DUPLICATE","OK"))</f>
        <v>OK</v>
      </c>
      <c r="D1144" s="146" t="str">
        <f>IF($A1144="","",IF(ISNA(_xlfn.XLOOKUP(TRIM($A1144),MASTER_Workers!$B$2:$B$474,MASTER_Workers!$B$2:$B$474)),"Master Missing","OK"))</f>
        <v>OK</v>
      </c>
      <c r="E1144" s="146" t="str">
        <f>IF(A1144="","",IF(COUNTIF(Month_Engine!B:B,TRIM(J1144))&gt;0,"OK","Missing"))</f>
        <v>OK</v>
      </c>
      <c r="F1144" s="146">
        <f t="shared" si="109"/>
        <v>31</v>
      </c>
      <c r="G1144" s="146">
        <f t="shared" si="110"/>
        <v>18</v>
      </c>
      <c r="H1144" s="150" t="str">
        <f t="shared" si="105"/>
        <v>OK</v>
      </c>
      <c r="I1144" s="432">
        <v>46234</v>
      </c>
      <c r="J1144" s="125" t="s">
        <v>778</v>
      </c>
      <c r="K1144" s="125" t="s">
        <v>779</v>
      </c>
      <c r="L1144" s="125">
        <v>18</v>
      </c>
      <c r="M1144" s="125">
        <v>8</v>
      </c>
      <c r="N1144" s="125">
        <v>5</v>
      </c>
      <c r="O1144" s="125">
        <v>0</v>
      </c>
      <c r="P1144" s="125">
        <v>0</v>
      </c>
      <c r="Q1144" s="125">
        <v>0</v>
      </c>
      <c r="S1144" s="146" t="str">
        <f t="shared" si="106"/>
        <v>Worker-3</v>
      </c>
    </row>
    <row r="1145" spans="1:19" x14ac:dyDescent="0.45">
      <c r="A1145" s="144" t="str">
        <f t="shared" si="107"/>
        <v>SK3CW1046</v>
      </c>
      <c r="B1145" s="143" t="str">
        <f t="shared" si="108"/>
        <v>Jul2026_SK3CW1046</v>
      </c>
      <c r="C1145" s="143" t="str">
        <f>IF(A1145="","",IF(COUNTIF($B$2:B1144,B1145)&gt;0,"⚠ DUPLICATE","OK"))</f>
        <v>OK</v>
      </c>
      <c r="D1145" s="146" t="str">
        <f>IF($A1145="","",IF(ISNA(_xlfn.XLOOKUP(TRIM($A1145),MASTER_Workers!$B$2:$B$474,MASTER_Workers!$B$2:$B$474)),"Master Missing","OK"))</f>
        <v>OK</v>
      </c>
      <c r="E1145" s="146" t="str">
        <f>IF(A1145="","",IF(COUNTIF(Month_Engine!B:B,TRIM(J1145))&gt;0,"OK","Missing"))</f>
        <v>OK</v>
      </c>
      <c r="F1145" s="146">
        <f t="shared" si="109"/>
        <v>31</v>
      </c>
      <c r="G1145" s="146">
        <f t="shared" si="110"/>
        <v>18</v>
      </c>
      <c r="H1145" s="150" t="str">
        <f t="shared" si="105"/>
        <v>OK</v>
      </c>
      <c r="I1145" s="432">
        <v>46234</v>
      </c>
      <c r="J1145" s="125" t="s">
        <v>780</v>
      </c>
      <c r="K1145" s="125" t="s">
        <v>781</v>
      </c>
      <c r="L1145" s="125">
        <v>18</v>
      </c>
      <c r="M1145" s="125">
        <v>8</v>
      </c>
      <c r="N1145" s="125">
        <v>5</v>
      </c>
      <c r="O1145" s="125">
        <v>0</v>
      </c>
      <c r="P1145" s="125">
        <v>0</v>
      </c>
      <c r="Q1145" s="125">
        <v>0</v>
      </c>
      <c r="S1145" s="146" t="str">
        <f t="shared" si="106"/>
        <v>Worker-3</v>
      </c>
    </row>
    <row r="1146" spans="1:19" x14ac:dyDescent="0.45">
      <c r="A1146" s="144" t="str">
        <f t="shared" si="107"/>
        <v>SK3CW1047</v>
      </c>
      <c r="B1146" s="143" t="str">
        <f t="shared" si="108"/>
        <v>Jul2026_SK3CW1047</v>
      </c>
      <c r="C1146" s="143" t="str">
        <f>IF(A1146="","",IF(COUNTIF($B$2:B1145,B1146)&gt;0,"⚠ DUPLICATE","OK"))</f>
        <v>OK</v>
      </c>
      <c r="D1146" s="146" t="str">
        <f>IF($A1146="","",IF(ISNA(_xlfn.XLOOKUP(TRIM($A1146),MASTER_Workers!$B$2:$B$474,MASTER_Workers!$B$2:$B$474)),"Master Missing","OK"))</f>
        <v>OK</v>
      </c>
      <c r="E1146" s="146" t="str">
        <f>IF(A1146="","",IF(COUNTIF(Month_Engine!B:B,TRIM(J1146))&gt;0,"OK","Missing"))</f>
        <v>OK</v>
      </c>
      <c r="F1146" s="146">
        <f t="shared" si="109"/>
        <v>31</v>
      </c>
      <c r="G1146" s="146">
        <f t="shared" si="110"/>
        <v>21</v>
      </c>
      <c r="H1146" s="150" t="str">
        <f t="shared" si="105"/>
        <v>OK</v>
      </c>
      <c r="I1146" s="432">
        <v>46234</v>
      </c>
      <c r="J1146" s="125" t="s">
        <v>782</v>
      </c>
      <c r="K1146" s="125" t="s">
        <v>783</v>
      </c>
      <c r="L1146" s="125">
        <v>21</v>
      </c>
      <c r="M1146" s="125">
        <v>5</v>
      </c>
      <c r="N1146" s="125">
        <v>5</v>
      </c>
      <c r="O1146" s="125">
        <v>0</v>
      </c>
      <c r="P1146" s="125">
        <v>0</v>
      </c>
      <c r="Q1146" s="125">
        <v>0</v>
      </c>
      <c r="S1146" s="146" t="str">
        <f t="shared" si="106"/>
        <v>Worker-3</v>
      </c>
    </row>
    <row r="1147" spans="1:19" x14ac:dyDescent="0.45">
      <c r="A1147" s="144" t="str">
        <f t="shared" si="107"/>
        <v>SK3CW1049</v>
      </c>
      <c r="B1147" s="143" t="str">
        <f t="shared" si="108"/>
        <v>Jul2026_SK3CW1049</v>
      </c>
      <c r="C1147" s="143" t="str">
        <f>IF(A1147="","",IF(COUNTIF($B$2:B1146,B1147)&gt;0,"⚠ DUPLICATE","OK"))</f>
        <v>OK</v>
      </c>
      <c r="D1147" s="146" t="str">
        <f>IF($A1147="","",IF(ISNA(_xlfn.XLOOKUP(TRIM($A1147),MASTER_Workers!$B$2:$B$474,MASTER_Workers!$B$2:$B$474)),"Master Missing","OK"))</f>
        <v>OK</v>
      </c>
      <c r="E1147" s="146" t="str">
        <f>IF(A1147="","",IF(COUNTIF(Month_Engine!B:B,TRIM(J1147))&gt;0,"OK","Missing"))</f>
        <v>OK</v>
      </c>
      <c r="F1147" s="146">
        <f t="shared" si="109"/>
        <v>31</v>
      </c>
      <c r="G1147" s="146">
        <f t="shared" si="110"/>
        <v>19</v>
      </c>
      <c r="H1147" s="150" t="str">
        <f t="shared" si="105"/>
        <v>OK</v>
      </c>
      <c r="I1147" s="432">
        <v>46234</v>
      </c>
      <c r="J1147" s="125" t="s">
        <v>784</v>
      </c>
      <c r="K1147" s="125" t="s">
        <v>785</v>
      </c>
      <c r="L1147" s="125">
        <v>19</v>
      </c>
      <c r="M1147" s="125">
        <v>7</v>
      </c>
      <c r="N1147" s="125">
        <v>5</v>
      </c>
      <c r="O1147" s="125">
        <v>0</v>
      </c>
      <c r="P1147" s="125">
        <v>0</v>
      </c>
      <c r="Q1147" s="125">
        <v>0</v>
      </c>
      <c r="S1147" s="146" t="str">
        <f t="shared" si="106"/>
        <v>Worker-3</v>
      </c>
    </row>
    <row r="1148" spans="1:19" x14ac:dyDescent="0.45">
      <c r="A1148" s="144" t="str">
        <f t="shared" si="107"/>
        <v>SK3CW1050</v>
      </c>
      <c r="B1148" s="143" t="str">
        <f t="shared" si="108"/>
        <v>Jul2026_SK3CW1050</v>
      </c>
      <c r="C1148" s="143" t="str">
        <f>IF(A1148="","",IF(COUNTIF($B$2:B1147,B1148)&gt;0,"⚠ DUPLICATE","OK"))</f>
        <v>OK</v>
      </c>
      <c r="D1148" s="146" t="str">
        <f>IF($A1148="","",IF(ISNA(_xlfn.XLOOKUP(TRIM($A1148),MASTER_Workers!$B$2:$B$474,MASTER_Workers!$B$2:$B$474)),"Master Missing","OK"))</f>
        <v>OK</v>
      </c>
      <c r="E1148" s="146" t="str">
        <f>IF(A1148="","",IF(COUNTIF(Month_Engine!B:B,TRIM(J1148))&gt;0,"OK","Missing"))</f>
        <v>OK</v>
      </c>
      <c r="F1148" s="146">
        <f t="shared" si="109"/>
        <v>31</v>
      </c>
      <c r="G1148" s="146">
        <f t="shared" si="110"/>
        <v>18</v>
      </c>
      <c r="H1148" s="150" t="str">
        <f t="shared" si="105"/>
        <v>OK</v>
      </c>
      <c r="I1148" s="432">
        <v>46234</v>
      </c>
      <c r="J1148" s="125" t="s">
        <v>786</v>
      </c>
      <c r="K1148" s="125" t="s">
        <v>787</v>
      </c>
      <c r="L1148" s="125">
        <v>18</v>
      </c>
      <c r="M1148" s="125">
        <v>8</v>
      </c>
      <c r="N1148" s="125">
        <v>5</v>
      </c>
      <c r="O1148" s="125">
        <v>0</v>
      </c>
      <c r="P1148" s="125">
        <v>0</v>
      </c>
      <c r="Q1148" s="125">
        <v>0</v>
      </c>
      <c r="S1148" s="146" t="str">
        <f t="shared" si="106"/>
        <v>Worker-3</v>
      </c>
    </row>
    <row r="1149" spans="1:19" x14ac:dyDescent="0.45">
      <c r="A1149" s="144" t="str">
        <f t="shared" si="107"/>
        <v>SK3CW1051</v>
      </c>
      <c r="B1149" s="143" t="str">
        <f t="shared" si="108"/>
        <v>Jul2026_SK3CW1051</v>
      </c>
      <c r="C1149" s="143" t="str">
        <f>IF(A1149="","",IF(COUNTIF($B$2:B1148,B1149)&gt;0,"⚠ DUPLICATE","OK"))</f>
        <v>OK</v>
      </c>
      <c r="D1149" s="146" t="str">
        <f>IF($A1149="","",IF(ISNA(_xlfn.XLOOKUP(TRIM($A1149),MASTER_Workers!$B$2:$B$474,MASTER_Workers!$B$2:$B$474)),"Master Missing","OK"))</f>
        <v>OK</v>
      </c>
      <c r="E1149" s="146" t="str">
        <f>IF(A1149="","",IF(COUNTIF(Month_Engine!B:B,TRIM(J1149))&gt;0,"OK","Missing"))</f>
        <v>OK</v>
      </c>
      <c r="F1149" s="146">
        <f t="shared" si="109"/>
        <v>31</v>
      </c>
      <c r="G1149" s="146">
        <f t="shared" si="110"/>
        <v>18</v>
      </c>
      <c r="H1149" s="150" t="str">
        <f t="shared" si="105"/>
        <v>OK</v>
      </c>
      <c r="I1149" s="432">
        <v>46234</v>
      </c>
      <c r="J1149" s="125" t="s">
        <v>788</v>
      </c>
      <c r="K1149" s="125" t="s">
        <v>789</v>
      </c>
      <c r="L1149" s="125">
        <v>18</v>
      </c>
      <c r="M1149" s="125">
        <v>8</v>
      </c>
      <c r="N1149" s="125">
        <v>5</v>
      </c>
      <c r="O1149" s="125">
        <v>0</v>
      </c>
      <c r="P1149" s="125">
        <v>0</v>
      </c>
      <c r="Q1149" s="125">
        <v>0</v>
      </c>
      <c r="S1149" s="146" t="str">
        <f t="shared" si="106"/>
        <v>Worker-3</v>
      </c>
    </row>
    <row r="1150" spans="1:19" x14ac:dyDescent="0.45">
      <c r="A1150" s="144" t="str">
        <f t="shared" si="107"/>
        <v>SK3CW1052</v>
      </c>
      <c r="B1150" s="143" t="str">
        <f t="shared" si="108"/>
        <v>Jul2026_SK3CW1052</v>
      </c>
      <c r="C1150" s="143" t="str">
        <f>IF(A1150="","",IF(COUNTIF($B$2:B1149,B1150)&gt;0,"⚠ DUPLICATE","OK"))</f>
        <v>OK</v>
      </c>
      <c r="D1150" s="146" t="str">
        <f>IF($A1150="","",IF(ISNA(_xlfn.XLOOKUP(TRIM($A1150),MASTER_Workers!$B$2:$B$474,MASTER_Workers!$B$2:$B$474)),"Master Missing","OK"))</f>
        <v>OK</v>
      </c>
      <c r="E1150" s="146" t="str">
        <f>IF(A1150="","",IF(COUNTIF(Month_Engine!B:B,TRIM(J1150))&gt;0,"OK","Missing"))</f>
        <v>OK</v>
      </c>
      <c r="F1150" s="146">
        <f t="shared" si="109"/>
        <v>31</v>
      </c>
      <c r="G1150" s="146">
        <f t="shared" si="110"/>
        <v>23</v>
      </c>
      <c r="H1150" s="150" t="str">
        <f t="shared" si="105"/>
        <v>OK</v>
      </c>
      <c r="I1150" s="432">
        <v>46234</v>
      </c>
      <c r="J1150" s="125" t="s">
        <v>790</v>
      </c>
      <c r="K1150" s="125" t="s">
        <v>791</v>
      </c>
      <c r="L1150" s="125">
        <v>23</v>
      </c>
      <c r="M1150" s="125">
        <v>3</v>
      </c>
      <c r="N1150" s="125">
        <v>5</v>
      </c>
      <c r="O1150" s="125">
        <v>0</v>
      </c>
      <c r="P1150" s="125">
        <v>0</v>
      </c>
      <c r="Q1150" s="125">
        <v>0</v>
      </c>
      <c r="S1150" s="146" t="str">
        <f t="shared" si="106"/>
        <v>Worker-3</v>
      </c>
    </row>
    <row r="1151" spans="1:19" x14ac:dyDescent="0.45">
      <c r="A1151" s="144" t="str">
        <f t="shared" si="107"/>
        <v>SK3CW1053</v>
      </c>
      <c r="B1151" s="143" t="str">
        <f t="shared" si="108"/>
        <v>Jul2026_SK3CW1053</v>
      </c>
      <c r="C1151" s="143" t="str">
        <f>IF(A1151="","",IF(COUNTIF($B$2:B1150,B1151)&gt;0,"⚠ DUPLICATE","OK"))</f>
        <v>OK</v>
      </c>
      <c r="D1151" s="146" t="str">
        <f>IF($A1151="","",IF(ISNA(_xlfn.XLOOKUP(TRIM($A1151),MASTER_Workers!$B$2:$B$474,MASTER_Workers!$B$2:$B$474)),"Master Missing","OK"))</f>
        <v>OK</v>
      </c>
      <c r="E1151" s="146" t="str">
        <f>IF(A1151="","",IF(COUNTIF(Month_Engine!B:B,TRIM(J1151))&gt;0,"OK","Missing"))</f>
        <v>OK</v>
      </c>
      <c r="F1151" s="146">
        <f t="shared" si="109"/>
        <v>31</v>
      </c>
      <c r="G1151" s="146">
        <f t="shared" si="110"/>
        <v>19</v>
      </c>
      <c r="H1151" s="150" t="str">
        <f t="shared" si="105"/>
        <v>OK</v>
      </c>
      <c r="I1151" s="432">
        <v>46234</v>
      </c>
      <c r="J1151" s="125" t="s">
        <v>792</v>
      </c>
      <c r="K1151" s="125" t="s">
        <v>793</v>
      </c>
      <c r="L1151" s="125">
        <v>19</v>
      </c>
      <c r="M1151" s="125">
        <v>7</v>
      </c>
      <c r="N1151" s="125">
        <v>5</v>
      </c>
      <c r="O1151" s="125">
        <v>0</v>
      </c>
      <c r="P1151" s="125">
        <v>0</v>
      </c>
      <c r="Q1151" s="125">
        <v>0</v>
      </c>
      <c r="S1151" s="146" t="str">
        <f t="shared" si="106"/>
        <v>Worker-3</v>
      </c>
    </row>
    <row r="1152" spans="1:19" x14ac:dyDescent="0.45">
      <c r="A1152" s="144" t="str">
        <f t="shared" si="107"/>
        <v>SK3CW1054</v>
      </c>
      <c r="B1152" s="143" t="str">
        <f t="shared" si="108"/>
        <v>Jul2026_SK3CW1054</v>
      </c>
      <c r="C1152" s="143" t="str">
        <f>IF(A1152="","",IF(COUNTIF($B$2:B1151,B1152)&gt;0,"⚠ DUPLICATE","OK"))</f>
        <v>OK</v>
      </c>
      <c r="D1152" s="146" t="str">
        <f>IF($A1152="","",IF(ISNA(_xlfn.XLOOKUP(TRIM($A1152),MASTER_Workers!$B$2:$B$474,MASTER_Workers!$B$2:$B$474)),"Master Missing","OK"))</f>
        <v>OK</v>
      </c>
      <c r="E1152" s="146" t="str">
        <f>IF(A1152="","",IF(COUNTIF(Month_Engine!B:B,TRIM(J1152))&gt;0,"OK","Missing"))</f>
        <v>OK</v>
      </c>
      <c r="F1152" s="146">
        <f t="shared" si="109"/>
        <v>31</v>
      </c>
      <c r="G1152" s="146">
        <f t="shared" si="110"/>
        <v>22</v>
      </c>
      <c r="H1152" s="150" t="str">
        <f t="shared" si="105"/>
        <v>OK</v>
      </c>
      <c r="I1152" s="432">
        <v>46234</v>
      </c>
      <c r="J1152" s="125" t="s">
        <v>794</v>
      </c>
      <c r="K1152" s="125" t="s">
        <v>795</v>
      </c>
      <c r="L1152" s="125">
        <v>22</v>
      </c>
      <c r="M1152" s="125">
        <v>4</v>
      </c>
      <c r="N1152" s="125">
        <v>5</v>
      </c>
      <c r="O1152" s="125">
        <v>0</v>
      </c>
      <c r="P1152" s="125">
        <v>0</v>
      </c>
      <c r="Q1152" s="125">
        <v>0</v>
      </c>
      <c r="S1152" s="146" t="str">
        <f t="shared" si="106"/>
        <v>Worker-3</v>
      </c>
    </row>
    <row r="1153" spans="1:19" x14ac:dyDescent="0.45">
      <c r="A1153" s="144" t="str">
        <f t="shared" si="107"/>
        <v>SK3CW1056</v>
      </c>
      <c r="B1153" s="143" t="str">
        <f t="shared" si="108"/>
        <v>Jul2026_SK3CW1056</v>
      </c>
      <c r="C1153" s="143" t="str">
        <f>IF(A1153="","",IF(COUNTIF($B$2:B1152,B1153)&gt;0,"⚠ DUPLICATE","OK"))</f>
        <v>OK</v>
      </c>
      <c r="D1153" s="146" t="str">
        <f>IF($A1153="","",IF(ISNA(_xlfn.XLOOKUP(TRIM($A1153),MASTER_Workers!$B$2:$B$474,MASTER_Workers!$B$2:$B$474)),"Master Missing","OK"))</f>
        <v>OK</v>
      </c>
      <c r="E1153" s="146" t="str">
        <f>IF(A1153="","",IF(COUNTIF(Month_Engine!B:B,TRIM(J1153))&gt;0,"OK","Missing"))</f>
        <v>OK</v>
      </c>
      <c r="F1153" s="146">
        <f t="shared" si="109"/>
        <v>31</v>
      </c>
      <c r="G1153" s="146">
        <f t="shared" si="110"/>
        <v>19</v>
      </c>
      <c r="H1153" s="150" t="str">
        <f t="shared" si="105"/>
        <v>OK</v>
      </c>
      <c r="I1153" s="432">
        <v>46234</v>
      </c>
      <c r="J1153" s="125" t="s">
        <v>796</v>
      </c>
      <c r="K1153" s="125" t="s">
        <v>797</v>
      </c>
      <c r="L1153" s="125">
        <v>19</v>
      </c>
      <c r="M1153" s="125">
        <v>7</v>
      </c>
      <c r="N1153" s="125">
        <v>5</v>
      </c>
      <c r="O1153" s="125">
        <v>0</v>
      </c>
      <c r="P1153" s="125">
        <v>0</v>
      </c>
      <c r="Q1153" s="125">
        <v>0</v>
      </c>
      <c r="S1153" s="146" t="str">
        <f t="shared" si="106"/>
        <v>Worker-3</v>
      </c>
    </row>
    <row r="1154" spans="1:19" x14ac:dyDescent="0.45">
      <c r="A1154" s="144" t="str">
        <f t="shared" si="107"/>
        <v>SK3CW1057</v>
      </c>
      <c r="B1154" s="143" t="str">
        <f t="shared" si="108"/>
        <v>Jul2026_SK3CW1057</v>
      </c>
      <c r="C1154" s="143" t="str">
        <f>IF(A1154="","",IF(COUNTIF($B$2:B1153,B1154)&gt;0,"⚠ DUPLICATE","OK"))</f>
        <v>OK</v>
      </c>
      <c r="D1154" s="146" t="str">
        <f>IF($A1154="","",IF(ISNA(_xlfn.XLOOKUP(TRIM($A1154),MASTER_Workers!$B$2:$B$474,MASTER_Workers!$B$2:$B$474)),"Master Missing","OK"))</f>
        <v>OK</v>
      </c>
      <c r="E1154" s="146" t="str">
        <f>IF(A1154="","",IF(COUNTIF(Month_Engine!B:B,TRIM(J1154))&gt;0,"OK","Missing"))</f>
        <v>OK</v>
      </c>
      <c r="F1154" s="146">
        <f t="shared" si="109"/>
        <v>31</v>
      </c>
      <c r="G1154" s="146">
        <f t="shared" si="110"/>
        <v>26</v>
      </c>
      <c r="H1154" s="150" t="str">
        <f t="shared" si="105"/>
        <v>OK</v>
      </c>
      <c r="I1154" s="432">
        <v>46234</v>
      </c>
      <c r="J1154" s="125" t="s">
        <v>798</v>
      </c>
      <c r="K1154" s="125" t="s">
        <v>799</v>
      </c>
      <c r="L1154" s="125">
        <v>26</v>
      </c>
      <c r="M1154" s="125">
        <v>0</v>
      </c>
      <c r="N1154" s="125">
        <v>5</v>
      </c>
      <c r="O1154" s="125">
        <v>0</v>
      </c>
      <c r="P1154" s="125">
        <v>0</v>
      </c>
      <c r="Q1154" s="125">
        <v>0</v>
      </c>
      <c r="S1154" s="146" t="str">
        <f t="shared" si="106"/>
        <v>Worker-3</v>
      </c>
    </row>
    <row r="1155" spans="1:19" x14ac:dyDescent="0.45">
      <c r="A1155" s="144" t="str">
        <f t="shared" si="107"/>
        <v>SK3CW1058</v>
      </c>
      <c r="B1155" s="143" t="str">
        <f t="shared" si="108"/>
        <v>Jul2026_SK3CW1058</v>
      </c>
      <c r="C1155" s="143" t="str">
        <f>IF(A1155="","",IF(COUNTIF($B$2:B1154,B1155)&gt;0,"⚠ DUPLICATE","OK"))</f>
        <v>OK</v>
      </c>
      <c r="D1155" s="146" t="str">
        <f>IF($A1155="","",IF(ISNA(_xlfn.XLOOKUP(TRIM($A1155),MASTER_Workers!$B$2:$B$474,MASTER_Workers!$B$2:$B$474)),"Master Missing","OK"))</f>
        <v>OK</v>
      </c>
      <c r="E1155" s="146" t="str">
        <f>IF(A1155="","",IF(COUNTIF(Month_Engine!B:B,TRIM(J1155))&gt;0,"OK","Missing"))</f>
        <v>OK</v>
      </c>
      <c r="F1155" s="146">
        <f t="shared" si="109"/>
        <v>31</v>
      </c>
      <c r="G1155" s="146">
        <f t="shared" si="110"/>
        <v>25</v>
      </c>
      <c r="H1155" s="150" t="str">
        <f t="shared" si="105"/>
        <v>OK</v>
      </c>
      <c r="I1155" s="432">
        <v>46234</v>
      </c>
      <c r="J1155" s="125" t="s">
        <v>800</v>
      </c>
      <c r="K1155" s="125" t="s">
        <v>801</v>
      </c>
      <c r="L1155" s="125">
        <v>25</v>
      </c>
      <c r="M1155" s="125">
        <v>1</v>
      </c>
      <c r="N1155" s="125">
        <v>5</v>
      </c>
      <c r="O1155" s="125">
        <v>0</v>
      </c>
      <c r="P1155" s="125">
        <v>0</v>
      </c>
      <c r="Q1155" s="125">
        <v>0</v>
      </c>
      <c r="S1155" s="146" t="str">
        <f t="shared" si="106"/>
        <v>Worker-3</v>
      </c>
    </row>
    <row r="1156" spans="1:19" x14ac:dyDescent="0.45">
      <c r="A1156" s="144" t="str">
        <f t="shared" si="107"/>
        <v>SK3CW1501</v>
      </c>
      <c r="B1156" s="143" t="str">
        <f t="shared" si="108"/>
        <v>Jul2026_SK3CW1501</v>
      </c>
      <c r="C1156" s="143" t="str">
        <f>IF(A1156="","",IF(COUNTIF($B$2:B1155,B1156)&gt;0,"⚠ DUPLICATE","OK"))</f>
        <v>OK</v>
      </c>
      <c r="D1156" s="146" t="str">
        <f>IF($A1156="","",IF(ISNA(_xlfn.XLOOKUP(TRIM($A1156),MASTER_Workers!$B$2:$B$474,MASTER_Workers!$B$2:$B$474)),"Master Missing","OK"))</f>
        <v>OK</v>
      </c>
      <c r="E1156" s="146" t="str">
        <f>IF(A1156="","",IF(COUNTIF(Month_Engine!B:B,TRIM(J1156))&gt;0,"OK","Missing"))</f>
        <v>OK</v>
      </c>
      <c r="F1156" s="146">
        <f t="shared" si="109"/>
        <v>31</v>
      </c>
      <c r="G1156" s="146">
        <f t="shared" si="110"/>
        <v>20</v>
      </c>
      <c r="H1156" s="150" t="str">
        <f t="shared" ref="H1156:H1219" si="111">IF(A1156="","",IF(AND(C1156="OK",D1156="OK",E1156="OK",F1156=DAY(EOMONTH(I1156,0))),"OK","Mismatch"))</f>
        <v>OK</v>
      </c>
      <c r="I1156" s="432">
        <v>46234</v>
      </c>
      <c r="J1156" s="125" t="s">
        <v>802</v>
      </c>
      <c r="K1156" s="125" t="s">
        <v>803</v>
      </c>
      <c r="L1156" s="125">
        <v>20</v>
      </c>
      <c r="M1156" s="125">
        <v>6</v>
      </c>
      <c r="N1156" s="125">
        <v>5</v>
      </c>
      <c r="O1156" s="125">
        <v>0</v>
      </c>
      <c r="P1156" s="125">
        <v>0</v>
      </c>
      <c r="Q1156" s="125">
        <v>0</v>
      </c>
      <c r="S1156" s="146" t="str">
        <f t="shared" ref="S1156:S1219" si="112">IF(LEFT(A1156,6)="SV2PCO","Worker-SV2",
IF(LEFT(A1156,5)="SV2ST","Staff-SV2",
IF(LEFT(A1156,4)="SV2P","Worker-Com-SV2",
IF(LEFT(A1156,5)="SK1ST","Staff-1",
IF(LEFT(A1156,5)="SK3ST","Staff-3",
IF(LEFT(A1156,5)="SK1CW","Worker-1",
IF(LEFT(A1156,5)="SK3CW","Worker-3",
IF(LEFT(A1156,5)="SK1WK","Worker-Com-1",
IF(LEFT(A1156,5)="SK3WK","Worker-Com-3","")))))))))</f>
        <v>Worker-3</v>
      </c>
    </row>
    <row r="1157" spans="1:19" x14ac:dyDescent="0.45">
      <c r="A1157" s="144" t="str">
        <f t="shared" ref="A1157:A1220" si="113">IF(J1157="","",TRIM(J1157))</f>
        <v>SK3CW1502</v>
      </c>
      <c r="B1157" s="143" t="str">
        <f t="shared" ref="B1157:B1220" si="114">IF(A1157="","",TEXT(I1157,"MMMYYYY")&amp;"_"&amp;TRIM(J1157))</f>
        <v>Jul2026_SK3CW1502</v>
      </c>
      <c r="C1157" s="143" t="str">
        <f>IF(A1157="","",IF(COUNTIF($B$2:B1156,B1157)&gt;0,"⚠ DUPLICATE","OK"))</f>
        <v>OK</v>
      </c>
      <c r="D1157" s="146" t="str">
        <f>IF($A1157="","",IF(ISNA(_xlfn.XLOOKUP(TRIM($A1157),MASTER_Workers!$B$2:$B$474,MASTER_Workers!$B$2:$B$474)),"Master Missing","OK"))</f>
        <v>OK</v>
      </c>
      <c r="E1157" s="146" t="str">
        <f>IF(A1157="","",IF(COUNTIF(Month_Engine!B:B,TRIM(J1157))&gt;0,"OK","Missing"))</f>
        <v>OK</v>
      </c>
      <c r="F1157" s="146">
        <f t="shared" ref="F1157:F1220" si="115">IF(A1157="","",SUM(L1157:Q1157))</f>
        <v>31</v>
      </c>
      <c r="G1157" s="146">
        <f t="shared" si="110"/>
        <v>19</v>
      </c>
      <c r="H1157" s="150" t="str">
        <f t="shared" si="111"/>
        <v>OK</v>
      </c>
      <c r="I1157" s="432">
        <v>46234</v>
      </c>
      <c r="J1157" s="125" t="s">
        <v>804</v>
      </c>
      <c r="K1157" s="125" t="s">
        <v>805</v>
      </c>
      <c r="L1157" s="125">
        <v>19</v>
      </c>
      <c r="M1157" s="125">
        <v>7</v>
      </c>
      <c r="N1157" s="125">
        <v>5</v>
      </c>
      <c r="O1157" s="125">
        <v>0</v>
      </c>
      <c r="P1157" s="125">
        <v>0</v>
      </c>
      <c r="Q1157" s="125">
        <v>0</v>
      </c>
      <c r="S1157" s="146" t="str">
        <f t="shared" si="112"/>
        <v>Worker-3</v>
      </c>
    </row>
    <row r="1158" spans="1:19" x14ac:dyDescent="0.45">
      <c r="A1158" s="144" t="str">
        <f t="shared" si="113"/>
        <v>SK3CW1504</v>
      </c>
      <c r="B1158" s="143" t="str">
        <f t="shared" si="114"/>
        <v>Jul2026_SK3CW1504</v>
      </c>
      <c r="C1158" s="143" t="str">
        <f>IF(A1158="","",IF(COUNTIF($B$2:B1157,B1158)&gt;0,"⚠ DUPLICATE","OK"))</f>
        <v>OK</v>
      </c>
      <c r="D1158" s="146" t="str">
        <f>IF($A1158="","",IF(ISNA(_xlfn.XLOOKUP(TRIM($A1158),MASTER_Workers!$B$2:$B$474,MASTER_Workers!$B$2:$B$474)),"Master Missing","OK"))</f>
        <v>OK</v>
      </c>
      <c r="E1158" s="146" t="str">
        <f>IF(A1158="","",IF(COUNTIF(Month_Engine!B:B,TRIM(J1158))&gt;0,"OK","Missing"))</f>
        <v>OK</v>
      </c>
      <c r="F1158" s="146">
        <f t="shared" si="115"/>
        <v>31</v>
      </c>
      <c r="G1158" s="146">
        <f t="shared" si="110"/>
        <v>19</v>
      </c>
      <c r="H1158" s="150" t="str">
        <f t="shared" si="111"/>
        <v>OK</v>
      </c>
      <c r="I1158" s="432">
        <v>46234</v>
      </c>
      <c r="J1158" s="125" t="s">
        <v>806</v>
      </c>
      <c r="K1158" s="125" t="s">
        <v>807</v>
      </c>
      <c r="L1158" s="125">
        <v>19</v>
      </c>
      <c r="M1158" s="125">
        <v>7</v>
      </c>
      <c r="N1158" s="125">
        <v>5</v>
      </c>
      <c r="O1158" s="125">
        <v>0</v>
      </c>
      <c r="P1158" s="125">
        <v>0</v>
      </c>
      <c r="Q1158" s="125">
        <v>0</v>
      </c>
      <c r="S1158" s="146" t="str">
        <f t="shared" si="112"/>
        <v>Worker-3</v>
      </c>
    </row>
    <row r="1159" spans="1:19" x14ac:dyDescent="0.45">
      <c r="A1159" s="144" t="str">
        <f t="shared" si="113"/>
        <v>SK3CW1505</v>
      </c>
      <c r="B1159" s="143" t="str">
        <f t="shared" si="114"/>
        <v>Jul2026_SK3CW1505</v>
      </c>
      <c r="C1159" s="143" t="str">
        <f>IF(A1159="","",IF(COUNTIF($B$2:B1158,B1159)&gt;0,"⚠ DUPLICATE","OK"))</f>
        <v>OK</v>
      </c>
      <c r="D1159" s="146" t="str">
        <f>IF($A1159="","",IF(ISNA(_xlfn.XLOOKUP(TRIM($A1159),MASTER_Workers!$B$2:$B$474,MASTER_Workers!$B$2:$B$474)),"Master Missing","OK"))</f>
        <v>OK</v>
      </c>
      <c r="E1159" s="146" t="str">
        <f>IF(A1159="","",IF(COUNTIF(Month_Engine!B:B,TRIM(J1159))&gt;0,"OK","Missing"))</f>
        <v>OK</v>
      </c>
      <c r="F1159" s="146">
        <f t="shared" si="115"/>
        <v>31</v>
      </c>
      <c r="G1159" s="146">
        <f t="shared" si="110"/>
        <v>20</v>
      </c>
      <c r="H1159" s="150" t="str">
        <f t="shared" si="111"/>
        <v>OK</v>
      </c>
      <c r="I1159" s="432">
        <v>46234</v>
      </c>
      <c r="J1159" s="125" t="s">
        <v>808</v>
      </c>
      <c r="K1159" s="125" t="s">
        <v>809</v>
      </c>
      <c r="L1159" s="125">
        <v>20</v>
      </c>
      <c r="M1159" s="125">
        <v>6</v>
      </c>
      <c r="N1159" s="125">
        <v>5</v>
      </c>
      <c r="O1159" s="125">
        <v>0</v>
      </c>
      <c r="P1159" s="125">
        <v>0</v>
      </c>
      <c r="Q1159" s="125">
        <v>0</v>
      </c>
      <c r="S1159" s="146" t="str">
        <f t="shared" si="112"/>
        <v>Worker-3</v>
      </c>
    </row>
    <row r="1160" spans="1:19" x14ac:dyDescent="0.45">
      <c r="A1160" s="144" t="str">
        <f t="shared" si="113"/>
        <v>SK3CW1506</v>
      </c>
      <c r="B1160" s="143" t="str">
        <f t="shared" si="114"/>
        <v>Jul2026_SK3CW1506</v>
      </c>
      <c r="C1160" s="143" t="str">
        <f>IF(A1160="","",IF(COUNTIF($B$2:B1159,B1160)&gt;0,"⚠ DUPLICATE","OK"))</f>
        <v>OK</v>
      </c>
      <c r="D1160" s="146" t="str">
        <f>IF($A1160="","",IF(ISNA(_xlfn.XLOOKUP(TRIM($A1160),MASTER_Workers!$B$2:$B$474,MASTER_Workers!$B$2:$B$474)),"Master Missing","OK"))</f>
        <v>OK</v>
      </c>
      <c r="E1160" s="146" t="str">
        <f>IF(A1160="","",IF(COUNTIF(Month_Engine!B:B,TRIM(J1160))&gt;0,"OK","Missing"))</f>
        <v>OK</v>
      </c>
      <c r="F1160" s="146">
        <f t="shared" si="115"/>
        <v>31</v>
      </c>
      <c r="G1160" s="146">
        <f t="shared" si="110"/>
        <v>19</v>
      </c>
      <c r="H1160" s="150" t="str">
        <f t="shared" si="111"/>
        <v>OK</v>
      </c>
      <c r="I1160" s="432">
        <v>46234</v>
      </c>
      <c r="J1160" s="125" t="s">
        <v>810</v>
      </c>
      <c r="K1160" s="125" t="s">
        <v>811</v>
      </c>
      <c r="L1160" s="125">
        <v>19</v>
      </c>
      <c r="M1160" s="125">
        <v>7</v>
      </c>
      <c r="N1160" s="125">
        <v>5</v>
      </c>
      <c r="O1160" s="125">
        <v>0</v>
      </c>
      <c r="P1160" s="125">
        <v>0</v>
      </c>
      <c r="Q1160" s="125">
        <v>0</v>
      </c>
      <c r="S1160" s="146" t="str">
        <f t="shared" si="112"/>
        <v>Worker-3</v>
      </c>
    </row>
    <row r="1161" spans="1:19" x14ac:dyDescent="0.45">
      <c r="A1161" s="144" t="str">
        <f t="shared" si="113"/>
        <v>SK3CW1508</v>
      </c>
      <c r="B1161" s="143" t="str">
        <f t="shared" si="114"/>
        <v>Jul2026_SK3CW1508</v>
      </c>
      <c r="C1161" s="143" t="str">
        <f>IF(A1161="","",IF(COUNTIF($B$2:B1160,B1161)&gt;0,"⚠ DUPLICATE","OK"))</f>
        <v>OK</v>
      </c>
      <c r="D1161" s="146" t="str">
        <f>IF($A1161="","",IF(ISNA(_xlfn.XLOOKUP(TRIM($A1161),MASTER_Workers!$B$2:$B$474,MASTER_Workers!$B$2:$B$474)),"Master Missing","OK"))</f>
        <v>OK</v>
      </c>
      <c r="E1161" s="146" t="str">
        <f>IF(A1161="","",IF(COUNTIF(Month_Engine!B:B,TRIM(J1161))&gt;0,"OK","Missing"))</f>
        <v>OK</v>
      </c>
      <c r="F1161" s="146">
        <f t="shared" si="115"/>
        <v>31</v>
      </c>
      <c r="G1161" s="146">
        <f t="shared" si="110"/>
        <v>20</v>
      </c>
      <c r="H1161" s="150" t="str">
        <f t="shared" si="111"/>
        <v>OK</v>
      </c>
      <c r="I1161" s="432">
        <v>46234</v>
      </c>
      <c r="J1161" s="125" t="s">
        <v>812</v>
      </c>
      <c r="K1161" s="125" t="s">
        <v>813</v>
      </c>
      <c r="L1161" s="125">
        <v>20</v>
      </c>
      <c r="M1161" s="125">
        <v>6</v>
      </c>
      <c r="N1161" s="125">
        <v>5</v>
      </c>
      <c r="O1161" s="125">
        <v>0</v>
      </c>
      <c r="P1161" s="125">
        <v>0</v>
      </c>
      <c r="Q1161" s="125">
        <v>0</v>
      </c>
      <c r="S1161" s="146" t="str">
        <f t="shared" si="112"/>
        <v>Worker-3</v>
      </c>
    </row>
    <row r="1162" spans="1:19" x14ac:dyDescent="0.45">
      <c r="A1162" s="144" t="str">
        <f t="shared" si="113"/>
        <v>SK3CW1509</v>
      </c>
      <c r="B1162" s="143" t="str">
        <f t="shared" si="114"/>
        <v>Jul2026_SK3CW1509</v>
      </c>
      <c r="C1162" s="143" t="str">
        <f>IF(A1162="","",IF(COUNTIF($B$2:B1161,B1162)&gt;0,"⚠ DUPLICATE","OK"))</f>
        <v>OK</v>
      </c>
      <c r="D1162" s="146" t="str">
        <f>IF($A1162="","",IF(ISNA(_xlfn.XLOOKUP(TRIM($A1162),MASTER_Workers!$B$2:$B$474,MASTER_Workers!$B$2:$B$474)),"Master Missing","OK"))</f>
        <v>OK</v>
      </c>
      <c r="E1162" s="146" t="str">
        <f>IF(A1162="","",IF(COUNTIF(Month_Engine!B:B,TRIM(J1162))&gt;0,"OK","Missing"))</f>
        <v>OK</v>
      </c>
      <c r="F1162" s="146">
        <f t="shared" si="115"/>
        <v>31</v>
      </c>
      <c r="G1162" s="146">
        <f t="shared" si="110"/>
        <v>10</v>
      </c>
      <c r="H1162" s="150" t="str">
        <f t="shared" si="111"/>
        <v>OK</v>
      </c>
      <c r="I1162" s="432">
        <v>46234</v>
      </c>
      <c r="J1162" s="125" t="s">
        <v>814</v>
      </c>
      <c r="K1162" s="125" t="s">
        <v>815</v>
      </c>
      <c r="L1162" s="125">
        <v>10</v>
      </c>
      <c r="M1162" s="125">
        <v>16</v>
      </c>
      <c r="N1162" s="125">
        <v>5</v>
      </c>
      <c r="O1162" s="125">
        <v>0</v>
      </c>
      <c r="P1162" s="125">
        <v>0</v>
      </c>
      <c r="Q1162" s="125">
        <v>0</v>
      </c>
      <c r="S1162" s="146" t="str">
        <f t="shared" si="112"/>
        <v>Worker-3</v>
      </c>
    </row>
    <row r="1163" spans="1:19" x14ac:dyDescent="0.45">
      <c r="A1163" s="144" t="str">
        <f t="shared" si="113"/>
        <v>SK3CW1512</v>
      </c>
      <c r="B1163" s="143" t="str">
        <f t="shared" si="114"/>
        <v>Jul2026_SK3CW1512</v>
      </c>
      <c r="C1163" s="143" t="str">
        <f>IF(A1163="","",IF(COUNTIF($B$2:B1162,B1163)&gt;0,"⚠ DUPLICATE","OK"))</f>
        <v>OK</v>
      </c>
      <c r="D1163" s="146" t="str">
        <f>IF($A1163="","",IF(ISNA(_xlfn.XLOOKUP(TRIM($A1163),MASTER_Workers!$B$2:$B$474,MASTER_Workers!$B$2:$B$474)),"Master Missing","OK"))</f>
        <v>OK</v>
      </c>
      <c r="E1163" s="146" t="str">
        <f>IF(A1163="","",IF(COUNTIF(Month_Engine!B:B,TRIM(J1163))&gt;0,"OK","Missing"))</f>
        <v>OK</v>
      </c>
      <c r="F1163" s="146">
        <f t="shared" si="115"/>
        <v>31</v>
      </c>
      <c r="G1163" s="146">
        <f t="shared" si="110"/>
        <v>22</v>
      </c>
      <c r="H1163" s="150" t="str">
        <f t="shared" si="111"/>
        <v>OK</v>
      </c>
      <c r="I1163" s="432">
        <v>46234</v>
      </c>
      <c r="J1163" s="125" t="s">
        <v>818</v>
      </c>
      <c r="K1163" s="125" t="s">
        <v>819</v>
      </c>
      <c r="L1163" s="125">
        <v>22</v>
      </c>
      <c r="M1163" s="125">
        <v>4</v>
      </c>
      <c r="N1163" s="125">
        <v>5</v>
      </c>
      <c r="O1163" s="125">
        <v>0</v>
      </c>
      <c r="P1163" s="125">
        <v>0</v>
      </c>
      <c r="Q1163" s="125">
        <v>0</v>
      </c>
      <c r="S1163" s="146" t="str">
        <f t="shared" si="112"/>
        <v>Worker-3</v>
      </c>
    </row>
    <row r="1164" spans="1:19" x14ac:dyDescent="0.45">
      <c r="A1164" s="144" t="str">
        <f t="shared" si="113"/>
        <v>SK3CW1514</v>
      </c>
      <c r="B1164" s="143" t="str">
        <f t="shared" si="114"/>
        <v>Jul2026_SK3CW1514</v>
      </c>
      <c r="C1164" s="143" t="str">
        <f>IF(A1164="","",IF(COUNTIF($B$2:B1163,B1164)&gt;0,"⚠ DUPLICATE","OK"))</f>
        <v>OK</v>
      </c>
      <c r="D1164" s="146" t="str">
        <f>IF($A1164="","",IF(ISNA(_xlfn.XLOOKUP(TRIM($A1164),MASTER_Workers!$B$2:$B$474,MASTER_Workers!$B$2:$B$474)),"Master Missing","OK"))</f>
        <v>OK</v>
      </c>
      <c r="E1164" s="146" t="str">
        <f>IF(A1164="","",IF(COUNTIF(Month_Engine!B:B,TRIM(J1164))&gt;0,"OK","Missing"))</f>
        <v>OK</v>
      </c>
      <c r="F1164" s="146">
        <f t="shared" si="115"/>
        <v>31</v>
      </c>
      <c r="G1164" s="146">
        <f t="shared" ref="G1164:G1227" si="116">IF(A1164="","",L1164+O1164+P1164+R1164+IF(OR(LEFT(TRIM(J1164),9)="SK1WK0101",ISNUMBER(SEARCH("Staff",S1164))),N1164,0))</f>
        <v>21</v>
      </c>
      <c r="H1164" s="150" t="str">
        <f t="shared" si="111"/>
        <v>OK</v>
      </c>
      <c r="I1164" s="432">
        <v>46234</v>
      </c>
      <c r="J1164" s="125" t="s">
        <v>820</v>
      </c>
      <c r="K1164" s="125" t="s">
        <v>821</v>
      </c>
      <c r="L1164" s="125">
        <v>21</v>
      </c>
      <c r="M1164" s="125">
        <v>5</v>
      </c>
      <c r="N1164" s="125">
        <v>5</v>
      </c>
      <c r="O1164" s="125">
        <v>0</v>
      </c>
      <c r="P1164" s="125">
        <v>0</v>
      </c>
      <c r="Q1164" s="125">
        <v>0</v>
      </c>
      <c r="S1164" s="146" t="str">
        <f t="shared" si="112"/>
        <v>Worker-3</v>
      </c>
    </row>
    <row r="1165" spans="1:19" x14ac:dyDescent="0.45">
      <c r="A1165" s="144" t="str">
        <f t="shared" si="113"/>
        <v>SK3CW1515</v>
      </c>
      <c r="B1165" s="143" t="str">
        <f t="shared" si="114"/>
        <v>Jul2026_SK3CW1515</v>
      </c>
      <c r="C1165" s="143" t="str">
        <f>IF(A1165="","",IF(COUNTIF($B$2:B1164,B1165)&gt;0,"⚠ DUPLICATE","OK"))</f>
        <v>OK</v>
      </c>
      <c r="D1165" s="146" t="str">
        <f>IF($A1165="","",IF(ISNA(_xlfn.XLOOKUP(TRIM($A1165),MASTER_Workers!$B$2:$B$474,MASTER_Workers!$B$2:$B$474)),"Master Missing","OK"))</f>
        <v>OK</v>
      </c>
      <c r="E1165" s="146" t="str">
        <f>IF(A1165="","",IF(COUNTIF(Month_Engine!B:B,TRIM(J1165))&gt;0,"OK","Missing"))</f>
        <v>OK</v>
      </c>
      <c r="F1165" s="146">
        <f t="shared" si="115"/>
        <v>31</v>
      </c>
      <c r="G1165" s="146">
        <f t="shared" si="116"/>
        <v>19</v>
      </c>
      <c r="H1165" s="150" t="str">
        <f t="shared" si="111"/>
        <v>OK</v>
      </c>
      <c r="I1165" s="432">
        <v>46234</v>
      </c>
      <c r="J1165" s="125" t="s">
        <v>822</v>
      </c>
      <c r="K1165" s="125" t="s">
        <v>823</v>
      </c>
      <c r="L1165" s="125">
        <v>19</v>
      </c>
      <c r="M1165" s="125">
        <v>7</v>
      </c>
      <c r="N1165" s="125">
        <v>5</v>
      </c>
      <c r="O1165" s="125">
        <v>0</v>
      </c>
      <c r="P1165" s="125">
        <v>0</v>
      </c>
      <c r="Q1165" s="125">
        <v>0</v>
      </c>
      <c r="S1165" s="146" t="str">
        <f t="shared" si="112"/>
        <v>Worker-3</v>
      </c>
    </row>
    <row r="1166" spans="1:19" x14ac:dyDescent="0.45">
      <c r="A1166" s="144" t="str">
        <f t="shared" si="113"/>
        <v>SK3CW1516</v>
      </c>
      <c r="B1166" s="143" t="str">
        <f t="shared" si="114"/>
        <v>Jul2026_SK3CW1516</v>
      </c>
      <c r="C1166" s="143" t="str">
        <f>IF(A1166="","",IF(COUNTIF($B$2:B1165,B1166)&gt;0,"⚠ DUPLICATE","OK"))</f>
        <v>OK</v>
      </c>
      <c r="D1166" s="146" t="str">
        <f>IF($A1166="","",IF(ISNA(_xlfn.XLOOKUP(TRIM($A1166),MASTER_Workers!$B$2:$B$474,MASTER_Workers!$B$2:$B$474)),"Master Missing","OK"))</f>
        <v>OK</v>
      </c>
      <c r="E1166" s="146" t="str">
        <f>IF(A1166="","",IF(COUNTIF(Month_Engine!B:B,TRIM(J1166))&gt;0,"OK","Missing"))</f>
        <v>OK</v>
      </c>
      <c r="F1166" s="146">
        <f t="shared" si="115"/>
        <v>31</v>
      </c>
      <c r="G1166" s="146">
        <f t="shared" si="116"/>
        <v>23</v>
      </c>
      <c r="H1166" s="150" t="str">
        <f t="shared" si="111"/>
        <v>OK</v>
      </c>
      <c r="I1166" s="432">
        <v>46234</v>
      </c>
      <c r="J1166" s="125" t="s">
        <v>824</v>
      </c>
      <c r="K1166" s="125" t="s">
        <v>825</v>
      </c>
      <c r="L1166" s="125">
        <v>23</v>
      </c>
      <c r="M1166" s="125">
        <v>3</v>
      </c>
      <c r="N1166" s="125">
        <v>5</v>
      </c>
      <c r="O1166" s="125">
        <v>0</v>
      </c>
      <c r="P1166" s="125">
        <v>0</v>
      </c>
      <c r="Q1166" s="125">
        <v>0</v>
      </c>
      <c r="S1166" s="146" t="str">
        <f t="shared" si="112"/>
        <v>Worker-3</v>
      </c>
    </row>
    <row r="1167" spans="1:19" x14ac:dyDescent="0.45">
      <c r="A1167" s="144" t="str">
        <f t="shared" si="113"/>
        <v>SK3CW1519</v>
      </c>
      <c r="B1167" s="143" t="str">
        <f t="shared" si="114"/>
        <v>Jul2026_SK3CW1519</v>
      </c>
      <c r="C1167" s="143" t="str">
        <f>IF(A1167="","",IF(COUNTIF($B$2:B1166,B1167)&gt;0,"⚠ DUPLICATE","OK"))</f>
        <v>OK</v>
      </c>
      <c r="D1167" s="146" t="str">
        <f>IF($A1167="","",IF(ISNA(_xlfn.XLOOKUP(TRIM($A1167),MASTER_Workers!$B$2:$B$474,MASTER_Workers!$B$2:$B$474)),"Master Missing","OK"))</f>
        <v>OK</v>
      </c>
      <c r="E1167" s="146" t="str">
        <f>IF(A1167="","",IF(COUNTIF(Month_Engine!B:B,TRIM(J1167))&gt;0,"OK","Missing"))</f>
        <v>OK</v>
      </c>
      <c r="F1167" s="146">
        <f t="shared" si="115"/>
        <v>31</v>
      </c>
      <c r="G1167" s="146">
        <f t="shared" si="116"/>
        <v>18</v>
      </c>
      <c r="H1167" s="150" t="str">
        <f t="shared" si="111"/>
        <v>OK</v>
      </c>
      <c r="I1167" s="432">
        <v>46234</v>
      </c>
      <c r="J1167" s="125" t="s">
        <v>826</v>
      </c>
      <c r="K1167" s="125" t="s">
        <v>827</v>
      </c>
      <c r="L1167" s="125">
        <v>18</v>
      </c>
      <c r="M1167" s="125">
        <v>8</v>
      </c>
      <c r="N1167" s="125">
        <v>5</v>
      </c>
      <c r="O1167" s="125">
        <v>0</v>
      </c>
      <c r="P1167" s="125">
        <v>0</v>
      </c>
      <c r="Q1167" s="125">
        <v>0</v>
      </c>
      <c r="S1167" s="146" t="str">
        <f t="shared" si="112"/>
        <v>Worker-3</v>
      </c>
    </row>
    <row r="1168" spans="1:19" x14ac:dyDescent="0.45">
      <c r="A1168" s="144" t="str">
        <f t="shared" si="113"/>
        <v>SK3CW1520</v>
      </c>
      <c r="B1168" s="143" t="str">
        <f t="shared" si="114"/>
        <v>Jul2026_SK3CW1520</v>
      </c>
      <c r="C1168" s="143" t="str">
        <f>IF(A1168="","",IF(COUNTIF($B$2:B1167,B1168)&gt;0,"⚠ DUPLICATE","OK"))</f>
        <v>OK</v>
      </c>
      <c r="D1168" s="146" t="str">
        <f>IF($A1168="","",IF(ISNA(_xlfn.XLOOKUP(TRIM($A1168),MASTER_Workers!$B$2:$B$474,MASTER_Workers!$B$2:$B$474)),"Master Missing","OK"))</f>
        <v>OK</v>
      </c>
      <c r="E1168" s="146" t="str">
        <f>IF(A1168="","",IF(COUNTIF(Month_Engine!B:B,TRIM(J1168))&gt;0,"OK","Missing"))</f>
        <v>OK</v>
      </c>
      <c r="F1168" s="146">
        <f t="shared" si="115"/>
        <v>31</v>
      </c>
      <c r="G1168" s="146">
        <f t="shared" si="116"/>
        <v>18</v>
      </c>
      <c r="H1168" s="150" t="str">
        <f t="shared" si="111"/>
        <v>OK</v>
      </c>
      <c r="I1168" s="432">
        <v>46234</v>
      </c>
      <c r="J1168" s="125" t="s">
        <v>828</v>
      </c>
      <c r="K1168" s="125" t="s">
        <v>829</v>
      </c>
      <c r="L1168" s="125">
        <v>18</v>
      </c>
      <c r="M1168" s="125">
        <v>8</v>
      </c>
      <c r="N1168" s="125">
        <v>5</v>
      </c>
      <c r="O1168" s="125">
        <v>0</v>
      </c>
      <c r="P1168" s="125">
        <v>0</v>
      </c>
      <c r="Q1168" s="125">
        <v>0</v>
      </c>
      <c r="S1168" s="146" t="str">
        <f t="shared" si="112"/>
        <v>Worker-3</v>
      </c>
    </row>
    <row r="1169" spans="1:19" x14ac:dyDescent="0.45">
      <c r="A1169" s="144" t="str">
        <f t="shared" si="113"/>
        <v>SK3CW1521</v>
      </c>
      <c r="B1169" s="143" t="str">
        <f t="shared" si="114"/>
        <v>Jul2026_SK3CW1521</v>
      </c>
      <c r="C1169" s="143" t="str">
        <f>IF(A1169="","",IF(COUNTIF($B$2:B1168,B1169)&gt;0,"⚠ DUPLICATE","OK"))</f>
        <v>OK</v>
      </c>
      <c r="D1169" s="146" t="str">
        <f>IF($A1169="","",IF(ISNA(_xlfn.XLOOKUP(TRIM($A1169),MASTER_Workers!$B$2:$B$474,MASTER_Workers!$B$2:$B$474)),"Master Missing","OK"))</f>
        <v>OK</v>
      </c>
      <c r="E1169" s="146" t="str">
        <f>IF(A1169="","",IF(COUNTIF(Month_Engine!B:B,TRIM(J1169))&gt;0,"OK","Missing"))</f>
        <v>OK</v>
      </c>
      <c r="F1169" s="146">
        <f t="shared" si="115"/>
        <v>31</v>
      </c>
      <c r="G1169" s="146">
        <f t="shared" si="116"/>
        <v>5</v>
      </c>
      <c r="H1169" s="150" t="str">
        <f t="shared" si="111"/>
        <v>OK</v>
      </c>
      <c r="I1169" s="432">
        <v>46234</v>
      </c>
      <c r="J1169" s="125" t="s">
        <v>830</v>
      </c>
      <c r="K1169" s="125" t="s">
        <v>831</v>
      </c>
      <c r="L1169" s="125">
        <v>5</v>
      </c>
      <c r="M1169" s="125">
        <v>21</v>
      </c>
      <c r="N1169" s="125">
        <v>5</v>
      </c>
      <c r="O1169" s="125">
        <v>0</v>
      </c>
      <c r="P1169" s="125">
        <v>0</v>
      </c>
      <c r="Q1169" s="125">
        <v>0</v>
      </c>
      <c r="S1169" s="146" t="str">
        <f t="shared" si="112"/>
        <v>Worker-3</v>
      </c>
    </row>
    <row r="1170" spans="1:19" x14ac:dyDescent="0.45">
      <c r="A1170" s="144" t="str">
        <f t="shared" si="113"/>
        <v>SK3CW1522</v>
      </c>
      <c r="B1170" s="143" t="str">
        <f t="shared" si="114"/>
        <v>Jul2026_SK3CW1522</v>
      </c>
      <c r="C1170" s="143" t="str">
        <f>IF(A1170="","",IF(COUNTIF($B$2:B1169,B1170)&gt;0,"⚠ DUPLICATE","OK"))</f>
        <v>OK</v>
      </c>
      <c r="D1170" s="146" t="str">
        <f>IF($A1170="","",IF(ISNA(_xlfn.XLOOKUP(TRIM($A1170),MASTER_Workers!$B$2:$B$474,MASTER_Workers!$B$2:$B$474)),"Master Missing","OK"))</f>
        <v>OK</v>
      </c>
      <c r="E1170" s="146" t="str">
        <f>IF(A1170="","",IF(COUNTIF(Month_Engine!B:B,TRIM(J1170))&gt;0,"OK","Missing"))</f>
        <v>OK</v>
      </c>
      <c r="F1170" s="146">
        <f t="shared" si="115"/>
        <v>31</v>
      </c>
      <c r="G1170" s="146">
        <f t="shared" si="116"/>
        <v>23</v>
      </c>
      <c r="H1170" s="150" t="str">
        <f t="shared" si="111"/>
        <v>OK</v>
      </c>
      <c r="I1170" s="432">
        <v>46234</v>
      </c>
      <c r="J1170" s="125" t="s">
        <v>832</v>
      </c>
      <c r="K1170" s="125" t="s">
        <v>833</v>
      </c>
      <c r="L1170" s="125">
        <v>23</v>
      </c>
      <c r="M1170" s="125">
        <v>3</v>
      </c>
      <c r="N1170" s="125">
        <v>5</v>
      </c>
      <c r="O1170" s="125">
        <v>0</v>
      </c>
      <c r="P1170" s="125">
        <v>0</v>
      </c>
      <c r="Q1170" s="125">
        <v>0</v>
      </c>
      <c r="S1170" s="146" t="str">
        <f t="shared" si="112"/>
        <v>Worker-3</v>
      </c>
    </row>
    <row r="1171" spans="1:19" x14ac:dyDescent="0.45">
      <c r="A1171" s="144" t="str">
        <f t="shared" si="113"/>
        <v>SK3CW1523</v>
      </c>
      <c r="B1171" s="143" t="str">
        <f t="shared" si="114"/>
        <v>Jul2026_SK3CW1523</v>
      </c>
      <c r="C1171" s="143" t="str">
        <f>IF(A1171="","",IF(COUNTIF($B$2:B1170,B1171)&gt;0,"⚠ DUPLICATE","OK"))</f>
        <v>OK</v>
      </c>
      <c r="D1171" s="146" t="str">
        <f>IF($A1171="","",IF(ISNA(_xlfn.XLOOKUP(TRIM($A1171),MASTER_Workers!$B$2:$B$474,MASTER_Workers!$B$2:$B$474)),"Master Missing","OK"))</f>
        <v>OK</v>
      </c>
      <c r="E1171" s="146" t="str">
        <f>IF(A1171="","",IF(COUNTIF(Month_Engine!B:B,TRIM(J1171))&gt;0,"OK","Missing"))</f>
        <v>OK</v>
      </c>
      <c r="F1171" s="146">
        <f t="shared" si="115"/>
        <v>31</v>
      </c>
      <c r="G1171" s="146">
        <f t="shared" si="116"/>
        <v>22</v>
      </c>
      <c r="H1171" s="150" t="str">
        <f t="shared" si="111"/>
        <v>OK</v>
      </c>
      <c r="I1171" s="432">
        <v>46234</v>
      </c>
      <c r="J1171" s="125" t="s">
        <v>834</v>
      </c>
      <c r="K1171" s="125" t="s">
        <v>835</v>
      </c>
      <c r="L1171" s="125">
        <v>22</v>
      </c>
      <c r="M1171" s="125">
        <v>4</v>
      </c>
      <c r="N1171" s="125">
        <v>5</v>
      </c>
      <c r="O1171" s="125">
        <v>0</v>
      </c>
      <c r="P1171" s="125">
        <v>0</v>
      </c>
      <c r="Q1171" s="125">
        <v>0</v>
      </c>
      <c r="S1171" s="146" t="str">
        <f t="shared" si="112"/>
        <v>Worker-3</v>
      </c>
    </row>
    <row r="1172" spans="1:19" x14ac:dyDescent="0.45">
      <c r="A1172" s="144" t="str">
        <f t="shared" si="113"/>
        <v>SK3CW1524</v>
      </c>
      <c r="B1172" s="143" t="str">
        <f t="shared" si="114"/>
        <v>Jul2026_SK3CW1524</v>
      </c>
      <c r="C1172" s="143" t="str">
        <f>IF(A1172="","",IF(COUNTIF($B$2:B1171,B1172)&gt;0,"⚠ DUPLICATE","OK"))</f>
        <v>OK</v>
      </c>
      <c r="D1172" s="146" t="str">
        <f>IF($A1172="","",IF(ISNA(_xlfn.XLOOKUP(TRIM($A1172),MASTER_Workers!$B$2:$B$474,MASTER_Workers!$B$2:$B$474)),"Master Missing","OK"))</f>
        <v>OK</v>
      </c>
      <c r="E1172" s="146" t="str">
        <f>IF(A1172="","",IF(COUNTIF(Month_Engine!B:B,TRIM(J1172))&gt;0,"OK","Missing"))</f>
        <v>OK</v>
      </c>
      <c r="F1172" s="146">
        <f t="shared" si="115"/>
        <v>31</v>
      </c>
      <c r="G1172" s="146">
        <f t="shared" si="116"/>
        <v>19</v>
      </c>
      <c r="H1172" s="150" t="str">
        <f t="shared" si="111"/>
        <v>OK</v>
      </c>
      <c r="I1172" s="432">
        <v>46234</v>
      </c>
      <c r="J1172" s="125" t="s">
        <v>836</v>
      </c>
      <c r="K1172" s="125" t="s">
        <v>837</v>
      </c>
      <c r="L1172" s="125">
        <v>19</v>
      </c>
      <c r="M1172" s="125">
        <v>7</v>
      </c>
      <c r="N1172" s="125">
        <v>5</v>
      </c>
      <c r="O1172" s="125">
        <v>0</v>
      </c>
      <c r="P1172" s="125">
        <v>0</v>
      </c>
      <c r="Q1172" s="125">
        <v>0</v>
      </c>
      <c r="S1172" s="146" t="str">
        <f t="shared" si="112"/>
        <v>Worker-3</v>
      </c>
    </row>
    <row r="1173" spans="1:19" x14ac:dyDescent="0.45">
      <c r="A1173" s="144" t="str">
        <f t="shared" si="113"/>
        <v>SK3CW1525</v>
      </c>
      <c r="B1173" s="143" t="str">
        <f t="shared" si="114"/>
        <v>Jul2026_SK3CW1525</v>
      </c>
      <c r="C1173" s="143" t="str">
        <f>IF(A1173="","",IF(COUNTIF($B$2:B1172,B1173)&gt;0,"⚠ DUPLICATE","OK"))</f>
        <v>OK</v>
      </c>
      <c r="D1173" s="146" t="str">
        <f>IF($A1173="","",IF(ISNA(_xlfn.XLOOKUP(TRIM($A1173),MASTER_Workers!$B$2:$B$474,MASTER_Workers!$B$2:$B$474)),"Master Missing","OK"))</f>
        <v>OK</v>
      </c>
      <c r="E1173" s="146" t="str">
        <f>IF(A1173="","",IF(COUNTIF(Month_Engine!B:B,TRIM(J1173))&gt;0,"OK","Missing"))</f>
        <v>OK</v>
      </c>
      <c r="F1173" s="146">
        <f t="shared" si="115"/>
        <v>31</v>
      </c>
      <c r="G1173" s="146">
        <f t="shared" si="116"/>
        <v>21</v>
      </c>
      <c r="H1173" s="150" t="str">
        <f t="shared" si="111"/>
        <v>OK</v>
      </c>
      <c r="I1173" s="432">
        <v>46234</v>
      </c>
      <c r="J1173" s="125" t="s">
        <v>838</v>
      </c>
      <c r="K1173" s="125" t="s">
        <v>839</v>
      </c>
      <c r="L1173" s="125">
        <v>21</v>
      </c>
      <c r="M1173" s="125">
        <v>5</v>
      </c>
      <c r="N1173" s="125">
        <v>5</v>
      </c>
      <c r="O1173" s="125">
        <v>0</v>
      </c>
      <c r="P1173" s="125">
        <v>0</v>
      </c>
      <c r="Q1173" s="125">
        <v>0</v>
      </c>
      <c r="S1173" s="146" t="str">
        <f t="shared" si="112"/>
        <v>Worker-3</v>
      </c>
    </row>
    <row r="1174" spans="1:19" x14ac:dyDescent="0.45">
      <c r="A1174" s="144" t="str">
        <f t="shared" si="113"/>
        <v>SK3CW1528</v>
      </c>
      <c r="B1174" s="143" t="str">
        <f t="shared" si="114"/>
        <v>Jul2026_SK3CW1528</v>
      </c>
      <c r="C1174" s="143" t="str">
        <f>IF(A1174="","",IF(COUNTIF($B$2:B1173,B1174)&gt;0,"⚠ DUPLICATE","OK"))</f>
        <v>OK</v>
      </c>
      <c r="D1174" s="146" t="str">
        <f>IF($A1174="","",IF(ISNA(_xlfn.XLOOKUP(TRIM($A1174),MASTER_Workers!$B$2:$B$474,MASTER_Workers!$B$2:$B$474)),"Master Missing","OK"))</f>
        <v>OK</v>
      </c>
      <c r="E1174" s="146" t="str">
        <f>IF(A1174="","",IF(COUNTIF(Month_Engine!B:B,TRIM(J1174))&gt;0,"OK","Missing"))</f>
        <v>OK</v>
      </c>
      <c r="F1174" s="146">
        <f t="shared" si="115"/>
        <v>31</v>
      </c>
      <c r="G1174" s="146">
        <f t="shared" si="116"/>
        <v>22</v>
      </c>
      <c r="H1174" s="150" t="str">
        <f t="shared" si="111"/>
        <v>OK</v>
      </c>
      <c r="I1174" s="432">
        <v>46234</v>
      </c>
      <c r="J1174" s="125" t="s">
        <v>840</v>
      </c>
      <c r="K1174" s="125" t="s">
        <v>841</v>
      </c>
      <c r="L1174" s="125">
        <v>22</v>
      </c>
      <c r="M1174" s="125">
        <v>4</v>
      </c>
      <c r="N1174" s="125">
        <v>5</v>
      </c>
      <c r="O1174" s="125">
        <v>0</v>
      </c>
      <c r="P1174" s="125">
        <v>0</v>
      </c>
      <c r="Q1174" s="125">
        <v>0</v>
      </c>
      <c r="S1174" s="146" t="str">
        <f t="shared" si="112"/>
        <v>Worker-3</v>
      </c>
    </row>
    <row r="1175" spans="1:19" x14ac:dyDescent="0.45">
      <c r="A1175" s="144" t="str">
        <f t="shared" si="113"/>
        <v>SK3CW1533</v>
      </c>
      <c r="B1175" s="143" t="str">
        <f t="shared" si="114"/>
        <v>Jul2026_SK3CW1533</v>
      </c>
      <c r="C1175" s="143" t="str">
        <f>IF(A1175="","",IF(COUNTIF($B$2:B1174,B1175)&gt;0,"⚠ DUPLICATE","OK"))</f>
        <v>OK</v>
      </c>
      <c r="D1175" s="146" t="str">
        <f>IF($A1175="","",IF(ISNA(_xlfn.XLOOKUP(TRIM($A1175),MASTER_Workers!$B$2:$B$474,MASTER_Workers!$B$2:$B$474)),"Master Missing","OK"))</f>
        <v>OK</v>
      </c>
      <c r="E1175" s="146" t="str">
        <f>IF(A1175="","",IF(COUNTIF(Month_Engine!B:B,TRIM(J1175))&gt;0,"OK","Missing"))</f>
        <v>OK</v>
      </c>
      <c r="F1175" s="146">
        <f t="shared" si="115"/>
        <v>31</v>
      </c>
      <c r="G1175" s="146">
        <f t="shared" si="116"/>
        <v>20</v>
      </c>
      <c r="H1175" s="150" t="str">
        <f t="shared" si="111"/>
        <v>OK</v>
      </c>
      <c r="I1175" s="432">
        <v>46234</v>
      </c>
      <c r="J1175" s="125" t="s">
        <v>842</v>
      </c>
      <c r="K1175" s="125" t="s">
        <v>843</v>
      </c>
      <c r="L1175" s="125">
        <v>20</v>
      </c>
      <c r="M1175" s="125">
        <v>6</v>
      </c>
      <c r="N1175" s="125">
        <v>5</v>
      </c>
      <c r="O1175" s="125">
        <v>0</v>
      </c>
      <c r="P1175" s="125">
        <v>0</v>
      </c>
      <c r="Q1175" s="125">
        <v>0</v>
      </c>
      <c r="S1175" s="146" t="str">
        <f t="shared" si="112"/>
        <v>Worker-3</v>
      </c>
    </row>
    <row r="1176" spans="1:19" x14ac:dyDescent="0.45">
      <c r="A1176" s="144" t="str">
        <f t="shared" si="113"/>
        <v>SK3CW1534</v>
      </c>
      <c r="B1176" s="143" t="str">
        <f t="shared" si="114"/>
        <v>Jul2026_SK3CW1534</v>
      </c>
      <c r="C1176" s="143" t="str">
        <f>IF(A1176="","",IF(COUNTIF($B$2:B1175,B1176)&gt;0,"⚠ DUPLICATE","OK"))</f>
        <v>OK</v>
      </c>
      <c r="D1176" s="146" t="str">
        <f>IF($A1176="","",IF(ISNA(_xlfn.XLOOKUP(TRIM($A1176),MASTER_Workers!$B$2:$B$474,MASTER_Workers!$B$2:$B$474)),"Master Missing","OK"))</f>
        <v>OK</v>
      </c>
      <c r="E1176" s="146" t="str">
        <f>IF(A1176="","",IF(COUNTIF(Month_Engine!B:B,TRIM(J1176))&gt;0,"OK","Missing"))</f>
        <v>OK</v>
      </c>
      <c r="F1176" s="146">
        <f t="shared" si="115"/>
        <v>31</v>
      </c>
      <c r="G1176" s="146">
        <f t="shared" si="116"/>
        <v>21</v>
      </c>
      <c r="H1176" s="150" t="str">
        <f t="shared" si="111"/>
        <v>OK</v>
      </c>
      <c r="I1176" s="432">
        <v>46234</v>
      </c>
      <c r="J1176" s="125" t="s">
        <v>844</v>
      </c>
      <c r="K1176" s="125" t="s">
        <v>845</v>
      </c>
      <c r="L1176" s="125">
        <v>21</v>
      </c>
      <c r="M1176" s="125">
        <v>5</v>
      </c>
      <c r="N1176" s="125">
        <v>5</v>
      </c>
      <c r="O1176" s="125">
        <v>0</v>
      </c>
      <c r="P1176" s="125">
        <v>0</v>
      </c>
      <c r="Q1176" s="125">
        <v>0</v>
      </c>
      <c r="S1176" s="146" t="str">
        <f t="shared" si="112"/>
        <v>Worker-3</v>
      </c>
    </row>
    <row r="1177" spans="1:19" x14ac:dyDescent="0.45">
      <c r="A1177" s="144" t="str">
        <f t="shared" si="113"/>
        <v>SK3CW1536</v>
      </c>
      <c r="B1177" s="143" t="str">
        <f t="shared" si="114"/>
        <v>Jul2026_SK3CW1536</v>
      </c>
      <c r="C1177" s="143" t="str">
        <f>IF(A1177="","",IF(COUNTIF($B$2:B1176,B1177)&gt;0,"⚠ DUPLICATE","OK"))</f>
        <v>OK</v>
      </c>
      <c r="D1177" s="146" t="str">
        <f>IF($A1177="","",IF(ISNA(_xlfn.XLOOKUP(TRIM($A1177),MASTER_Workers!$B$2:$B$474,MASTER_Workers!$B$2:$B$474)),"Master Missing","OK"))</f>
        <v>OK</v>
      </c>
      <c r="E1177" s="146" t="str">
        <f>IF(A1177="","",IF(COUNTIF(Month_Engine!B:B,TRIM(J1177))&gt;0,"OK","Missing"))</f>
        <v>OK</v>
      </c>
      <c r="F1177" s="146">
        <f t="shared" si="115"/>
        <v>31</v>
      </c>
      <c r="G1177" s="146">
        <f t="shared" si="116"/>
        <v>16</v>
      </c>
      <c r="H1177" s="150" t="str">
        <f t="shared" si="111"/>
        <v>OK</v>
      </c>
      <c r="I1177" s="432">
        <v>46234</v>
      </c>
      <c r="J1177" s="125" t="s">
        <v>846</v>
      </c>
      <c r="K1177" s="125" t="s">
        <v>847</v>
      </c>
      <c r="L1177" s="125">
        <v>16</v>
      </c>
      <c r="M1177" s="125">
        <v>10</v>
      </c>
      <c r="N1177" s="125">
        <v>5</v>
      </c>
      <c r="O1177" s="125">
        <v>0</v>
      </c>
      <c r="P1177" s="125">
        <v>0</v>
      </c>
      <c r="Q1177" s="125">
        <v>0</v>
      </c>
      <c r="S1177" s="146" t="str">
        <f t="shared" si="112"/>
        <v>Worker-3</v>
      </c>
    </row>
    <row r="1178" spans="1:19" x14ac:dyDescent="0.45">
      <c r="A1178" s="144" t="str">
        <f t="shared" si="113"/>
        <v>SK3CW1540</v>
      </c>
      <c r="B1178" s="143" t="str">
        <f t="shared" si="114"/>
        <v>Jul2026_SK3CW1540</v>
      </c>
      <c r="C1178" s="143" t="str">
        <f>IF(A1178="","",IF(COUNTIF($B$2:B1177,B1178)&gt;0,"⚠ DUPLICATE","OK"))</f>
        <v>OK</v>
      </c>
      <c r="D1178" s="146" t="str">
        <f>IF($A1178="","",IF(ISNA(_xlfn.XLOOKUP(TRIM($A1178),MASTER_Workers!$B$2:$B$474,MASTER_Workers!$B$2:$B$474)),"Master Missing","OK"))</f>
        <v>OK</v>
      </c>
      <c r="E1178" s="146" t="str">
        <f>IF(A1178="","",IF(COUNTIF(Month_Engine!B:B,TRIM(J1178))&gt;0,"OK","Missing"))</f>
        <v>OK</v>
      </c>
      <c r="F1178" s="146">
        <f t="shared" si="115"/>
        <v>31</v>
      </c>
      <c r="G1178" s="146">
        <f t="shared" si="116"/>
        <v>22</v>
      </c>
      <c r="H1178" s="150" t="str">
        <f t="shared" si="111"/>
        <v>OK</v>
      </c>
      <c r="I1178" s="432">
        <v>46234</v>
      </c>
      <c r="J1178" s="125" t="s">
        <v>848</v>
      </c>
      <c r="K1178" s="125" t="s">
        <v>849</v>
      </c>
      <c r="L1178" s="125">
        <v>22</v>
      </c>
      <c r="M1178" s="125">
        <v>4</v>
      </c>
      <c r="N1178" s="125">
        <v>5</v>
      </c>
      <c r="O1178" s="125">
        <v>0</v>
      </c>
      <c r="P1178" s="125">
        <v>0</v>
      </c>
      <c r="Q1178" s="125">
        <v>0</v>
      </c>
      <c r="S1178" s="146" t="str">
        <f t="shared" si="112"/>
        <v>Worker-3</v>
      </c>
    </row>
    <row r="1179" spans="1:19" x14ac:dyDescent="0.45">
      <c r="A1179" s="144" t="str">
        <f t="shared" si="113"/>
        <v>SK3CW1542</v>
      </c>
      <c r="B1179" s="143" t="str">
        <f t="shared" si="114"/>
        <v>Jul2026_SK3CW1542</v>
      </c>
      <c r="C1179" s="143" t="str">
        <f>IF(A1179="","",IF(COUNTIF($B$2:B1178,B1179)&gt;0,"⚠ DUPLICATE","OK"))</f>
        <v>OK</v>
      </c>
      <c r="D1179" s="146" t="str">
        <f>IF($A1179="","",IF(ISNA(_xlfn.XLOOKUP(TRIM($A1179),MASTER_Workers!$B$2:$B$474,MASTER_Workers!$B$2:$B$474)),"Master Missing","OK"))</f>
        <v>OK</v>
      </c>
      <c r="E1179" s="146" t="str">
        <f>IF(A1179="","",IF(COUNTIF(Month_Engine!B:B,TRIM(J1179))&gt;0,"OK","Missing"))</f>
        <v>OK</v>
      </c>
      <c r="F1179" s="146">
        <f t="shared" si="115"/>
        <v>31</v>
      </c>
      <c r="G1179" s="146">
        <f t="shared" si="116"/>
        <v>20</v>
      </c>
      <c r="H1179" s="150" t="str">
        <f t="shared" si="111"/>
        <v>OK</v>
      </c>
      <c r="I1179" s="432">
        <v>46234</v>
      </c>
      <c r="J1179" s="125" t="s">
        <v>852</v>
      </c>
      <c r="K1179" s="125" t="s">
        <v>853</v>
      </c>
      <c r="L1179" s="125">
        <v>20</v>
      </c>
      <c r="M1179" s="125">
        <v>6</v>
      </c>
      <c r="N1179" s="125">
        <v>5</v>
      </c>
      <c r="O1179" s="125">
        <v>0</v>
      </c>
      <c r="P1179" s="125">
        <v>0</v>
      </c>
      <c r="Q1179" s="125">
        <v>0</v>
      </c>
      <c r="S1179" s="146" t="str">
        <f t="shared" si="112"/>
        <v>Worker-3</v>
      </c>
    </row>
    <row r="1180" spans="1:19" x14ac:dyDescent="0.45">
      <c r="A1180" s="144" t="str">
        <f t="shared" si="113"/>
        <v>SK3CW1544</v>
      </c>
      <c r="B1180" s="143" t="str">
        <f t="shared" si="114"/>
        <v>Jul2026_SK3CW1544</v>
      </c>
      <c r="C1180" s="143" t="str">
        <f>IF(A1180="","",IF(COUNTIF($B$2:B1179,B1180)&gt;0,"⚠ DUPLICATE","OK"))</f>
        <v>OK</v>
      </c>
      <c r="D1180" s="146" t="str">
        <f>IF($A1180="","",IF(ISNA(_xlfn.XLOOKUP(TRIM($A1180),MASTER_Workers!$B$2:$B$474,MASTER_Workers!$B$2:$B$474)),"Master Missing","OK"))</f>
        <v>OK</v>
      </c>
      <c r="E1180" s="146" t="str">
        <f>IF(A1180="","",IF(COUNTIF(Month_Engine!B:B,TRIM(J1180))&gt;0,"OK","Missing"))</f>
        <v>OK</v>
      </c>
      <c r="F1180" s="146">
        <f t="shared" si="115"/>
        <v>31</v>
      </c>
      <c r="G1180" s="146">
        <f t="shared" si="116"/>
        <v>21</v>
      </c>
      <c r="H1180" s="150" t="str">
        <f t="shared" si="111"/>
        <v>OK</v>
      </c>
      <c r="I1180" s="432">
        <v>46234</v>
      </c>
      <c r="J1180" s="125" t="s">
        <v>854</v>
      </c>
      <c r="K1180" s="125" t="s">
        <v>855</v>
      </c>
      <c r="L1180" s="125">
        <v>21</v>
      </c>
      <c r="M1180" s="125">
        <v>5</v>
      </c>
      <c r="N1180" s="125">
        <v>5</v>
      </c>
      <c r="O1180" s="125">
        <v>0</v>
      </c>
      <c r="P1180" s="125">
        <v>0</v>
      </c>
      <c r="Q1180" s="125">
        <v>0</v>
      </c>
      <c r="S1180" s="146" t="str">
        <f t="shared" si="112"/>
        <v>Worker-3</v>
      </c>
    </row>
    <row r="1181" spans="1:19" x14ac:dyDescent="0.45">
      <c r="A1181" s="144" t="str">
        <f t="shared" si="113"/>
        <v>SK3CW1545</v>
      </c>
      <c r="B1181" s="143" t="str">
        <f t="shared" si="114"/>
        <v>Jul2026_SK3CW1545</v>
      </c>
      <c r="C1181" s="143" t="str">
        <f>IF(A1181="","",IF(COUNTIF($B$2:B1180,B1181)&gt;0,"⚠ DUPLICATE","OK"))</f>
        <v>OK</v>
      </c>
      <c r="D1181" s="146" t="str">
        <f>IF($A1181="","",IF(ISNA(_xlfn.XLOOKUP(TRIM($A1181),MASTER_Workers!$B$2:$B$474,MASTER_Workers!$B$2:$B$474)),"Master Missing","OK"))</f>
        <v>OK</v>
      </c>
      <c r="E1181" s="146" t="str">
        <f>IF(A1181="","",IF(COUNTIF(Month_Engine!B:B,TRIM(J1181))&gt;0,"OK","Missing"))</f>
        <v>OK</v>
      </c>
      <c r="F1181" s="146">
        <f t="shared" si="115"/>
        <v>31</v>
      </c>
      <c r="G1181" s="146">
        <f t="shared" si="116"/>
        <v>18</v>
      </c>
      <c r="H1181" s="150" t="str">
        <f t="shared" si="111"/>
        <v>OK</v>
      </c>
      <c r="I1181" s="432">
        <v>46234</v>
      </c>
      <c r="J1181" s="125" t="s">
        <v>856</v>
      </c>
      <c r="K1181" s="125" t="s">
        <v>857</v>
      </c>
      <c r="L1181" s="125">
        <v>18</v>
      </c>
      <c r="M1181" s="125">
        <v>8</v>
      </c>
      <c r="N1181" s="125">
        <v>5</v>
      </c>
      <c r="O1181" s="125">
        <v>0</v>
      </c>
      <c r="P1181" s="125">
        <v>0</v>
      </c>
      <c r="Q1181" s="125">
        <v>0</v>
      </c>
      <c r="S1181" s="146" t="str">
        <f t="shared" si="112"/>
        <v>Worker-3</v>
      </c>
    </row>
    <row r="1182" spans="1:19" x14ac:dyDescent="0.45">
      <c r="A1182" s="144" t="str">
        <f t="shared" si="113"/>
        <v>SK3CW1548</v>
      </c>
      <c r="B1182" s="143" t="str">
        <f t="shared" si="114"/>
        <v>Jul2026_SK3CW1548</v>
      </c>
      <c r="C1182" s="143" t="str">
        <f>IF(A1182="","",IF(COUNTIF($B$2:B1181,B1182)&gt;0,"⚠ DUPLICATE","OK"))</f>
        <v>OK</v>
      </c>
      <c r="D1182" s="146" t="str">
        <f>IF($A1182="","",IF(ISNA(_xlfn.XLOOKUP(TRIM($A1182),MASTER_Workers!$B$2:$B$474,MASTER_Workers!$B$2:$B$474)),"Master Missing","OK"))</f>
        <v>OK</v>
      </c>
      <c r="E1182" s="146" t="str">
        <f>IF(A1182="","",IF(COUNTIF(Month_Engine!B:B,TRIM(J1182))&gt;0,"OK","Missing"))</f>
        <v>OK</v>
      </c>
      <c r="F1182" s="146">
        <f t="shared" si="115"/>
        <v>31</v>
      </c>
      <c r="G1182" s="146">
        <f t="shared" si="116"/>
        <v>19</v>
      </c>
      <c r="H1182" s="150" t="str">
        <f t="shared" si="111"/>
        <v>OK</v>
      </c>
      <c r="I1182" s="432">
        <v>46234</v>
      </c>
      <c r="J1182" s="125" t="s">
        <v>860</v>
      </c>
      <c r="K1182" s="125" t="s">
        <v>861</v>
      </c>
      <c r="L1182" s="125">
        <v>19</v>
      </c>
      <c r="M1182" s="125">
        <v>7</v>
      </c>
      <c r="N1182" s="125">
        <v>5</v>
      </c>
      <c r="O1182" s="125">
        <v>0</v>
      </c>
      <c r="P1182" s="125">
        <v>0</v>
      </c>
      <c r="Q1182" s="125">
        <v>0</v>
      </c>
      <c r="S1182" s="146" t="str">
        <f t="shared" si="112"/>
        <v>Worker-3</v>
      </c>
    </row>
    <row r="1183" spans="1:19" x14ac:dyDescent="0.45">
      <c r="A1183" s="144" t="str">
        <f t="shared" si="113"/>
        <v>SK3CW1549</v>
      </c>
      <c r="B1183" s="143" t="str">
        <f t="shared" si="114"/>
        <v>Jul2026_SK3CW1549</v>
      </c>
      <c r="C1183" s="143" t="str">
        <f>IF(A1183="","",IF(COUNTIF($B$2:B1182,B1183)&gt;0,"⚠ DUPLICATE","OK"))</f>
        <v>OK</v>
      </c>
      <c r="D1183" s="146" t="str">
        <f>IF($A1183="","",IF(ISNA(_xlfn.XLOOKUP(TRIM($A1183),MASTER_Workers!$B$2:$B$474,MASTER_Workers!$B$2:$B$474)),"Master Missing","OK"))</f>
        <v>OK</v>
      </c>
      <c r="E1183" s="146" t="str">
        <f>IF(A1183="","",IF(COUNTIF(Month_Engine!B:B,TRIM(J1183))&gt;0,"OK","Missing"))</f>
        <v>OK</v>
      </c>
      <c r="F1183" s="146">
        <f t="shared" si="115"/>
        <v>31</v>
      </c>
      <c r="G1183" s="146">
        <f t="shared" si="116"/>
        <v>17</v>
      </c>
      <c r="H1183" s="150" t="str">
        <f t="shared" si="111"/>
        <v>OK</v>
      </c>
      <c r="I1183" s="432">
        <v>46234</v>
      </c>
      <c r="J1183" s="125" t="s">
        <v>862</v>
      </c>
      <c r="K1183" s="125" t="s">
        <v>863</v>
      </c>
      <c r="L1183" s="125">
        <v>17</v>
      </c>
      <c r="M1183" s="125">
        <v>9</v>
      </c>
      <c r="N1183" s="125">
        <v>5</v>
      </c>
      <c r="O1183" s="125">
        <v>0</v>
      </c>
      <c r="P1183" s="125">
        <v>0</v>
      </c>
      <c r="Q1183" s="125">
        <v>0</v>
      </c>
      <c r="S1183" s="146" t="str">
        <f t="shared" si="112"/>
        <v>Worker-3</v>
      </c>
    </row>
    <row r="1184" spans="1:19" x14ac:dyDescent="0.45">
      <c r="A1184" s="144" t="str">
        <f t="shared" si="113"/>
        <v>SK3CW1551</v>
      </c>
      <c r="B1184" s="143" t="str">
        <f t="shared" si="114"/>
        <v>Jul2026_SK3CW1551</v>
      </c>
      <c r="C1184" s="143" t="str">
        <f>IF(A1184="","",IF(COUNTIF($B$2:B1183,B1184)&gt;0,"⚠ DUPLICATE","OK"))</f>
        <v>OK</v>
      </c>
      <c r="D1184" s="146" t="str">
        <f>IF($A1184="","",IF(ISNA(_xlfn.XLOOKUP(TRIM($A1184),MASTER_Workers!$B$2:$B$474,MASTER_Workers!$B$2:$B$474)),"Master Missing","OK"))</f>
        <v>OK</v>
      </c>
      <c r="E1184" s="146" t="str">
        <f>IF(A1184="","",IF(COUNTIF(Month_Engine!B:B,TRIM(J1184))&gt;0,"OK","Missing"))</f>
        <v>OK</v>
      </c>
      <c r="F1184" s="146">
        <f t="shared" si="115"/>
        <v>31</v>
      </c>
      <c r="G1184" s="146">
        <f t="shared" si="116"/>
        <v>16</v>
      </c>
      <c r="H1184" s="150" t="str">
        <f t="shared" si="111"/>
        <v>OK</v>
      </c>
      <c r="I1184" s="432">
        <v>46234</v>
      </c>
      <c r="J1184" s="125" t="s">
        <v>864</v>
      </c>
      <c r="K1184" s="125" t="s">
        <v>865</v>
      </c>
      <c r="L1184" s="125">
        <v>16</v>
      </c>
      <c r="M1184" s="125">
        <v>10</v>
      </c>
      <c r="N1184" s="125">
        <v>5</v>
      </c>
      <c r="O1184" s="125">
        <v>0</v>
      </c>
      <c r="P1184" s="125">
        <v>0</v>
      </c>
      <c r="Q1184" s="125">
        <v>0</v>
      </c>
      <c r="S1184" s="146" t="str">
        <f t="shared" si="112"/>
        <v>Worker-3</v>
      </c>
    </row>
    <row r="1185" spans="1:20" x14ac:dyDescent="0.45">
      <c r="A1185" s="144" t="str">
        <f t="shared" si="113"/>
        <v>SK3CW1552</v>
      </c>
      <c r="B1185" s="143" t="str">
        <f t="shared" si="114"/>
        <v>Jul2026_SK3CW1552</v>
      </c>
      <c r="C1185" s="143" t="str">
        <f>IF(A1185="","",IF(COUNTIF($B$2:B1184,B1185)&gt;0,"⚠ DUPLICATE","OK"))</f>
        <v>OK</v>
      </c>
      <c r="D1185" s="146" t="str">
        <f>IF($A1185="","",IF(ISNA(_xlfn.XLOOKUP(TRIM($A1185),MASTER_Workers!$B$2:$B$474,MASTER_Workers!$B$2:$B$474)),"Master Missing","OK"))</f>
        <v>OK</v>
      </c>
      <c r="E1185" s="146" t="str">
        <f>IF(A1185="","",IF(COUNTIF(Month_Engine!B:B,TRIM(J1185))&gt;0,"OK","Missing"))</f>
        <v>OK</v>
      </c>
      <c r="F1185" s="146">
        <f t="shared" si="115"/>
        <v>31</v>
      </c>
      <c r="G1185" s="146">
        <f t="shared" si="116"/>
        <v>21</v>
      </c>
      <c r="H1185" s="150" t="str">
        <f t="shared" si="111"/>
        <v>OK</v>
      </c>
      <c r="I1185" s="432">
        <v>46234</v>
      </c>
      <c r="J1185" s="125" t="s">
        <v>866</v>
      </c>
      <c r="K1185" s="125" t="s">
        <v>867</v>
      </c>
      <c r="L1185" s="125">
        <v>21</v>
      </c>
      <c r="M1185" s="125">
        <v>5</v>
      </c>
      <c r="N1185" s="125">
        <v>5</v>
      </c>
      <c r="O1185" s="125">
        <v>0</v>
      </c>
      <c r="P1185" s="125">
        <v>0</v>
      </c>
      <c r="Q1185" s="125">
        <v>0</v>
      </c>
      <c r="S1185" s="146" t="str">
        <f t="shared" si="112"/>
        <v>Worker-3</v>
      </c>
    </row>
    <row r="1186" spans="1:20" x14ac:dyDescent="0.45">
      <c r="A1186" s="144" t="str">
        <f t="shared" si="113"/>
        <v>SK3CW1553</v>
      </c>
      <c r="B1186" s="143" t="str">
        <f t="shared" si="114"/>
        <v>Jul2026_SK3CW1553</v>
      </c>
      <c r="C1186" s="143" t="str">
        <f>IF(A1186="","",IF(COUNTIF($B$2:B1185,B1186)&gt;0,"⚠ DUPLICATE","OK"))</f>
        <v>OK</v>
      </c>
      <c r="D1186" s="146" t="str">
        <f>IF($A1186="","",IF(ISNA(_xlfn.XLOOKUP(TRIM($A1186),MASTER_Workers!$B$2:$B$474,MASTER_Workers!$B$2:$B$474)),"Master Missing","OK"))</f>
        <v>OK</v>
      </c>
      <c r="E1186" s="146" t="str">
        <f>IF(A1186="","",IF(COUNTIF(Month_Engine!B:B,TRIM(J1186))&gt;0,"OK","Missing"))</f>
        <v>OK</v>
      </c>
      <c r="F1186" s="146">
        <f t="shared" si="115"/>
        <v>31</v>
      </c>
      <c r="G1186" s="146">
        <f t="shared" si="116"/>
        <v>18</v>
      </c>
      <c r="H1186" s="150" t="str">
        <f t="shared" si="111"/>
        <v>OK</v>
      </c>
      <c r="I1186" s="432">
        <v>46234</v>
      </c>
      <c r="J1186" s="125" t="s">
        <v>868</v>
      </c>
      <c r="K1186" s="125" t="s">
        <v>869</v>
      </c>
      <c r="L1186" s="125">
        <v>18</v>
      </c>
      <c r="M1186" s="125">
        <v>8</v>
      </c>
      <c r="N1186" s="125">
        <v>5</v>
      </c>
      <c r="O1186" s="125">
        <v>0</v>
      </c>
      <c r="P1186" s="125">
        <v>0</v>
      </c>
      <c r="Q1186" s="125">
        <v>0</v>
      </c>
      <c r="S1186" s="146" t="str">
        <f t="shared" si="112"/>
        <v>Worker-3</v>
      </c>
    </row>
    <row r="1187" spans="1:20" x14ac:dyDescent="0.45">
      <c r="A1187" s="144" t="str">
        <f t="shared" si="113"/>
        <v>SK3CW1554</v>
      </c>
      <c r="B1187" s="143" t="str">
        <f t="shared" si="114"/>
        <v>Jul2026_SK3CW1554</v>
      </c>
      <c r="C1187" s="143" t="str">
        <f>IF(A1187="","",IF(COUNTIF($B$2:B1186,B1187)&gt;0,"⚠ DUPLICATE","OK"))</f>
        <v>OK</v>
      </c>
      <c r="D1187" s="146" t="str">
        <f>IF($A1187="","",IF(ISNA(_xlfn.XLOOKUP(TRIM($A1187),MASTER_Workers!$B$2:$B$474,MASTER_Workers!$B$2:$B$474)),"Master Missing","OK"))</f>
        <v>OK</v>
      </c>
      <c r="E1187" s="146" t="str">
        <f>IF(A1187="","",IF(COUNTIF(Month_Engine!B:B,TRIM(J1187))&gt;0,"OK","Missing"))</f>
        <v>OK</v>
      </c>
      <c r="F1187" s="146">
        <f t="shared" si="115"/>
        <v>31</v>
      </c>
      <c r="G1187" s="146">
        <f t="shared" si="116"/>
        <v>23</v>
      </c>
      <c r="H1187" s="150" t="str">
        <f t="shared" si="111"/>
        <v>OK</v>
      </c>
      <c r="I1187" s="432">
        <v>46234</v>
      </c>
      <c r="J1187" s="125" t="s">
        <v>870</v>
      </c>
      <c r="K1187" s="125" t="s">
        <v>871</v>
      </c>
      <c r="L1187" s="125">
        <v>23</v>
      </c>
      <c r="M1187" s="125">
        <v>3</v>
      </c>
      <c r="N1187" s="125">
        <v>5</v>
      </c>
      <c r="O1187" s="125">
        <v>0</v>
      </c>
      <c r="P1187" s="125">
        <v>0</v>
      </c>
      <c r="Q1187" s="125">
        <v>0</v>
      </c>
      <c r="S1187" s="146" t="str">
        <f t="shared" si="112"/>
        <v>Worker-3</v>
      </c>
    </row>
    <row r="1188" spans="1:20" x14ac:dyDescent="0.45">
      <c r="A1188" s="144" t="str">
        <f t="shared" si="113"/>
        <v>SK3CW1555</v>
      </c>
      <c r="B1188" s="143" t="str">
        <f t="shared" si="114"/>
        <v>Jul2026_SK3CW1555</v>
      </c>
      <c r="C1188" s="143" t="str">
        <f>IF(A1188="","",IF(COUNTIF($B$2:B1187,B1188)&gt;0,"⚠ DUPLICATE","OK"))</f>
        <v>OK</v>
      </c>
      <c r="D1188" s="146" t="str">
        <f>IF($A1188="","",IF(ISNA(_xlfn.XLOOKUP(TRIM($A1188),MASTER_Workers!$B$2:$B$474,MASTER_Workers!$B$2:$B$474)),"Master Missing","OK"))</f>
        <v>OK</v>
      </c>
      <c r="E1188" s="146" t="str">
        <f>IF(A1188="","",IF(COUNTIF(Month_Engine!B:B,TRIM(J1188))&gt;0,"OK","Missing"))</f>
        <v>OK</v>
      </c>
      <c r="F1188" s="146">
        <f t="shared" si="115"/>
        <v>31</v>
      </c>
      <c r="G1188" s="146">
        <f t="shared" si="116"/>
        <v>22</v>
      </c>
      <c r="H1188" s="150" t="str">
        <f t="shared" si="111"/>
        <v>OK</v>
      </c>
      <c r="I1188" s="432">
        <v>46234</v>
      </c>
      <c r="J1188" s="125" t="s">
        <v>872</v>
      </c>
      <c r="K1188" s="125" t="s">
        <v>873</v>
      </c>
      <c r="L1188" s="125">
        <v>22</v>
      </c>
      <c r="M1188" s="125">
        <v>4</v>
      </c>
      <c r="N1188" s="125">
        <v>5</v>
      </c>
      <c r="O1188" s="125">
        <v>0</v>
      </c>
      <c r="P1188" s="125">
        <v>0</v>
      </c>
      <c r="Q1188" s="125">
        <v>0</v>
      </c>
      <c r="S1188" s="146" t="str">
        <f t="shared" si="112"/>
        <v>Worker-3</v>
      </c>
    </row>
    <row r="1189" spans="1:20" x14ac:dyDescent="0.45">
      <c r="A1189" s="144" t="str">
        <f t="shared" si="113"/>
        <v>SK3CW1558</v>
      </c>
      <c r="B1189" s="143" t="str">
        <f t="shared" si="114"/>
        <v>Jul2026_SK3CW1558</v>
      </c>
      <c r="C1189" s="143" t="str">
        <f>IF(A1189="","",IF(COUNTIF($B$2:B1188,B1189)&gt;0,"⚠ DUPLICATE","OK"))</f>
        <v>OK</v>
      </c>
      <c r="D1189" s="146" t="str">
        <f>IF($A1189="","",IF(ISNA(_xlfn.XLOOKUP(TRIM($A1189),MASTER_Workers!$B$2:$B$474,MASTER_Workers!$B$2:$B$474)),"Master Missing","OK"))</f>
        <v>OK</v>
      </c>
      <c r="E1189" s="146" t="str">
        <f>IF(A1189="","",IF(COUNTIF(Month_Engine!B:B,TRIM(J1189))&gt;0,"OK","Missing"))</f>
        <v>OK</v>
      </c>
      <c r="F1189" s="146">
        <f t="shared" si="115"/>
        <v>31</v>
      </c>
      <c r="G1189" s="146">
        <f t="shared" si="116"/>
        <v>19</v>
      </c>
      <c r="H1189" s="150" t="str">
        <f t="shared" si="111"/>
        <v>OK</v>
      </c>
      <c r="I1189" s="432">
        <v>46234</v>
      </c>
      <c r="J1189" s="125" t="s">
        <v>874</v>
      </c>
      <c r="K1189" s="125" t="s">
        <v>875</v>
      </c>
      <c r="L1189" s="125">
        <v>19</v>
      </c>
      <c r="M1189" s="125">
        <v>7</v>
      </c>
      <c r="N1189" s="125">
        <v>5</v>
      </c>
      <c r="O1189" s="125">
        <v>0</v>
      </c>
      <c r="P1189" s="125">
        <v>0</v>
      </c>
      <c r="Q1189" s="125">
        <v>0</v>
      </c>
      <c r="S1189" s="146" t="str">
        <f t="shared" si="112"/>
        <v>Worker-3</v>
      </c>
    </row>
    <row r="1190" spans="1:20" x14ac:dyDescent="0.45">
      <c r="A1190" s="144" t="str">
        <f t="shared" si="113"/>
        <v>SK3CW1559</v>
      </c>
      <c r="B1190" s="143" t="str">
        <f t="shared" si="114"/>
        <v>Jul2026_SK3CW1559</v>
      </c>
      <c r="C1190" s="143" t="str">
        <f>IF(A1190="","",IF(COUNTIF($B$2:B1189,B1190)&gt;0,"⚠ DUPLICATE","OK"))</f>
        <v>OK</v>
      </c>
      <c r="D1190" s="146" t="str">
        <f>IF($A1190="","",IF(ISNA(_xlfn.XLOOKUP(TRIM($A1190),MASTER_Workers!$B$2:$B$474,MASTER_Workers!$B$2:$B$474)),"Master Missing","OK"))</f>
        <v>OK</v>
      </c>
      <c r="E1190" s="146" t="str">
        <f>IF(A1190="","",IF(COUNTIF(Month_Engine!B:B,TRIM(J1190))&gt;0,"OK","Missing"))</f>
        <v>OK</v>
      </c>
      <c r="F1190" s="146">
        <f t="shared" si="115"/>
        <v>31</v>
      </c>
      <c r="G1190" s="146">
        <f t="shared" si="116"/>
        <v>20</v>
      </c>
      <c r="H1190" s="150" t="str">
        <f t="shared" si="111"/>
        <v>OK</v>
      </c>
      <c r="I1190" s="432">
        <v>46234</v>
      </c>
      <c r="J1190" s="125" t="s">
        <v>876</v>
      </c>
      <c r="K1190" s="125" t="s">
        <v>877</v>
      </c>
      <c r="L1190" s="125">
        <v>20</v>
      </c>
      <c r="M1190" s="125">
        <v>6</v>
      </c>
      <c r="N1190" s="125">
        <v>5</v>
      </c>
      <c r="O1190" s="125">
        <v>0</v>
      </c>
      <c r="P1190" s="125">
        <v>0</v>
      </c>
      <c r="Q1190" s="125">
        <v>0</v>
      </c>
      <c r="S1190" s="146" t="str">
        <f t="shared" si="112"/>
        <v>Worker-3</v>
      </c>
    </row>
    <row r="1191" spans="1:20" x14ac:dyDescent="0.45">
      <c r="A1191" s="144" t="str">
        <f t="shared" si="113"/>
        <v>SK3CW1562</v>
      </c>
      <c r="B1191" s="143" t="str">
        <f t="shared" si="114"/>
        <v>Jul2026_SK3CW1562</v>
      </c>
      <c r="C1191" s="143" t="str">
        <f>IF(A1191="","",IF(COUNTIF($B$2:B1190,B1191)&gt;0,"⚠ DUPLICATE","OK"))</f>
        <v>OK</v>
      </c>
      <c r="D1191" s="146" t="str">
        <f>IF($A1191="","",IF(ISNA(_xlfn.XLOOKUP(TRIM($A1191),MASTER_Workers!$B$2:$B$474,MASTER_Workers!$B$2:$B$474)),"Master Missing","OK"))</f>
        <v>OK</v>
      </c>
      <c r="E1191" s="146" t="str">
        <f>IF(A1191="","",IF(COUNTIF(Month_Engine!B:B,TRIM(J1191))&gt;0,"OK","Missing"))</f>
        <v>OK</v>
      </c>
      <c r="F1191" s="146">
        <f t="shared" si="115"/>
        <v>31</v>
      </c>
      <c r="G1191" s="146">
        <f t="shared" si="116"/>
        <v>21</v>
      </c>
      <c r="H1191" s="150" t="str">
        <f t="shared" si="111"/>
        <v>OK</v>
      </c>
      <c r="I1191" s="432">
        <v>46234</v>
      </c>
      <c r="J1191" s="125" t="s">
        <v>878</v>
      </c>
      <c r="K1191" s="125" t="s">
        <v>879</v>
      </c>
      <c r="L1191" s="125">
        <v>21</v>
      </c>
      <c r="M1191" s="125">
        <v>5</v>
      </c>
      <c r="N1191" s="125">
        <v>5</v>
      </c>
      <c r="O1191" s="125">
        <v>0</v>
      </c>
      <c r="P1191" s="125">
        <v>0</v>
      </c>
      <c r="Q1191" s="125">
        <v>0</v>
      </c>
      <c r="S1191" s="146" t="str">
        <f t="shared" si="112"/>
        <v>Worker-3</v>
      </c>
    </row>
    <row r="1192" spans="1:20" x14ac:dyDescent="0.45">
      <c r="A1192" s="144" t="str">
        <f t="shared" si="113"/>
        <v>SK3CW1564</v>
      </c>
      <c r="B1192" s="143" t="str">
        <f t="shared" si="114"/>
        <v>Jul2026_SK3CW1564</v>
      </c>
      <c r="C1192" s="143" t="str">
        <f>IF(A1192="","",IF(COUNTIF($B$2:B1191,B1192)&gt;0,"⚠ DUPLICATE","OK"))</f>
        <v>OK</v>
      </c>
      <c r="D1192" s="146" t="str">
        <f>IF($A1192="","",IF(ISNA(_xlfn.XLOOKUP(TRIM($A1192),MASTER_Workers!$B$2:$B$474,MASTER_Workers!$B$2:$B$474)),"Master Missing","OK"))</f>
        <v>OK</v>
      </c>
      <c r="E1192" s="146" t="str">
        <f>IF(A1192="","",IF(COUNTIF(Month_Engine!B:B,TRIM(J1192))&gt;0,"OK","Missing"))</f>
        <v>OK</v>
      </c>
      <c r="F1192" s="146">
        <f t="shared" si="115"/>
        <v>31</v>
      </c>
      <c r="G1192" s="146">
        <f t="shared" si="116"/>
        <v>17</v>
      </c>
      <c r="H1192" s="150" t="str">
        <f t="shared" si="111"/>
        <v>OK</v>
      </c>
      <c r="I1192" s="432">
        <v>46234</v>
      </c>
      <c r="J1192" s="125" t="s">
        <v>880</v>
      </c>
      <c r="K1192" s="125" t="s">
        <v>881</v>
      </c>
      <c r="L1192" s="125">
        <v>17</v>
      </c>
      <c r="M1192" s="125">
        <v>9</v>
      </c>
      <c r="N1192" s="125">
        <v>5</v>
      </c>
      <c r="O1192" s="125">
        <v>0</v>
      </c>
      <c r="P1192" s="125">
        <v>0</v>
      </c>
      <c r="Q1192" s="125">
        <v>0</v>
      </c>
      <c r="S1192" s="146" t="str">
        <f t="shared" si="112"/>
        <v>Worker-3</v>
      </c>
    </row>
    <row r="1193" spans="1:20" x14ac:dyDescent="0.45">
      <c r="A1193" s="144" t="str">
        <f t="shared" si="113"/>
        <v>SK3CW1565</v>
      </c>
      <c r="B1193" s="143" t="str">
        <f t="shared" si="114"/>
        <v>Jul2026_SK3CW1565</v>
      </c>
      <c r="C1193" s="143" t="str">
        <f>IF(A1193="","",IF(COUNTIF($B$2:B1192,B1193)&gt;0,"⚠ DUPLICATE","OK"))</f>
        <v>OK</v>
      </c>
      <c r="D1193" s="146" t="str">
        <f>IF($A1193="","",IF(ISNA(_xlfn.XLOOKUP(TRIM($A1193),MASTER_Workers!$B$2:$B$474,MASTER_Workers!$B$2:$B$474)),"Master Missing","OK"))</f>
        <v>OK</v>
      </c>
      <c r="E1193" s="146" t="str">
        <f>IF(A1193="","",IF(COUNTIF(Month_Engine!B:B,TRIM(J1193))&gt;0,"OK","Missing"))</f>
        <v>OK</v>
      </c>
      <c r="F1193" s="146">
        <f t="shared" si="115"/>
        <v>31</v>
      </c>
      <c r="G1193" s="146">
        <f t="shared" si="116"/>
        <v>19</v>
      </c>
      <c r="H1193" s="150" t="str">
        <f t="shared" si="111"/>
        <v>OK</v>
      </c>
      <c r="I1193" s="432">
        <v>46234</v>
      </c>
      <c r="J1193" s="125" t="s">
        <v>882</v>
      </c>
      <c r="K1193" s="125" t="s">
        <v>883</v>
      </c>
      <c r="L1193" s="125">
        <v>19</v>
      </c>
      <c r="M1193" s="125">
        <v>7</v>
      </c>
      <c r="N1193" s="125">
        <v>5</v>
      </c>
      <c r="O1193" s="125">
        <v>0</v>
      </c>
      <c r="P1193" s="125">
        <v>0</v>
      </c>
      <c r="Q1193" s="125">
        <v>0</v>
      </c>
      <c r="S1193" s="146" t="str">
        <f t="shared" si="112"/>
        <v>Worker-3</v>
      </c>
    </row>
    <row r="1194" spans="1:20" x14ac:dyDescent="0.45">
      <c r="A1194" s="144" t="str">
        <f t="shared" si="113"/>
        <v>SK3CW1566</v>
      </c>
      <c r="B1194" s="143" t="str">
        <f t="shared" si="114"/>
        <v>Jul2026_SK3CW1566</v>
      </c>
      <c r="C1194" s="143" t="str">
        <f>IF(A1194="","",IF(COUNTIF($B$2:B1193,B1194)&gt;0,"⚠ DUPLICATE","OK"))</f>
        <v>OK</v>
      </c>
      <c r="D1194" s="146" t="str">
        <f>IF($A1194="","",IF(ISNA(_xlfn.XLOOKUP(TRIM($A1194),MASTER_Workers!$B$2:$B$474,MASTER_Workers!$B$2:$B$474)),"Master Missing","OK"))</f>
        <v>OK</v>
      </c>
      <c r="E1194" s="146" t="str">
        <f>IF(A1194="","",IF(COUNTIF(Month_Engine!B:B,TRIM(J1194))&gt;0,"OK","Missing"))</f>
        <v>OK</v>
      </c>
      <c r="F1194" s="146">
        <f t="shared" si="115"/>
        <v>31</v>
      </c>
      <c r="G1194" s="146">
        <f t="shared" si="116"/>
        <v>18</v>
      </c>
      <c r="H1194" s="150" t="str">
        <f t="shared" si="111"/>
        <v>OK</v>
      </c>
      <c r="I1194" s="432">
        <v>46234</v>
      </c>
      <c r="J1194" s="125" t="s">
        <v>884</v>
      </c>
      <c r="K1194" s="125" t="s">
        <v>885</v>
      </c>
      <c r="L1194" s="125">
        <v>18</v>
      </c>
      <c r="M1194" s="125">
        <v>8</v>
      </c>
      <c r="N1194" s="125">
        <v>5</v>
      </c>
      <c r="O1194" s="125">
        <v>0</v>
      </c>
      <c r="P1194" s="125">
        <v>0</v>
      </c>
      <c r="Q1194" s="125">
        <v>0</v>
      </c>
      <c r="S1194" s="146" t="str">
        <f t="shared" si="112"/>
        <v>Worker-3</v>
      </c>
    </row>
    <row r="1195" spans="1:20" hidden="1" x14ac:dyDescent="0.45">
      <c r="A1195" s="144" t="str">
        <f t="shared" si="113"/>
        <v>SK1CW0024</v>
      </c>
      <c r="B1195" s="143" t="str">
        <f t="shared" si="114"/>
        <v>Jul2026_SK1CW0024</v>
      </c>
      <c r="C1195" s="143" t="str">
        <f>IF(A1195="","",IF(COUNTIF($B$2:B1194,B1195)&gt;0,"⚠ DUPLICATE","OK"))</f>
        <v>OK</v>
      </c>
      <c r="D1195" s="146" t="str">
        <f>IF($A1195="","",IF(ISNA(_xlfn.XLOOKUP(TRIM($A1195),MASTER_Workers!$B$2:$B$474,MASTER_Workers!$B$2:$B$474)),"Master Missing","OK"))</f>
        <v>OK</v>
      </c>
      <c r="E1195" s="146" t="str">
        <f>IF(A1195="","",IF(COUNTIF(Month_Engine!B:B,TRIM(J1195))&gt;0,"OK","Missing"))</f>
        <v>OK</v>
      </c>
      <c r="F1195" s="146">
        <f t="shared" si="115"/>
        <v>31</v>
      </c>
      <c r="G1195" s="146">
        <f t="shared" si="116"/>
        <v>21</v>
      </c>
      <c r="H1195" s="150" t="str">
        <f t="shared" si="111"/>
        <v>OK</v>
      </c>
      <c r="I1195" s="432">
        <v>46234</v>
      </c>
      <c r="J1195" s="125" t="s">
        <v>516</v>
      </c>
      <c r="K1195" s="125" t="s">
        <v>2420</v>
      </c>
      <c r="L1195" s="125">
        <v>21</v>
      </c>
      <c r="M1195" s="125">
        <v>6</v>
      </c>
      <c r="N1195" s="125">
        <v>4</v>
      </c>
      <c r="O1195" s="125">
        <v>0</v>
      </c>
      <c r="P1195" s="125">
        <v>0</v>
      </c>
      <c r="Q1195" s="125">
        <v>0</v>
      </c>
      <c r="S1195" s="146" t="str">
        <f t="shared" si="112"/>
        <v>Worker-1</v>
      </c>
      <c r="T1195" s="125">
        <f>_xlfn.XLOOKUP(A1195,Month_Engine!B:B,Month_Engine!N:N)-G1195</f>
        <v>0</v>
      </c>
    </row>
    <row r="1196" spans="1:20" hidden="1" x14ac:dyDescent="0.45">
      <c r="A1196" s="144" t="str">
        <f t="shared" si="113"/>
        <v>SK1CW0026</v>
      </c>
      <c r="B1196" s="143" t="str">
        <f t="shared" si="114"/>
        <v>Jul2026_SK1CW0026</v>
      </c>
      <c r="C1196" s="143" t="str">
        <f>IF(A1196="","",IF(COUNTIF($B$2:B1195,B1196)&gt;0,"⚠ DUPLICATE","OK"))</f>
        <v>OK</v>
      </c>
      <c r="D1196" s="146" t="str">
        <f>IF($A1196="","",IF(ISNA(_xlfn.XLOOKUP(TRIM($A1196),MASTER_Workers!$B$2:$B$474,MASTER_Workers!$B$2:$B$474)),"Master Missing","OK"))</f>
        <v>OK</v>
      </c>
      <c r="E1196" s="146" t="str">
        <f>IF(A1196="","",IF(COUNTIF(Month_Engine!B:B,TRIM(J1196))&gt;0,"OK","Missing"))</f>
        <v>OK</v>
      </c>
      <c r="F1196" s="146">
        <f t="shared" si="115"/>
        <v>31</v>
      </c>
      <c r="G1196" s="146">
        <f t="shared" si="116"/>
        <v>11</v>
      </c>
      <c r="H1196" s="150" t="str">
        <f t="shared" si="111"/>
        <v>OK</v>
      </c>
      <c r="I1196" s="432">
        <v>46234</v>
      </c>
      <c r="J1196" s="125" t="s">
        <v>518</v>
      </c>
      <c r="K1196" s="125" t="s">
        <v>2046</v>
      </c>
      <c r="L1196" s="125">
        <v>11</v>
      </c>
      <c r="M1196" s="125">
        <v>16</v>
      </c>
      <c r="N1196" s="125">
        <v>4</v>
      </c>
      <c r="O1196" s="125">
        <v>0</v>
      </c>
      <c r="P1196" s="125">
        <v>0</v>
      </c>
      <c r="Q1196" s="125">
        <v>0</v>
      </c>
      <c r="S1196" s="146" t="str">
        <f t="shared" si="112"/>
        <v>Worker-1</v>
      </c>
      <c r="T1196" s="125">
        <f>_xlfn.XLOOKUP(A1196,Month_Engine!B:B,Month_Engine!N:N)-G1196</f>
        <v>0</v>
      </c>
    </row>
    <row r="1197" spans="1:20" hidden="1" x14ac:dyDescent="0.45">
      <c r="A1197" s="144" t="str">
        <f t="shared" si="113"/>
        <v>SK1CW0030</v>
      </c>
      <c r="B1197" s="143" t="str">
        <f t="shared" si="114"/>
        <v>Jul2026_SK1CW0030</v>
      </c>
      <c r="C1197" s="143" t="str">
        <f>IF(A1197="","",IF(COUNTIF($B$2:B1196,B1197)&gt;0,"⚠ DUPLICATE","OK"))</f>
        <v>OK</v>
      </c>
      <c r="D1197" s="146" t="str">
        <f>IF($A1197="","",IF(ISNA(_xlfn.XLOOKUP(TRIM($A1197),MASTER_Workers!$B$2:$B$474,MASTER_Workers!$B$2:$B$474)),"Master Missing","OK"))</f>
        <v>OK</v>
      </c>
      <c r="E1197" s="146" t="str">
        <f>IF(A1197="","",IF(COUNTIF(Month_Engine!B:B,TRIM(J1197))&gt;0,"OK","Missing"))</f>
        <v>OK</v>
      </c>
      <c r="F1197" s="146">
        <f t="shared" si="115"/>
        <v>31</v>
      </c>
      <c r="G1197" s="146">
        <f t="shared" si="116"/>
        <v>24</v>
      </c>
      <c r="H1197" s="150" t="str">
        <f t="shared" si="111"/>
        <v>OK</v>
      </c>
      <c r="I1197" s="432">
        <v>46234</v>
      </c>
      <c r="J1197" s="125" t="s">
        <v>520</v>
      </c>
      <c r="K1197" s="125" t="s">
        <v>521</v>
      </c>
      <c r="L1197" s="125">
        <v>24</v>
      </c>
      <c r="M1197" s="125">
        <v>3</v>
      </c>
      <c r="N1197" s="125">
        <v>4</v>
      </c>
      <c r="O1197" s="125">
        <v>0</v>
      </c>
      <c r="P1197" s="125">
        <v>0</v>
      </c>
      <c r="Q1197" s="125">
        <v>0</v>
      </c>
      <c r="S1197" s="146" t="str">
        <f t="shared" si="112"/>
        <v>Worker-1</v>
      </c>
      <c r="T1197" s="125">
        <f>_xlfn.XLOOKUP(A1197,Month_Engine!B:B,Month_Engine!N:N)-G1197</f>
        <v>0</v>
      </c>
    </row>
    <row r="1198" spans="1:20" hidden="1" x14ac:dyDescent="0.45">
      <c r="A1198" s="144" t="str">
        <f t="shared" si="113"/>
        <v>SK1CW0036</v>
      </c>
      <c r="B1198" s="143" t="str">
        <f t="shared" si="114"/>
        <v>Jul2026_SK1CW0036</v>
      </c>
      <c r="C1198" s="143" t="str">
        <f>IF(A1198="","",IF(COUNTIF($B$2:B1197,B1198)&gt;0,"⚠ DUPLICATE","OK"))</f>
        <v>OK</v>
      </c>
      <c r="D1198" s="146" t="str">
        <f>IF($A1198="","",IF(ISNA(_xlfn.XLOOKUP(TRIM($A1198),MASTER_Workers!$B$2:$B$474,MASTER_Workers!$B$2:$B$474)),"Master Missing","OK"))</f>
        <v>OK</v>
      </c>
      <c r="E1198" s="146" t="str">
        <f>IF(A1198="","",IF(COUNTIF(Month_Engine!B:B,TRIM(J1198))&gt;0,"OK","Missing"))</f>
        <v>OK</v>
      </c>
      <c r="F1198" s="146">
        <f t="shared" si="115"/>
        <v>31</v>
      </c>
      <c r="G1198" s="146">
        <f t="shared" si="116"/>
        <v>22</v>
      </c>
      <c r="H1198" s="150" t="str">
        <f t="shared" si="111"/>
        <v>OK</v>
      </c>
      <c r="I1198" s="432">
        <v>46234</v>
      </c>
      <c r="J1198" s="125" t="s">
        <v>524</v>
      </c>
      <c r="K1198" s="125" t="s">
        <v>525</v>
      </c>
      <c r="L1198" s="125">
        <v>22</v>
      </c>
      <c r="M1198" s="125">
        <v>5</v>
      </c>
      <c r="N1198" s="125">
        <v>4</v>
      </c>
      <c r="O1198" s="125">
        <v>0</v>
      </c>
      <c r="P1198" s="125">
        <v>0</v>
      </c>
      <c r="Q1198" s="125">
        <v>0</v>
      </c>
      <c r="S1198" s="146" t="str">
        <f t="shared" si="112"/>
        <v>Worker-1</v>
      </c>
      <c r="T1198" s="125">
        <f>_xlfn.XLOOKUP(A1198,Month_Engine!B:B,Month_Engine!N:N)-G1198</f>
        <v>0</v>
      </c>
    </row>
    <row r="1199" spans="1:20" hidden="1" x14ac:dyDescent="0.45">
      <c r="A1199" s="144" t="str">
        <f t="shared" si="113"/>
        <v>SK1CW0041</v>
      </c>
      <c r="B1199" s="143" t="str">
        <f t="shared" si="114"/>
        <v>Jul2026_SK1CW0041</v>
      </c>
      <c r="C1199" s="143" t="str">
        <f>IF(A1199="","",IF(COUNTIF($B$2:B1198,B1199)&gt;0,"⚠ DUPLICATE","OK"))</f>
        <v>OK</v>
      </c>
      <c r="D1199" s="146" t="str">
        <f>IF($A1199="","",IF(ISNA(_xlfn.XLOOKUP(TRIM($A1199),MASTER_Workers!$B$2:$B$474,MASTER_Workers!$B$2:$B$474)),"Master Missing","OK"))</f>
        <v>OK</v>
      </c>
      <c r="E1199" s="146" t="str">
        <f>IF(A1199="","",IF(COUNTIF(Month_Engine!B:B,TRIM(J1199))&gt;0,"OK","Missing"))</f>
        <v>OK</v>
      </c>
      <c r="F1199" s="146">
        <f t="shared" si="115"/>
        <v>31</v>
      </c>
      <c r="G1199" s="146">
        <f t="shared" si="116"/>
        <v>24</v>
      </c>
      <c r="H1199" s="150" t="str">
        <f t="shared" si="111"/>
        <v>OK</v>
      </c>
      <c r="I1199" s="432">
        <v>46234</v>
      </c>
      <c r="J1199" s="125" t="s">
        <v>526</v>
      </c>
      <c r="K1199" s="125" t="s">
        <v>527</v>
      </c>
      <c r="L1199" s="125">
        <v>24</v>
      </c>
      <c r="M1199" s="125">
        <v>3</v>
      </c>
      <c r="N1199" s="125">
        <v>4</v>
      </c>
      <c r="O1199" s="125">
        <v>0</v>
      </c>
      <c r="P1199" s="125">
        <v>0</v>
      </c>
      <c r="Q1199" s="125">
        <v>0</v>
      </c>
      <c r="S1199" s="146" t="str">
        <f t="shared" si="112"/>
        <v>Worker-1</v>
      </c>
      <c r="T1199" s="125">
        <f>_xlfn.XLOOKUP(A1199,Month_Engine!B:B,Month_Engine!N:N)-G1199</f>
        <v>0</v>
      </c>
    </row>
    <row r="1200" spans="1:20" hidden="1" x14ac:dyDescent="0.45">
      <c r="A1200" s="144" t="str">
        <f t="shared" si="113"/>
        <v>SK1CW0044</v>
      </c>
      <c r="B1200" s="143" t="str">
        <f t="shared" si="114"/>
        <v>Jul2026_SK1CW0044</v>
      </c>
      <c r="C1200" s="143" t="str">
        <f>IF(A1200="","",IF(COUNTIF($B$2:B1199,B1200)&gt;0,"⚠ DUPLICATE","OK"))</f>
        <v>OK</v>
      </c>
      <c r="D1200" s="146" t="str">
        <f>IF($A1200="","",IF(ISNA(_xlfn.XLOOKUP(TRIM($A1200),MASTER_Workers!$B$2:$B$474,MASTER_Workers!$B$2:$B$474)),"Master Missing","OK"))</f>
        <v>OK</v>
      </c>
      <c r="E1200" s="146" t="str">
        <f>IF(A1200="","",IF(COUNTIF(Month_Engine!B:B,TRIM(J1200))&gt;0,"OK","Missing"))</f>
        <v>OK</v>
      </c>
      <c r="F1200" s="146">
        <f t="shared" si="115"/>
        <v>31</v>
      </c>
      <c r="G1200" s="146">
        <f t="shared" si="116"/>
        <v>19</v>
      </c>
      <c r="H1200" s="150" t="str">
        <f t="shared" si="111"/>
        <v>OK</v>
      </c>
      <c r="I1200" s="432">
        <v>46234</v>
      </c>
      <c r="J1200" s="125" t="s">
        <v>528</v>
      </c>
      <c r="K1200" s="125" t="s">
        <v>529</v>
      </c>
      <c r="L1200" s="125">
        <v>19</v>
      </c>
      <c r="M1200" s="125">
        <v>8</v>
      </c>
      <c r="N1200" s="125">
        <v>4</v>
      </c>
      <c r="O1200" s="125">
        <v>0</v>
      </c>
      <c r="P1200" s="125">
        <v>0</v>
      </c>
      <c r="Q1200" s="125">
        <v>0</v>
      </c>
      <c r="S1200" s="146" t="str">
        <f t="shared" si="112"/>
        <v>Worker-1</v>
      </c>
      <c r="T1200" s="125">
        <f>_xlfn.XLOOKUP(A1200,Month_Engine!B:B,Month_Engine!N:N)-G1200</f>
        <v>0</v>
      </c>
    </row>
    <row r="1201" spans="1:20" hidden="1" x14ac:dyDescent="0.45">
      <c r="A1201" s="144" t="str">
        <f t="shared" si="113"/>
        <v>SK1CW0075</v>
      </c>
      <c r="B1201" s="143" t="str">
        <f t="shared" si="114"/>
        <v>Jul2026_SK1CW0075</v>
      </c>
      <c r="C1201" s="143" t="str">
        <f>IF(A1201="","",IF(COUNTIF($B$2:B1200,B1201)&gt;0,"⚠ DUPLICATE","OK"))</f>
        <v>OK</v>
      </c>
      <c r="D1201" s="146" t="str">
        <f>IF($A1201="","",IF(ISNA(_xlfn.XLOOKUP(TRIM($A1201),MASTER_Workers!$B$2:$B$474,MASTER_Workers!$B$2:$B$474)),"Master Missing","OK"))</f>
        <v>OK</v>
      </c>
      <c r="E1201" s="146" t="str">
        <f>IF(A1201="","",IF(COUNTIF(Month_Engine!B:B,TRIM(J1201))&gt;0,"OK","Missing"))</f>
        <v>OK</v>
      </c>
      <c r="F1201" s="146">
        <f t="shared" si="115"/>
        <v>31</v>
      </c>
      <c r="G1201" s="146">
        <f t="shared" si="116"/>
        <v>22</v>
      </c>
      <c r="H1201" s="150" t="str">
        <f t="shared" si="111"/>
        <v>OK</v>
      </c>
      <c r="I1201" s="432">
        <v>46234</v>
      </c>
      <c r="J1201" s="125" t="s">
        <v>532</v>
      </c>
      <c r="K1201" s="125" t="s">
        <v>533</v>
      </c>
      <c r="L1201" s="125">
        <v>22</v>
      </c>
      <c r="M1201" s="125">
        <v>5</v>
      </c>
      <c r="N1201" s="125">
        <v>4</v>
      </c>
      <c r="O1201" s="125">
        <v>0</v>
      </c>
      <c r="P1201" s="125">
        <v>0</v>
      </c>
      <c r="Q1201" s="125">
        <v>0</v>
      </c>
      <c r="S1201" s="146" t="str">
        <f t="shared" si="112"/>
        <v>Worker-1</v>
      </c>
      <c r="T1201" s="125">
        <f>_xlfn.XLOOKUP(A1201,Month_Engine!B:B,Month_Engine!N:N)-G1201</f>
        <v>0</v>
      </c>
    </row>
    <row r="1202" spans="1:20" hidden="1" x14ac:dyDescent="0.45">
      <c r="A1202" s="144" t="str">
        <f t="shared" si="113"/>
        <v>SK1CW0076</v>
      </c>
      <c r="B1202" s="143" t="str">
        <f t="shared" si="114"/>
        <v>Jul2026_SK1CW0076</v>
      </c>
      <c r="C1202" s="143" t="str">
        <f>IF(A1202="","",IF(COUNTIF($B$2:B1201,B1202)&gt;0,"⚠ DUPLICATE","OK"))</f>
        <v>OK</v>
      </c>
      <c r="D1202" s="146" t="str">
        <f>IF($A1202="","",IF(ISNA(_xlfn.XLOOKUP(TRIM($A1202),MASTER_Workers!$B$2:$B$474,MASTER_Workers!$B$2:$B$474)),"Master Missing","OK"))</f>
        <v>OK</v>
      </c>
      <c r="E1202" s="146" t="str">
        <f>IF(A1202="","",IF(COUNTIF(Month_Engine!B:B,TRIM(J1202))&gt;0,"OK","Missing"))</f>
        <v>OK</v>
      </c>
      <c r="F1202" s="146">
        <f t="shared" si="115"/>
        <v>31</v>
      </c>
      <c r="G1202" s="146">
        <f t="shared" si="116"/>
        <v>20</v>
      </c>
      <c r="H1202" s="150" t="str">
        <f t="shared" si="111"/>
        <v>OK</v>
      </c>
      <c r="I1202" s="432">
        <v>46234</v>
      </c>
      <c r="J1202" s="125" t="s">
        <v>534</v>
      </c>
      <c r="K1202" s="125" t="s">
        <v>535</v>
      </c>
      <c r="L1202" s="125">
        <v>20</v>
      </c>
      <c r="M1202" s="125">
        <v>7</v>
      </c>
      <c r="N1202" s="125">
        <v>4</v>
      </c>
      <c r="O1202" s="125">
        <v>0</v>
      </c>
      <c r="P1202" s="125">
        <v>0</v>
      </c>
      <c r="Q1202" s="125">
        <v>0</v>
      </c>
      <c r="S1202" s="146" t="str">
        <f t="shared" si="112"/>
        <v>Worker-1</v>
      </c>
      <c r="T1202" s="125">
        <f>_xlfn.XLOOKUP(A1202,Month_Engine!B:B,Month_Engine!N:N)-G1202</f>
        <v>0</v>
      </c>
    </row>
    <row r="1203" spans="1:20" hidden="1" x14ac:dyDescent="0.45">
      <c r="A1203" s="144" t="str">
        <f t="shared" si="113"/>
        <v>SK1CW0083</v>
      </c>
      <c r="B1203" s="143" t="str">
        <f t="shared" si="114"/>
        <v>Jul2026_SK1CW0083</v>
      </c>
      <c r="C1203" s="143" t="str">
        <f>IF(A1203="","",IF(COUNTIF($B$2:B1202,B1203)&gt;0,"⚠ DUPLICATE","OK"))</f>
        <v>OK</v>
      </c>
      <c r="D1203" s="146" t="str">
        <f>IF($A1203="","",IF(ISNA(_xlfn.XLOOKUP(TRIM($A1203),MASTER_Workers!$B$2:$B$474,MASTER_Workers!$B$2:$B$474)),"Master Missing","OK"))</f>
        <v>OK</v>
      </c>
      <c r="E1203" s="146" t="str">
        <f>IF(A1203="","",IF(COUNTIF(Month_Engine!B:B,TRIM(J1203))&gt;0,"OK","Missing"))</f>
        <v>OK</v>
      </c>
      <c r="F1203" s="146">
        <f t="shared" si="115"/>
        <v>31</v>
      </c>
      <c r="G1203" s="146">
        <f t="shared" si="116"/>
        <v>23</v>
      </c>
      <c r="H1203" s="150" t="str">
        <f t="shared" si="111"/>
        <v>OK</v>
      </c>
      <c r="I1203" s="432">
        <v>46234</v>
      </c>
      <c r="J1203" s="125" t="s">
        <v>540</v>
      </c>
      <c r="K1203" s="125" t="s">
        <v>541</v>
      </c>
      <c r="L1203" s="125">
        <v>23</v>
      </c>
      <c r="M1203" s="125">
        <v>4</v>
      </c>
      <c r="N1203" s="125">
        <v>4</v>
      </c>
      <c r="O1203" s="125">
        <v>0</v>
      </c>
      <c r="P1203" s="125">
        <v>0</v>
      </c>
      <c r="Q1203" s="125">
        <v>0</v>
      </c>
      <c r="S1203" s="146" t="str">
        <f t="shared" si="112"/>
        <v>Worker-1</v>
      </c>
      <c r="T1203" s="125">
        <f>_xlfn.XLOOKUP(A1203,Month_Engine!B:B,Month_Engine!N:N)-G1203</f>
        <v>0</v>
      </c>
    </row>
    <row r="1204" spans="1:20" hidden="1" x14ac:dyDescent="0.45">
      <c r="A1204" s="144" t="str">
        <f t="shared" si="113"/>
        <v>SK1CW0086</v>
      </c>
      <c r="B1204" s="143" t="str">
        <f t="shared" si="114"/>
        <v>Jul2026_SK1CW0086</v>
      </c>
      <c r="C1204" s="143" t="str">
        <f>IF(A1204="","",IF(COUNTIF($B$2:B1203,B1204)&gt;0,"⚠ DUPLICATE","OK"))</f>
        <v>OK</v>
      </c>
      <c r="D1204" s="146" t="str">
        <f>IF($A1204="","",IF(ISNA(_xlfn.XLOOKUP(TRIM($A1204),MASTER_Workers!$B$2:$B$474,MASTER_Workers!$B$2:$B$474)),"Master Missing","OK"))</f>
        <v>OK</v>
      </c>
      <c r="E1204" s="146" t="str">
        <f>IF(A1204="","",IF(COUNTIF(Month_Engine!B:B,TRIM(J1204))&gt;0,"OK","Missing"))</f>
        <v>OK</v>
      </c>
      <c r="F1204" s="146">
        <f t="shared" si="115"/>
        <v>31</v>
      </c>
      <c r="G1204" s="146">
        <f t="shared" si="116"/>
        <v>23</v>
      </c>
      <c r="H1204" s="150" t="str">
        <f t="shared" si="111"/>
        <v>OK</v>
      </c>
      <c r="I1204" s="432">
        <v>46234</v>
      </c>
      <c r="J1204" s="125" t="s">
        <v>543</v>
      </c>
      <c r="K1204" s="125" t="s">
        <v>544</v>
      </c>
      <c r="L1204" s="125">
        <v>23</v>
      </c>
      <c r="M1204" s="125">
        <v>4</v>
      </c>
      <c r="N1204" s="125">
        <v>4</v>
      </c>
      <c r="O1204" s="125">
        <v>0</v>
      </c>
      <c r="P1204" s="125">
        <v>0</v>
      </c>
      <c r="Q1204" s="125">
        <v>0</v>
      </c>
      <c r="S1204" s="146" t="str">
        <f t="shared" si="112"/>
        <v>Worker-1</v>
      </c>
      <c r="T1204" s="125">
        <f>_xlfn.XLOOKUP(A1204,Month_Engine!B:B,Month_Engine!N:N)-G1204</f>
        <v>0</v>
      </c>
    </row>
    <row r="1205" spans="1:20" hidden="1" x14ac:dyDescent="0.45">
      <c r="A1205" s="144" t="str">
        <f t="shared" si="113"/>
        <v>SK1CW0103</v>
      </c>
      <c r="B1205" s="143" t="str">
        <f t="shared" si="114"/>
        <v>Jul2026_SK1CW0103</v>
      </c>
      <c r="C1205" s="143" t="str">
        <f>IF(A1205="","",IF(COUNTIF($B$2:B1204,B1205)&gt;0,"⚠ DUPLICATE","OK"))</f>
        <v>OK</v>
      </c>
      <c r="D1205" s="146" t="str">
        <f>IF($A1205="","",IF(ISNA(_xlfn.XLOOKUP(TRIM($A1205),MASTER_Workers!$B$2:$B$474,MASTER_Workers!$B$2:$B$474)),"Master Missing","OK"))</f>
        <v>OK</v>
      </c>
      <c r="E1205" s="146" t="str">
        <f>IF(A1205="","",IF(COUNTIF(Month_Engine!B:B,TRIM(J1205))&gt;0,"OK","Missing"))</f>
        <v>OK</v>
      </c>
      <c r="F1205" s="146">
        <f t="shared" si="115"/>
        <v>31</v>
      </c>
      <c r="G1205" s="146">
        <f t="shared" si="116"/>
        <v>22</v>
      </c>
      <c r="H1205" s="150" t="str">
        <f t="shared" si="111"/>
        <v>OK</v>
      </c>
      <c r="I1205" s="432">
        <v>46234</v>
      </c>
      <c r="J1205" s="125" t="s">
        <v>547</v>
      </c>
      <c r="K1205" s="125" t="s">
        <v>548</v>
      </c>
      <c r="L1205" s="125">
        <v>22</v>
      </c>
      <c r="M1205" s="125">
        <v>5</v>
      </c>
      <c r="N1205" s="125">
        <v>4</v>
      </c>
      <c r="O1205" s="125">
        <v>0</v>
      </c>
      <c r="P1205" s="125">
        <v>0</v>
      </c>
      <c r="Q1205" s="125">
        <v>0</v>
      </c>
      <c r="S1205" s="146" t="str">
        <f t="shared" si="112"/>
        <v>Worker-1</v>
      </c>
      <c r="T1205" s="125">
        <f>_xlfn.XLOOKUP(A1205,Month_Engine!B:B,Month_Engine!N:N)-G1205</f>
        <v>0</v>
      </c>
    </row>
    <row r="1206" spans="1:20" hidden="1" x14ac:dyDescent="0.45">
      <c r="A1206" s="144" t="str">
        <f t="shared" si="113"/>
        <v>SK1CW0108</v>
      </c>
      <c r="B1206" s="143" t="str">
        <f t="shared" si="114"/>
        <v>Jul2026_SK1CW0108</v>
      </c>
      <c r="C1206" s="143" t="str">
        <f>IF(A1206="","",IF(COUNTIF($B$2:B1205,B1206)&gt;0,"⚠ DUPLICATE","OK"))</f>
        <v>OK</v>
      </c>
      <c r="D1206" s="146" t="str">
        <f>IF($A1206="","",IF(ISNA(_xlfn.XLOOKUP(TRIM($A1206),MASTER_Workers!$B$2:$B$474,MASTER_Workers!$B$2:$B$474)),"Master Missing","OK"))</f>
        <v>OK</v>
      </c>
      <c r="E1206" s="146" t="str">
        <f>IF(A1206="","",IF(COUNTIF(Month_Engine!B:B,TRIM(J1206))&gt;0,"OK","Missing"))</f>
        <v>OK</v>
      </c>
      <c r="F1206" s="146">
        <f t="shared" si="115"/>
        <v>31</v>
      </c>
      <c r="G1206" s="146">
        <f t="shared" si="116"/>
        <v>26</v>
      </c>
      <c r="H1206" s="150" t="str">
        <f t="shared" si="111"/>
        <v>OK</v>
      </c>
      <c r="I1206" s="432">
        <v>46234</v>
      </c>
      <c r="J1206" s="125" t="s">
        <v>549</v>
      </c>
      <c r="K1206" s="125" t="s">
        <v>550</v>
      </c>
      <c r="L1206" s="125">
        <v>26</v>
      </c>
      <c r="M1206" s="125">
        <v>1</v>
      </c>
      <c r="N1206" s="125">
        <v>4</v>
      </c>
      <c r="O1206" s="125">
        <v>0</v>
      </c>
      <c r="P1206" s="125">
        <v>0</v>
      </c>
      <c r="Q1206" s="125">
        <v>0</v>
      </c>
      <c r="S1206" s="146" t="str">
        <f t="shared" si="112"/>
        <v>Worker-1</v>
      </c>
      <c r="T1206" s="125">
        <f>_xlfn.XLOOKUP(A1206,Month_Engine!B:B,Month_Engine!N:N)-G1206</f>
        <v>0</v>
      </c>
    </row>
    <row r="1207" spans="1:20" hidden="1" x14ac:dyDescent="0.45">
      <c r="A1207" s="144" t="str">
        <f t="shared" si="113"/>
        <v>SK1CW0109</v>
      </c>
      <c r="B1207" s="143" t="str">
        <f t="shared" si="114"/>
        <v>Jul2026_SK1CW0109</v>
      </c>
      <c r="C1207" s="143" t="str">
        <f>IF(A1207="","",IF(COUNTIF($B$2:B1206,B1207)&gt;0,"⚠ DUPLICATE","OK"))</f>
        <v>OK</v>
      </c>
      <c r="D1207" s="146" t="str">
        <f>IF($A1207="","",IF(ISNA(_xlfn.XLOOKUP(TRIM($A1207),MASTER_Workers!$B$2:$B$474,MASTER_Workers!$B$2:$B$474)),"Master Missing","OK"))</f>
        <v>OK</v>
      </c>
      <c r="E1207" s="146" t="str">
        <f>IF(A1207="","",IF(COUNTIF(Month_Engine!B:B,TRIM(J1207))&gt;0,"OK","Missing"))</f>
        <v>OK</v>
      </c>
      <c r="F1207" s="146">
        <f t="shared" si="115"/>
        <v>31</v>
      </c>
      <c r="G1207" s="146">
        <f t="shared" si="116"/>
        <v>23</v>
      </c>
      <c r="H1207" s="150" t="str">
        <f t="shared" si="111"/>
        <v>OK</v>
      </c>
      <c r="I1207" s="432">
        <v>46234</v>
      </c>
      <c r="J1207" s="125" t="s">
        <v>551</v>
      </c>
      <c r="K1207" s="125" t="s">
        <v>552</v>
      </c>
      <c r="L1207" s="125">
        <v>23</v>
      </c>
      <c r="M1207" s="125">
        <v>4</v>
      </c>
      <c r="N1207" s="125">
        <v>4</v>
      </c>
      <c r="O1207" s="125">
        <v>0</v>
      </c>
      <c r="P1207" s="125">
        <v>0</v>
      </c>
      <c r="Q1207" s="125">
        <v>0</v>
      </c>
      <c r="S1207" s="146" t="str">
        <f t="shared" si="112"/>
        <v>Worker-1</v>
      </c>
      <c r="T1207" s="125">
        <f>_xlfn.XLOOKUP(A1207,Month_Engine!B:B,Month_Engine!N:N)-G1207</f>
        <v>0</v>
      </c>
    </row>
    <row r="1208" spans="1:20" hidden="1" x14ac:dyDescent="0.45">
      <c r="A1208" s="144" t="str">
        <f t="shared" si="113"/>
        <v>SK1CW0133</v>
      </c>
      <c r="B1208" s="143" t="str">
        <f t="shared" si="114"/>
        <v>Jul2026_SK1CW0133</v>
      </c>
      <c r="C1208" s="143" t="str">
        <f>IF(A1208="","",IF(COUNTIF($B$2:B1207,B1208)&gt;0,"⚠ DUPLICATE","OK"))</f>
        <v>OK</v>
      </c>
      <c r="D1208" s="146" t="str">
        <f>IF($A1208="","",IF(ISNA(_xlfn.XLOOKUP(TRIM($A1208),MASTER_Workers!$B$2:$B$474,MASTER_Workers!$B$2:$B$474)),"Master Missing","OK"))</f>
        <v>OK</v>
      </c>
      <c r="E1208" s="146" t="str">
        <f>IF(A1208="","",IF(COUNTIF(Month_Engine!B:B,TRIM(J1208))&gt;0,"OK","Missing"))</f>
        <v>OK</v>
      </c>
      <c r="F1208" s="146">
        <f t="shared" si="115"/>
        <v>31</v>
      </c>
      <c r="G1208" s="146">
        <f t="shared" si="116"/>
        <v>26</v>
      </c>
      <c r="H1208" s="150" t="str">
        <f t="shared" si="111"/>
        <v>OK</v>
      </c>
      <c r="I1208" s="432">
        <v>46234</v>
      </c>
      <c r="J1208" s="125" t="s">
        <v>553</v>
      </c>
      <c r="K1208" s="125" t="s">
        <v>554</v>
      </c>
      <c r="L1208" s="125">
        <v>26</v>
      </c>
      <c r="M1208" s="125">
        <v>1</v>
      </c>
      <c r="N1208" s="125">
        <v>4</v>
      </c>
      <c r="O1208" s="125">
        <v>0</v>
      </c>
      <c r="P1208" s="125">
        <v>0</v>
      </c>
      <c r="Q1208" s="125">
        <v>0</v>
      </c>
      <c r="S1208" s="146" t="str">
        <f t="shared" si="112"/>
        <v>Worker-1</v>
      </c>
      <c r="T1208" s="125">
        <f>_xlfn.XLOOKUP(A1208,Month_Engine!B:B,Month_Engine!N:N)-G1208</f>
        <v>0</v>
      </c>
    </row>
    <row r="1209" spans="1:20" hidden="1" x14ac:dyDescent="0.45">
      <c r="A1209" s="144" t="str">
        <f t="shared" si="113"/>
        <v>SK1CW0138</v>
      </c>
      <c r="B1209" s="143" t="str">
        <f t="shared" si="114"/>
        <v>Jul2026_SK1CW0138</v>
      </c>
      <c r="C1209" s="143" t="str">
        <f>IF(A1209="","",IF(COUNTIF($B$2:B1208,B1209)&gt;0,"⚠ DUPLICATE","OK"))</f>
        <v>OK</v>
      </c>
      <c r="D1209" s="146" t="str">
        <f>IF($A1209="","",IF(ISNA(_xlfn.XLOOKUP(TRIM($A1209),MASTER_Workers!$B$2:$B$474,MASTER_Workers!$B$2:$B$474)),"Master Missing","OK"))</f>
        <v>OK</v>
      </c>
      <c r="E1209" s="146" t="str">
        <f>IF(A1209="","",IF(COUNTIF(Month_Engine!B:B,TRIM(J1209))&gt;0,"OK","Missing"))</f>
        <v>OK</v>
      </c>
      <c r="F1209" s="146">
        <f t="shared" si="115"/>
        <v>31</v>
      </c>
      <c r="G1209" s="146">
        <f t="shared" si="116"/>
        <v>26</v>
      </c>
      <c r="H1209" s="150" t="str">
        <f t="shared" si="111"/>
        <v>OK</v>
      </c>
      <c r="I1209" s="432">
        <v>46234</v>
      </c>
      <c r="J1209" s="125" t="s">
        <v>557</v>
      </c>
      <c r="K1209" s="125" t="s">
        <v>558</v>
      </c>
      <c r="L1209" s="125">
        <v>26</v>
      </c>
      <c r="M1209" s="125">
        <v>1</v>
      </c>
      <c r="N1209" s="125">
        <v>4</v>
      </c>
      <c r="O1209" s="125">
        <v>0</v>
      </c>
      <c r="P1209" s="125">
        <v>0</v>
      </c>
      <c r="Q1209" s="125">
        <v>0</v>
      </c>
      <c r="S1209" s="146" t="str">
        <f t="shared" si="112"/>
        <v>Worker-1</v>
      </c>
      <c r="T1209" s="125">
        <f>_xlfn.XLOOKUP(A1209,Month_Engine!B:B,Month_Engine!N:N)-G1209</f>
        <v>0</v>
      </c>
    </row>
    <row r="1210" spans="1:20" hidden="1" x14ac:dyDescent="0.45">
      <c r="A1210" s="144" t="str">
        <f t="shared" si="113"/>
        <v>SK1CW0525</v>
      </c>
      <c r="B1210" s="143" t="str">
        <f t="shared" si="114"/>
        <v>Jul2026_SK1CW0525</v>
      </c>
      <c r="C1210" s="143" t="str">
        <f>IF(A1210="","",IF(COUNTIF($B$2:B1209,B1210)&gt;0,"⚠ DUPLICATE","OK"))</f>
        <v>OK</v>
      </c>
      <c r="D1210" s="146" t="str">
        <f>IF($A1210="","",IF(ISNA(_xlfn.XLOOKUP(TRIM($A1210),MASTER_Workers!$B$2:$B$474,MASTER_Workers!$B$2:$B$474)),"Master Missing","OK"))</f>
        <v>OK</v>
      </c>
      <c r="E1210" s="146" t="str">
        <f>IF(A1210="","",IF(COUNTIF(Month_Engine!B:B,TRIM(J1210))&gt;0,"OK","Missing"))</f>
        <v>OK</v>
      </c>
      <c r="F1210" s="146">
        <f t="shared" si="115"/>
        <v>31</v>
      </c>
      <c r="G1210" s="146">
        <f t="shared" si="116"/>
        <v>14.5</v>
      </c>
      <c r="H1210" s="150" t="str">
        <f t="shared" si="111"/>
        <v>OK</v>
      </c>
      <c r="I1210" s="432">
        <v>46234</v>
      </c>
      <c r="J1210" s="125" t="s">
        <v>562</v>
      </c>
      <c r="K1210" s="125" t="s">
        <v>563</v>
      </c>
      <c r="L1210" s="125">
        <v>14.5</v>
      </c>
      <c r="M1210" s="125">
        <v>12.5</v>
      </c>
      <c r="N1210" s="125">
        <v>4</v>
      </c>
      <c r="O1210" s="125">
        <v>0</v>
      </c>
      <c r="P1210" s="125">
        <v>0</v>
      </c>
      <c r="Q1210" s="125">
        <v>0</v>
      </c>
      <c r="S1210" s="146" t="str">
        <f t="shared" si="112"/>
        <v>Worker-1</v>
      </c>
      <c r="T1210" s="125">
        <f>_xlfn.XLOOKUP(A1210,Month_Engine!B:B,Month_Engine!N:N)-G1210</f>
        <v>0</v>
      </c>
    </row>
    <row r="1211" spans="1:20" hidden="1" x14ac:dyDescent="0.45">
      <c r="A1211" s="144" t="str">
        <f t="shared" si="113"/>
        <v>SK1CW0527</v>
      </c>
      <c r="B1211" s="143" t="str">
        <f t="shared" si="114"/>
        <v>Jul2026_SK1CW0527</v>
      </c>
      <c r="C1211" s="143" t="str">
        <f>IF(A1211="","",IF(COUNTIF($B$2:B1210,B1211)&gt;0,"⚠ DUPLICATE","OK"))</f>
        <v>OK</v>
      </c>
      <c r="D1211" s="146" t="str">
        <f>IF($A1211="","",IF(ISNA(_xlfn.XLOOKUP(TRIM($A1211),MASTER_Workers!$B$2:$B$474,MASTER_Workers!$B$2:$B$474)),"Master Missing","OK"))</f>
        <v>OK</v>
      </c>
      <c r="E1211" s="146" t="str">
        <f>IF(A1211="","",IF(COUNTIF(Month_Engine!B:B,TRIM(J1211))&gt;0,"OK","Missing"))</f>
        <v>OK</v>
      </c>
      <c r="F1211" s="146">
        <f t="shared" si="115"/>
        <v>31</v>
      </c>
      <c r="G1211" s="146">
        <f t="shared" si="116"/>
        <v>22</v>
      </c>
      <c r="H1211" s="150" t="str">
        <f t="shared" si="111"/>
        <v>OK</v>
      </c>
      <c r="I1211" s="432">
        <v>46234</v>
      </c>
      <c r="J1211" s="125" t="s">
        <v>564</v>
      </c>
      <c r="K1211" s="125" t="s">
        <v>565</v>
      </c>
      <c r="L1211" s="125">
        <v>22</v>
      </c>
      <c r="M1211" s="125">
        <v>5</v>
      </c>
      <c r="N1211" s="125">
        <v>4</v>
      </c>
      <c r="O1211" s="125">
        <v>0</v>
      </c>
      <c r="P1211" s="125">
        <v>0</v>
      </c>
      <c r="Q1211" s="125">
        <v>0</v>
      </c>
      <c r="S1211" s="146" t="str">
        <f t="shared" si="112"/>
        <v>Worker-1</v>
      </c>
      <c r="T1211" s="125">
        <f>_xlfn.XLOOKUP(A1211,Month_Engine!B:B,Month_Engine!N:N)-G1211</f>
        <v>0</v>
      </c>
    </row>
    <row r="1212" spans="1:20" hidden="1" x14ac:dyDescent="0.45">
      <c r="A1212" s="144" t="str">
        <f t="shared" si="113"/>
        <v>SK1CW0548</v>
      </c>
      <c r="B1212" s="143" t="str">
        <f t="shared" si="114"/>
        <v>Jul2026_SK1CW0548</v>
      </c>
      <c r="C1212" s="143" t="str">
        <f>IF(A1212="","",IF(COUNTIF($B$2:B1211,B1212)&gt;0,"⚠ DUPLICATE","OK"))</f>
        <v>OK</v>
      </c>
      <c r="D1212" s="146" t="str">
        <f>IF($A1212="","",IF(ISNA(_xlfn.XLOOKUP(TRIM($A1212),MASTER_Workers!$B$2:$B$474,MASTER_Workers!$B$2:$B$474)),"Master Missing","OK"))</f>
        <v>OK</v>
      </c>
      <c r="E1212" s="146" t="str">
        <f>IF(A1212="","",IF(COUNTIF(Month_Engine!B:B,TRIM(J1212))&gt;0,"OK","Missing"))</f>
        <v>OK</v>
      </c>
      <c r="F1212" s="146">
        <f t="shared" si="115"/>
        <v>31</v>
      </c>
      <c r="G1212" s="146">
        <f t="shared" si="116"/>
        <v>19</v>
      </c>
      <c r="H1212" s="150" t="str">
        <f t="shared" si="111"/>
        <v>OK</v>
      </c>
      <c r="I1212" s="432">
        <v>46234</v>
      </c>
      <c r="J1212" s="125" t="s">
        <v>566</v>
      </c>
      <c r="K1212" s="125" t="s">
        <v>567</v>
      </c>
      <c r="L1212" s="125">
        <v>19</v>
      </c>
      <c r="M1212" s="125">
        <v>8</v>
      </c>
      <c r="N1212" s="125">
        <v>4</v>
      </c>
      <c r="O1212" s="125">
        <v>0</v>
      </c>
      <c r="P1212" s="125">
        <v>0</v>
      </c>
      <c r="Q1212" s="125">
        <v>0</v>
      </c>
      <c r="S1212" s="146" t="str">
        <f t="shared" si="112"/>
        <v>Worker-1</v>
      </c>
      <c r="T1212" s="125">
        <f>_xlfn.XLOOKUP(A1212,Month_Engine!B:B,Month_Engine!N:N)-G1212</f>
        <v>0</v>
      </c>
    </row>
    <row r="1213" spans="1:20" hidden="1" x14ac:dyDescent="0.45">
      <c r="A1213" s="144" t="str">
        <f t="shared" si="113"/>
        <v>SK1CW0570</v>
      </c>
      <c r="B1213" s="143" t="str">
        <f t="shared" si="114"/>
        <v>Jul2026_SK1CW0570</v>
      </c>
      <c r="C1213" s="143" t="str">
        <f>IF(A1213="","",IF(COUNTIF($B$2:B1212,B1213)&gt;0,"⚠ DUPLICATE","OK"))</f>
        <v>OK</v>
      </c>
      <c r="D1213" s="146" t="str">
        <f>IF($A1213="","",IF(ISNA(_xlfn.XLOOKUP(TRIM($A1213),MASTER_Workers!$B$2:$B$474,MASTER_Workers!$B$2:$B$474)),"Master Missing","OK"))</f>
        <v>OK</v>
      </c>
      <c r="E1213" s="146" t="str">
        <f>IF(A1213="","",IF(COUNTIF(Month_Engine!B:B,TRIM(J1213))&gt;0,"OK","Missing"))</f>
        <v>OK</v>
      </c>
      <c r="F1213" s="146">
        <f t="shared" si="115"/>
        <v>31</v>
      </c>
      <c r="G1213" s="146">
        <f t="shared" si="116"/>
        <v>20</v>
      </c>
      <c r="H1213" s="150" t="str">
        <f t="shared" si="111"/>
        <v>OK</v>
      </c>
      <c r="I1213" s="432">
        <v>46234</v>
      </c>
      <c r="J1213" s="125" t="s">
        <v>568</v>
      </c>
      <c r="K1213" s="125" t="s">
        <v>569</v>
      </c>
      <c r="L1213" s="125">
        <v>20</v>
      </c>
      <c r="M1213" s="125">
        <v>7</v>
      </c>
      <c r="N1213" s="125">
        <v>4</v>
      </c>
      <c r="O1213" s="125">
        <v>0</v>
      </c>
      <c r="P1213" s="125">
        <v>0</v>
      </c>
      <c r="Q1213" s="125">
        <v>0</v>
      </c>
      <c r="S1213" s="146" t="str">
        <f t="shared" si="112"/>
        <v>Worker-1</v>
      </c>
      <c r="T1213" s="125">
        <f>_xlfn.XLOOKUP(A1213,Month_Engine!B:B,Month_Engine!N:N)-G1213</f>
        <v>0</v>
      </c>
    </row>
    <row r="1214" spans="1:20" hidden="1" x14ac:dyDescent="0.45">
      <c r="A1214" s="144" t="str">
        <f t="shared" si="113"/>
        <v>SK1ST0001</v>
      </c>
      <c r="B1214" s="143" t="str">
        <f t="shared" si="114"/>
        <v>Jul2026_SK1ST0001</v>
      </c>
      <c r="C1214" s="143" t="str">
        <f>IF(A1214="","",IF(COUNTIF($B$2:B1213,B1214)&gt;0,"⚠ DUPLICATE","OK"))</f>
        <v>OK</v>
      </c>
      <c r="D1214" s="146" t="str">
        <f>IF($A1214="","",IF(ISNA(_xlfn.XLOOKUP(TRIM($A1214),MASTER_Workers!$B$2:$B$474,MASTER_Workers!$B$2:$B$474)),"Master Missing","OK"))</f>
        <v>Master Missing</v>
      </c>
      <c r="E1214" s="146" t="str">
        <f>IF(A1214="","",IF(COUNTIF(Month_Engine!B:B,TRIM(J1214))&gt;0,"OK","Missing"))</f>
        <v>Missing</v>
      </c>
      <c r="F1214" s="146">
        <f t="shared" si="115"/>
        <v>31</v>
      </c>
      <c r="G1214" s="146">
        <f t="shared" si="116"/>
        <v>31</v>
      </c>
      <c r="H1214" s="150" t="str">
        <f t="shared" si="111"/>
        <v>Mismatch</v>
      </c>
      <c r="I1214" s="432">
        <v>46234</v>
      </c>
      <c r="J1214" s="125" t="s">
        <v>1798</v>
      </c>
      <c r="K1214" s="125" t="s">
        <v>1799</v>
      </c>
      <c r="L1214" s="125">
        <v>24</v>
      </c>
      <c r="M1214" s="125">
        <v>0</v>
      </c>
      <c r="N1214" s="125">
        <v>4</v>
      </c>
      <c r="O1214" s="125">
        <v>0</v>
      </c>
      <c r="P1214" s="125">
        <v>3</v>
      </c>
      <c r="Q1214" s="125">
        <v>0</v>
      </c>
      <c r="S1214" s="146" t="str">
        <f t="shared" si="112"/>
        <v>Staff-1</v>
      </c>
    </row>
    <row r="1215" spans="1:20" hidden="1" x14ac:dyDescent="0.45">
      <c r="A1215" s="144" t="str">
        <f t="shared" si="113"/>
        <v>SK1ST0006</v>
      </c>
      <c r="B1215" s="143" t="str">
        <f t="shared" si="114"/>
        <v>Jul2026_SK1ST0006</v>
      </c>
      <c r="C1215" s="143" t="str">
        <f>IF(A1215="","",IF(COUNTIF($B$2:B1214,B1215)&gt;0,"⚠ DUPLICATE","OK"))</f>
        <v>OK</v>
      </c>
      <c r="D1215" s="146" t="str">
        <f>IF($A1215="","",IF(ISNA(_xlfn.XLOOKUP(TRIM($A1215),MASTER_Workers!$B$2:$B$474,MASTER_Workers!$B$2:$B$474)),"Master Missing","OK"))</f>
        <v>Master Missing</v>
      </c>
      <c r="E1215" s="146" t="str">
        <f>IF(A1215="","",IF(COUNTIF(Month_Engine!B:B,TRIM(J1215))&gt;0,"OK","Missing"))</f>
        <v>Missing</v>
      </c>
      <c r="F1215" s="146">
        <f t="shared" si="115"/>
        <v>31</v>
      </c>
      <c r="G1215" s="146">
        <f t="shared" si="116"/>
        <v>31</v>
      </c>
      <c r="H1215" s="150" t="str">
        <f t="shared" si="111"/>
        <v>Mismatch</v>
      </c>
      <c r="I1215" s="432">
        <v>46234</v>
      </c>
      <c r="J1215" s="125" t="s">
        <v>1800</v>
      </c>
      <c r="K1215" s="125" t="s">
        <v>1801</v>
      </c>
      <c r="L1215" s="125">
        <v>23</v>
      </c>
      <c r="M1215" s="125">
        <v>0</v>
      </c>
      <c r="N1215" s="125">
        <v>4</v>
      </c>
      <c r="O1215" s="125">
        <v>0</v>
      </c>
      <c r="P1215" s="125">
        <v>4</v>
      </c>
      <c r="Q1215" s="125">
        <v>0</v>
      </c>
      <c r="S1215" s="146" t="str">
        <f t="shared" si="112"/>
        <v>Staff-1</v>
      </c>
    </row>
    <row r="1216" spans="1:20" hidden="1" x14ac:dyDescent="0.45">
      <c r="A1216" s="144" t="str">
        <f t="shared" si="113"/>
        <v>SK1ST0007</v>
      </c>
      <c r="B1216" s="143" t="str">
        <f t="shared" si="114"/>
        <v>Jul2026_SK1ST0007</v>
      </c>
      <c r="C1216" s="143" t="str">
        <f>IF(A1216="","",IF(COUNTIF($B$2:B1215,B1216)&gt;0,"⚠ DUPLICATE","OK"))</f>
        <v>OK</v>
      </c>
      <c r="D1216" s="146" t="str">
        <f>IF($A1216="","",IF(ISNA(_xlfn.XLOOKUP(TRIM($A1216),MASTER_Workers!$B$2:$B$474,MASTER_Workers!$B$2:$B$474)),"Master Missing","OK"))</f>
        <v>Master Missing</v>
      </c>
      <c r="E1216" s="146" t="str">
        <f>IF(A1216="","",IF(COUNTIF(Month_Engine!B:B,TRIM(J1216))&gt;0,"OK","Missing"))</f>
        <v>Missing</v>
      </c>
      <c r="F1216" s="146">
        <f t="shared" si="115"/>
        <v>31</v>
      </c>
      <c r="G1216" s="146">
        <f t="shared" si="116"/>
        <v>31</v>
      </c>
      <c r="H1216" s="150" t="str">
        <f t="shared" si="111"/>
        <v>Mismatch</v>
      </c>
      <c r="I1216" s="432">
        <v>46234</v>
      </c>
      <c r="J1216" s="125" t="s">
        <v>1802</v>
      </c>
      <c r="K1216" s="125" t="s">
        <v>1803</v>
      </c>
      <c r="L1216" s="125">
        <v>21</v>
      </c>
      <c r="M1216" s="125">
        <v>0</v>
      </c>
      <c r="N1216" s="125">
        <v>4</v>
      </c>
      <c r="O1216" s="125">
        <v>0</v>
      </c>
      <c r="P1216" s="125">
        <v>6</v>
      </c>
      <c r="Q1216" s="125">
        <v>0</v>
      </c>
      <c r="S1216" s="146" t="str">
        <f t="shared" si="112"/>
        <v>Staff-1</v>
      </c>
    </row>
    <row r="1217" spans="1:19" hidden="1" x14ac:dyDescent="0.45">
      <c r="A1217" s="144" t="str">
        <f t="shared" si="113"/>
        <v>SK1ST0008</v>
      </c>
      <c r="B1217" s="143" t="str">
        <f t="shared" si="114"/>
        <v>Jul2026_SK1ST0008</v>
      </c>
      <c r="C1217" s="143" t="str">
        <f>IF(A1217="","",IF(COUNTIF($B$2:B1216,B1217)&gt;0,"⚠ DUPLICATE","OK"))</f>
        <v>OK</v>
      </c>
      <c r="D1217" s="146" t="str">
        <f>IF($A1217="","",IF(ISNA(_xlfn.XLOOKUP(TRIM($A1217),MASTER_Workers!$B$2:$B$474,MASTER_Workers!$B$2:$B$474)),"Master Missing","OK"))</f>
        <v>Master Missing</v>
      </c>
      <c r="E1217" s="146" t="str">
        <f>IF(A1217="","",IF(COUNTIF(Month_Engine!B:B,TRIM(J1217))&gt;0,"OK","Missing"))</f>
        <v>Missing</v>
      </c>
      <c r="F1217" s="146">
        <f t="shared" si="115"/>
        <v>31</v>
      </c>
      <c r="G1217" s="146">
        <f t="shared" si="116"/>
        <v>27</v>
      </c>
      <c r="H1217" s="150" t="str">
        <f t="shared" si="111"/>
        <v>Mismatch</v>
      </c>
      <c r="I1217" s="432">
        <v>46234</v>
      </c>
      <c r="J1217" s="125" t="s">
        <v>1804</v>
      </c>
      <c r="K1217" s="125" t="s">
        <v>1805</v>
      </c>
      <c r="L1217" s="125">
        <v>22</v>
      </c>
      <c r="M1217" s="125">
        <v>4</v>
      </c>
      <c r="N1217" s="125">
        <v>4</v>
      </c>
      <c r="O1217" s="125">
        <v>0</v>
      </c>
      <c r="P1217" s="125">
        <v>1</v>
      </c>
      <c r="Q1217" s="125">
        <v>0</v>
      </c>
      <c r="S1217" s="146" t="str">
        <f t="shared" si="112"/>
        <v>Staff-1</v>
      </c>
    </row>
    <row r="1218" spans="1:19" hidden="1" x14ac:dyDescent="0.45">
      <c r="A1218" s="144" t="str">
        <f t="shared" si="113"/>
        <v>SK1ST0009</v>
      </c>
      <c r="B1218" s="143" t="str">
        <f t="shared" si="114"/>
        <v>Jul2026_SK1ST0009</v>
      </c>
      <c r="C1218" s="143" t="str">
        <f>IF(A1218="","",IF(COUNTIF($B$2:B1217,B1218)&gt;0,"⚠ DUPLICATE","OK"))</f>
        <v>OK</v>
      </c>
      <c r="D1218" s="146" t="str">
        <f>IF($A1218="","",IF(ISNA(_xlfn.XLOOKUP(TRIM($A1218),MASTER_Workers!$B$2:$B$474,MASTER_Workers!$B$2:$B$474)),"Master Missing","OK"))</f>
        <v>Master Missing</v>
      </c>
      <c r="E1218" s="146" t="str">
        <f>IF(A1218="","",IF(COUNTIF(Month_Engine!B:B,TRIM(J1218))&gt;0,"OK","Missing"))</f>
        <v>Missing</v>
      </c>
      <c r="F1218" s="146">
        <f t="shared" si="115"/>
        <v>31</v>
      </c>
      <c r="G1218" s="146">
        <f t="shared" si="116"/>
        <v>27</v>
      </c>
      <c r="H1218" s="150" t="str">
        <f t="shared" si="111"/>
        <v>Mismatch</v>
      </c>
      <c r="I1218" s="432">
        <v>46234</v>
      </c>
      <c r="J1218" s="125" t="s">
        <v>1806</v>
      </c>
      <c r="K1218" s="125" t="s">
        <v>1807</v>
      </c>
      <c r="L1218" s="125">
        <v>23</v>
      </c>
      <c r="M1218" s="125">
        <v>4</v>
      </c>
      <c r="N1218" s="125">
        <v>4</v>
      </c>
      <c r="O1218" s="125">
        <v>0</v>
      </c>
      <c r="P1218" s="125">
        <v>0</v>
      </c>
      <c r="Q1218" s="125">
        <v>0</v>
      </c>
      <c r="S1218" s="146" t="str">
        <f t="shared" si="112"/>
        <v>Staff-1</v>
      </c>
    </row>
    <row r="1219" spans="1:19" hidden="1" x14ac:dyDescent="0.45">
      <c r="A1219" s="144" t="str">
        <f t="shared" si="113"/>
        <v>SK1ST0011</v>
      </c>
      <c r="B1219" s="143" t="str">
        <f t="shared" si="114"/>
        <v>Jul2026_SK1ST0011</v>
      </c>
      <c r="C1219" s="143" t="str">
        <f>IF(A1219="","",IF(COUNTIF($B$2:B1218,B1219)&gt;0,"⚠ DUPLICATE","OK"))</f>
        <v>OK</v>
      </c>
      <c r="D1219" s="146" t="str">
        <f>IF($A1219="","",IF(ISNA(_xlfn.XLOOKUP(TRIM($A1219),MASTER_Workers!$B$2:$B$474,MASTER_Workers!$B$2:$B$474)),"Master Missing","OK"))</f>
        <v>Master Missing</v>
      </c>
      <c r="E1219" s="146" t="str">
        <f>IF(A1219="","",IF(COUNTIF(Month_Engine!B:B,TRIM(J1219))&gt;0,"OK","Missing"))</f>
        <v>Missing</v>
      </c>
      <c r="F1219" s="146">
        <f t="shared" si="115"/>
        <v>31</v>
      </c>
      <c r="G1219" s="146">
        <f t="shared" si="116"/>
        <v>31</v>
      </c>
      <c r="H1219" s="150" t="str">
        <f t="shared" si="111"/>
        <v>Mismatch</v>
      </c>
      <c r="I1219" s="432">
        <v>46234</v>
      </c>
      <c r="J1219" s="125" t="s">
        <v>1808</v>
      </c>
      <c r="K1219" s="125" t="s">
        <v>1809</v>
      </c>
      <c r="L1219" s="125">
        <v>25</v>
      </c>
      <c r="M1219" s="125">
        <v>0</v>
      </c>
      <c r="N1219" s="125">
        <v>4</v>
      </c>
      <c r="O1219" s="125">
        <v>0</v>
      </c>
      <c r="P1219" s="125">
        <v>2</v>
      </c>
      <c r="Q1219" s="125">
        <v>0</v>
      </c>
      <c r="S1219" s="146" t="str">
        <f t="shared" si="112"/>
        <v>Staff-1</v>
      </c>
    </row>
    <row r="1220" spans="1:19" hidden="1" x14ac:dyDescent="0.45">
      <c r="A1220" s="144" t="str">
        <f t="shared" si="113"/>
        <v>SK1ST0014</v>
      </c>
      <c r="B1220" s="143" t="str">
        <f t="shared" si="114"/>
        <v>Jul2026_SK1ST0014</v>
      </c>
      <c r="C1220" s="143" t="str">
        <f>IF(A1220="","",IF(COUNTIF($B$2:B1219,B1220)&gt;0,"⚠ DUPLICATE","OK"))</f>
        <v>OK</v>
      </c>
      <c r="D1220" s="146" t="str">
        <f>IF($A1220="","",IF(ISNA(_xlfn.XLOOKUP(TRIM($A1220),MASTER_Workers!$B$2:$B$474,MASTER_Workers!$B$2:$B$474)),"Master Missing","OK"))</f>
        <v>Master Missing</v>
      </c>
      <c r="E1220" s="146" t="str">
        <f>IF(A1220="","",IF(COUNTIF(Month_Engine!B:B,TRIM(J1220))&gt;0,"OK","Missing"))</f>
        <v>Missing</v>
      </c>
      <c r="F1220" s="146">
        <f t="shared" si="115"/>
        <v>31</v>
      </c>
      <c r="G1220" s="146">
        <f t="shared" si="116"/>
        <v>31</v>
      </c>
      <c r="H1220" s="150" t="str">
        <f t="shared" ref="H1220:H1283" si="117">IF(A1220="","",IF(AND(C1220="OK",D1220="OK",E1220="OK",F1220=DAY(EOMONTH(I1220,0))),"OK","Mismatch"))</f>
        <v>Mismatch</v>
      </c>
      <c r="I1220" s="432">
        <v>46234</v>
      </c>
      <c r="J1220" s="125" t="s">
        <v>1810</v>
      </c>
      <c r="K1220" s="125" t="s">
        <v>1811</v>
      </c>
      <c r="L1220" s="125">
        <v>24</v>
      </c>
      <c r="M1220" s="125">
        <v>0</v>
      </c>
      <c r="N1220" s="125">
        <v>4</v>
      </c>
      <c r="O1220" s="125">
        <v>0</v>
      </c>
      <c r="P1220" s="125">
        <v>3</v>
      </c>
      <c r="Q1220" s="125">
        <v>0</v>
      </c>
      <c r="S1220" s="146" t="str">
        <f t="shared" ref="S1220:S1283" si="118">IF(LEFT(A1220,6)="SV2PCO","Worker-SV2",
IF(LEFT(A1220,5)="SV2ST","Staff-SV2",
IF(LEFT(A1220,4)="SV2P","Worker-Com-SV2",
IF(LEFT(A1220,5)="SK1ST","Staff-1",
IF(LEFT(A1220,5)="SK3ST","Staff-3",
IF(LEFT(A1220,5)="SK1CW","Worker-1",
IF(LEFT(A1220,5)="SK3CW","Worker-3",
IF(LEFT(A1220,5)="SK1WK","Worker-Com-1",
IF(LEFT(A1220,5)="SK3WK","Worker-Com-3","")))))))))</f>
        <v>Staff-1</v>
      </c>
    </row>
    <row r="1221" spans="1:19" hidden="1" x14ac:dyDescent="0.45">
      <c r="A1221" s="144" t="str">
        <f t="shared" ref="A1221:A1284" si="119">IF(J1221="","",TRIM(J1221))</f>
        <v>SK1ST0015</v>
      </c>
      <c r="B1221" s="143" t="str">
        <f t="shared" ref="B1221:B1284" si="120">IF(A1221="","",TEXT(I1221,"MMMYYYY")&amp;"_"&amp;TRIM(J1221))</f>
        <v>Jul2026_SK1ST0015</v>
      </c>
      <c r="C1221" s="143" t="str">
        <f>IF(A1221="","",IF(COUNTIF($B$2:B1220,B1221)&gt;0,"⚠ DUPLICATE","OK"))</f>
        <v>OK</v>
      </c>
      <c r="D1221" s="146" t="str">
        <f>IF($A1221="","",IF(ISNA(_xlfn.XLOOKUP(TRIM($A1221),MASTER_Workers!$B$2:$B$474,MASTER_Workers!$B$2:$B$474)),"Master Missing","OK"))</f>
        <v>Master Missing</v>
      </c>
      <c r="E1221" s="146" t="str">
        <f>IF(A1221="","",IF(COUNTIF(Month_Engine!B:B,TRIM(J1221))&gt;0,"OK","Missing"))</f>
        <v>Missing</v>
      </c>
      <c r="F1221" s="146">
        <f t="shared" ref="F1221:F1284" si="121">IF(A1221="","",SUM(L1221:Q1221))</f>
        <v>31</v>
      </c>
      <c r="G1221" s="146">
        <f t="shared" si="116"/>
        <v>31</v>
      </c>
      <c r="H1221" s="150" t="str">
        <f t="shared" si="117"/>
        <v>Mismatch</v>
      </c>
      <c r="I1221" s="432">
        <v>46234</v>
      </c>
      <c r="J1221" s="125" t="s">
        <v>1812</v>
      </c>
      <c r="K1221" s="125" t="s">
        <v>1813</v>
      </c>
      <c r="L1221" s="125">
        <v>25</v>
      </c>
      <c r="M1221" s="125">
        <v>0</v>
      </c>
      <c r="N1221" s="125">
        <v>4</v>
      </c>
      <c r="O1221" s="125">
        <v>0</v>
      </c>
      <c r="P1221" s="125">
        <v>2</v>
      </c>
      <c r="Q1221" s="125">
        <v>0</v>
      </c>
      <c r="S1221" s="146" t="str">
        <f t="shared" si="118"/>
        <v>Staff-1</v>
      </c>
    </row>
    <row r="1222" spans="1:19" hidden="1" x14ac:dyDescent="0.45">
      <c r="A1222" s="144" t="str">
        <f t="shared" si="119"/>
        <v>SK1ST0016</v>
      </c>
      <c r="B1222" s="143" t="str">
        <f t="shared" si="120"/>
        <v>Jul2026_SK1ST0016</v>
      </c>
      <c r="C1222" s="143" t="str">
        <f>IF(A1222="","",IF(COUNTIF($B$2:B1221,B1222)&gt;0,"⚠ DUPLICATE","OK"))</f>
        <v>OK</v>
      </c>
      <c r="D1222" s="146" t="str">
        <f>IF($A1222="","",IF(ISNA(_xlfn.XLOOKUP(TRIM($A1222),MASTER_Workers!$B$2:$B$474,MASTER_Workers!$B$2:$B$474)),"Master Missing","OK"))</f>
        <v>Master Missing</v>
      </c>
      <c r="E1222" s="146" t="str">
        <f>IF(A1222="","",IF(COUNTIF(Month_Engine!B:B,TRIM(J1222))&gt;0,"OK","Missing"))</f>
        <v>Missing</v>
      </c>
      <c r="F1222" s="146">
        <f t="shared" si="121"/>
        <v>31</v>
      </c>
      <c r="G1222" s="146">
        <f t="shared" si="116"/>
        <v>31</v>
      </c>
      <c r="H1222" s="150" t="str">
        <f t="shared" si="117"/>
        <v>Mismatch</v>
      </c>
      <c r="I1222" s="432">
        <v>46234</v>
      </c>
      <c r="J1222" s="125" t="s">
        <v>1814</v>
      </c>
      <c r="K1222" s="125" t="s">
        <v>1815</v>
      </c>
      <c r="L1222" s="125">
        <v>24</v>
      </c>
      <c r="M1222" s="125">
        <v>0</v>
      </c>
      <c r="N1222" s="125">
        <v>4</v>
      </c>
      <c r="O1222" s="125">
        <v>0</v>
      </c>
      <c r="P1222" s="125">
        <v>3</v>
      </c>
      <c r="Q1222" s="125">
        <v>0</v>
      </c>
      <c r="S1222" s="146" t="str">
        <f t="shared" si="118"/>
        <v>Staff-1</v>
      </c>
    </row>
    <row r="1223" spans="1:19" hidden="1" x14ac:dyDescent="0.45">
      <c r="A1223" s="144" t="str">
        <f t="shared" si="119"/>
        <v>SK1ST0018</v>
      </c>
      <c r="B1223" s="143" t="str">
        <f t="shared" si="120"/>
        <v>Jul2026_SK1ST0018</v>
      </c>
      <c r="C1223" s="143" t="str">
        <f>IF(A1223="","",IF(COUNTIF($B$2:B1222,B1223)&gt;0,"⚠ DUPLICATE","OK"))</f>
        <v>OK</v>
      </c>
      <c r="D1223" s="146" t="str">
        <f>IF($A1223="","",IF(ISNA(_xlfn.XLOOKUP(TRIM($A1223),MASTER_Workers!$B$2:$B$474,MASTER_Workers!$B$2:$B$474)),"Master Missing","OK"))</f>
        <v>Master Missing</v>
      </c>
      <c r="E1223" s="146" t="str">
        <f>IF(A1223="","",IF(COUNTIF(Month_Engine!B:B,TRIM(J1223))&gt;0,"OK","Missing"))</f>
        <v>Missing</v>
      </c>
      <c r="F1223" s="146">
        <f t="shared" si="121"/>
        <v>31</v>
      </c>
      <c r="G1223" s="146">
        <f t="shared" si="116"/>
        <v>31</v>
      </c>
      <c r="H1223" s="150" t="str">
        <f t="shared" si="117"/>
        <v>Mismatch</v>
      </c>
      <c r="I1223" s="432">
        <v>46234</v>
      </c>
      <c r="J1223" s="125" t="s">
        <v>1816</v>
      </c>
      <c r="K1223" s="125" t="s">
        <v>1817</v>
      </c>
      <c r="L1223" s="125">
        <v>24</v>
      </c>
      <c r="M1223" s="125">
        <v>0</v>
      </c>
      <c r="N1223" s="125">
        <v>4</v>
      </c>
      <c r="O1223" s="125">
        <v>0</v>
      </c>
      <c r="P1223" s="125">
        <v>3</v>
      </c>
      <c r="Q1223" s="125">
        <v>0</v>
      </c>
      <c r="S1223" s="146" t="str">
        <f t="shared" si="118"/>
        <v>Staff-1</v>
      </c>
    </row>
    <row r="1224" spans="1:19" hidden="1" x14ac:dyDescent="0.45">
      <c r="A1224" s="144" t="str">
        <f t="shared" si="119"/>
        <v>SK1ST0021</v>
      </c>
      <c r="B1224" s="143" t="str">
        <f t="shared" si="120"/>
        <v>Jul2026_SK1ST0021</v>
      </c>
      <c r="C1224" s="143" t="str">
        <f>IF(A1224="","",IF(COUNTIF($B$2:B1223,B1224)&gt;0,"⚠ DUPLICATE","OK"))</f>
        <v>OK</v>
      </c>
      <c r="D1224" s="146" t="str">
        <f>IF($A1224="","",IF(ISNA(_xlfn.XLOOKUP(TRIM($A1224),MASTER_Workers!$B$2:$B$474,MASTER_Workers!$B$2:$B$474)),"Master Missing","OK"))</f>
        <v>Master Missing</v>
      </c>
      <c r="E1224" s="146" t="str">
        <f>IF(A1224="","",IF(COUNTIF(Month_Engine!B:B,TRIM(J1224))&gt;0,"OK","Missing"))</f>
        <v>Missing</v>
      </c>
      <c r="F1224" s="146">
        <f t="shared" si="121"/>
        <v>31</v>
      </c>
      <c r="G1224" s="146">
        <f t="shared" si="116"/>
        <v>31</v>
      </c>
      <c r="H1224" s="150" t="str">
        <f t="shared" si="117"/>
        <v>Mismatch</v>
      </c>
      <c r="I1224" s="432">
        <v>46234</v>
      </c>
      <c r="J1224" s="125" t="s">
        <v>1818</v>
      </c>
      <c r="K1224" s="125" t="s">
        <v>1819</v>
      </c>
      <c r="L1224" s="125">
        <v>24</v>
      </c>
      <c r="M1224" s="125">
        <v>0</v>
      </c>
      <c r="N1224" s="125">
        <v>4</v>
      </c>
      <c r="O1224" s="125">
        <v>0</v>
      </c>
      <c r="P1224" s="125">
        <v>3</v>
      </c>
      <c r="Q1224" s="125">
        <v>0</v>
      </c>
      <c r="S1224" s="146" t="str">
        <f t="shared" si="118"/>
        <v>Staff-1</v>
      </c>
    </row>
    <row r="1225" spans="1:19" hidden="1" x14ac:dyDescent="0.45">
      <c r="A1225" s="144" t="str">
        <f t="shared" si="119"/>
        <v>SK1ST0022</v>
      </c>
      <c r="B1225" s="143" t="str">
        <f t="shared" si="120"/>
        <v>Jul2026_SK1ST0022</v>
      </c>
      <c r="C1225" s="143" t="str">
        <f>IF(A1225="","",IF(COUNTIF($B$2:B1224,B1225)&gt;0,"⚠ DUPLICATE","OK"))</f>
        <v>OK</v>
      </c>
      <c r="D1225" s="146" t="str">
        <f>IF($A1225="","",IF(ISNA(_xlfn.XLOOKUP(TRIM($A1225),MASTER_Workers!$B$2:$B$474,MASTER_Workers!$B$2:$B$474)),"Master Missing","OK"))</f>
        <v>Master Missing</v>
      </c>
      <c r="E1225" s="146" t="str">
        <f>IF(A1225="","",IF(COUNTIF(Month_Engine!B:B,TRIM(J1225))&gt;0,"OK","Missing"))</f>
        <v>Missing</v>
      </c>
      <c r="F1225" s="146">
        <f t="shared" si="121"/>
        <v>31</v>
      </c>
      <c r="G1225" s="146">
        <f t="shared" si="116"/>
        <v>31</v>
      </c>
      <c r="H1225" s="150" t="str">
        <f t="shared" si="117"/>
        <v>Mismatch</v>
      </c>
      <c r="I1225" s="432">
        <v>46234</v>
      </c>
      <c r="J1225" s="125" t="s">
        <v>1820</v>
      </c>
      <c r="K1225" s="125" t="s">
        <v>1821</v>
      </c>
      <c r="L1225" s="125">
        <v>23.5</v>
      </c>
      <c r="M1225" s="125">
        <v>0</v>
      </c>
      <c r="N1225" s="125">
        <v>4</v>
      </c>
      <c r="O1225" s="125">
        <v>0</v>
      </c>
      <c r="P1225" s="125">
        <v>3.5</v>
      </c>
      <c r="Q1225" s="125">
        <v>0</v>
      </c>
      <c r="S1225" s="146" t="str">
        <f t="shared" si="118"/>
        <v>Staff-1</v>
      </c>
    </row>
    <row r="1226" spans="1:19" hidden="1" x14ac:dyDescent="0.45">
      <c r="A1226" s="144" t="str">
        <f t="shared" si="119"/>
        <v>SK1ST0024</v>
      </c>
      <c r="B1226" s="143" t="str">
        <f t="shared" si="120"/>
        <v>Jul2026_SK1ST0024</v>
      </c>
      <c r="C1226" s="143" t="str">
        <f>IF(A1226="","",IF(COUNTIF($B$2:B1225,B1226)&gt;0,"⚠ DUPLICATE","OK"))</f>
        <v>OK</v>
      </c>
      <c r="D1226" s="146" t="str">
        <f>IF($A1226="","",IF(ISNA(_xlfn.XLOOKUP(TRIM($A1226),MASTER_Workers!$B$2:$B$474,MASTER_Workers!$B$2:$B$474)),"Master Missing","OK"))</f>
        <v>Master Missing</v>
      </c>
      <c r="E1226" s="146" t="str">
        <f>IF(A1226="","",IF(COUNTIF(Month_Engine!B:B,TRIM(J1226))&gt;0,"OK","Missing"))</f>
        <v>Missing</v>
      </c>
      <c r="F1226" s="146">
        <f t="shared" si="121"/>
        <v>31</v>
      </c>
      <c r="G1226" s="146">
        <f t="shared" si="116"/>
        <v>31</v>
      </c>
      <c r="H1226" s="150" t="str">
        <f t="shared" si="117"/>
        <v>Mismatch</v>
      </c>
      <c r="I1226" s="432">
        <v>46234</v>
      </c>
      <c r="J1226" s="125" t="s">
        <v>1822</v>
      </c>
      <c r="K1226" s="125" t="s">
        <v>1823</v>
      </c>
      <c r="L1226" s="125">
        <v>25</v>
      </c>
      <c r="M1226" s="125">
        <v>0</v>
      </c>
      <c r="N1226" s="125">
        <v>4</v>
      </c>
      <c r="O1226" s="125">
        <v>0</v>
      </c>
      <c r="P1226" s="125">
        <v>2</v>
      </c>
      <c r="Q1226" s="125">
        <v>0</v>
      </c>
      <c r="S1226" s="146" t="str">
        <f t="shared" si="118"/>
        <v>Staff-1</v>
      </c>
    </row>
    <row r="1227" spans="1:19" hidden="1" x14ac:dyDescent="0.45">
      <c r="A1227" s="144" t="str">
        <f t="shared" si="119"/>
        <v>SK1ST0028</v>
      </c>
      <c r="B1227" s="143" t="str">
        <f t="shared" si="120"/>
        <v>Jul2026_SK1ST0028</v>
      </c>
      <c r="C1227" s="143" t="str">
        <f>IF(A1227="","",IF(COUNTIF($B$2:B1226,B1227)&gt;0,"⚠ DUPLICATE","OK"))</f>
        <v>OK</v>
      </c>
      <c r="D1227" s="146" t="str">
        <f>IF($A1227="","",IF(ISNA(_xlfn.XLOOKUP(TRIM($A1227),MASTER_Workers!$B$2:$B$474,MASTER_Workers!$B$2:$B$474)),"Master Missing","OK"))</f>
        <v>Master Missing</v>
      </c>
      <c r="E1227" s="146" t="str">
        <f>IF(A1227="","",IF(COUNTIF(Month_Engine!B:B,TRIM(J1227))&gt;0,"OK","Missing"))</f>
        <v>Missing</v>
      </c>
      <c r="F1227" s="146">
        <f t="shared" si="121"/>
        <v>31</v>
      </c>
      <c r="G1227" s="146">
        <f t="shared" si="116"/>
        <v>31</v>
      </c>
      <c r="H1227" s="150" t="str">
        <f t="shared" si="117"/>
        <v>Mismatch</v>
      </c>
      <c r="I1227" s="432">
        <v>46234</v>
      </c>
      <c r="J1227" s="125" t="s">
        <v>1824</v>
      </c>
      <c r="K1227" s="125" t="s">
        <v>1825</v>
      </c>
      <c r="L1227" s="125">
        <v>25</v>
      </c>
      <c r="M1227" s="125">
        <v>0</v>
      </c>
      <c r="N1227" s="125">
        <v>4</v>
      </c>
      <c r="O1227" s="125">
        <v>0</v>
      </c>
      <c r="P1227" s="125">
        <v>2</v>
      </c>
      <c r="Q1227" s="125">
        <v>0</v>
      </c>
      <c r="S1227" s="146" t="str">
        <f t="shared" si="118"/>
        <v>Staff-1</v>
      </c>
    </row>
    <row r="1228" spans="1:19" hidden="1" x14ac:dyDescent="0.45">
      <c r="A1228" s="144" t="str">
        <f t="shared" si="119"/>
        <v>SK1ST0033</v>
      </c>
      <c r="B1228" s="143" t="str">
        <f t="shared" si="120"/>
        <v>Jul2026_SK1ST0033</v>
      </c>
      <c r="C1228" s="143" t="str">
        <f>IF(A1228="","",IF(COUNTIF($B$2:B1227,B1228)&gt;0,"⚠ DUPLICATE","OK"))</f>
        <v>OK</v>
      </c>
      <c r="D1228" s="146" t="str">
        <f>IF($A1228="","",IF(ISNA(_xlfn.XLOOKUP(TRIM($A1228),MASTER_Workers!$B$2:$B$474,MASTER_Workers!$B$2:$B$474)),"Master Missing","OK"))</f>
        <v>Master Missing</v>
      </c>
      <c r="E1228" s="146" t="str">
        <f>IF(A1228="","",IF(COUNTIF(Month_Engine!B:B,TRIM(J1228))&gt;0,"OK","Missing"))</f>
        <v>Missing</v>
      </c>
      <c r="F1228" s="146">
        <f t="shared" si="121"/>
        <v>31</v>
      </c>
      <c r="G1228" s="146">
        <f t="shared" ref="G1228:G1291" si="122">IF(A1228="","",L1228+O1228+P1228+R1228+IF(OR(LEFT(TRIM(J1228),9)="SK1WK0101",ISNUMBER(SEARCH("Staff",S1228))),N1228,0))</f>
        <v>31</v>
      </c>
      <c r="H1228" s="150" t="str">
        <f t="shared" si="117"/>
        <v>Mismatch</v>
      </c>
      <c r="I1228" s="432">
        <v>46234</v>
      </c>
      <c r="J1228" s="125" t="s">
        <v>1826</v>
      </c>
      <c r="K1228" s="125" t="s">
        <v>1827</v>
      </c>
      <c r="L1228" s="125">
        <v>21</v>
      </c>
      <c r="M1228" s="125">
        <v>0</v>
      </c>
      <c r="N1228" s="125">
        <v>4</v>
      </c>
      <c r="O1228" s="125">
        <v>0</v>
      </c>
      <c r="P1228" s="125">
        <v>6</v>
      </c>
      <c r="Q1228" s="125">
        <v>0</v>
      </c>
      <c r="S1228" s="146" t="str">
        <f t="shared" si="118"/>
        <v>Staff-1</v>
      </c>
    </row>
    <row r="1229" spans="1:19" hidden="1" x14ac:dyDescent="0.45">
      <c r="A1229" s="144" t="str">
        <f t="shared" si="119"/>
        <v>SK1ST0034</v>
      </c>
      <c r="B1229" s="143" t="str">
        <f t="shared" si="120"/>
        <v>Jul2026_SK1ST0034</v>
      </c>
      <c r="C1229" s="143" t="str">
        <f>IF(A1229="","",IF(COUNTIF($B$2:B1228,B1229)&gt;0,"⚠ DUPLICATE","OK"))</f>
        <v>OK</v>
      </c>
      <c r="D1229" s="146" t="str">
        <f>IF($A1229="","",IF(ISNA(_xlfn.XLOOKUP(TRIM($A1229),MASTER_Workers!$B$2:$B$474,MASTER_Workers!$B$2:$B$474)),"Master Missing","OK"))</f>
        <v>Master Missing</v>
      </c>
      <c r="E1229" s="146" t="str">
        <f>IF(A1229="","",IF(COUNTIF(Month_Engine!B:B,TRIM(J1229))&gt;0,"OK","Missing"))</f>
        <v>Missing</v>
      </c>
      <c r="F1229" s="146">
        <f t="shared" si="121"/>
        <v>31</v>
      </c>
      <c r="G1229" s="146">
        <f t="shared" si="122"/>
        <v>31</v>
      </c>
      <c r="H1229" s="150" t="str">
        <f t="shared" si="117"/>
        <v>Mismatch</v>
      </c>
      <c r="I1229" s="432">
        <v>46234</v>
      </c>
      <c r="J1229" s="125" t="s">
        <v>1828</v>
      </c>
      <c r="K1229" s="125" t="s">
        <v>1829</v>
      </c>
      <c r="L1229" s="125">
        <v>24.5</v>
      </c>
      <c r="M1229" s="125">
        <v>0</v>
      </c>
      <c r="N1229" s="125">
        <v>4</v>
      </c>
      <c r="O1229" s="125">
        <v>0</v>
      </c>
      <c r="P1229" s="125">
        <v>2.5</v>
      </c>
      <c r="Q1229" s="125">
        <v>0</v>
      </c>
      <c r="S1229" s="146" t="str">
        <f t="shared" si="118"/>
        <v>Staff-1</v>
      </c>
    </row>
    <row r="1230" spans="1:19" hidden="1" x14ac:dyDescent="0.45">
      <c r="A1230" s="144" t="str">
        <f t="shared" si="119"/>
        <v>SK1ST0036</v>
      </c>
      <c r="B1230" s="143" t="str">
        <f t="shared" si="120"/>
        <v>Jul2026_SK1ST0036</v>
      </c>
      <c r="C1230" s="143" t="str">
        <f>IF(A1230="","",IF(COUNTIF($B$2:B1229,B1230)&gt;0,"⚠ DUPLICATE","OK"))</f>
        <v>OK</v>
      </c>
      <c r="D1230" s="146" t="str">
        <f>IF($A1230="","",IF(ISNA(_xlfn.XLOOKUP(TRIM($A1230),MASTER_Workers!$B$2:$B$474,MASTER_Workers!$B$2:$B$474)),"Master Missing","OK"))</f>
        <v>Master Missing</v>
      </c>
      <c r="E1230" s="146" t="str">
        <f>IF(A1230="","",IF(COUNTIF(Month_Engine!B:B,TRIM(J1230))&gt;0,"OK","Missing"))</f>
        <v>Missing</v>
      </c>
      <c r="F1230" s="146">
        <f t="shared" si="121"/>
        <v>31</v>
      </c>
      <c r="G1230" s="146">
        <f t="shared" si="122"/>
        <v>31</v>
      </c>
      <c r="H1230" s="150" t="str">
        <f t="shared" si="117"/>
        <v>Mismatch</v>
      </c>
      <c r="I1230" s="432">
        <v>46234</v>
      </c>
      <c r="J1230" s="125" t="s">
        <v>1830</v>
      </c>
      <c r="K1230" s="125" t="s">
        <v>1831</v>
      </c>
      <c r="L1230" s="125">
        <v>27</v>
      </c>
      <c r="M1230" s="125">
        <v>0</v>
      </c>
      <c r="N1230" s="125">
        <v>4</v>
      </c>
      <c r="O1230" s="125">
        <v>0</v>
      </c>
      <c r="P1230" s="125">
        <v>0</v>
      </c>
      <c r="Q1230" s="125">
        <v>0</v>
      </c>
      <c r="S1230" s="146" t="str">
        <f t="shared" si="118"/>
        <v>Staff-1</v>
      </c>
    </row>
    <row r="1231" spans="1:19" hidden="1" x14ac:dyDescent="0.45">
      <c r="A1231" s="144" t="str">
        <f t="shared" si="119"/>
        <v>SK1ST0048</v>
      </c>
      <c r="B1231" s="143" t="str">
        <f t="shared" si="120"/>
        <v>Jul2026_SK1ST0048</v>
      </c>
      <c r="C1231" s="143" t="str">
        <f>IF(A1231="","",IF(COUNTIF($B$2:B1230,B1231)&gt;0,"⚠ DUPLICATE","OK"))</f>
        <v>OK</v>
      </c>
      <c r="D1231" s="146" t="str">
        <f>IF($A1231="","",IF(ISNA(_xlfn.XLOOKUP(TRIM($A1231),MASTER_Workers!$B$2:$B$474,MASTER_Workers!$B$2:$B$474)),"Master Missing","OK"))</f>
        <v>Master Missing</v>
      </c>
      <c r="E1231" s="146" t="str">
        <f>IF(A1231="","",IF(COUNTIF(Month_Engine!B:B,TRIM(J1231))&gt;0,"OK","Missing"))</f>
        <v>Missing</v>
      </c>
      <c r="F1231" s="146">
        <f t="shared" si="121"/>
        <v>31</v>
      </c>
      <c r="G1231" s="146">
        <f t="shared" si="122"/>
        <v>31</v>
      </c>
      <c r="H1231" s="150" t="str">
        <f t="shared" si="117"/>
        <v>Mismatch</v>
      </c>
      <c r="I1231" s="432">
        <v>46234</v>
      </c>
      <c r="J1231" s="125" t="s">
        <v>1832</v>
      </c>
      <c r="K1231" s="125" t="s">
        <v>1833</v>
      </c>
      <c r="L1231" s="125">
        <v>24</v>
      </c>
      <c r="M1231" s="125">
        <v>0</v>
      </c>
      <c r="N1231" s="125">
        <v>4</v>
      </c>
      <c r="O1231" s="125">
        <v>0</v>
      </c>
      <c r="P1231" s="125">
        <v>3</v>
      </c>
      <c r="Q1231" s="125">
        <v>0</v>
      </c>
      <c r="S1231" s="146" t="str">
        <f t="shared" si="118"/>
        <v>Staff-1</v>
      </c>
    </row>
    <row r="1232" spans="1:19" hidden="1" x14ac:dyDescent="0.45">
      <c r="A1232" s="144" t="str">
        <f t="shared" si="119"/>
        <v>SK1ST0067</v>
      </c>
      <c r="B1232" s="143" t="str">
        <f t="shared" si="120"/>
        <v>Jul2026_SK1ST0067</v>
      </c>
      <c r="C1232" s="143" t="str">
        <f>IF(A1232="","",IF(COUNTIF($B$2:B1231,B1232)&gt;0,"⚠ DUPLICATE","OK"))</f>
        <v>OK</v>
      </c>
      <c r="D1232" s="146" t="str">
        <f>IF($A1232="","",IF(ISNA(_xlfn.XLOOKUP(TRIM($A1232),MASTER_Workers!$B$2:$B$474,MASTER_Workers!$B$2:$B$474)),"Master Missing","OK"))</f>
        <v>Master Missing</v>
      </c>
      <c r="E1232" s="146" t="str">
        <f>IF(A1232="","",IF(COUNTIF(Month_Engine!B:B,TRIM(J1232))&gt;0,"OK","Missing"))</f>
        <v>Missing</v>
      </c>
      <c r="F1232" s="146">
        <f t="shared" si="121"/>
        <v>31</v>
      </c>
      <c r="G1232" s="146">
        <f t="shared" si="122"/>
        <v>31</v>
      </c>
      <c r="H1232" s="150" t="str">
        <f t="shared" si="117"/>
        <v>Mismatch</v>
      </c>
      <c r="I1232" s="432">
        <v>46234</v>
      </c>
      <c r="J1232" s="125" t="s">
        <v>1834</v>
      </c>
      <c r="K1232" s="125" t="s">
        <v>2047</v>
      </c>
      <c r="L1232" s="125">
        <v>25</v>
      </c>
      <c r="M1232" s="125">
        <v>0</v>
      </c>
      <c r="N1232" s="125">
        <v>4</v>
      </c>
      <c r="O1232" s="125">
        <v>0</v>
      </c>
      <c r="P1232" s="125">
        <v>2</v>
      </c>
      <c r="Q1232" s="125">
        <v>0</v>
      </c>
      <c r="S1232" s="146" t="str">
        <f t="shared" si="118"/>
        <v>Staff-1</v>
      </c>
    </row>
    <row r="1233" spans="1:20" hidden="1" x14ac:dyDescent="0.45">
      <c r="A1233" s="144" t="str">
        <f t="shared" si="119"/>
        <v>SK1ST0077</v>
      </c>
      <c r="B1233" s="143" t="str">
        <f t="shared" si="120"/>
        <v>Jul2026_SK1ST0077</v>
      </c>
      <c r="C1233" s="143" t="str">
        <f>IF(A1233="","",IF(COUNTIF($B$2:B1232,B1233)&gt;0,"⚠ DUPLICATE","OK"))</f>
        <v>OK</v>
      </c>
      <c r="D1233" s="146" t="str">
        <f>IF($A1233="","",IF(ISNA(_xlfn.XLOOKUP(TRIM($A1233),MASTER_Workers!$B$2:$B$474,MASTER_Workers!$B$2:$B$474)),"Master Missing","OK"))</f>
        <v>Master Missing</v>
      </c>
      <c r="E1233" s="146" t="str">
        <f>IF(A1233="","",IF(COUNTIF(Month_Engine!B:B,TRIM(J1233))&gt;0,"OK","Missing"))</f>
        <v>Missing</v>
      </c>
      <c r="F1233" s="146">
        <f t="shared" si="121"/>
        <v>31</v>
      </c>
      <c r="G1233" s="146">
        <f t="shared" si="122"/>
        <v>31</v>
      </c>
      <c r="H1233" s="150" t="str">
        <f t="shared" si="117"/>
        <v>Mismatch</v>
      </c>
      <c r="I1233" s="432">
        <v>46234</v>
      </c>
      <c r="J1233" s="125" t="s">
        <v>1836</v>
      </c>
      <c r="K1233" s="125" t="s">
        <v>1837</v>
      </c>
      <c r="L1233" s="125">
        <v>26</v>
      </c>
      <c r="M1233" s="125">
        <v>0</v>
      </c>
      <c r="N1233" s="125">
        <v>4</v>
      </c>
      <c r="O1233" s="125">
        <v>0</v>
      </c>
      <c r="P1233" s="125">
        <v>1</v>
      </c>
      <c r="Q1233" s="125">
        <v>0</v>
      </c>
      <c r="S1233" s="146" t="str">
        <f t="shared" si="118"/>
        <v>Staff-1</v>
      </c>
    </row>
    <row r="1234" spans="1:20" hidden="1" x14ac:dyDescent="0.45">
      <c r="A1234" s="144" t="str">
        <f t="shared" si="119"/>
        <v>SK1ST0079</v>
      </c>
      <c r="B1234" s="143" t="str">
        <f t="shared" si="120"/>
        <v>Jul2026_SK1ST0079</v>
      </c>
      <c r="C1234" s="143" t="str">
        <f>IF(A1234="","",IF(COUNTIF($B$2:B1233,B1234)&gt;0,"⚠ DUPLICATE","OK"))</f>
        <v>OK</v>
      </c>
      <c r="D1234" s="146" t="str">
        <f>IF($A1234="","",IF(ISNA(_xlfn.XLOOKUP(TRIM($A1234),MASTER_Workers!$B$2:$B$474,MASTER_Workers!$B$2:$B$474)),"Master Missing","OK"))</f>
        <v>Master Missing</v>
      </c>
      <c r="E1234" s="146" t="str">
        <f>IF(A1234="","",IF(COUNTIF(Month_Engine!B:B,TRIM(J1234))&gt;0,"OK","Missing"))</f>
        <v>Missing</v>
      </c>
      <c r="F1234" s="146">
        <f t="shared" si="121"/>
        <v>31</v>
      </c>
      <c r="G1234" s="146">
        <f t="shared" si="122"/>
        <v>31</v>
      </c>
      <c r="H1234" s="150" t="str">
        <f t="shared" si="117"/>
        <v>Mismatch</v>
      </c>
      <c r="I1234" s="432">
        <v>46234</v>
      </c>
      <c r="J1234" s="125" t="s">
        <v>1838</v>
      </c>
      <c r="K1234" s="125" t="s">
        <v>1839</v>
      </c>
      <c r="L1234" s="125">
        <v>19</v>
      </c>
      <c r="M1234" s="125">
        <v>0</v>
      </c>
      <c r="N1234" s="125">
        <v>6</v>
      </c>
      <c r="O1234" s="125">
        <v>0</v>
      </c>
      <c r="P1234" s="125">
        <v>6</v>
      </c>
      <c r="Q1234" s="125">
        <v>0</v>
      </c>
      <c r="S1234" s="146" t="str">
        <f t="shared" si="118"/>
        <v>Staff-1</v>
      </c>
    </row>
    <row r="1235" spans="1:20" hidden="1" x14ac:dyDescent="0.45">
      <c r="A1235" s="144" t="str">
        <f t="shared" si="119"/>
        <v>SK1ST0081</v>
      </c>
      <c r="B1235" s="143" t="str">
        <f t="shared" si="120"/>
        <v>Jul2026_SK1ST0081</v>
      </c>
      <c r="C1235" s="143" t="str">
        <f>IF(A1235="","",IF(COUNTIF($B$2:B1234,B1235)&gt;0,"⚠ DUPLICATE","OK"))</f>
        <v>OK</v>
      </c>
      <c r="D1235" s="146" t="str">
        <f>IF($A1235="","",IF(ISNA(_xlfn.XLOOKUP(TRIM($A1235),MASTER_Workers!$B$2:$B$474,MASTER_Workers!$B$2:$B$474)),"Master Missing","OK"))</f>
        <v>Master Missing</v>
      </c>
      <c r="E1235" s="146" t="str">
        <f>IF(A1235="","",IF(COUNTIF(Month_Engine!B:B,TRIM(J1235))&gt;0,"OK","Missing"))</f>
        <v>Missing</v>
      </c>
      <c r="F1235" s="146">
        <f t="shared" si="121"/>
        <v>31</v>
      </c>
      <c r="G1235" s="146">
        <f t="shared" si="122"/>
        <v>31</v>
      </c>
      <c r="H1235" s="150" t="str">
        <f t="shared" si="117"/>
        <v>Mismatch</v>
      </c>
      <c r="I1235" s="432">
        <v>46234</v>
      </c>
      <c r="J1235" s="125" t="s">
        <v>1840</v>
      </c>
      <c r="K1235" s="125" t="s">
        <v>1841</v>
      </c>
      <c r="L1235" s="125">
        <v>25</v>
      </c>
      <c r="M1235" s="125">
        <v>0</v>
      </c>
      <c r="N1235" s="125">
        <v>4</v>
      </c>
      <c r="O1235" s="125">
        <v>0</v>
      </c>
      <c r="P1235" s="125">
        <v>2</v>
      </c>
      <c r="Q1235" s="125">
        <v>0</v>
      </c>
      <c r="S1235" s="146" t="str">
        <f t="shared" si="118"/>
        <v>Staff-1</v>
      </c>
    </row>
    <row r="1236" spans="1:20" hidden="1" x14ac:dyDescent="0.45">
      <c r="A1236" s="144" t="str">
        <f t="shared" si="119"/>
        <v>SK1ST0084</v>
      </c>
      <c r="B1236" s="143" t="str">
        <f t="shared" si="120"/>
        <v>Jul2026_SK1ST0084</v>
      </c>
      <c r="C1236" s="143" t="str">
        <f>IF(A1236="","",IF(COUNTIF($B$2:B1235,B1236)&gt;0,"⚠ DUPLICATE","OK"))</f>
        <v>OK</v>
      </c>
      <c r="D1236" s="146" t="str">
        <f>IF($A1236="","",IF(ISNA(_xlfn.XLOOKUP(TRIM($A1236),MASTER_Workers!$B$2:$B$474,MASTER_Workers!$B$2:$B$474)),"Master Missing","OK"))</f>
        <v>Master Missing</v>
      </c>
      <c r="E1236" s="146" t="str">
        <f>IF(A1236="","",IF(COUNTIF(Month_Engine!B:B,TRIM(J1236))&gt;0,"OK","Missing"))</f>
        <v>Missing</v>
      </c>
      <c r="F1236" s="146">
        <f t="shared" si="121"/>
        <v>31</v>
      </c>
      <c r="G1236" s="146">
        <f t="shared" si="122"/>
        <v>31</v>
      </c>
      <c r="H1236" s="150" t="str">
        <f t="shared" si="117"/>
        <v>Mismatch</v>
      </c>
      <c r="I1236" s="432">
        <v>46234</v>
      </c>
      <c r="J1236" s="125" t="s">
        <v>1842</v>
      </c>
      <c r="K1236" s="125" t="s">
        <v>1843</v>
      </c>
      <c r="L1236" s="125">
        <v>26</v>
      </c>
      <c r="M1236" s="125">
        <v>0</v>
      </c>
      <c r="N1236" s="125">
        <v>4</v>
      </c>
      <c r="O1236" s="125">
        <v>0</v>
      </c>
      <c r="P1236" s="125">
        <v>1</v>
      </c>
      <c r="Q1236" s="125">
        <v>0</v>
      </c>
      <c r="S1236" s="146" t="str">
        <f t="shared" si="118"/>
        <v>Staff-1</v>
      </c>
    </row>
    <row r="1237" spans="1:20" hidden="1" x14ac:dyDescent="0.45">
      <c r="A1237" s="144" t="str">
        <f t="shared" si="119"/>
        <v>SK1ST0086</v>
      </c>
      <c r="B1237" s="143" t="str">
        <f t="shared" si="120"/>
        <v>Jul2026_SK1ST0086</v>
      </c>
      <c r="C1237" s="143" t="str">
        <f>IF(A1237="","",IF(COUNTIF($B$2:B1236,B1237)&gt;0,"⚠ DUPLICATE","OK"))</f>
        <v>OK</v>
      </c>
      <c r="D1237" s="146" t="str">
        <f>IF($A1237="","",IF(ISNA(_xlfn.XLOOKUP(TRIM($A1237),MASTER_Workers!$B$2:$B$474,MASTER_Workers!$B$2:$B$474)),"Master Missing","OK"))</f>
        <v>Master Missing</v>
      </c>
      <c r="E1237" s="146" t="str">
        <f>IF(A1237="","",IF(COUNTIF(Month_Engine!B:B,TRIM(J1237))&gt;0,"OK","Missing"))</f>
        <v>Missing</v>
      </c>
      <c r="F1237" s="146">
        <f t="shared" si="121"/>
        <v>31</v>
      </c>
      <c r="G1237" s="146">
        <f t="shared" si="122"/>
        <v>31</v>
      </c>
      <c r="H1237" s="150" t="str">
        <f t="shared" si="117"/>
        <v>Mismatch</v>
      </c>
      <c r="I1237" s="432">
        <v>46234</v>
      </c>
      <c r="J1237" s="125" t="s">
        <v>1844</v>
      </c>
      <c r="K1237" s="125" t="s">
        <v>1845</v>
      </c>
      <c r="L1237" s="125">
        <v>12.5</v>
      </c>
      <c r="M1237" s="125">
        <v>0</v>
      </c>
      <c r="N1237" s="125">
        <v>2</v>
      </c>
      <c r="O1237" s="125">
        <v>0</v>
      </c>
      <c r="P1237" s="125">
        <v>16.5</v>
      </c>
      <c r="Q1237" s="125">
        <v>0</v>
      </c>
      <c r="S1237" s="146" t="str">
        <f t="shared" si="118"/>
        <v>Staff-1</v>
      </c>
    </row>
    <row r="1238" spans="1:20" hidden="1" x14ac:dyDescent="0.45">
      <c r="A1238" s="144" t="str">
        <f t="shared" si="119"/>
        <v>SK1ST0088</v>
      </c>
      <c r="B1238" s="143" t="str">
        <f t="shared" si="120"/>
        <v>Jul2026_SK1ST0088</v>
      </c>
      <c r="C1238" s="143" t="str">
        <f>IF(A1238="","",IF(COUNTIF($B$2:B1237,B1238)&gt;0,"⚠ DUPLICATE","OK"))</f>
        <v>OK</v>
      </c>
      <c r="D1238" s="146" t="str">
        <f>IF($A1238="","",IF(ISNA(_xlfn.XLOOKUP(TRIM($A1238),MASTER_Workers!$B$2:$B$474,MASTER_Workers!$B$2:$B$474)),"Master Missing","OK"))</f>
        <v>Master Missing</v>
      </c>
      <c r="E1238" s="146" t="str">
        <f>IF(A1238="","",IF(COUNTIF(Month_Engine!B:B,TRIM(J1238))&gt;0,"OK","Missing"))</f>
        <v>Missing</v>
      </c>
      <c r="F1238" s="146">
        <f t="shared" si="121"/>
        <v>31</v>
      </c>
      <c r="G1238" s="146">
        <f t="shared" si="122"/>
        <v>30</v>
      </c>
      <c r="H1238" s="150" t="str">
        <f t="shared" si="117"/>
        <v>Mismatch</v>
      </c>
      <c r="I1238" s="432">
        <v>46234</v>
      </c>
      <c r="J1238" s="125" t="s">
        <v>1846</v>
      </c>
      <c r="K1238" s="125" t="s">
        <v>1847</v>
      </c>
      <c r="L1238" s="125">
        <v>25</v>
      </c>
      <c r="M1238" s="125">
        <v>1</v>
      </c>
      <c r="N1238" s="125">
        <v>4</v>
      </c>
      <c r="O1238" s="125">
        <v>0</v>
      </c>
      <c r="P1238" s="125">
        <v>1</v>
      </c>
      <c r="Q1238" s="125">
        <v>0</v>
      </c>
      <c r="S1238" s="146" t="str">
        <f t="shared" si="118"/>
        <v>Staff-1</v>
      </c>
    </row>
    <row r="1239" spans="1:20" hidden="1" x14ac:dyDescent="0.45">
      <c r="A1239" s="144" t="str">
        <f t="shared" si="119"/>
        <v>SK1ST0091</v>
      </c>
      <c r="B1239" s="143" t="str">
        <f t="shared" si="120"/>
        <v>Jul2026_SK1ST0091</v>
      </c>
      <c r="C1239" s="143" t="str">
        <f>IF(A1239="","",IF(COUNTIF($B$2:B1238,B1239)&gt;0,"⚠ DUPLICATE","OK"))</f>
        <v>OK</v>
      </c>
      <c r="D1239" s="146" t="str">
        <f>IF($A1239="","",IF(ISNA(_xlfn.XLOOKUP(TRIM($A1239),MASTER_Workers!$B$2:$B$474,MASTER_Workers!$B$2:$B$474)),"Master Missing","OK"))</f>
        <v>Master Missing</v>
      </c>
      <c r="E1239" s="146" t="str">
        <f>IF(A1239="","",IF(COUNTIF(Month_Engine!B:B,TRIM(J1239))&gt;0,"OK","Missing"))</f>
        <v>Missing</v>
      </c>
      <c r="F1239" s="146">
        <f t="shared" si="121"/>
        <v>31</v>
      </c>
      <c r="G1239" s="146">
        <f t="shared" si="122"/>
        <v>30</v>
      </c>
      <c r="H1239" s="150" t="str">
        <f t="shared" si="117"/>
        <v>Mismatch</v>
      </c>
      <c r="I1239" s="432">
        <v>46234</v>
      </c>
      <c r="J1239" s="125" t="s">
        <v>1848</v>
      </c>
      <c r="K1239" s="125" t="s">
        <v>1849</v>
      </c>
      <c r="L1239" s="125">
        <v>25</v>
      </c>
      <c r="M1239" s="125">
        <v>1</v>
      </c>
      <c r="N1239" s="125">
        <v>4</v>
      </c>
      <c r="O1239" s="125">
        <v>0</v>
      </c>
      <c r="P1239" s="125">
        <v>1</v>
      </c>
      <c r="Q1239" s="125">
        <v>0</v>
      </c>
      <c r="S1239" s="146" t="str">
        <f t="shared" si="118"/>
        <v>Staff-1</v>
      </c>
    </row>
    <row r="1240" spans="1:20" hidden="1" x14ac:dyDescent="0.45">
      <c r="A1240" s="144" t="str">
        <f t="shared" si="119"/>
        <v>SK1ST0092</v>
      </c>
      <c r="B1240" s="143" t="str">
        <f t="shared" si="120"/>
        <v>Jul2026_SK1ST0092</v>
      </c>
      <c r="C1240" s="143" t="str">
        <f>IF(A1240="","",IF(COUNTIF($B$2:B1239,B1240)&gt;0,"⚠ DUPLICATE","OK"))</f>
        <v>OK</v>
      </c>
      <c r="D1240" s="146" t="str">
        <f>IF($A1240="","",IF(ISNA(_xlfn.XLOOKUP(TRIM($A1240),MASTER_Workers!$B$2:$B$474,MASTER_Workers!$B$2:$B$474)),"Master Missing","OK"))</f>
        <v>Master Missing</v>
      </c>
      <c r="E1240" s="146" t="str">
        <f>IF(A1240="","",IF(COUNTIF(Month_Engine!B:B,TRIM(J1240))&gt;0,"OK","Missing"))</f>
        <v>Missing</v>
      </c>
      <c r="F1240" s="146">
        <f t="shared" si="121"/>
        <v>31</v>
      </c>
      <c r="G1240" s="146">
        <f t="shared" si="122"/>
        <v>25.5</v>
      </c>
      <c r="H1240" s="150" t="str">
        <f t="shared" si="117"/>
        <v>Mismatch</v>
      </c>
      <c r="I1240" s="432">
        <v>46234</v>
      </c>
      <c r="J1240" s="125" t="s">
        <v>1850</v>
      </c>
      <c r="K1240" s="125" t="s">
        <v>1851</v>
      </c>
      <c r="L1240" s="125">
        <v>20.5</v>
      </c>
      <c r="M1240" s="125">
        <v>5.5</v>
      </c>
      <c r="N1240" s="125">
        <v>4</v>
      </c>
      <c r="O1240" s="125">
        <v>0</v>
      </c>
      <c r="P1240" s="125">
        <v>1</v>
      </c>
      <c r="Q1240" s="125">
        <v>0</v>
      </c>
      <c r="S1240" s="146" t="str">
        <f t="shared" si="118"/>
        <v>Staff-1</v>
      </c>
    </row>
    <row r="1241" spans="1:20" x14ac:dyDescent="0.45">
      <c r="A1241" s="144" t="str">
        <f t="shared" si="119"/>
        <v>SK1WK0001</v>
      </c>
      <c r="B1241" s="143" t="str">
        <f t="shared" si="120"/>
        <v>Jul2026_SK1WK0001</v>
      </c>
      <c r="C1241" s="143" t="str">
        <f>IF(A1241="","",IF(COUNTIF($B$2:B1240,B1241)&gt;0,"⚠ DUPLICATE","OK"))</f>
        <v>OK</v>
      </c>
      <c r="D1241" s="146" t="str">
        <f>IF($A1241="","",IF(ISNA(_xlfn.XLOOKUP(TRIM($A1241),MASTER_Workers!$B$2:$B$474,MASTER_Workers!$B$2:$B$474)),"Master Missing","OK"))</f>
        <v>OK</v>
      </c>
      <c r="E1241" s="146" t="str">
        <f>IF(A1241="","",IF(COUNTIF(Month_Engine!B:B,TRIM(J1241))&gt;0,"OK","Missing"))</f>
        <v>OK</v>
      </c>
      <c r="F1241" s="146">
        <f t="shared" si="121"/>
        <v>31</v>
      </c>
      <c r="G1241" s="146">
        <f t="shared" si="122"/>
        <v>27</v>
      </c>
      <c r="H1241" s="150" t="str">
        <f t="shared" si="117"/>
        <v>OK</v>
      </c>
      <c r="I1241" s="432">
        <v>46234</v>
      </c>
      <c r="J1241" s="125" t="s">
        <v>321</v>
      </c>
      <c r="K1241" s="125" t="s">
        <v>322</v>
      </c>
      <c r="L1241" s="125">
        <v>22</v>
      </c>
      <c r="M1241" s="125">
        <v>0</v>
      </c>
      <c r="N1241" s="125">
        <v>4</v>
      </c>
      <c r="O1241" s="125">
        <v>0</v>
      </c>
      <c r="P1241" s="125">
        <v>5</v>
      </c>
      <c r="Q1241" s="125">
        <v>0</v>
      </c>
      <c r="S1241" s="146" t="str">
        <f t="shared" si="118"/>
        <v>Worker-Com-1</v>
      </c>
      <c r="T1241" s="125">
        <f>_xlfn.XLOOKUP(A1241,Month_Engine!B:B,Month_Engine!N:N)-G1241</f>
        <v>0</v>
      </c>
    </row>
    <row r="1242" spans="1:20" x14ac:dyDescent="0.45">
      <c r="A1242" s="144" t="str">
        <f t="shared" si="119"/>
        <v>SK1WK0003</v>
      </c>
      <c r="B1242" s="143" t="str">
        <f t="shared" si="120"/>
        <v>Jul2026_SK1WK0003</v>
      </c>
      <c r="C1242" s="143" t="str">
        <f>IF(A1242="","",IF(COUNTIF($B$2:B1241,B1242)&gt;0,"⚠ DUPLICATE","OK"))</f>
        <v>OK</v>
      </c>
      <c r="D1242" s="146" t="str">
        <f>IF($A1242="","",IF(ISNA(_xlfn.XLOOKUP(TRIM($A1242),MASTER_Workers!$B$2:$B$474,MASTER_Workers!$B$2:$B$474)),"Master Missing","OK"))</f>
        <v>OK</v>
      </c>
      <c r="E1242" s="146" t="str">
        <f>IF(A1242="","",IF(COUNTIF(Month_Engine!B:B,TRIM(J1242))&gt;0,"OK","Missing"))</f>
        <v>OK</v>
      </c>
      <c r="F1242" s="146">
        <f t="shared" si="121"/>
        <v>31</v>
      </c>
      <c r="G1242" s="146">
        <f t="shared" si="122"/>
        <v>23.5</v>
      </c>
      <c r="H1242" s="150" t="str">
        <f t="shared" si="117"/>
        <v>OK</v>
      </c>
      <c r="I1242" s="432">
        <v>46234</v>
      </c>
      <c r="J1242" s="125" t="s">
        <v>324</v>
      </c>
      <c r="K1242" s="125" t="s">
        <v>325</v>
      </c>
      <c r="L1242" s="125">
        <v>18.5</v>
      </c>
      <c r="M1242" s="125">
        <v>3.5</v>
      </c>
      <c r="N1242" s="125">
        <v>4</v>
      </c>
      <c r="O1242" s="125">
        <v>0</v>
      </c>
      <c r="P1242" s="125">
        <v>5</v>
      </c>
      <c r="Q1242" s="125">
        <v>0</v>
      </c>
      <c r="S1242" s="146" t="str">
        <f t="shared" si="118"/>
        <v>Worker-Com-1</v>
      </c>
      <c r="T1242" s="125">
        <f>_xlfn.XLOOKUP(A1242,Month_Engine!B:B,Month_Engine!N:N)-G1242</f>
        <v>0</v>
      </c>
    </row>
    <row r="1243" spans="1:20" x14ac:dyDescent="0.45">
      <c r="A1243" s="144" t="str">
        <f t="shared" si="119"/>
        <v>SK1WK0005</v>
      </c>
      <c r="B1243" s="143" t="str">
        <f t="shared" si="120"/>
        <v>Jul2026_SK1WK0005</v>
      </c>
      <c r="C1243" s="143" t="str">
        <f>IF(A1243="","",IF(COUNTIF($B$2:B1242,B1243)&gt;0,"⚠ DUPLICATE","OK"))</f>
        <v>OK</v>
      </c>
      <c r="D1243" s="146" t="str">
        <f>IF($A1243="","",IF(ISNA(_xlfn.XLOOKUP(TRIM($A1243),MASTER_Workers!$B$2:$B$474,MASTER_Workers!$B$2:$B$474)),"Master Missing","OK"))</f>
        <v>OK</v>
      </c>
      <c r="E1243" s="146" t="str">
        <f>IF(A1243="","",IF(COUNTIF(Month_Engine!B:B,TRIM(J1243))&gt;0,"OK","Missing"))</f>
        <v>OK</v>
      </c>
      <c r="F1243" s="146">
        <f t="shared" si="121"/>
        <v>31</v>
      </c>
      <c r="G1243" s="146">
        <f t="shared" si="122"/>
        <v>27</v>
      </c>
      <c r="H1243" s="150" t="str">
        <f t="shared" si="117"/>
        <v>OK</v>
      </c>
      <c r="I1243" s="432">
        <v>46234</v>
      </c>
      <c r="J1243" s="125" t="s">
        <v>328</v>
      </c>
      <c r="K1243" s="125" t="s">
        <v>329</v>
      </c>
      <c r="L1243" s="125">
        <v>22</v>
      </c>
      <c r="M1243" s="125">
        <v>0</v>
      </c>
      <c r="N1243" s="125">
        <v>4</v>
      </c>
      <c r="O1243" s="125">
        <v>0</v>
      </c>
      <c r="P1243" s="125">
        <v>5</v>
      </c>
      <c r="Q1243" s="125">
        <v>0</v>
      </c>
      <c r="S1243" s="146" t="str">
        <f t="shared" si="118"/>
        <v>Worker-Com-1</v>
      </c>
      <c r="T1243" s="125">
        <f>_xlfn.XLOOKUP(A1243,Month_Engine!B:B,Month_Engine!N:N)-G1243</f>
        <v>0</v>
      </c>
    </row>
    <row r="1244" spans="1:20" x14ac:dyDescent="0.45">
      <c r="A1244" s="144" t="str">
        <f t="shared" si="119"/>
        <v>SK1WK0006</v>
      </c>
      <c r="B1244" s="143" t="str">
        <f t="shared" si="120"/>
        <v>Jul2026_SK1WK0006</v>
      </c>
      <c r="C1244" s="143" t="str">
        <f>IF(A1244="","",IF(COUNTIF($B$2:B1243,B1244)&gt;0,"⚠ DUPLICATE","OK"))</f>
        <v>OK</v>
      </c>
      <c r="D1244" s="146" t="str">
        <f>IF($A1244="","",IF(ISNA(_xlfn.XLOOKUP(TRIM($A1244),MASTER_Workers!$B$2:$B$474,MASTER_Workers!$B$2:$B$474)),"Master Missing","OK"))</f>
        <v>OK</v>
      </c>
      <c r="E1244" s="146" t="str">
        <f>IF(A1244="","",IF(COUNTIF(Month_Engine!B:B,TRIM(J1244))&gt;0,"OK","Missing"))</f>
        <v>OK</v>
      </c>
      <c r="F1244" s="146">
        <f t="shared" si="121"/>
        <v>31</v>
      </c>
      <c r="G1244" s="146">
        <f t="shared" si="122"/>
        <v>24</v>
      </c>
      <c r="H1244" s="150" t="str">
        <f t="shared" si="117"/>
        <v>OK</v>
      </c>
      <c r="I1244" s="432">
        <v>46234</v>
      </c>
      <c r="J1244" s="125" t="s">
        <v>331</v>
      </c>
      <c r="K1244" s="125" t="s">
        <v>332</v>
      </c>
      <c r="L1244" s="125">
        <v>22</v>
      </c>
      <c r="M1244" s="125">
        <v>3</v>
      </c>
      <c r="N1244" s="125">
        <v>4</v>
      </c>
      <c r="O1244" s="125">
        <v>0</v>
      </c>
      <c r="P1244" s="125">
        <v>2</v>
      </c>
      <c r="Q1244" s="125">
        <v>0</v>
      </c>
      <c r="S1244" s="146" t="str">
        <f t="shared" si="118"/>
        <v>Worker-Com-1</v>
      </c>
      <c r="T1244" s="125">
        <f>_xlfn.XLOOKUP(A1244,Month_Engine!B:B,Month_Engine!N:N)-G1244</f>
        <v>0</v>
      </c>
    </row>
    <row r="1245" spans="1:20" x14ac:dyDescent="0.45">
      <c r="A1245" s="144" t="str">
        <f t="shared" si="119"/>
        <v>SK1WK0015</v>
      </c>
      <c r="B1245" s="143" t="str">
        <f t="shared" si="120"/>
        <v>Jul2026_SK1WK0015</v>
      </c>
      <c r="C1245" s="143" t="str">
        <f>IF(A1245="","",IF(COUNTIF($B$2:B1244,B1245)&gt;0,"⚠ DUPLICATE","OK"))</f>
        <v>OK</v>
      </c>
      <c r="D1245" s="146" t="str">
        <f>IF($A1245="","",IF(ISNA(_xlfn.XLOOKUP(TRIM($A1245),MASTER_Workers!$B$2:$B$474,MASTER_Workers!$B$2:$B$474)),"Master Missing","OK"))</f>
        <v>OK</v>
      </c>
      <c r="E1245" s="146" t="str">
        <f>IF(A1245="","",IF(COUNTIF(Month_Engine!B:B,TRIM(J1245))&gt;0,"OK","Missing"))</f>
        <v>OK</v>
      </c>
      <c r="F1245" s="146">
        <f t="shared" si="121"/>
        <v>31</v>
      </c>
      <c r="G1245" s="146">
        <f t="shared" si="122"/>
        <v>24</v>
      </c>
      <c r="H1245" s="150" t="str">
        <f t="shared" si="117"/>
        <v>OK</v>
      </c>
      <c r="I1245" s="432">
        <v>46234</v>
      </c>
      <c r="J1245" s="125" t="s">
        <v>334</v>
      </c>
      <c r="K1245" s="125" t="s">
        <v>335</v>
      </c>
      <c r="L1245" s="125">
        <v>24</v>
      </c>
      <c r="M1245" s="125">
        <v>3</v>
      </c>
      <c r="N1245" s="125">
        <v>4</v>
      </c>
      <c r="O1245" s="125">
        <v>0</v>
      </c>
      <c r="P1245" s="125">
        <v>0</v>
      </c>
      <c r="Q1245" s="125">
        <v>0</v>
      </c>
      <c r="S1245" s="146" t="str">
        <f t="shared" si="118"/>
        <v>Worker-Com-1</v>
      </c>
      <c r="T1245" s="125">
        <f>_xlfn.XLOOKUP(A1245,Month_Engine!B:B,Month_Engine!N:N)-G1245</f>
        <v>0</v>
      </c>
    </row>
    <row r="1246" spans="1:20" x14ac:dyDescent="0.45">
      <c r="A1246" s="144" t="str">
        <f t="shared" si="119"/>
        <v>SK1WK0025</v>
      </c>
      <c r="B1246" s="143" t="str">
        <f t="shared" si="120"/>
        <v>Jul2026_SK1WK0025</v>
      </c>
      <c r="C1246" s="143" t="str">
        <f>IF(A1246="","",IF(COUNTIF($B$2:B1245,B1246)&gt;0,"⚠ DUPLICATE","OK"))</f>
        <v>OK</v>
      </c>
      <c r="D1246" s="146" t="str">
        <f>IF($A1246="","",IF(ISNA(_xlfn.XLOOKUP(TRIM($A1246),MASTER_Workers!$B$2:$B$474,MASTER_Workers!$B$2:$B$474)),"Master Missing","OK"))</f>
        <v>OK</v>
      </c>
      <c r="E1246" s="146" t="str">
        <f>IF(A1246="","",IF(COUNTIF(Month_Engine!B:B,TRIM(J1246))&gt;0,"OK","Missing"))</f>
        <v>OK</v>
      </c>
      <c r="F1246" s="146">
        <f t="shared" si="121"/>
        <v>31</v>
      </c>
      <c r="G1246" s="146">
        <f t="shared" si="122"/>
        <v>27</v>
      </c>
      <c r="H1246" s="150" t="str">
        <f t="shared" si="117"/>
        <v>OK</v>
      </c>
      <c r="I1246" s="432">
        <v>46234</v>
      </c>
      <c r="J1246" s="125" t="s">
        <v>337</v>
      </c>
      <c r="K1246" s="125" t="s">
        <v>338</v>
      </c>
      <c r="L1246" s="125">
        <v>22</v>
      </c>
      <c r="M1246" s="125">
        <v>0</v>
      </c>
      <c r="N1246" s="125">
        <v>4</v>
      </c>
      <c r="O1246" s="125">
        <v>0</v>
      </c>
      <c r="P1246" s="125">
        <v>5</v>
      </c>
      <c r="Q1246" s="125">
        <v>0</v>
      </c>
      <c r="S1246" s="146" t="str">
        <f t="shared" si="118"/>
        <v>Worker-Com-1</v>
      </c>
      <c r="T1246" s="125">
        <f>_xlfn.XLOOKUP(A1246,Month_Engine!B:B,Month_Engine!N:N)-G1246</f>
        <v>0</v>
      </c>
    </row>
    <row r="1247" spans="1:20" x14ac:dyDescent="0.45">
      <c r="A1247" s="144" t="str">
        <f t="shared" si="119"/>
        <v>SK1WK0030</v>
      </c>
      <c r="B1247" s="143" t="str">
        <f t="shared" si="120"/>
        <v>Jul2026_SK1WK0030</v>
      </c>
      <c r="C1247" s="143" t="str">
        <f>IF(A1247="","",IF(COUNTIF($B$2:B1246,B1247)&gt;0,"⚠ DUPLICATE","OK"))</f>
        <v>OK</v>
      </c>
      <c r="D1247" s="146" t="str">
        <f>IF($A1247="","",IF(ISNA(_xlfn.XLOOKUP(TRIM($A1247),MASTER_Workers!$B$2:$B$474,MASTER_Workers!$B$2:$B$474)),"Master Missing","OK"))</f>
        <v>OK</v>
      </c>
      <c r="E1247" s="146" t="str">
        <f>IF(A1247="","",IF(COUNTIF(Month_Engine!B:B,TRIM(J1247))&gt;0,"OK","Missing"))</f>
        <v>OK</v>
      </c>
      <c r="F1247" s="146">
        <f t="shared" si="121"/>
        <v>31</v>
      </c>
      <c r="G1247" s="146">
        <f t="shared" si="122"/>
        <v>23</v>
      </c>
      <c r="H1247" s="150" t="str">
        <f t="shared" si="117"/>
        <v>OK</v>
      </c>
      <c r="I1247" s="432">
        <v>46234</v>
      </c>
      <c r="J1247" s="125" t="s">
        <v>340</v>
      </c>
      <c r="K1247" s="125" t="s">
        <v>341</v>
      </c>
      <c r="L1247" s="125">
        <v>23</v>
      </c>
      <c r="M1247" s="125">
        <v>4</v>
      </c>
      <c r="N1247" s="125">
        <v>4</v>
      </c>
      <c r="O1247" s="125">
        <v>0</v>
      </c>
      <c r="P1247" s="125">
        <v>0</v>
      </c>
      <c r="Q1247" s="125">
        <v>0</v>
      </c>
      <c r="S1247" s="146" t="str">
        <f t="shared" si="118"/>
        <v>Worker-Com-1</v>
      </c>
      <c r="T1247" s="125">
        <f>_xlfn.XLOOKUP(A1247,Month_Engine!B:B,Month_Engine!N:N)-G1247</f>
        <v>0</v>
      </c>
    </row>
    <row r="1248" spans="1:20" x14ac:dyDescent="0.45">
      <c r="A1248" s="144" t="str">
        <f t="shared" si="119"/>
        <v>SK1WK0034</v>
      </c>
      <c r="B1248" s="143" t="str">
        <f t="shared" si="120"/>
        <v>Jul2026_SK1WK0034</v>
      </c>
      <c r="C1248" s="143" t="str">
        <f>IF(A1248="","",IF(COUNTIF($B$2:B1247,B1248)&gt;0,"⚠ DUPLICATE","OK"))</f>
        <v>OK</v>
      </c>
      <c r="D1248" s="146" t="str">
        <f>IF($A1248="","",IF(ISNA(_xlfn.XLOOKUP(TRIM($A1248),MASTER_Workers!$B$2:$B$474,MASTER_Workers!$B$2:$B$474)),"Master Missing","OK"))</f>
        <v>OK</v>
      </c>
      <c r="E1248" s="146" t="str">
        <f>IF(A1248="","",IF(COUNTIF(Month_Engine!B:B,TRIM(J1248))&gt;0,"OK","Missing"))</f>
        <v>OK</v>
      </c>
      <c r="F1248" s="146">
        <f t="shared" si="121"/>
        <v>31</v>
      </c>
      <c r="G1248" s="146">
        <f t="shared" si="122"/>
        <v>25</v>
      </c>
      <c r="H1248" s="150" t="str">
        <f t="shared" si="117"/>
        <v>OK</v>
      </c>
      <c r="I1248" s="432">
        <v>46234</v>
      </c>
      <c r="J1248" s="125" t="s">
        <v>346</v>
      </c>
      <c r="K1248" s="125" t="s">
        <v>347</v>
      </c>
      <c r="L1248" s="125">
        <v>22</v>
      </c>
      <c r="M1248" s="125">
        <v>2</v>
      </c>
      <c r="N1248" s="125">
        <v>4</v>
      </c>
      <c r="O1248" s="125">
        <v>0</v>
      </c>
      <c r="P1248" s="125">
        <v>3</v>
      </c>
      <c r="Q1248" s="125">
        <v>0</v>
      </c>
      <c r="S1248" s="146" t="str">
        <f t="shared" si="118"/>
        <v>Worker-Com-1</v>
      </c>
      <c r="T1248" s="125">
        <f>_xlfn.XLOOKUP(A1248,Month_Engine!B:B,Month_Engine!N:N)-G1248</f>
        <v>0</v>
      </c>
    </row>
    <row r="1249" spans="1:20" x14ac:dyDescent="0.45">
      <c r="A1249" s="144" t="str">
        <f t="shared" si="119"/>
        <v>SK1WK0038</v>
      </c>
      <c r="B1249" s="143" t="str">
        <f t="shared" si="120"/>
        <v>Jul2026_SK1WK0038</v>
      </c>
      <c r="C1249" s="143" t="str">
        <f>IF(A1249="","",IF(COUNTIF($B$2:B1248,B1249)&gt;0,"⚠ DUPLICATE","OK"))</f>
        <v>OK</v>
      </c>
      <c r="D1249" s="146" t="str">
        <f>IF($A1249="","",IF(ISNA(_xlfn.XLOOKUP(TRIM($A1249),MASTER_Workers!$B$2:$B$474,MASTER_Workers!$B$2:$B$474)),"Master Missing","OK"))</f>
        <v>OK</v>
      </c>
      <c r="E1249" s="146" t="str">
        <f>IF(A1249="","",IF(COUNTIF(Month_Engine!B:B,TRIM(J1249))&gt;0,"OK","Missing"))</f>
        <v>OK</v>
      </c>
      <c r="F1249" s="146">
        <f t="shared" si="121"/>
        <v>31</v>
      </c>
      <c r="G1249" s="146">
        <f t="shared" si="122"/>
        <v>27</v>
      </c>
      <c r="H1249" s="150" t="str">
        <f t="shared" si="117"/>
        <v>OK</v>
      </c>
      <c r="I1249" s="432">
        <v>46234</v>
      </c>
      <c r="J1249" s="125" t="s">
        <v>350</v>
      </c>
      <c r="K1249" s="125" t="s">
        <v>351</v>
      </c>
      <c r="L1249" s="125">
        <v>27</v>
      </c>
      <c r="M1249" s="125">
        <v>0</v>
      </c>
      <c r="N1249" s="125">
        <v>4</v>
      </c>
      <c r="O1249" s="125">
        <v>0</v>
      </c>
      <c r="P1249" s="125">
        <v>0</v>
      </c>
      <c r="Q1249" s="125">
        <v>0</v>
      </c>
      <c r="S1249" s="146" t="str">
        <f t="shared" si="118"/>
        <v>Worker-Com-1</v>
      </c>
      <c r="T1249" s="125">
        <f>_xlfn.XLOOKUP(A1249,Month_Engine!B:B,Month_Engine!N:N)-G1249</f>
        <v>0</v>
      </c>
    </row>
    <row r="1250" spans="1:20" x14ac:dyDescent="0.45">
      <c r="A1250" s="144" t="str">
        <f t="shared" si="119"/>
        <v>SK1WK0042</v>
      </c>
      <c r="B1250" s="143" t="str">
        <f t="shared" si="120"/>
        <v>Jul2026_SK1WK0042</v>
      </c>
      <c r="C1250" s="143" t="str">
        <f>IF(A1250="","",IF(COUNTIF($B$2:B1249,B1250)&gt;0,"⚠ DUPLICATE","OK"))</f>
        <v>OK</v>
      </c>
      <c r="D1250" s="146" t="str">
        <f>IF($A1250="","",IF(ISNA(_xlfn.XLOOKUP(TRIM($A1250),MASTER_Workers!$B$2:$B$474,MASTER_Workers!$B$2:$B$474)),"Master Missing","OK"))</f>
        <v>OK</v>
      </c>
      <c r="E1250" s="146" t="str">
        <f>IF(A1250="","",IF(COUNTIF(Month_Engine!B:B,TRIM(J1250))&gt;0,"OK","Missing"))</f>
        <v>OK</v>
      </c>
      <c r="F1250" s="146">
        <f t="shared" si="121"/>
        <v>31</v>
      </c>
      <c r="G1250" s="146">
        <f t="shared" si="122"/>
        <v>22</v>
      </c>
      <c r="H1250" s="150" t="str">
        <f t="shared" si="117"/>
        <v>OK</v>
      </c>
      <c r="I1250" s="432">
        <v>46234</v>
      </c>
      <c r="J1250" s="125" t="s">
        <v>353</v>
      </c>
      <c r="K1250" s="125" t="s">
        <v>354</v>
      </c>
      <c r="L1250" s="125">
        <v>22</v>
      </c>
      <c r="M1250" s="125">
        <v>5</v>
      </c>
      <c r="N1250" s="125">
        <v>4</v>
      </c>
      <c r="O1250" s="125">
        <v>0</v>
      </c>
      <c r="P1250" s="125">
        <v>0</v>
      </c>
      <c r="Q1250" s="125">
        <v>0</v>
      </c>
      <c r="S1250" s="146" t="str">
        <f t="shared" si="118"/>
        <v>Worker-Com-1</v>
      </c>
      <c r="T1250" s="125">
        <f>_xlfn.XLOOKUP(A1250,Month_Engine!B:B,Month_Engine!N:N)-G1250</f>
        <v>0</v>
      </c>
    </row>
    <row r="1251" spans="1:20" x14ac:dyDescent="0.45">
      <c r="A1251" s="144" t="str">
        <f t="shared" si="119"/>
        <v>SK1WK0044</v>
      </c>
      <c r="B1251" s="143" t="str">
        <f t="shared" si="120"/>
        <v>Jul2026_SK1WK0044</v>
      </c>
      <c r="C1251" s="143" t="str">
        <f>IF(A1251="","",IF(COUNTIF($B$2:B1250,B1251)&gt;0,"⚠ DUPLICATE","OK"))</f>
        <v>OK</v>
      </c>
      <c r="D1251" s="146" t="str">
        <f>IF($A1251="","",IF(ISNA(_xlfn.XLOOKUP(TRIM($A1251),MASTER_Workers!$B$2:$B$474,MASTER_Workers!$B$2:$B$474)),"Master Missing","OK"))</f>
        <v>OK</v>
      </c>
      <c r="E1251" s="146" t="str">
        <f>IF(A1251="","",IF(COUNTIF(Month_Engine!B:B,TRIM(J1251))&gt;0,"OK","Missing"))</f>
        <v>OK</v>
      </c>
      <c r="F1251" s="146">
        <f t="shared" si="121"/>
        <v>31</v>
      </c>
      <c r="G1251" s="146">
        <f t="shared" si="122"/>
        <v>25</v>
      </c>
      <c r="H1251" s="150" t="str">
        <f t="shared" si="117"/>
        <v>OK</v>
      </c>
      <c r="I1251" s="432">
        <v>46234</v>
      </c>
      <c r="J1251" s="125" t="s">
        <v>1794</v>
      </c>
      <c r="K1251" s="125" t="s">
        <v>2048</v>
      </c>
      <c r="L1251" s="125">
        <v>20</v>
      </c>
      <c r="M1251" s="125">
        <v>2</v>
      </c>
      <c r="N1251" s="125">
        <v>4</v>
      </c>
      <c r="O1251" s="125">
        <v>0</v>
      </c>
      <c r="P1251" s="125">
        <v>5</v>
      </c>
      <c r="Q1251" s="125">
        <v>0</v>
      </c>
      <c r="S1251" s="146" t="str">
        <f t="shared" si="118"/>
        <v>Worker-Com-1</v>
      </c>
      <c r="T1251" s="125">
        <f>_xlfn.XLOOKUP(A1251,Month_Engine!B:B,Month_Engine!N:N)-G1251</f>
        <v>0</v>
      </c>
    </row>
    <row r="1252" spans="1:20" x14ac:dyDescent="0.45">
      <c r="A1252" s="144" t="str">
        <f t="shared" si="119"/>
        <v>SK1WK0046</v>
      </c>
      <c r="B1252" s="143" t="str">
        <f t="shared" si="120"/>
        <v>Jul2026_SK1WK0046</v>
      </c>
      <c r="C1252" s="143" t="str">
        <f>IF(A1252="","",IF(COUNTIF($B$2:B1251,B1252)&gt;0,"⚠ DUPLICATE","OK"))</f>
        <v>OK</v>
      </c>
      <c r="D1252" s="146" t="str">
        <f>IF($A1252="","",IF(ISNA(_xlfn.XLOOKUP(TRIM($A1252),MASTER_Workers!$B$2:$B$474,MASTER_Workers!$B$2:$B$474)),"Master Missing","OK"))</f>
        <v>OK</v>
      </c>
      <c r="E1252" s="146" t="str">
        <f>IF(A1252="","",IF(COUNTIF(Month_Engine!B:B,TRIM(J1252))&gt;0,"OK","Missing"))</f>
        <v>OK</v>
      </c>
      <c r="F1252" s="146">
        <f t="shared" si="121"/>
        <v>31</v>
      </c>
      <c r="G1252" s="146">
        <f t="shared" si="122"/>
        <v>22</v>
      </c>
      <c r="H1252" s="150" t="str">
        <f t="shared" si="117"/>
        <v>OK</v>
      </c>
      <c r="I1252" s="432">
        <v>46234</v>
      </c>
      <c r="J1252" s="125" t="s">
        <v>356</v>
      </c>
      <c r="K1252" s="125" t="s">
        <v>357</v>
      </c>
      <c r="L1252" s="125">
        <v>21</v>
      </c>
      <c r="M1252" s="125">
        <v>5</v>
      </c>
      <c r="N1252" s="125">
        <v>4</v>
      </c>
      <c r="O1252" s="125">
        <v>0</v>
      </c>
      <c r="P1252" s="125">
        <v>1</v>
      </c>
      <c r="Q1252" s="125">
        <v>0</v>
      </c>
      <c r="S1252" s="146" t="str">
        <f t="shared" si="118"/>
        <v>Worker-Com-1</v>
      </c>
      <c r="T1252" s="125">
        <f>_xlfn.XLOOKUP(A1252,Month_Engine!B:B,Month_Engine!N:N)-G1252</f>
        <v>0</v>
      </c>
    </row>
    <row r="1253" spans="1:20" x14ac:dyDescent="0.45">
      <c r="A1253" s="144" t="str">
        <f t="shared" si="119"/>
        <v>SK1WK0047</v>
      </c>
      <c r="B1253" s="143" t="str">
        <f t="shared" si="120"/>
        <v>Jul2026_SK1WK0047</v>
      </c>
      <c r="C1253" s="143" t="str">
        <f>IF(A1253="","",IF(COUNTIF($B$2:B1252,B1253)&gt;0,"⚠ DUPLICATE","OK"))</f>
        <v>OK</v>
      </c>
      <c r="D1253" s="146" t="str">
        <f>IF($A1253="","",IF(ISNA(_xlfn.XLOOKUP(TRIM($A1253),MASTER_Workers!$B$2:$B$474,MASTER_Workers!$B$2:$B$474)),"Master Missing","OK"))</f>
        <v>OK</v>
      </c>
      <c r="E1253" s="146" t="str">
        <f>IF(A1253="","",IF(COUNTIF(Month_Engine!B:B,TRIM(J1253))&gt;0,"OK","Missing"))</f>
        <v>OK</v>
      </c>
      <c r="F1253" s="146">
        <f t="shared" si="121"/>
        <v>31</v>
      </c>
      <c r="G1253" s="146">
        <f t="shared" si="122"/>
        <v>17</v>
      </c>
      <c r="H1253" s="150" t="str">
        <f t="shared" si="117"/>
        <v>OK</v>
      </c>
      <c r="I1253" s="432">
        <v>46234</v>
      </c>
      <c r="J1253" s="125" t="s">
        <v>359</v>
      </c>
      <c r="K1253" s="125" t="s">
        <v>360</v>
      </c>
      <c r="L1253" s="125">
        <v>17</v>
      </c>
      <c r="M1253" s="125">
        <v>10</v>
      </c>
      <c r="N1253" s="125">
        <v>4</v>
      </c>
      <c r="O1253" s="125">
        <v>0</v>
      </c>
      <c r="P1253" s="125">
        <v>0</v>
      </c>
      <c r="Q1253" s="125">
        <v>0</v>
      </c>
      <c r="S1253" s="146" t="str">
        <f t="shared" si="118"/>
        <v>Worker-Com-1</v>
      </c>
      <c r="T1253" s="125">
        <f>_xlfn.XLOOKUP(A1253,Month_Engine!B:B,Month_Engine!N:N)-G1253</f>
        <v>0</v>
      </c>
    </row>
    <row r="1254" spans="1:20" x14ac:dyDescent="0.45">
      <c r="A1254" s="144" t="str">
        <f t="shared" si="119"/>
        <v>SK1WK0053</v>
      </c>
      <c r="B1254" s="143" t="str">
        <f t="shared" si="120"/>
        <v>Jul2026_SK1WK0053</v>
      </c>
      <c r="C1254" s="143" t="str">
        <f>IF(A1254="","",IF(COUNTIF($B$2:B1253,B1254)&gt;0,"⚠ DUPLICATE","OK"))</f>
        <v>OK</v>
      </c>
      <c r="D1254" s="146" t="str">
        <f>IF($A1254="","",IF(ISNA(_xlfn.XLOOKUP(TRIM($A1254),MASTER_Workers!$B$2:$B$474,MASTER_Workers!$B$2:$B$474)),"Master Missing","OK"))</f>
        <v>OK</v>
      </c>
      <c r="E1254" s="146" t="str">
        <f>IF(A1254="","",IF(COUNTIF(Month_Engine!B:B,TRIM(J1254))&gt;0,"OK","Missing"))</f>
        <v>OK</v>
      </c>
      <c r="F1254" s="146">
        <f t="shared" si="121"/>
        <v>31</v>
      </c>
      <c r="G1254" s="146">
        <f t="shared" si="122"/>
        <v>27</v>
      </c>
      <c r="H1254" s="150" t="str">
        <f t="shared" si="117"/>
        <v>OK</v>
      </c>
      <c r="I1254" s="432">
        <v>46234</v>
      </c>
      <c r="J1254" s="125" t="s">
        <v>362</v>
      </c>
      <c r="K1254" s="125" t="s">
        <v>363</v>
      </c>
      <c r="L1254" s="125">
        <v>9</v>
      </c>
      <c r="M1254" s="125">
        <v>0</v>
      </c>
      <c r="N1254" s="125">
        <v>4</v>
      </c>
      <c r="O1254" s="125">
        <v>0</v>
      </c>
      <c r="P1254" s="125">
        <v>18</v>
      </c>
      <c r="Q1254" s="125">
        <v>0</v>
      </c>
      <c r="S1254" s="146" t="str">
        <f t="shared" si="118"/>
        <v>Worker-Com-1</v>
      </c>
      <c r="T1254" s="125">
        <f>_xlfn.XLOOKUP(A1254,Month_Engine!B:B,Month_Engine!N:N)-G1254</f>
        <v>0</v>
      </c>
    </row>
    <row r="1255" spans="1:20" x14ac:dyDescent="0.45">
      <c r="A1255" s="144" t="str">
        <f t="shared" si="119"/>
        <v>SK1WK0057</v>
      </c>
      <c r="B1255" s="143" t="str">
        <f t="shared" si="120"/>
        <v>Jul2026_SK1WK0057</v>
      </c>
      <c r="C1255" s="143" t="str">
        <f>IF(A1255="","",IF(COUNTIF($B$2:B1254,B1255)&gt;0,"⚠ DUPLICATE","OK"))</f>
        <v>OK</v>
      </c>
      <c r="D1255" s="146" t="str">
        <f>IF($A1255="","",IF(ISNA(_xlfn.XLOOKUP(TRIM($A1255),MASTER_Workers!$B$2:$B$474,MASTER_Workers!$B$2:$B$474)),"Master Missing","OK"))</f>
        <v>OK</v>
      </c>
      <c r="E1255" s="146" t="str">
        <f>IF(A1255="","",IF(COUNTIF(Month_Engine!B:B,TRIM(J1255))&gt;0,"OK","Missing"))</f>
        <v>OK</v>
      </c>
      <c r="F1255" s="146">
        <f t="shared" si="121"/>
        <v>31</v>
      </c>
      <c r="G1255" s="146">
        <f t="shared" si="122"/>
        <v>23</v>
      </c>
      <c r="H1255" s="150" t="str">
        <f t="shared" si="117"/>
        <v>OK</v>
      </c>
      <c r="I1255" s="432">
        <v>46234</v>
      </c>
      <c r="J1255" s="125" t="s">
        <v>365</v>
      </c>
      <c r="K1255" s="125" t="s">
        <v>366</v>
      </c>
      <c r="L1255" s="125">
        <v>20</v>
      </c>
      <c r="M1255" s="125">
        <v>4</v>
      </c>
      <c r="N1255" s="125">
        <v>4</v>
      </c>
      <c r="O1255" s="125">
        <v>0</v>
      </c>
      <c r="P1255" s="125">
        <v>3</v>
      </c>
      <c r="Q1255" s="125">
        <v>0</v>
      </c>
      <c r="S1255" s="146" t="str">
        <f t="shared" si="118"/>
        <v>Worker-Com-1</v>
      </c>
      <c r="T1255" s="125">
        <f>_xlfn.XLOOKUP(A1255,Month_Engine!B:B,Month_Engine!N:N)-G1255</f>
        <v>0</v>
      </c>
    </row>
    <row r="1256" spans="1:20" x14ac:dyDescent="0.45">
      <c r="A1256" s="144" t="str">
        <f t="shared" si="119"/>
        <v>SK1WK0059</v>
      </c>
      <c r="B1256" s="143" t="str">
        <f t="shared" si="120"/>
        <v>Jul2026_SK1WK0059</v>
      </c>
      <c r="C1256" s="143" t="str">
        <f>IF(A1256="","",IF(COUNTIF($B$2:B1255,B1256)&gt;0,"⚠ DUPLICATE","OK"))</f>
        <v>OK</v>
      </c>
      <c r="D1256" s="146" t="str">
        <f>IF($A1256="","",IF(ISNA(_xlfn.XLOOKUP(TRIM($A1256),MASTER_Workers!$B$2:$B$474,MASTER_Workers!$B$2:$B$474)),"Master Missing","OK"))</f>
        <v>OK</v>
      </c>
      <c r="E1256" s="146" t="str">
        <f>IF(A1256="","",IF(COUNTIF(Month_Engine!B:B,TRIM(J1256))&gt;0,"OK","Missing"))</f>
        <v>OK</v>
      </c>
      <c r="F1256" s="146">
        <f t="shared" si="121"/>
        <v>31</v>
      </c>
      <c r="G1256" s="146">
        <f t="shared" si="122"/>
        <v>27</v>
      </c>
      <c r="H1256" s="150" t="str">
        <f t="shared" si="117"/>
        <v>OK</v>
      </c>
      <c r="I1256" s="432">
        <v>46234</v>
      </c>
      <c r="J1256" s="125" t="s">
        <v>368</v>
      </c>
      <c r="K1256" s="125" t="s">
        <v>369</v>
      </c>
      <c r="L1256" s="125">
        <v>24</v>
      </c>
      <c r="M1256" s="125">
        <v>0</v>
      </c>
      <c r="N1256" s="125">
        <v>4</v>
      </c>
      <c r="O1256" s="125">
        <v>0</v>
      </c>
      <c r="P1256" s="125">
        <v>3</v>
      </c>
      <c r="Q1256" s="125">
        <v>0</v>
      </c>
      <c r="S1256" s="146" t="str">
        <f t="shared" si="118"/>
        <v>Worker-Com-1</v>
      </c>
      <c r="T1256" s="125">
        <f>_xlfn.XLOOKUP(A1256,Month_Engine!B:B,Month_Engine!N:N)-G1256</f>
        <v>0</v>
      </c>
    </row>
    <row r="1257" spans="1:20" x14ac:dyDescent="0.45">
      <c r="A1257" s="144" t="str">
        <f t="shared" si="119"/>
        <v>SK1WK0060</v>
      </c>
      <c r="B1257" s="143" t="str">
        <f t="shared" si="120"/>
        <v>Jul2026_SK1WK0060</v>
      </c>
      <c r="C1257" s="143" t="str">
        <f>IF(A1257="","",IF(COUNTIF($B$2:B1256,B1257)&gt;0,"⚠ DUPLICATE","OK"))</f>
        <v>OK</v>
      </c>
      <c r="D1257" s="146" t="str">
        <f>IF($A1257="","",IF(ISNA(_xlfn.XLOOKUP(TRIM($A1257),MASTER_Workers!$B$2:$B$474,MASTER_Workers!$B$2:$B$474)),"Master Missing","OK"))</f>
        <v>OK</v>
      </c>
      <c r="E1257" s="146" t="str">
        <f>IF(A1257="","",IF(COUNTIF(Month_Engine!B:B,TRIM(J1257))&gt;0,"OK","Missing"))</f>
        <v>OK</v>
      </c>
      <c r="F1257" s="146">
        <f t="shared" si="121"/>
        <v>31</v>
      </c>
      <c r="G1257" s="146">
        <f t="shared" si="122"/>
        <v>24</v>
      </c>
      <c r="H1257" s="150" t="str">
        <f t="shared" si="117"/>
        <v>OK</v>
      </c>
      <c r="I1257" s="432">
        <v>46234</v>
      </c>
      <c r="J1257" s="125" t="s">
        <v>371</v>
      </c>
      <c r="K1257" s="125" t="s">
        <v>372</v>
      </c>
      <c r="L1257" s="125">
        <v>21</v>
      </c>
      <c r="M1257" s="125">
        <v>3</v>
      </c>
      <c r="N1257" s="125">
        <v>4</v>
      </c>
      <c r="O1257" s="125">
        <v>0</v>
      </c>
      <c r="P1257" s="125">
        <v>3</v>
      </c>
      <c r="Q1257" s="125">
        <v>0</v>
      </c>
      <c r="S1257" s="146" t="str">
        <f t="shared" si="118"/>
        <v>Worker-Com-1</v>
      </c>
      <c r="T1257" s="125">
        <f>_xlfn.XLOOKUP(A1257,Month_Engine!B:B,Month_Engine!N:N)-G1257</f>
        <v>0</v>
      </c>
    </row>
    <row r="1258" spans="1:20" x14ac:dyDescent="0.45">
      <c r="A1258" s="144" t="str">
        <f t="shared" si="119"/>
        <v>SK1WK0063</v>
      </c>
      <c r="B1258" s="143" t="str">
        <f t="shared" si="120"/>
        <v>Jul2026_SK1WK0063</v>
      </c>
      <c r="C1258" s="143" t="str">
        <f>IF(A1258="","",IF(COUNTIF($B$2:B1257,B1258)&gt;0,"⚠ DUPLICATE","OK"))</f>
        <v>OK</v>
      </c>
      <c r="D1258" s="146" t="str">
        <f>IF($A1258="","",IF(ISNA(_xlfn.XLOOKUP(TRIM($A1258),MASTER_Workers!$B$2:$B$474,MASTER_Workers!$B$2:$B$474)),"Master Missing","OK"))</f>
        <v>OK</v>
      </c>
      <c r="E1258" s="146" t="str">
        <f>IF(A1258="","",IF(COUNTIF(Month_Engine!B:B,TRIM(J1258))&gt;0,"OK","Missing"))</f>
        <v>OK</v>
      </c>
      <c r="F1258" s="146">
        <f t="shared" si="121"/>
        <v>31</v>
      </c>
      <c r="G1258" s="146">
        <f t="shared" si="122"/>
        <v>18</v>
      </c>
      <c r="H1258" s="150" t="str">
        <f t="shared" si="117"/>
        <v>OK</v>
      </c>
      <c r="I1258" s="432">
        <v>46234</v>
      </c>
      <c r="J1258" s="125" t="s">
        <v>374</v>
      </c>
      <c r="K1258" s="125" t="s">
        <v>375</v>
      </c>
      <c r="L1258" s="125">
        <v>18</v>
      </c>
      <c r="M1258" s="125">
        <v>9</v>
      </c>
      <c r="N1258" s="125">
        <v>4</v>
      </c>
      <c r="O1258" s="125">
        <v>0</v>
      </c>
      <c r="P1258" s="125">
        <v>0</v>
      </c>
      <c r="Q1258" s="125">
        <v>0</v>
      </c>
      <c r="S1258" s="146" t="str">
        <f t="shared" si="118"/>
        <v>Worker-Com-1</v>
      </c>
      <c r="T1258" s="125">
        <f>_xlfn.XLOOKUP(A1258,Month_Engine!B:B,Month_Engine!N:N)-G1258</f>
        <v>0</v>
      </c>
    </row>
    <row r="1259" spans="1:20" x14ac:dyDescent="0.45">
      <c r="A1259" s="144" t="str">
        <f t="shared" si="119"/>
        <v>SK1WK0080</v>
      </c>
      <c r="B1259" s="143" t="str">
        <f t="shared" si="120"/>
        <v>Jul2026_SK1WK0080</v>
      </c>
      <c r="C1259" s="143" t="str">
        <f>IF(A1259="","",IF(COUNTIF($B$2:B1258,B1259)&gt;0,"⚠ DUPLICATE","OK"))</f>
        <v>OK</v>
      </c>
      <c r="D1259" s="146" t="str">
        <f>IF($A1259="","",IF(ISNA(_xlfn.XLOOKUP(TRIM($A1259),MASTER_Workers!$B$2:$B$474,MASTER_Workers!$B$2:$B$474)),"Master Missing","OK"))</f>
        <v>OK</v>
      </c>
      <c r="E1259" s="146" t="str">
        <f>IF(A1259="","",IF(COUNTIF(Month_Engine!B:B,TRIM(J1259))&gt;0,"OK","Missing"))</f>
        <v>OK</v>
      </c>
      <c r="F1259" s="146">
        <f t="shared" si="121"/>
        <v>31</v>
      </c>
      <c r="G1259" s="146">
        <f t="shared" si="122"/>
        <v>27</v>
      </c>
      <c r="H1259" s="150" t="str">
        <f t="shared" si="117"/>
        <v>OK</v>
      </c>
      <c r="I1259" s="432">
        <v>46234</v>
      </c>
      <c r="J1259" s="125" t="s">
        <v>377</v>
      </c>
      <c r="K1259" s="125" t="s">
        <v>378</v>
      </c>
      <c r="L1259" s="125">
        <v>25</v>
      </c>
      <c r="M1259" s="125">
        <v>0</v>
      </c>
      <c r="N1259" s="125">
        <v>4</v>
      </c>
      <c r="O1259" s="125">
        <v>0</v>
      </c>
      <c r="P1259" s="125">
        <v>2</v>
      </c>
      <c r="Q1259" s="125">
        <v>0</v>
      </c>
      <c r="S1259" s="146" t="str">
        <f t="shared" si="118"/>
        <v>Worker-Com-1</v>
      </c>
      <c r="T1259" s="125">
        <f>_xlfn.XLOOKUP(A1259,Month_Engine!B:B,Month_Engine!N:N)-G1259</f>
        <v>0</v>
      </c>
    </row>
    <row r="1260" spans="1:20" x14ac:dyDescent="0.45">
      <c r="A1260" s="144" t="str">
        <f t="shared" si="119"/>
        <v>SK1WK0082</v>
      </c>
      <c r="B1260" s="143" t="str">
        <f t="shared" si="120"/>
        <v>Jul2026_SK1WK0082</v>
      </c>
      <c r="C1260" s="143" t="str">
        <f>IF(A1260="","",IF(COUNTIF($B$2:B1259,B1260)&gt;0,"⚠ DUPLICATE","OK"))</f>
        <v>OK</v>
      </c>
      <c r="D1260" s="146" t="str">
        <f>IF($A1260="","",IF(ISNA(_xlfn.XLOOKUP(TRIM($A1260),MASTER_Workers!$B$2:$B$474,MASTER_Workers!$B$2:$B$474)),"Master Missing","OK"))</f>
        <v>OK</v>
      </c>
      <c r="E1260" s="146" t="str">
        <f>IF(A1260="","",IF(COUNTIF(Month_Engine!B:B,TRIM(J1260))&gt;0,"OK","Missing"))</f>
        <v>OK</v>
      </c>
      <c r="F1260" s="146">
        <f t="shared" si="121"/>
        <v>31</v>
      </c>
      <c r="G1260" s="146">
        <f t="shared" si="122"/>
        <v>26</v>
      </c>
      <c r="H1260" s="150" t="str">
        <f t="shared" si="117"/>
        <v>OK</v>
      </c>
      <c r="I1260" s="432">
        <v>46234</v>
      </c>
      <c r="J1260" s="125" t="s">
        <v>380</v>
      </c>
      <c r="K1260" s="125" t="s">
        <v>381</v>
      </c>
      <c r="L1260" s="125">
        <v>20</v>
      </c>
      <c r="M1260" s="125">
        <v>1</v>
      </c>
      <c r="N1260" s="125">
        <v>4</v>
      </c>
      <c r="O1260" s="125">
        <v>0</v>
      </c>
      <c r="P1260" s="125">
        <v>6</v>
      </c>
      <c r="Q1260" s="125">
        <v>0</v>
      </c>
      <c r="S1260" s="146" t="str">
        <f t="shared" si="118"/>
        <v>Worker-Com-1</v>
      </c>
      <c r="T1260" s="125">
        <f>_xlfn.XLOOKUP(A1260,Month_Engine!B:B,Month_Engine!N:N)-G1260</f>
        <v>0</v>
      </c>
    </row>
    <row r="1261" spans="1:20" x14ac:dyDescent="0.45">
      <c r="A1261" s="144" t="str">
        <f t="shared" si="119"/>
        <v>SK1WK0083</v>
      </c>
      <c r="B1261" s="143" t="str">
        <f t="shared" si="120"/>
        <v>Jul2026_SK1WK0083</v>
      </c>
      <c r="C1261" s="143" t="str">
        <f>IF(A1261="","",IF(COUNTIF($B$2:B1260,B1261)&gt;0,"⚠ DUPLICATE","OK"))</f>
        <v>OK</v>
      </c>
      <c r="D1261" s="146" t="str">
        <f>IF($A1261="","",IF(ISNA(_xlfn.XLOOKUP(TRIM($A1261),MASTER_Workers!$B$2:$B$474,MASTER_Workers!$B$2:$B$474)),"Master Missing","OK"))</f>
        <v>OK</v>
      </c>
      <c r="E1261" s="146" t="str">
        <f>IF(A1261="","",IF(COUNTIF(Month_Engine!B:B,TRIM(J1261))&gt;0,"OK","Missing"))</f>
        <v>OK</v>
      </c>
      <c r="F1261" s="146">
        <f t="shared" si="121"/>
        <v>31</v>
      </c>
      <c r="G1261" s="146">
        <f t="shared" si="122"/>
        <v>24</v>
      </c>
      <c r="H1261" s="150" t="str">
        <f t="shared" si="117"/>
        <v>OK</v>
      </c>
      <c r="I1261" s="432">
        <v>46234</v>
      </c>
      <c r="J1261" s="125" t="s">
        <v>383</v>
      </c>
      <c r="K1261" s="125" t="s">
        <v>384</v>
      </c>
      <c r="L1261" s="125">
        <v>22</v>
      </c>
      <c r="M1261" s="125">
        <v>3</v>
      </c>
      <c r="N1261" s="125">
        <v>4</v>
      </c>
      <c r="O1261" s="125">
        <v>0</v>
      </c>
      <c r="P1261" s="125">
        <v>2</v>
      </c>
      <c r="Q1261" s="125">
        <v>0</v>
      </c>
      <c r="S1261" s="146" t="str">
        <f t="shared" si="118"/>
        <v>Worker-Com-1</v>
      </c>
      <c r="T1261" s="125">
        <f>_xlfn.XLOOKUP(A1261,Month_Engine!B:B,Month_Engine!N:N)-G1261</f>
        <v>0</v>
      </c>
    </row>
    <row r="1262" spans="1:20" x14ac:dyDescent="0.45">
      <c r="A1262" s="144" t="str">
        <f t="shared" si="119"/>
        <v>SK1WK0084</v>
      </c>
      <c r="B1262" s="143" t="str">
        <f t="shared" si="120"/>
        <v>Jul2026_SK1WK0084</v>
      </c>
      <c r="C1262" s="143" t="str">
        <f>IF(A1262="","",IF(COUNTIF($B$2:B1261,B1262)&gt;0,"⚠ DUPLICATE","OK"))</f>
        <v>OK</v>
      </c>
      <c r="D1262" s="146" t="str">
        <f>IF($A1262="","",IF(ISNA(_xlfn.XLOOKUP(TRIM($A1262),MASTER_Workers!$B$2:$B$474,MASTER_Workers!$B$2:$B$474)),"Master Missing","OK"))</f>
        <v>OK</v>
      </c>
      <c r="E1262" s="146" t="str">
        <f>IF(A1262="","",IF(COUNTIF(Month_Engine!B:B,TRIM(J1262))&gt;0,"OK","Missing"))</f>
        <v>OK</v>
      </c>
      <c r="F1262" s="146">
        <f t="shared" si="121"/>
        <v>31</v>
      </c>
      <c r="G1262" s="146">
        <f t="shared" si="122"/>
        <v>26</v>
      </c>
      <c r="H1262" s="150" t="str">
        <f t="shared" si="117"/>
        <v>OK</v>
      </c>
      <c r="I1262" s="432">
        <v>46234</v>
      </c>
      <c r="J1262" s="125" t="s">
        <v>386</v>
      </c>
      <c r="K1262" s="125" t="s">
        <v>387</v>
      </c>
      <c r="L1262" s="125">
        <v>23</v>
      </c>
      <c r="M1262" s="125">
        <v>1</v>
      </c>
      <c r="N1262" s="125">
        <v>4</v>
      </c>
      <c r="O1262" s="125">
        <v>0</v>
      </c>
      <c r="P1262" s="125">
        <v>3</v>
      </c>
      <c r="Q1262" s="125">
        <v>0</v>
      </c>
      <c r="S1262" s="146" t="str">
        <f t="shared" si="118"/>
        <v>Worker-Com-1</v>
      </c>
      <c r="T1262" s="125">
        <f>_xlfn.XLOOKUP(A1262,Month_Engine!B:B,Month_Engine!N:N)-G1262</f>
        <v>0</v>
      </c>
    </row>
    <row r="1263" spans="1:20" x14ac:dyDescent="0.45">
      <c r="A1263" s="144" t="str">
        <f t="shared" si="119"/>
        <v>SK1WK0086</v>
      </c>
      <c r="B1263" s="143" t="str">
        <f t="shared" si="120"/>
        <v>Jul2026_SK1WK0086</v>
      </c>
      <c r="C1263" s="143" t="str">
        <f>IF(A1263="","",IF(COUNTIF($B$2:B1262,B1263)&gt;0,"⚠ DUPLICATE","OK"))</f>
        <v>OK</v>
      </c>
      <c r="D1263" s="146" t="str">
        <f>IF($A1263="","",IF(ISNA(_xlfn.XLOOKUP(TRIM($A1263),MASTER_Workers!$B$2:$B$474,MASTER_Workers!$B$2:$B$474)),"Master Missing","OK"))</f>
        <v>OK</v>
      </c>
      <c r="E1263" s="146" t="str">
        <f>IF(A1263="","",IF(COUNTIF(Month_Engine!B:B,TRIM(J1263))&gt;0,"OK","Missing"))</f>
        <v>OK</v>
      </c>
      <c r="F1263" s="146">
        <f t="shared" si="121"/>
        <v>31</v>
      </c>
      <c r="G1263" s="146">
        <f t="shared" si="122"/>
        <v>24</v>
      </c>
      <c r="H1263" s="150" t="str">
        <f t="shared" si="117"/>
        <v>OK</v>
      </c>
      <c r="I1263" s="432">
        <v>46234</v>
      </c>
      <c r="J1263" s="125" t="s">
        <v>389</v>
      </c>
      <c r="K1263" s="125" t="s">
        <v>390</v>
      </c>
      <c r="L1263" s="125">
        <v>20</v>
      </c>
      <c r="M1263" s="125">
        <v>3</v>
      </c>
      <c r="N1263" s="125">
        <v>4</v>
      </c>
      <c r="O1263" s="125">
        <v>0</v>
      </c>
      <c r="P1263" s="125">
        <v>4</v>
      </c>
      <c r="Q1263" s="125">
        <v>0</v>
      </c>
      <c r="S1263" s="146" t="str">
        <f t="shared" si="118"/>
        <v>Worker-Com-1</v>
      </c>
      <c r="T1263" s="125">
        <f>_xlfn.XLOOKUP(A1263,Month_Engine!B:B,Month_Engine!N:N)-G1263</f>
        <v>0</v>
      </c>
    </row>
    <row r="1264" spans="1:20" x14ac:dyDescent="0.45">
      <c r="A1264" s="144" t="str">
        <f t="shared" si="119"/>
        <v>SK1WK0089</v>
      </c>
      <c r="B1264" s="143" t="str">
        <f t="shared" si="120"/>
        <v>Jul2026_SK1WK0089</v>
      </c>
      <c r="C1264" s="143" t="str">
        <f>IF(A1264="","",IF(COUNTIF($B$2:B1263,B1264)&gt;0,"⚠ DUPLICATE","OK"))</f>
        <v>OK</v>
      </c>
      <c r="D1264" s="146" t="str">
        <f>IF($A1264="","",IF(ISNA(_xlfn.XLOOKUP(TRIM($A1264),MASTER_Workers!$B$2:$B$474,MASTER_Workers!$B$2:$B$474)),"Master Missing","OK"))</f>
        <v>OK</v>
      </c>
      <c r="E1264" s="146" t="str">
        <f>IF(A1264="","",IF(COUNTIF(Month_Engine!B:B,TRIM(J1264))&gt;0,"OK","Missing"))</f>
        <v>OK</v>
      </c>
      <c r="F1264" s="146">
        <f t="shared" si="121"/>
        <v>31</v>
      </c>
      <c r="G1264" s="146">
        <f t="shared" si="122"/>
        <v>27</v>
      </c>
      <c r="H1264" s="150" t="str">
        <f t="shared" si="117"/>
        <v>OK</v>
      </c>
      <c r="I1264" s="432">
        <v>46234</v>
      </c>
      <c r="J1264" s="125" t="s">
        <v>392</v>
      </c>
      <c r="K1264" s="125" t="s">
        <v>393</v>
      </c>
      <c r="L1264" s="125">
        <v>18</v>
      </c>
      <c r="M1264" s="125">
        <v>0</v>
      </c>
      <c r="N1264" s="125">
        <v>4</v>
      </c>
      <c r="O1264" s="125">
        <v>0</v>
      </c>
      <c r="P1264" s="125">
        <v>9</v>
      </c>
      <c r="Q1264" s="125">
        <v>0</v>
      </c>
      <c r="S1264" s="146" t="str">
        <f t="shared" si="118"/>
        <v>Worker-Com-1</v>
      </c>
      <c r="T1264" s="125">
        <f>_xlfn.XLOOKUP(A1264,Month_Engine!B:B,Month_Engine!N:N)-G1264</f>
        <v>0</v>
      </c>
    </row>
    <row r="1265" spans="1:20" x14ac:dyDescent="0.45">
      <c r="A1265" s="144" t="str">
        <f t="shared" si="119"/>
        <v>SK1WK0091</v>
      </c>
      <c r="B1265" s="143" t="str">
        <f t="shared" si="120"/>
        <v>Jul2026_SK1WK0091</v>
      </c>
      <c r="C1265" s="143" t="str">
        <f>IF(A1265="","",IF(COUNTIF($B$2:B1264,B1265)&gt;0,"⚠ DUPLICATE","OK"))</f>
        <v>OK</v>
      </c>
      <c r="D1265" s="146" t="str">
        <f>IF($A1265="","",IF(ISNA(_xlfn.XLOOKUP(TRIM($A1265),MASTER_Workers!$B$2:$B$474,MASTER_Workers!$B$2:$B$474)),"Master Missing","OK"))</f>
        <v>OK</v>
      </c>
      <c r="E1265" s="146" t="str">
        <f>IF(A1265="","",IF(COUNTIF(Month_Engine!B:B,TRIM(J1265))&gt;0,"OK","Missing"))</f>
        <v>OK</v>
      </c>
      <c r="F1265" s="146">
        <f t="shared" si="121"/>
        <v>31</v>
      </c>
      <c r="G1265" s="146">
        <f t="shared" si="122"/>
        <v>24</v>
      </c>
      <c r="H1265" s="150" t="str">
        <f t="shared" si="117"/>
        <v>OK</v>
      </c>
      <c r="I1265" s="432">
        <v>46234</v>
      </c>
      <c r="J1265" s="125" t="s">
        <v>395</v>
      </c>
      <c r="K1265" s="125" t="s">
        <v>396</v>
      </c>
      <c r="L1265" s="125">
        <v>24</v>
      </c>
      <c r="M1265" s="125">
        <v>3</v>
      </c>
      <c r="N1265" s="125">
        <v>4</v>
      </c>
      <c r="O1265" s="125">
        <v>0</v>
      </c>
      <c r="P1265" s="125">
        <v>0</v>
      </c>
      <c r="Q1265" s="125">
        <v>0</v>
      </c>
      <c r="S1265" s="146" t="str">
        <f t="shared" si="118"/>
        <v>Worker-Com-1</v>
      </c>
      <c r="T1265" s="125">
        <f>_xlfn.XLOOKUP(A1265,Month_Engine!B:B,Month_Engine!N:N)-G1265</f>
        <v>0</v>
      </c>
    </row>
    <row r="1266" spans="1:20" x14ac:dyDescent="0.45">
      <c r="A1266" s="144" t="str">
        <f t="shared" si="119"/>
        <v>SK1WK0093</v>
      </c>
      <c r="B1266" s="143" t="str">
        <f t="shared" si="120"/>
        <v>Jul2026_SK1WK0093</v>
      </c>
      <c r="C1266" s="143" t="str">
        <f>IF(A1266="","",IF(COUNTIF($B$2:B1265,B1266)&gt;0,"⚠ DUPLICATE","OK"))</f>
        <v>OK</v>
      </c>
      <c r="D1266" s="146" t="str">
        <f>IF($A1266="","",IF(ISNA(_xlfn.XLOOKUP(TRIM($A1266),MASTER_Workers!$B$2:$B$474,MASTER_Workers!$B$2:$B$474)),"Master Missing","OK"))</f>
        <v>OK</v>
      </c>
      <c r="E1266" s="146" t="str">
        <f>IF(A1266="","",IF(COUNTIF(Month_Engine!B:B,TRIM(J1266))&gt;0,"OK","Missing"))</f>
        <v>OK</v>
      </c>
      <c r="F1266" s="146">
        <f t="shared" si="121"/>
        <v>31</v>
      </c>
      <c r="G1266" s="146">
        <f t="shared" si="122"/>
        <v>21</v>
      </c>
      <c r="H1266" s="150" t="str">
        <f t="shared" si="117"/>
        <v>OK</v>
      </c>
      <c r="I1266" s="432">
        <v>46234</v>
      </c>
      <c r="J1266" s="125" t="s">
        <v>398</v>
      </c>
      <c r="K1266" s="125" t="s">
        <v>399</v>
      </c>
      <c r="L1266" s="125">
        <v>21</v>
      </c>
      <c r="M1266" s="125">
        <v>6</v>
      </c>
      <c r="N1266" s="125">
        <v>4</v>
      </c>
      <c r="O1266" s="125">
        <v>0</v>
      </c>
      <c r="P1266" s="125">
        <v>0</v>
      </c>
      <c r="Q1266" s="125">
        <v>0</v>
      </c>
      <c r="S1266" s="146" t="str">
        <f t="shared" si="118"/>
        <v>Worker-Com-1</v>
      </c>
      <c r="T1266" s="125">
        <f>_xlfn.XLOOKUP(A1266,Month_Engine!B:B,Month_Engine!N:N)-G1266</f>
        <v>0</v>
      </c>
    </row>
    <row r="1267" spans="1:20" x14ac:dyDescent="0.45">
      <c r="A1267" s="144" t="str">
        <f t="shared" si="119"/>
        <v>SK1WK0094</v>
      </c>
      <c r="B1267" s="143" t="str">
        <f t="shared" si="120"/>
        <v>Jul2026_SK1WK0094</v>
      </c>
      <c r="C1267" s="143" t="str">
        <f>IF(A1267="","",IF(COUNTIF($B$2:B1266,B1267)&gt;0,"⚠ DUPLICATE","OK"))</f>
        <v>OK</v>
      </c>
      <c r="D1267" s="146" t="str">
        <f>IF($A1267="","",IF(ISNA(_xlfn.XLOOKUP(TRIM($A1267),MASTER_Workers!$B$2:$B$474,MASTER_Workers!$B$2:$B$474)),"Master Missing","OK"))</f>
        <v>OK</v>
      </c>
      <c r="E1267" s="146" t="str">
        <f>IF(A1267="","",IF(COUNTIF(Month_Engine!B:B,TRIM(J1267))&gt;0,"OK","Missing"))</f>
        <v>OK</v>
      </c>
      <c r="F1267" s="146">
        <f t="shared" si="121"/>
        <v>31</v>
      </c>
      <c r="G1267" s="146">
        <f t="shared" si="122"/>
        <v>26.5</v>
      </c>
      <c r="H1267" s="150" t="str">
        <f t="shared" si="117"/>
        <v>OK</v>
      </c>
      <c r="I1267" s="432">
        <v>46234</v>
      </c>
      <c r="J1267" s="125" t="s">
        <v>401</v>
      </c>
      <c r="K1267" s="125" t="s">
        <v>402</v>
      </c>
      <c r="L1267" s="125">
        <v>25.5</v>
      </c>
      <c r="M1267" s="125">
        <v>0.5</v>
      </c>
      <c r="N1267" s="125">
        <v>4</v>
      </c>
      <c r="O1267" s="125">
        <v>0</v>
      </c>
      <c r="P1267" s="125">
        <v>1</v>
      </c>
      <c r="Q1267" s="125">
        <v>0</v>
      </c>
      <c r="S1267" s="146" t="str">
        <f t="shared" si="118"/>
        <v>Worker-Com-1</v>
      </c>
      <c r="T1267" s="125">
        <f>_xlfn.XLOOKUP(A1267,Month_Engine!B:B,Month_Engine!N:N)-G1267</f>
        <v>0</v>
      </c>
    </row>
    <row r="1268" spans="1:20" x14ac:dyDescent="0.45">
      <c r="A1268" s="144" t="str">
        <f t="shared" si="119"/>
        <v>SK1WK0101</v>
      </c>
      <c r="B1268" s="143" t="str">
        <f t="shared" si="120"/>
        <v>Jul2026_SK1WK0101</v>
      </c>
      <c r="C1268" s="143" t="str">
        <f>IF(A1268="","",IF(COUNTIF($B$2:B1267,B1268)&gt;0,"⚠ DUPLICATE","OK"))</f>
        <v>OK</v>
      </c>
      <c r="D1268" s="146" t="str">
        <f>IF($A1268="","",IF(ISNA(_xlfn.XLOOKUP(TRIM($A1268),MASTER_Workers!$B$2:$B$474,MASTER_Workers!$B$2:$B$474)),"Master Missing","OK"))</f>
        <v>OK</v>
      </c>
      <c r="E1268" s="146" t="str">
        <f>IF(A1268="","",IF(COUNTIF(Month_Engine!B:B,TRIM(J1268))&gt;0,"OK","Missing"))</f>
        <v>OK</v>
      </c>
      <c r="F1268" s="146">
        <f t="shared" si="121"/>
        <v>31</v>
      </c>
      <c r="G1268" s="146">
        <f t="shared" si="122"/>
        <v>31</v>
      </c>
      <c r="H1268" s="150" t="str">
        <f t="shared" si="117"/>
        <v>OK</v>
      </c>
      <c r="I1268" s="432">
        <v>46234</v>
      </c>
      <c r="J1268" s="125" t="s">
        <v>405</v>
      </c>
      <c r="K1268" s="125" t="s">
        <v>2421</v>
      </c>
      <c r="L1268" s="125">
        <v>27</v>
      </c>
      <c r="M1268" s="125">
        <v>0</v>
      </c>
      <c r="N1268" s="125">
        <v>4</v>
      </c>
      <c r="O1268" s="125">
        <v>0</v>
      </c>
      <c r="P1268" s="125">
        <v>0</v>
      </c>
      <c r="Q1268" s="125">
        <v>0</v>
      </c>
      <c r="S1268" s="146" t="str">
        <f t="shared" si="118"/>
        <v>Worker-Com-1</v>
      </c>
      <c r="T1268" s="125">
        <f>_xlfn.XLOOKUP(A1268,Month_Engine!B:B,Month_Engine!N:N)-G1268</f>
        <v>0</v>
      </c>
    </row>
    <row r="1269" spans="1:20" x14ac:dyDescent="0.45">
      <c r="A1269" s="144" t="str">
        <f t="shared" si="119"/>
        <v>SK1WK0105</v>
      </c>
      <c r="B1269" s="143" t="str">
        <f t="shared" si="120"/>
        <v>Jul2026_SK1WK0105</v>
      </c>
      <c r="C1269" s="143" t="str">
        <f>IF(A1269="","",IF(COUNTIF($B$2:B1268,B1269)&gt;0,"⚠ DUPLICATE","OK"))</f>
        <v>OK</v>
      </c>
      <c r="D1269" s="146" t="str">
        <f>IF($A1269="","",IF(ISNA(_xlfn.XLOOKUP(TRIM($A1269),MASTER_Workers!$B$2:$B$474,MASTER_Workers!$B$2:$B$474)),"Master Missing","OK"))</f>
        <v>OK</v>
      </c>
      <c r="E1269" s="146" t="str">
        <f>IF(A1269="","",IF(COUNTIF(Month_Engine!B:B,TRIM(J1269))&gt;0,"OK","Missing"))</f>
        <v>OK</v>
      </c>
      <c r="F1269" s="146">
        <f t="shared" si="121"/>
        <v>31</v>
      </c>
      <c r="G1269" s="146">
        <f t="shared" si="122"/>
        <v>27</v>
      </c>
      <c r="H1269" s="150" t="str">
        <f t="shared" si="117"/>
        <v>OK</v>
      </c>
      <c r="I1269" s="432">
        <v>46234</v>
      </c>
      <c r="J1269" s="125" t="s">
        <v>408</v>
      </c>
      <c r="K1269" s="125" t="s">
        <v>409</v>
      </c>
      <c r="L1269" s="125">
        <v>21</v>
      </c>
      <c r="M1269" s="125">
        <v>0</v>
      </c>
      <c r="N1269" s="125">
        <v>4</v>
      </c>
      <c r="O1269" s="125">
        <v>0</v>
      </c>
      <c r="P1269" s="125">
        <v>6</v>
      </c>
      <c r="Q1269" s="125">
        <v>0</v>
      </c>
      <c r="S1269" s="146" t="str">
        <f t="shared" si="118"/>
        <v>Worker-Com-1</v>
      </c>
      <c r="T1269" s="125">
        <f>_xlfn.XLOOKUP(A1269,Month_Engine!B:B,Month_Engine!N:N)-G1269</f>
        <v>0</v>
      </c>
    </row>
    <row r="1270" spans="1:20" x14ac:dyDescent="0.45">
      <c r="A1270" s="144" t="str">
        <f t="shared" si="119"/>
        <v>SK1WK0108</v>
      </c>
      <c r="B1270" s="143" t="str">
        <f t="shared" si="120"/>
        <v>Jul2026_SK1WK0108</v>
      </c>
      <c r="C1270" s="143" t="str">
        <f>IF(A1270="","",IF(COUNTIF($B$2:B1269,B1270)&gt;0,"⚠ DUPLICATE","OK"))</f>
        <v>OK</v>
      </c>
      <c r="D1270" s="146" t="str">
        <f>IF($A1270="","",IF(ISNA(_xlfn.XLOOKUP(TRIM($A1270),MASTER_Workers!$B$2:$B$474,MASTER_Workers!$B$2:$B$474)),"Master Missing","OK"))</f>
        <v>OK</v>
      </c>
      <c r="E1270" s="146" t="str">
        <f>IF(A1270="","",IF(COUNTIF(Month_Engine!B:B,TRIM(J1270))&gt;0,"OK","Missing"))</f>
        <v>OK</v>
      </c>
      <c r="F1270" s="146">
        <f t="shared" si="121"/>
        <v>31</v>
      </c>
      <c r="G1270" s="146">
        <f t="shared" si="122"/>
        <v>27</v>
      </c>
      <c r="H1270" s="150" t="str">
        <f t="shared" si="117"/>
        <v>OK</v>
      </c>
      <c r="I1270" s="432">
        <v>46234</v>
      </c>
      <c r="J1270" s="125" t="s">
        <v>411</v>
      </c>
      <c r="K1270" s="125" t="s">
        <v>412</v>
      </c>
      <c r="L1270" s="125">
        <v>24</v>
      </c>
      <c r="M1270" s="125">
        <v>0</v>
      </c>
      <c r="N1270" s="125">
        <v>4</v>
      </c>
      <c r="O1270" s="125">
        <v>0</v>
      </c>
      <c r="P1270" s="125">
        <v>3</v>
      </c>
      <c r="Q1270" s="125">
        <v>0</v>
      </c>
      <c r="S1270" s="146" t="str">
        <f t="shared" si="118"/>
        <v>Worker-Com-1</v>
      </c>
      <c r="T1270" s="125">
        <f>_xlfn.XLOOKUP(A1270,Month_Engine!B:B,Month_Engine!N:N)-G1270</f>
        <v>0</v>
      </c>
    </row>
    <row r="1271" spans="1:20" x14ac:dyDescent="0.45">
      <c r="A1271" s="144" t="str">
        <f t="shared" si="119"/>
        <v>SK1WK0116</v>
      </c>
      <c r="B1271" s="143" t="str">
        <f t="shared" si="120"/>
        <v>Jul2026_SK1WK0116</v>
      </c>
      <c r="C1271" s="143" t="str">
        <f>IF(A1271="","",IF(COUNTIF($B$2:B1270,B1271)&gt;0,"⚠ DUPLICATE","OK"))</f>
        <v>OK</v>
      </c>
      <c r="D1271" s="146" t="str">
        <f>IF($A1271="","",IF(ISNA(_xlfn.XLOOKUP(TRIM($A1271),MASTER_Workers!$B$2:$B$474,MASTER_Workers!$B$2:$B$474)),"Master Missing","OK"))</f>
        <v>OK</v>
      </c>
      <c r="E1271" s="146" t="str">
        <f>IF(A1271="","",IF(COUNTIF(Month_Engine!B:B,TRIM(J1271))&gt;0,"OK","Missing"))</f>
        <v>OK</v>
      </c>
      <c r="F1271" s="146">
        <f t="shared" si="121"/>
        <v>31</v>
      </c>
      <c r="G1271" s="146">
        <f t="shared" si="122"/>
        <v>27</v>
      </c>
      <c r="H1271" s="150" t="str">
        <f t="shared" si="117"/>
        <v>OK</v>
      </c>
      <c r="I1271" s="432">
        <v>46234</v>
      </c>
      <c r="J1271" s="125" t="s">
        <v>414</v>
      </c>
      <c r="K1271" s="125" t="s">
        <v>415</v>
      </c>
      <c r="L1271" s="125">
        <v>22</v>
      </c>
      <c r="M1271" s="125">
        <v>0</v>
      </c>
      <c r="N1271" s="125">
        <v>4</v>
      </c>
      <c r="O1271" s="125">
        <v>0</v>
      </c>
      <c r="P1271" s="125">
        <v>5</v>
      </c>
      <c r="Q1271" s="125">
        <v>0</v>
      </c>
      <c r="S1271" s="146" t="str">
        <f t="shared" si="118"/>
        <v>Worker-Com-1</v>
      </c>
      <c r="T1271" s="125">
        <f>_xlfn.XLOOKUP(A1271,Month_Engine!B:B,Month_Engine!N:N)-G1271</f>
        <v>0</v>
      </c>
    </row>
    <row r="1272" spans="1:20" x14ac:dyDescent="0.45">
      <c r="A1272" s="144" t="str">
        <f t="shared" si="119"/>
        <v>SK1WK0118</v>
      </c>
      <c r="B1272" s="143" t="str">
        <f t="shared" si="120"/>
        <v>Jul2026_SK1WK0118</v>
      </c>
      <c r="C1272" s="143" t="str">
        <f>IF(A1272="","",IF(COUNTIF($B$2:B1271,B1272)&gt;0,"⚠ DUPLICATE","OK"))</f>
        <v>OK</v>
      </c>
      <c r="D1272" s="146" t="str">
        <f>IF($A1272="","",IF(ISNA(_xlfn.XLOOKUP(TRIM($A1272),MASTER_Workers!$B$2:$B$474,MASTER_Workers!$B$2:$B$474)),"Master Missing","OK"))</f>
        <v>OK</v>
      </c>
      <c r="E1272" s="146" t="str">
        <f>IF(A1272="","",IF(COUNTIF(Month_Engine!B:B,TRIM(J1272))&gt;0,"OK","Missing"))</f>
        <v>OK</v>
      </c>
      <c r="F1272" s="146">
        <f t="shared" si="121"/>
        <v>31</v>
      </c>
      <c r="G1272" s="146">
        <f t="shared" si="122"/>
        <v>26.5</v>
      </c>
      <c r="H1272" s="150" t="str">
        <f t="shared" si="117"/>
        <v>OK</v>
      </c>
      <c r="I1272" s="432">
        <v>46234</v>
      </c>
      <c r="J1272" s="125" t="s">
        <v>417</v>
      </c>
      <c r="K1272" s="125" t="s">
        <v>418</v>
      </c>
      <c r="L1272" s="125">
        <v>24.5</v>
      </c>
      <c r="M1272" s="125">
        <v>0.5</v>
      </c>
      <c r="N1272" s="125">
        <v>4</v>
      </c>
      <c r="O1272" s="125">
        <v>0</v>
      </c>
      <c r="P1272" s="125">
        <v>2</v>
      </c>
      <c r="Q1272" s="125">
        <v>0</v>
      </c>
      <c r="S1272" s="146" t="str">
        <f t="shared" si="118"/>
        <v>Worker-Com-1</v>
      </c>
      <c r="T1272" s="125">
        <f>_xlfn.XLOOKUP(A1272,Month_Engine!B:B,Month_Engine!N:N)-G1272</f>
        <v>0</v>
      </c>
    </row>
    <row r="1273" spans="1:20" x14ac:dyDescent="0.45">
      <c r="A1273" s="144" t="str">
        <f t="shared" si="119"/>
        <v>SK1WK0120</v>
      </c>
      <c r="B1273" s="143" t="str">
        <f t="shared" si="120"/>
        <v>Jul2026_SK1WK0120</v>
      </c>
      <c r="C1273" s="143" t="str">
        <f>IF(A1273="","",IF(COUNTIF($B$2:B1272,B1273)&gt;0,"⚠ DUPLICATE","OK"))</f>
        <v>OK</v>
      </c>
      <c r="D1273" s="146" t="str">
        <f>IF($A1273="","",IF(ISNA(_xlfn.XLOOKUP(TRIM($A1273),MASTER_Workers!$B$2:$B$474,MASTER_Workers!$B$2:$B$474)),"Master Missing","OK"))</f>
        <v>OK</v>
      </c>
      <c r="E1273" s="146" t="str">
        <f>IF(A1273="","",IF(COUNTIF(Month_Engine!B:B,TRIM(J1273))&gt;0,"OK","Missing"))</f>
        <v>OK</v>
      </c>
      <c r="F1273" s="146">
        <f t="shared" si="121"/>
        <v>31</v>
      </c>
      <c r="G1273" s="146">
        <f t="shared" si="122"/>
        <v>27</v>
      </c>
      <c r="H1273" s="150" t="str">
        <f t="shared" si="117"/>
        <v>OK</v>
      </c>
      <c r="I1273" s="432">
        <v>46234</v>
      </c>
      <c r="J1273" s="125" t="s">
        <v>420</v>
      </c>
      <c r="K1273" s="125" t="s">
        <v>421</v>
      </c>
      <c r="L1273" s="125">
        <v>25</v>
      </c>
      <c r="M1273" s="125">
        <v>0</v>
      </c>
      <c r="N1273" s="125">
        <v>4</v>
      </c>
      <c r="O1273" s="125">
        <v>0</v>
      </c>
      <c r="P1273" s="125">
        <v>2</v>
      </c>
      <c r="Q1273" s="125">
        <v>0</v>
      </c>
      <c r="S1273" s="146" t="str">
        <f t="shared" si="118"/>
        <v>Worker-Com-1</v>
      </c>
      <c r="T1273" s="125">
        <f>_xlfn.XLOOKUP(A1273,Month_Engine!B:B,Month_Engine!N:N)-G1273</f>
        <v>0</v>
      </c>
    </row>
    <row r="1274" spans="1:20" x14ac:dyDescent="0.45">
      <c r="A1274" s="144" t="str">
        <f t="shared" si="119"/>
        <v>SK1WK0122</v>
      </c>
      <c r="B1274" s="143" t="str">
        <f t="shared" si="120"/>
        <v>Jul2026_SK1WK0122</v>
      </c>
      <c r="C1274" s="143" t="str">
        <f>IF(A1274="","",IF(COUNTIF($B$2:B1273,B1274)&gt;0,"⚠ DUPLICATE","OK"))</f>
        <v>OK</v>
      </c>
      <c r="D1274" s="146" t="str">
        <f>IF($A1274="","",IF(ISNA(_xlfn.XLOOKUP(TRIM($A1274),MASTER_Workers!$B$2:$B$474,MASTER_Workers!$B$2:$B$474)),"Master Missing","OK"))</f>
        <v>OK</v>
      </c>
      <c r="E1274" s="146" t="str">
        <f>IF(A1274="","",IF(COUNTIF(Month_Engine!B:B,TRIM(J1274))&gt;0,"OK","Missing"))</f>
        <v>OK</v>
      </c>
      <c r="F1274" s="146">
        <f t="shared" si="121"/>
        <v>31</v>
      </c>
      <c r="G1274" s="146">
        <f t="shared" si="122"/>
        <v>20</v>
      </c>
      <c r="H1274" s="150" t="str">
        <f t="shared" si="117"/>
        <v>OK</v>
      </c>
      <c r="I1274" s="432">
        <v>46234</v>
      </c>
      <c r="J1274" s="125" t="s">
        <v>2049</v>
      </c>
      <c r="K1274" s="125" t="s">
        <v>423</v>
      </c>
      <c r="L1274" s="125">
        <v>20</v>
      </c>
      <c r="M1274" s="125">
        <v>7</v>
      </c>
      <c r="N1274" s="125">
        <v>4</v>
      </c>
      <c r="O1274" s="125">
        <v>0</v>
      </c>
      <c r="P1274" s="125">
        <v>0</v>
      </c>
      <c r="Q1274" s="125">
        <v>0</v>
      </c>
      <c r="S1274" s="146" t="str">
        <f t="shared" si="118"/>
        <v>Worker-Com-1</v>
      </c>
      <c r="T1274" s="125">
        <f>_xlfn.XLOOKUP(A1274,Month_Engine!B:B,Month_Engine!N:N)-G1274</f>
        <v>0</v>
      </c>
    </row>
    <row r="1275" spans="1:20" x14ac:dyDescent="0.45">
      <c r="A1275" s="144" t="str">
        <f t="shared" si="119"/>
        <v>SK1WK0123</v>
      </c>
      <c r="B1275" s="143" t="str">
        <f t="shared" si="120"/>
        <v>Jul2026_SK1WK0123</v>
      </c>
      <c r="C1275" s="143" t="str">
        <f>IF(A1275="","",IF(COUNTIF($B$2:B1274,B1275)&gt;0,"⚠ DUPLICATE","OK"))</f>
        <v>OK</v>
      </c>
      <c r="D1275" s="146" t="str">
        <f>IF($A1275="","",IF(ISNA(_xlfn.XLOOKUP(TRIM($A1275),MASTER_Workers!$B$2:$B$474,MASTER_Workers!$B$2:$B$474)),"Master Missing","OK"))</f>
        <v>OK</v>
      </c>
      <c r="E1275" s="146" t="str">
        <f>IF(A1275="","",IF(COUNTIF(Month_Engine!B:B,TRIM(J1275))&gt;0,"OK","Missing"))</f>
        <v>OK</v>
      </c>
      <c r="F1275" s="146">
        <f t="shared" si="121"/>
        <v>31</v>
      </c>
      <c r="G1275" s="146">
        <f t="shared" si="122"/>
        <v>22</v>
      </c>
      <c r="H1275" s="150" t="str">
        <f t="shared" si="117"/>
        <v>OK</v>
      </c>
      <c r="I1275" s="432">
        <v>46234</v>
      </c>
      <c r="J1275" s="125" t="s">
        <v>425</v>
      </c>
      <c r="K1275" s="125" t="s">
        <v>426</v>
      </c>
      <c r="L1275" s="125">
        <v>22</v>
      </c>
      <c r="M1275" s="125">
        <v>5</v>
      </c>
      <c r="N1275" s="125">
        <v>4</v>
      </c>
      <c r="O1275" s="125">
        <v>0</v>
      </c>
      <c r="P1275" s="125">
        <v>0</v>
      </c>
      <c r="Q1275" s="125">
        <v>0</v>
      </c>
      <c r="S1275" s="146" t="str">
        <f t="shared" si="118"/>
        <v>Worker-Com-1</v>
      </c>
      <c r="T1275" s="125">
        <f>_xlfn.XLOOKUP(A1275,Month_Engine!B:B,Month_Engine!N:N)-G1275</f>
        <v>0</v>
      </c>
    </row>
    <row r="1276" spans="1:20" x14ac:dyDescent="0.45">
      <c r="A1276" s="144" t="str">
        <f t="shared" si="119"/>
        <v>SK1WK0131</v>
      </c>
      <c r="B1276" s="143" t="str">
        <f t="shared" si="120"/>
        <v>Jul2026_SK1WK0131</v>
      </c>
      <c r="C1276" s="143" t="str">
        <f>IF(A1276="","",IF(COUNTIF($B$2:B1275,B1276)&gt;0,"⚠ DUPLICATE","OK"))</f>
        <v>OK</v>
      </c>
      <c r="D1276" s="146" t="str">
        <f>IF($A1276="","",IF(ISNA(_xlfn.XLOOKUP(TRIM($A1276),MASTER_Workers!$B$2:$B$474,MASTER_Workers!$B$2:$B$474)),"Master Missing","OK"))</f>
        <v>OK</v>
      </c>
      <c r="E1276" s="146" t="str">
        <f>IF(A1276="","",IF(COUNTIF(Month_Engine!B:B,TRIM(J1276))&gt;0,"OK","Missing"))</f>
        <v>OK</v>
      </c>
      <c r="F1276" s="146">
        <f t="shared" si="121"/>
        <v>31</v>
      </c>
      <c r="G1276" s="146">
        <f t="shared" si="122"/>
        <v>27</v>
      </c>
      <c r="H1276" s="150" t="str">
        <f t="shared" si="117"/>
        <v>OK</v>
      </c>
      <c r="I1276" s="432">
        <v>46234</v>
      </c>
      <c r="J1276" s="125" t="s">
        <v>431</v>
      </c>
      <c r="K1276" s="125" t="s">
        <v>432</v>
      </c>
      <c r="L1276" s="125">
        <v>23</v>
      </c>
      <c r="M1276" s="125">
        <v>0</v>
      </c>
      <c r="N1276" s="125">
        <v>4</v>
      </c>
      <c r="O1276" s="125">
        <v>0</v>
      </c>
      <c r="P1276" s="125">
        <v>4</v>
      </c>
      <c r="Q1276" s="125">
        <v>0</v>
      </c>
      <c r="S1276" s="146" t="str">
        <f t="shared" si="118"/>
        <v>Worker-Com-1</v>
      </c>
      <c r="T1276" s="125">
        <f>_xlfn.XLOOKUP(A1276,Month_Engine!B:B,Month_Engine!N:N)-G1276</f>
        <v>0</v>
      </c>
    </row>
    <row r="1277" spans="1:20" x14ac:dyDescent="0.45">
      <c r="A1277" s="144" t="str">
        <f t="shared" si="119"/>
        <v>SK1WK0134</v>
      </c>
      <c r="B1277" s="143" t="str">
        <f t="shared" si="120"/>
        <v>Jul2026_SK1WK0134</v>
      </c>
      <c r="C1277" s="143" t="str">
        <f>IF(A1277="","",IF(COUNTIF($B$2:B1276,B1277)&gt;0,"⚠ DUPLICATE","OK"))</f>
        <v>OK</v>
      </c>
      <c r="D1277" s="146" t="str">
        <f>IF($A1277="","",IF(ISNA(_xlfn.XLOOKUP(TRIM($A1277),MASTER_Workers!$B$2:$B$474,MASTER_Workers!$B$2:$B$474)),"Master Missing","OK"))</f>
        <v>OK</v>
      </c>
      <c r="E1277" s="146" t="str">
        <f>IF(A1277="","",IF(COUNTIF(Month_Engine!B:B,TRIM(J1277))&gt;0,"OK","Missing"))</f>
        <v>OK</v>
      </c>
      <c r="F1277" s="146">
        <f t="shared" si="121"/>
        <v>31</v>
      </c>
      <c r="G1277" s="146">
        <f t="shared" si="122"/>
        <v>26</v>
      </c>
      <c r="H1277" s="150" t="str">
        <f t="shared" si="117"/>
        <v>OK</v>
      </c>
      <c r="I1277" s="432">
        <v>46234</v>
      </c>
      <c r="J1277" s="125" t="s">
        <v>434</v>
      </c>
      <c r="K1277" s="125" t="s">
        <v>435</v>
      </c>
      <c r="L1277" s="125">
        <v>21</v>
      </c>
      <c r="M1277" s="125">
        <v>1</v>
      </c>
      <c r="N1277" s="125">
        <v>4</v>
      </c>
      <c r="O1277" s="125">
        <v>0</v>
      </c>
      <c r="P1277" s="125">
        <v>5</v>
      </c>
      <c r="Q1277" s="125">
        <v>0</v>
      </c>
      <c r="S1277" s="146" t="str">
        <f t="shared" si="118"/>
        <v>Worker-Com-1</v>
      </c>
      <c r="T1277" s="125">
        <f>_xlfn.XLOOKUP(A1277,Month_Engine!B:B,Month_Engine!N:N)-G1277</f>
        <v>0</v>
      </c>
    </row>
    <row r="1278" spans="1:20" x14ac:dyDescent="0.45">
      <c r="A1278" s="144" t="str">
        <f t="shared" si="119"/>
        <v>SK1WK0136</v>
      </c>
      <c r="B1278" s="143" t="str">
        <f t="shared" si="120"/>
        <v>Jul2026_SK1WK0136</v>
      </c>
      <c r="C1278" s="143" t="str">
        <f>IF(A1278="","",IF(COUNTIF($B$2:B1277,B1278)&gt;0,"⚠ DUPLICATE","OK"))</f>
        <v>OK</v>
      </c>
      <c r="D1278" s="146" t="str">
        <f>IF($A1278="","",IF(ISNA(_xlfn.XLOOKUP(TRIM($A1278),MASTER_Workers!$B$2:$B$474,MASTER_Workers!$B$2:$B$474)),"Master Missing","OK"))</f>
        <v>OK</v>
      </c>
      <c r="E1278" s="146" t="str">
        <f>IF(A1278="","",IF(COUNTIF(Month_Engine!B:B,TRIM(J1278))&gt;0,"OK","Missing"))</f>
        <v>OK</v>
      </c>
      <c r="F1278" s="146">
        <f t="shared" si="121"/>
        <v>31</v>
      </c>
      <c r="G1278" s="146">
        <f t="shared" si="122"/>
        <v>20</v>
      </c>
      <c r="H1278" s="150" t="str">
        <f t="shared" si="117"/>
        <v>OK</v>
      </c>
      <c r="I1278" s="432">
        <v>46234</v>
      </c>
      <c r="J1278" s="125" t="s">
        <v>437</v>
      </c>
      <c r="K1278" s="125" t="s">
        <v>438</v>
      </c>
      <c r="L1278" s="125">
        <v>20</v>
      </c>
      <c r="M1278" s="125">
        <v>7</v>
      </c>
      <c r="N1278" s="125">
        <v>4</v>
      </c>
      <c r="O1278" s="125">
        <v>0</v>
      </c>
      <c r="P1278" s="125">
        <v>0</v>
      </c>
      <c r="Q1278" s="125">
        <v>0</v>
      </c>
      <c r="S1278" s="146" t="str">
        <f t="shared" si="118"/>
        <v>Worker-Com-1</v>
      </c>
      <c r="T1278" s="125">
        <f>_xlfn.XLOOKUP(A1278,Month_Engine!B:B,Month_Engine!N:N)-G1278</f>
        <v>0</v>
      </c>
    </row>
    <row r="1279" spans="1:20" x14ac:dyDescent="0.45">
      <c r="A1279" s="144" t="str">
        <f t="shared" si="119"/>
        <v>SK1WK0139</v>
      </c>
      <c r="B1279" s="143" t="str">
        <f t="shared" si="120"/>
        <v>Jul2026_SK1WK0139</v>
      </c>
      <c r="C1279" s="143" t="str">
        <f>IF(A1279="","",IF(COUNTIF($B$2:B1278,B1279)&gt;0,"⚠ DUPLICATE","OK"))</f>
        <v>OK</v>
      </c>
      <c r="D1279" s="146" t="str">
        <f>IF($A1279="","",IF(ISNA(_xlfn.XLOOKUP(TRIM($A1279),MASTER_Workers!$B$2:$B$474,MASTER_Workers!$B$2:$B$474)),"Master Missing","OK"))</f>
        <v>OK</v>
      </c>
      <c r="E1279" s="146" t="str">
        <f>IF(A1279="","",IF(COUNTIF(Month_Engine!B:B,TRIM(J1279))&gt;0,"OK","Missing"))</f>
        <v>OK</v>
      </c>
      <c r="F1279" s="146">
        <f t="shared" si="121"/>
        <v>31</v>
      </c>
      <c r="G1279" s="146">
        <f t="shared" si="122"/>
        <v>21</v>
      </c>
      <c r="H1279" s="150" t="str">
        <f t="shared" si="117"/>
        <v>OK</v>
      </c>
      <c r="I1279" s="432">
        <v>46234</v>
      </c>
      <c r="J1279" s="125" t="s">
        <v>440</v>
      </c>
      <c r="K1279" s="125" t="s">
        <v>441</v>
      </c>
      <c r="L1279" s="125">
        <v>21</v>
      </c>
      <c r="M1279" s="125">
        <v>6</v>
      </c>
      <c r="N1279" s="125">
        <v>4</v>
      </c>
      <c r="O1279" s="125">
        <v>0</v>
      </c>
      <c r="P1279" s="125">
        <v>0</v>
      </c>
      <c r="Q1279" s="125">
        <v>0</v>
      </c>
      <c r="S1279" s="146" t="str">
        <f t="shared" si="118"/>
        <v>Worker-Com-1</v>
      </c>
      <c r="T1279" s="125">
        <f>_xlfn.XLOOKUP(A1279,Month_Engine!B:B,Month_Engine!N:N)-G1279</f>
        <v>0</v>
      </c>
    </row>
    <row r="1280" spans="1:20" x14ac:dyDescent="0.45">
      <c r="A1280" s="144" t="str">
        <f t="shared" si="119"/>
        <v>SK1WK0143</v>
      </c>
      <c r="B1280" s="143" t="str">
        <f t="shared" si="120"/>
        <v>Jul2026_SK1WK0143</v>
      </c>
      <c r="C1280" s="143" t="str">
        <f>IF(A1280="","",IF(COUNTIF($B$2:B1279,B1280)&gt;0,"⚠ DUPLICATE","OK"))</f>
        <v>OK</v>
      </c>
      <c r="D1280" s="146" t="str">
        <f>IF($A1280="","",IF(ISNA(_xlfn.XLOOKUP(TRIM($A1280),MASTER_Workers!$B$2:$B$474,MASTER_Workers!$B$2:$B$474)),"Master Missing","OK"))</f>
        <v>OK</v>
      </c>
      <c r="E1280" s="146" t="str">
        <f>IF(A1280="","",IF(COUNTIF(Month_Engine!B:B,TRIM(J1280))&gt;0,"OK","Missing"))</f>
        <v>OK</v>
      </c>
      <c r="F1280" s="146">
        <f t="shared" si="121"/>
        <v>31</v>
      </c>
      <c r="G1280" s="146">
        <f t="shared" si="122"/>
        <v>24</v>
      </c>
      <c r="H1280" s="150" t="str">
        <f t="shared" si="117"/>
        <v>OK</v>
      </c>
      <c r="I1280" s="432">
        <v>46234</v>
      </c>
      <c r="J1280" s="125" t="s">
        <v>443</v>
      </c>
      <c r="K1280" s="125" t="s">
        <v>444</v>
      </c>
      <c r="L1280" s="125">
        <v>20</v>
      </c>
      <c r="M1280" s="125">
        <v>3</v>
      </c>
      <c r="N1280" s="125">
        <v>4</v>
      </c>
      <c r="O1280" s="125">
        <v>0</v>
      </c>
      <c r="P1280" s="125">
        <v>4</v>
      </c>
      <c r="Q1280" s="125">
        <v>0</v>
      </c>
      <c r="S1280" s="146" t="str">
        <f t="shared" si="118"/>
        <v>Worker-Com-1</v>
      </c>
      <c r="T1280" s="125">
        <f>_xlfn.XLOOKUP(A1280,Month_Engine!B:B,Month_Engine!N:N)-G1280</f>
        <v>0</v>
      </c>
    </row>
    <row r="1281" spans="1:20" x14ac:dyDescent="0.45">
      <c r="A1281" s="144" t="str">
        <f t="shared" si="119"/>
        <v>SK1WK0145</v>
      </c>
      <c r="B1281" s="143" t="str">
        <f t="shared" si="120"/>
        <v>Jul2026_SK1WK0145</v>
      </c>
      <c r="C1281" s="143" t="str">
        <f>IF(A1281="","",IF(COUNTIF($B$2:B1280,B1281)&gt;0,"⚠ DUPLICATE","OK"))</f>
        <v>OK</v>
      </c>
      <c r="D1281" s="146" t="str">
        <f>IF($A1281="","",IF(ISNA(_xlfn.XLOOKUP(TRIM($A1281),MASTER_Workers!$B$2:$B$474,MASTER_Workers!$B$2:$B$474)),"Master Missing","OK"))</f>
        <v>OK</v>
      </c>
      <c r="E1281" s="146" t="str">
        <f>IF(A1281="","",IF(COUNTIF(Month_Engine!B:B,TRIM(J1281))&gt;0,"OK","Missing"))</f>
        <v>OK</v>
      </c>
      <c r="F1281" s="146">
        <f t="shared" si="121"/>
        <v>31</v>
      </c>
      <c r="G1281" s="146">
        <f t="shared" si="122"/>
        <v>25</v>
      </c>
      <c r="H1281" s="150" t="str">
        <f t="shared" si="117"/>
        <v>OK</v>
      </c>
      <c r="I1281" s="432">
        <v>46234</v>
      </c>
      <c r="J1281" s="125" t="s">
        <v>446</v>
      </c>
      <c r="K1281" s="125" t="s">
        <v>447</v>
      </c>
      <c r="L1281" s="125">
        <v>19</v>
      </c>
      <c r="M1281" s="125">
        <v>2</v>
      </c>
      <c r="N1281" s="125">
        <v>4</v>
      </c>
      <c r="O1281" s="125">
        <v>0</v>
      </c>
      <c r="P1281" s="125">
        <v>6</v>
      </c>
      <c r="Q1281" s="125">
        <v>0</v>
      </c>
      <c r="S1281" s="146" t="str">
        <f t="shared" si="118"/>
        <v>Worker-Com-1</v>
      </c>
      <c r="T1281" s="125">
        <f>_xlfn.XLOOKUP(A1281,Month_Engine!B:B,Month_Engine!N:N)-G1281</f>
        <v>0</v>
      </c>
    </row>
    <row r="1282" spans="1:20" x14ac:dyDescent="0.45">
      <c r="A1282" s="144" t="str">
        <f t="shared" si="119"/>
        <v>SK1WK0158</v>
      </c>
      <c r="B1282" s="143" t="str">
        <f t="shared" si="120"/>
        <v>Jul2026_SK1WK0158</v>
      </c>
      <c r="C1282" s="143" t="str">
        <f>IF(A1282="","",IF(COUNTIF($B$2:B1281,B1282)&gt;0,"⚠ DUPLICATE","OK"))</f>
        <v>OK</v>
      </c>
      <c r="D1282" s="146" t="str">
        <f>IF($A1282="","",IF(ISNA(_xlfn.XLOOKUP(TRIM($A1282),MASTER_Workers!$B$2:$B$474,MASTER_Workers!$B$2:$B$474)),"Master Missing","OK"))</f>
        <v>OK</v>
      </c>
      <c r="E1282" s="146" t="str">
        <f>IF(A1282="","",IF(COUNTIF(Month_Engine!B:B,TRIM(J1282))&gt;0,"OK","Missing"))</f>
        <v>OK</v>
      </c>
      <c r="F1282" s="146">
        <f t="shared" si="121"/>
        <v>31</v>
      </c>
      <c r="G1282" s="146">
        <f t="shared" si="122"/>
        <v>26</v>
      </c>
      <c r="H1282" s="150" t="str">
        <f t="shared" si="117"/>
        <v>OK</v>
      </c>
      <c r="I1282" s="432">
        <v>46234</v>
      </c>
      <c r="J1282" s="125" t="s">
        <v>452</v>
      </c>
      <c r="K1282" s="125" t="s">
        <v>453</v>
      </c>
      <c r="L1282" s="125">
        <v>22</v>
      </c>
      <c r="M1282" s="125">
        <v>1</v>
      </c>
      <c r="N1282" s="125">
        <v>4</v>
      </c>
      <c r="O1282" s="125">
        <v>0</v>
      </c>
      <c r="P1282" s="125">
        <v>4</v>
      </c>
      <c r="Q1282" s="125">
        <v>0</v>
      </c>
      <c r="S1282" s="146" t="str">
        <f t="shared" si="118"/>
        <v>Worker-Com-1</v>
      </c>
      <c r="T1282" s="125">
        <f>_xlfn.XLOOKUP(A1282,Month_Engine!B:B,Month_Engine!N:N)-G1282</f>
        <v>0</v>
      </c>
    </row>
    <row r="1283" spans="1:20" x14ac:dyDescent="0.45">
      <c r="A1283" s="144" t="str">
        <f t="shared" si="119"/>
        <v>SK1WK0161</v>
      </c>
      <c r="B1283" s="143" t="str">
        <f t="shared" si="120"/>
        <v>Jul2026_SK1WK0161</v>
      </c>
      <c r="C1283" s="143" t="str">
        <f>IF(A1283="","",IF(COUNTIF($B$2:B1282,B1283)&gt;0,"⚠ DUPLICATE","OK"))</f>
        <v>OK</v>
      </c>
      <c r="D1283" s="146" t="str">
        <f>IF($A1283="","",IF(ISNA(_xlfn.XLOOKUP(TRIM($A1283),MASTER_Workers!$B$2:$B$474,MASTER_Workers!$B$2:$B$474)),"Master Missing","OK"))</f>
        <v>OK</v>
      </c>
      <c r="E1283" s="146" t="str">
        <f>IF(A1283="","",IF(COUNTIF(Month_Engine!B:B,TRIM(J1283))&gt;0,"OK","Missing"))</f>
        <v>OK</v>
      </c>
      <c r="F1283" s="146">
        <f t="shared" si="121"/>
        <v>31</v>
      </c>
      <c r="G1283" s="146">
        <f t="shared" si="122"/>
        <v>20</v>
      </c>
      <c r="H1283" s="150" t="str">
        <f t="shared" si="117"/>
        <v>OK</v>
      </c>
      <c r="I1283" s="432">
        <v>46234</v>
      </c>
      <c r="J1283" s="125" t="s">
        <v>455</v>
      </c>
      <c r="K1283" s="125" t="s">
        <v>456</v>
      </c>
      <c r="L1283" s="125">
        <v>20</v>
      </c>
      <c r="M1283" s="125">
        <v>7</v>
      </c>
      <c r="N1283" s="125">
        <v>4</v>
      </c>
      <c r="O1283" s="125">
        <v>0</v>
      </c>
      <c r="P1283" s="125">
        <v>0</v>
      </c>
      <c r="Q1283" s="125">
        <v>0</v>
      </c>
      <c r="S1283" s="146" t="str">
        <f t="shared" si="118"/>
        <v>Worker-Com-1</v>
      </c>
      <c r="T1283" s="125">
        <f>_xlfn.XLOOKUP(A1283,Month_Engine!B:B,Month_Engine!N:N)-G1283</f>
        <v>0</v>
      </c>
    </row>
    <row r="1284" spans="1:20" x14ac:dyDescent="0.45">
      <c r="A1284" s="144" t="str">
        <f t="shared" si="119"/>
        <v>SK1WK0162</v>
      </c>
      <c r="B1284" s="143" t="str">
        <f t="shared" si="120"/>
        <v>Jul2026_SK1WK0162</v>
      </c>
      <c r="C1284" s="143" t="str">
        <f>IF(A1284="","",IF(COUNTIF($B$2:B1283,B1284)&gt;0,"⚠ DUPLICATE","OK"))</f>
        <v>OK</v>
      </c>
      <c r="D1284" s="146" t="str">
        <f>IF($A1284="","",IF(ISNA(_xlfn.XLOOKUP(TRIM($A1284),MASTER_Workers!$B$2:$B$474,MASTER_Workers!$B$2:$B$474)),"Master Missing","OK"))</f>
        <v>OK</v>
      </c>
      <c r="E1284" s="146" t="str">
        <f>IF(A1284="","",IF(COUNTIF(Month_Engine!B:B,TRIM(J1284))&gt;0,"OK","Missing"))</f>
        <v>OK</v>
      </c>
      <c r="F1284" s="146">
        <f t="shared" si="121"/>
        <v>31</v>
      </c>
      <c r="G1284" s="146">
        <f t="shared" si="122"/>
        <v>22.5</v>
      </c>
      <c r="H1284" s="150" t="str">
        <f t="shared" ref="H1284:H1347" si="123">IF(A1284="","",IF(AND(C1284="OK",D1284="OK",E1284="OK",F1284=DAY(EOMONTH(I1284,0))),"OK","Mismatch"))</f>
        <v>OK</v>
      </c>
      <c r="I1284" s="432">
        <v>46234</v>
      </c>
      <c r="J1284" s="125" t="s">
        <v>458</v>
      </c>
      <c r="K1284" s="125" t="s">
        <v>459</v>
      </c>
      <c r="L1284" s="125">
        <v>19.5</v>
      </c>
      <c r="M1284" s="125">
        <v>4.5</v>
      </c>
      <c r="N1284" s="125">
        <v>4</v>
      </c>
      <c r="O1284" s="125">
        <v>0</v>
      </c>
      <c r="P1284" s="125">
        <v>3</v>
      </c>
      <c r="Q1284" s="125">
        <v>0</v>
      </c>
      <c r="S1284" s="146" t="str">
        <f t="shared" ref="S1284:S1347" si="124">IF(LEFT(A1284,6)="SV2PCO","Worker-SV2",
IF(LEFT(A1284,5)="SV2ST","Staff-SV2",
IF(LEFT(A1284,4)="SV2P","Worker-Com-SV2",
IF(LEFT(A1284,5)="SK1ST","Staff-1",
IF(LEFT(A1284,5)="SK3ST","Staff-3",
IF(LEFT(A1284,5)="SK1CW","Worker-1",
IF(LEFT(A1284,5)="SK3CW","Worker-3",
IF(LEFT(A1284,5)="SK1WK","Worker-Com-1",
IF(LEFT(A1284,5)="SK3WK","Worker-Com-3","")))))))))</f>
        <v>Worker-Com-1</v>
      </c>
      <c r="T1284" s="125">
        <f>_xlfn.XLOOKUP(A1284,Month_Engine!B:B,Month_Engine!N:N)-G1284</f>
        <v>0</v>
      </c>
    </row>
    <row r="1285" spans="1:20" x14ac:dyDescent="0.45">
      <c r="A1285" s="144" t="str">
        <f t="shared" ref="A1285:A1348" si="125">IF(J1285="","",TRIM(J1285))</f>
        <v>SK1WK0165</v>
      </c>
      <c r="B1285" s="143" t="str">
        <f t="shared" ref="B1285:B1348" si="126">IF(A1285="","",TEXT(I1285,"MMMYYYY")&amp;"_"&amp;TRIM(J1285))</f>
        <v>Jul2026_SK1WK0165</v>
      </c>
      <c r="C1285" s="143" t="str">
        <f>IF(A1285="","",IF(COUNTIF($B$2:B1284,B1285)&gt;0,"⚠ DUPLICATE","OK"))</f>
        <v>OK</v>
      </c>
      <c r="D1285" s="146" t="str">
        <f>IF($A1285="","",IF(ISNA(_xlfn.XLOOKUP(TRIM($A1285),MASTER_Workers!$B$2:$B$474,MASTER_Workers!$B$2:$B$474)),"Master Missing","OK"))</f>
        <v>OK</v>
      </c>
      <c r="E1285" s="146" t="str">
        <f>IF(A1285="","",IF(COUNTIF(Month_Engine!B:B,TRIM(J1285))&gt;0,"OK","Missing"))</f>
        <v>OK</v>
      </c>
      <c r="F1285" s="146">
        <f t="shared" ref="F1285:F1348" si="127">IF(A1285="","",SUM(L1285:Q1285))</f>
        <v>31</v>
      </c>
      <c r="G1285" s="146">
        <f t="shared" si="122"/>
        <v>19</v>
      </c>
      <c r="H1285" s="150" t="str">
        <f t="shared" si="123"/>
        <v>OK</v>
      </c>
      <c r="I1285" s="432">
        <v>46234</v>
      </c>
      <c r="J1285" s="125" t="s">
        <v>461</v>
      </c>
      <c r="K1285" s="125" t="s">
        <v>462</v>
      </c>
      <c r="L1285" s="125">
        <v>16</v>
      </c>
      <c r="M1285" s="125">
        <v>8</v>
      </c>
      <c r="N1285" s="125">
        <v>4</v>
      </c>
      <c r="O1285" s="125">
        <v>0</v>
      </c>
      <c r="P1285" s="125">
        <v>3</v>
      </c>
      <c r="Q1285" s="125">
        <v>0</v>
      </c>
      <c r="S1285" s="146" t="str">
        <f t="shared" si="124"/>
        <v>Worker-Com-1</v>
      </c>
      <c r="T1285" s="125">
        <f>_xlfn.XLOOKUP(A1285,Month_Engine!B:B,Month_Engine!N:N)-G1285</f>
        <v>0</v>
      </c>
    </row>
    <row r="1286" spans="1:20" x14ac:dyDescent="0.45">
      <c r="A1286" s="144" t="str">
        <f t="shared" si="125"/>
        <v>SK1WK0169</v>
      </c>
      <c r="B1286" s="143" t="str">
        <f t="shared" si="126"/>
        <v>Jul2026_SK1WK0169</v>
      </c>
      <c r="C1286" s="143" t="str">
        <f>IF(A1286="","",IF(COUNTIF($B$2:B1285,B1286)&gt;0,"⚠ DUPLICATE","OK"))</f>
        <v>OK</v>
      </c>
      <c r="D1286" s="146" t="str">
        <f>IF($A1286="","",IF(ISNA(_xlfn.XLOOKUP(TRIM($A1286),MASTER_Workers!$B$2:$B$474,MASTER_Workers!$B$2:$B$474)),"Master Missing","OK"))</f>
        <v>OK</v>
      </c>
      <c r="E1286" s="146" t="str">
        <f>IF(A1286="","",IF(COUNTIF(Month_Engine!B:B,TRIM(J1286))&gt;0,"OK","Missing"))</f>
        <v>OK</v>
      </c>
      <c r="F1286" s="146">
        <f t="shared" si="127"/>
        <v>31</v>
      </c>
      <c r="G1286" s="146">
        <f t="shared" si="122"/>
        <v>22.5</v>
      </c>
      <c r="H1286" s="150" t="str">
        <f t="shared" si="123"/>
        <v>OK</v>
      </c>
      <c r="I1286" s="432">
        <v>46234</v>
      </c>
      <c r="J1286" s="125" t="s">
        <v>464</v>
      </c>
      <c r="K1286" s="125" t="s">
        <v>465</v>
      </c>
      <c r="L1286" s="125">
        <v>22.5</v>
      </c>
      <c r="M1286" s="125">
        <v>4.5</v>
      </c>
      <c r="N1286" s="125">
        <v>4</v>
      </c>
      <c r="O1286" s="125">
        <v>0</v>
      </c>
      <c r="P1286" s="125">
        <v>0</v>
      </c>
      <c r="Q1286" s="125">
        <v>0</v>
      </c>
      <c r="S1286" s="146" t="str">
        <f t="shared" si="124"/>
        <v>Worker-Com-1</v>
      </c>
      <c r="T1286" s="125">
        <f>_xlfn.XLOOKUP(A1286,Month_Engine!B:B,Month_Engine!N:N)-G1286</f>
        <v>0</v>
      </c>
    </row>
    <row r="1287" spans="1:20" x14ac:dyDescent="0.45">
      <c r="A1287" s="144" t="str">
        <f t="shared" si="125"/>
        <v>SK1WK0195</v>
      </c>
      <c r="B1287" s="143" t="str">
        <f t="shared" si="126"/>
        <v>Jul2026_SK1WK0195</v>
      </c>
      <c r="C1287" s="143" t="str">
        <f>IF(A1287="","",IF(COUNTIF($B$2:B1286,B1287)&gt;0,"⚠ DUPLICATE","OK"))</f>
        <v>OK</v>
      </c>
      <c r="D1287" s="146" t="str">
        <f>IF($A1287="","",IF(ISNA(_xlfn.XLOOKUP(TRIM($A1287),MASTER_Workers!$B$2:$B$474,MASTER_Workers!$B$2:$B$474)),"Master Missing","OK"))</f>
        <v>OK</v>
      </c>
      <c r="E1287" s="146" t="str">
        <f>IF(A1287="","",IF(COUNTIF(Month_Engine!B:B,TRIM(J1287))&gt;0,"OK","Missing"))</f>
        <v>OK</v>
      </c>
      <c r="F1287" s="146">
        <f t="shared" si="127"/>
        <v>31</v>
      </c>
      <c r="G1287" s="146">
        <f t="shared" si="122"/>
        <v>26</v>
      </c>
      <c r="H1287" s="150" t="str">
        <f t="shared" si="123"/>
        <v>OK</v>
      </c>
      <c r="I1287" s="432">
        <v>46234</v>
      </c>
      <c r="J1287" s="125" t="s">
        <v>467</v>
      </c>
      <c r="K1287" s="125" t="s">
        <v>468</v>
      </c>
      <c r="L1287" s="125">
        <v>22</v>
      </c>
      <c r="M1287" s="125">
        <v>1</v>
      </c>
      <c r="N1287" s="125">
        <v>4</v>
      </c>
      <c r="O1287" s="125">
        <v>0</v>
      </c>
      <c r="P1287" s="125">
        <v>4</v>
      </c>
      <c r="Q1287" s="125">
        <v>0</v>
      </c>
      <c r="S1287" s="146" t="str">
        <f t="shared" si="124"/>
        <v>Worker-Com-1</v>
      </c>
      <c r="T1287" s="125">
        <f>_xlfn.XLOOKUP(A1287,Month_Engine!B:B,Month_Engine!N:N)-G1287</f>
        <v>0</v>
      </c>
    </row>
    <row r="1288" spans="1:20" x14ac:dyDescent="0.45">
      <c r="A1288" s="144" t="str">
        <f t="shared" si="125"/>
        <v>SK1WK0200</v>
      </c>
      <c r="B1288" s="143" t="str">
        <f t="shared" si="126"/>
        <v>Jul2026_SK1WK0200</v>
      </c>
      <c r="C1288" s="143" t="str">
        <f>IF(A1288="","",IF(COUNTIF($B$2:B1287,B1288)&gt;0,"⚠ DUPLICATE","OK"))</f>
        <v>OK</v>
      </c>
      <c r="D1288" s="146" t="str">
        <f>IF($A1288="","",IF(ISNA(_xlfn.XLOOKUP(TRIM($A1288),MASTER_Workers!$B$2:$B$474,MASTER_Workers!$B$2:$B$474)),"Master Missing","OK"))</f>
        <v>OK</v>
      </c>
      <c r="E1288" s="146" t="str">
        <f>IF(A1288="","",IF(COUNTIF(Month_Engine!B:B,TRIM(J1288))&gt;0,"OK","Missing"))</f>
        <v>OK</v>
      </c>
      <c r="F1288" s="146">
        <f t="shared" si="127"/>
        <v>31</v>
      </c>
      <c r="G1288" s="146">
        <f t="shared" si="122"/>
        <v>21</v>
      </c>
      <c r="H1288" s="150" t="str">
        <f t="shared" si="123"/>
        <v>OK</v>
      </c>
      <c r="I1288" s="432">
        <v>46234</v>
      </c>
      <c r="J1288" s="125" t="s">
        <v>470</v>
      </c>
      <c r="K1288" s="125" t="s">
        <v>471</v>
      </c>
      <c r="L1288" s="125">
        <v>21</v>
      </c>
      <c r="M1288" s="125">
        <v>6</v>
      </c>
      <c r="N1288" s="125">
        <v>4</v>
      </c>
      <c r="O1288" s="125">
        <v>0</v>
      </c>
      <c r="P1288" s="125">
        <v>0</v>
      </c>
      <c r="Q1288" s="125">
        <v>0</v>
      </c>
      <c r="S1288" s="146" t="str">
        <f t="shared" si="124"/>
        <v>Worker-Com-1</v>
      </c>
      <c r="T1288" s="125">
        <f>_xlfn.XLOOKUP(A1288,Month_Engine!B:B,Month_Engine!N:N)-G1288</f>
        <v>0</v>
      </c>
    </row>
    <row r="1289" spans="1:20" x14ac:dyDescent="0.45">
      <c r="A1289" s="144" t="str">
        <f t="shared" si="125"/>
        <v>SK1WK0204</v>
      </c>
      <c r="B1289" s="143" t="str">
        <f t="shared" si="126"/>
        <v>Jul2026_SK1WK0204</v>
      </c>
      <c r="C1289" s="143" t="str">
        <f>IF(A1289="","",IF(COUNTIF($B$2:B1288,B1289)&gt;0,"⚠ DUPLICATE","OK"))</f>
        <v>OK</v>
      </c>
      <c r="D1289" s="146" t="str">
        <f>IF($A1289="","",IF(ISNA(_xlfn.XLOOKUP(TRIM($A1289),MASTER_Workers!$B$2:$B$474,MASTER_Workers!$B$2:$B$474)),"Master Missing","OK"))</f>
        <v>OK</v>
      </c>
      <c r="E1289" s="146" t="str">
        <f>IF(A1289="","",IF(COUNTIF(Month_Engine!B:B,TRIM(J1289))&gt;0,"OK","Missing"))</f>
        <v>OK</v>
      </c>
      <c r="F1289" s="146">
        <f t="shared" si="127"/>
        <v>31</v>
      </c>
      <c r="G1289" s="146">
        <f t="shared" si="122"/>
        <v>26</v>
      </c>
      <c r="H1289" s="150" t="str">
        <f t="shared" si="123"/>
        <v>OK</v>
      </c>
      <c r="I1289" s="432">
        <v>46234</v>
      </c>
      <c r="J1289" s="125" t="s">
        <v>473</v>
      </c>
      <c r="K1289" s="125" t="s">
        <v>474</v>
      </c>
      <c r="L1289" s="125">
        <v>21</v>
      </c>
      <c r="M1289" s="125">
        <v>1</v>
      </c>
      <c r="N1289" s="125">
        <v>4</v>
      </c>
      <c r="O1289" s="125">
        <v>0</v>
      </c>
      <c r="P1289" s="125">
        <v>5</v>
      </c>
      <c r="Q1289" s="125">
        <v>0</v>
      </c>
      <c r="S1289" s="146" t="str">
        <f t="shared" si="124"/>
        <v>Worker-Com-1</v>
      </c>
      <c r="T1289" s="125">
        <f>_xlfn.XLOOKUP(A1289,Month_Engine!B:B,Month_Engine!N:N)-G1289</f>
        <v>0</v>
      </c>
    </row>
    <row r="1290" spans="1:20" x14ac:dyDescent="0.45">
      <c r="A1290" s="144" t="str">
        <f t="shared" si="125"/>
        <v>SK1WK0205</v>
      </c>
      <c r="B1290" s="143" t="str">
        <f t="shared" si="126"/>
        <v>Jul2026_SK1WK0205</v>
      </c>
      <c r="C1290" s="143" t="str">
        <f>IF(A1290="","",IF(COUNTIF($B$2:B1289,B1290)&gt;0,"⚠ DUPLICATE","OK"))</f>
        <v>OK</v>
      </c>
      <c r="D1290" s="146" t="str">
        <f>IF($A1290="","",IF(ISNA(_xlfn.XLOOKUP(TRIM($A1290),MASTER_Workers!$B$2:$B$474,MASTER_Workers!$B$2:$B$474)),"Master Missing","OK"))</f>
        <v>OK</v>
      </c>
      <c r="E1290" s="146" t="str">
        <f>IF(A1290="","",IF(COUNTIF(Month_Engine!B:B,TRIM(J1290))&gt;0,"OK","Missing"))</f>
        <v>OK</v>
      </c>
      <c r="F1290" s="146">
        <f t="shared" si="127"/>
        <v>31</v>
      </c>
      <c r="G1290" s="146">
        <f t="shared" si="122"/>
        <v>21</v>
      </c>
      <c r="H1290" s="150" t="str">
        <f t="shared" si="123"/>
        <v>OK</v>
      </c>
      <c r="I1290" s="432">
        <v>46234</v>
      </c>
      <c r="J1290" s="125" t="s">
        <v>476</v>
      </c>
      <c r="K1290" s="125" t="s">
        <v>477</v>
      </c>
      <c r="L1290" s="125">
        <v>21</v>
      </c>
      <c r="M1290" s="125">
        <v>6</v>
      </c>
      <c r="N1290" s="125">
        <v>4</v>
      </c>
      <c r="O1290" s="125">
        <v>0</v>
      </c>
      <c r="P1290" s="125">
        <v>0</v>
      </c>
      <c r="Q1290" s="125">
        <v>0</v>
      </c>
      <c r="S1290" s="146" t="str">
        <f t="shared" si="124"/>
        <v>Worker-Com-1</v>
      </c>
      <c r="T1290" s="125">
        <f>_xlfn.XLOOKUP(A1290,Month_Engine!B:B,Month_Engine!N:N)-G1290</f>
        <v>0</v>
      </c>
    </row>
    <row r="1291" spans="1:20" x14ac:dyDescent="0.45">
      <c r="A1291" s="144" t="str">
        <f t="shared" si="125"/>
        <v>SK1WK0209</v>
      </c>
      <c r="B1291" s="143" t="str">
        <f t="shared" si="126"/>
        <v>Jul2026_SK1WK0209</v>
      </c>
      <c r="C1291" s="143" t="str">
        <f>IF(A1291="","",IF(COUNTIF($B$2:B1290,B1291)&gt;0,"⚠ DUPLICATE","OK"))</f>
        <v>OK</v>
      </c>
      <c r="D1291" s="146" t="str">
        <f>IF($A1291="","",IF(ISNA(_xlfn.XLOOKUP(TRIM($A1291),MASTER_Workers!$B$2:$B$474,MASTER_Workers!$B$2:$B$474)),"Master Missing","OK"))</f>
        <v>OK</v>
      </c>
      <c r="E1291" s="146" t="str">
        <f>IF(A1291="","",IF(COUNTIF(Month_Engine!B:B,TRIM(J1291))&gt;0,"OK","Missing"))</f>
        <v>OK</v>
      </c>
      <c r="F1291" s="146">
        <f t="shared" si="127"/>
        <v>31</v>
      </c>
      <c r="G1291" s="146">
        <f t="shared" si="122"/>
        <v>27</v>
      </c>
      <c r="H1291" s="150" t="str">
        <f t="shared" si="123"/>
        <v>OK</v>
      </c>
      <c r="I1291" s="432">
        <v>46234</v>
      </c>
      <c r="J1291" s="125" t="s">
        <v>479</v>
      </c>
      <c r="K1291" s="125" t="s">
        <v>480</v>
      </c>
      <c r="L1291" s="125">
        <v>20.5</v>
      </c>
      <c r="M1291" s="125">
        <v>0</v>
      </c>
      <c r="N1291" s="125">
        <v>4</v>
      </c>
      <c r="O1291" s="125">
        <v>0</v>
      </c>
      <c r="P1291" s="125">
        <v>6.5</v>
      </c>
      <c r="Q1291" s="125">
        <v>0</v>
      </c>
      <c r="S1291" s="146" t="str">
        <f t="shared" si="124"/>
        <v>Worker-Com-1</v>
      </c>
      <c r="T1291" s="125">
        <f>_xlfn.XLOOKUP(A1291,Month_Engine!B:B,Month_Engine!N:N)-G1291</f>
        <v>0</v>
      </c>
    </row>
    <row r="1292" spans="1:20" x14ac:dyDescent="0.45">
      <c r="A1292" s="144" t="str">
        <f t="shared" si="125"/>
        <v>SK1WK0216</v>
      </c>
      <c r="B1292" s="143" t="str">
        <f t="shared" si="126"/>
        <v>Jul2026_SK1WK0216</v>
      </c>
      <c r="C1292" s="143" t="str">
        <f>IF(A1292="","",IF(COUNTIF($B$2:B1291,B1292)&gt;0,"⚠ DUPLICATE","OK"))</f>
        <v>OK</v>
      </c>
      <c r="D1292" s="146" t="str">
        <f>IF($A1292="","",IF(ISNA(_xlfn.XLOOKUP(TRIM($A1292),MASTER_Workers!$B$2:$B$474,MASTER_Workers!$B$2:$B$474)),"Master Missing","OK"))</f>
        <v>OK</v>
      </c>
      <c r="E1292" s="146" t="str">
        <f>IF(A1292="","",IF(COUNTIF(Month_Engine!B:B,TRIM(J1292))&gt;0,"OK","Missing"))</f>
        <v>OK</v>
      </c>
      <c r="F1292" s="146">
        <f t="shared" si="127"/>
        <v>31</v>
      </c>
      <c r="G1292" s="146">
        <f t="shared" ref="G1292:G1355" si="128">IF(A1292="","",L1292+O1292+P1292+R1292+IF(OR(LEFT(TRIM(J1292),9)="SK1WK0101",ISNUMBER(SEARCH("Staff",S1292))),N1292,0))</f>
        <v>22.5</v>
      </c>
      <c r="H1292" s="150" t="str">
        <f t="shared" si="123"/>
        <v>OK</v>
      </c>
      <c r="I1292" s="432">
        <v>46234</v>
      </c>
      <c r="J1292" s="125" t="s">
        <v>483</v>
      </c>
      <c r="K1292" s="125" t="s">
        <v>484</v>
      </c>
      <c r="L1292" s="125">
        <v>22.5</v>
      </c>
      <c r="M1292" s="125">
        <v>4.5</v>
      </c>
      <c r="N1292" s="125">
        <v>4</v>
      </c>
      <c r="O1292" s="125">
        <v>0</v>
      </c>
      <c r="P1292" s="125">
        <v>0</v>
      </c>
      <c r="Q1292" s="125">
        <v>0</v>
      </c>
      <c r="S1292" s="146" t="str">
        <f t="shared" si="124"/>
        <v>Worker-Com-1</v>
      </c>
      <c r="T1292" s="125">
        <f>_xlfn.XLOOKUP(A1292,Month_Engine!B:B,Month_Engine!N:N)-G1292</f>
        <v>0</v>
      </c>
    </row>
    <row r="1293" spans="1:20" x14ac:dyDescent="0.45">
      <c r="A1293" s="144" t="str">
        <f t="shared" si="125"/>
        <v>SK1WK0218</v>
      </c>
      <c r="B1293" s="143" t="str">
        <f t="shared" si="126"/>
        <v>Jul2026_SK1WK0218</v>
      </c>
      <c r="C1293" s="143" t="str">
        <f>IF(A1293="","",IF(COUNTIF($B$2:B1292,B1293)&gt;0,"⚠ DUPLICATE","OK"))</f>
        <v>OK</v>
      </c>
      <c r="D1293" s="146" t="str">
        <f>IF($A1293="","",IF(ISNA(_xlfn.XLOOKUP(TRIM($A1293),MASTER_Workers!$B$2:$B$474,MASTER_Workers!$B$2:$B$474)),"Master Missing","OK"))</f>
        <v>OK</v>
      </c>
      <c r="E1293" s="146" t="str">
        <f>IF(A1293="","",IF(COUNTIF(Month_Engine!B:B,TRIM(J1293))&gt;0,"OK","Missing"))</f>
        <v>OK</v>
      </c>
      <c r="F1293" s="146">
        <f t="shared" si="127"/>
        <v>31</v>
      </c>
      <c r="G1293" s="146">
        <f t="shared" si="128"/>
        <v>27</v>
      </c>
      <c r="H1293" s="150" t="str">
        <f t="shared" si="123"/>
        <v>OK</v>
      </c>
      <c r="I1293" s="432">
        <v>46234</v>
      </c>
      <c r="J1293" s="125" t="s">
        <v>486</v>
      </c>
      <c r="K1293" s="125" t="s">
        <v>487</v>
      </c>
      <c r="L1293" s="125">
        <v>27</v>
      </c>
      <c r="M1293" s="125">
        <v>0</v>
      </c>
      <c r="N1293" s="125">
        <v>4</v>
      </c>
      <c r="O1293" s="125">
        <v>0</v>
      </c>
      <c r="P1293" s="125">
        <v>0</v>
      </c>
      <c r="Q1293" s="125">
        <v>0</v>
      </c>
      <c r="S1293" s="146" t="str">
        <f t="shared" si="124"/>
        <v>Worker-Com-1</v>
      </c>
      <c r="T1293" s="125">
        <f>_xlfn.XLOOKUP(A1293,Month_Engine!B:B,Month_Engine!N:N)-G1293</f>
        <v>0</v>
      </c>
    </row>
    <row r="1294" spans="1:20" x14ac:dyDescent="0.45">
      <c r="A1294" s="144" t="str">
        <f t="shared" si="125"/>
        <v>SK1WK0224</v>
      </c>
      <c r="B1294" s="143" t="str">
        <f t="shared" si="126"/>
        <v>Jul2026_SK1WK0224</v>
      </c>
      <c r="C1294" s="143" t="str">
        <f>IF(A1294="","",IF(COUNTIF($B$2:B1293,B1294)&gt;0,"⚠ DUPLICATE","OK"))</f>
        <v>OK</v>
      </c>
      <c r="D1294" s="146" t="str">
        <f>IF($A1294="","",IF(ISNA(_xlfn.XLOOKUP(TRIM($A1294),MASTER_Workers!$B$2:$B$474,MASTER_Workers!$B$2:$B$474)),"Master Missing","OK"))</f>
        <v>OK</v>
      </c>
      <c r="E1294" s="146" t="str">
        <f>IF(A1294="","",IF(COUNTIF(Month_Engine!B:B,TRIM(J1294))&gt;0,"OK","Missing"))</f>
        <v>OK</v>
      </c>
      <c r="F1294" s="146">
        <f t="shared" si="127"/>
        <v>31</v>
      </c>
      <c r="G1294" s="146">
        <f t="shared" si="128"/>
        <v>23</v>
      </c>
      <c r="H1294" s="150" t="str">
        <f t="shared" si="123"/>
        <v>OK</v>
      </c>
      <c r="I1294" s="432">
        <v>46234</v>
      </c>
      <c r="J1294" s="125" t="s">
        <v>489</v>
      </c>
      <c r="K1294" s="125" t="s">
        <v>490</v>
      </c>
      <c r="L1294" s="125">
        <v>23</v>
      </c>
      <c r="M1294" s="125">
        <v>4</v>
      </c>
      <c r="N1294" s="125">
        <v>4</v>
      </c>
      <c r="O1294" s="125">
        <v>0</v>
      </c>
      <c r="P1294" s="125">
        <v>0</v>
      </c>
      <c r="Q1294" s="125">
        <v>0</v>
      </c>
      <c r="S1294" s="146" t="str">
        <f t="shared" si="124"/>
        <v>Worker-Com-1</v>
      </c>
      <c r="T1294" s="125">
        <f>_xlfn.XLOOKUP(A1294,Month_Engine!B:B,Month_Engine!N:N)-G1294</f>
        <v>0</v>
      </c>
    </row>
    <row r="1295" spans="1:20" x14ac:dyDescent="0.45">
      <c r="A1295" s="144" t="str">
        <f t="shared" si="125"/>
        <v>SK1WK0225</v>
      </c>
      <c r="B1295" s="143" t="str">
        <f t="shared" si="126"/>
        <v>Jul2026_SK1WK0225</v>
      </c>
      <c r="C1295" s="143" t="str">
        <f>IF(A1295="","",IF(COUNTIF($B$2:B1294,B1295)&gt;0,"⚠ DUPLICATE","OK"))</f>
        <v>OK</v>
      </c>
      <c r="D1295" s="146" t="str">
        <f>IF($A1295="","",IF(ISNA(_xlfn.XLOOKUP(TRIM($A1295),MASTER_Workers!$B$2:$B$474,MASTER_Workers!$B$2:$B$474)),"Master Missing","OK"))</f>
        <v>OK</v>
      </c>
      <c r="E1295" s="146" t="str">
        <f>IF(A1295="","",IF(COUNTIF(Month_Engine!B:B,TRIM(J1295))&gt;0,"OK","Missing"))</f>
        <v>OK</v>
      </c>
      <c r="F1295" s="146">
        <f t="shared" si="127"/>
        <v>31</v>
      </c>
      <c r="G1295" s="146">
        <f t="shared" si="128"/>
        <v>27</v>
      </c>
      <c r="H1295" s="150" t="str">
        <f t="shared" si="123"/>
        <v>OK</v>
      </c>
      <c r="I1295" s="432">
        <v>46234</v>
      </c>
      <c r="J1295" s="125" t="s">
        <v>492</v>
      </c>
      <c r="K1295" s="125" t="s">
        <v>493</v>
      </c>
      <c r="L1295" s="125">
        <v>24</v>
      </c>
      <c r="M1295" s="125">
        <v>0</v>
      </c>
      <c r="N1295" s="125">
        <v>4</v>
      </c>
      <c r="O1295" s="125">
        <v>0</v>
      </c>
      <c r="P1295" s="125">
        <v>3</v>
      </c>
      <c r="Q1295" s="125">
        <v>0</v>
      </c>
      <c r="S1295" s="146" t="str">
        <f t="shared" si="124"/>
        <v>Worker-Com-1</v>
      </c>
      <c r="T1295" s="125">
        <f>_xlfn.XLOOKUP(A1295,Month_Engine!B:B,Month_Engine!N:N)-G1295</f>
        <v>0</v>
      </c>
    </row>
    <row r="1296" spans="1:20" x14ac:dyDescent="0.45">
      <c r="A1296" s="144" t="str">
        <f t="shared" si="125"/>
        <v>SK1WK0226</v>
      </c>
      <c r="B1296" s="143" t="str">
        <f t="shared" si="126"/>
        <v>Jul2026_SK1WK0226</v>
      </c>
      <c r="C1296" s="143" t="str">
        <f>IF(A1296="","",IF(COUNTIF($B$2:B1295,B1296)&gt;0,"⚠ DUPLICATE","OK"))</f>
        <v>OK</v>
      </c>
      <c r="D1296" s="146" t="str">
        <f>IF($A1296="","",IF(ISNA(_xlfn.XLOOKUP(TRIM($A1296),MASTER_Workers!$B$2:$B$474,MASTER_Workers!$B$2:$B$474)),"Master Missing","OK"))</f>
        <v>OK</v>
      </c>
      <c r="E1296" s="146" t="str">
        <f>IF(A1296="","",IF(COUNTIF(Month_Engine!B:B,TRIM(J1296))&gt;0,"OK","Missing"))</f>
        <v>OK</v>
      </c>
      <c r="F1296" s="146">
        <f t="shared" si="127"/>
        <v>31</v>
      </c>
      <c r="G1296" s="146">
        <f t="shared" si="128"/>
        <v>27</v>
      </c>
      <c r="H1296" s="150" t="str">
        <f t="shared" si="123"/>
        <v>OK</v>
      </c>
      <c r="I1296" s="432">
        <v>46234</v>
      </c>
      <c r="J1296" s="125" t="s">
        <v>495</v>
      </c>
      <c r="K1296" s="125" t="s">
        <v>496</v>
      </c>
      <c r="L1296" s="125">
        <v>24</v>
      </c>
      <c r="M1296" s="125">
        <v>0</v>
      </c>
      <c r="N1296" s="125">
        <v>4</v>
      </c>
      <c r="O1296" s="125">
        <v>0</v>
      </c>
      <c r="P1296" s="125">
        <v>3</v>
      </c>
      <c r="Q1296" s="125">
        <v>0</v>
      </c>
      <c r="S1296" s="146" t="str">
        <f t="shared" si="124"/>
        <v>Worker-Com-1</v>
      </c>
      <c r="T1296" s="125">
        <f>_xlfn.XLOOKUP(A1296,Month_Engine!B:B,Month_Engine!N:N)-G1296</f>
        <v>0</v>
      </c>
    </row>
    <row r="1297" spans="1:20" x14ac:dyDescent="0.45">
      <c r="A1297" s="144" t="str">
        <f t="shared" si="125"/>
        <v>SK1WK0227</v>
      </c>
      <c r="B1297" s="143" t="str">
        <f t="shared" si="126"/>
        <v>Jul2026_SK1WK0227</v>
      </c>
      <c r="C1297" s="143" t="str">
        <f>IF(A1297="","",IF(COUNTIF($B$2:B1296,B1297)&gt;0,"⚠ DUPLICATE","OK"))</f>
        <v>OK</v>
      </c>
      <c r="D1297" s="146" t="str">
        <f>IF($A1297="","",IF(ISNA(_xlfn.XLOOKUP(TRIM($A1297),MASTER_Workers!$B$2:$B$474,MASTER_Workers!$B$2:$B$474)),"Master Missing","OK"))</f>
        <v>OK</v>
      </c>
      <c r="E1297" s="146" t="str">
        <f>IF(A1297="","",IF(COUNTIF(Month_Engine!B:B,TRIM(J1297))&gt;0,"OK","Missing"))</f>
        <v>OK</v>
      </c>
      <c r="F1297" s="146">
        <f t="shared" si="127"/>
        <v>31</v>
      </c>
      <c r="G1297" s="146">
        <f t="shared" si="128"/>
        <v>24</v>
      </c>
      <c r="H1297" s="150" t="str">
        <f t="shared" si="123"/>
        <v>OK</v>
      </c>
      <c r="I1297" s="432">
        <v>46234</v>
      </c>
      <c r="J1297" s="125" t="s">
        <v>1854</v>
      </c>
      <c r="K1297" s="125" t="s">
        <v>1855</v>
      </c>
      <c r="L1297" s="125">
        <v>24</v>
      </c>
      <c r="M1297" s="125">
        <v>3</v>
      </c>
      <c r="N1297" s="125">
        <v>4</v>
      </c>
      <c r="O1297" s="125">
        <v>0</v>
      </c>
      <c r="P1297" s="125">
        <v>0</v>
      </c>
      <c r="Q1297" s="125">
        <v>0</v>
      </c>
      <c r="S1297" s="146" t="str">
        <f t="shared" si="124"/>
        <v>Worker-Com-1</v>
      </c>
      <c r="T1297" s="125">
        <f>_xlfn.XLOOKUP(A1297,Month_Engine!B:B,Month_Engine!N:N)-G1297</f>
        <v>0</v>
      </c>
    </row>
    <row r="1298" spans="1:20" x14ac:dyDescent="0.45">
      <c r="A1298" s="144" t="str">
        <f t="shared" si="125"/>
        <v>SK1WK0228</v>
      </c>
      <c r="B1298" s="143" t="str">
        <f t="shared" si="126"/>
        <v>Jul2026_SK1WK0228</v>
      </c>
      <c r="C1298" s="143" t="str">
        <f>IF(A1298="","",IF(COUNTIF($B$2:B1297,B1298)&gt;0,"⚠ DUPLICATE","OK"))</f>
        <v>OK</v>
      </c>
      <c r="D1298" s="146" t="str">
        <f>IF($A1298="","",IF(ISNA(_xlfn.XLOOKUP(TRIM($A1298),MASTER_Workers!$B$2:$B$474,MASTER_Workers!$B$2:$B$474)),"Master Missing","OK"))</f>
        <v>OK</v>
      </c>
      <c r="E1298" s="146" t="str">
        <f>IF(A1298="","",IF(COUNTIF(Month_Engine!B:B,TRIM(J1298))&gt;0,"OK","Missing"))</f>
        <v>OK</v>
      </c>
      <c r="F1298" s="146">
        <f t="shared" si="127"/>
        <v>31</v>
      </c>
      <c r="G1298" s="146">
        <f t="shared" si="128"/>
        <v>27</v>
      </c>
      <c r="H1298" s="150" t="str">
        <f t="shared" si="123"/>
        <v>OK</v>
      </c>
      <c r="I1298" s="432">
        <v>46234</v>
      </c>
      <c r="J1298" s="125" t="s">
        <v>1856</v>
      </c>
      <c r="K1298" s="125" t="s">
        <v>1857</v>
      </c>
      <c r="L1298" s="125">
        <v>27</v>
      </c>
      <c r="M1298" s="125">
        <v>0</v>
      </c>
      <c r="N1298" s="125">
        <v>4</v>
      </c>
      <c r="O1298" s="125">
        <v>0</v>
      </c>
      <c r="P1298" s="125">
        <v>0</v>
      </c>
      <c r="Q1298" s="125">
        <v>0</v>
      </c>
      <c r="S1298" s="146" t="str">
        <f t="shared" si="124"/>
        <v>Worker-Com-1</v>
      </c>
      <c r="T1298" s="125">
        <f>_xlfn.XLOOKUP(A1298,Month_Engine!B:B,Month_Engine!N:N)-G1298</f>
        <v>0</v>
      </c>
    </row>
    <row r="1299" spans="1:20" x14ac:dyDescent="0.45">
      <c r="A1299" s="144" t="str">
        <f t="shared" si="125"/>
        <v>SK1WK0229</v>
      </c>
      <c r="B1299" s="143" t="str">
        <f t="shared" si="126"/>
        <v>Jul2026_SK1WK0229</v>
      </c>
      <c r="C1299" s="143" t="str">
        <f>IF(A1299="","",IF(COUNTIF($B$2:B1298,B1299)&gt;0,"⚠ DUPLICATE","OK"))</f>
        <v>OK</v>
      </c>
      <c r="D1299" s="146" t="str">
        <f>IF($A1299="","",IF(ISNA(_xlfn.XLOOKUP(TRIM($A1299),MASTER_Workers!$B$2:$B$474,MASTER_Workers!$B$2:$B$474)),"Master Missing","OK"))</f>
        <v>OK</v>
      </c>
      <c r="E1299" s="146" t="str">
        <f>IF(A1299="","",IF(COUNTIF(Month_Engine!B:B,TRIM(J1299))&gt;0,"OK","Missing"))</f>
        <v>OK</v>
      </c>
      <c r="F1299" s="146">
        <f t="shared" si="127"/>
        <v>31</v>
      </c>
      <c r="G1299" s="146">
        <f t="shared" si="128"/>
        <v>23</v>
      </c>
      <c r="H1299" s="150" t="str">
        <f t="shared" si="123"/>
        <v>OK</v>
      </c>
      <c r="I1299" s="432">
        <v>46234</v>
      </c>
      <c r="J1299" s="125" t="s">
        <v>1858</v>
      </c>
      <c r="K1299" s="125" t="s">
        <v>1859</v>
      </c>
      <c r="L1299" s="125">
        <v>23</v>
      </c>
      <c r="M1299" s="125">
        <v>4</v>
      </c>
      <c r="N1299" s="125">
        <v>4</v>
      </c>
      <c r="O1299" s="125">
        <v>0</v>
      </c>
      <c r="P1299" s="125">
        <v>0</v>
      </c>
      <c r="Q1299" s="125">
        <v>0</v>
      </c>
      <c r="S1299" s="146" t="str">
        <f t="shared" si="124"/>
        <v>Worker-Com-1</v>
      </c>
      <c r="T1299" s="125">
        <f>_xlfn.XLOOKUP(A1299,Month_Engine!B:B,Month_Engine!N:N)-G1299</f>
        <v>0</v>
      </c>
    </row>
    <row r="1300" spans="1:20" x14ac:dyDescent="0.45">
      <c r="A1300" s="144" t="str">
        <f t="shared" si="125"/>
        <v>SK1WK0230</v>
      </c>
      <c r="B1300" s="143" t="str">
        <f t="shared" si="126"/>
        <v>Jul2026_SK1WK0230</v>
      </c>
      <c r="C1300" s="143" t="str">
        <f>IF(A1300="","",IF(COUNTIF($B$2:B1299,B1300)&gt;0,"⚠ DUPLICATE","OK"))</f>
        <v>OK</v>
      </c>
      <c r="D1300" s="146" t="str">
        <f>IF($A1300="","",IF(ISNA(_xlfn.XLOOKUP(TRIM($A1300),MASTER_Workers!$B$2:$B$474,MASTER_Workers!$B$2:$B$474)),"Master Missing","OK"))</f>
        <v>OK</v>
      </c>
      <c r="E1300" s="146" t="str">
        <f>IF(A1300="","",IF(COUNTIF(Month_Engine!B:B,TRIM(J1300))&gt;0,"OK","Missing"))</f>
        <v>OK</v>
      </c>
      <c r="F1300" s="146">
        <f t="shared" si="127"/>
        <v>31</v>
      </c>
      <c r="G1300" s="146">
        <f t="shared" si="128"/>
        <v>25</v>
      </c>
      <c r="H1300" s="150" t="str">
        <f t="shared" si="123"/>
        <v>OK</v>
      </c>
      <c r="I1300" s="432">
        <v>46234</v>
      </c>
      <c r="J1300" s="125" t="s">
        <v>1860</v>
      </c>
      <c r="K1300" s="125" t="s">
        <v>1861</v>
      </c>
      <c r="L1300" s="125">
        <v>25</v>
      </c>
      <c r="M1300" s="125">
        <v>2</v>
      </c>
      <c r="N1300" s="125">
        <v>4</v>
      </c>
      <c r="O1300" s="125">
        <v>0</v>
      </c>
      <c r="P1300" s="125">
        <v>0</v>
      </c>
      <c r="Q1300" s="125">
        <v>0</v>
      </c>
      <c r="S1300" s="146" t="str">
        <f t="shared" si="124"/>
        <v>Worker-Com-1</v>
      </c>
      <c r="T1300" s="125">
        <f>_xlfn.XLOOKUP(A1300,Month_Engine!B:B,Month_Engine!N:N)-G1300</f>
        <v>0</v>
      </c>
    </row>
    <row r="1301" spans="1:20" x14ac:dyDescent="0.45">
      <c r="A1301" s="144" t="str">
        <f t="shared" si="125"/>
        <v>SK1WK0231</v>
      </c>
      <c r="B1301" s="143" t="str">
        <f t="shared" si="126"/>
        <v>Jul2026_SK1WK0231</v>
      </c>
      <c r="C1301" s="143" t="str">
        <f>IF(A1301="","",IF(COUNTIF($B$2:B1300,B1301)&gt;0,"⚠ DUPLICATE","OK"))</f>
        <v>OK</v>
      </c>
      <c r="D1301" s="146" t="str">
        <f>IF($A1301="","",IF(ISNA(_xlfn.XLOOKUP(TRIM($A1301),MASTER_Workers!$B$2:$B$474,MASTER_Workers!$B$2:$B$474)),"Master Missing","OK"))</f>
        <v>OK</v>
      </c>
      <c r="E1301" s="146" t="str">
        <f>IF(A1301="","",IF(COUNTIF(Month_Engine!B:B,TRIM(J1301))&gt;0,"OK","Missing"))</f>
        <v>OK</v>
      </c>
      <c r="F1301" s="146">
        <f t="shared" si="127"/>
        <v>31</v>
      </c>
      <c r="G1301" s="146">
        <f t="shared" si="128"/>
        <v>15.5</v>
      </c>
      <c r="H1301" s="150" t="str">
        <f t="shared" si="123"/>
        <v>OK</v>
      </c>
      <c r="I1301" s="432">
        <v>46234</v>
      </c>
      <c r="J1301" s="125" t="s">
        <v>1862</v>
      </c>
      <c r="K1301" s="125" t="s">
        <v>1863</v>
      </c>
      <c r="L1301" s="125">
        <v>15.5</v>
      </c>
      <c r="M1301" s="125">
        <v>11.5</v>
      </c>
      <c r="N1301" s="125">
        <v>4</v>
      </c>
      <c r="O1301" s="125">
        <v>0</v>
      </c>
      <c r="P1301" s="125">
        <v>0</v>
      </c>
      <c r="Q1301" s="125">
        <v>0</v>
      </c>
      <c r="S1301" s="146" t="str">
        <f t="shared" si="124"/>
        <v>Worker-Com-1</v>
      </c>
      <c r="T1301" s="125">
        <f>_xlfn.XLOOKUP(A1301,Month_Engine!B:B,Month_Engine!N:N)-G1301</f>
        <v>0</v>
      </c>
    </row>
    <row r="1302" spans="1:20" x14ac:dyDescent="0.45">
      <c r="A1302" s="144" t="str">
        <f t="shared" si="125"/>
        <v>SK1WK0232</v>
      </c>
      <c r="B1302" s="143" t="str">
        <f t="shared" si="126"/>
        <v>Jul2026_SK1WK0232</v>
      </c>
      <c r="C1302" s="143" t="str">
        <f>IF(A1302="","",IF(COUNTIF($B$2:B1301,B1302)&gt;0,"⚠ DUPLICATE","OK"))</f>
        <v>OK</v>
      </c>
      <c r="D1302" s="146" t="str">
        <f>IF($A1302="","",IF(ISNA(_xlfn.XLOOKUP(TRIM($A1302),MASTER_Workers!$B$2:$B$474,MASTER_Workers!$B$2:$B$474)),"Master Missing","OK"))</f>
        <v>OK</v>
      </c>
      <c r="E1302" s="146" t="str">
        <f>IF(A1302="","",IF(COUNTIF(Month_Engine!B:B,TRIM(J1302))&gt;0,"OK","Missing"))</f>
        <v>OK</v>
      </c>
      <c r="F1302" s="146">
        <f t="shared" si="127"/>
        <v>31</v>
      </c>
      <c r="G1302" s="146">
        <f t="shared" si="128"/>
        <v>23.5</v>
      </c>
      <c r="H1302" s="150" t="str">
        <f t="shared" si="123"/>
        <v>OK</v>
      </c>
      <c r="I1302" s="432">
        <v>46234</v>
      </c>
      <c r="J1302" s="125" t="s">
        <v>1864</v>
      </c>
      <c r="K1302" s="125" t="s">
        <v>560</v>
      </c>
      <c r="L1302" s="125">
        <v>23.5</v>
      </c>
      <c r="M1302" s="125">
        <v>3.5</v>
      </c>
      <c r="N1302" s="125">
        <v>4</v>
      </c>
      <c r="O1302" s="125">
        <v>0</v>
      </c>
      <c r="P1302" s="125">
        <v>0</v>
      </c>
      <c r="Q1302" s="125">
        <v>0</v>
      </c>
      <c r="S1302" s="146" t="str">
        <f t="shared" si="124"/>
        <v>Worker-Com-1</v>
      </c>
      <c r="T1302" s="125">
        <f>_xlfn.XLOOKUP(A1302,Month_Engine!B:B,Month_Engine!N:N)-G1302</f>
        <v>0</v>
      </c>
    </row>
    <row r="1303" spans="1:20" x14ac:dyDescent="0.45">
      <c r="A1303" s="144" t="str">
        <f t="shared" si="125"/>
        <v>SK1WK0233</v>
      </c>
      <c r="B1303" s="143" t="str">
        <f t="shared" si="126"/>
        <v>Jul2026_SK1WK0233</v>
      </c>
      <c r="C1303" s="143" t="str">
        <f>IF(A1303="","",IF(COUNTIF($B$2:B1302,B1303)&gt;0,"⚠ DUPLICATE","OK"))</f>
        <v>OK</v>
      </c>
      <c r="D1303" s="146" t="str">
        <f>IF($A1303="","",IF(ISNA(_xlfn.XLOOKUP(TRIM($A1303),MASTER_Workers!$B$2:$B$474,MASTER_Workers!$B$2:$B$474)),"Master Missing","OK"))</f>
        <v>OK</v>
      </c>
      <c r="E1303" s="146" t="str">
        <f>IF(A1303="","",IF(COUNTIF(Month_Engine!B:B,TRIM(J1303))&gt;0,"OK","Missing"))</f>
        <v>OK</v>
      </c>
      <c r="F1303" s="146">
        <f t="shared" si="127"/>
        <v>31</v>
      </c>
      <c r="G1303" s="146">
        <f t="shared" si="128"/>
        <v>17</v>
      </c>
      <c r="H1303" s="150" t="str">
        <f t="shared" si="123"/>
        <v>OK</v>
      </c>
      <c r="I1303" s="432">
        <v>46234</v>
      </c>
      <c r="J1303" s="125" t="s">
        <v>1865</v>
      </c>
      <c r="K1303" s="125" t="s">
        <v>1866</v>
      </c>
      <c r="L1303" s="125">
        <v>17</v>
      </c>
      <c r="M1303" s="125">
        <v>10</v>
      </c>
      <c r="N1303" s="125">
        <v>4</v>
      </c>
      <c r="O1303" s="125">
        <v>0</v>
      </c>
      <c r="P1303" s="125">
        <v>0</v>
      </c>
      <c r="Q1303" s="125">
        <v>0</v>
      </c>
      <c r="S1303" s="146" t="str">
        <f t="shared" si="124"/>
        <v>Worker-Com-1</v>
      </c>
      <c r="T1303" s="125">
        <f>_xlfn.XLOOKUP(A1303,Month_Engine!B:B,Month_Engine!N:N)-G1303</f>
        <v>0</v>
      </c>
    </row>
    <row r="1304" spans="1:20" x14ac:dyDescent="0.45">
      <c r="A1304" s="144" t="str">
        <f t="shared" si="125"/>
        <v>SK1WK0234</v>
      </c>
      <c r="B1304" s="143" t="str">
        <f t="shared" si="126"/>
        <v>Jul2026_SK1WK0234</v>
      </c>
      <c r="C1304" s="143" t="str">
        <f>IF(A1304="","",IF(COUNTIF($B$2:B1303,B1304)&gt;0,"⚠ DUPLICATE","OK"))</f>
        <v>OK</v>
      </c>
      <c r="D1304" s="146" t="str">
        <f>IF($A1304="","",IF(ISNA(_xlfn.XLOOKUP(TRIM($A1304),MASTER_Workers!$B$2:$B$474,MASTER_Workers!$B$2:$B$474)),"Master Missing","OK"))</f>
        <v>OK</v>
      </c>
      <c r="E1304" s="146" t="str">
        <f>IF(A1304="","",IF(COUNTIF(Month_Engine!B:B,TRIM(J1304))&gt;0,"OK","Missing"))</f>
        <v>OK</v>
      </c>
      <c r="F1304" s="146">
        <f t="shared" si="127"/>
        <v>31</v>
      </c>
      <c r="G1304" s="146">
        <f t="shared" si="128"/>
        <v>20</v>
      </c>
      <c r="H1304" s="150" t="str">
        <f t="shared" si="123"/>
        <v>OK</v>
      </c>
      <c r="I1304" s="432">
        <v>46234</v>
      </c>
      <c r="J1304" s="125" t="s">
        <v>1867</v>
      </c>
      <c r="K1304" s="125" t="s">
        <v>1868</v>
      </c>
      <c r="L1304" s="125">
        <v>20</v>
      </c>
      <c r="M1304" s="125">
        <v>7</v>
      </c>
      <c r="N1304" s="125">
        <v>4</v>
      </c>
      <c r="O1304" s="125">
        <v>0</v>
      </c>
      <c r="P1304" s="125">
        <v>0</v>
      </c>
      <c r="Q1304" s="125">
        <v>0</v>
      </c>
      <c r="S1304" s="146" t="str">
        <f t="shared" si="124"/>
        <v>Worker-Com-1</v>
      </c>
      <c r="T1304" s="125">
        <f>_xlfn.XLOOKUP(A1304,Month_Engine!B:B,Month_Engine!N:N)-G1304</f>
        <v>0</v>
      </c>
    </row>
    <row r="1305" spans="1:20" x14ac:dyDescent="0.45">
      <c r="A1305" s="144" t="str">
        <f t="shared" si="125"/>
        <v>SK1WK0235</v>
      </c>
      <c r="B1305" s="143" t="str">
        <f t="shared" si="126"/>
        <v>Jul2026_SK1WK0235</v>
      </c>
      <c r="C1305" s="143" t="str">
        <f>IF(A1305="","",IF(COUNTIF($B$2:B1304,B1305)&gt;0,"⚠ DUPLICATE","OK"))</f>
        <v>OK</v>
      </c>
      <c r="D1305" s="146" t="str">
        <f>IF($A1305="","",IF(ISNA(_xlfn.XLOOKUP(TRIM($A1305),MASTER_Workers!$B$2:$B$474,MASTER_Workers!$B$2:$B$474)),"Master Missing","OK"))</f>
        <v>OK</v>
      </c>
      <c r="E1305" s="146" t="str">
        <f>IF(A1305="","",IF(COUNTIF(Month_Engine!B:B,TRIM(J1305))&gt;0,"OK","Missing"))</f>
        <v>OK</v>
      </c>
      <c r="F1305" s="146">
        <f t="shared" si="127"/>
        <v>31</v>
      </c>
      <c r="G1305" s="146">
        <f t="shared" si="128"/>
        <v>26</v>
      </c>
      <c r="H1305" s="150" t="str">
        <f t="shared" si="123"/>
        <v>OK</v>
      </c>
      <c r="I1305" s="432">
        <v>46234</v>
      </c>
      <c r="J1305" s="125" t="s">
        <v>1869</v>
      </c>
      <c r="K1305" s="125" t="s">
        <v>1870</v>
      </c>
      <c r="L1305" s="125">
        <v>26</v>
      </c>
      <c r="M1305" s="125">
        <v>1</v>
      </c>
      <c r="N1305" s="125">
        <v>4</v>
      </c>
      <c r="O1305" s="125">
        <v>0</v>
      </c>
      <c r="P1305" s="125">
        <v>0</v>
      </c>
      <c r="Q1305" s="125">
        <v>0</v>
      </c>
      <c r="S1305" s="146" t="str">
        <f t="shared" si="124"/>
        <v>Worker-Com-1</v>
      </c>
      <c r="T1305" s="125">
        <f>_xlfn.XLOOKUP(A1305,Month_Engine!B:B,Month_Engine!N:N)-G1305</f>
        <v>0</v>
      </c>
    </row>
    <row r="1306" spans="1:20" x14ac:dyDescent="0.45">
      <c r="A1306" s="144" t="str">
        <f t="shared" si="125"/>
        <v>SK1WK0236</v>
      </c>
      <c r="B1306" s="143" t="str">
        <f t="shared" si="126"/>
        <v>Jul2026_SK1WK0236</v>
      </c>
      <c r="C1306" s="143" t="str">
        <f>IF(A1306="","",IF(COUNTIF($B$2:B1305,B1306)&gt;0,"⚠ DUPLICATE","OK"))</f>
        <v>OK</v>
      </c>
      <c r="D1306" s="146" t="str">
        <f>IF($A1306="","",IF(ISNA(_xlfn.XLOOKUP(TRIM($A1306),MASTER_Workers!$B$2:$B$474,MASTER_Workers!$B$2:$B$474)),"Master Missing","OK"))</f>
        <v>OK</v>
      </c>
      <c r="E1306" s="146" t="str">
        <f>IF(A1306="","",IF(COUNTIF(Month_Engine!B:B,TRIM(J1306))&gt;0,"OK","Missing"))</f>
        <v>OK</v>
      </c>
      <c r="F1306" s="146">
        <f t="shared" si="127"/>
        <v>31</v>
      </c>
      <c r="G1306" s="146">
        <f t="shared" si="128"/>
        <v>22</v>
      </c>
      <c r="H1306" s="150" t="str">
        <f t="shared" si="123"/>
        <v>OK</v>
      </c>
      <c r="I1306" s="432">
        <v>46234</v>
      </c>
      <c r="J1306" s="125" t="s">
        <v>1871</v>
      </c>
      <c r="K1306" s="125" t="s">
        <v>1872</v>
      </c>
      <c r="L1306" s="125">
        <v>22</v>
      </c>
      <c r="M1306" s="125">
        <v>5</v>
      </c>
      <c r="N1306" s="125">
        <v>4</v>
      </c>
      <c r="O1306" s="125">
        <v>0</v>
      </c>
      <c r="P1306" s="125">
        <v>0</v>
      </c>
      <c r="Q1306" s="125">
        <v>0</v>
      </c>
      <c r="S1306" s="146" t="str">
        <f t="shared" si="124"/>
        <v>Worker-Com-1</v>
      </c>
      <c r="T1306" s="125">
        <f>_xlfn.XLOOKUP(A1306,Month_Engine!B:B,Month_Engine!N:N)-G1306</f>
        <v>0</v>
      </c>
    </row>
    <row r="1307" spans="1:20" x14ac:dyDescent="0.45">
      <c r="A1307" s="144" t="str">
        <f t="shared" si="125"/>
        <v>SK1WK0237</v>
      </c>
      <c r="B1307" s="143" t="str">
        <f t="shared" si="126"/>
        <v>Jul2026_SK1WK0237</v>
      </c>
      <c r="C1307" s="143" t="str">
        <f>IF(A1307="","",IF(COUNTIF($B$2:B1306,B1307)&gt;0,"⚠ DUPLICATE","OK"))</f>
        <v>OK</v>
      </c>
      <c r="D1307" s="146" t="str">
        <f>IF($A1307="","",IF(ISNA(_xlfn.XLOOKUP(TRIM($A1307),MASTER_Workers!$B$2:$B$474,MASTER_Workers!$B$2:$B$474)),"Master Missing","OK"))</f>
        <v>OK</v>
      </c>
      <c r="E1307" s="146" t="str">
        <f>IF(A1307="","",IF(COUNTIF(Month_Engine!B:B,TRIM(J1307))&gt;0,"OK","Missing"))</f>
        <v>OK</v>
      </c>
      <c r="F1307" s="146">
        <f t="shared" si="127"/>
        <v>31</v>
      </c>
      <c r="G1307" s="146">
        <f t="shared" si="128"/>
        <v>21</v>
      </c>
      <c r="H1307" s="150" t="str">
        <f t="shared" si="123"/>
        <v>OK</v>
      </c>
      <c r="I1307" s="432">
        <v>46234</v>
      </c>
      <c r="J1307" s="125" t="s">
        <v>1873</v>
      </c>
      <c r="K1307" s="125" t="s">
        <v>1874</v>
      </c>
      <c r="L1307" s="125">
        <v>21</v>
      </c>
      <c r="M1307" s="125">
        <v>6</v>
      </c>
      <c r="N1307" s="125">
        <v>4</v>
      </c>
      <c r="O1307" s="125">
        <v>0</v>
      </c>
      <c r="P1307" s="125">
        <v>0</v>
      </c>
      <c r="Q1307" s="125">
        <v>0</v>
      </c>
      <c r="S1307" s="146" t="str">
        <f t="shared" si="124"/>
        <v>Worker-Com-1</v>
      </c>
      <c r="T1307" s="125">
        <f>_xlfn.XLOOKUP(A1307,Month_Engine!B:B,Month_Engine!N:N)-G1307</f>
        <v>0</v>
      </c>
    </row>
    <row r="1308" spans="1:20" x14ac:dyDescent="0.45">
      <c r="A1308" s="144" t="str">
        <f t="shared" si="125"/>
        <v>SK1WK0238</v>
      </c>
      <c r="B1308" s="143" t="str">
        <f t="shared" si="126"/>
        <v>Jul2026_SK1WK0238</v>
      </c>
      <c r="C1308" s="143" t="str">
        <f>IF(A1308="","",IF(COUNTIF($B$2:B1307,B1308)&gt;0,"⚠ DUPLICATE","OK"))</f>
        <v>OK</v>
      </c>
      <c r="D1308" s="146" t="str">
        <f>IF($A1308="","",IF(ISNA(_xlfn.XLOOKUP(TRIM($A1308),MASTER_Workers!$B$2:$B$474,MASTER_Workers!$B$2:$B$474)),"Master Missing","OK"))</f>
        <v>OK</v>
      </c>
      <c r="E1308" s="146" t="str">
        <f>IF(A1308="","",IF(COUNTIF(Month_Engine!B:B,TRIM(J1308))&gt;0,"OK","Missing"))</f>
        <v>OK</v>
      </c>
      <c r="F1308" s="146">
        <f t="shared" si="127"/>
        <v>31</v>
      </c>
      <c r="G1308" s="146">
        <f t="shared" si="128"/>
        <v>22</v>
      </c>
      <c r="H1308" s="150" t="str">
        <f t="shared" si="123"/>
        <v>OK</v>
      </c>
      <c r="I1308" s="432">
        <v>46234</v>
      </c>
      <c r="J1308" s="125" t="s">
        <v>2052</v>
      </c>
      <c r="K1308" s="125" t="s">
        <v>539</v>
      </c>
      <c r="L1308" s="125">
        <v>22</v>
      </c>
      <c r="M1308" s="125">
        <v>5</v>
      </c>
      <c r="N1308" s="125">
        <v>4</v>
      </c>
      <c r="O1308" s="125">
        <v>0</v>
      </c>
      <c r="P1308" s="125">
        <v>0</v>
      </c>
      <c r="Q1308" s="125">
        <v>0</v>
      </c>
      <c r="S1308" s="146" t="str">
        <f t="shared" si="124"/>
        <v>Worker-Com-1</v>
      </c>
      <c r="T1308" s="125">
        <f>_xlfn.XLOOKUP(A1308,Month_Engine!B:B,Month_Engine!N:N)-G1308</f>
        <v>0</v>
      </c>
    </row>
    <row r="1309" spans="1:20" x14ac:dyDescent="0.45">
      <c r="A1309" s="144" t="str">
        <f t="shared" si="125"/>
        <v>SK1WK0239</v>
      </c>
      <c r="B1309" s="143" t="str">
        <f t="shared" si="126"/>
        <v>Jul2026_SK1WK0239</v>
      </c>
      <c r="C1309" s="143" t="str">
        <f>IF(A1309="","",IF(COUNTIF($B$2:B1308,B1309)&gt;0,"⚠ DUPLICATE","OK"))</f>
        <v>OK</v>
      </c>
      <c r="D1309" s="146" t="str">
        <f>IF($A1309="","",IF(ISNA(_xlfn.XLOOKUP(TRIM($A1309),MASTER_Workers!$B$2:$B$474,MASTER_Workers!$B$2:$B$474)),"Master Missing","OK"))</f>
        <v>OK</v>
      </c>
      <c r="E1309" s="146" t="str">
        <f>IF(A1309="","",IF(COUNTIF(Month_Engine!B:B,TRIM(J1309))&gt;0,"OK","Missing"))</f>
        <v>OK</v>
      </c>
      <c r="F1309" s="146">
        <f t="shared" si="127"/>
        <v>31</v>
      </c>
      <c r="G1309" s="146">
        <f t="shared" si="128"/>
        <v>19.5</v>
      </c>
      <c r="H1309" s="150" t="str">
        <f t="shared" si="123"/>
        <v>OK</v>
      </c>
      <c r="I1309" s="432">
        <v>46234</v>
      </c>
      <c r="J1309" s="125" t="s">
        <v>2053</v>
      </c>
      <c r="K1309" s="125" t="s">
        <v>2054</v>
      </c>
      <c r="L1309" s="125">
        <v>19.5</v>
      </c>
      <c r="M1309" s="125">
        <v>7.5</v>
      </c>
      <c r="N1309" s="125">
        <v>4</v>
      </c>
      <c r="O1309" s="125">
        <v>0</v>
      </c>
      <c r="P1309" s="125">
        <v>0</v>
      </c>
      <c r="Q1309" s="125">
        <v>0</v>
      </c>
      <c r="S1309" s="146" t="str">
        <f t="shared" si="124"/>
        <v>Worker-Com-1</v>
      </c>
      <c r="T1309" s="125">
        <f>_xlfn.XLOOKUP(A1309,Month_Engine!B:B,Month_Engine!N:N)-G1309</f>
        <v>0</v>
      </c>
    </row>
    <row r="1310" spans="1:20" x14ac:dyDescent="0.45">
      <c r="A1310" s="144" t="str">
        <f t="shared" si="125"/>
        <v>SK1WK0240</v>
      </c>
      <c r="B1310" s="143" t="str">
        <f t="shared" si="126"/>
        <v>Jul2026_SK1WK0240</v>
      </c>
      <c r="C1310" s="143" t="str">
        <f>IF(A1310="","",IF(COUNTIF($B$2:B1309,B1310)&gt;0,"⚠ DUPLICATE","OK"))</f>
        <v>OK</v>
      </c>
      <c r="D1310" s="146" t="str">
        <f>IF($A1310="","",IF(ISNA(_xlfn.XLOOKUP(TRIM($A1310),MASTER_Workers!$B$2:$B$474,MASTER_Workers!$B$2:$B$500)),"Master Missing","OK"))</f>
        <v>OK</v>
      </c>
      <c r="E1310" s="146" t="str">
        <f>IF(A1310="","",IF(COUNTIF(Month_Engine!B:B,TRIM(J1310))&gt;0,"OK","Missing"))</f>
        <v>OK</v>
      </c>
      <c r="F1310" s="146">
        <f t="shared" si="127"/>
        <v>31</v>
      </c>
      <c r="G1310" s="146">
        <f t="shared" si="128"/>
        <v>23</v>
      </c>
      <c r="H1310" s="150" t="str">
        <f t="shared" si="123"/>
        <v>OK</v>
      </c>
      <c r="I1310" s="432">
        <v>46234</v>
      </c>
      <c r="J1310" s="125" t="s">
        <v>2055</v>
      </c>
      <c r="K1310" s="125" t="s">
        <v>2056</v>
      </c>
      <c r="L1310" s="125">
        <v>23</v>
      </c>
      <c r="M1310" s="125">
        <v>4</v>
      </c>
      <c r="N1310" s="125">
        <v>4</v>
      </c>
      <c r="O1310" s="125">
        <v>0</v>
      </c>
      <c r="P1310" s="125">
        <v>0</v>
      </c>
      <c r="Q1310" s="125">
        <v>0</v>
      </c>
      <c r="S1310" s="146" t="str">
        <f t="shared" si="124"/>
        <v>Worker-Com-1</v>
      </c>
      <c r="T1310" s="125">
        <f>_xlfn.XLOOKUP(A1310,Month_Engine!B:B,Month_Engine!N:N)-G1310</f>
        <v>0</v>
      </c>
    </row>
    <row r="1311" spans="1:20" x14ac:dyDescent="0.45">
      <c r="A1311" s="144" t="str">
        <f t="shared" si="125"/>
        <v>SK1WK0241</v>
      </c>
      <c r="B1311" s="143" t="str">
        <f t="shared" si="126"/>
        <v>Jul2026_SK1WK0241</v>
      </c>
      <c r="C1311" s="143" t="str">
        <f>IF(A1311="","",IF(COUNTIF($B$2:B1310,B1311)&gt;0,"⚠ DUPLICATE","OK"))</f>
        <v>OK</v>
      </c>
      <c r="D1311" s="146" t="str">
        <f>IF($A1311="","",IF(ISNA(_xlfn.XLOOKUP(TRIM($A1311),MASTER_Workers!$B$2:$B$474,MASTER_Workers!$B$2:$B$600)),"Master Missing","OK"))</f>
        <v>OK</v>
      </c>
      <c r="E1311" s="146" t="str">
        <f>IF(A1311="","",IF(COUNTIF(Month_Engine!B:B,TRIM(J1311))&gt;0,"OK","Missing"))</f>
        <v>OK</v>
      </c>
      <c r="F1311" s="146">
        <f t="shared" si="127"/>
        <v>31</v>
      </c>
      <c r="G1311" s="146">
        <f t="shared" si="128"/>
        <v>22</v>
      </c>
      <c r="H1311" s="150" t="str">
        <f t="shared" si="123"/>
        <v>OK</v>
      </c>
      <c r="I1311" s="432">
        <v>46234</v>
      </c>
      <c r="J1311" s="125" t="s">
        <v>2057</v>
      </c>
      <c r="K1311" s="125" t="s">
        <v>2058</v>
      </c>
      <c r="L1311" s="125">
        <v>22</v>
      </c>
      <c r="M1311" s="125">
        <v>5</v>
      </c>
      <c r="N1311" s="125">
        <v>4</v>
      </c>
      <c r="O1311" s="125">
        <v>0</v>
      </c>
      <c r="P1311" s="125">
        <v>0</v>
      </c>
      <c r="Q1311" s="125">
        <v>0</v>
      </c>
      <c r="S1311" s="146" t="str">
        <f t="shared" si="124"/>
        <v>Worker-Com-1</v>
      </c>
      <c r="T1311" s="125">
        <f>_xlfn.XLOOKUP(A1311,Month_Engine!B:B,Month_Engine!N:N)-G1311</f>
        <v>0</v>
      </c>
    </row>
    <row r="1312" spans="1:20" hidden="1" x14ac:dyDescent="0.45">
      <c r="A1312" s="144" t="str">
        <f t="shared" si="125"/>
        <v>SV2ST0001</v>
      </c>
      <c r="B1312" s="143" t="str">
        <f t="shared" si="126"/>
        <v>Jul2026_SV2ST0001</v>
      </c>
      <c r="C1312" s="143" t="str">
        <f>IF(A1312="","",IF(COUNTIF($B$2:B1311,B1312)&gt;0,"⚠ DUPLICATE","OK"))</f>
        <v>OK</v>
      </c>
      <c r="D1312" s="146" t="str">
        <f>IF($A1312="","",IF(ISNA(_xlfn.XLOOKUP(TRIM($A1312),MASTER_Workers!$B$2:$B$474,MASTER_Workers!$B$2:$B$600)),"Master Missing","OK"))</f>
        <v>OK</v>
      </c>
      <c r="E1312" s="146" t="str">
        <f>IF(A1312="","",IF(COUNTIF(Month_Engine!B:B,TRIM(J1312))&gt;0,"OK","Missing"))</f>
        <v>Missing</v>
      </c>
      <c r="F1312" s="146">
        <f t="shared" si="127"/>
        <v>31</v>
      </c>
      <c r="G1312" s="146">
        <f t="shared" si="128"/>
        <v>31</v>
      </c>
      <c r="H1312" s="150" t="str">
        <f t="shared" si="123"/>
        <v>Mismatch</v>
      </c>
      <c r="I1312" s="432">
        <v>46234</v>
      </c>
      <c r="J1312" s="125" t="s">
        <v>1875</v>
      </c>
      <c r="K1312" s="125" t="s">
        <v>2059</v>
      </c>
      <c r="L1312" s="125">
        <v>23.5</v>
      </c>
      <c r="M1312" s="125">
        <v>0</v>
      </c>
      <c r="N1312" s="125">
        <v>4</v>
      </c>
      <c r="O1312" s="125">
        <v>0</v>
      </c>
      <c r="P1312" s="125">
        <v>3.5</v>
      </c>
      <c r="Q1312" s="125">
        <v>0</v>
      </c>
      <c r="S1312" s="146" t="str">
        <f t="shared" si="124"/>
        <v>Staff-SV2</v>
      </c>
    </row>
    <row r="1313" spans="1:19" hidden="1" x14ac:dyDescent="0.45">
      <c r="A1313" s="144" t="str">
        <f t="shared" si="125"/>
        <v>SV2ST0002</v>
      </c>
      <c r="B1313" s="143" t="str">
        <f t="shared" si="126"/>
        <v>Jul2026_SV2ST0002</v>
      </c>
      <c r="C1313" s="143" t="str">
        <f>IF(A1313="","",IF(COUNTIF($B$2:B1312,B1313)&gt;0,"⚠ DUPLICATE","OK"))</f>
        <v>OK</v>
      </c>
      <c r="D1313" s="146" t="str">
        <f>IF($A1313="","",IF(ISNA(_xlfn.XLOOKUP(TRIM($A1313),MASTER_Workers!$B$2:$B$474,MASTER_Workers!$B$2:$B$600)),"Master Missing","OK"))</f>
        <v>OK</v>
      </c>
      <c r="E1313" s="146" t="str">
        <f>IF(A1313="","",IF(COUNTIF(Month_Engine!B:B,TRIM(J1313))&gt;0,"OK","Missing"))</f>
        <v>Missing</v>
      </c>
      <c r="F1313" s="146">
        <f t="shared" si="127"/>
        <v>31</v>
      </c>
      <c r="G1313" s="146">
        <f t="shared" si="128"/>
        <v>31</v>
      </c>
      <c r="H1313" s="150" t="str">
        <f t="shared" si="123"/>
        <v>Mismatch</v>
      </c>
      <c r="I1313" s="432">
        <v>46234</v>
      </c>
      <c r="J1313" s="125" t="s">
        <v>1877</v>
      </c>
      <c r="K1313" s="125" t="s">
        <v>2060</v>
      </c>
      <c r="L1313" s="125">
        <v>24</v>
      </c>
      <c r="M1313" s="125">
        <v>0</v>
      </c>
      <c r="N1313" s="125">
        <v>4</v>
      </c>
      <c r="O1313" s="125">
        <v>0</v>
      </c>
      <c r="P1313" s="125">
        <v>3</v>
      </c>
      <c r="Q1313" s="125">
        <v>0</v>
      </c>
      <c r="S1313" s="146" t="str">
        <f t="shared" si="124"/>
        <v>Staff-SV2</v>
      </c>
    </row>
    <row r="1314" spans="1:19" hidden="1" x14ac:dyDescent="0.45">
      <c r="A1314" s="144" t="str">
        <f t="shared" si="125"/>
        <v>SV2ST0003</v>
      </c>
      <c r="B1314" s="143" t="str">
        <f t="shared" si="126"/>
        <v>Jul2026_SV2ST0003</v>
      </c>
      <c r="C1314" s="143" t="str">
        <f>IF(A1314="","",IF(COUNTIF($B$2:B1313,B1314)&gt;0,"⚠ DUPLICATE","OK"))</f>
        <v>OK</v>
      </c>
      <c r="D1314" s="146" t="str">
        <f>IF($A1314="","",IF(ISNA(_xlfn.XLOOKUP(TRIM($A1314),MASTER_Workers!$B$2:$B$474,MASTER_Workers!$B$2:$B$600)),"Master Missing","OK"))</f>
        <v>OK</v>
      </c>
      <c r="E1314" s="146" t="str">
        <f>IF(A1314="","",IF(COUNTIF(Month_Engine!B:B,TRIM(J1314))&gt;0,"OK","Missing"))</f>
        <v>Missing</v>
      </c>
      <c r="F1314" s="146">
        <f t="shared" si="127"/>
        <v>31</v>
      </c>
      <c r="G1314" s="146">
        <f t="shared" si="128"/>
        <v>31</v>
      </c>
      <c r="H1314" s="150" t="str">
        <f t="shared" si="123"/>
        <v>Mismatch</v>
      </c>
      <c r="I1314" s="432">
        <v>46234</v>
      </c>
      <c r="J1314" s="125" t="s">
        <v>1879</v>
      </c>
      <c r="K1314" s="125" t="s">
        <v>1880</v>
      </c>
      <c r="L1314" s="125">
        <v>25</v>
      </c>
      <c r="M1314" s="125">
        <v>0</v>
      </c>
      <c r="N1314" s="125">
        <v>4</v>
      </c>
      <c r="O1314" s="125">
        <v>0</v>
      </c>
      <c r="P1314" s="125">
        <v>2</v>
      </c>
      <c r="Q1314" s="125">
        <v>0</v>
      </c>
      <c r="S1314" s="146" t="str">
        <f t="shared" si="124"/>
        <v>Staff-SV2</v>
      </c>
    </row>
    <row r="1315" spans="1:19" hidden="1" x14ac:dyDescent="0.45">
      <c r="A1315" s="144" t="str">
        <f t="shared" si="125"/>
        <v>SV2ST0004</v>
      </c>
      <c r="B1315" s="143" t="str">
        <f t="shared" si="126"/>
        <v>Jul2026_SV2ST0004</v>
      </c>
      <c r="C1315" s="143" t="str">
        <f>IF(A1315="","",IF(COUNTIF($B$2:B1314,B1315)&gt;0,"⚠ DUPLICATE","OK"))</f>
        <v>OK</v>
      </c>
      <c r="D1315" s="146" t="str">
        <f>IF($A1315="","",IF(ISNA(_xlfn.XLOOKUP(TRIM($A1315),MASTER_Workers!$B$2:$B$474,MASTER_Workers!$B$2:$B$600)),"Master Missing","OK"))</f>
        <v>OK</v>
      </c>
      <c r="E1315" s="146" t="str">
        <f>IF(A1315="","",IF(COUNTIF(Month_Engine!B:B,TRIM(J1315))&gt;0,"OK","Missing"))</f>
        <v>Missing</v>
      </c>
      <c r="F1315" s="146">
        <f t="shared" si="127"/>
        <v>31</v>
      </c>
      <c r="G1315" s="146">
        <f t="shared" si="128"/>
        <v>31</v>
      </c>
      <c r="H1315" s="150" t="str">
        <f t="shared" si="123"/>
        <v>Mismatch</v>
      </c>
      <c r="I1315" s="432">
        <v>46234</v>
      </c>
      <c r="J1315" s="125" t="s">
        <v>1881</v>
      </c>
      <c r="K1315" s="125" t="s">
        <v>2061</v>
      </c>
      <c r="L1315" s="125">
        <v>25</v>
      </c>
      <c r="M1315" s="125">
        <v>0</v>
      </c>
      <c r="N1315" s="125">
        <v>4</v>
      </c>
      <c r="O1315" s="125">
        <v>0</v>
      </c>
      <c r="P1315" s="125">
        <v>2</v>
      </c>
      <c r="Q1315" s="125">
        <v>0</v>
      </c>
      <c r="S1315" s="146" t="str">
        <f t="shared" si="124"/>
        <v>Staff-SV2</v>
      </c>
    </row>
    <row r="1316" spans="1:19" hidden="1" x14ac:dyDescent="0.45">
      <c r="A1316" s="144" t="str">
        <f t="shared" si="125"/>
        <v>SV2ST0006</v>
      </c>
      <c r="B1316" s="143" t="str">
        <f t="shared" si="126"/>
        <v>Jul2026_SV2ST0006</v>
      </c>
      <c r="C1316" s="143" t="str">
        <f>IF(A1316="","",IF(COUNTIF($B$2:B1315,B1316)&gt;0,"⚠ DUPLICATE","OK"))</f>
        <v>OK</v>
      </c>
      <c r="D1316" s="146" t="str">
        <f>IF($A1316="","",IF(ISNA(_xlfn.XLOOKUP(TRIM($A1316),MASTER_Workers!$B$2:$B$474,MASTER_Workers!$B$2:$B$600)),"Master Missing","OK"))</f>
        <v>OK</v>
      </c>
      <c r="E1316" s="146" t="str">
        <f>IF(A1316="","",IF(COUNTIF(Month_Engine!B:B,TRIM(J1316))&gt;0,"OK","Missing"))</f>
        <v>Missing</v>
      </c>
      <c r="F1316" s="146">
        <f t="shared" si="127"/>
        <v>31</v>
      </c>
      <c r="G1316" s="146">
        <f t="shared" si="128"/>
        <v>31</v>
      </c>
      <c r="H1316" s="150" t="str">
        <f t="shared" si="123"/>
        <v>Mismatch</v>
      </c>
      <c r="I1316" s="432">
        <v>46234</v>
      </c>
      <c r="J1316" s="125" t="s">
        <v>1883</v>
      </c>
      <c r="K1316" s="125" t="s">
        <v>1884</v>
      </c>
      <c r="L1316" s="125">
        <v>7.5</v>
      </c>
      <c r="M1316" s="125">
        <v>0</v>
      </c>
      <c r="N1316" s="125">
        <v>2</v>
      </c>
      <c r="O1316" s="125">
        <v>0</v>
      </c>
      <c r="P1316" s="125">
        <v>21.5</v>
      </c>
      <c r="Q1316" s="125">
        <v>0</v>
      </c>
      <c r="S1316" s="146" t="str">
        <f t="shared" si="124"/>
        <v>Staff-SV2</v>
      </c>
    </row>
    <row r="1317" spans="1:19" hidden="1" x14ac:dyDescent="0.45">
      <c r="A1317" s="144" t="str">
        <f t="shared" si="125"/>
        <v>SV2ST0007</v>
      </c>
      <c r="B1317" s="143" t="str">
        <f t="shared" si="126"/>
        <v>Jul2026_SV2ST0007</v>
      </c>
      <c r="C1317" s="143" t="str">
        <f>IF(A1317="","",IF(COUNTIF($B$2:B1316,B1317)&gt;0,"⚠ DUPLICATE","OK"))</f>
        <v>OK</v>
      </c>
      <c r="D1317" s="146" t="str">
        <f>IF($A1317="","",IF(ISNA(_xlfn.XLOOKUP(TRIM($A1317),MASTER_Workers!$B$2:$B$474,MASTER_Workers!$B$2:$B$600)),"Master Missing","OK"))</f>
        <v>OK</v>
      </c>
      <c r="E1317" s="146" t="str">
        <f>IF(A1317="","",IF(COUNTIF(Month_Engine!B:B,TRIM(J1317))&gt;0,"OK","Missing"))</f>
        <v>Missing</v>
      </c>
      <c r="F1317" s="146">
        <f t="shared" si="127"/>
        <v>31</v>
      </c>
      <c r="G1317" s="146">
        <f t="shared" si="128"/>
        <v>31</v>
      </c>
      <c r="H1317" s="150" t="str">
        <f t="shared" si="123"/>
        <v>Mismatch</v>
      </c>
      <c r="I1317" s="432">
        <v>46234</v>
      </c>
      <c r="J1317" s="125" t="s">
        <v>1885</v>
      </c>
      <c r="K1317" s="125" t="s">
        <v>1886</v>
      </c>
      <c r="L1317" s="125">
        <v>23</v>
      </c>
      <c r="M1317" s="125">
        <v>0</v>
      </c>
      <c r="N1317" s="125">
        <v>4</v>
      </c>
      <c r="O1317" s="125">
        <v>0</v>
      </c>
      <c r="P1317" s="125">
        <v>4</v>
      </c>
      <c r="Q1317" s="125">
        <v>0</v>
      </c>
      <c r="S1317" s="146" t="str">
        <f t="shared" si="124"/>
        <v>Staff-SV2</v>
      </c>
    </row>
    <row r="1318" spans="1:19" hidden="1" x14ac:dyDescent="0.45">
      <c r="A1318" s="144" t="str">
        <f t="shared" si="125"/>
        <v>SV2ST0008</v>
      </c>
      <c r="B1318" s="143" t="str">
        <f t="shared" si="126"/>
        <v>Jul2026_SV2ST0008</v>
      </c>
      <c r="C1318" s="143" t="str">
        <f>IF(A1318="","",IF(COUNTIF($B$2:B1317,B1318)&gt;0,"⚠ DUPLICATE","OK"))</f>
        <v>OK</v>
      </c>
      <c r="D1318" s="146" t="str">
        <f>IF($A1318="","",IF(ISNA(_xlfn.XLOOKUP(TRIM($A1318),MASTER_Workers!$B$2:$B$474,MASTER_Workers!$B$2:$B$600)),"Master Missing","OK"))</f>
        <v>OK</v>
      </c>
      <c r="E1318" s="146" t="str">
        <f>IF(A1318="","",IF(COUNTIF(Month_Engine!B:B,TRIM(J1318))&gt;0,"OK","Missing"))</f>
        <v>Missing</v>
      </c>
      <c r="F1318" s="146">
        <f t="shared" si="127"/>
        <v>31</v>
      </c>
      <c r="G1318" s="146">
        <f t="shared" si="128"/>
        <v>18</v>
      </c>
      <c r="H1318" s="150" t="str">
        <f t="shared" si="123"/>
        <v>Mismatch</v>
      </c>
      <c r="I1318" s="432">
        <v>46234</v>
      </c>
      <c r="J1318" s="125" t="s">
        <v>1887</v>
      </c>
      <c r="K1318" s="125" t="s">
        <v>1888</v>
      </c>
      <c r="L1318" s="125">
        <v>14</v>
      </c>
      <c r="M1318" s="125">
        <v>13</v>
      </c>
      <c r="N1318" s="125">
        <v>3</v>
      </c>
      <c r="O1318" s="125">
        <v>0</v>
      </c>
      <c r="P1318" s="125">
        <v>1</v>
      </c>
      <c r="Q1318" s="125">
        <v>0</v>
      </c>
      <c r="S1318" s="146" t="str">
        <f t="shared" si="124"/>
        <v>Staff-SV2</v>
      </c>
    </row>
    <row r="1319" spans="1:19" hidden="1" x14ac:dyDescent="0.45">
      <c r="A1319" s="144" t="str">
        <f t="shared" si="125"/>
        <v>SV2ST0009</v>
      </c>
      <c r="B1319" s="143" t="str">
        <f t="shared" si="126"/>
        <v>Jul2026_SV2ST0009</v>
      </c>
      <c r="C1319" s="143" t="str">
        <f>IF(A1319="","",IF(COUNTIF($B$2:B1318,B1319)&gt;0,"⚠ DUPLICATE","OK"))</f>
        <v>OK</v>
      </c>
      <c r="D1319" s="146" t="str">
        <f>IF($A1319="","",IF(ISNA(_xlfn.XLOOKUP(TRIM($A1319),MASTER_Workers!$B$2:$B$474,MASTER_Workers!$B$2:$B$600)),"Master Missing","OK"))</f>
        <v>OK</v>
      </c>
      <c r="E1319" s="146" t="str">
        <f>IF(A1319="","",IF(COUNTIF(Month_Engine!B:B,TRIM(J1319))&gt;0,"OK","Missing"))</f>
        <v>Missing</v>
      </c>
      <c r="F1319" s="146">
        <f t="shared" si="127"/>
        <v>31</v>
      </c>
      <c r="G1319" s="146">
        <f t="shared" si="128"/>
        <v>31</v>
      </c>
      <c r="H1319" s="150" t="str">
        <f t="shared" si="123"/>
        <v>Mismatch</v>
      </c>
      <c r="I1319" s="432">
        <v>46234</v>
      </c>
      <c r="J1319" s="125" t="s">
        <v>1889</v>
      </c>
      <c r="K1319" s="125" t="s">
        <v>1890</v>
      </c>
      <c r="L1319" s="125">
        <v>24</v>
      </c>
      <c r="M1319" s="125">
        <v>0</v>
      </c>
      <c r="N1319" s="125">
        <v>4</v>
      </c>
      <c r="O1319" s="125">
        <v>0</v>
      </c>
      <c r="P1319" s="125">
        <v>3</v>
      </c>
      <c r="Q1319" s="125">
        <v>0</v>
      </c>
      <c r="S1319" s="146" t="str">
        <f t="shared" si="124"/>
        <v>Staff-SV2</v>
      </c>
    </row>
    <row r="1320" spans="1:19" hidden="1" x14ac:dyDescent="0.45">
      <c r="A1320" s="144" t="str">
        <f t="shared" si="125"/>
        <v>SV2ST0010</v>
      </c>
      <c r="B1320" s="143" t="str">
        <f t="shared" si="126"/>
        <v>Jul2026_SV2ST0010</v>
      </c>
      <c r="C1320" s="143" t="str">
        <f>IF(A1320="","",IF(COUNTIF($B$2:B1319,B1320)&gt;0,"⚠ DUPLICATE","OK"))</f>
        <v>OK</v>
      </c>
      <c r="D1320" s="146" t="str">
        <f>IF($A1320="","",IF(ISNA(_xlfn.XLOOKUP(TRIM($A1320),MASTER_Workers!$B$2:$B$474,MASTER_Workers!$B$2:$B$600)),"Master Missing","OK"))</f>
        <v>OK</v>
      </c>
      <c r="E1320" s="146" t="str">
        <f>IF(A1320="","",IF(COUNTIF(Month_Engine!B:B,TRIM(J1320))&gt;0,"OK","Missing"))</f>
        <v>Missing</v>
      </c>
      <c r="F1320" s="146">
        <f t="shared" si="127"/>
        <v>31</v>
      </c>
      <c r="G1320" s="146">
        <f t="shared" si="128"/>
        <v>29</v>
      </c>
      <c r="H1320" s="150" t="str">
        <f t="shared" si="123"/>
        <v>Mismatch</v>
      </c>
      <c r="I1320" s="432">
        <v>46234</v>
      </c>
      <c r="J1320" s="125" t="s">
        <v>1891</v>
      </c>
      <c r="K1320" s="125" t="s">
        <v>1892</v>
      </c>
      <c r="L1320" s="125">
        <v>24</v>
      </c>
      <c r="M1320" s="125">
        <v>2</v>
      </c>
      <c r="N1320" s="125">
        <v>4</v>
      </c>
      <c r="O1320" s="125">
        <v>0</v>
      </c>
      <c r="P1320" s="125">
        <v>1</v>
      </c>
      <c r="Q1320" s="125">
        <v>0</v>
      </c>
      <c r="S1320" s="146" t="str">
        <f t="shared" si="124"/>
        <v>Staff-SV2</v>
      </c>
    </row>
    <row r="1321" spans="1:19" hidden="1" x14ac:dyDescent="0.45">
      <c r="A1321" s="144" t="str">
        <f t="shared" si="125"/>
        <v>SV2ST0011</v>
      </c>
      <c r="B1321" s="143" t="str">
        <f t="shared" si="126"/>
        <v>Jul2026_SV2ST0011</v>
      </c>
      <c r="C1321" s="143" t="str">
        <f>IF(A1321="","",IF(COUNTIF($B$2:B1320,B1321)&gt;0,"⚠ DUPLICATE","OK"))</f>
        <v>OK</v>
      </c>
      <c r="D1321" s="146" t="str">
        <f>IF($A1321="","",IF(ISNA(_xlfn.XLOOKUP(TRIM($A1321),MASTER_Workers!$B$2:$B$474,MASTER_Workers!$B$2:$B$600)),"Master Missing","OK"))</f>
        <v>OK</v>
      </c>
      <c r="E1321" s="146" t="str">
        <f>IF(A1321="","",IF(COUNTIF(Month_Engine!B:B,TRIM(J1321))&gt;0,"OK","Missing"))</f>
        <v>Missing</v>
      </c>
      <c r="F1321" s="146">
        <f t="shared" si="127"/>
        <v>31</v>
      </c>
      <c r="G1321" s="146">
        <f t="shared" si="128"/>
        <v>29</v>
      </c>
      <c r="H1321" s="150" t="str">
        <f t="shared" si="123"/>
        <v>Mismatch</v>
      </c>
      <c r="I1321" s="432">
        <v>46234</v>
      </c>
      <c r="J1321" s="125" t="s">
        <v>1893</v>
      </c>
      <c r="K1321" s="125" t="s">
        <v>1894</v>
      </c>
      <c r="L1321" s="125">
        <v>23</v>
      </c>
      <c r="M1321" s="125">
        <v>2</v>
      </c>
      <c r="N1321" s="125">
        <v>4</v>
      </c>
      <c r="O1321" s="125">
        <v>0</v>
      </c>
      <c r="P1321" s="125">
        <v>2</v>
      </c>
      <c r="Q1321" s="125">
        <v>0</v>
      </c>
      <c r="S1321" s="146" t="str">
        <f t="shared" si="124"/>
        <v>Staff-SV2</v>
      </c>
    </row>
    <row r="1322" spans="1:19" hidden="1" x14ac:dyDescent="0.45">
      <c r="A1322" s="144" t="str">
        <f t="shared" si="125"/>
        <v>SV2ST0012</v>
      </c>
      <c r="B1322" s="143" t="str">
        <f t="shared" si="126"/>
        <v>Jul2026_SV2ST0012</v>
      </c>
      <c r="C1322" s="143" t="str">
        <f>IF(A1322="","",IF(COUNTIF($B$2:B1321,B1322)&gt;0,"⚠ DUPLICATE","OK"))</f>
        <v>OK</v>
      </c>
      <c r="D1322" s="146" t="str">
        <f>IF($A1322="","",IF(ISNA(_xlfn.XLOOKUP(TRIM($A1322),MASTER_Workers!$B$2:$B$474,MASTER_Workers!$B$2:$B$600)),"Master Missing","OK"))</f>
        <v>OK</v>
      </c>
      <c r="E1322" s="146" t="str">
        <f>IF(A1322="","",IF(COUNTIF(Month_Engine!B:B,TRIM(J1322))&gt;0,"OK","Missing"))</f>
        <v>Missing</v>
      </c>
      <c r="F1322" s="146">
        <f t="shared" si="127"/>
        <v>31</v>
      </c>
      <c r="G1322" s="146">
        <f t="shared" si="128"/>
        <v>31</v>
      </c>
      <c r="H1322" s="150" t="str">
        <f t="shared" si="123"/>
        <v>Mismatch</v>
      </c>
      <c r="I1322" s="432">
        <v>46234</v>
      </c>
      <c r="J1322" s="125" t="s">
        <v>1895</v>
      </c>
      <c r="K1322" s="125" t="s">
        <v>1896</v>
      </c>
      <c r="L1322" s="125">
        <v>25</v>
      </c>
      <c r="M1322" s="125">
        <v>0</v>
      </c>
      <c r="N1322" s="125">
        <v>4</v>
      </c>
      <c r="O1322" s="125">
        <v>0</v>
      </c>
      <c r="P1322" s="125">
        <v>2</v>
      </c>
      <c r="Q1322" s="125">
        <v>0</v>
      </c>
      <c r="S1322" s="146" t="str">
        <f t="shared" si="124"/>
        <v>Staff-SV2</v>
      </c>
    </row>
    <row r="1323" spans="1:19" hidden="1" x14ac:dyDescent="0.45">
      <c r="A1323" s="144" t="str">
        <f t="shared" si="125"/>
        <v>SV2ST0014</v>
      </c>
      <c r="B1323" s="143" t="str">
        <f t="shared" si="126"/>
        <v>Jul2026_SV2ST0014</v>
      </c>
      <c r="C1323" s="143" t="str">
        <f>IF(A1323="","",IF(COUNTIF($B$2:B1322,B1323)&gt;0,"⚠ DUPLICATE","OK"))</f>
        <v>OK</v>
      </c>
      <c r="D1323" s="146" t="str">
        <f>IF($A1323="","",IF(ISNA(_xlfn.XLOOKUP(TRIM($A1323),MASTER_Workers!$B$2:$B$474,MASTER_Workers!$B$2:$B$600)),"Master Missing","OK"))</f>
        <v>OK</v>
      </c>
      <c r="E1323" s="146" t="str">
        <f>IF(A1323="","",IF(COUNTIF(Month_Engine!B:B,TRIM(J1323))&gt;0,"OK","Missing"))</f>
        <v>Missing</v>
      </c>
      <c r="F1323" s="146">
        <f t="shared" si="127"/>
        <v>31</v>
      </c>
      <c r="G1323" s="146">
        <f t="shared" si="128"/>
        <v>31</v>
      </c>
      <c r="H1323" s="150" t="str">
        <f t="shared" si="123"/>
        <v>Mismatch</v>
      </c>
      <c r="I1323" s="432">
        <v>46234</v>
      </c>
      <c r="J1323" s="125" t="s">
        <v>1899</v>
      </c>
      <c r="K1323" s="125" t="s">
        <v>1900</v>
      </c>
      <c r="L1323" s="125">
        <v>24</v>
      </c>
      <c r="M1323" s="125">
        <v>0</v>
      </c>
      <c r="N1323" s="125">
        <v>4</v>
      </c>
      <c r="O1323" s="125">
        <v>0</v>
      </c>
      <c r="P1323" s="125">
        <v>3</v>
      </c>
      <c r="Q1323" s="125">
        <v>0</v>
      </c>
      <c r="S1323" s="146" t="str">
        <f t="shared" si="124"/>
        <v>Staff-SV2</v>
      </c>
    </row>
    <row r="1324" spans="1:19" hidden="1" x14ac:dyDescent="0.45">
      <c r="A1324" s="144" t="str">
        <f t="shared" si="125"/>
        <v>SV2ST0018</v>
      </c>
      <c r="B1324" s="143" t="str">
        <f t="shared" si="126"/>
        <v>Jul2026_SV2ST0018</v>
      </c>
      <c r="C1324" s="143" t="str">
        <f>IF(A1324="","",IF(COUNTIF($B$2:B1323,B1324)&gt;0,"⚠ DUPLICATE","OK"))</f>
        <v>OK</v>
      </c>
      <c r="D1324" s="146" t="str">
        <f>IF($A1324="","",IF(ISNA(_xlfn.XLOOKUP(TRIM($A1324),MASTER_Workers!$B$2:$B$474,MASTER_Workers!$B$2:$B$600)),"Master Missing","OK"))</f>
        <v>OK</v>
      </c>
      <c r="E1324" s="146" t="str">
        <f>IF(A1324="","",IF(COUNTIF(Month_Engine!B:B,TRIM(J1324))&gt;0,"OK","Missing"))</f>
        <v>Missing</v>
      </c>
      <c r="F1324" s="146">
        <f t="shared" si="127"/>
        <v>31</v>
      </c>
      <c r="G1324" s="146">
        <f t="shared" si="128"/>
        <v>31</v>
      </c>
      <c r="H1324" s="150" t="str">
        <f t="shared" si="123"/>
        <v>Mismatch</v>
      </c>
      <c r="I1324" s="432">
        <v>46234</v>
      </c>
      <c r="J1324" s="125" t="s">
        <v>1903</v>
      </c>
      <c r="K1324" s="125" t="s">
        <v>1904</v>
      </c>
      <c r="L1324" s="125">
        <v>24</v>
      </c>
      <c r="M1324" s="125">
        <v>0</v>
      </c>
      <c r="N1324" s="125">
        <v>4</v>
      </c>
      <c r="O1324" s="125">
        <v>0</v>
      </c>
      <c r="P1324" s="125">
        <v>3</v>
      </c>
      <c r="Q1324" s="125">
        <v>0</v>
      </c>
      <c r="S1324" s="146" t="str">
        <f t="shared" si="124"/>
        <v>Staff-SV2</v>
      </c>
    </row>
    <row r="1325" spans="1:19" hidden="1" x14ac:dyDescent="0.45">
      <c r="A1325" s="144" t="str">
        <f t="shared" si="125"/>
        <v>SV2ST0019</v>
      </c>
      <c r="B1325" s="143" t="str">
        <f t="shared" si="126"/>
        <v>Jul2026_SV2ST0019</v>
      </c>
      <c r="C1325" s="143" t="str">
        <f>IF(A1325="","",IF(COUNTIF($B$2:B1324,B1325)&gt;0,"⚠ DUPLICATE","OK"))</f>
        <v>OK</v>
      </c>
      <c r="D1325" s="146" t="str">
        <f>IF($A1325="","",IF(ISNA(_xlfn.XLOOKUP(TRIM($A1325),MASTER_Workers!$B$2:$B$474,MASTER_Workers!$B$2:$B$600)),"Master Missing","OK"))</f>
        <v>OK</v>
      </c>
      <c r="E1325" s="146" t="str">
        <f>IF(A1325="","",IF(COUNTIF(Month_Engine!B:B,TRIM(J1325))&gt;0,"OK","Missing"))</f>
        <v>Missing</v>
      </c>
      <c r="F1325" s="146">
        <f t="shared" si="127"/>
        <v>31</v>
      </c>
      <c r="G1325" s="146">
        <f t="shared" si="128"/>
        <v>31</v>
      </c>
      <c r="H1325" s="150" t="str">
        <f t="shared" si="123"/>
        <v>Mismatch</v>
      </c>
      <c r="I1325" s="432">
        <v>46234</v>
      </c>
      <c r="J1325" s="125" t="s">
        <v>2422</v>
      </c>
      <c r="K1325" s="125" t="s">
        <v>2423</v>
      </c>
      <c r="L1325" s="125">
        <v>25</v>
      </c>
      <c r="M1325" s="125">
        <v>0</v>
      </c>
      <c r="N1325" s="125">
        <v>4</v>
      </c>
      <c r="O1325" s="125">
        <v>0</v>
      </c>
      <c r="P1325" s="125">
        <v>2</v>
      </c>
      <c r="Q1325" s="125">
        <v>0</v>
      </c>
      <c r="S1325" s="146" t="str">
        <f t="shared" si="124"/>
        <v>Staff-SV2</v>
      </c>
    </row>
    <row r="1326" spans="1:19" hidden="1" x14ac:dyDescent="0.45">
      <c r="A1326" s="144" t="str">
        <f t="shared" si="125"/>
        <v>SV2ST0020</v>
      </c>
      <c r="B1326" s="143" t="str">
        <f t="shared" si="126"/>
        <v>Jul2026_SV2ST0020</v>
      </c>
      <c r="C1326" s="143" t="str">
        <f>IF(A1326="","",IF(COUNTIF($B$2:B1325,B1326)&gt;0,"⚠ DUPLICATE","OK"))</f>
        <v>OK</v>
      </c>
      <c r="D1326" s="146" t="str">
        <f>IF($A1326="","",IF(ISNA(_xlfn.XLOOKUP(TRIM($A1326),MASTER_Workers!$B$2:$B$474,MASTER_Workers!$B$2:$B$600)),"Master Missing","OK"))</f>
        <v>OK</v>
      </c>
      <c r="E1326" s="146" t="str">
        <f>IF(A1326="","",IF(COUNTIF(Month_Engine!B:B,TRIM(J1326))&gt;0,"OK","Missing"))</f>
        <v>Missing</v>
      </c>
      <c r="F1326" s="146">
        <f t="shared" si="127"/>
        <v>31</v>
      </c>
      <c r="G1326" s="146">
        <f t="shared" si="128"/>
        <v>25</v>
      </c>
      <c r="H1326" s="150" t="str">
        <f t="shared" si="123"/>
        <v>Mismatch</v>
      </c>
      <c r="I1326" s="432">
        <v>46234</v>
      </c>
      <c r="J1326" s="125" t="s">
        <v>2424</v>
      </c>
      <c r="K1326" s="125" t="s">
        <v>2425</v>
      </c>
      <c r="L1326" s="125">
        <v>19</v>
      </c>
      <c r="M1326" s="125">
        <v>6</v>
      </c>
      <c r="N1326" s="125">
        <v>4</v>
      </c>
      <c r="O1326" s="125">
        <v>0</v>
      </c>
      <c r="P1326" s="125">
        <v>2</v>
      </c>
      <c r="Q1326" s="125">
        <v>0</v>
      </c>
      <c r="S1326" s="146" t="str">
        <f t="shared" si="124"/>
        <v>Staff-SV2</v>
      </c>
    </row>
    <row r="1327" spans="1:19" x14ac:dyDescent="0.45">
      <c r="A1327" s="144" t="str">
        <f t="shared" si="125"/>
        <v>SV2PBHA001</v>
      </c>
      <c r="B1327" s="143" t="str">
        <f t="shared" si="126"/>
        <v>Jul2026_SV2PBHA001</v>
      </c>
      <c r="C1327" s="143" t="str">
        <f>IF(A1327="","",IF(COUNTIF($B$2:B1326,B1327)&gt;0,"⚠ DUPLICATE","OK"))</f>
        <v>OK</v>
      </c>
      <c r="D1327" s="146" t="str">
        <f>IF($A1327="","",IF(ISNA(_xlfn.XLOOKUP(TRIM($A1327),MASTER_Workers!$B$2:$B$474,MASTER_Workers!$B$2:$B$600)),"Master Missing","OK"))</f>
        <v>OK</v>
      </c>
      <c r="E1327" s="146" t="str">
        <f>IF(A1327="","",IF(COUNTIF(Month_Engine!B:B,TRIM(J1327))&gt;0,"OK","Missing"))</f>
        <v>OK</v>
      </c>
      <c r="F1327" s="146">
        <f t="shared" si="127"/>
        <v>31</v>
      </c>
      <c r="G1327" s="146">
        <f t="shared" si="128"/>
        <v>23</v>
      </c>
      <c r="H1327" s="150" t="str">
        <f t="shared" si="123"/>
        <v>OK</v>
      </c>
      <c r="I1327" s="432">
        <v>46234</v>
      </c>
      <c r="J1327" s="125" t="s">
        <v>1454</v>
      </c>
      <c r="K1327" s="125" t="s">
        <v>40</v>
      </c>
      <c r="L1327" s="125">
        <v>23</v>
      </c>
      <c r="M1327" s="125">
        <v>4</v>
      </c>
      <c r="N1327" s="125">
        <v>4</v>
      </c>
      <c r="O1327" s="125">
        <v>0</v>
      </c>
      <c r="P1327" s="125">
        <v>0</v>
      </c>
      <c r="Q1327" s="125">
        <v>0</v>
      </c>
      <c r="S1327" s="146" t="str">
        <f t="shared" si="124"/>
        <v>Worker-Com-SV2</v>
      </c>
    </row>
    <row r="1328" spans="1:19" x14ac:dyDescent="0.45">
      <c r="A1328" s="144" t="str">
        <f t="shared" si="125"/>
        <v>SV2PBHA002</v>
      </c>
      <c r="B1328" s="143" t="str">
        <f t="shared" si="126"/>
        <v>Jul2026_SV2PBHA002</v>
      </c>
      <c r="C1328" s="143" t="str">
        <f>IF(A1328="","",IF(COUNTIF($B$2:B1327,B1328)&gt;0,"⚠ DUPLICATE","OK"))</f>
        <v>OK</v>
      </c>
      <c r="D1328" s="146" t="str">
        <f>IF($A1328="","",IF(ISNA(_xlfn.XLOOKUP(TRIM($A1328),MASTER_Workers!$B$2:$B$474,MASTER_Workers!$B$2:$B$600)),"Master Missing","OK"))</f>
        <v>OK</v>
      </c>
      <c r="E1328" s="146" t="str">
        <f>IF(A1328="","",IF(COUNTIF(Month_Engine!B:B,TRIM(J1328))&gt;0,"OK","Missing"))</f>
        <v>OK</v>
      </c>
      <c r="F1328" s="146">
        <f t="shared" si="127"/>
        <v>31</v>
      </c>
      <c r="G1328" s="146">
        <f t="shared" si="128"/>
        <v>23</v>
      </c>
      <c r="H1328" s="150" t="str">
        <f t="shared" si="123"/>
        <v>OK</v>
      </c>
      <c r="I1328" s="432">
        <v>46234</v>
      </c>
      <c r="J1328" s="125" t="s">
        <v>1455</v>
      </c>
      <c r="K1328" s="125" t="s">
        <v>47</v>
      </c>
      <c r="L1328" s="125">
        <v>23</v>
      </c>
      <c r="M1328" s="125">
        <v>4</v>
      </c>
      <c r="N1328" s="125">
        <v>4</v>
      </c>
      <c r="O1328" s="125">
        <v>0</v>
      </c>
      <c r="P1328" s="125">
        <v>0</v>
      </c>
      <c r="Q1328" s="125">
        <v>0</v>
      </c>
      <c r="S1328" s="146" t="str">
        <f t="shared" si="124"/>
        <v>Worker-Com-SV2</v>
      </c>
    </row>
    <row r="1329" spans="1:19" x14ac:dyDescent="0.45">
      <c r="A1329" s="144" t="str">
        <f t="shared" si="125"/>
        <v>SV2PBHA003</v>
      </c>
      <c r="B1329" s="143" t="str">
        <f t="shared" si="126"/>
        <v>Jul2026_SV2PBHA003</v>
      </c>
      <c r="C1329" s="143" t="str">
        <f>IF(A1329="","",IF(COUNTIF($B$2:B1328,B1329)&gt;0,"⚠ DUPLICATE","OK"))</f>
        <v>OK</v>
      </c>
      <c r="D1329" s="146" t="str">
        <f>IF($A1329="","",IF(ISNA(_xlfn.XLOOKUP(TRIM($A1329),MASTER_Workers!$B$2:$B$474,MASTER_Workers!$B$2:$B$600)),"Master Missing","OK"))</f>
        <v>OK</v>
      </c>
      <c r="E1329" s="146" t="str">
        <f>IF(A1329="","",IF(COUNTIF(Month_Engine!B:B,TRIM(J1329))&gt;0,"OK","Missing"))</f>
        <v>OK</v>
      </c>
      <c r="F1329" s="146">
        <f t="shared" si="127"/>
        <v>31</v>
      </c>
      <c r="G1329" s="146">
        <f t="shared" si="128"/>
        <v>14</v>
      </c>
      <c r="H1329" s="150" t="str">
        <f t="shared" si="123"/>
        <v>OK</v>
      </c>
      <c r="I1329" s="432">
        <v>46234</v>
      </c>
      <c r="J1329" s="125" t="s">
        <v>1456</v>
      </c>
      <c r="K1329" s="125" t="s">
        <v>50</v>
      </c>
      <c r="L1329" s="125">
        <v>14</v>
      </c>
      <c r="M1329" s="125">
        <v>13</v>
      </c>
      <c r="N1329" s="125">
        <v>4</v>
      </c>
      <c r="O1329" s="125">
        <v>0</v>
      </c>
      <c r="P1329" s="125">
        <v>0</v>
      </c>
      <c r="Q1329" s="125">
        <v>0</v>
      </c>
      <c r="S1329" s="146" t="str">
        <f t="shared" si="124"/>
        <v>Worker-Com-SV2</v>
      </c>
    </row>
    <row r="1330" spans="1:19" x14ac:dyDescent="0.45">
      <c r="A1330" s="144" t="str">
        <f t="shared" si="125"/>
        <v>SV2PBHA004</v>
      </c>
      <c r="B1330" s="143" t="str">
        <f t="shared" si="126"/>
        <v>Jul2026_SV2PBHA004</v>
      </c>
      <c r="C1330" s="143" t="str">
        <f>IF(A1330="","",IF(COUNTIF($B$2:B1329,B1330)&gt;0,"⚠ DUPLICATE","OK"))</f>
        <v>OK</v>
      </c>
      <c r="D1330" s="146" t="str">
        <f>IF($A1330="","",IF(ISNA(_xlfn.XLOOKUP(TRIM($A1330),MASTER_Workers!$B$2:$B$474,MASTER_Workers!$B$2:$B$600)),"Master Missing","OK"))</f>
        <v>OK</v>
      </c>
      <c r="E1330" s="146" t="str">
        <f>IF(A1330="","",IF(COUNTIF(Month_Engine!B:B,TRIM(J1330))&gt;0,"OK","Missing"))</f>
        <v>OK</v>
      </c>
      <c r="F1330" s="146">
        <f t="shared" si="127"/>
        <v>31</v>
      </c>
      <c r="G1330" s="146">
        <f t="shared" si="128"/>
        <v>21</v>
      </c>
      <c r="H1330" s="150" t="str">
        <f t="shared" si="123"/>
        <v>OK</v>
      </c>
      <c r="I1330" s="432">
        <v>46234</v>
      </c>
      <c r="J1330" s="125" t="s">
        <v>1457</v>
      </c>
      <c r="K1330" s="125" t="s">
        <v>54</v>
      </c>
      <c r="L1330" s="125">
        <v>21</v>
      </c>
      <c r="M1330" s="125">
        <v>6</v>
      </c>
      <c r="N1330" s="125">
        <v>4</v>
      </c>
      <c r="O1330" s="125">
        <v>0</v>
      </c>
      <c r="P1330" s="125">
        <v>0</v>
      </c>
      <c r="Q1330" s="125">
        <v>0</v>
      </c>
      <c r="S1330" s="146" t="str">
        <f t="shared" si="124"/>
        <v>Worker-Com-SV2</v>
      </c>
    </row>
    <row r="1331" spans="1:19" x14ac:dyDescent="0.45">
      <c r="A1331" s="144" t="str">
        <f t="shared" si="125"/>
        <v>SV2PBHA005</v>
      </c>
      <c r="B1331" s="143" t="str">
        <f t="shared" si="126"/>
        <v>Jul2026_SV2PBHA005</v>
      </c>
      <c r="C1331" s="143" t="str">
        <f>IF(A1331="","",IF(COUNTIF($B$2:B1330,B1331)&gt;0,"⚠ DUPLICATE","OK"))</f>
        <v>OK</v>
      </c>
      <c r="D1331" s="146" t="str">
        <f>IF($A1331="","",IF(ISNA(_xlfn.XLOOKUP(TRIM($A1331),MASTER_Workers!$B$2:$B$474,MASTER_Workers!$B$2:$B$600)),"Master Missing","OK"))</f>
        <v>OK</v>
      </c>
      <c r="E1331" s="146" t="str">
        <f>IF(A1331="","",IF(COUNTIF(Month_Engine!B:B,TRIM(J1331))&gt;0,"OK","Missing"))</f>
        <v>OK</v>
      </c>
      <c r="F1331" s="146">
        <f t="shared" si="127"/>
        <v>31</v>
      </c>
      <c r="G1331" s="146">
        <f t="shared" si="128"/>
        <v>24</v>
      </c>
      <c r="H1331" s="150" t="str">
        <f t="shared" si="123"/>
        <v>OK</v>
      </c>
      <c r="I1331" s="432">
        <v>46234</v>
      </c>
      <c r="J1331" s="125" t="s">
        <v>1458</v>
      </c>
      <c r="K1331" s="125" t="s">
        <v>56</v>
      </c>
      <c r="L1331" s="125">
        <v>24</v>
      </c>
      <c r="M1331" s="125">
        <v>3</v>
      </c>
      <c r="N1331" s="125">
        <v>4</v>
      </c>
      <c r="O1331" s="125">
        <v>0</v>
      </c>
      <c r="P1331" s="125">
        <v>0</v>
      </c>
      <c r="Q1331" s="125">
        <v>0</v>
      </c>
      <c r="S1331" s="146" t="str">
        <f t="shared" si="124"/>
        <v>Worker-Com-SV2</v>
      </c>
    </row>
    <row r="1332" spans="1:19" x14ac:dyDescent="0.45">
      <c r="A1332" s="144" t="str">
        <f t="shared" si="125"/>
        <v>SV2PBHA007</v>
      </c>
      <c r="B1332" s="143" t="str">
        <f t="shared" si="126"/>
        <v>Jul2026_SV2PBHA007</v>
      </c>
      <c r="C1332" s="143" t="str">
        <f>IF(A1332="","",IF(COUNTIF($B$2:B1331,B1332)&gt;0,"⚠ DUPLICATE","OK"))</f>
        <v>OK</v>
      </c>
      <c r="D1332" s="146" t="str">
        <f>IF($A1332="","",IF(ISNA(_xlfn.XLOOKUP(TRIM($A1332),MASTER_Workers!$B$2:$B$474,MASTER_Workers!$B$2:$B$600)),"Master Missing","OK"))</f>
        <v>OK</v>
      </c>
      <c r="E1332" s="146" t="str">
        <f>IF(A1332="","",IF(COUNTIF(Month_Engine!B:B,TRIM(J1332))&gt;0,"OK","Missing"))</f>
        <v>OK</v>
      </c>
      <c r="F1332" s="146">
        <f t="shared" si="127"/>
        <v>31</v>
      </c>
      <c r="G1332" s="146">
        <f t="shared" si="128"/>
        <v>21</v>
      </c>
      <c r="H1332" s="150" t="str">
        <f t="shared" si="123"/>
        <v>OK</v>
      </c>
      <c r="I1332" s="432">
        <v>46234</v>
      </c>
      <c r="J1332" s="125" t="s">
        <v>1460</v>
      </c>
      <c r="K1332" s="125" t="s">
        <v>1461</v>
      </c>
      <c r="L1332" s="125">
        <v>21</v>
      </c>
      <c r="M1332" s="125">
        <v>6</v>
      </c>
      <c r="N1332" s="125">
        <v>4</v>
      </c>
      <c r="O1332" s="125">
        <v>0</v>
      </c>
      <c r="P1332" s="125">
        <v>0</v>
      </c>
      <c r="Q1332" s="125">
        <v>0</v>
      </c>
      <c r="S1332" s="146" t="str">
        <f t="shared" si="124"/>
        <v>Worker-Com-SV2</v>
      </c>
    </row>
    <row r="1333" spans="1:19" x14ac:dyDescent="0.45">
      <c r="A1333" s="144" t="str">
        <f t="shared" si="125"/>
        <v>SV2PBHA008</v>
      </c>
      <c r="B1333" s="143" t="str">
        <f t="shared" si="126"/>
        <v>Jul2026_SV2PBHA008</v>
      </c>
      <c r="C1333" s="143" t="str">
        <f>IF(A1333="","",IF(COUNTIF($B$2:B1332,B1333)&gt;0,"⚠ DUPLICATE","OK"))</f>
        <v>OK</v>
      </c>
      <c r="D1333" s="146" t="str">
        <f>IF($A1333="","",IF(ISNA(_xlfn.XLOOKUP(TRIM($A1333),MASTER_Workers!$B$2:$B$474,MASTER_Workers!$B$2:$B$600)),"Master Missing","OK"))</f>
        <v>OK</v>
      </c>
      <c r="E1333" s="146" t="str">
        <f>IF(A1333="","",IF(COUNTIF(Month_Engine!B:B,TRIM(J1333))&gt;0,"OK","Missing"))</f>
        <v>OK</v>
      </c>
      <c r="F1333" s="146">
        <f t="shared" si="127"/>
        <v>31</v>
      </c>
      <c r="G1333" s="146">
        <f t="shared" si="128"/>
        <v>17.5</v>
      </c>
      <c r="H1333" s="150" t="str">
        <f t="shared" si="123"/>
        <v>OK</v>
      </c>
      <c r="I1333" s="432">
        <v>46234</v>
      </c>
      <c r="J1333" s="125" t="s">
        <v>1462</v>
      </c>
      <c r="K1333" s="125" t="s">
        <v>1463</v>
      </c>
      <c r="L1333" s="125">
        <v>17.5</v>
      </c>
      <c r="M1333" s="125">
        <v>9.5</v>
      </c>
      <c r="N1333" s="125">
        <v>4</v>
      </c>
      <c r="O1333" s="125">
        <v>0</v>
      </c>
      <c r="P1333" s="125">
        <v>0</v>
      </c>
      <c r="Q1333" s="125">
        <v>0</v>
      </c>
      <c r="S1333" s="146" t="str">
        <f t="shared" si="124"/>
        <v>Worker-Com-SV2</v>
      </c>
    </row>
    <row r="1334" spans="1:19" x14ac:dyDescent="0.45">
      <c r="A1334" s="144" t="str">
        <f t="shared" si="125"/>
        <v>SV2PBHA009</v>
      </c>
      <c r="B1334" s="143" t="str">
        <f t="shared" si="126"/>
        <v>Jul2026_SV2PBHA009</v>
      </c>
      <c r="C1334" s="143" t="str">
        <f>IF(A1334="","",IF(COUNTIF($B$2:B1333,B1334)&gt;0,"⚠ DUPLICATE","OK"))</f>
        <v>OK</v>
      </c>
      <c r="D1334" s="146" t="str">
        <f>IF($A1334="","",IF(ISNA(_xlfn.XLOOKUP(TRIM($A1334),MASTER_Workers!$B$2:$B$474,MASTER_Workers!$B$2:$B$600)),"Master Missing","OK"))</f>
        <v>OK</v>
      </c>
      <c r="E1334" s="146" t="str">
        <f>IF(A1334="","",IF(COUNTIF(Month_Engine!B:B,TRIM(J1334))&gt;0,"OK","Missing"))</f>
        <v>OK</v>
      </c>
      <c r="F1334" s="146">
        <f t="shared" si="127"/>
        <v>31</v>
      </c>
      <c r="G1334" s="146">
        <f t="shared" si="128"/>
        <v>21</v>
      </c>
      <c r="H1334" s="150" t="str">
        <f t="shared" si="123"/>
        <v>OK</v>
      </c>
      <c r="I1334" s="432">
        <v>46234</v>
      </c>
      <c r="J1334" s="125" t="s">
        <v>1464</v>
      </c>
      <c r="K1334" s="125" t="s">
        <v>65</v>
      </c>
      <c r="L1334" s="125">
        <v>21</v>
      </c>
      <c r="M1334" s="125">
        <v>6</v>
      </c>
      <c r="N1334" s="125">
        <v>4</v>
      </c>
      <c r="O1334" s="125">
        <v>0</v>
      </c>
      <c r="P1334" s="125">
        <v>0</v>
      </c>
      <c r="Q1334" s="125">
        <v>0</v>
      </c>
      <c r="S1334" s="146" t="str">
        <f t="shared" si="124"/>
        <v>Worker-Com-SV2</v>
      </c>
    </row>
    <row r="1335" spans="1:19" x14ac:dyDescent="0.45">
      <c r="A1335" s="144" t="str">
        <f t="shared" si="125"/>
        <v>SV2PBHA010</v>
      </c>
      <c r="B1335" s="143" t="str">
        <f t="shared" si="126"/>
        <v>Jul2026_SV2PBHA010</v>
      </c>
      <c r="C1335" s="143" t="str">
        <f>IF(A1335="","",IF(COUNTIF($B$2:B1334,B1335)&gt;0,"⚠ DUPLICATE","OK"))</f>
        <v>OK</v>
      </c>
      <c r="D1335" s="146" t="str">
        <f>IF($A1335="","",IF(ISNA(_xlfn.XLOOKUP(TRIM($A1335),MASTER_Workers!$B$2:$B$474,MASTER_Workers!$B$2:$B$600)),"Master Missing","OK"))</f>
        <v>OK</v>
      </c>
      <c r="E1335" s="146" t="str">
        <f>IF(A1335="","",IF(COUNTIF(Month_Engine!B:B,TRIM(J1335))&gt;0,"OK","Missing"))</f>
        <v>OK</v>
      </c>
      <c r="F1335" s="146">
        <f t="shared" si="127"/>
        <v>31</v>
      </c>
      <c r="G1335" s="146">
        <f t="shared" si="128"/>
        <v>21</v>
      </c>
      <c r="H1335" s="150" t="str">
        <f t="shared" si="123"/>
        <v>OK</v>
      </c>
      <c r="I1335" s="432">
        <v>46234</v>
      </c>
      <c r="J1335" s="125" t="s">
        <v>1465</v>
      </c>
      <c r="K1335" s="125" t="s">
        <v>67</v>
      </c>
      <c r="L1335" s="125">
        <v>21</v>
      </c>
      <c r="M1335" s="125">
        <v>6</v>
      </c>
      <c r="N1335" s="125">
        <v>4</v>
      </c>
      <c r="O1335" s="125">
        <v>0</v>
      </c>
      <c r="P1335" s="125">
        <v>0</v>
      </c>
      <c r="Q1335" s="125">
        <v>0</v>
      </c>
      <c r="S1335" s="146" t="str">
        <f t="shared" si="124"/>
        <v>Worker-Com-SV2</v>
      </c>
    </row>
    <row r="1336" spans="1:19" x14ac:dyDescent="0.45">
      <c r="A1336" s="144" t="str">
        <f t="shared" si="125"/>
        <v>SV2PBHA011</v>
      </c>
      <c r="B1336" s="143" t="str">
        <f t="shared" si="126"/>
        <v>Jul2026_SV2PBHA011</v>
      </c>
      <c r="C1336" s="143" t="str">
        <f>IF(A1336="","",IF(COUNTIF($B$2:B1335,B1336)&gt;0,"⚠ DUPLICATE","OK"))</f>
        <v>OK</v>
      </c>
      <c r="D1336" s="146" t="str">
        <f>IF($A1336="","",IF(ISNA(_xlfn.XLOOKUP(TRIM($A1336),MASTER_Workers!$B$2:$B$474,MASTER_Workers!$B$2:$B$600)),"Master Missing","OK"))</f>
        <v>OK</v>
      </c>
      <c r="E1336" s="146" t="str">
        <f>IF(A1336="","",IF(COUNTIF(Month_Engine!B:B,TRIM(J1336))&gt;0,"OK","Missing"))</f>
        <v>OK</v>
      </c>
      <c r="F1336" s="146">
        <f t="shared" si="127"/>
        <v>31</v>
      </c>
      <c r="G1336" s="146">
        <f t="shared" si="128"/>
        <v>21</v>
      </c>
      <c r="H1336" s="150" t="str">
        <f t="shared" si="123"/>
        <v>OK</v>
      </c>
      <c r="I1336" s="432">
        <v>46234</v>
      </c>
      <c r="J1336" s="125" t="s">
        <v>1466</v>
      </c>
      <c r="K1336" s="125" t="s">
        <v>69</v>
      </c>
      <c r="L1336" s="125">
        <v>21</v>
      </c>
      <c r="M1336" s="125">
        <v>6</v>
      </c>
      <c r="N1336" s="125">
        <v>4</v>
      </c>
      <c r="O1336" s="125">
        <v>0</v>
      </c>
      <c r="P1336" s="125">
        <v>0</v>
      </c>
      <c r="Q1336" s="125">
        <v>0</v>
      </c>
      <c r="S1336" s="146" t="str">
        <f t="shared" si="124"/>
        <v>Worker-Com-SV2</v>
      </c>
    </row>
    <row r="1337" spans="1:19" x14ac:dyDescent="0.45">
      <c r="A1337" s="144" t="str">
        <f t="shared" si="125"/>
        <v>SV2PBHA012</v>
      </c>
      <c r="B1337" s="143" t="str">
        <f t="shared" si="126"/>
        <v>Jul2026_SV2PBHA012</v>
      </c>
      <c r="C1337" s="143" t="str">
        <f>IF(A1337="","",IF(COUNTIF($B$2:B1336,B1337)&gt;0,"⚠ DUPLICATE","OK"))</f>
        <v>OK</v>
      </c>
      <c r="D1337" s="146" t="str">
        <f>IF($A1337="","",IF(ISNA(_xlfn.XLOOKUP(TRIM($A1337),MASTER_Workers!$B$2:$B$474,MASTER_Workers!$B$2:$B$600)),"Master Missing","OK"))</f>
        <v>OK</v>
      </c>
      <c r="E1337" s="146" t="str">
        <f>IF(A1337="","",IF(COUNTIF(Month_Engine!B:B,TRIM(J1337))&gt;0,"OK","Missing"))</f>
        <v>OK</v>
      </c>
      <c r="F1337" s="146">
        <f t="shared" si="127"/>
        <v>31</v>
      </c>
      <c r="G1337" s="146">
        <f t="shared" si="128"/>
        <v>24</v>
      </c>
      <c r="H1337" s="150" t="str">
        <f t="shared" si="123"/>
        <v>OK</v>
      </c>
      <c r="I1337" s="432">
        <v>46234</v>
      </c>
      <c r="J1337" s="125" t="s">
        <v>1467</v>
      </c>
      <c r="K1337" s="125" t="s">
        <v>71</v>
      </c>
      <c r="L1337" s="125">
        <v>24</v>
      </c>
      <c r="M1337" s="125">
        <v>3</v>
      </c>
      <c r="N1337" s="125">
        <v>4</v>
      </c>
      <c r="O1337" s="125">
        <v>0</v>
      </c>
      <c r="P1337" s="125">
        <v>0</v>
      </c>
      <c r="Q1337" s="125">
        <v>0</v>
      </c>
      <c r="S1337" s="146" t="str">
        <f t="shared" si="124"/>
        <v>Worker-Com-SV2</v>
      </c>
    </row>
    <row r="1338" spans="1:19" x14ac:dyDescent="0.45">
      <c r="A1338" s="144" t="str">
        <f t="shared" si="125"/>
        <v>SV2PBHA013</v>
      </c>
      <c r="B1338" s="143" t="str">
        <f t="shared" si="126"/>
        <v>Jul2026_SV2PBHA013</v>
      </c>
      <c r="C1338" s="143" t="str">
        <f>IF(A1338="","",IF(COUNTIF($B$2:B1337,B1338)&gt;0,"⚠ DUPLICATE","OK"))</f>
        <v>OK</v>
      </c>
      <c r="D1338" s="146" t="str">
        <f>IF($A1338="","",IF(ISNA(_xlfn.XLOOKUP(TRIM($A1338),MASTER_Workers!$B$2:$B$474,MASTER_Workers!$B$2:$B$600)),"Master Missing","OK"))</f>
        <v>OK</v>
      </c>
      <c r="E1338" s="146" t="str">
        <f>IF(A1338="","",IF(COUNTIF(Month_Engine!B:B,TRIM(J1338))&gt;0,"OK","Missing"))</f>
        <v>OK</v>
      </c>
      <c r="F1338" s="146">
        <f t="shared" si="127"/>
        <v>31</v>
      </c>
      <c r="G1338" s="146">
        <f t="shared" si="128"/>
        <v>10</v>
      </c>
      <c r="H1338" s="150" t="str">
        <f t="shared" si="123"/>
        <v>OK</v>
      </c>
      <c r="I1338" s="432">
        <v>46234</v>
      </c>
      <c r="J1338" s="125" t="s">
        <v>1468</v>
      </c>
      <c r="K1338" s="125" t="s">
        <v>73</v>
      </c>
      <c r="L1338" s="125">
        <v>10</v>
      </c>
      <c r="M1338" s="125">
        <v>17</v>
      </c>
      <c r="N1338" s="125">
        <v>4</v>
      </c>
      <c r="O1338" s="125">
        <v>0</v>
      </c>
      <c r="P1338" s="125">
        <v>0</v>
      </c>
      <c r="Q1338" s="125">
        <v>0</v>
      </c>
      <c r="S1338" s="146" t="str">
        <f t="shared" si="124"/>
        <v>Worker-Com-SV2</v>
      </c>
    </row>
    <row r="1339" spans="1:19" x14ac:dyDescent="0.45">
      <c r="A1339" s="144" t="str">
        <f t="shared" si="125"/>
        <v>SV2PBHA014</v>
      </c>
      <c r="B1339" s="143" t="str">
        <f t="shared" si="126"/>
        <v>Jul2026_SV2PBHA014</v>
      </c>
      <c r="C1339" s="143" t="str">
        <f>IF(A1339="","",IF(COUNTIF($B$2:B1338,B1339)&gt;0,"⚠ DUPLICATE","OK"))</f>
        <v>OK</v>
      </c>
      <c r="D1339" s="146" t="str">
        <f>IF($A1339="","",IF(ISNA(_xlfn.XLOOKUP(TRIM($A1339),MASTER_Workers!$B$2:$B$474,MASTER_Workers!$B$2:$B$600)),"Master Missing","OK"))</f>
        <v>OK</v>
      </c>
      <c r="E1339" s="146" t="str">
        <f>IF(A1339="","",IF(COUNTIF(Month_Engine!B:B,TRIM(J1339))&gt;0,"OK","Missing"))</f>
        <v>OK</v>
      </c>
      <c r="F1339" s="146">
        <f t="shared" si="127"/>
        <v>31</v>
      </c>
      <c r="G1339" s="146">
        <f t="shared" si="128"/>
        <v>22.5</v>
      </c>
      <c r="H1339" s="150" t="str">
        <f t="shared" si="123"/>
        <v>OK</v>
      </c>
      <c r="I1339" s="432">
        <v>46234</v>
      </c>
      <c r="J1339" s="125" t="s">
        <v>1469</v>
      </c>
      <c r="K1339" s="125" t="s">
        <v>75</v>
      </c>
      <c r="L1339" s="125">
        <v>22.5</v>
      </c>
      <c r="M1339" s="125">
        <v>4.5</v>
      </c>
      <c r="N1339" s="125">
        <v>4</v>
      </c>
      <c r="O1339" s="125">
        <v>0</v>
      </c>
      <c r="P1339" s="125">
        <v>0</v>
      </c>
      <c r="Q1339" s="125">
        <v>0</v>
      </c>
      <c r="S1339" s="146" t="str">
        <f t="shared" si="124"/>
        <v>Worker-Com-SV2</v>
      </c>
    </row>
    <row r="1340" spans="1:19" x14ac:dyDescent="0.45">
      <c r="A1340" s="144" t="str">
        <f t="shared" si="125"/>
        <v>SV2PBHA015</v>
      </c>
      <c r="B1340" s="143" t="str">
        <f t="shared" si="126"/>
        <v>Jul2026_SV2PBHA015</v>
      </c>
      <c r="C1340" s="143" t="str">
        <f>IF(A1340="","",IF(COUNTIF($B$2:B1339,B1340)&gt;0,"⚠ DUPLICATE","OK"))</f>
        <v>OK</v>
      </c>
      <c r="D1340" s="146" t="str">
        <f>IF($A1340="","",IF(ISNA(_xlfn.XLOOKUP(TRIM($A1340),MASTER_Workers!$B$2:$B$474,MASTER_Workers!$B$2:$B$600)),"Master Missing","OK"))</f>
        <v>OK</v>
      </c>
      <c r="E1340" s="146" t="str">
        <f>IF(A1340="","",IF(COUNTIF(Month_Engine!B:B,TRIM(J1340))&gt;0,"OK","Missing"))</f>
        <v>OK</v>
      </c>
      <c r="F1340" s="146">
        <f t="shared" si="127"/>
        <v>31</v>
      </c>
      <c r="G1340" s="146">
        <f t="shared" si="128"/>
        <v>18</v>
      </c>
      <c r="H1340" s="150" t="str">
        <f t="shared" si="123"/>
        <v>OK</v>
      </c>
      <c r="I1340" s="432">
        <v>46234</v>
      </c>
      <c r="J1340" s="125" t="s">
        <v>1470</v>
      </c>
      <c r="K1340" s="125" t="s">
        <v>77</v>
      </c>
      <c r="L1340" s="125">
        <v>18</v>
      </c>
      <c r="M1340" s="125">
        <v>9</v>
      </c>
      <c r="N1340" s="125">
        <v>4</v>
      </c>
      <c r="O1340" s="125">
        <v>0</v>
      </c>
      <c r="P1340" s="125">
        <v>0</v>
      </c>
      <c r="Q1340" s="125">
        <v>0</v>
      </c>
      <c r="S1340" s="146" t="str">
        <f t="shared" si="124"/>
        <v>Worker-Com-SV2</v>
      </c>
    </row>
    <row r="1341" spans="1:19" x14ac:dyDescent="0.45">
      <c r="A1341" s="144" t="str">
        <f t="shared" si="125"/>
        <v>SV2PBHA017</v>
      </c>
      <c r="B1341" s="143" t="str">
        <f t="shared" si="126"/>
        <v>Jul2026_SV2PBHA017</v>
      </c>
      <c r="C1341" s="143" t="str">
        <f>IF(A1341="","",IF(COUNTIF($B$2:B1340,B1341)&gt;0,"⚠ DUPLICATE","OK"))</f>
        <v>OK</v>
      </c>
      <c r="D1341" s="146" t="str">
        <f>IF($A1341="","",IF(ISNA(_xlfn.XLOOKUP(TRIM($A1341),MASTER_Workers!$B$2:$B$474,MASTER_Workers!$B$2:$B$600)),"Master Missing","OK"))</f>
        <v>OK</v>
      </c>
      <c r="E1341" s="146" t="str">
        <f>IF(A1341="","",IF(COUNTIF(Month_Engine!B:B,TRIM(J1341))&gt;0,"OK","Missing"))</f>
        <v>OK</v>
      </c>
      <c r="F1341" s="146">
        <f t="shared" si="127"/>
        <v>31</v>
      </c>
      <c r="G1341" s="146">
        <f t="shared" si="128"/>
        <v>19</v>
      </c>
      <c r="H1341" s="150" t="str">
        <f t="shared" si="123"/>
        <v>OK</v>
      </c>
      <c r="I1341" s="432">
        <v>46234</v>
      </c>
      <c r="J1341" s="125" t="s">
        <v>1473</v>
      </c>
      <c r="K1341" s="125" t="s">
        <v>80</v>
      </c>
      <c r="L1341" s="125">
        <v>19</v>
      </c>
      <c r="M1341" s="125">
        <v>8</v>
      </c>
      <c r="N1341" s="125">
        <v>4</v>
      </c>
      <c r="O1341" s="125">
        <v>0</v>
      </c>
      <c r="P1341" s="125">
        <v>0</v>
      </c>
      <c r="Q1341" s="125">
        <v>0</v>
      </c>
      <c r="S1341" s="146" t="str">
        <f t="shared" si="124"/>
        <v>Worker-Com-SV2</v>
      </c>
    </row>
    <row r="1342" spans="1:19" x14ac:dyDescent="0.45">
      <c r="A1342" s="144" t="str">
        <f t="shared" si="125"/>
        <v>SV2PBHA018</v>
      </c>
      <c r="B1342" s="143" t="str">
        <f t="shared" si="126"/>
        <v>Jul2026_SV2PBHA018</v>
      </c>
      <c r="C1342" s="143" t="str">
        <f>IF(A1342="","",IF(COUNTIF($B$2:B1341,B1342)&gt;0,"⚠ DUPLICATE","OK"))</f>
        <v>OK</v>
      </c>
      <c r="D1342" s="146" t="str">
        <f>IF($A1342="","",IF(ISNA(_xlfn.XLOOKUP(TRIM($A1342),MASTER_Workers!$B$2:$B$474,MASTER_Workers!$B$2:$B$600)),"Master Missing","OK"))</f>
        <v>OK</v>
      </c>
      <c r="E1342" s="146" t="str">
        <f>IF(A1342="","",IF(COUNTIF(Month_Engine!B:B,TRIM(J1342))&gt;0,"OK","Missing"))</f>
        <v>OK</v>
      </c>
      <c r="F1342" s="146">
        <f t="shared" si="127"/>
        <v>31</v>
      </c>
      <c r="G1342" s="146">
        <f t="shared" si="128"/>
        <v>22</v>
      </c>
      <c r="H1342" s="150" t="str">
        <f t="shared" si="123"/>
        <v>OK</v>
      </c>
      <c r="I1342" s="432">
        <v>46234</v>
      </c>
      <c r="J1342" s="125" t="s">
        <v>1474</v>
      </c>
      <c r="K1342" s="125" t="s">
        <v>1475</v>
      </c>
      <c r="L1342" s="125">
        <v>22</v>
      </c>
      <c r="M1342" s="125">
        <v>5</v>
      </c>
      <c r="N1342" s="125">
        <v>4</v>
      </c>
      <c r="O1342" s="125">
        <v>0</v>
      </c>
      <c r="P1342" s="125">
        <v>0</v>
      </c>
      <c r="Q1342" s="125">
        <v>0</v>
      </c>
      <c r="S1342" s="146" t="str">
        <f t="shared" si="124"/>
        <v>Worker-Com-SV2</v>
      </c>
    </row>
    <row r="1343" spans="1:19" x14ac:dyDescent="0.45">
      <c r="A1343" s="144" t="str">
        <f t="shared" si="125"/>
        <v>SV2PBHA019</v>
      </c>
      <c r="B1343" s="143" t="str">
        <f t="shared" si="126"/>
        <v>Jul2026_SV2PBHA019</v>
      </c>
      <c r="C1343" s="143" t="str">
        <f>IF(A1343="","",IF(COUNTIF($B$2:B1342,B1343)&gt;0,"⚠ DUPLICATE","OK"))</f>
        <v>OK</v>
      </c>
      <c r="D1343" s="146" t="str">
        <f>IF($A1343="","",IF(ISNA(_xlfn.XLOOKUP(TRIM($A1343),MASTER_Workers!$B$2:$B$474,MASTER_Workers!$B$2:$B$600)),"Master Missing","OK"))</f>
        <v>OK</v>
      </c>
      <c r="E1343" s="146" t="str">
        <f>IF(A1343="","",IF(COUNTIF(Month_Engine!B:B,TRIM(J1343))&gt;0,"OK","Missing"))</f>
        <v>OK</v>
      </c>
      <c r="F1343" s="146">
        <f t="shared" si="127"/>
        <v>31</v>
      </c>
      <c r="G1343" s="146">
        <f t="shared" si="128"/>
        <v>21</v>
      </c>
      <c r="H1343" s="150" t="str">
        <f t="shared" si="123"/>
        <v>OK</v>
      </c>
      <c r="I1343" s="432">
        <v>46234</v>
      </c>
      <c r="J1343" s="125" t="s">
        <v>1476</v>
      </c>
      <c r="K1343" s="125" t="s">
        <v>1477</v>
      </c>
      <c r="L1343" s="125">
        <v>21</v>
      </c>
      <c r="M1343" s="125">
        <v>6</v>
      </c>
      <c r="N1343" s="125">
        <v>4</v>
      </c>
      <c r="O1343" s="125">
        <v>0</v>
      </c>
      <c r="P1343" s="125">
        <v>0</v>
      </c>
      <c r="Q1343" s="125">
        <v>0</v>
      </c>
      <c r="S1343" s="146" t="str">
        <f t="shared" si="124"/>
        <v>Worker-Com-SV2</v>
      </c>
    </row>
    <row r="1344" spans="1:19" x14ac:dyDescent="0.45">
      <c r="A1344" s="144" t="str">
        <f t="shared" si="125"/>
        <v>SV2PBHA020</v>
      </c>
      <c r="B1344" s="143" t="str">
        <f t="shared" si="126"/>
        <v>Jul2026_SV2PBHA020</v>
      </c>
      <c r="C1344" s="143" t="str">
        <f>IF(A1344="","",IF(COUNTIF($B$2:B1343,B1344)&gt;0,"⚠ DUPLICATE","OK"))</f>
        <v>OK</v>
      </c>
      <c r="D1344" s="146" t="str">
        <f>IF($A1344="","",IF(ISNA(_xlfn.XLOOKUP(TRIM($A1344),MASTER_Workers!$B$2:$B$474,MASTER_Workers!$B$2:$B$600)),"Master Missing","OK"))</f>
        <v>OK</v>
      </c>
      <c r="E1344" s="146" t="str">
        <f>IF(A1344="","",IF(COUNTIF(Month_Engine!B:B,TRIM(J1344))&gt;0,"OK","Missing"))</f>
        <v>OK</v>
      </c>
      <c r="F1344" s="146">
        <f t="shared" si="127"/>
        <v>31</v>
      </c>
      <c r="G1344" s="146">
        <f t="shared" si="128"/>
        <v>20</v>
      </c>
      <c r="H1344" s="150" t="str">
        <f t="shared" si="123"/>
        <v>OK</v>
      </c>
      <c r="I1344" s="432">
        <v>46234</v>
      </c>
      <c r="J1344" s="125" t="s">
        <v>1478</v>
      </c>
      <c r="K1344" s="125" t="s">
        <v>86</v>
      </c>
      <c r="L1344" s="125">
        <v>20</v>
      </c>
      <c r="M1344" s="125">
        <v>7</v>
      </c>
      <c r="N1344" s="125">
        <v>4</v>
      </c>
      <c r="O1344" s="125">
        <v>0</v>
      </c>
      <c r="P1344" s="125">
        <v>0</v>
      </c>
      <c r="Q1344" s="125">
        <v>0</v>
      </c>
      <c r="S1344" s="146" t="str">
        <f t="shared" si="124"/>
        <v>Worker-Com-SV2</v>
      </c>
    </row>
    <row r="1345" spans="1:19" x14ac:dyDescent="0.45">
      <c r="A1345" s="144" t="str">
        <f t="shared" si="125"/>
        <v>SV2PBHA021</v>
      </c>
      <c r="B1345" s="143" t="str">
        <f t="shared" si="126"/>
        <v>Jul2026_SV2PBHA021</v>
      </c>
      <c r="C1345" s="143" t="str">
        <f>IF(A1345="","",IF(COUNTIF($B$2:B1344,B1345)&gt;0,"⚠ DUPLICATE","OK"))</f>
        <v>OK</v>
      </c>
      <c r="D1345" s="146" t="str">
        <f>IF($A1345="","",IF(ISNA(_xlfn.XLOOKUP(TRIM($A1345),MASTER_Workers!$B$2:$B$474,MASTER_Workers!$B$2:$B$600)),"Master Missing","OK"))</f>
        <v>OK</v>
      </c>
      <c r="E1345" s="146" t="str">
        <f>IF(A1345="","",IF(COUNTIF(Month_Engine!B:B,TRIM(J1345))&gt;0,"OK","Missing"))</f>
        <v>OK</v>
      </c>
      <c r="F1345" s="146">
        <f t="shared" si="127"/>
        <v>31</v>
      </c>
      <c r="G1345" s="146">
        <f t="shared" si="128"/>
        <v>21</v>
      </c>
      <c r="H1345" s="150" t="str">
        <f t="shared" si="123"/>
        <v>OK</v>
      </c>
      <c r="I1345" s="432">
        <v>46234</v>
      </c>
      <c r="J1345" s="125" t="s">
        <v>1479</v>
      </c>
      <c r="K1345" s="125" t="s">
        <v>89</v>
      </c>
      <c r="L1345" s="125">
        <v>21</v>
      </c>
      <c r="M1345" s="125">
        <v>6</v>
      </c>
      <c r="N1345" s="125">
        <v>4</v>
      </c>
      <c r="O1345" s="125">
        <v>0</v>
      </c>
      <c r="P1345" s="125">
        <v>0</v>
      </c>
      <c r="Q1345" s="125">
        <v>0</v>
      </c>
      <c r="S1345" s="146" t="str">
        <f t="shared" si="124"/>
        <v>Worker-Com-SV2</v>
      </c>
    </row>
    <row r="1346" spans="1:19" x14ac:dyDescent="0.45">
      <c r="A1346" s="144" t="str">
        <f t="shared" si="125"/>
        <v>SV2PBHA022</v>
      </c>
      <c r="B1346" s="143" t="str">
        <f t="shared" si="126"/>
        <v>Jul2026_SV2PBHA022</v>
      </c>
      <c r="C1346" s="143" t="str">
        <f>IF(A1346="","",IF(COUNTIF($B$2:B1345,B1346)&gt;0,"⚠ DUPLICATE","OK"))</f>
        <v>OK</v>
      </c>
      <c r="D1346" s="146" t="str">
        <f>IF($A1346="","",IF(ISNA(_xlfn.XLOOKUP(TRIM($A1346),MASTER_Workers!$B$2:$B$474,MASTER_Workers!$B$2:$B$600)),"Master Missing","OK"))</f>
        <v>OK</v>
      </c>
      <c r="E1346" s="146" t="str">
        <f>IF(A1346="","",IF(COUNTIF(Month_Engine!B:B,TRIM(J1346))&gt;0,"OK","Missing"))</f>
        <v>OK</v>
      </c>
      <c r="F1346" s="146">
        <f t="shared" si="127"/>
        <v>31</v>
      </c>
      <c r="G1346" s="146">
        <f t="shared" si="128"/>
        <v>18</v>
      </c>
      <c r="H1346" s="150" t="str">
        <f t="shared" si="123"/>
        <v>OK</v>
      </c>
      <c r="I1346" s="432">
        <v>46234</v>
      </c>
      <c r="J1346" s="125" t="s">
        <v>1480</v>
      </c>
      <c r="K1346" s="125" t="s">
        <v>91</v>
      </c>
      <c r="L1346" s="125">
        <v>18</v>
      </c>
      <c r="M1346" s="125">
        <v>9</v>
      </c>
      <c r="N1346" s="125">
        <v>4</v>
      </c>
      <c r="O1346" s="125">
        <v>0</v>
      </c>
      <c r="P1346" s="125">
        <v>0</v>
      </c>
      <c r="Q1346" s="125">
        <v>0</v>
      </c>
      <c r="S1346" s="146" t="str">
        <f t="shared" si="124"/>
        <v>Worker-Com-SV2</v>
      </c>
    </row>
    <row r="1347" spans="1:19" x14ac:dyDescent="0.45">
      <c r="A1347" s="144" t="str">
        <f t="shared" si="125"/>
        <v>SV2PBHA023</v>
      </c>
      <c r="B1347" s="143" t="str">
        <f t="shared" si="126"/>
        <v>Jul2026_SV2PBHA023</v>
      </c>
      <c r="C1347" s="143" t="str">
        <f>IF(A1347="","",IF(COUNTIF($B$2:B1346,B1347)&gt;0,"⚠ DUPLICATE","OK"))</f>
        <v>OK</v>
      </c>
      <c r="D1347" s="146" t="str">
        <f>IF($A1347="","",IF(ISNA(_xlfn.XLOOKUP(TRIM($A1347),MASTER_Workers!$B$2:$B$474,MASTER_Workers!$B$2:$B$600)),"Master Missing","OK"))</f>
        <v>OK</v>
      </c>
      <c r="E1347" s="146" t="str">
        <f>IF(A1347="","",IF(COUNTIF(Month_Engine!B:B,TRIM(J1347))&gt;0,"OK","Missing"))</f>
        <v>OK</v>
      </c>
      <c r="F1347" s="146">
        <f t="shared" si="127"/>
        <v>31</v>
      </c>
      <c r="G1347" s="146">
        <f t="shared" si="128"/>
        <v>23</v>
      </c>
      <c r="H1347" s="150" t="str">
        <f t="shared" si="123"/>
        <v>OK</v>
      </c>
      <c r="I1347" s="432">
        <v>46234</v>
      </c>
      <c r="J1347" s="125" t="s">
        <v>1481</v>
      </c>
      <c r="K1347" s="125" t="s">
        <v>93</v>
      </c>
      <c r="L1347" s="125">
        <v>23</v>
      </c>
      <c r="M1347" s="125">
        <v>4</v>
      </c>
      <c r="N1347" s="125">
        <v>4</v>
      </c>
      <c r="O1347" s="125">
        <v>0</v>
      </c>
      <c r="P1347" s="125">
        <v>0</v>
      </c>
      <c r="Q1347" s="125">
        <v>0</v>
      </c>
      <c r="S1347" s="146" t="str">
        <f t="shared" si="124"/>
        <v>Worker-Com-SV2</v>
      </c>
    </row>
    <row r="1348" spans="1:19" x14ac:dyDescent="0.45">
      <c r="A1348" s="144" t="str">
        <f t="shared" si="125"/>
        <v>SV2PBHA024</v>
      </c>
      <c r="B1348" s="143" t="str">
        <f t="shared" si="126"/>
        <v>Jul2026_SV2PBHA024</v>
      </c>
      <c r="C1348" s="143" t="str">
        <f>IF(A1348="","",IF(COUNTIF($B$2:B1347,B1348)&gt;0,"⚠ DUPLICATE","OK"))</f>
        <v>OK</v>
      </c>
      <c r="D1348" s="146" t="str">
        <f>IF($A1348="","",IF(ISNA(_xlfn.XLOOKUP(TRIM($A1348),MASTER_Workers!$B$2:$B$474,MASTER_Workers!$B$2:$B$600)),"Master Missing","OK"))</f>
        <v>OK</v>
      </c>
      <c r="E1348" s="146" t="str">
        <f>IF(A1348="","",IF(COUNTIF(Month_Engine!B:B,TRIM(J1348))&gt;0,"OK","Missing"))</f>
        <v>OK</v>
      </c>
      <c r="F1348" s="146">
        <f t="shared" si="127"/>
        <v>31</v>
      </c>
      <c r="G1348" s="146">
        <f t="shared" si="128"/>
        <v>25</v>
      </c>
      <c r="H1348" s="150" t="str">
        <f t="shared" ref="H1348:H1411" si="129">IF(A1348="","",IF(AND(C1348="OK",D1348="OK",E1348="OK",F1348=DAY(EOMONTH(I1348,0))),"OK","Mismatch"))</f>
        <v>OK</v>
      </c>
      <c r="I1348" s="432">
        <v>46234</v>
      </c>
      <c r="J1348" s="125" t="s">
        <v>1482</v>
      </c>
      <c r="K1348" s="125" t="s">
        <v>95</v>
      </c>
      <c r="L1348" s="125">
        <v>25</v>
      </c>
      <c r="M1348" s="125">
        <v>2</v>
      </c>
      <c r="N1348" s="125">
        <v>4</v>
      </c>
      <c r="O1348" s="125">
        <v>0</v>
      </c>
      <c r="P1348" s="125">
        <v>0</v>
      </c>
      <c r="Q1348" s="125">
        <v>0</v>
      </c>
      <c r="S1348" s="146" t="str">
        <f t="shared" ref="S1348:S1411" si="130">IF(LEFT(A1348,6)="SV2PCO","Worker-SV2",
IF(LEFT(A1348,5)="SV2ST","Staff-SV2",
IF(LEFT(A1348,4)="SV2P","Worker-Com-SV2",
IF(LEFT(A1348,5)="SK1ST","Staff-1",
IF(LEFT(A1348,5)="SK3ST","Staff-3",
IF(LEFT(A1348,5)="SK1CW","Worker-1",
IF(LEFT(A1348,5)="SK3CW","Worker-3",
IF(LEFT(A1348,5)="SK1WK","Worker-Com-1",
IF(LEFT(A1348,5)="SK3WK","Worker-Com-3","")))))))))</f>
        <v>Worker-Com-SV2</v>
      </c>
    </row>
    <row r="1349" spans="1:19" x14ac:dyDescent="0.45">
      <c r="A1349" s="144" t="str">
        <f t="shared" ref="A1349:A1412" si="131">IF(J1349="","",TRIM(J1349))</f>
        <v>SV2PBHA025</v>
      </c>
      <c r="B1349" s="143" t="str">
        <f t="shared" ref="B1349:B1412" si="132">IF(A1349="","",TEXT(I1349,"MMMYYYY")&amp;"_"&amp;TRIM(J1349))</f>
        <v>Jul2026_SV2PBHA025</v>
      </c>
      <c r="C1349" s="143" t="str">
        <f>IF(A1349="","",IF(COUNTIF($B$2:B1348,B1349)&gt;0,"⚠ DUPLICATE","OK"))</f>
        <v>OK</v>
      </c>
      <c r="D1349" s="146" t="str">
        <f>IF($A1349="","",IF(ISNA(_xlfn.XLOOKUP(TRIM($A1349),MASTER_Workers!$B$2:$B$474,MASTER_Workers!$B$2:$B$600)),"Master Missing","OK"))</f>
        <v>OK</v>
      </c>
      <c r="E1349" s="146" t="str">
        <f>IF(A1349="","",IF(COUNTIF(Month_Engine!B:B,TRIM(J1349))&gt;0,"OK","Missing"))</f>
        <v>OK</v>
      </c>
      <c r="F1349" s="146">
        <f t="shared" ref="F1349:F1412" si="133">IF(A1349="","",SUM(L1349:Q1349))</f>
        <v>31</v>
      </c>
      <c r="G1349" s="146">
        <f t="shared" si="128"/>
        <v>21</v>
      </c>
      <c r="H1349" s="150" t="str">
        <f t="shared" si="129"/>
        <v>OK</v>
      </c>
      <c r="I1349" s="432">
        <v>46234</v>
      </c>
      <c r="J1349" s="125" t="s">
        <v>1483</v>
      </c>
      <c r="K1349" s="125" t="s">
        <v>1484</v>
      </c>
      <c r="L1349" s="125">
        <v>21</v>
      </c>
      <c r="M1349" s="125">
        <v>6</v>
      </c>
      <c r="N1349" s="125">
        <v>4</v>
      </c>
      <c r="O1349" s="125">
        <v>0</v>
      </c>
      <c r="P1349" s="125">
        <v>0</v>
      </c>
      <c r="Q1349" s="125">
        <v>0</v>
      </c>
      <c r="S1349" s="146" t="str">
        <f t="shared" si="130"/>
        <v>Worker-Com-SV2</v>
      </c>
    </row>
    <row r="1350" spans="1:19" x14ac:dyDescent="0.45">
      <c r="A1350" s="144" t="str">
        <f t="shared" si="131"/>
        <v>SV2PBHA026</v>
      </c>
      <c r="B1350" s="143" t="str">
        <f t="shared" si="132"/>
        <v>Jul2026_SV2PBHA026</v>
      </c>
      <c r="C1350" s="143" t="str">
        <f>IF(A1350="","",IF(COUNTIF($B$2:B1349,B1350)&gt;0,"⚠ DUPLICATE","OK"))</f>
        <v>OK</v>
      </c>
      <c r="D1350" s="146" t="str">
        <f>IF($A1350="","",IF(ISNA(_xlfn.XLOOKUP(TRIM($A1350),MASTER_Workers!$B$2:$B$474,MASTER_Workers!$B$2:$B$600)),"Master Missing","OK"))</f>
        <v>OK</v>
      </c>
      <c r="E1350" s="146" t="str">
        <f>IF(A1350="","",IF(COUNTIF(Month_Engine!B:B,TRIM(J1350))&gt;0,"OK","Missing"))</f>
        <v>OK</v>
      </c>
      <c r="F1350" s="146">
        <f t="shared" si="133"/>
        <v>31</v>
      </c>
      <c r="G1350" s="146">
        <f t="shared" si="128"/>
        <v>18</v>
      </c>
      <c r="H1350" s="150" t="str">
        <f t="shared" si="129"/>
        <v>OK</v>
      </c>
      <c r="I1350" s="432">
        <v>46234</v>
      </c>
      <c r="J1350" s="125" t="s">
        <v>1485</v>
      </c>
      <c r="K1350" s="125" t="s">
        <v>99</v>
      </c>
      <c r="L1350" s="125">
        <v>18</v>
      </c>
      <c r="M1350" s="125">
        <v>9</v>
      </c>
      <c r="N1350" s="125">
        <v>4</v>
      </c>
      <c r="O1350" s="125">
        <v>0</v>
      </c>
      <c r="P1350" s="125">
        <v>0</v>
      </c>
      <c r="Q1350" s="125">
        <v>0</v>
      </c>
      <c r="S1350" s="146" t="str">
        <f t="shared" si="130"/>
        <v>Worker-Com-SV2</v>
      </c>
    </row>
    <row r="1351" spans="1:19" x14ac:dyDescent="0.45">
      <c r="A1351" s="144" t="str">
        <f t="shared" si="131"/>
        <v>SV2PBHA027</v>
      </c>
      <c r="B1351" s="143" t="str">
        <f t="shared" si="132"/>
        <v>Jul2026_SV2PBHA027</v>
      </c>
      <c r="C1351" s="143" t="str">
        <f>IF(A1351="","",IF(COUNTIF($B$2:B1350,B1351)&gt;0,"⚠ DUPLICATE","OK"))</f>
        <v>OK</v>
      </c>
      <c r="D1351" s="146" t="str">
        <f>IF($A1351="","",IF(ISNA(_xlfn.XLOOKUP(TRIM($A1351),MASTER_Workers!$B$2:$B$474,MASTER_Workers!$B$2:$B$600)),"Master Missing","OK"))</f>
        <v>OK</v>
      </c>
      <c r="E1351" s="146" t="str">
        <f>IF(A1351="","",IF(COUNTIF(Month_Engine!B:B,TRIM(J1351))&gt;0,"OK","Missing"))</f>
        <v>OK</v>
      </c>
      <c r="F1351" s="146">
        <f t="shared" si="133"/>
        <v>31</v>
      </c>
      <c r="G1351" s="146">
        <f t="shared" si="128"/>
        <v>22</v>
      </c>
      <c r="H1351" s="150" t="str">
        <f t="shared" si="129"/>
        <v>OK</v>
      </c>
      <c r="I1351" s="432">
        <v>46234</v>
      </c>
      <c r="J1351" s="125" t="s">
        <v>1486</v>
      </c>
      <c r="K1351" s="125" t="s">
        <v>101</v>
      </c>
      <c r="L1351" s="125">
        <v>22</v>
      </c>
      <c r="M1351" s="125">
        <v>5</v>
      </c>
      <c r="N1351" s="125">
        <v>4</v>
      </c>
      <c r="O1351" s="125">
        <v>0</v>
      </c>
      <c r="P1351" s="125">
        <v>0</v>
      </c>
      <c r="Q1351" s="125">
        <v>0</v>
      </c>
      <c r="S1351" s="146" t="str">
        <f t="shared" si="130"/>
        <v>Worker-Com-SV2</v>
      </c>
    </row>
    <row r="1352" spans="1:19" x14ac:dyDescent="0.45">
      <c r="A1352" s="144" t="str">
        <f t="shared" si="131"/>
        <v>SV2PBHA028</v>
      </c>
      <c r="B1352" s="143" t="str">
        <f t="shared" si="132"/>
        <v>Jul2026_SV2PBHA028</v>
      </c>
      <c r="C1352" s="143" t="str">
        <f>IF(A1352="","",IF(COUNTIF($B$2:B1351,B1352)&gt;0,"⚠ DUPLICATE","OK"))</f>
        <v>OK</v>
      </c>
      <c r="D1352" s="146" t="str">
        <f>IF($A1352="","",IF(ISNA(_xlfn.XLOOKUP(TRIM($A1352),MASTER_Workers!$B$2:$B$474,MASTER_Workers!$B$2:$B$600)),"Master Missing","OK"))</f>
        <v>OK</v>
      </c>
      <c r="E1352" s="146" t="str">
        <f>IF(A1352="","",IF(COUNTIF(Month_Engine!B:B,TRIM(J1352))&gt;0,"OK","Missing"))</f>
        <v>OK</v>
      </c>
      <c r="F1352" s="146">
        <f t="shared" si="133"/>
        <v>31</v>
      </c>
      <c r="G1352" s="146">
        <f t="shared" si="128"/>
        <v>23</v>
      </c>
      <c r="H1352" s="150" t="str">
        <f t="shared" si="129"/>
        <v>OK</v>
      </c>
      <c r="I1352" s="432">
        <v>46234</v>
      </c>
      <c r="J1352" s="125" t="s">
        <v>1487</v>
      </c>
      <c r="K1352" s="125" t="s">
        <v>1488</v>
      </c>
      <c r="L1352" s="125">
        <v>23</v>
      </c>
      <c r="M1352" s="125">
        <v>4</v>
      </c>
      <c r="N1352" s="125">
        <v>4</v>
      </c>
      <c r="O1352" s="125">
        <v>0</v>
      </c>
      <c r="P1352" s="125">
        <v>0</v>
      </c>
      <c r="Q1352" s="125">
        <v>0</v>
      </c>
      <c r="S1352" s="146" t="str">
        <f t="shared" si="130"/>
        <v>Worker-Com-SV2</v>
      </c>
    </row>
    <row r="1353" spans="1:19" x14ac:dyDescent="0.45">
      <c r="A1353" s="144" t="str">
        <f t="shared" si="131"/>
        <v>SV2PBHA030</v>
      </c>
      <c r="B1353" s="143" t="str">
        <f t="shared" si="132"/>
        <v>Jul2026_SV2PBHA030</v>
      </c>
      <c r="C1353" s="143" t="str">
        <f>IF(A1353="","",IF(COUNTIF($B$2:B1352,B1353)&gt;0,"⚠ DUPLICATE","OK"))</f>
        <v>OK</v>
      </c>
      <c r="D1353" s="146" t="str">
        <f>IF($A1353="","",IF(ISNA(_xlfn.XLOOKUP(TRIM($A1353),MASTER_Workers!$B$2:$B$474,MASTER_Workers!$B$2:$B$600)),"Master Missing","OK"))</f>
        <v>OK</v>
      </c>
      <c r="E1353" s="146" t="str">
        <f>IF(A1353="","",IF(COUNTIF(Month_Engine!B:B,TRIM(J1353))&gt;0,"OK","Missing"))</f>
        <v>OK</v>
      </c>
      <c r="F1353" s="146">
        <f t="shared" si="133"/>
        <v>31</v>
      </c>
      <c r="G1353" s="146">
        <f t="shared" si="128"/>
        <v>21</v>
      </c>
      <c r="H1353" s="150" t="str">
        <f t="shared" si="129"/>
        <v>OK</v>
      </c>
      <c r="I1353" s="432">
        <v>46234</v>
      </c>
      <c r="J1353" s="125" t="s">
        <v>1489</v>
      </c>
      <c r="K1353" s="125" t="s">
        <v>1490</v>
      </c>
      <c r="L1353" s="125">
        <v>21</v>
      </c>
      <c r="M1353" s="125">
        <v>6</v>
      </c>
      <c r="N1353" s="125">
        <v>4</v>
      </c>
      <c r="O1353" s="125">
        <v>0</v>
      </c>
      <c r="P1353" s="125">
        <v>0</v>
      </c>
      <c r="Q1353" s="125">
        <v>0</v>
      </c>
      <c r="S1353" s="146" t="str">
        <f t="shared" si="130"/>
        <v>Worker-Com-SV2</v>
      </c>
    </row>
    <row r="1354" spans="1:19" x14ac:dyDescent="0.45">
      <c r="A1354" s="144" t="str">
        <f t="shared" si="131"/>
        <v>SV2PBHA031</v>
      </c>
      <c r="B1354" s="143" t="str">
        <f t="shared" si="132"/>
        <v>Jul2026_SV2PBHA031</v>
      </c>
      <c r="C1354" s="143" t="str">
        <f>IF(A1354="","",IF(COUNTIF($B$2:B1353,B1354)&gt;0,"⚠ DUPLICATE","OK"))</f>
        <v>OK</v>
      </c>
      <c r="D1354" s="146" t="str">
        <f>IF($A1354="","",IF(ISNA(_xlfn.XLOOKUP(TRIM($A1354),MASTER_Workers!$B$2:$B$474,MASTER_Workers!$B$2:$B$600)),"Master Missing","OK"))</f>
        <v>OK</v>
      </c>
      <c r="E1354" s="146" t="str">
        <f>IF(A1354="","",IF(COUNTIF(Month_Engine!B:B,TRIM(J1354))&gt;0,"OK","Missing"))</f>
        <v>OK</v>
      </c>
      <c r="F1354" s="146">
        <f t="shared" si="133"/>
        <v>31</v>
      </c>
      <c r="G1354" s="146">
        <f t="shared" si="128"/>
        <v>23</v>
      </c>
      <c r="H1354" s="150" t="str">
        <f t="shared" si="129"/>
        <v>OK</v>
      </c>
      <c r="I1354" s="432">
        <v>46234</v>
      </c>
      <c r="J1354" s="125" t="s">
        <v>1491</v>
      </c>
      <c r="K1354" s="125" t="s">
        <v>1492</v>
      </c>
      <c r="L1354" s="125">
        <v>23</v>
      </c>
      <c r="M1354" s="125">
        <v>4</v>
      </c>
      <c r="N1354" s="125">
        <v>4</v>
      </c>
      <c r="O1354" s="125">
        <v>0</v>
      </c>
      <c r="P1354" s="125">
        <v>0</v>
      </c>
      <c r="Q1354" s="125">
        <v>0</v>
      </c>
      <c r="S1354" s="146" t="str">
        <f t="shared" si="130"/>
        <v>Worker-Com-SV2</v>
      </c>
    </row>
    <row r="1355" spans="1:19" x14ac:dyDescent="0.45">
      <c r="A1355" s="144" t="str">
        <f t="shared" si="131"/>
        <v>SV2PBHA032</v>
      </c>
      <c r="B1355" s="143" t="str">
        <f t="shared" si="132"/>
        <v>Jul2026_SV2PBHA032</v>
      </c>
      <c r="C1355" s="143" t="str">
        <f>IF(A1355="","",IF(COUNTIF($B$2:B1354,B1355)&gt;0,"⚠ DUPLICATE","OK"))</f>
        <v>OK</v>
      </c>
      <c r="D1355" s="146" t="str">
        <f>IF($A1355="","",IF(ISNA(_xlfn.XLOOKUP(TRIM($A1355),MASTER_Workers!$B$2:$B$474,MASTER_Workers!$B$2:$B$600)),"Master Missing","OK"))</f>
        <v>OK</v>
      </c>
      <c r="E1355" s="146" t="str">
        <f>IF(A1355="","",IF(COUNTIF(Month_Engine!B:B,TRIM(J1355))&gt;0,"OK","Missing"))</f>
        <v>OK</v>
      </c>
      <c r="F1355" s="146">
        <f t="shared" si="133"/>
        <v>31</v>
      </c>
      <c r="G1355" s="146">
        <f t="shared" si="128"/>
        <v>13</v>
      </c>
      <c r="H1355" s="150" t="str">
        <f t="shared" si="129"/>
        <v>OK</v>
      </c>
      <c r="I1355" s="432">
        <v>46234</v>
      </c>
      <c r="J1355" s="125" t="s">
        <v>1493</v>
      </c>
      <c r="K1355" s="125" t="s">
        <v>110</v>
      </c>
      <c r="L1355" s="125">
        <v>13</v>
      </c>
      <c r="M1355" s="125">
        <v>14</v>
      </c>
      <c r="N1355" s="125">
        <v>4</v>
      </c>
      <c r="O1355" s="125">
        <v>0</v>
      </c>
      <c r="P1355" s="125">
        <v>0</v>
      </c>
      <c r="Q1355" s="125">
        <v>0</v>
      </c>
      <c r="S1355" s="146" t="str">
        <f t="shared" si="130"/>
        <v>Worker-Com-SV2</v>
      </c>
    </row>
    <row r="1356" spans="1:19" x14ac:dyDescent="0.45">
      <c r="A1356" s="144" t="str">
        <f t="shared" si="131"/>
        <v>SV2PBHA033</v>
      </c>
      <c r="B1356" s="143" t="str">
        <f t="shared" si="132"/>
        <v>Jul2026_SV2PBHA033</v>
      </c>
      <c r="C1356" s="143" t="str">
        <f>IF(A1356="","",IF(COUNTIF($B$2:B1355,B1356)&gt;0,"⚠ DUPLICATE","OK"))</f>
        <v>OK</v>
      </c>
      <c r="D1356" s="146" t="str">
        <f>IF($A1356="","",IF(ISNA(_xlfn.XLOOKUP(TRIM($A1356),MASTER_Workers!$B$2:$B$474,MASTER_Workers!$B$2:$B$600)),"Master Missing","OK"))</f>
        <v>OK</v>
      </c>
      <c r="E1356" s="146" t="str">
        <f>IF(A1356="","",IF(COUNTIF(Month_Engine!B:B,TRIM(J1356))&gt;0,"OK","Missing"))</f>
        <v>OK</v>
      </c>
      <c r="F1356" s="146">
        <f t="shared" si="133"/>
        <v>31</v>
      </c>
      <c r="G1356" s="146">
        <f t="shared" ref="G1356:G1419" si="134">IF(A1356="","",L1356+O1356+P1356+R1356+IF(OR(LEFT(TRIM(J1356),9)="SK1WK0101",ISNUMBER(SEARCH("Staff",S1356))),N1356,0))</f>
        <v>21</v>
      </c>
      <c r="H1356" s="150" t="str">
        <f t="shared" si="129"/>
        <v>OK</v>
      </c>
      <c r="I1356" s="432">
        <v>46234</v>
      </c>
      <c r="J1356" s="125" t="s">
        <v>1494</v>
      </c>
      <c r="K1356" s="125" t="s">
        <v>112</v>
      </c>
      <c r="L1356" s="125">
        <v>21</v>
      </c>
      <c r="M1356" s="125">
        <v>6</v>
      </c>
      <c r="N1356" s="125">
        <v>4</v>
      </c>
      <c r="O1356" s="125">
        <v>0</v>
      </c>
      <c r="P1356" s="125">
        <v>0</v>
      </c>
      <c r="Q1356" s="125">
        <v>0</v>
      </c>
      <c r="S1356" s="146" t="str">
        <f t="shared" si="130"/>
        <v>Worker-Com-SV2</v>
      </c>
    </row>
    <row r="1357" spans="1:19" x14ac:dyDescent="0.45">
      <c r="A1357" s="144" t="str">
        <f t="shared" si="131"/>
        <v>SV2PBHA034</v>
      </c>
      <c r="B1357" s="143" t="str">
        <f t="shared" si="132"/>
        <v>Jul2026_SV2PBHA034</v>
      </c>
      <c r="C1357" s="143" t="str">
        <f>IF(A1357="","",IF(COUNTIF($B$2:B1356,B1357)&gt;0,"⚠ DUPLICATE","OK"))</f>
        <v>OK</v>
      </c>
      <c r="D1357" s="146" t="str">
        <f>IF($A1357="","",IF(ISNA(_xlfn.XLOOKUP(TRIM($A1357),MASTER_Workers!$B$2:$B$474,MASTER_Workers!$B$2:$B$600)),"Master Missing","OK"))</f>
        <v>OK</v>
      </c>
      <c r="E1357" s="146" t="str">
        <f>IF(A1357="","",IF(COUNTIF(Month_Engine!B:B,TRIM(J1357))&gt;0,"OK","Missing"))</f>
        <v>OK</v>
      </c>
      <c r="F1357" s="146">
        <f t="shared" si="133"/>
        <v>31</v>
      </c>
      <c r="G1357" s="146">
        <f t="shared" si="134"/>
        <v>24</v>
      </c>
      <c r="H1357" s="150" t="str">
        <f t="shared" si="129"/>
        <v>OK</v>
      </c>
      <c r="I1357" s="432">
        <v>46234</v>
      </c>
      <c r="J1357" s="125" t="s">
        <v>1495</v>
      </c>
      <c r="K1357" s="125" t="s">
        <v>1496</v>
      </c>
      <c r="L1357" s="125">
        <v>24</v>
      </c>
      <c r="M1357" s="125">
        <v>3</v>
      </c>
      <c r="N1357" s="125">
        <v>4</v>
      </c>
      <c r="O1357" s="125">
        <v>0</v>
      </c>
      <c r="P1357" s="125">
        <v>0</v>
      </c>
      <c r="Q1357" s="125">
        <v>0</v>
      </c>
      <c r="S1357" s="146" t="str">
        <f t="shared" si="130"/>
        <v>Worker-Com-SV2</v>
      </c>
    </row>
    <row r="1358" spans="1:19" x14ac:dyDescent="0.45">
      <c r="A1358" s="144" t="str">
        <f t="shared" si="131"/>
        <v>SV2PBHA035</v>
      </c>
      <c r="B1358" s="143" t="str">
        <f t="shared" si="132"/>
        <v>Jul2026_SV2PBHA035</v>
      </c>
      <c r="C1358" s="143" t="str">
        <f>IF(A1358="","",IF(COUNTIF($B$2:B1357,B1358)&gt;0,"⚠ DUPLICATE","OK"))</f>
        <v>OK</v>
      </c>
      <c r="D1358" s="146" t="str">
        <f>IF($A1358="","",IF(ISNA(_xlfn.XLOOKUP(TRIM($A1358),MASTER_Workers!$B$2:$B$474,MASTER_Workers!$B$2:$B$600)),"Master Missing","OK"))</f>
        <v>OK</v>
      </c>
      <c r="E1358" s="146" t="str">
        <f>IF(A1358="","",IF(COUNTIF(Month_Engine!B:B,TRIM(J1358))&gt;0,"OK","Missing"))</f>
        <v>OK</v>
      </c>
      <c r="F1358" s="146">
        <f t="shared" si="133"/>
        <v>31</v>
      </c>
      <c r="G1358" s="146">
        <f t="shared" si="134"/>
        <v>19</v>
      </c>
      <c r="H1358" s="150" t="str">
        <f t="shared" si="129"/>
        <v>OK</v>
      </c>
      <c r="I1358" s="432">
        <v>46234</v>
      </c>
      <c r="J1358" s="125" t="s">
        <v>1497</v>
      </c>
      <c r="K1358" s="125" t="s">
        <v>1498</v>
      </c>
      <c r="L1358" s="125">
        <v>19</v>
      </c>
      <c r="M1358" s="125">
        <v>8</v>
      </c>
      <c r="N1358" s="125">
        <v>4</v>
      </c>
      <c r="O1358" s="125">
        <v>0</v>
      </c>
      <c r="P1358" s="125">
        <v>0</v>
      </c>
      <c r="Q1358" s="125">
        <v>0</v>
      </c>
      <c r="S1358" s="146" t="str">
        <f t="shared" si="130"/>
        <v>Worker-Com-SV2</v>
      </c>
    </row>
    <row r="1359" spans="1:19" x14ac:dyDescent="0.45">
      <c r="A1359" s="144" t="str">
        <f t="shared" si="131"/>
        <v>SV2PBHA036</v>
      </c>
      <c r="B1359" s="143" t="str">
        <f t="shared" si="132"/>
        <v>Jul2026_SV2PBHA036</v>
      </c>
      <c r="C1359" s="143" t="str">
        <f>IF(A1359="","",IF(COUNTIF($B$2:B1358,B1359)&gt;0,"⚠ DUPLICATE","OK"))</f>
        <v>OK</v>
      </c>
      <c r="D1359" s="146" t="str">
        <f>IF($A1359="","",IF(ISNA(_xlfn.XLOOKUP(TRIM($A1359),MASTER_Workers!$B$2:$B$474,MASTER_Workers!$B$2:$B$600)),"Master Missing","OK"))</f>
        <v>OK</v>
      </c>
      <c r="E1359" s="146" t="str">
        <f>IF(A1359="","",IF(COUNTIF(Month_Engine!B:B,TRIM(J1359))&gt;0,"OK","Missing"))</f>
        <v>OK</v>
      </c>
      <c r="F1359" s="146">
        <f t="shared" si="133"/>
        <v>31</v>
      </c>
      <c r="G1359" s="146">
        <f t="shared" si="134"/>
        <v>25</v>
      </c>
      <c r="H1359" s="150" t="str">
        <f t="shared" si="129"/>
        <v>OK</v>
      </c>
      <c r="I1359" s="432">
        <v>46234</v>
      </c>
      <c r="J1359" s="125" t="s">
        <v>1499</v>
      </c>
      <c r="K1359" s="125" t="s">
        <v>1500</v>
      </c>
      <c r="L1359" s="125">
        <v>25</v>
      </c>
      <c r="M1359" s="125">
        <v>2</v>
      </c>
      <c r="N1359" s="125">
        <v>4</v>
      </c>
      <c r="O1359" s="125">
        <v>0</v>
      </c>
      <c r="P1359" s="125">
        <v>0</v>
      </c>
      <c r="Q1359" s="125">
        <v>0</v>
      </c>
      <c r="S1359" s="146" t="str">
        <f t="shared" si="130"/>
        <v>Worker-Com-SV2</v>
      </c>
    </row>
    <row r="1360" spans="1:19" x14ac:dyDescent="0.45">
      <c r="A1360" s="144" t="str">
        <f t="shared" si="131"/>
        <v>SV2PBHA037</v>
      </c>
      <c r="B1360" s="143" t="str">
        <f t="shared" si="132"/>
        <v>Jul2026_SV2PBHA037</v>
      </c>
      <c r="C1360" s="143" t="str">
        <f>IF(A1360="","",IF(COUNTIF($B$2:B1359,B1360)&gt;0,"⚠ DUPLICATE","OK"))</f>
        <v>OK</v>
      </c>
      <c r="D1360" s="146" t="str">
        <f>IF($A1360="","",IF(ISNA(_xlfn.XLOOKUP(TRIM($A1360),MASTER_Workers!$B$2:$B$474,MASTER_Workers!$B$2:$B$600)),"Master Missing","OK"))</f>
        <v>OK</v>
      </c>
      <c r="E1360" s="146" t="str">
        <f>IF(A1360="","",IF(COUNTIF(Month_Engine!B:B,TRIM(J1360))&gt;0,"OK","Missing"))</f>
        <v>OK</v>
      </c>
      <c r="F1360" s="146">
        <f t="shared" si="133"/>
        <v>31</v>
      </c>
      <c r="G1360" s="146">
        <f t="shared" si="134"/>
        <v>19</v>
      </c>
      <c r="H1360" s="150" t="str">
        <f t="shared" si="129"/>
        <v>OK</v>
      </c>
      <c r="I1360" s="432">
        <v>46234</v>
      </c>
      <c r="J1360" s="125" t="s">
        <v>1501</v>
      </c>
      <c r="K1360" s="125" t="s">
        <v>1502</v>
      </c>
      <c r="L1360" s="125">
        <v>19</v>
      </c>
      <c r="M1360" s="125">
        <v>8</v>
      </c>
      <c r="N1360" s="125">
        <v>4</v>
      </c>
      <c r="O1360" s="125">
        <v>0</v>
      </c>
      <c r="P1360" s="125">
        <v>0</v>
      </c>
      <c r="Q1360" s="125">
        <v>0</v>
      </c>
      <c r="S1360" s="146" t="str">
        <f t="shared" si="130"/>
        <v>Worker-Com-SV2</v>
      </c>
    </row>
    <row r="1361" spans="1:19" x14ac:dyDescent="0.45">
      <c r="A1361" s="144" t="str">
        <f t="shared" si="131"/>
        <v>SV2PBHA038</v>
      </c>
      <c r="B1361" s="143" t="str">
        <f t="shared" si="132"/>
        <v>Jul2026_SV2PBHA038</v>
      </c>
      <c r="C1361" s="143" t="str">
        <f>IF(A1361="","",IF(COUNTIF($B$2:B1360,B1361)&gt;0,"⚠ DUPLICATE","OK"))</f>
        <v>OK</v>
      </c>
      <c r="D1361" s="146" t="str">
        <f>IF($A1361="","",IF(ISNA(_xlfn.XLOOKUP(TRIM($A1361),MASTER_Workers!$B$2:$B$474,MASTER_Workers!$B$2:$B$600)),"Master Missing","OK"))</f>
        <v>OK</v>
      </c>
      <c r="E1361" s="146" t="str">
        <f>IF(A1361="","",IF(COUNTIF(Month_Engine!B:B,TRIM(J1361))&gt;0,"OK","Missing"))</f>
        <v>OK</v>
      </c>
      <c r="F1361" s="146">
        <f t="shared" si="133"/>
        <v>31</v>
      </c>
      <c r="G1361" s="146">
        <f t="shared" si="134"/>
        <v>16</v>
      </c>
      <c r="H1361" s="150" t="str">
        <f t="shared" si="129"/>
        <v>OK</v>
      </c>
      <c r="I1361" s="432">
        <v>46234</v>
      </c>
      <c r="J1361" s="125" t="s">
        <v>1503</v>
      </c>
      <c r="K1361" s="125" t="s">
        <v>1504</v>
      </c>
      <c r="L1361" s="125">
        <v>16</v>
      </c>
      <c r="M1361" s="125">
        <v>11</v>
      </c>
      <c r="N1361" s="125">
        <v>4</v>
      </c>
      <c r="O1361" s="125">
        <v>0</v>
      </c>
      <c r="P1361" s="125">
        <v>0</v>
      </c>
      <c r="Q1361" s="125">
        <v>0</v>
      </c>
      <c r="S1361" s="146" t="str">
        <f t="shared" si="130"/>
        <v>Worker-Com-SV2</v>
      </c>
    </row>
    <row r="1362" spans="1:19" x14ac:dyDescent="0.45">
      <c r="A1362" s="144" t="str">
        <f t="shared" si="131"/>
        <v>SV2PBHA039</v>
      </c>
      <c r="B1362" s="143" t="str">
        <f t="shared" si="132"/>
        <v>Jul2026_SV2PBHA039</v>
      </c>
      <c r="C1362" s="143" t="str">
        <f>IF(A1362="","",IF(COUNTIF($B$2:B1361,B1362)&gt;0,"⚠ DUPLICATE","OK"))</f>
        <v>OK</v>
      </c>
      <c r="D1362" s="146" t="str">
        <f>IF($A1362="","",IF(ISNA(_xlfn.XLOOKUP(TRIM($A1362),MASTER_Workers!$B$2:$B$474,MASTER_Workers!$B$2:$B$600)),"Master Missing","OK"))</f>
        <v>OK</v>
      </c>
      <c r="E1362" s="146" t="str">
        <f>IF(A1362="","",IF(COUNTIF(Month_Engine!B:B,TRIM(J1362))&gt;0,"OK","Missing"))</f>
        <v>OK</v>
      </c>
      <c r="F1362" s="146">
        <f t="shared" si="133"/>
        <v>31</v>
      </c>
      <c r="G1362" s="146">
        <f t="shared" si="134"/>
        <v>25</v>
      </c>
      <c r="H1362" s="150" t="str">
        <f t="shared" si="129"/>
        <v>OK</v>
      </c>
      <c r="I1362" s="432">
        <v>46234</v>
      </c>
      <c r="J1362" s="125" t="s">
        <v>1505</v>
      </c>
      <c r="K1362" s="125" t="s">
        <v>1506</v>
      </c>
      <c r="L1362" s="125">
        <v>25</v>
      </c>
      <c r="M1362" s="125">
        <v>2</v>
      </c>
      <c r="N1362" s="125">
        <v>4</v>
      </c>
      <c r="O1362" s="125">
        <v>0</v>
      </c>
      <c r="P1362" s="125">
        <v>0</v>
      </c>
      <c r="Q1362" s="125">
        <v>0</v>
      </c>
      <c r="S1362" s="146" t="str">
        <f t="shared" si="130"/>
        <v>Worker-Com-SV2</v>
      </c>
    </row>
    <row r="1363" spans="1:19" x14ac:dyDescent="0.45">
      <c r="A1363" s="144" t="str">
        <f t="shared" si="131"/>
        <v>SV2PBHA040</v>
      </c>
      <c r="B1363" s="143" t="str">
        <f t="shared" si="132"/>
        <v>Jul2026_SV2PBHA040</v>
      </c>
      <c r="C1363" s="143" t="str">
        <f>IF(A1363="","",IF(COUNTIF($B$2:B1362,B1363)&gt;0,"⚠ DUPLICATE","OK"))</f>
        <v>OK</v>
      </c>
      <c r="D1363" s="146" t="str">
        <f>IF($A1363="","",IF(ISNA(_xlfn.XLOOKUP(TRIM($A1363),MASTER_Workers!$B$2:$B$474,MASTER_Workers!$B$2:$B$600)),"Master Missing","OK"))</f>
        <v>OK</v>
      </c>
      <c r="E1363" s="146" t="str">
        <f>IF(A1363="","",IF(COUNTIF(Month_Engine!B:B,TRIM(J1363))&gt;0,"OK","Missing"))</f>
        <v>OK</v>
      </c>
      <c r="F1363" s="146">
        <f t="shared" si="133"/>
        <v>31</v>
      </c>
      <c r="G1363" s="146">
        <f t="shared" si="134"/>
        <v>24</v>
      </c>
      <c r="H1363" s="150" t="str">
        <f t="shared" si="129"/>
        <v>OK</v>
      </c>
      <c r="I1363" s="432">
        <v>46234</v>
      </c>
      <c r="J1363" s="125" t="s">
        <v>1507</v>
      </c>
      <c r="K1363" s="125" t="s">
        <v>1508</v>
      </c>
      <c r="L1363" s="125">
        <v>24</v>
      </c>
      <c r="M1363" s="125">
        <v>3</v>
      </c>
      <c r="N1363" s="125">
        <v>4</v>
      </c>
      <c r="O1363" s="125">
        <v>0</v>
      </c>
      <c r="P1363" s="125">
        <v>0</v>
      </c>
      <c r="Q1363" s="125">
        <v>0</v>
      </c>
      <c r="S1363" s="146" t="str">
        <f t="shared" si="130"/>
        <v>Worker-Com-SV2</v>
      </c>
    </row>
    <row r="1364" spans="1:19" x14ac:dyDescent="0.45">
      <c r="A1364" s="144" t="str">
        <f t="shared" si="131"/>
        <v>SV2PBHA041</v>
      </c>
      <c r="B1364" s="143" t="str">
        <f t="shared" si="132"/>
        <v>Jul2026_SV2PBHA041</v>
      </c>
      <c r="C1364" s="143" t="str">
        <f>IF(A1364="","",IF(COUNTIF($B$2:B1363,B1364)&gt;0,"⚠ DUPLICATE","OK"))</f>
        <v>OK</v>
      </c>
      <c r="D1364" s="146" t="str">
        <f>IF($A1364="","",IF(ISNA(_xlfn.XLOOKUP(TRIM($A1364),MASTER_Workers!$B$2:$B$474,MASTER_Workers!$B$2:$B$600)),"Master Missing","OK"))</f>
        <v>OK</v>
      </c>
      <c r="E1364" s="146" t="str">
        <f>IF(A1364="","",IF(COUNTIF(Month_Engine!B:B,TRIM(J1364))&gt;0,"OK","Missing"))</f>
        <v>OK</v>
      </c>
      <c r="F1364" s="146">
        <f t="shared" si="133"/>
        <v>31</v>
      </c>
      <c r="G1364" s="146">
        <f t="shared" si="134"/>
        <v>24</v>
      </c>
      <c r="H1364" s="150" t="str">
        <f t="shared" si="129"/>
        <v>OK</v>
      </c>
      <c r="I1364" s="432">
        <v>46234</v>
      </c>
      <c r="J1364" s="125" t="s">
        <v>1509</v>
      </c>
      <c r="K1364" s="125" t="s">
        <v>1510</v>
      </c>
      <c r="L1364" s="125">
        <v>24</v>
      </c>
      <c r="M1364" s="125">
        <v>3</v>
      </c>
      <c r="N1364" s="125">
        <v>4</v>
      </c>
      <c r="O1364" s="125">
        <v>0</v>
      </c>
      <c r="P1364" s="125">
        <v>0</v>
      </c>
      <c r="Q1364" s="125">
        <v>0</v>
      </c>
      <c r="S1364" s="146" t="str">
        <f t="shared" si="130"/>
        <v>Worker-Com-SV2</v>
      </c>
    </row>
    <row r="1365" spans="1:19" x14ac:dyDescent="0.45">
      <c r="A1365" s="144" t="str">
        <f t="shared" si="131"/>
        <v>SV2PBHA044</v>
      </c>
      <c r="B1365" s="143" t="str">
        <f t="shared" si="132"/>
        <v>Jul2026_SV2PBHA044</v>
      </c>
      <c r="C1365" s="143" t="str">
        <f>IF(A1365="","",IF(COUNTIF($B$2:B1364,B1365)&gt;0,"⚠ DUPLICATE","OK"))</f>
        <v>OK</v>
      </c>
      <c r="D1365" s="146" t="str">
        <f>IF($A1365="","",IF(ISNA(_xlfn.XLOOKUP(TRIM($A1365),MASTER_Workers!$B$2:$B$474,MASTER_Workers!$B$2:$B$600)),"Master Missing","OK"))</f>
        <v>OK</v>
      </c>
      <c r="E1365" s="146" t="str">
        <f>IF(A1365="","",IF(COUNTIF(Month_Engine!B:B,TRIM(J1365))&gt;0,"OK","Missing"))</f>
        <v>OK</v>
      </c>
      <c r="F1365" s="146">
        <f t="shared" si="133"/>
        <v>31</v>
      </c>
      <c r="G1365" s="146">
        <f t="shared" si="134"/>
        <v>25</v>
      </c>
      <c r="H1365" s="150" t="str">
        <f t="shared" si="129"/>
        <v>OK</v>
      </c>
      <c r="I1365" s="432">
        <v>46234</v>
      </c>
      <c r="J1365" s="125" t="s">
        <v>1511</v>
      </c>
      <c r="K1365" s="125" t="s">
        <v>1512</v>
      </c>
      <c r="L1365" s="125">
        <v>25</v>
      </c>
      <c r="M1365" s="125">
        <v>2</v>
      </c>
      <c r="N1365" s="125">
        <v>4</v>
      </c>
      <c r="O1365" s="125">
        <v>0</v>
      </c>
      <c r="P1365" s="125">
        <v>0</v>
      </c>
      <c r="Q1365" s="125">
        <v>0</v>
      </c>
      <c r="S1365" s="146" t="str">
        <f t="shared" si="130"/>
        <v>Worker-Com-SV2</v>
      </c>
    </row>
    <row r="1366" spans="1:19" x14ac:dyDescent="0.45">
      <c r="A1366" s="144" t="str">
        <f t="shared" si="131"/>
        <v>SV2PCOM002</v>
      </c>
      <c r="B1366" s="143" t="str">
        <f t="shared" si="132"/>
        <v>Jul2026_SV2PCOM002</v>
      </c>
      <c r="C1366" s="143" t="str">
        <f>IF(A1366="","",IF(COUNTIF($B$2:B1365,B1366)&gt;0,"⚠ DUPLICATE","OK"))</f>
        <v>OK</v>
      </c>
      <c r="D1366" s="146" t="str">
        <f>IF($A1366="","",IF(ISNA(_xlfn.XLOOKUP(TRIM($A1366),MASTER_Workers!$B$2:$B$474,MASTER_Workers!$B$2:$B$600)),"Master Missing","OK"))</f>
        <v>OK</v>
      </c>
      <c r="E1366" s="146" t="str">
        <f>IF(A1366="","",IF(COUNTIF(Month_Engine!B:B,TRIM(J1366))&gt;0,"OK","Missing"))</f>
        <v>OK</v>
      </c>
      <c r="F1366" s="146">
        <f t="shared" si="133"/>
        <v>31</v>
      </c>
      <c r="G1366" s="146">
        <f t="shared" si="134"/>
        <v>27</v>
      </c>
      <c r="H1366" s="150" t="str">
        <f t="shared" si="129"/>
        <v>OK</v>
      </c>
      <c r="I1366" s="432">
        <v>46234</v>
      </c>
      <c r="J1366" s="125" t="s">
        <v>1515</v>
      </c>
      <c r="K1366" s="125" t="s">
        <v>173</v>
      </c>
      <c r="L1366" s="125">
        <v>21</v>
      </c>
      <c r="M1366" s="125">
        <v>0</v>
      </c>
      <c r="N1366" s="125">
        <v>4</v>
      </c>
      <c r="O1366" s="125">
        <v>0</v>
      </c>
      <c r="P1366" s="125">
        <v>6</v>
      </c>
      <c r="Q1366" s="125">
        <v>0</v>
      </c>
      <c r="S1366" s="146" t="str">
        <f t="shared" si="130"/>
        <v>Worker-SV2</v>
      </c>
    </row>
    <row r="1367" spans="1:19" x14ac:dyDescent="0.45">
      <c r="A1367" s="144" t="str">
        <f t="shared" si="131"/>
        <v>SV2PCOM003</v>
      </c>
      <c r="B1367" s="143" t="str">
        <f t="shared" si="132"/>
        <v>Jul2026_SV2PCOM003</v>
      </c>
      <c r="C1367" s="143" t="str">
        <f>IF(A1367="","",IF(COUNTIF($B$2:B1366,B1367)&gt;0,"⚠ DUPLICATE","OK"))</f>
        <v>OK</v>
      </c>
      <c r="D1367" s="146" t="str">
        <f>IF($A1367="","",IF(ISNA(_xlfn.XLOOKUP(TRIM($A1367),MASTER_Workers!$B$2:$B$474,MASTER_Workers!$B$2:$B$600)),"Master Missing","OK"))</f>
        <v>OK</v>
      </c>
      <c r="E1367" s="146" t="str">
        <f>IF(A1367="","",IF(COUNTIF(Month_Engine!B:B,TRIM(J1367))&gt;0,"OK","Missing"))</f>
        <v>OK</v>
      </c>
      <c r="F1367" s="146">
        <f t="shared" si="133"/>
        <v>31</v>
      </c>
      <c r="G1367" s="146">
        <f t="shared" si="134"/>
        <v>24</v>
      </c>
      <c r="H1367" s="150" t="str">
        <f t="shared" si="129"/>
        <v>OK</v>
      </c>
      <c r="I1367" s="432">
        <v>46234</v>
      </c>
      <c r="J1367" s="125" t="s">
        <v>1516</v>
      </c>
      <c r="K1367" s="125" t="s">
        <v>177</v>
      </c>
      <c r="L1367" s="125">
        <v>21</v>
      </c>
      <c r="M1367" s="125">
        <v>3</v>
      </c>
      <c r="N1367" s="125">
        <v>4</v>
      </c>
      <c r="O1367" s="125">
        <v>0</v>
      </c>
      <c r="P1367" s="125">
        <v>3</v>
      </c>
      <c r="Q1367" s="125">
        <v>0</v>
      </c>
      <c r="S1367" s="146" t="str">
        <f t="shared" si="130"/>
        <v>Worker-SV2</v>
      </c>
    </row>
    <row r="1368" spans="1:19" x14ac:dyDescent="0.45">
      <c r="A1368" s="144" t="str">
        <f t="shared" si="131"/>
        <v>SV2PCOM004</v>
      </c>
      <c r="B1368" s="143" t="str">
        <f t="shared" si="132"/>
        <v>Jul2026_SV2PCOM004</v>
      </c>
      <c r="C1368" s="143" t="str">
        <f>IF(A1368="","",IF(COUNTIF($B$2:B1367,B1368)&gt;0,"⚠ DUPLICATE","OK"))</f>
        <v>OK</v>
      </c>
      <c r="D1368" s="146" t="str">
        <f>IF($A1368="","",IF(ISNA(_xlfn.XLOOKUP(TRIM($A1368),MASTER_Workers!$B$2:$B$474,MASTER_Workers!$B$2:$B$600)),"Master Missing","OK"))</f>
        <v>OK</v>
      </c>
      <c r="E1368" s="146" t="str">
        <f>IF(A1368="","",IF(COUNTIF(Month_Engine!B:B,TRIM(J1368))&gt;0,"OK","Missing"))</f>
        <v>OK</v>
      </c>
      <c r="F1368" s="146">
        <f t="shared" si="133"/>
        <v>31</v>
      </c>
      <c r="G1368" s="146">
        <f t="shared" si="134"/>
        <v>18</v>
      </c>
      <c r="H1368" s="150" t="str">
        <f t="shared" si="129"/>
        <v>OK</v>
      </c>
      <c r="I1368" s="432">
        <v>46234</v>
      </c>
      <c r="J1368" s="125" t="s">
        <v>1517</v>
      </c>
      <c r="K1368" s="125" t="s">
        <v>185</v>
      </c>
      <c r="L1368" s="125">
        <v>18</v>
      </c>
      <c r="M1368" s="125">
        <v>9</v>
      </c>
      <c r="N1368" s="125">
        <v>4</v>
      </c>
      <c r="O1368" s="125">
        <v>0</v>
      </c>
      <c r="P1368" s="125">
        <v>0</v>
      </c>
      <c r="Q1368" s="125">
        <v>0</v>
      </c>
      <c r="S1368" s="146" t="str">
        <f t="shared" si="130"/>
        <v>Worker-SV2</v>
      </c>
    </row>
    <row r="1369" spans="1:19" x14ac:dyDescent="0.45">
      <c r="A1369" s="144" t="str">
        <f t="shared" si="131"/>
        <v>SV2PCOM006</v>
      </c>
      <c r="B1369" s="143" t="str">
        <f t="shared" si="132"/>
        <v>Jul2026_SV2PCOM006</v>
      </c>
      <c r="C1369" s="143" t="str">
        <f>IF(A1369="","",IF(COUNTIF($B$2:B1368,B1369)&gt;0,"⚠ DUPLICATE","OK"))</f>
        <v>OK</v>
      </c>
      <c r="D1369" s="146" t="str">
        <f>IF($A1369="","",IF(ISNA(_xlfn.XLOOKUP(TRIM($A1369),MASTER_Workers!$B$2:$B$474,MASTER_Workers!$B$2:$B$600)),"Master Missing","OK"))</f>
        <v>OK</v>
      </c>
      <c r="E1369" s="146" t="str">
        <f>IF(A1369="","",IF(COUNTIF(Month_Engine!B:B,TRIM(J1369))&gt;0,"OK","Missing"))</f>
        <v>OK</v>
      </c>
      <c r="F1369" s="146">
        <f t="shared" si="133"/>
        <v>31</v>
      </c>
      <c r="G1369" s="146">
        <f t="shared" si="134"/>
        <v>24</v>
      </c>
      <c r="H1369" s="150" t="str">
        <f t="shared" si="129"/>
        <v>OK</v>
      </c>
      <c r="I1369" s="432">
        <v>46234</v>
      </c>
      <c r="J1369" s="125" t="s">
        <v>1520</v>
      </c>
      <c r="K1369" s="125" t="s">
        <v>222</v>
      </c>
      <c r="L1369" s="125">
        <v>21</v>
      </c>
      <c r="M1369" s="125">
        <v>3</v>
      </c>
      <c r="N1369" s="125">
        <v>4</v>
      </c>
      <c r="O1369" s="125">
        <v>0</v>
      </c>
      <c r="P1369" s="125">
        <v>3</v>
      </c>
      <c r="Q1369" s="125">
        <v>0</v>
      </c>
      <c r="S1369" s="146" t="str">
        <f t="shared" si="130"/>
        <v>Worker-SV2</v>
      </c>
    </row>
    <row r="1370" spans="1:19" x14ac:dyDescent="0.45">
      <c r="A1370" s="144" t="str">
        <f t="shared" si="131"/>
        <v>SV2PCOM007</v>
      </c>
      <c r="B1370" s="143" t="str">
        <f t="shared" si="132"/>
        <v>Jul2026_SV2PCOM007</v>
      </c>
      <c r="C1370" s="143" t="str">
        <f>IF(A1370="","",IF(COUNTIF($B$2:B1369,B1370)&gt;0,"⚠ DUPLICATE","OK"))</f>
        <v>OK</v>
      </c>
      <c r="D1370" s="146" t="str">
        <f>IF($A1370="","",IF(ISNA(_xlfn.XLOOKUP(TRIM($A1370),MASTER_Workers!$B$2:$B$474,MASTER_Workers!$B$2:$B$600)),"Master Missing","OK"))</f>
        <v>OK</v>
      </c>
      <c r="E1370" s="146" t="str">
        <f>IF(A1370="","",IF(COUNTIF(Month_Engine!B:B,TRIM(J1370))&gt;0,"OK","Missing"))</f>
        <v>OK</v>
      </c>
      <c r="F1370" s="146">
        <f t="shared" si="133"/>
        <v>31</v>
      </c>
      <c r="G1370" s="146">
        <f t="shared" si="134"/>
        <v>25</v>
      </c>
      <c r="H1370" s="150" t="str">
        <f t="shared" si="129"/>
        <v>OK</v>
      </c>
      <c r="I1370" s="432">
        <v>46234</v>
      </c>
      <c r="J1370" s="125" t="s">
        <v>1521</v>
      </c>
      <c r="K1370" s="125" t="s">
        <v>228</v>
      </c>
      <c r="L1370" s="125">
        <v>20</v>
      </c>
      <c r="M1370" s="125">
        <v>2</v>
      </c>
      <c r="N1370" s="125">
        <v>4</v>
      </c>
      <c r="O1370" s="125">
        <v>0</v>
      </c>
      <c r="P1370" s="125">
        <v>5</v>
      </c>
      <c r="Q1370" s="125">
        <v>0</v>
      </c>
      <c r="S1370" s="146" t="str">
        <f t="shared" si="130"/>
        <v>Worker-SV2</v>
      </c>
    </row>
    <row r="1371" spans="1:19" x14ac:dyDescent="0.45">
      <c r="A1371" s="144" t="str">
        <f t="shared" si="131"/>
        <v>SV2PCOM008</v>
      </c>
      <c r="B1371" s="143" t="str">
        <f t="shared" si="132"/>
        <v>Jul2026_SV2PCOM008</v>
      </c>
      <c r="C1371" s="143" t="str">
        <f>IF(A1371="","",IF(COUNTIF($B$2:B1370,B1371)&gt;0,"⚠ DUPLICATE","OK"))</f>
        <v>OK</v>
      </c>
      <c r="D1371" s="146" t="str">
        <f>IF($A1371="","",IF(ISNA(_xlfn.XLOOKUP(TRIM($A1371),MASTER_Workers!$B$2:$B$474,MASTER_Workers!$B$2:$B$600)),"Master Missing","OK"))</f>
        <v>OK</v>
      </c>
      <c r="E1371" s="146" t="str">
        <f>IF(A1371="","",IF(COUNTIF(Month_Engine!B:B,TRIM(J1371))&gt;0,"OK","Missing"))</f>
        <v>OK</v>
      </c>
      <c r="F1371" s="146">
        <f t="shared" si="133"/>
        <v>31</v>
      </c>
      <c r="G1371" s="146">
        <f t="shared" si="134"/>
        <v>24</v>
      </c>
      <c r="H1371" s="150" t="str">
        <f t="shared" si="129"/>
        <v>OK</v>
      </c>
      <c r="I1371" s="432">
        <v>46234</v>
      </c>
      <c r="J1371" s="125" t="s">
        <v>1522</v>
      </c>
      <c r="K1371" s="125" t="s">
        <v>230</v>
      </c>
      <c r="L1371" s="125">
        <v>14</v>
      </c>
      <c r="M1371" s="125">
        <v>3</v>
      </c>
      <c r="N1371" s="125">
        <v>4</v>
      </c>
      <c r="O1371" s="125">
        <v>0</v>
      </c>
      <c r="P1371" s="125">
        <v>10</v>
      </c>
      <c r="Q1371" s="125">
        <v>0</v>
      </c>
      <c r="S1371" s="146" t="str">
        <f t="shared" si="130"/>
        <v>Worker-SV2</v>
      </c>
    </row>
    <row r="1372" spans="1:19" x14ac:dyDescent="0.45">
      <c r="A1372" s="144" t="str">
        <f t="shared" si="131"/>
        <v>SV2PCOM009</v>
      </c>
      <c r="B1372" s="143" t="str">
        <f t="shared" si="132"/>
        <v>Jul2026_SV2PCOM009</v>
      </c>
      <c r="C1372" s="143" t="str">
        <f>IF(A1372="","",IF(COUNTIF($B$2:B1371,B1372)&gt;0,"⚠ DUPLICATE","OK"))</f>
        <v>OK</v>
      </c>
      <c r="D1372" s="146" t="str">
        <f>IF($A1372="","",IF(ISNA(_xlfn.XLOOKUP(TRIM($A1372),MASTER_Workers!$B$2:$B$474,MASTER_Workers!$B$2:$B$600)),"Master Missing","OK"))</f>
        <v>OK</v>
      </c>
      <c r="E1372" s="146" t="str">
        <f>IF(A1372="","",IF(COUNTIF(Month_Engine!B:B,TRIM(J1372))&gt;0,"OK","Missing"))</f>
        <v>OK</v>
      </c>
      <c r="F1372" s="146">
        <f t="shared" si="133"/>
        <v>31</v>
      </c>
      <c r="G1372" s="146">
        <f t="shared" si="134"/>
        <v>23</v>
      </c>
      <c r="H1372" s="150" t="str">
        <f t="shared" si="129"/>
        <v>OK</v>
      </c>
      <c r="I1372" s="432">
        <v>46234</v>
      </c>
      <c r="J1372" s="125" t="s">
        <v>1523</v>
      </c>
      <c r="K1372" s="125" t="s">
        <v>232</v>
      </c>
      <c r="L1372" s="125">
        <v>21</v>
      </c>
      <c r="M1372" s="125">
        <v>4</v>
      </c>
      <c r="N1372" s="125">
        <v>4</v>
      </c>
      <c r="O1372" s="125">
        <v>0</v>
      </c>
      <c r="P1372" s="125">
        <v>2</v>
      </c>
      <c r="Q1372" s="125">
        <v>0</v>
      </c>
      <c r="S1372" s="146" t="str">
        <f t="shared" si="130"/>
        <v>Worker-SV2</v>
      </c>
    </row>
    <row r="1373" spans="1:19" x14ac:dyDescent="0.45">
      <c r="A1373" s="144" t="str">
        <f t="shared" si="131"/>
        <v>SV2PCOM010</v>
      </c>
      <c r="B1373" s="143" t="str">
        <f t="shared" si="132"/>
        <v>Jul2026_SV2PCOM010</v>
      </c>
      <c r="C1373" s="143" t="str">
        <f>IF(A1373="","",IF(COUNTIF($B$2:B1372,B1373)&gt;0,"⚠ DUPLICATE","OK"))</f>
        <v>OK</v>
      </c>
      <c r="D1373" s="146" t="str">
        <f>IF($A1373="","",IF(ISNA(_xlfn.XLOOKUP(TRIM($A1373),MASTER_Workers!$B$2:$B$474,MASTER_Workers!$B$2:$B$600)),"Master Missing","OK"))</f>
        <v>OK</v>
      </c>
      <c r="E1373" s="146" t="str">
        <f>IF(A1373="","",IF(COUNTIF(Month_Engine!B:B,TRIM(J1373))&gt;0,"OK","Missing"))</f>
        <v>OK</v>
      </c>
      <c r="F1373" s="146">
        <f t="shared" si="133"/>
        <v>31</v>
      </c>
      <c r="G1373" s="146">
        <f t="shared" si="134"/>
        <v>21</v>
      </c>
      <c r="H1373" s="150" t="str">
        <f t="shared" si="129"/>
        <v>OK</v>
      </c>
      <c r="I1373" s="432">
        <v>46234</v>
      </c>
      <c r="J1373" s="125" t="s">
        <v>1524</v>
      </c>
      <c r="K1373" s="125" t="s">
        <v>255</v>
      </c>
      <c r="L1373" s="125">
        <v>21</v>
      </c>
      <c r="M1373" s="125">
        <v>6</v>
      </c>
      <c r="N1373" s="125">
        <v>4</v>
      </c>
      <c r="O1373" s="125">
        <v>0</v>
      </c>
      <c r="P1373" s="125">
        <v>0</v>
      </c>
      <c r="Q1373" s="125">
        <v>0</v>
      </c>
      <c r="S1373" s="146" t="str">
        <f t="shared" si="130"/>
        <v>Worker-SV2</v>
      </c>
    </row>
    <row r="1374" spans="1:19" x14ac:dyDescent="0.45">
      <c r="A1374" s="144" t="str">
        <f t="shared" si="131"/>
        <v>SV2PCOM011</v>
      </c>
      <c r="B1374" s="143" t="str">
        <f t="shared" si="132"/>
        <v>Jul2026_SV2PCOM011</v>
      </c>
      <c r="C1374" s="143" t="str">
        <f>IF(A1374="","",IF(COUNTIF($B$2:B1373,B1374)&gt;0,"⚠ DUPLICATE","OK"))</f>
        <v>OK</v>
      </c>
      <c r="D1374" s="146" t="str">
        <f>IF($A1374="","",IF(ISNA(_xlfn.XLOOKUP(TRIM($A1374),MASTER_Workers!$B$2:$B$474,MASTER_Workers!$B$2:$B$600)),"Master Missing","OK"))</f>
        <v>OK</v>
      </c>
      <c r="E1374" s="146" t="str">
        <f>IF(A1374="","",IF(COUNTIF(Month_Engine!B:B,TRIM(J1374))&gt;0,"OK","Missing"))</f>
        <v>OK</v>
      </c>
      <c r="F1374" s="146">
        <f t="shared" si="133"/>
        <v>31</v>
      </c>
      <c r="G1374" s="146">
        <f t="shared" si="134"/>
        <v>27</v>
      </c>
      <c r="H1374" s="150" t="str">
        <f t="shared" si="129"/>
        <v>OK</v>
      </c>
      <c r="I1374" s="432">
        <v>46234</v>
      </c>
      <c r="J1374" s="125" t="s">
        <v>1525</v>
      </c>
      <c r="K1374" s="125" t="s">
        <v>1526</v>
      </c>
      <c r="L1374" s="125">
        <v>27</v>
      </c>
      <c r="M1374" s="125">
        <v>0</v>
      </c>
      <c r="N1374" s="125">
        <v>4</v>
      </c>
      <c r="O1374" s="125">
        <v>0</v>
      </c>
      <c r="P1374" s="125">
        <v>0</v>
      </c>
      <c r="Q1374" s="125">
        <v>0</v>
      </c>
      <c r="S1374" s="146" t="str">
        <f t="shared" si="130"/>
        <v>Worker-SV2</v>
      </c>
    </row>
    <row r="1375" spans="1:19" x14ac:dyDescent="0.45">
      <c r="A1375" s="144" t="str">
        <f t="shared" si="131"/>
        <v>SV2PCOM012</v>
      </c>
      <c r="B1375" s="143" t="str">
        <f t="shared" si="132"/>
        <v>Jul2026_SV2PCOM012</v>
      </c>
      <c r="C1375" s="143" t="str">
        <f>IF(A1375="","",IF(COUNTIF($B$2:B1374,B1375)&gt;0,"⚠ DUPLICATE","OK"))</f>
        <v>OK</v>
      </c>
      <c r="D1375" s="146" t="str">
        <f>IF($A1375="","",IF(ISNA(_xlfn.XLOOKUP(TRIM($A1375),MASTER_Workers!$B$2:$B$474,MASTER_Workers!$B$2:$B$600)),"Master Missing","OK"))</f>
        <v>OK</v>
      </c>
      <c r="E1375" s="146" t="str">
        <f>IF(A1375="","",IF(COUNTIF(Month_Engine!B:B,TRIM(J1375))&gt;0,"OK","Missing"))</f>
        <v>OK</v>
      </c>
      <c r="F1375" s="146">
        <f t="shared" si="133"/>
        <v>31</v>
      </c>
      <c r="G1375" s="146">
        <f t="shared" si="134"/>
        <v>13</v>
      </c>
      <c r="H1375" s="150" t="str">
        <f t="shared" si="129"/>
        <v>OK</v>
      </c>
      <c r="I1375" s="432">
        <v>46234</v>
      </c>
      <c r="J1375" s="125" t="s">
        <v>1527</v>
      </c>
      <c r="K1375" s="125" t="s">
        <v>272</v>
      </c>
      <c r="L1375" s="125">
        <v>13</v>
      </c>
      <c r="M1375" s="125">
        <v>14</v>
      </c>
      <c r="N1375" s="125">
        <v>4</v>
      </c>
      <c r="O1375" s="125">
        <v>0</v>
      </c>
      <c r="P1375" s="125">
        <v>0</v>
      </c>
      <c r="Q1375" s="125">
        <v>0</v>
      </c>
      <c r="S1375" s="146" t="str">
        <f t="shared" si="130"/>
        <v>Worker-SV2</v>
      </c>
    </row>
    <row r="1376" spans="1:19" x14ac:dyDescent="0.45">
      <c r="A1376" s="144" t="str">
        <f t="shared" si="131"/>
        <v>SV2PCOM013</v>
      </c>
      <c r="B1376" s="143" t="str">
        <f t="shared" si="132"/>
        <v>Jul2026_SV2PCOM013</v>
      </c>
      <c r="C1376" s="143" t="str">
        <f>IF(A1376="","",IF(COUNTIF($B$2:B1375,B1376)&gt;0,"⚠ DUPLICATE","OK"))</f>
        <v>OK</v>
      </c>
      <c r="D1376" s="146" t="str">
        <f>IF($A1376="","",IF(ISNA(_xlfn.XLOOKUP(TRIM($A1376),MASTER_Workers!$B$2:$B$474,MASTER_Workers!$B$2:$B$600)),"Master Missing","OK"))</f>
        <v>OK</v>
      </c>
      <c r="E1376" s="146" t="str">
        <f>IF(A1376="","",IF(COUNTIF(Month_Engine!B:B,TRIM(J1376))&gt;0,"OK","Missing"))</f>
        <v>OK</v>
      </c>
      <c r="F1376" s="146">
        <f t="shared" si="133"/>
        <v>31</v>
      </c>
      <c r="G1376" s="146">
        <f t="shared" si="134"/>
        <v>22.5</v>
      </c>
      <c r="H1376" s="150" t="str">
        <f t="shared" si="129"/>
        <v>OK</v>
      </c>
      <c r="I1376" s="432">
        <v>46234</v>
      </c>
      <c r="J1376" s="125" t="s">
        <v>1528</v>
      </c>
      <c r="K1376" s="125" t="s">
        <v>274</v>
      </c>
      <c r="L1376" s="125">
        <v>22.5</v>
      </c>
      <c r="M1376" s="125">
        <v>4.5</v>
      </c>
      <c r="N1376" s="125">
        <v>4</v>
      </c>
      <c r="O1376" s="125">
        <v>0</v>
      </c>
      <c r="P1376" s="125">
        <v>0</v>
      </c>
      <c r="Q1376" s="125">
        <v>0</v>
      </c>
      <c r="S1376" s="146" t="str">
        <f t="shared" si="130"/>
        <v>Worker-SV2</v>
      </c>
    </row>
    <row r="1377" spans="1:19" x14ac:dyDescent="0.45">
      <c r="A1377" s="144" t="str">
        <f t="shared" si="131"/>
        <v>SV2PCOM015</v>
      </c>
      <c r="B1377" s="143" t="str">
        <f t="shared" si="132"/>
        <v>Jul2026_SV2PCOM015</v>
      </c>
      <c r="C1377" s="143" t="str">
        <f>IF(A1377="","",IF(COUNTIF($B$2:B1376,B1377)&gt;0,"⚠ DUPLICATE","OK"))</f>
        <v>OK</v>
      </c>
      <c r="D1377" s="146" t="str">
        <f>IF($A1377="","",IF(ISNA(_xlfn.XLOOKUP(TRIM($A1377),MASTER_Workers!$B$2:$B$474,MASTER_Workers!$B$2:$B$600)),"Master Missing","OK"))</f>
        <v>OK</v>
      </c>
      <c r="E1377" s="146" t="str">
        <f>IF(A1377="","",IF(COUNTIF(Month_Engine!B:B,TRIM(J1377))&gt;0,"OK","Missing"))</f>
        <v>OK</v>
      </c>
      <c r="F1377" s="146">
        <f t="shared" si="133"/>
        <v>31</v>
      </c>
      <c r="G1377" s="146">
        <f t="shared" si="134"/>
        <v>24</v>
      </c>
      <c r="H1377" s="150" t="str">
        <f t="shared" si="129"/>
        <v>OK</v>
      </c>
      <c r="I1377" s="432">
        <v>46234</v>
      </c>
      <c r="J1377" s="125" t="s">
        <v>1531</v>
      </c>
      <c r="K1377" s="125" t="s">
        <v>278</v>
      </c>
      <c r="L1377" s="125">
        <v>21</v>
      </c>
      <c r="M1377" s="125">
        <v>3</v>
      </c>
      <c r="N1377" s="125">
        <v>4</v>
      </c>
      <c r="O1377" s="125">
        <v>0</v>
      </c>
      <c r="P1377" s="125">
        <v>3</v>
      </c>
      <c r="Q1377" s="125">
        <v>0</v>
      </c>
      <c r="S1377" s="146" t="str">
        <f t="shared" si="130"/>
        <v>Worker-SV2</v>
      </c>
    </row>
    <row r="1378" spans="1:19" x14ac:dyDescent="0.45">
      <c r="A1378" s="144" t="str">
        <f t="shared" si="131"/>
        <v>SV2PCOM016</v>
      </c>
      <c r="B1378" s="143" t="str">
        <f t="shared" si="132"/>
        <v>Jul2026_SV2PCOM016</v>
      </c>
      <c r="C1378" s="143" t="str">
        <f>IF(A1378="","",IF(COUNTIF($B$2:B1377,B1378)&gt;0,"⚠ DUPLICATE","OK"))</f>
        <v>OK</v>
      </c>
      <c r="D1378" s="146" t="str">
        <f>IF($A1378="","",IF(ISNA(_xlfn.XLOOKUP(TRIM($A1378),MASTER_Workers!$B$2:$B$474,MASTER_Workers!$B$2:$B$600)),"Master Missing","OK"))</f>
        <v>OK</v>
      </c>
      <c r="E1378" s="146" t="str">
        <f>IF(A1378="","",IF(COUNTIF(Month_Engine!B:B,TRIM(J1378))&gt;0,"OK","Missing"))</f>
        <v>OK</v>
      </c>
      <c r="F1378" s="146">
        <f t="shared" si="133"/>
        <v>31</v>
      </c>
      <c r="G1378" s="146">
        <f t="shared" si="134"/>
        <v>22</v>
      </c>
      <c r="H1378" s="150" t="str">
        <f t="shared" si="129"/>
        <v>OK</v>
      </c>
      <c r="I1378" s="432">
        <v>46234</v>
      </c>
      <c r="J1378" s="125" t="s">
        <v>1532</v>
      </c>
      <c r="K1378" s="125" t="s">
        <v>280</v>
      </c>
      <c r="L1378" s="125">
        <v>22</v>
      </c>
      <c r="M1378" s="125">
        <v>5</v>
      </c>
      <c r="N1378" s="125">
        <v>4</v>
      </c>
      <c r="O1378" s="125">
        <v>0</v>
      </c>
      <c r="P1378" s="125">
        <v>0</v>
      </c>
      <c r="Q1378" s="125">
        <v>0</v>
      </c>
      <c r="S1378" s="146" t="str">
        <f t="shared" si="130"/>
        <v>Worker-SV2</v>
      </c>
    </row>
    <row r="1379" spans="1:19" x14ac:dyDescent="0.45">
      <c r="A1379" s="144" t="str">
        <f t="shared" si="131"/>
        <v>SV2PCOM017</v>
      </c>
      <c r="B1379" s="143" t="str">
        <f t="shared" si="132"/>
        <v>Jul2026_SV2PCOM017</v>
      </c>
      <c r="C1379" s="143" t="str">
        <f>IF(A1379="","",IF(COUNTIF($B$2:B1378,B1379)&gt;0,"⚠ DUPLICATE","OK"))</f>
        <v>OK</v>
      </c>
      <c r="D1379" s="146" t="str">
        <f>IF($A1379="","",IF(ISNA(_xlfn.XLOOKUP(TRIM($A1379),MASTER_Workers!$B$2:$B$474,MASTER_Workers!$B$2:$B$600)),"Master Missing","OK"))</f>
        <v>OK</v>
      </c>
      <c r="E1379" s="146" t="str">
        <f>IF(A1379="","",IF(COUNTIF(Month_Engine!B:B,TRIM(J1379))&gt;0,"OK","Missing"))</f>
        <v>OK</v>
      </c>
      <c r="F1379" s="146">
        <f t="shared" si="133"/>
        <v>31</v>
      </c>
      <c r="G1379" s="146">
        <f t="shared" si="134"/>
        <v>23</v>
      </c>
      <c r="H1379" s="150" t="str">
        <f t="shared" si="129"/>
        <v>OK</v>
      </c>
      <c r="I1379" s="432">
        <v>46234</v>
      </c>
      <c r="J1379" s="125" t="s">
        <v>1533</v>
      </c>
      <c r="K1379" s="125" t="s">
        <v>282</v>
      </c>
      <c r="L1379" s="125">
        <v>23</v>
      </c>
      <c r="M1379" s="125">
        <v>4</v>
      </c>
      <c r="N1379" s="125">
        <v>4</v>
      </c>
      <c r="O1379" s="125">
        <v>0</v>
      </c>
      <c r="P1379" s="125">
        <v>0</v>
      </c>
      <c r="Q1379" s="125">
        <v>0</v>
      </c>
      <c r="S1379" s="146" t="str">
        <f t="shared" si="130"/>
        <v>Worker-SV2</v>
      </c>
    </row>
    <row r="1380" spans="1:19" x14ac:dyDescent="0.45">
      <c r="A1380" s="144" t="str">
        <f t="shared" si="131"/>
        <v>SV2PCOM018</v>
      </c>
      <c r="B1380" s="143" t="str">
        <f t="shared" si="132"/>
        <v>Jul2026_SV2PCOM018</v>
      </c>
      <c r="C1380" s="143" t="str">
        <f>IF(A1380="","",IF(COUNTIF($B$2:B1379,B1380)&gt;0,"⚠ DUPLICATE","OK"))</f>
        <v>OK</v>
      </c>
      <c r="D1380" s="146" t="str">
        <f>IF($A1380="","",IF(ISNA(_xlfn.XLOOKUP(TRIM($A1380),MASTER_Workers!$B$2:$B$474,MASTER_Workers!$B$2:$B$600)),"Master Missing","OK"))</f>
        <v>OK</v>
      </c>
      <c r="E1380" s="146" t="str">
        <f>IF(A1380="","",IF(COUNTIF(Month_Engine!B:B,TRIM(J1380))&gt;0,"OK","Missing"))</f>
        <v>OK</v>
      </c>
      <c r="F1380" s="146">
        <f t="shared" si="133"/>
        <v>31</v>
      </c>
      <c r="G1380" s="146">
        <f t="shared" si="134"/>
        <v>11</v>
      </c>
      <c r="H1380" s="150" t="str">
        <f t="shared" si="129"/>
        <v>OK</v>
      </c>
      <c r="I1380" s="432">
        <v>46234</v>
      </c>
      <c r="J1380" s="125" t="s">
        <v>1534</v>
      </c>
      <c r="K1380" s="125" t="s">
        <v>2426</v>
      </c>
      <c r="L1380" s="125">
        <v>11</v>
      </c>
      <c r="M1380" s="125">
        <v>16</v>
      </c>
      <c r="N1380" s="125">
        <v>4</v>
      </c>
      <c r="O1380" s="125">
        <v>0</v>
      </c>
      <c r="P1380" s="125">
        <v>0</v>
      </c>
      <c r="Q1380" s="125">
        <v>0</v>
      </c>
      <c r="S1380" s="146" t="str">
        <f t="shared" si="130"/>
        <v>Worker-SV2</v>
      </c>
    </row>
    <row r="1381" spans="1:19" x14ac:dyDescent="0.45">
      <c r="A1381" s="144" t="str">
        <f t="shared" si="131"/>
        <v>SV2PCOM019</v>
      </c>
      <c r="B1381" s="143" t="str">
        <f t="shared" si="132"/>
        <v>Jul2026_SV2PCOM019</v>
      </c>
      <c r="C1381" s="143" t="str">
        <f>IF(A1381="","",IF(COUNTIF($B$2:B1380,B1381)&gt;0,"⚠ DUPLICATE","OK"))</f>
        <v>OK</v>
      </c>
      <c r="D1381" s="146" t="str">
        <f>IF($A1381="","",IF(ISNA(_xlfn.XLOOKUP(TRIM($A1381),MASTER_Workers!$B$2:$B$474,MASTER_Workers!$B$2:$B$600)),"Master Missing","OK"))</f>
        <v>OK</v>
      </c>
      <c r="E1381" s="146" t="str">
        <f>IF(A1381="","",IF(COUNTIF(Month_Engine!B:B,TRIM(J1381))&gt;0,"OK","Missing"))</f>
        <v>OK</v>
      </c>
      <c r="F1381" s="146">
        <f t="shared" si="133"/>
        <v>31</v>
      </c>
      <c r="G1381" s="146">
        <f t="shared" si="134"/>
        <v>21</v>
      </c>
      <c r="H1381" s="150" t="str">
        <f t="shared" si="129"/>
        <v>OK</v>
      </c>
      <c r="I1381" s="432">
        <v>46234</v>
      </c>
      <c r="J1381" s="125" t="s">
        <v>1535</v>
      </c>
      <c r="K1381" s="125" t="s">
        <v>1536</v>
      </c>
      <c r="L1381" s="125">
        <v>21</v>
      </c>
      <c r="M1381" s="125">
        <v>6</v>
      </c>
      <c r="N1381" s="125">
        <v>4</v>
      </c>
      <c r="O1381" s="125">
        <v>0</v>
      </c>
      <c r="P1381" s="125">
        <v>0</v>
      </c>
      <c r="Q1381" s="125">
        <v>0</v>
      </c>
      <c r="S1381" s="146" t="str">
        <f t="shared" si="130"/>
        <v>Worker-SV2</v>
      </c>
    </row>
    <row r="1382" spans="1:19" x14ac:dyDescent="0.45">
      <c r="A1382" s="144" t="str">
        <f t="shared" si="131"/>
        <v>SV2PCOM020</v>
      </c>
      <c r="B1382" s="143" t="str">
        <f t="shared" si="132"/>
        <v>Jul2026_SV2PCOM020</v>
      </c>
      <c r="C1382" s="143" t="str">
        <f>IF(A1382="","",IF(COUNTIF($B$2:B1381,B1382)&gt;0,"⚠ DUPLICATE","OK"))</f>
        <v>OK</v>
      </c>
      <c r="D1382" s="146" t="str">
        <f>IF($A1382="","",IF(ISNA(_xlfn.XLOOKUP(TRIM($A1382),MASTER_Workers!$B$2:$B$474,MASTER_Workers!$B$2:$B$600)),"Master Missing","OK"))</f>
        <v>OK</v>
      </c>
      <c r="E1382" s="146" t="str">
        <f>IF(A1382="","",IF(COUNTIF(Month_Engine!B:B,TRIM(J1382))&gt;0,"OK","Missing"))</f>
        <v>OK</v>
      </c>
      <c r="F1382" s="146">
        <f t="shared" si="133"/>
        <v>31</v>
      </c>
      <c r="G1382" s="146">
        <f t="shared" si="134"/>
        <v>25</v>
      </c>
      <c r="H1382" s="150" t="str">
        <f t="shared" si="129"/>
        <v>OK</v>
      </c>
      <c r="I1382" s="432">
        <v>46234</v>
      </c>
      <c r="J1382" s="125" t="s">
        <v>1537</v>
      </c>
      <c r="K1382" s="125" t="s">
        <v>311</v>
      </c>
      <c r="L1382" s="125">
        <v>23</v>
      </c>
      <c r="M1382" s="125">
        <v>2</v>
      </c>
      <c r="N1382" s="125">
        <v>4</v>
      </c>
      <c r="O1382" s="125">
        <v>0</v>
      </c>
      <c r="P1382" s="125">
        <v>2</v>
      </c>
      <c r="Q1382" s="125">
        <v>0</v>
      </c>
      <c r="S1382" s="146" t="str">
        <f t="shared" si="130"/>
        <v>Worker-SV2</v>
      </c>
    </row>
    <row r="1383" spans="1:19" x14ac:dyDescent="0.45">
      <c r="A1383" s="144" t="str">
        <f t="shared" si="131"/>
        <v>SV2PCOM021</v>
      </c>
      <c r="B1383" s="143" t="str">
        <f t="shared" si="132"/>
        <v>Jul2026_SV2PCOM021</v>
      </c>
      <c r="C1383" s="143" t="str">
        <f>IF(A1383="","",IF(COUNTIF($B$2:B1382,B1383)&gt;0,"⚠ DUPLICATE","OK"))</f>
        <v>OK</v>
      </c>
      <c r="D1383" s="146" t="str">
        <f>IF($A1383="","",IF(ISNA(_xlfn.XLOOKUP(TRIM($A1383),MASTER_Workers!$B$2:$B$474,MASTER_Workers!$B$2:$B$600)),"Master Missing","OK"))</f>
        <v>OK</v>
      </c>
      <c r="E1383" s="146" t="str">
        <f>IF(A1383="","",IF(COUNTIF(Month_Engine!B:B,TRIM(J1383))&gt;0,"OK","Missing"))</f>
        <v>OK</v>
      </c>
      <c r="F1383" s="146">
        <f t="shared" si="133"/>
        <v>31</v>
      </c>
      <c r="G1383" s="146">
        <f t="shared" si="134"/>
        <v>23</v>
      </c>
      <c r="H1383" s="150" t="str">
        <f t="shared" si="129"/>
        <v>OK</v>
      </c>
      <c r="I1383" s="432">
        <v>46234</v>
      </c>
      <c r="J1383" s="125" t="s">
        <v>1538</v>
      </c>
      <c r="K1383" s="125" t="s">
        <v>313</v>
      </c>
      <c r="L1383" s="125">
        <v>19</v>
      </c>
      <c r="M1383" s="125">
        <v>4</v>
      </c>
      <c r="N1383" s="125">
        <v>4</v>
      </c>
      <c r="O1383" s="125">
        <v>0</v>
      </c>
      <c r="P1383" s="125">
        <v>4</v>
      </c>
      <c r="Q1383" s="125">
        <v>0</v>
      </c>
      <c r="S1383" s="146" t="str">
        <f t="shared" si="130"/>
        <v>Worker-SV2</v>
      </c>
    </row>
    <row r="1384" spans="1:19" x14ac:dyDescent="0.45">
      <c r="A1384" s="144" t="str">
        <f t="shared" si="131"/>
        <v>SV2PCOM022</v>
      </c>
      <c r="B1384" s="143" t="str">
        <f t="shared" si="132"/>
        <v>Jul2026_SV2PCOM022</v>
      </c>
      <c r="C1384" s="143" t="str">
        <f>IF(A1384="","",IF(COUNTIF($B$2:B1383,B1384)&gt;0,"⚠ DUPLICATE","OK"))</f>
        <v>OK</v>
      </c>
      <c r="D1384" s="146" t="str">
        <f>IF($A1384="","",IF(ISNA(_xlfn.XLOOKUP(TRIM($A1384),MASTER_Workers!$B$2:$B$474,MASTER_Workers!$B$2:$B$600)),"Master Missing","OK"))</f>
        <v>OK</v>
      </c>
      <c r="E1384" s="146" t="str">
        <f>IF(A1384="","",IF(COUNTIF(Month_Engine!B:B,TRIM(J1384))&gt;0,"OK","Missing"))</f>
        <v>OK</v>
      </c>
      <c r="F1384" s="146">
        <f t="shared" si="133"/>
        <v>31</v>
      </c>
      <c r="G1384" s="146">
        <f t="shared" si="134"/>
        <v>21</v>
      </c>
      <c r="H1384" s="150" t="str">
        <f t="shared" si="129"/>
        <v>OK</v>
      </c>
      <c r="I1384" s="432">
        <v>46234</v>
      </c>
      <c r="J1384" s="125" t="s">
        <v>1539</v>
      </c>
      <c r="K1384" s="125" t="s">
        <v>165</v>
      </c>
      <c r="L1384" s="125">
        <v>21</v>
      </c>
      <c r="M1384" s="125">
        <v>6</v>
      </c>
      <c r="N1384" s="125">
        <v>4</v>
      </c>
      <c r="O1384" s="125">
        <v>0</v>
      </c>
      <c r="P1384" s="125">
        <v>0</v>
      </c>
      <c r="Q1384" s="125">
        <v>0</v>
      </c>
      <c r="S1384" s="146" t="str">
        <f t="shared" si="130"/>
        <v>Worker-SV2</v>
      </c>
    </row>
    <row r="1385" spans="1:19" x14ac:dyDescent="0.45">
      <c r="A1385" s="144" t="str">
        <f t="shared" si="131"/>
        <v>SV2PCOM023</v>
      </c>
      <c r="B1385" s="143" t="str">
        <f t="shared" si="132"/>
        <v>Jul2026_SV2PCOM023</v>
      </c>
      <c r="C1385" s="143" t="str">
        <f>IF(A1385="","",IF(COUNTIF($B$2:B1384,B1385)&gt;0,"⚠ DUPLICATE","OK"))</f>
        <v>OK</v>
      </c>
      <c r="D1385" s="146" t="str">
        <f>IF($A1385="","",IF(ISNA(_xlfn.XLOOKUP(TRIM($A1385),MASTER_Workers!$B$2:$B$474,MASTER_Workers!$B$2:$B$600)),"Master Missing","OK"))</f>
        <v>OK</v>
      </c>
      <c r="E1385" s="146" t="str">
        <f>IF(A1385="","",IF(COUNTIF(Month_Engine!B:B,TRIM(J1385))&gt;0,"OK","Missing"))</f>
        <v>OK</v>
      </c>
      <c r="F1385" s="146">
        <f t="shared" si="133"/>
        <v>31</v>
      </c>
      <c r="G1385" s="146">
        <f t="shared" si="134"/>
        <v>24</v>
      </c>
      <c r="H1385" s="150" t="str">
        <f t="shared" si="129"/>
        <v>OK</v>
      </c>
      <c r="I1385" s="432">
        <v>46234</v>
      </c>
      <c r="J1385" s="125" t="s">
        <v>1540</v>
      </c>
      <c r="K1385" s="125" t="s">
        <v>1541</v>
      </c>
      <c r="L1385" s="125">
        <v>21</v>
      </c>
      <c r="M1385" s="125">
        <v>3</v>
      </c>
      <c r="N1385" s="125">
        <v>4</v>
      </c>
      <c r="O1385" s="125">
        <v>0</v>
      </c>
      <c r="P1385" s="125">
        <v>3</v>
      </c>
      <c r="Q1385" s="125">
        <v>0</v>
      </c>
      <c r="S1385" s="146" t="str">
        <f t="shared" si="130"/>
        <v>Worker-SV2</v>
      </c>
    </row>
    <row r="1386" spans="1:19" x14ac:dyDescent="0.45">
      <c r="A1386" s="144" t="str">
        <f t="shared" si="131"/>
        <v>SV2PCOM024</v>
      </c>
      <c r="B1386" s="143" t="str">
        <f t="shared" si="132"/>
        <v>Jul2026_SV2PCOM024</v>
      </c>
      <c r="C1386" s="143" t="str">
        <f>IF(A1386="","",IF(COUNTIF($B$2:B1385,B1386)&gt;0,"⚠ DUPLICATE","OK"))</f>
        <v>OK</v>
      </c>
      <c r="D1386" s="146" t="str">
        <f>IF($A1386="","",IF(ISNA(_xlfn.XLOOKUP(TRIM($A1386),MASTER_Workers!$B$2:$B$474,MASTER_Workers!$B$2:$B$600)),"Master Missing","OK"))</f>
        <v>OK</v>
      </c>
      <c r="E1386" s="146" t="str">
        <f>IF(A1386="","",IF(COUNTIF(Month_Engine!B:B,TRIM(J1386))&gt;0,"OK","Missing"))</f>
        <v>OK</v>
      </c>
      <c r="F1386" s="146">
        <f t="shared" si="133"/>
        <v>31</v>
      </c>
      <c r="G1386" s="146">
        <f t="shared" si="134"/>
        <v>24</v>
      </c>
      <c r="H1386" s="150" t="str">
        <f t="shared" si="129"/>
        <v>OK</v>
      </c>
      <c r="I1386" s="432">
        <v>46234</v>
      </c>
      <c r="J1386" s="125" t="s">
        <v>1542</v>
      </c>
      <c r="K1386" s="125" t="s">
        <v>170</v>
      </c>
      <c r="L1386" s="125">
        <v>22</v>
      </c>
      <c r="M1386" s="125">
        <v>3</v>
      </c>
      <c r="N1386" s="125">
        <v>4</v>
      </c>
      <c r="O1386" s="125">
        <v>0</v>
      </c>
      <c r="P1386" s="125">
        <v>2</v>
      </c>
      <c r="Q1386" s="125">
        <v>0</v>
      </c>
      <c r="S1386" s="146" t="str">
        <f t="shared" si="130"/>
        <v>Worker-SV2</v>
      </c>
    </row>
    <row r="1387" spans="1:19" x14ac:dyDescent="0.45">
      <c r="A1387" s="144" t="str">
        <f t="shared" si="131"/>
        <v>SV2PCOM025</v>
      </c>
      <c r="B1387" s="143" t="str">
        <f t="shared" si="132"/>
        <v>Jul2026_SV2PCOM025</v>
      </c>
      <c r="C1387" s="143" t="str">
        <f>IF(A1387="","",IF(COUNTIF($B$2:B1386,B1387)&gt;0,"⚠ DUPLICATE","OK"))</f>
        <v>OK</v>
      </c>
      <c r="D1387" s="146" t="str">
        <f>IF($A1387="","",IF(ISNA(_xlfn.XLOOKUP(TRIM($A1387),MASTER_Workers!$B$2:$B$474,MASTER_Workers!$B$2:$B$600)),"Master Missing","OK"))</f>
        <v>OK</v>
      </c>
      <c r="E1387" s="146" t="str">
        <f>IF(A1387="","",IF(COUNTIF(Month_Engine!B:B,TRIM(J1387))&gt;0,"OK","Missing"))</f>
        <v>OK</v>
      </c>
      <c r="F1387" s="146">
        <f t="shared" si="133"/>
        <v>31</v>
      </c>
      <c r="G1387" s="146">
        <f t="shared" si="134"/>
        <v>24</v>
      </c>
      <c r="H1387" s="150" t="str">
        <f t="shared" si="129"/>
        <v>OK</v>
      </c>
      <c r="I1387" s="432">
        <v>46234</v>
      </c>
      <c r="J1387" s="125" t="s">
        <v>1543</v>
      </c>
      <c r="K1387" s="125" t="s">
        <v>175</v>
      </c>
      <c r="L1387" s="125">
        <v>20</v>
      </c>
      <c r="M1387" s="125">
        <v>3</v>
      </c>
      <c r="N1387" s="125">
        <v>4</v>
      </c>
      <c r="O1387" s="125">
        <v>0</v>
      </c>
      <c r="P1387" s="125">
        <v>4</v>
      </c>
      <c r="Q1387" s="125">
        <v>0</v>
      </c>
      <c r="S1387" s="146" t="str">
        <f t="shared" si="130"/>
        <v>Worker-SV2</v>
      </c>
    </row>
    <row r="1388" spans="1:19" x14ac:dyDescent="0.45">
      <c r="A1388" s="144" t="str">
        <f t="shared" si="131"/>
        <v>SV2PCOM026</v>
      </c>
      <c r="B1388" s="143" t="str">
        <f t="shared" si="132"/>
        <v>Jul2026_SV2PCOM026</v>
      </c>
      <c r="C1388" s="143" t="str">
        <f>IF(A1388="","",IF(COUNTIF($B$2:B1387,B1388)&gt;0,"⚠ DUPLICATE","OK"))</f>
        <v>OK</v>
      </c>
      <c r="D1388" s="146" t="str">
        <f>IF($A1388="","",IF(ISNA(_xlfn.XLOOKUP(TRIM($A1388),MASTER_Workers!$B$2:$B$474,MASTER_Workers!$B$2:$B$600)),"Master Missing","OK"))</f>
        <v>OK</v>
      </c>
      <c r="E1388" s="146" t="str">
        <f>IF(A1388="","",IF(COUNTIF(Month_Engine!B:B,TRIM(J1388))&gt;0,"OK","Missing"))</f>
        <v>OK</v>
      </c>
      <c r="F1388" s="146">
        <f t="shared" si="133"/>
        <v>31</v>
      </c>
      <c r="G1388" s="146">
        <f t="shared" si="134"/>
        <v>25</v>
      </c>
      <c r="H1388" s="150" t="str">
        <f t="shared" si="129"/>
        <v>OK</v>
      </c>
      <c r="I1388" s="432">
        <v>46234</v>
      </c>
      <c r="J1388" s="125" t="s">
        <v>1544</v>
      </c>
      <c r="K1388" s="125" t="s">
        <v>1545</v>
      </c>
      <c r="L1388" s="125">
        <v>22</v>
      </c>
      <c r="M1388" s="125">
        <v>2</v>
      </c>
      <c r="N1388" s="125">
        <v>4</v>
      </c>
      <c r="O1388" s="125">
        <v>0</v>
      </c>
      <c r="P1388" s="125">
        <v>3</v>
      </c>
      <c r="Q1388" s="125">
        <v>0</v>
      </c>
      <c r="S1388" s="146" t="str">
        <f t="shared" si="130"/>
        <v>Worker-SV2</v>
      </c>
    </row>
    <row r="1389" spans="1:19" x14ac:dyDescent="0.45">
      <c r="A1389" s="144" t="str">
        <f t="shared" si="131"/>
        <v>SV2PCOM027</v>
      </c>
      <c r="B1389" s="143" t="str">
        <f t="shared" si="132"/>
        <v>Jul2026_SV2PCOM027</v>
      </c>
      <c r="C1389" s="143" t="str">
        <f>IF(A1389="","",IF(COUNTIF($B$2:B1388,B1389)&gt;0,"⚠ DUPLICATE","OK"))</f>
        <v>OK</v>
      </c>
      <c r="D1389" s="146" t="str">
        <f>IF($A1389="","",IF(ISNA(_xlfn.XLOOKUP(TRIM($A1389),MASTER_Workers!$B$2:$B$474,MASTER_Workers!$B$2:$B$600)),"Master Missing","OK"))</f>
        <v>OK</v>
      </c>
      <c r="E1389" s="146" t="str">
        <f>IF(A1389="","",IF(COUNTIF(Month_Engine!B:B,TRIM(J1389))&gt;0,"OK","Missing"))</f>
        <v>OK</v>
      </c>
      <c r="F1389" s="146">
        <f t="shared" si="133"/>
        <v>31</v>
      </c>
      <c r="G1389" s="146">
        <f t="shared" si="134"/>
        <v>12</v>
      </c>
      <c r="H1389" s="150" t="str">
        <f t="shared" si="129"/>
        <v>OK</v>
      </c>
      <c r="I1389" s="432">
        <v>46234</v>
      </c>
      <c r="J1389" s="125" t="s">
        <v>1546</v>
      </c>
      <c r="K1389" s="125" t="s">
        <v>1547</v>
      </c>
      <c r="L1389" s="125">
        <v>12</v>
      </c>
      <c r="M1389" s="125">
        <v>15</v>
      </c>
      <c r="N1389" s="125">
        <v>4</v>
      </c>
      <c r="O1389" s="125">
        <v>0</v>
      </c>
      <c r="P1389" s="125">
        <v>0</v>
      </c>
      <c r="Q1389" s="125">
        <v>0</v>
      </c>
      <c r="S1389" s="146" t="str">
        <f t="shared" si="130"/>
        <v>Worker-SV2</v>
      </c>
    </row>
    <row r="1390" spans="1:19" x14ac:dyDescent="0.45">
      <c r="A1390" s="144" t="str">
        <f t="shared" si="131"/>
        <v>SV2PCOM028</v>
      </c>
      <c r="B1390" s="143" t="str">
        <f t="shared" si="132"/>
        <v>Jul2026_SV2PCOM028</v>
      </c>
      <c r="C1390" s="143" t="str">
        <f>IF(A1390="","",IF(COUNTIF($B$2:B1389,B1390)&gt;0,"⚠ DUPLICATE","OK"))</f>
        <v>OK</v>
      </c>
      <c r="D1390" s="146" t="str">
        <f>IF($A1390="","",IF(ISNA(_xlfn.XLOOKUP(TRIM($A1390),MASTER_Workers!$B$2:$B$474,MASTER_Workers!$B$2:$B$600)),"Master Missing","OK"))</f>
        <v>OK</v>
      </c>
      <c r="E1390" s="146" t="str">
        <f>IF(A1390="","",IF(COUNTIF(Month_Engine!B:B,TRIM(J1390))&gt;0,"OK","Missing"))</f>
        <v>OK</v>
      </c>
      <c r="F1390" s="146">
        <f t="shared" si="133"/>
        <v>31</v>
      </c>
      <c r="G1390" s="146">
        <f t="shared" si="134"/>
        <v>27</v>
      </c>
      <c r="H1390" s="150" t="str">
        <f t="shared" si="129"/>
        <v>OK</v>
      </c>
      <c r="I1390" s="432">
        <v>46234</v>
      </c>
      <c r="J1390" s="125" t="s">
        <v>1548</v>
      </c>
      <c r="K1390" s="125" t="s">
        <v>183</v>
      </c>
      <c r="L1390" s="125">
        <v>23</v>
      </c>
      <c r="M1390" s="125">
        <v>0</v>
      </c>
      <c r="N1390" s="125">
        <v>4</v>
      </c>
      <c r="O1390" s="125">
        <v>0</v>
      </c>
      <c r="P1390" s="125">
        <v>4</v>
      </c>
      <c r="Q1390" s="125">
        <v>0</v>
      </c>
      <c r="S1390" s="146" t="str">
        <f t="shared" si="130"/>
        <v>Worker-SV2</v>
      </c>
    </row>
    <row r="1391" spans="1:19" x14ac:dyDescent="0.45">
      <c r="A1391" s="144" t="str">
        <f t="shared" si="131"/>
        <v>SV2PCOM029</v>
      </c>
      <c r="B1391" s="143" t="str">
        <f t="shared" si="132"/>
        <v>Jul2026_SV2PCOM029</v>
      </c>
      <c r="C1391" s="143" t="str">
        <f>IF(A1391="","",IF(COUNTIF($B$2:B1390,B1391)&gt;0,"⚠ DUPLICATE","OK"))</f>
        <v>OK</v>
      </c>
      <c r="D1391" s="146" t="str">
        <f>IF($A1391="","",IF(ISNA(_xlfn.XLOOKUP(TRIM($A1391),MASTER_Workers!$B$2:$B$474,MASTER_Workers!$B$2:$B$600)),"Master Missing","OK"))</f>
        <v>OK</v>
      </c>
      <c r="E1391" s="146" t="str">
        <f>IF(A1391="","",IF(COUNTIF(Month_Engine!B:B,TRIM(J1391))&gt;0,"OK","Missing"))</f>
        <v>OK</v>
      </c>
      <c r="F1391" s="146">
        <f t="shared" si="133"/>
        <v>31</v>
      </c>
      <c r="G1391" s="146">
        <f t="shared" si="134"/>
        <v>24</v>
      </c>
      <c r="H1391" s="150" t="str">
        <f t="shared" si="129"/>
        <v>OK</v>
      </c>
      <c r="I1391" s="432">
        <v>46234</v>
      </c>
      <c r="J1391" s="125" t="s">
        <v>1549</v>
      </c>
      <c r="K1391" s="125" t="s">
        <v>187</v>
      </c>
      <c r="L1391" s="125">
        <v>21</v>
      </c>
      <c r="M1391" s="125">
        <v>3</v>
      </c>
      <c r="N1391" s="125">
        <v>4</v>
      </c>
      <c r="O1391" s="125">
        <v>0</v>
      </c>
      <c r="P1391" s="125">
        <v>3</v>
      </c>
      <c r="Q1391" s="125">
        <v>0</v>
      </c>
      <c r="S1391" s="146" t="str">
        <f t="shared" si="130"/>
        <v>Worker-SV2</v>
      </c>
    </row>
    <row r="1392" spans="1:19" x14ac:dyDescent="0.45">
      <c r="A1392" s="144" t="str">
        <f t="shared" si="131"/>
        <v>SV2PCOM030</v>
      </c>
      <c r="B1392" s="143" t="str">
        <f t="shared" si="132"/>
        <v>Jul2026_SV2PCOM030</v>
      </c>
      <c r="C1392" s="143" t="str">
        <f>IF(A1392="","",IF(COUNTIF($B$2:B1391,B1392)&gt;0,"⚠ DUPLICATE","OK"))</f>
        <v>OK</v>
      </c>
      <c r="D1392" s="146" t="str">
        <f>IF($A1392="","",IF(ISNA(_xlfn.XLOOKUP(TRIM($A1392),MASTER_Workers!$B$2:$B$474,MASTER_Workers!$B$2:$B$600)),"Master Missing","OK"))</f>
        <v>OK</v>
      </c>
      <c r="E1392" s="146" t="str">
        <f>IF(A1392="","",IF(COUNTIF(Month_Engine!B:B,TRIM(J1392))&gt;0,"OK","Missing"))</f>
        <v>OK</v>
      </c>
      <c r="F1392" s="146">
        <f t="shared" si="133"/>
        <v>31</v>
      </c>
      <c r="G1392" s="146">
        <f t="shared" si="134"/>
        <v>21</v>
      </c>
      <c r="H1392" s="150" t="str">
        <f t="shared" si="129"/>
        <v>OK</v>
      </c>
      <c r="I1392" s="432">
        <v>46234</v>
      </c>
      <c r="J1392" s="125" t="s">
        <v>1550</v>
      </c>
      <c r="K1392" s="125" t="s">
        <v>189</v>
      </c>
      <c r="L1392" s="125">
        <v>21</v>
      </c>
      <c r="M1392" s="125">
        <v>6</v>
      </c>
      <c r="N1392" s="125">
        <v>4</v>
      </c>
      <c r="O1392" s="125">
        <v>0</v>
      </c>
      <c r="P1392" s="125">
        <v>0</v>
      </c>
      <c r="Q1392" s="125">
        <v>0</v>
      </c>
      <c r="S1392" s="146" t="str">
        <f t="shared" si="130"/>
        <v>Worker-SV2</v>
      </c>
    </row>
    <row r="1393" spans="1:19" x14ac:dyDescent="0.45">
      <c r="A1393" s="144" t="str">
        <f t="shared" si="131"/>
        <v>SV2PCOM031</v>
      </c>
      <c r="B1393" s="143" t="str">
        <f t="shared" si="132"/>
        <v>Jul2026_SV2PCOM031</v>
      </c>
      <c r="C1393" s="143" t="str">
        <f>IF(A1393="","",IF(COUNTIF($B$2:B1392,B1393)&gt;0,"⚠ DUPLICATE","OK"))</f>
        <v>OK</v>
      </c>
      <c r="D1393" s="146" t="str">
        <f>IF($A1393="","",IF(ISNA(_xlfn.XLOOKUP(TRIM($A1393),MASTER_Workers!$B$2:$B$474,MASTER_Workers!$B$2:$B$600)),"Master Missing","OK"))</f>
        <v>OK</v>
      </c>
      <c r="E1393" s="146" t="str">
        <f>IF(A1393="","",IF(COUNTIF(Month_Engine!B:B,TRIM(J1393))&gt;0,"OK","Missing"))</f>
        <v>OK</v>
      </c>
      <c r="F1393" s="146">
        <f t="shared" si="133"/>
        <v>31</v>
      </c>
      <c r="G1393" s="146">
        <f t="shared" si="134"/>
        <v>25</v>
      </c>
      <c r="H1393" s="150" t="str">
        <f t="shared" si="129"/>
        <v>OK</v>
      </c>
      <c r="I1393" s="432">
        <v>46234</v>
      </c>
      <c r="J1393" s="125" t="s">
        <v>1551</v>
      </c>
      <c r="K1393" s="125" t="s">
        <v>191</v>
      </c>
      <c r="L1393" s="125">
        <v>19</v>
      </c>
      <c r="M1393" s="125">
        <v>2</v>
      </c>
      <c r="N1393" s="125">
        <v>4</v>
      </c>
      <c r="O1393" s="125">
        <v>0</v>
      </c>
      <c r="P1393" s="125">
        <v>6</v>
      </c>
      <c r="Q1393" s="125">
        <v>0</v>
      </c>
      <c r="S1393" s="146" t="str">
        <f t="shared" si="130"/>
        <v>Worker-SV2</v>
      </c>
    </row>
    <row r="1394" spans="1:19" x14ac:dyDescent="0.45">
      <c r="A1394" s="144" t="str">
        <f t="shared" si="131"/>
        <v>SV2PCOM032</v>
      </c>
      <c r="B1394" s="143" t="str">
        <f t="shared" si="132"/>
        <v>Jul2026_SV2PCOM032</v>
      </c>
      <c r="C1394" s="143" t="str">
        <f>IF(A1394="","",IF(COUNTIF($B$2:B1393,B1394)&gt;0,"⚠ DUPLICATE","OK"))</f>
        <v>OK</v>
      </c>
      <c r="D1394" s="146" t="str">
        <f>IF($A1394="","",IF(ISNA(_xlfn.XLOOKUP(TRIM($A1394),MASTER_Workers!$B$2:$B$474,MASTER_Workers!$B$2:$B$600)),"Master Missing","OK"))</f>
        <v>OK</v>
      </c>
      <c r="E1394" s="146" t="str">
        <f>IF(A1394="","",IF(COUNTIF(Month_Engine!B:B,TRIM(J1394))&gt;0,"OK","Missing"))</f>
        <v>OK</v>
      </c>
      <c r="F1394" s="146">
        <f t="shared" si="133"/>
        <v>31</v>
      </c>
      <c r="G1394" s="146">
        <f t="shared" si="134"/>
        <v>27</v>
      </c>
      <c r="H1394" s="150" t="str">
        <f t="shared" si="129"/>
        <v>OK</v>
      </c>
      <c r="I1394" s="432">
        <v>46234</v>
      </c>
      <c r="J1394" s="125" t="s">
        <v>1552</v>
      </c>
      <c r="K1394" s="125" t="s">
        <v>1553</v>
      </c>
      <c r="L1394" s="125">
        <v>23</v>
      </c>
      <c r="M1394" s="125">
        <v>0</v>
      </c>
      <c r="N1394" s="125">
        <v>4</v>
      </c>
      <c r="O1394" s="125">
        <v>0</v>
      </c>
      <c r="P1394" s="125">
        <v>4</v>
      </c>
      <c r="Q1394" s="125">
        <v>0</v>
      </c>
      <c r="S1394" s="146" t="str">
        <f t="shared" si="130"/>
        <v>Worker-SV2</v>
      </c>
    </row>
    <row r="1395" spans="1:19" x14ac:dyDescent="0.45">
      <c r="A1395" s="144" t="str">
        <f t="shared" si="131"/>
        <v>SV2PCOM033</v>
      </c>
      <c r="B1395" s="143" t="str">
        <f t="shared" si="132"/>
        <v>Jul2026_SV2PCOM033</v>
      </c>
      <c r="C1395" s="143" t="str">
        <f>IF(A1395="","",IF(COUNTIF($B$2:B1394,B1395)&gt;0,"⚠ DUPLICATE","OK"))</f>
        <v>OK</v>
      </c>
      <c r="D1395" s="146" t="str">
        <f>IF($A1395="","",IF(ISNA(_xlfn.XLOOKUP(TRIM($A1395),MASTER_Workers!$B$2:$B$474,MASTER_Workers!$B$2:$B$600)),"Master Missing","OK"))</f>
        <v>OK</v>
      </c>
      <c r="E1395" s="146" t="str">
        <f>IF(A1395="","",IF(COUNTIF(Month_Engine!B:B,TRIM(J1395))&gt;0,"OK","Missing"))</f>
        <v>OK</v>
      </c>
      <c r="F1395" s="146">
        <f t="shared" si="133"/>
        <v>31</v>
      </c>
      <c r="G1395" s="146">
        <f t="shared" si="134"/>
        <v>21</v>
      </c>
      <c r="H1395" s="150" t="str">
        <f t="shared" si="129"/>
        <v>OK</v>
      </c>
      <c r="I1395" s="432">
        <v>46234</v>
      </c>
      <c r="J1395" s="125" t="s">
        <v>1554</v>
      </c>
      <c r="K1395" s="125" t="s">
        <v>195</v>
      </c>
      <c r="L1395" s="125">
        <v>21</v>
      </c>
      <c r="M1395" s="125">
        <v>6</v>
      </c>
      <c r="N1395" s="125">
        <v>4</v>
      </c>
      <c r="O1395" s="125">
        <v>0</v>
      </c>
      <c r="P1395" s="125">
        <v>0</v>
      </c>
      <c r="Q1395" s="125">
        <v>0</v>
      </c>
      <c r="S1395" s="146" t="str">
        <f t="shared" si="130"/>
        <v>Worker-SV2</v>
      </c>
    </row>
    <row r="1396" spans="1:19" x14ac:dyDescent="0.45">
      <c r="A1396" s="144" t="str">
        <f t="shared" si="131"/>
        <v>SV2PCOM034</v>
      </c>
      <c r="B1396" s="143" t="str">
        <f t="shared" si="132"/>
        <v>Jul2026_SV2PCOM034</v>
      </c>
      <c r="C1396" s="143" t="str">
        <f>IF(A1396="","",IF(COUNTIF($B$2:B1395,B1396)&gt;0,"⚠ DUPLICATE","OK"))</f>
        <v>OK</v>
      </c>
      <c r="D1396" s="146" t="str">
        <f>IF($A1396="","",IF(ISNA(_xlfn.XLOOKUP(TRIM($A1396),MASTER_Workers!$B$2:$B$474,MASTER_Workers!$B$2:$B$600)),"Master Missing","OK"))</f>
        <v>OK</v>
      </c>
      <c r="E1396" s="146" t="str">
        <f>IF(A1396="","",IF(COUNTIF(Month_Engine!B:B,TRIM(J1396))&gt;0,"OK","Missing"))</f>
        <v>OK</v>
      </c>
      <c r="F1396" s="146">
        <f t="shared" si="133"/>
        <v>31</v>
      </c>
      <c r="G1396" s="146">
        <f t="shared" si="134"/>
        <v>24</v>
      </c>
      <c r="H1396" s="150" t="str">
        <f t="shared" si="129"/>
        <v>OK</v>
      </c>
      <c r="I1396" s="432">
        <v>46234</v>
      </c>
      <c r="J1396" s="125" t="s">
        <v>1555</v>
      </c>
      <c r="K1396" s="125" t="s">
        <v>197</v>
      </c>
      <c r="L1396" s="125">
        <v>24</v>
      </c>
      <c r="M1396" s="125">
        <v>3</v>
      </c>
      <c r="N1396" s="125">
        <v>4</v>
      </c>
      <c r="O1396" s="125">
        <v>0</v>
      </c>
      <c r="P1396" s="125">
        <v>0</v>
      </c>
      <c r="Q1396" s="125">
        <v>0</v>
      </c>
      <c r="S1396" s="146" t="str">
        <f t="shared" si="130"/>
        <v>Worker-SV2</v>
      </c>
    </row>
    <row r="1397" spans="1:19" x14ac:dyDescent="0.45">
      <c r="A1397" s="144" t="str">
        <f t="shared" si="131"/>
        <v>SV2PCOM035</v>
      </c>
      <c r="B1397" s="143" t="str">
        <f t="shared" si="132"/>
        <v>Jul2026_SV2PCOM035</v>
      </c>
      <c r="C1397" s="143" t="str">
        <f>IF(A1397="","",IF(COUNTIF($B$2:B1396,B1397)&gt;0,"⚠ DUPLICATE","OK"))</f>
        <v>OK</v>
      </c>
      <c r="D1397" s="146" t="str">
        <f>IF($A1397="","",IF(ISNA(_xlfn.XLOOKUP(TRIM($A1397),MASTER_Workers!$B$2:$B$474,MASTER_Workers!$B$2:$B$600)),"Master Missing","OK"))</f>
        <v>OK</v>
      </c>
      <c r="E1397" s="146" t="str">
        <f>IF(A1397="","",IF(COUNTIF(Month_Engine!B:B,TRIM(J1397))&gt;0,"OK","Missing"))</f>
        <v>OK</v>
      </c>
      <c r="F1397" s="146">
        <f t="shared" si="133"/>
        <v>31</v>
      </c>
      <c r="G1397" s="146">
        <f t="shared" si="134"/>
        <v>19</v>
      </c>
      <c r="H1397" s="150" t="str">
        <f t="shared" si="129"/>
        <v>OK</v>
      </c>
      <c r="I1397" s="432">
        <v>46234</v>
      </c>
      <c r="J1397" s="125" t="s">
        <v>1556</v>
      </c>
      <c r="K1397" s="125" t="s">
        <v>199</v>
      </c>
      <c r="L1397" s="125">
        <v>19</v>
      </c>
      <c r="M1397" s="125">
        <v>8</v>
      </c>
      <c r="N1397" s="125">
        <v>4</v>
      </c>
      <c r="O1397" s="125">
        <v>0</v>
      </c>
      <c r="P1397" s="125">
        <v>0</v>
      </c>
      <c r="Q1397" s="125">
        <v>0</v>
      </c>
      <c r="S1397" s="146" t="str">
        <f t="shared" si="130"/>
        <v>Worker-SV2</v>
      </c>
    </row>
    <row r="1398" spans="1:19" x14ac:dyDescent="0.45">
      <c r="A1398" s="144" t="str">
        <f t="shared" si="131"/>
        <v>SV2PCOM036</v>
      </c>
      <c r="B1398" s="143" t="str">
        <f t="shared" si="132"/>
        <v>Jul2026_SV2PCOM036</v>
      </c>
      <c r="C1398" s="143" t="str">
        <f>IF(A1398="","",IF(COUNTIF($B$2:B1397,B1398)&gt;0,"⚠ DUPLICATE","OK"))</f>
        <v>OK</v>
      </c>
      <c r="D1398" s="146" t="str">
        <f>IF($A1398="","",IF(ISNA(_xlfn.XLOOKUP(TRIM($A1398),MASTER_Workers!$B$2:$B$474,MASTER_Workers!$B$2:$B$600)),"Master Missing","OK"))</f>
        <v>OK</v>
      </c>
      <c r="E1398" s="146" t="str">
        <f>IF(A1398="","",IF(COUNTIF(Month_Engine!B:B,TRIM(J1398))&gt;0,"OK","Missing"))</f>
        <v>OK</v>
      </c>
      <c r="F1398" s="146">
        <f t="shared" si="133"/>
        <v>31</v>
      </c>
      <c r="G1398" s="146">
        <f t="shared" si="134"/>
        <v>27</v>
      </c>
      <c r="H1398" s="150" t="str">
        <f t="shared" si="129"/>
        <v>OK</v>
      </c>
      <c r="I1398" s="432">
        <v>46234</v>
      </c>
      <c r="J1398" s="125" t="s">
        <v>1557</v>
      </c>
      <c r="K1398" s="125" t="s">
        <v>202</v>
      </c>
      <c r="L1398" s="125">
        <v>24</v>
      </c>
      <c r="M1398" s="125">
        <v>0</v>
      </c>
      <c r="N1398" s="125">
        <v>4</v>
      </c>
      <c r="O1398" s="125">
        <v>0</v>
      </c>
      <c r="P1398" s="125">
        <v>3</v>
      </c>
      <c r="Q1398" s="125">
        <v>0</v>
      </c>
      <c r="S1398" s="146" t="str">
        <f t="shared" si="130"/>
        <v>Worker-SV2</v>
      </c>
    </row>
    <row r="1399" spans="1:19" x14ac:dyDescent="0.45">
      <c r="A1399" s="144" t="str">
        <f t="shared" si="131"/>
        <v>SV2PCOM037</v>
      </c>
      <c r="B1399" s="143" t="str">
        <f t="shared" si="132"/>
        <v>Jul2026_SV2PCOM037</v>
      </c>
      <c r="C1399" s="143" t="str">
        <f>IF(A1399="","",IF(COUNTIF($B$2:B1398,B1399)&gt;0,"⚠ DUPLICATE","OK"))</f>
        <v>OK</v>
      </c>
      <c r="D1399" s="146" t="str">
        <f>IF($A1399="","",IF(ISNA(_xlfn.XLOOKUP(TRIM($A1399),MASTER_Workers!$B$2:$B$474,MASTER_Workers!$B$2:$B$600)),"Master Missing","OK"))</f>
        <v>OK</v>
      </c>
      <c r="E1399" s="146" t="str">
        <f>IF(A1399="","",IF(COUNTIF(Month_Engine!B:B,TRIM(J1399))&gt;0,"OK","Missing"))</f>
        <v>OK</v>
      </c>
      <c r="F1399" s="146">
        <f t="shared" si="133"/>
        <v>31</v>
      </c>
      <c r="G1399" s="146">
        <f t="shared" si="134"/>
        <v>23</v>
      </c>
      <c r="H1399" s="150" t="str">
        <f t="shared" si="129"/>
        <v>OK</v>
      </c>
      <c r="I1399" s="432">
        <v>46234</v>
      </c>
      <c r="J1399" s="125" t="s">
        <v>1558</v>
      </c>
      <c r="K1399" s="125" t="s">
        <v>1559</v>
      </c>
      <c r="L1399" s="125">
        <v>23</v>
      </c>
      <c r="M1399" s="125">
        <v>4</v>
      </c>
      <c r="N1399" s="125">
        <v>4</v>
      </c>
      <c r="O1399" s="125">
        <v>0</v>
      </c>
      <c r="P1399" s="125">
        <v>0</v>
      </c>
      <c r="Q1399" s="125">
        <v>0</v>
      </c>
      <c r="S1399" s="146" t="str">
        <f t="shared" si="130"/>
        <v>Worker-SV2</v>
      </c>
    </row>
    <row r="1400" spans="1:19" x14ac:dyDescent="0.45">
      <c r="A1400" s="144" t="str">
        <f t="shared" si="131"/>
        <v>SV2PCOM039</v>
      </c>
      <c r="B1400" s="143" t="str">
        <f t="shared" si="132"/>
        <v>Jul2026_SV2PCOM039</v>
      </c>
      <c r="C1400" s="143" t="str">
        <f>IF(A1400="","",IF(COUNTIF($B$2:B1399,B1400)&gt;0,"⚠ DUPLICATE","OK"))</f>
        <v>OK</v>
      </c>
      <c r="D1400" s="146" t="str">
        <f>IF($A1400="","",IF(ISNA(_xlfn.XLOOKUP(TRIM($A1400),MASTER_Workers!$B$2:$B$474,MASTER_Workers!$B$2:$B$600)),"Master Missing","OK"))</f>
        <v>OK</v>
      </c>
      <c r="E1400" s="146" t="str">
        <f>IF(A1400="","",IF(COUNTIF(Month_Engine!B:B,TRIM(J1400))&gt;0,"OK","Missing"))</f>
        <v>OK</v>
      </c>
      <c r="F1400" s="146">
        <f t="shared" si="133"/>
        <v>31</v>
      </c>
      <c r="G1400" s="146">
        <f t="shared" si="134"/>
        <v>17</v>
      </c>
      <c r="H1400" s="150" t="str">
        <f t="shared" si="129"/>
        <v>OK</v>
      </c>
      <c r="I1400" s="432">
        <v>46234</v>
      </c>
      <c r="J1400" s="125" t="s">
        <v>1560</v>
      </c>
      <c r="K1400" s="125" t="s">
        <v>210</v>
      </c>
      <c r="L1400" s="125">
        <v>17</v>
      </c>
      <c r="M1400" s="125">
        <v>10</v>
      </c>
      <c r="N1400" s="125">
        <v>4</v>
      </c>
      <c r="O1400" s="125">
        <v>0</v>
      </c>
      <c r="P1400" s="125">
        <v>0</v>
      </c>
      <c r="Q1400" s="125">
        <v>0</v>
      </c>
      <c r="S1400" s="146" t="str">
        <f t="shared" si="130"/>
        <v>Worker-SV2</v>
      </c>
    </row>
    <row r="1401" spans="1:19" x14ac:dyDescent="0.45">
      <c r="A1401" s="144" t="str">
        <f t="shared" si="131"/>
        <v>SV2PCOM040</v>
      </c>
      <c r="B1401" s="143" t="str">
        <f t="shared" si="132"/>
        <v>Jul2026_SV2PCOM040</v>
      </c>
      <c r="C1401" s="143" t="str">
        <f>IF(A1401="","",IF(COUNTIF($B$2:B1400,B1401)&gt;0,"⚠ DUPLICATE","OK"))</f>
        <v>OK</v>
      </c>
      <c r="D1401" s="146" t="str">
        <f>IF($A1401="","",IF(ISNA(_xlfn.XLOOKUP(TRIM($A1401),MASTER_Workers!$B$2:$B$474,MASTER_Workers!$B$2:$B$600)),"Master Missing","OK"))</f>
        <v>OK</v>
      </c>
      <c r="E1401" s="146" t="str">
        <f>IF(A1401="","",IF(COUNTIF(Month_Engine!B:B,TRIM(J1401))&gt;0,"OK","Missing"))</f>
        <v>OK</v>
      </c>
      <c r="F1401" s="146">
        <f t="shared" si="133"/>
        <v>31</v>
      </c>
      <c r="G1401" s="146">
        <f t="shared" si="134"/>
        <v>21.5</v>
      </c>
      <c r="H1401" s="150" t="str">
        <f t="shared" si="129"/>
        <v>OK</v>
      </c>
      <c r="I1401" s="432">
        <v>46234</v>
      </c>
      <c r="J1401" s="125" t="s">
        <v>1561</v>
      </c>
      <c r="K1401" s="125" t="s">
        <v>1562</v>
      </c>
      <c r="L1401" s="125">
        <v>21.5</v>
      </c>
      <c r="M1401" s="125">
        <v>5.5</v>
      </c>
      <c r="N1401" s="125">
        <v>4</v>
      </c>
      <c r="O1401" s="125">
        <v>0</v>
      </c>
      <c r="P1401" s="125">
        <v>0</v>
      </c>
      <c r="Q1401" s="125">
        <v>0</v>
      </c>
      <c r="S1401" s="146" t="str">
        <f t="shared" si="130"/>
        <v>Worker-SV2</v>
      </c>
    </row>
    <row r="1402" spans="1:19" x14ac:dyDescent="0.45">
      <c r="A1402" s="144" t="str">
        <f t="shared" si="131"/>
        <v>SV2PCOM041</v>
      </c>
      <c r="B1402" s="143" t="str">
        <f t="shared" si="132"/>
        <v>Jul2026_SV2PCOM041</v>
      </c>
      <c r="C1402" s="143" t="str">
        <f>IF(A1402="","",IF(COUNTIF($B$2:B1401,B1402)&gt;0,"⚠ DUPLICATE","OK"))</f>
        <v>OK</v>
      </c>
      <c r="D1402" s="146" t="str">
        <f>IF($A1402="","",IF(ISNA(_xlfn.XLOOKUP(TRIM($A1402),MASTER_Workers!$B$2:$B$474,MASTER_Workers!$B$2:$B$600)),"Master Missing","OK"))</f>
        <v>OK</v>
      </c>
      <c r="E1402" s="146" t="str">
        <f>IF(A1402="","",IF(COUNTIF(Month_Engine!B:B,TRIM(J1402))&gt;0,"OK","Missing"))</f>
        <v>OK</v>
      </c>
      <c r="F1402" s="146">
        <f t="shared" si="133"/>
        <v>31</v>
      </c>
      <c r="G1402" s="146">
        <f t="shared" si="134"/>
        <v>18.5</v>
      </c>
      <c r="H1402" s="150" t="str">
        <f t="shared" si="129"/>
        <v>OK</v>
      </c>
      <c r="I1402" s="432">
        <v>46234</v>
      </c>
      <c r="J1402" s="125" t="s">
        <v>1563</v>
      </c>
      <c r="K1402" s="125" t="s">
        <v>1564</v>
      </c>
      <c r="L1402" s="125">
        <v>18.5</v>
      </c>
      <c r="M1402" s="125">
        <v>8.5</v>
      </c>
      <c r="N1402" s="125">
        <v>4</v>
      </c>
      <c r="O1402" s="125">
        <v>0</v>
      </c>
      <c r="P1402" s="125">
        <v>0</v>
      </c>
      <c r="Q1402" s="125">
        <v>0</v>
      </c>
      <c r="S1402" s="146" t="str">
        <f t="shared" si="130"/>
        <v>Worker-SV2</v>
      </c>
    </row>
    <row r="1403" spans="1:19" x14ac:dyDescent="0.45">
      <c r="A1403" s="144" t="str">
        <f t="shared" si="131"/>
        <v>SV2PCOM042</v>
      </c>
      <c r="B1403" s="143" t="str">
        <f t="shared" si="132"/>
        <v>Jul2026_SV2PCOM042</v>
      </c>
      <c r="C1403" s="143" t="str">
        <f>IF(A1403="","",IF(COUNTIF($B$2:B1402,B1403)&gt;0,"⚠ DUPLICATE","OK"))</f>
        <v>OK</v>
      </c>
      <c r="D1403" s="146" t="str">
        <f>IF($A1403="","",IF(ISNA(_xlfn.XLOOKUP(TRIM($A1403),MASTER_Workers!$B$2:$B$474,MASTER_Workers!$B$2:$B$600)),"Master Missing","OK"))</f>
        <v>OK</v>
      </c>
      <c r="E1403" s="146" t="str">
        <f>IF(A1403="","",IF(COUNTIF(Month_Engine!B:B,TRIM(J1403))&gt;0,"OK","Missing"))</f>
        <v>OK</v>
      </c>
      <c r="F1403" s="146">
        <f t="shared" si="133"/>
        <v>31</v>
      </c>
      <c r="G1403" s="146">
        <f t="shared" si="134"/>
        <v>18</v>
      </c>
      <c r="H1403" s="150" t="str">
        <f t="shared" si="129"/>
        <v>OK</v>
      </c>
      <c r="I1403" s="432">
        <v>46234</v>
      </c>
      <c r="J1403" s="125" t="s">
        <v>1565</v>
      </c>
      <c r="K1403" s="125" t="s">
        <v>1566</v>
      </c>
      <c r="L1403" s="125">
        <v>18</v>
      </c>
      <c r="M1403" s="125">
        <v>9</v>
      </c>
      <c r="N1403" s="125">
        <v>4</v>
      </c>
      <c r="O1403" s="125">
        <v>0</v>
      </c>
      <c r="P1403" s="125">
        <v>0</v>
      </c>
      <c r="Q1403" s="125">
        <v>0</v>
      </c>
      <c r="S1403" s="146" t="str">
        <f t="shared" si="130"/>
        <v>Worker-SV2</v>
      </c>
    </row>
    <row r="1404" spans="1:19" x14ac:dyDescent="0.45">
      <c r="A1404" s="144" t="str">
        <f t="shared" si="131"/>
        <v>SV2PCOM043</v>
      </c>
      <c r="B1404" s="143" t="str">
        <f t="shared" si="132"/>
        <v>Jul2026_SV2PCOM043</v>
      </c>
      <c r="C1404" s="143" t="str">
        <f>IF(A1404="","",IF(COUNTIF($B$2:B1403,B1404)&gt;0,"⚠ DUPLICATE","OK"))</f>
        <v>OK</v>
      </c>
      <c r="D1404" s="146" t="str">
        <f>IF($A1404="","",IF(ISNA(_xlfn.XLOOKUP(TRIM($A1404),MASTER_Workers!$B$2:$B$474,MASTER_Workers!$B$2:$B$600)),"Master Missing","OK"))</f>
        <v>OK</v>
      </c>
      <c r="E1404" s="146" t="str">
        <f>IF(A1404="","",IF(COUNTIF(Month_Engine!B:B,TRIM(J1404))&gt;0,"OK","Missing"))</f>
        <v>OK</v>
      </c>
      <c r="F1404" s="146">
        <f t="shared" si="133"/>
        <v>31</v>
      </c>
      <c r="G1404" s="146">
        <f t="shared" si="134"/>
        <v>25</v>
      </c>
      <c r="H1404" s="150" t="str">
        <f t="shared" si="129"/>
        <v>OK</v>
      </c>
      <c r="I1404" s="432">
        <v>46234</v>
      </c>
      <c r="J1404" s="125" t="s">
        <v>1567</v>
      </c>
      <c r="K1404" s="125" t="s">
        <v>220</v>
      </c>
      <c r="L1404" s="125">
        <v>25</v>
      </c>
      <c r="M1404" s="125">
        <v>2</v>
      </c>
      <c r="N1404" s="125">
        <v>4</v>
      </c>
      <c r="O1404" s="125">
        <v>0</v>
      </c>
      <c r="P1404" s="125">
        <v>0</v>
      </c>
      <c r="Q1404" s="125">
        <v>0</v>
      </c>
      <c r="S1404" s="146" t="str">
        <f t="shared" si="130"/>
        <v>Worker-SV2</v>
      </c>
    </row>
    <row r="1405" spans="1:19" x14ac:dyDescent="0.45">
      <c r="A1405" s="144" t="str">
        <f t="shared" si="131"/>
        <v>SV2PCOM044</v>
      </c>
      <c r="B1405" s="143" t="str">
        <f t="shared" si="132"/>
        <v>Jul2026_SV2PCOM044</v>
      </c>
      <c r="C1405" s="143" t="str">
        <f>IF(A1405="","",IF(COUNTIF($B$2:B1404,B1405)&gt;0,"⚠ DUPLICATE","OK"))</f>
        <v>OK</v>
      </c>
      <c r="D1405" s="146" t="str">
        <f>IF($A1405="","",IF(ISNA(_xlfn.XLOOKUP(TRIM($A1405),MASTER_Workers!$B$2:$B$474,MASTER_Workers!$B$2:$B$600)),"Master Missing","OK"))</f>
        <v>OK</v>
      </c>
      <c r="E1405" s="146" t="str">
        <f>IF(A1405="","",IF(COUNTIF(Month_Engine!B:B,TRIM(J1405))&gt;0,"OK","Missing"))</f>
        <v>OK</v>
      </c>
      <c r="F1405" s="146">
        <f t="shared" si="133"/>
        <v>31</v>
      </c>
      <c r="G1405" s="146">
        <f t="shared" si="134"/>
        <v>26</v>
      </c>
      <c r="H1405" s="150" t="str">
        <f t="shared" si="129"/>
        <v>OK</v>
      </c>
      <c r="I1405" s="432">
        <v>46234</v>
      </c>
      <c r="J1405" s="125" t="s">
        <v>1568</v>
      </c>
      <c r="K1405" s="125" t="s">
        <v>1569</v>
      </c>
      <c r="L1405" s="125">
        <v>26</v>
      </c>
      <c r="M1405" s="125">
        <v>1</v>
      </c>
      <c r="N1405" s="125">
        <v>4</v>
      </c>
      <c r="O1405" s="125">
        <v>0</v>
      </c>
      <c r="P1405" s="125">
        <v>0</v>
      </c>
      <c r="Q1405" s="125">
        <v>0</v>
      </c>
      <c r="S1405" s="146" t="str">
        <f t="shared" si="130"/>
        <v>Worker-SV2</v>
      </c>
    </row>
    <row r="1406" spans="1:19" x14ac:dyDescent="0.45">
      <c r="A1406" s="144" t="str">
        <f t="shared" si="131"/>
        <v>SV2PCOM045</v>
      </c>
      <c r="B1406" s="143" t="str">
        <f t="shared" si="132"/>
        <v>Jul2026_SV2PCOM045</v>
      </c>
      <c r="C1406" s="143" t="str">
        <f>IF(A1406="","",IF(COUNTIF($B$2:B1405,B1406)&gt;0,"⚠ DUPLICATE","OK"))</f>
        <v>OK</v>
      </c>
      <c r="D1406" s="146" t="str">
        <f>IF($A1406="","",IF(ISNA(_xlfn.XLOOKUP(TRIM($A1406),MASTER_Workers!$B$2:$B$474,MASTER_Workers!$B$2:$B$600)),"Master Missing","OK"))</f>
        <v>OK</v>
      </c>
      <c r="E1406" s="146" t="str">
        <f>IF(A1406="","",IF(COUNTIF(Month_Engine!B:B,TRIM(J1406))&gt;0,"OK","Missing"))</f>
        <v>OK</v>
      </c>
      <c r="F1406" s="146">
        <f t="shared" si="133"/>
        <v>31</v>
      </c>
      <c r="G1406" s="146">
        <f t="shared" si="134"/>
        <v>25</v>
      </c>
      <c r="H1406" s="150" t="str">
        <f t="shared" si="129"/>
        <v>OK</v>
      </c>
      <c r="I1406" s="432">
        <v>46234</v>
      </c>
      <c r="J1406" s="125" t="s">
        <v>1570</v>
      </c>
      <c r="K1406" s="125" t="s">
        <v>226</v>
      </c>
      <c r="L1406" s="125">
        <v>25</v>
      </c>
      <c r="M1406" s="125">
        <v>2</v>
      </c>
      <c r="N1406" s="125">
        <v>4</v>
      </c>
      <c r="O1406" s="125">
        <v>0</v>
      </c>
      <c r="P1406" s="125">
        <v>0</v>
      </c>
      <c r="Q1406" s="125">
        <v>0</v>
      </c>
      <c r="S1406" s="146" t="str">
        <f t="shared" si="130"/>
        <v>Worker-SV2</v>
      </c>
    </row>
    <row r="1407" spans="1:19" x14ac:dyDescent="0.45">
      <c r="A1407" s="144" t="str">
        <f t="shared" si="131"/>
        <v>SV2PCOM047</v>
      </c>
      <c r="B1407" s="143" t="str">
        <f t="shared" si="132"/>
        <v>Jul2026_SV2PCOM047</v>
      </c>
      <c r="C1407" s="143" t="str">
        <f>IF(A1407="","",IF(COUNTIF($B$2:B1406,B1407)&gt;0,"⚠ DUPLICATE","OK"))</f>
        <v>OK</v>
      </c>
      <c r="D1407" s="146" t="str">
        <f>IF($A1407="","",IF(ISNA(_xlfn.XLOOKUP(TRIM($A1407),MASTER_Workers!$B$2:$B$474,MASTER_Workers!$B$2:$B$600)),"Master Missing","OK"))</f>
        <v>OK</v>
      </c>
      <c r="E1407" s="146" t="str">
        <f>IF(A1407="","",IF(COUNTIF(Month_Engine!B:B,TRIM(J1407))&gt;0,"OK","Missing"))</f>
        <v>OK</v>
      </c>
      <c r="F1407" s="146">
        <f t="shared" si="133"/>
        <v>31</v>
      </c>
      <c r="G1407" s="146">
        <f t="shared" si="134"/>
        <v>23</v>
      </c>
      <c r="H1407" s="150" t="str">
        <f t="shared" si="129"/>
        <v>OK</v>
      </c>
      <c r="I1407" s="432">
        <v>46234</v>
      </c>
      <c r="J1407" s="125" t="s">
        <v>1571</v>
      </c>
      <c r="K1407" s="125" t="s">
        <v>234</v>
      </c>
      <c r="L1407" s="125">
        <v>23</v>
      </c>
      <c r="M1407" s="125">
        <v>4</v>
      </c>
      <c r="N1407" s="125">
        <v>4</v>
      </c>
      <c r="O1407" s="125">
        <v>0</v>
      </c>
      <c r="P1407" s="125">
        <v>0</v>
      </c>
      <c r="Q1407" s="125">
        <v>0</v>
      </c>
      <c r="S1407" s="146" t="str">
        <f t="shared" si="130"/>
        <v>Worker-SV2</v>
      </c>
    </row>
    <row r="1408" spans="1:19" x14ac:dyDescent="0.45">
      <c r="A1408" s="144" t="str">
        <f t="shared" si="131"/>
        <v>SV2PCOM048</v>
      </c>
      <c r="B1408" s="143" t="str">
        <f t="shared" si="132"/>
        <v>Jul2026_SV2PCOM048</v>
      </c>
      <c r="C1408" s="143" t="str">
        <f>IF(A1408="","",IF(COUNTIF($B$2:B1407,B1408)&gt;0,"⚠ DUPLICATE","OK"))</f>
        <v>OK</v>
      </c>
      <c r="D1408" s="146" t="str">
        <f>IF($A1408="","",IF(ISNA(_xlfn.XLOOKUP(TRIM($A1408),MASTER_Workers!$B$2:$B$474,MASTER_Workers!$B$2:$B$600)),"Master Missing","OK"))</f>
        <v>OK</v>
      </c>
      <c r="E1408" s="146" t="str">
        <f>IF(A1408="","",IF(COUNTIF(Month_Engine!B:B,TRIM(J1408))&gt;0,"OK","Missing"))</f>
        <v>OK</v>
      </c>
      <c r="F1408" s="146">
        <f t="shared" si="133"/>
        <v>31</v>
      </c>
      <c r="G1408" s="146">
        <f t="shared" si="134"/>
        <v>23</v>
      </c>
      <c r="H1408" s="150" t="str">
        <f t="shared" si="129"/>
        <v>OK</v>
      </c>
      <c r="I1408" s="432">
        <v>46234</v>
      </c>
      <c r="J1408" s="125" t="s">
        <v>1572</v>
      </c>
      <c r="K1408" s="125" t="s">
        <v>236</v>
      </c>
      <c r="L1408" s="125">
        <v>19</v>
      </c>
      <c r="M1408" s="125">
        <v>4</v>
      </c>
      <c r="N1408" s="125">
        <v>4</v>
      </c>
      <c r="O1408" s="125">
        <v>0</v>
      </c>
      <c r="P1408" s="125">
        <v>4</v>
      </c>
      <c r="Q1408" s="125">
        <v>0</v>
      </c>
      <c r="S1408" s="146" t="str">
        <f t="shared" si="130"/>
        <v>Worker-SV2</v>
      </c>
    </row>
    <row r="1409" spans="1:19" x14ac:dyDescent="0.45">
      <c r="A1409" s="144" t="str">
        <f t="shared" si="131"/>
        <v>SV2PCOM049</v>
      </c>
      <c r="B1409" s="143" t="str">
        <f t="shared" si="132"/>
        <v>Jul2026_SV2PCOM049</v>
      </c>
      <c r="C1409" s="143" t="str">
        <f>IF(A1409="","",IF(COUNTIF($B$2:B1408,B1409)&gt;0,"⚠ DUPLICATE","OK"))</f>
        <v>OK</v>
      </c>
      <c r="D1409" s="146" t="str">
        <f>IF($A1409="","",IF(ISNA(_xlfn.XLOOKUP(TRIM($A1409),MASTER_Workers!$B$2:$B$474,MASTER_Workers!$B$2:$B$600)),"Master Missing","OK"))</f>
        <v>OK</v>
      </c>
      <c r="E1409" s="146" t="str">
        <f>IF(A1409="","",IF(COUNTIF(Month_Engine!B:B,TRIM(J1409))&gt;0,"OK","Missing"))</f>
        <v>OK</v>
      </c>
      <c r="F1409" s="146">
        <f t="shared" si="133"/>
        <v>31</v>
      </c>
      <c r="G1409" s="146">
        <f t="shared" si="134"/>
        <v>20</v>
      </c>
      <c r="H1409" s="150" t="str">
        <f t="shared" si="129"/>
        <v>OK</v>
      </c>
      <c r="I1409" s="432">
        <v>46234</v>
      </c>
      <c r="J1409" s="125" t="s">
        <v>1573</v>
      </c>
      <c r="K1409" s="125" t="s">
        <v>238</v>
      </c>
      <c r="L1409" s="125">
        <v>20</v>
      </c>
      <c r="M1409" s="125">
        <v>7</v>
      </c>
      <c r="N1409" s="125">
        <v>4</v>
      </c>
      <c r="O1409" s="125">
        <v>0</v>
      </c>
      <c r="P1409" s="125">
        <v>0</v>
      </c>
      <c r="Q1409" s="125">
        <v>0</v>
      </c>
      <c r="S1409" s="146" t="str">
        <f t="shared" si="130"/>
        <v>Worker-SV2</v>
      </c>
    </row>
    <row r="1410" spans="1:19" x14ac:dyDescent="0.45">
      <c r="A1410" s="144" t="str">
        <f t="shared" si="131"/>
        <v>SV2PCOM050</v>
      </c>
      <c r="B1410" s="143" t="str">
        <f t="shared" si="132"/>
        <v>Jul2026_SV2PCOM050</v>
      </c>
      <c r="C1410" s="143" t="str">
        <f>IF(A1410="","",IF(COUNTIF($B$2:B1409,B1410)&gt;0,"⚠ DUPLICATE","OK"))</f>
        <v>OK</v>
      </c>
      <c r="D1410" s="146" t="str">
        <f>IF($A1410="","",IF(ISNA(_xlfn.XLOOKUP(TRIM($A1410),MASTER_Workers!$B$2:$B$474,MASTER_Workers!$B$2:$B$600)),"Master Missing","OK"))</f>
        <v>OK</v>
      </c>
      <c r="E1410" s="146" t="str">
        <f>IF(A1410="","",IF(COUNTIF(Month_Engine!B:B,TRIM(J1410))&gt;0,"OK","Missing"))</f>
        <v>OK</v>
      </c>
      <c r="F1410" s="146">
        <f t="shared" si="133"/>
        <v>31</v>
      </c>
      <c r="G1410" s="146">
        <f t="shared" si="134"/>
        <v>21</v>
      </c>
      <c r="H1410" s="150" t="str">
        <f t="shared" si="129"/>
        <v>OK</v>
      </c>
      <c r="I1410" s="432">
        <v>46234</v>
      </c>
      <c r="J1410" s="125" t="s">
        <v>1574</v>
      </c>
      <c r="K1410" s="125" t="s">
        <v>240</v>
      </c>
      <c r="L1410" s="125">
        <v>18</v>
      </c>
      <c r="M1410" s="125">
        <v>6</v>
      </c>
      <c r="N1410" s="125">
        <v>4</v>
      </c>
      <c r="O1410" s="125">
        <v>0</v>
      </c>
      <c r="P1410" s="125">
        <v>3</v>
      </c>
      <c r="Q1410" s="125">
        <v>0</v>
      </c>
      <c r="S1410" s="146" t="str">
        <f t="shared" si="130"/>
        <v>Worker-SV2</v>
      </c>
    </row>
    <row r="1411" spans="1:19" x14ac:dyDescent="0.45">
      <c r="A1411" s="144" t="str">
        <f t="shared" si="131"/>
        <v>SV2PCOM051</v>
      </c>
      <c r="B1411" s="143" t="str">
        <f t="shared" si="132"/>
        <v>Jul2026_SV2PCOM051</v>
      </c>
      <c r="C1411" s="143" t="str">
        <f>IF(A1411="","",IF(COUNTIF($B$2:B1410,B1411)&gt;0,"⚠ DUPLICATE","OK"))</f>
        <v>OK</v>
      </c>
      <c r="D1411" s="146" t="str">
        <f>IF($A1411="","",IF(ISNA(_xlfn.XLOOKUP(TRIM($A1411),MASTER_Workers!$B$2:$B$474,MASTER_Workers!$B$2:$B$600)),"Master Missing","OK"))</f>
        <v>OK</v>
      </c>
      <c r="E1411" s="146" t="str">
        <f>IF(A1411="","",IF(COUNTIF(Month_Engine!B:B,TRIM(J1411))&gt;0,"OK","Missing"))</f>
        <v>OK</v>
      </c>
      <c r="F1411" s="146">
        <f t="shared" si="133"/>
        <v>31</v>
      </c>
      <c r="G1411" s="146">
        <f t="shared" si="134"/>
        <v>23</v>
      </c>
      <c r="H1411" s="150" t="str">
        <f t="shared" si="129"/>
        <v>OK</v>
      </c>
      <c r="I1411" s="432">
        <v>46234</v>
      </c>
      <c r="J1411" s="125" t="s">
        <v>1575</v>
      </c>
      <c r="K1411" s="125" t="s">
        <v>242</v>
      </c>
      <c r="L1411" s="125">
        <v>20</v>
      </c>
      <c r="M1411" s="125">
        <v>4</v>
      </c>
      <c r="N1411" s="125">
        <v>4</v>
      </c>
      <c r="O1411" s="125">
        <v>0</v>
      </c>
      <c r="P1411" s="125">
        <v>3</v>
      </c>
      <c r="Q1411" s="125">
        <v>0</v>
      </c>
      <c r="S1411" s="146" t="str">
        <f t="shared" si="130"/>
        <v>Worker-SV2</v>
      </c>
    </row>
    <row r="1412" spans="1:19" x14ac:dyDescent="0.45">
      <c r="A1412" s="144" t="str">
        <f t="shared" si="131"/>
        <v>SV2PCOM052</v>
      </c>
      <c r="B1412" s="143" t="str">
        <f t="shared" si="132"/>
        <v>Jul2026_SV2PCOM052</v>
      </c>
      <c r="C1412" s="143" t="str">
        <f>IF(A1412="","",IF(COUNTIF($B$2:B1411,B1412)&gt;0,"⚠ DUPLICATE","OK"))</f>
        <v>OK</v>
      </c>
      <c r="D1412" s="146" t="str">
        <f>IF($A1412="","",IF(ISNA(_xlfn.XLOOKUP(TRIM($A1412),MASTER_Workers!$B$2:$B$474,MASTER_Workers!$B$2:$B$600)),"Master Missing","OK"))</f>
        <v>OK</v>
      </c>
      <c r="E1412" s="146" t="str">
        <f>IF(A1412="","",IF(COUNTIF(Month_Engine!B:B,TRIM(J1412))&gt;0,"OK","Missing"))</f>
        <v>OK</v>
      </c>
      <c r="F1412" s="146">
        <f t="shared" si="133"/>
        <v>31</v>
      </c>
      <c r="G1412" s="146">
        <f t="shared" si="134"/>
        <v>26</v>
      </c>
      <c r="H1412" s="150" t="str">
        <f t="shared" ref="H1412:H1475" si="135">IF(A1412="","",IF(AND(C1412="OK",D1412="OK",E1412="OK",F1412=DAY(EOMONTH(I1412,0))),"OK","Mismatch"))</f>
        <v>OK</v>
      </c>
      <c r="I1412" s="432">
        <v>46234</v>
      </c>
      <c r="J1412" s="125" t="s">
        <v>1576</v>
      </c>
      <c r="K1412" s="125" t="s">
        <v>244</v>
      </c>
      <c r="L1412" s="125">
        <v>19</v>
      </c>
      <c r="M1412" s="125">
        <v>1</v>
      </c>
      <c r="N1412" s="125">
        <v>4</v>
      </c>
      <c r="O1412" s="125">
        <v>0</v>
      </c>
      <c r="P1412" s="125">
        <v>7</v>
      </c>
      <c r="Q1412" s="125">
        <v>0</v>
      </c>
      <c r="S1412" s="146" t="str">
        <f t="shared" ref="S1412:S1475" si="136">IF(LEFT(A1412,6)="SV2PCO","Worker-SV2",
IF(LEFT(A1412,5)="SV2ST","Staff-SV2",
IF(LEFT(A1412,4)="SV2P","Worker-Com-SV2",
IF(LEFT(A1412,5)="SK1ST","Staff-1",
IF(LEFT(A1412,5)="SK3ST","Staff-3",
IF(LEFT(A1412,5)="SK1CW","Worker-1",
IF(LEFT(A1412,5)="SK3CW","Worker-3",
IF(LEFT(A1412,5)="SK1WK","Worker-Com-1",
IF(LEFT(A1412,5)="SK3WK","Worker-Com-3","")))))))))</f>
        <v>Worker-SV2</v>
      </c>
    </row>
    <row r="1413" spans="1:19" x14ac:dyDescent="0.45">
      <c r="A1413" s="144" t="str">
        <f t="shared" ref="A1413:A1476" si="137">IF(J1413="","",TRIM(J1413))</f>
        <v>SV2PCOM053</v>
      </c>
      <c r="B1413" s="143" t="str">
        <f t="shared" ref="B1413:B1476" si="138">IF(A1413="","",TEXT(I1413,"MMMYYYY")&amp;"_"&amp;TRIM(J1413))</f>
        <v>Jul2026_SV2PCOM053</v>
      </c>
      <c r="C1413" s="143" t="str">
        <f>IF(A1413="","",IF(COUNTIF($B$2:B1412,B1413)&gt;0,"⚠ DUPLICATE","OK"))</f>
        <v>OK</v>
      </c>
      <c r="D1413" s="146" t="str">
        <f>IF($A1413="","",IF(ISNA(_xlfn.XLOOKUP(TRIM($A1413),MASTER_Workers!$B$2:$B$474,MASTER_Workers!$B$2:$B$600)),"Master Missing","OK"))</f>
        <v>OK</v>
      </c>
      <c r="E1413" s="146" t="str">
        <f>IF(A1413="","",IF(COUNTIF(Month_Engine!B:B,TRIM(J1413))&gt;0,"OK","Missing"))</f>
        <v>OK</v>
      </c>
      <c r="F1413" s="146">
        <f t="shared" ref="F1413:F1476" si="139">IF(A1413="","",SUM(L1413:Q1413))</f>
        <v>31</v>
      </c>
      <c r="G1413" s="146">
        <f t="shared" si="134"/>
        <v>26</v>
      </c>
      <c r="H1413" s="150" t="str">
        <f t="shared" si="135"/>
        <v>OK</v>
      </c>
      <c r="I1413" s="432">
        <v>46234</v>
      </c>
      <c r="J1413" s="125" t="s">
        <v>1577</v>
      </c>
      <c r="K1413" s="125" t="s">
        <v>246</v>
      </c>
      <c r="L1413" s="125">
        <v>26</v>
      </c>
      <c r="M1413" s="125">
        <v>1</v>
      </c>
      <c r="N1413" s="125">
        <v>4</v>
      </c>
      <c r="O1413" s="125">
        <v>0</v>
      </c>
      <c r="P1413" s="125">
        <v>0</v>
      </c>
      <c r="Q1413" s="125">
        <v>0</v>
      </c>
      <c r="S1413" s="146" t="str">
        <f t="shared" si="136"/>
        <v>Worker-SV2</v>
      </c>
    </row>
    <row r="1414" spans="1:19" x14ac:dyDescent="0.45">
      <c r="A1414" s="144" t="str">
        <f t="shared" si="137"/>
        <v>SV2PCOM054</v>
      </c>
      <c r="B1414" s="143" t="str">
        <f t="shared" si="138"/>
        <v>Jul2026_SV2PCOM054</v>
      </c>
      <c r="C1414" s="143" t="str">
        <f>IF(A1414="","",IF(COUNTIF($B$2:B1413,B1414)&gt;0,"⚠ DUPLICATE","OK"))</f>
        <v>OK</v>
      </c>
      <c r="D1414" s="146" t="str">
        <f>IF($A1414="","",IF(ISNA(_xlfn.XLOOKUP(TRIM($A1414),MASTER_Workers!$B$2:$B$474,MASTER_Workers!$B$2:$B$600)),"Master Missing","OK"))</f>
        <v>OK</v>
      </c>
      <c r="E1414" s="146" t="str">
        <f>IF(A1414="","",IF(COUNTIF(Month_Engine!B:B,TRIM(J1414))&gt;0,"OK","Missing"))</f>
        <v>OK</v>
      </c>
      <c r="F1414" s="146">
        <f t="shared" si="139"/>
        <v>31</v>
      </c>
      <c r="G1414" s="146">
        <f t="shared" si="134"/>
        <v>22</v>
      </c>
      <c r="H1414" s="150" t="str">
        <f t="shared" si="135"/>
        <v>OK</v>
      </c>
      <c r="I1414" s="432">
        <v>46234</v>
      </c>
      <c r="J1414" s="125" t="s">
        <v>1578</v>
      </c>
      <c r="K1414" s="125" t="s">
        <v>249</v>
      </c>
      <c r="L1414" s="125">
        <v>12</v>
      </c>
      <c r="M1414" s="125">
        <v>5</v>
      </c>
      <c r="N1414" s="125">
        <v>4</v>
      </c>
      <c r="O1414" s="125">
        <v>0</v>
      </c>
      <c r="P1414" s="125">
        <v>10</v>
      </c>
      <c r="Q1414" s="125">
        <v>0</v>
      </c>
      <c r="S1414" s="146" t="str">
        <f t="shared" si="136"/>
        <v>Worker-SV2</v>
      </c>
    </row>
    <row r="1415" spans="1:19" x14ac:dyDescent="0.45">
      <c r="A1415" s="144" t="str">
        <f t="shared" si="137"/>
        <v>SV2PCOM055</v>
      </c>
      <c r="B1415" s="143" t="str">
        <f t="shared" si="138"/>
        <v>Jul2026_SV2PCOM055</v>
      </c>
      <c r="C1415" s="143" t="str">
        <f>IF(A1415="","",IF(COUNTIF($B$2:B1414,B1415)&gt;0,"⚠ DUPLICATE","OK"))</f>
        <v>OK</v>
      </c>
      <c r="D1415" s="146" t="str">
        <f>IF($A1415="","",IF(ISNA(_xlfn.XLOOKUP(TRIM($A1415),MASTER_Workers!$B$2:$B$474,MASTER_Workers!$B$2:$B$600)),"Master Missing","OK"))</f>
        <v>OK</v>
      </c>
      <c r="E1415" s="146" t="str">
        <f>IF(A1415="","",IF(COUNTIF(Month_Engine!B:B,TRIM(J1415))&gt;0,"OK","Missing"))</f>
        <v>OK</v>
      </c>
      <c r="F1415" s="146">
        <f t="shared" si="139"/>
        <v>31</v>
      </c>
      <c r="G1415" s="146">
        <f t="shared" si="134"/>
        <v>24</v>
      </c>
      <c r="H1415" s="150" t="str">
        <f t="shared" si="135"/>
        <v>OK</v>
      </c>
      <c r="I1415" s="432">
        <v>46234</v>
      </c>
      <c r="J1415" s="125" t="s">
        <v>1579</v>
      </c>
      <c r="K1415" s="125" t="s">
        <v>251</v>
      </c>
      <c r="L1415" s="125">
        <v>18</v>
      </c>
      <c r="M1415" s="125">
        <v>3</v>
      </c>
      <c r="N1415" s="125">
        <v>4</v>
      </c>
      <c r="O1415" s="125">
        <v>0</v>
      </c>
      <c r="P1415" s="125">
        <v>6</v>
      </c>
      <c r="Q1415" s="125">
        <v>0</v>
      </c>
      <c r="S1415" s="146" t="str">
        <f t="shared" si="136"/>
        <v>Worker-SV2</v>
      </c>
    </row>
    <row r="1416" spans="1:19" x14ac:dyDescent="0.45">
      <c r="A1416" s="144" t="str">
        <f t="shared" si="137"/>
        <v>SV2PCOM056</v>
      </c>
      <c r="B1416" s="143" t="str">
        <f t="shared" si="138"/>
        <v>Jul2026_SV2PCOM056</v>
      </c>
      <c r="C1416" s="143" t="str">
        <f>IF(A1416="","",IF(COUNTIF($B$2:B1415,B1416)&gt;0,"⚠ DUPLICATE","OK"))</f>
        <v>OK</v>
      </c>
      <c r="D1416" s="146" t="str">
        <f>IF($A1416="","",IF(ISNA(_xlfn.XLOOKUP(TRIM($A1416),MASTER_Workers!$B$2:$B$474,MASTER_Workers!$B$2:$B$600)),"Master Missing","OK"))</f>
        <v>OK</v>
      </c>
      <c r="E1416" s="146" t="str">
        <f>IF(A1416="","",IF(COUNTIF(Month_Engine!B:B,TRIM(J1416))&gt;0,"OK","Missing"))</f>
        <v>OK</v>
      </c>
      <c r="F1416" s="146">
        <f t="shared" si="139"/>
        <v>31</v>
      </c>
      <c r="G1416" s="146">
        <f t="shared" si="134"/>
        <v>24</v>
      </c>
      <c r="H1416" s="150" t="str">
        <f t="shared" si="135"/>
        <v>OK</v>
      </c>
      <c r="I1416" s="432">
        <v>46234</v>
      </c>
      <c r="J1416" s="125" t="s">
        <v>1580</v>
      </c>
      <c r="K1416" s="125" t="s">
        <v>1581</v>
      </c>
      <c r="L1416" s="125">
        <v>20</v>
      </c>
      <c r="M1416" s="125">
        <v>3</v>
      </c>
      <c r="N1416" s="125">
        <v>4</v>
      </c>
      <c r="O1416" s="125">
        <v>0</v>
      </c>
      <c r="P1416" s="125">
        <v>4</v>
      </c>
      <c r="Q1416" s="125">
        <v>0</v>
      </c>
      <c r="S1416" s="146" t="str">
        <f t="shared" si="136"/>
        <v>Worker-SV2</v>
      </c>
    </row>
    <row r="1417" spans="1:19" x14ac:dyDescent="0.45">
      <c r="A1417" s="144" t="str">
        <f t="shared" si="137"/>
        <v>SV2PCOM057</v>
      </c>
      <c r="B1417" s="143" t="str">
        <f t="shared" si="138"/>
        <v>Jul2026_SV2PCOM057</v>
      </c>
      <c r="C1417" s="143" t="str">
        <f>IF(A1417="","",IF(COUNTIF($B$2:B1416,B1417)&gt;0,"⚠ DUPLICATE","OK"))</f>
        <v>OK</v>
      </c>
      <c r="D1417" s="146" t="str">
        <f>IF($A1417="","",IF(ISNA(_xlfn.XLOOKUP(TRIM($A1417),MASTER_Workers!$B$2:$B$474,MASTER_Workers!$B$2:$B$600)),"Master Missing","OK"))</f>
        <v>OK</v>
      </c>
      <c r="E1417" s="146" t="str">
        <f>IF(A1417="","",IF(COUNTIF(Month_Engine!B:B,TRIM(J1417))&gt;0,"OK","Missing"))</f>
        <v>OK</v>
      </c>
      <c r="F1417" s="146">
        <f t="shared" si="139"/>
        <v>31</v>
      </c>
      <c r="G1417" s="146">
        <f t="shared" si="134"/>
        <v>16</v>
      </c>
      <c r="H1417" s="150" t="str">
        <f t="shared" si="135"/>
        <v>OK</v>
      </c>
      <c r="I1417" s="432">
        <v>46234</v>
      </c>
      <c r="J1417" s="125" t="s">
        <v>1582</v>
      </c>
      <c r="K1417" s="125" t="s">
        <v>257</v>
      </c>
      <c r="L1417" s="125">
        <v>0</v>
      </c>
      <c r="M1417" s="125">
        <v>11</v>
      </c>
      <c r="N1417" s="125">
        <v>4</v>
      </c>
      <c r="O1417" s="125">
        <v>0</v>
      </c>
      <c r="P1417" s="125">
        <v>16</v>
      </c>
      <c r="Q1417" s="125">
        <v>0</v>
      </c>
      <c r="S1417" s="146" t="str">
        <f t="shared" si="136"/>
        <v>Worker-SV2</v>
      </c>
    </row>
    <row r="1418" spans="1:19" x14ac:dyDescent="0.45">
      <c r="A1418" s="144" t="str">
        <f t="shared" si="137"/>
        <v>SV2PCOM058</v>
      </c>
      <c r="B1418" s="143" t="str">
        <f t="shared" si="138"/>
        <v>Jul2026_SV2PCOM058</v>
      </c>
      <c r="C1418" s="143" t="str">
        <f>IF(A1418="","",IF(COUNTIF($B$2:B1417,B1418)&gt;0,"⚠ DUPLICATE","OK"))</f>
        <v>OK</v>
      </c>
      <c r="D1418" s="146" t="str">
        <f>IF($A1418="","",IF(ISNA(_xlfn.XLOOKUP(TRIM($A1418),MASTER_Workers!$B$2:$B$474,MASTER_Workers!$B$2:$B$600)),"Master Missing","OK"))</f>
        <v>OK</v>
      </c>
      <c r="E1418" s="146" t="str">
        <f>IF(A1418="","",IF(COUNTIF(Month_Engine!B:B,TRIM(J1418))&gt;0,"OK","Missing"))</f>
        <v>OK</v>
      </c>
      <c r="F1418" s="146">
        <f t="shared" si="139"/>
        <v>31</v>
      </c>
      <c r="G1418" s="146">
        <f t="shared" si="134"/>
        <v>24</v>
      </c>
      <c r="H1418" s="150" t="str">
        <f t="shared" si="135"/>
        <v>OK</v>
      </c>
      <c r="I1418" s="432">
        <v>46234</v>
      </c>
      <c r="J1418" s="125" t="s">
        <v>1583</v>
      </c>
      <c r="K1418" s="125" t="s">
        <v>1584</v>
      </c>
      <c r="L1418" s="125">
        <v>24</v>
      </c>
      <c r="M1418" s="125">
        <v>3</v>
      </c>
      <c r="N1418" s="125">
        <v>4</v>
      </c>
      <c r="O1418" s="125">
        <v>0</v>
      </c>
      <c r="P1418" s="125">
        <v>0</v>
      </c>
      <c r="Q1418" s="125">
        <v>0</v>
      </c>
      <c r="S1418" s="146" t="str">
        <f t="shared" si="136"/>
        <v>Worker-SV2</v>
      </c>
    </row>
    <row r="1419" spans="1:19" x14ac:dyDescent="0.45">
      <c r="A1419" s="144" t="str">
        <f t="shared" si="137"/>
        <v>SV2PCOM059</v>
      </c>
      <c r="B1419" s="143" t="str">
        <f t="shared" si="138"/>
        <v>Jul2026_SV2PCOM059</v>
      </c>
      <c r="C1419" s="143" t="str">
        <f>IF(A1419="","",IF(COUNTIF($B$2:B1418,B1419)&gt;0,"⚠ DUPLICATE","OK"))</f>
        <v>OK</v>
      </c>
      <c r="D1419" s="146" t="str">
        <f>IF($A1419="","",IF(ISNA(_xlfn.XLOOKUP(TRIM($A1419),MASTER_Workers!$B$2:$B$474,MASTER_Workers!$B$2:$B$600)),"Master Missing","OK"))</f>
        <v>OK</v>
      </c>
      <c r="E1419" s="146" t="str">
        <f>IF(A1419="","",IF(COUNTIF(Month_Engine!B:B,TRIM(J1419))&gt;0,"OK","Missing"))</f>
        <v>OK</v>
      </c>
      <c r="F1419" s="146">
        <f t="shared" si="139"/>
        <v>31</v>
      </c>
      <c r="G1419" s="146">
        <f t="shared" si="134"/>
        <v>19</v>
      </c>
      <c r="H1419" s="150" t="str">
        <f t="shared" si="135"/>
        <v>OK</v>
      </c>
      <c r="I1419" s="432">
        <v>46234</v>
      </c>
      <c r="J1419" s="125" t="s">
        <v>1585</v>
      </c>
      <c r="K1419" s="125" t="s">
        <v>261</v>
      </c>
      <c r="L1419" s="125">
        <v>19</v>
      </c>
      <c r="M1419" s="125">
        <v>8</v>
      </c>
      <c r="N1419" s="125">
        <v>4</v>
      </c>
      <c r="O1419" s="125">
        <v>0</v>
      </c>
      <c r="P1419" s="125">
        <v>0</v>
      </c>
      <c r="Q1419" s="125">
        <v>0</v>
      </c>
      <c r="S1419" s="146" t="str">
        <f t="shared" si="136"/>
        <v>Worker-SV2</v>
      </c>
    </row>
    <row r="1420" spans="1:19" x14ac:dyDescent="0.45">
      <c r="A1420" s="144" t="str">
        <f t="shared" si="137"/>
        <v>SV2PCOM060</v>
      </c>
      <c r="B1420" s="143" t="str">
        <f t="shared" si="138"/>
        <v>Jul2026_SV2PCOM060</v>
      </c>
      <c r="C1420" s="143" t="str">
        <f>IF(A1420="","",IF(COUNTIF($B$2:B1419,B1420)&gt;0,"⚠ DUPLICATE","OK"))</f>
        <v>OK</v>
      </c>
      <c r="D1420" s="146" t="str">
        <f>IF($A1420="","",IF(ISNA(_xlfn.XLOOKUP(TRIM($A1420),MASTER_Workers!$B$2:$B$474,MASTER_Workers!$B$2:$B$600)),"Master Missing","OK"))</f>
        <v>OK</v>
      </c>
      <c r="E1420" s="146" t="str">
        <f>IF(A1420="","",IF(COUNTIF(Month_Engine!B:B,TRIM(J1420))&gt;0,"OK","Missing"))</f>
        <v>OK</v>
      </c>
      <c r="F1420" s="146">
        <f t="shared" si="139"/>
        <v>31</v>
      </c>
      <c r="G1420" s="146">
        <f t="shared" ref="G1420:G1483" si="140">IF(A1420="","",L1420+O1420+P1420+R1420+IF(OR(LEFT(TRIM(J1420),9)="SK1WK0101",ISNUMBER(SEARCH("Staff",S1420))),N1420,0))</f>
        <v>27</v>
      </c>
      <c r="H1420" s="150" t="str">
        <f t="shared" si="135"/>
        <v>OK</v>
      </c>
      <c r="I1420" s="432">
        <v>46234</v>
      </c>
      <c r="J1420" s="125" t="s">
        <v>1586</v>
      </c>
      <c r="K1420" s="125" t="s">
        <v>266</v>
      </c>
      <c r="L1420" s="125">
        <v>24</v>
      </c>
      <c r="M1420" s="125">
        <v>0</v>
      </c>
      <c r="N1420" s="125">
        <v>4</v>
      </c>
      <c r="O1420" s="125">
        <v>0</v>
      </c>
      <c r="P1420" s="125">
        <v>3</v>
      </c>
      <c r="Q1420" s="125">
        <v>0</v>
      </c>
      <c r="S1420" s="146" t="str">
        <f t="shared" si="136"/>
        <v>Worker-SV2</v>
      </c>
    </row>
    <row r="1421" spans="1:19" x14ac:dyDescent="0.45">
      <c r="A1421" s="144" t="str">
        <f t="shared" si="137"/>
        <v>SV2PCOM061</v>
      </c>
      <c r="B1421" s="143" t="str">
        <f t="shared" si="138"/>
        <v>Jul2026_SV2PCOM061</v>
      </c>
      <c r="C1421" s="143" t="str">
        <f>IF(A1421="","",IF(COUNTIF($B$2:B1420,B1421)&gt;0,"⚠ DUPLICATE","OK"))</f>
        <v>OK</v>
      </c>
      <c r="D1421" s="146" t="str">
        <f>IF($A1421="","",IF(ISNA(_xlfn.XLOOKUP(TRIM($A1421),MASTER_Workers!$B$2:$B$474,MASTER_Workers!$B$2:$B$600)),"Master Missing","OK"))</f>
        <v>OK</v>
      </c>
      <c r="E1421" s="146" t="str">
        <f>IF(A1421="","",IF(COUNTIF(Month_Engine!B:B,TRIM(J1421))&gt;0,"OK","Missing"))</f>
        <v>OK</v>
      </c>
      <c r="F1421" s="146">
        <f t="shared" si="139"/>
        <v>31</v>
      </c>
      <c r="G1421" s="146">
        <f t="shared" si="140"/>
        <v>18</v>
      </c>
      <c r="H1421" s="150" t="str">
        <f t="shared" si="135"/>
        <v>OK</v>
      </c>
      <c r="I1421" s="432">
        <v>46234</v>
      </c>
      <c r="J1421" s="125" t="s">
        <v>1587</v>
      </c>
      <c r="K1421" s="125" t="s">
        <v>1588</v>
      </c>
      <c r="L1421" s="125">
        <v>18</v>
      </c>
      <c r="M1421" s="125">
        <v>9</v>
      </c>
      <c r="N1421" s="125">
        <v>4</v>
      </c>
      <c r="O1421" s="125">
        <v>0</v>
      </c>
      <c r="P1421" s="125">
        <v>0</v>
      </c>
      <c r="Q1421" s="125">
        <v>0</v>
      </c>
      <c r="S1421" s="146" t="str">
        <f t="shared" si="136"/>
        <v>Worker-SV2</v>
      </c>
    </row>
    <row r="1422" spans="1:19" x14ac:dyDescent="0.45">
      <c r="A1422" s="144" t="str">
        <f t="shared" si="137"/>
        <v>SV2PCOM062</v>
      </c>
      <c r="B1422" s="143" t="str">
        <f t="shared" si="138"/>
        <v>Jul2026_SV2PCOM062</v>
      </c>
      <c r="C1422" s="143" t="str">
        <f>IF(A1422="","",IF(COUNTIF($B$2:B1421,B1422)&gt;0,"⚠ DUPLICATE","OK"))</f>
        <v>OK</v>
      </c>
      <c r="D1422" s="146" t="str">
        <f>IF($A1422="","",IF(ISNA(_xlfn.XLOOKUP(TRIM($A1422),MASTER_Workers!$B$2:$B$474,MASTER_Workers!$B$2:$B$600)),"Master Missing","OK"))</f>
        <v>OK</v>
      </c>
      <c r="E1422" s="146" t="str">
        <f>IF(A1422="","",IF(COUNTIF(Month_Engine!B:B,TRIM(J1422))&gt;0,"OK","Missing"))</f>
        <v>OK</v>
      </c>
      <c r="F1422" s="146">
        <f t="shared" si="139"/>
        <v>31</v>
      </c>
      <c r="G1422" s="146">
        <f t="shared" si="140"/>
        <v>27</v>
      </c>
      <c r="H1422" s="150" t="str">
        <f t="shared" si="135"/>
        <v>OK</v>
      </c>
      <c r="I1422" s="432">
        <v>46234</v>
      </c>
      <c r="J1422" s="125" t="s">
        <v>1589</v>
      </c>
      <c r="K1422" s="125" t="s">
        <v>1590</v>
      </c>
      <c r="L1422" s="125">
        <v>23</v>
      </c>
      <c r="M1422" s="125">
        <v>0</v>
      </c>
      <c r="N1422" s="125">
        <v>4</v>
      </c>
      <c r="O1422" s="125">
        <v>0</v>
      </c>
      <c r="P1422" s="125">
        <v>4</v>
      </c>
      <c r="Q1422" s="125">
        <v>0</v>
      </c>
      <c r="S1422" s="146" t="str">
        <f t="shared" si="136"/>
        <v>Worker-SV2</v>
      </c>
    </row>
    <row r="1423" spans="1:19" x14ac:dyDescent="0.45">
      <c r="A1423" s="144" t="str">
        <f t="shared" si="137"/>
        <v>SV2PCOM063</v>
      </c>
      <c r="B1423" s="143" t="str">
        <f t="shared" si="138"/>
        <v>Jul2026_SV2PCOM063</v>
      </c>
      <c r="C1423" s="143" t="str">
        <f>IF(A1423="","",IF(COUNTIF($B$2:B1422,B1423)&gt;0,"⚠ DUPLICATE","OK"))</f>
        <v>OK</v>
      </c>
      <c r="D1423" s="146" t="str">
        <f>IF($A1423="","",IF(ISNA(_xlfn.XLOOKUP(TRIM($A1423),MASTER_Workers!$B$2:$B$474,MASTER_Workers!$B$2:$B$600)),"Master Missing","OK"))</f>
        <v>OK</v>
      </c>
      <c r="E1423" s="146" t="str">
        <f>IF(A1423="","",IF(COUNTIF(Month_Engine!B:B,TRIM(J1423))&gt;0,"OK","Missing"))</f>
        <v>OK</v>
      </c>
      <c r="F1423" s="146">
        <f t="shared" si="139"/>
        <v>31</v>
      </c>
      <c r="G1423" s="146">
        <f t="shared" si="140"/>
        <v>26</v>
      </c>
      <c r="H1423" s="150" t="str">
        <f t="shared" si="135"/>
        <v>OK</v>
      </c>
      <c r="I1423" s="432">
        <v>46234</v>
      </c>
      <c r="J1423" s="125" t="s">
        <v>1591</v>
      </c>
      <c r="K1423" s="125" t="s">
        <v>284</v>
      </c>
      <c r="L1423" s="125">
        <v>26</v>
      </c>
      <c r="M1423" s="125">
        <v>1</v>
      </c>
      <c r="N1423" s="125">
        <v>4</v>
      </c>
      <c r="O1423" s="125">
        <v>0</v>
      </c>
      <c r="P1423" s="125">
        <v>0</v>
      </c>
      <c r="Q1423" s="125">
        <v>0</v>
      </c>
      <c r="S1423" s="146" t="str">
        <f t="shared" si="136"/>
        <v>Worker-SV2</v>
      </c>
    </row>
    <row r="1424" spans="1:19" x14ac:dyDescent="0.45">
      <c r="A1424" s="144" t="str">
        <f t="shared" si="137"/>
        <v>SV2PCOM064</v>
      </c>
      <c r="B1424" s="143" t="str">
        <f t="shared" si="138"/>
        <v>Jul2026_SV2PCOM064</v>
      </c>
      <c r="C1424" s="143" t="str">
        <f>IF(A1424="","",IF(COUNTIF($B$2:B1423,B1424)&gt;0,"⚠ DUPLICATE","OK"))</f>
        <v>OK</v>
      </c>
      <c r="D1424" s="146" t="str">
        <f>IF($A1424="","",IF(ISNA(_xlfn.XLOOKUP(TRIM($A1424),MASTER_Workers!$B$2:$B$474,MASTER_Workers!$B$2:$B$600)),"Master Missing","OK"))</f>
        <v>OK</v>
      </c>
      <c r="E1424" s="146" t="str">
        <f>IF(A1424="","",IF(COUNTIF(Month_Engine!B:B,TRIM(J1424))&gt;0,"OK","Missing"))</f>
        <v>OK</v>
      </c>
      <c r="F1424" s="146">
        <f t="shared" si="139"/>
        <v>31</v>
      </c>
      <c r="G1424" s="146">
        <f t="shared" si="140"/>
        <v>20</v>
      </c>
      <c r="H1424" s="150" t="str">
        <f t="shared" si="135"/>
        <v>OK</v>
      </c>
      <c r="I1424" s="432">
        <v>46234</v>
      </c>
      <c r="J1424" s="125" t="s">
        <v>1592</v>
      </c>
      <c r="K1424" s="125" t="s">
        <v>286</v>
      </c>
      <c r="L1424" s="125">
        <v>20</v>
      </c>
      <c r="M1424" s="125">
        <v>7</v>
      </c>
      <c r="N1424" s="125">
        <v>4</v>
      </c>
      <c r="O1424" s="125">
        <v>0</v>
      </c>
      <c r="P1424" s="125">
        <v>0</v>
      </c>
      <c r="Q1424" s="125">
        <v>0</v>
      </c>
      <c r="S1424" s="146" t="str">
        <f t="shared" si="136"/>
        <v>Worker-SV2</v>
      </c>
    </row>
    <row r="1425" spans="1:19" x14ac:dyDescent="0.45">
      <c r="A1425" s="144" t="str">
        <f t="shared" si="137"/>
        <v>SV2PCOM065</v>
      </c>
      <c r="B1425" s="143" t="str">
        <f t="shared" si="138"/>
        <v>Jul2026_SV2PCOM065</v>
      </c>
      <c r="C1425" s="143" t="str">
        <f>IF(A1425="","",IF(COUNTIF($B$2:B1424,B1425)&gt;0,"⚠ DUPLICATE","OK"))</f>
        <v>OK</v>
      </c>
      <c r="D1425" s="146" t="str">
        <f>IF($A1425="","",IF(ISNA(_xlfn.XLOOKUP(TRIM($A1425),MASTER_Workers!$B$2:$B$474,MASTER_Workers!$B$2:$B$600)),"Master Missing","OK"))</f>
        <v>OK</v>
      </c>
      <c r="E1425" s="146" t="str">
        <f>IF(A1425="","",IF(COUNTIF(Month_Engine!B:B,TRIM(J1425))&gt;0,"OK","Missing"))</f>
        <v>OK</v>
      </c>
      <c r="F1425" s="146">
        <f t="shared" si="139"/>
        <v>31</v>
      </c>
      <c r="G1425" s="146">
        <f t="shared" si="140"/>
        <v>24</v>
      </c>
      <c r="H1425" s="150" t="str">
        <f t="shared" si="135"/>
        <v>OK</v>
      </c>
      <c r="I1425" s="432">
        <v>46234</v>
      </c>
      <c r="J1425" s="125" t="s">
        <v>1593</v>
      </c>
      <c r="K1425" s="125" t="s">
        <v>288</v>
      </c>
      <c r="L1425" s="125">
        <v>24</v>
      </c>
      <c r="M1425" s="125">
        <v>3</v>
      </c>
      <c r="N1425" s="125">
        <v>4</v>
      </c>
      <c r="O1425" s="125">
        <v>0</v>
      </c>
      <c r="P1425" s="125">
        <v>0</v>
      </c>
      <c r="Q1425" s="125">
        <v>0</v>
      </c>
      <c r="S1425" s="146" t="str">
        <f t="shared" si="136"/>
        <v>Worker-SV2</v>
      </c>
    </row>
    <row r="1426" spans="1:19" x14ac:dyDescent="0.45">
      <c r="A1426" s="144" t="str">
        <f t="shared" si="137"/>
        <v>SV2PCOM066</v>
      </c>
      <c r="B1426" s="143" t="str">
        <f t="shared" si="138"/>
        <v>Jul2026_SV2PCOM066</v>
      </c>
      <c r="C1426" s="143" t="str">
        <f>IF(A1426="","",IF(COUNTIF($B$2:B1425,B1426)&gt;0,"⚠ DUPLICATE","OK"))</f>
        <v>OK</v>
      </c>
      <c r="D1426" s="146" t="str">
        <f>IF($A1426="","",IF(ISNA(_xlfn.XLOOKUP(TRIM($A1426),MASTER_Workers!$B$2:$B$474,MASTER_Workers!$B$2:$B$600)),"Master Missing","OK"))</f>
        <v>OK</v>
      </c>
      <c r="E1426" s="146" t="str">
        <f>IF(A1426="","",IF(COUNTIF(Month_Engine!B:B,TRIM(J1426))&gt;0,"OK","Missing"))</f>
        <v>OK</v>
      </c>
      <c r="F1426" s="146">
        <f t="shared" si="139"/>
        <v>31</v>
      </c>
      <c r="G1426" s="146">
        <f t="shared" si="140"/>
        <v>25</v>
      </c>
      <c r="H1426" s="150" t="str">
        <f t="shared" si="135"/>
        <v>OK</v>
      </c>
      <c r="I1426" s="432">
        <v>46234</v>
      </c>
      <c r="J1426" s="125" t="s">
        <v>1594</v>
      </c>
      <c r="K1426" s="125" t="s">
        <v>1595</v>
      </c>
      <c r="L1426" s="125">
        <v>25</v>
      </c>
      <c r="M1426" s="125">
        <v>2</v>
      </c>
      <c r="N1426" s="125">
        <v>4</v>
      </c>
      <c r="O1426" s="125">
        <v>0</v>
      </c>
      <c r="P1426" s="125">
        <v>0</v>
      </c>
      <c r="Q1426" s="125">
        <v>0</v>
      </c>
      <c r="S1426" s="146" t="str">
        <f t="shared" si="136"/>
        <v>Worker-SV2</v>
      </c>
    </row>
    <row r="1427" spans="1:19" x14ac:dyDescent="0.45">
      <c r="A1427" s="144" t="str">
        <f t="shared" si="137"/>
        <v>SV2PCOM067</v>
      </c>
      <c r="B1427" s="143" t="str">
        <f t="shared" si="138"/>
        <v>Jul2026_SV2PCOM067</v>
      </c>
      <c r="C1427" s="143" t="str">
        <f>IF(A1427="","",IF(COUNTIF($B$2:B1426,B1427)&gt;0,"⚠ DUPLICATE","OK"))</f>
        <v>OK</v>
      </c>
      <c r="D1427" s="146" t="str">
        <f>IF($A1427="","",IF(ISNA(_xlfn.XLOOKUP(TRIM($A1427),MASTER_Workers!$B$2:$B$474,MASTER_Workers!$B$2:$B$600)),"Master Missing","OK"))</f>
        <v>OK</v>
      </c>
      <c r="E1427" s="146" t="str">
        <f>IF(A1427="","",IF(COUNTIF(Month_Engine!B:B,TRIM(J1427))&gt;0,"OK","Missing"))</f>
        <v>OK</v>
      </c>
      <c r="F1427" s="146">
        <f t="shared" si="139"/>
        <v>31</v>
      </c>
      <c r="G1427" s="146">
        <f t="shared" si="140"/>
        <v>20</v>
      </c>
      <c r="H1427" s="150" t="str">
        <f t="shared" si="135"/>
        <v>OK</v>
      </c>
      <c r="I1427" s="432">
        <v>46234</v>
      </c>
      <c r="J1427" s="125" t="s">
        <v>1596</v>
      </c>
      <c r="K1427" s="125" t="s">
        <v>1597</v>
      </c>
      <c r="L1427" s="125">
        <v>20</v>
      </c>
      <c r="M1427" s="125">
        <v>7</v>
      </c>
      <c r="N1427" s="125">
        <v>4</v>
      </c>
      <c r="O1427" s="125">
        <v>0</v>
      </c>
      <c r="P1427" s="125">
        <v>0</v>
      </c>
      <c r="Q1427" s="125">
        <v>0</v>
      </c>
      <c r="S1427" s="146" t="str">
        <f t="shared" si="136"/>
        <v>Worker-SV2</v>
      </c>
    </row>
    <row r="1428" spans="1:19" x14ac:dyDescent="0.45">
      <c r="A1428" s="144" t="str">
        <f t="shared" si="137"/>
        <v>SV2PCOM068</v>
      </c>
      <c r="B1428" s="143" t="str">
        <f t="shared" si="138"/>
        <v>Jul2026_SV2PCOM068</v>
      </c>
      <c r="C1428" s="143" t="str">
        <f>IF(A1428="","",IF(COUNTIF($B$2:B1427,B1428)&gt;0,"⚠ DUPLICATE","OK"))</f>
        <v>OK</v>
      </c>
      <c r="D1428" s="146" t="str">
        <f>IF($A1428="","",IF(ISNA(_xlfn.XLOOKUP(TRIM($A1428),MASTER_Workers!$B$2:$B$474,MASTER_Workers!$B$2:$B$600)),"Master Missing","OK"))</f>
        <v>OK</v>
      </c>
      <c r="E1428" s="146" t="str">
        <f>IF(A1428="","",IF(COUNTIF(Month_Engine!B:B,TRIM(J1428))&gt;0,"OK","Missing"))</f>
        <v>OK</v>
      </c>
      <c r="F1428" s="146">
        <f t="shared" si="139"/>
        <v>31</v>
      </c>
      <c r="G1428" s="146">
        <f t="shared" si="140"/>
        <v>24</v>
      </c>
      <c r="H1428" s="150" t="str">
        <f t="shared" si="135"/>
        <v>OK</v>
      </c>
      <c r="I1428" s="432">
        <v>46234</v>
      </c>
      <c r="J1428" s="125" t="s">
        <v>1598</v>
      </c>
      <c r="K1428" s="125" t="s">
        <v>296</v>
      </c>
      <c r="L1428" s="125">
        <v>24</v>
      </c>
      <c r="M1428" s="125">
        <v>3</v>
      </c>
      <c r="N1428" s="125">
        <v>4</v>
      </c>
      <c r="O1428" s="125">
        <v>0</v>
      </c>
      <c r="P1428" s="125">
        <v>0</v>
      </c>
      <c r="Q1428" s="125">
        <v>0</v>
      </c>
      <c r="S1428" s="146" t="str">
        <f t="shared" si="136"/>
        <v>Worker-SV2</v>
      </c>
    </row>
    <row r="1429" spans="1:19" x14ac:dyDescent="0.45">
      <c r="A1429" s="144" t="str">
        <f t="shared" si="137"/>
        <v>SV2PCOM069</v>
      </c>
      <c r="B1429" s="143" t="str">
        <f t="shared" si="138"/>
        <v>Jul2026_SV2PCOM069</v>
      </c>
      <c r="C1429" s="143" t="str">
        <f>IF(A1429="","",IF(COUNTIF($B$2:B1428,B1429)&gt;0,"⚠ DUPLICATE","OK"))</f>
        <v>OK</v>
      </c>
      <c r="D1429" s="146" t="str">
        <f>IF($A1429="","",IF(ISNA(_xlfn.XLOOKUP(TRIM($A1429),MASTER_Workers!$B$2:$B$474,MASTER_Workers!$B$2:$B$600)),"Master Missing","OK"))</f>
        <v>OK</v>
      </c>
      <c r="E1429" s="146" t="str">
        <f>IF(A1429="","",IF(COUNTIF(Month_Engine!B:B,TRIM(J1429))&gt;0,"OK","Missing"))</f>
        <v>OK</v>
      </c>
      <c r="F1429" s="146">
        <f t="shared" si="139"/>
        <v>31</v>
      </c>
      <c r="G1429" s="146">
        <f t="shared" si="140"/>
        <v>27</v>
      </c>
      <c r="H1429" s="150" t="str">
        <f t="shared" si="135"/>
        <v>OK</v>
      </c>
      <c r="I1429" s="432">
        <v>46234</v>
      </c>
      <c r="J1429" s="125" t="s">
        <v>1599</v>
      </c>
      <c r="K1429" s="125" t="s">
        <v>298</v>
      </c>
      <c r="L1429" s="125">
        <v>24</v>
      </c>
      <c r="M1429" s="125">
        <v>0</v>
      </c>
      <c r="N1429" s="125">
        <v>4</v>
      </c>
      <c r="O1429" s="125">
        <v>0</v>
      </c>
      <c r="P1429" s="125">
        <v>3</v>
      </c>
      <c r="Q1429" s="125">
        <v>0</v>
      </c>
      <c r="S1429" s="146" t="str">
        <f t="shared" si="136"/>
        <v>Worker-SV2</v>
      </c>
    </row>
    <row r="1430" spans="1:19" x14ac:dyDescent="0.45">
      <c r="A1430" s="144" t="str">
        <f t="shared" si="137"/>
        <v>SV2PCOM070</v>
      </c>
      <c r="B1430" s="143" t="str">
        <f t="shared" si="138"/>
        <v>Jul2026_SV2PCOM070</v>
      </c>
      <c r="C1430" s="143" t="str">
        <f>IF(A1430="","",IF(COUNTIF($B$2:B1429,B1430)&gt;0,"⚠ DUPLICATE","OK"))</f>
        <v>OK</v>
      </c>
      <c r="D1430" s="146" t="str">
        <f>IF($A1430="","",IF(ISNA(_xlfn.XLOOKUP(TRIM($A1430),MASTER_Workers!$B$2:$B$474,MASTER_Workers!$B$2:$B$600)),"Master Missing","OK"))</f>
        <v>OK</v>
      </c>
      <c r="E1430" s="146" t="str">
        <f>IF(A1430="","",IF(COUNTIF(Month_Engine!B:B,TRIM(J1430))&gt;0,"OK","Missing"))</f>
        <v>OK</v>
      </c>
      <c r="F1430" s="146">
        <f t="shared" si="139"/>
        <v>31</v>
      </c>
      <c r="G1430" s="146">
        <f t="shared" si="140"/>
        <v>18</v>
      </c>
      <c r="H1430" s="150" t="str">
        <f t="shared" si="135"/>
        <v>OK</v>
      </c>
      <c r="I1430" s="432">
        <v>46234</v>
      </c>
      <c r="J1430" s="125" t="s">
        <v>1600</v>
      </c>
      <c r="K1430" s="125" t="s">
        <v>301</v>
      </c>
      <c r="L1430" s="125">
        <v>15</v>
      </c>
      <c r="M1430" s="125">
        <v>9</v>
      </c>
      <c r="N1430" s="125">
        <v>4</v>
      </c>
      <c r="O1430" s="125">
        <v>0</v>
      </c>
      <c r="P1430" s="125">
        <v>3</v>
      </c>
      <c r="Q1430" s="125">
        <v>0</v>
      </c>
      <c r="S1430" s="146" t="str">
        <f t="shared" si="136"/>
        <v>Worker-SV2</v>
      </c>
    </row>
    <row r="1431" spans="1:19" x14ac:dyDescent="0.45">
      <c r="A1431" s="144" t="str">
        <f t="shared" si="137"/>
        <v>SV2PCOM071</v>
      </c>
      <c r="B1431" s="143" t="str">
        <f t="shared" si="138"/>
        <v>Jul2026_SV2PCOM071</v>
      </c>
      <c r="C1431" s="143" t="str">
        <f>IF(A1431="","",IF(COUNTIF($B$2:B1430,B1431)&gt;0,"⚠ DUPLICATE","OK"))</f>
        <v>OK</v>
      </c>
      <c r="D1431" s="146" t="str">
        <f>IF($A1431="","",IF(ISNA(_xlfn.XLOOKUP(TRIM($A1431),MASTER_Workers!$B$2:$B$474,MASTER_Workers!$B$2:$B$600)),"Master Missing","OK"))</f>
        <v>OK</v>
      </c>
      <c r="E1431" s="146" t="str">
        <f>IF(A1431="","",IF(COUNTIF(Month_Engine!B:B,TRIM(J1431))&gt;0,"OK","Missing"))</f>
        <v>OK</v>
      </c>
      <c r="F1431" s="146">
        <f t="shared" si="139"/>
        <v>31</v>
      </c>
      <c r="G1431" s="146">
        <f t="shared" si="140"/>
        <v>23</v>
      </c>
      <c r="H1431" s="150" t="str">
        <f t="shared" si="135"/>
        <v>OK</v>
      </c>
      <c r="I1431" s="432">
        <v>46234</v>
      </c>
      <c r="J1431" s="125" t="s">
        <v>1601</v>
      </c>
      <c r="K1431" s="125" t="s">
        <v>303</v>
      </c>
      <c r="L1431" s="125">
        <v>18</v>
      </c>
      <c r="M1431" s="125">
        <v>4</v>
      </c>
      <c r="N1431" s="125">
        <v>4</v>
      </c>
      <c r="O1431" s="125">
        <v>0</v>
      </c>
      <c r="P1431" s="125">
        <v>5</v>
      </c>
      <c r="Q1431" s="125">
        <v>0</v>
      </c>
      <c r="S1431" s="146" t="str">
        <f t="shared" si="136"/>
        <v>Worker-SV2</v>
      </c>
    </row>
    <row r="1432" spans="1:19" x14ac:dyDescent="0.45">
      <c r="A1432" s="144" t="str">
        <f t="shared" si="137"/>
        <v>SV2PCOM073</v>
      </c>
      <c r="B1432" s="143" t="str">
        <f t="shared" si="138"/>
        <v>Jul2026_SV2PCOM073</v>
      </c>
      <c r="C1432" s="143" t="str">
        <f>IF(A1432="","",IF(COUNTIF($B$2:B1431,B1432)&gt;0,"⚠ DUPLICATE","OK"))</f>
        <v>OK</v>
      </c>
      <c r="D1432" s="146" t="str">
        <f>IF($A1432="","",IF(ISNA(_xlfn.XLOOKUP(TRIM($A1432),MASTER_Workers!$B$2:$B$474,MASTER_Workers!$B$2:$B$600)),"Master Missing","OK"))</f>
        <v>OK</v>
      </c>
      <c r="E1432" s="146" t="str">
        <f>IF(A1432="","",IF(COUNTIF(Month_Engine!B:B,TRIM(J1432))&gt;0,"OK","Missing"))</f>
        <v>OK</v>
      </c>
      <c r="F1432" s="146">
        <f t="shared" si="139"/>
        <v>31</v>
      </c>
      <c r="G1432" s="146">
        <f t="shared" si="140"/>
        <v>27</v>
      </c>
      <c r="H1432" s="150" t="str">
        <f t="shared" si="135"/>
        <v>OK</v>
      </c>
      <c r="I1432" s="432">
        <v>46234</v>
      </c>
      <c r="J1432" s="125" t="s">
        <v>1603</v>
      </c>
      <c r="K1432" s="125" t="s">
        <v>307</v>
      </c>
      <c r="L1432" s="125">
        <v>25</v>
      </c>
      <c r="M1432" s="125">
        <v>0</v>
      </c>
      <c r="N1432" s="125">
        <v>4</v>
      </c>
      <c r="O1432" s="125">
        <v>0</v>
      </c>
      <c r="P1432" s="125">
        <v>2</v>
      </c>
      <c r="Q1432" s="125">
        <v>0</v>
      </c>
      <c r="S1432" s="146" t="str">
        <f t="shared" si="136"/>
        <v>Worker-SV2</v>
      </c>
    </row>
    <row r="1433" spans="1:19" x14ac:dyDescent="0.45">
      <c r="A1433" s="144" t="str">
        <f t="shared" si="137"/>
        <v>SV2PCOM074</v>
      </c>
      <c r="B1433" s="143" t="str">
        <f t="shared" si="138"/>
        <v>Jul2026_SV2PCOM074</v>
      </c>
      <c r="C1433" s="143" t="str">
        <f>IF(A1433="","",IF(COUNTIF($B$2:B1432,B1433)&gt;0,"⚠ DUPLICATE","OK"))</f>
        <v>OK</v>
      </c>
      <c r="D1433" s="146" t="str">
        <f>IF($A1433="","",IF(ISNA(_xlfn.XLOOKUP(TRIM($A1433),MASTER_Workers!$B$2:$B$474,MASTER_Workers!$B$2:$B$600)),"Master Missing","OK"))</f>
        <v>OK</v>
      </c>
      <c r="E1433" s="146" t="str">
        <f>IF(A1433="","",IF(COUNTIF(Month_Engine!B:B,TRIM(J1433))&gt;0,"OK","Missing"))</f>
        <v>OK</v>
      </c>
      <c r="F1433" s="146">
        <f t="shared" si="139"/>
        <v>31</v>
      </c>
      <c r="G1433" s="146">
        <f t="shared" si="140"/>
        <v>22</v>
      </c>
      <c r="H1433" s="150" t="str">
        <f t="shared" si="135"/>
        <v>OK</v>
      </c>
      <c r="I1433" s="432">
        <v>46234</v>
      </c>
      <c r="J1433" s="125" t="s">
        <v>1604</v>
      </c>
      <c r="K1433" s="125" t="s">
        <v>315</v>
      </c>
      <c r="L1433" s="125">
        <v>22</v>
      </c>
      <c r="M1433" s="125">
        <v>5</v>
      </c>
      <c r="N1433" s="125">
        <v>4</v>
      </c>
      <c r="O1433" s="125">
        <v>0</v>
      </c>
      <c r="P1433" s="125">
        <v>0</v>
      </c>
      <c r="Q1433" s="125">
        <v>0</v>
      </c>
      <c r="S1433" s="146" t="str">
        <f t="shared" si="136"/>
        <v>Worker-SV2</v>
      </c>
    </row>
    <row r="1434" spans="1:19" x14ac:dyDescent="0.45">
      <c r="A1434" s="144" t="str">
        <f t="shared" si="137"/>
        <v>SV2PCOM075</v>
      </c>
      <c r="B1434" s="143" t="str">
        <f t="shared" si="138"/>
        <v>Jul2026_SV2PCOM075</v>
      </c>
      <c r="C1434" s="143" t="str">
        <f>IF(A1434="","",IF(COUNTIF($B$2:B1433,B1434)&gt;0,"⚠ DUPLICATE","OK"))</f>
        <v>OK</v>
      </c>
      <c r="D1434" s="146" t="str">
        <f>IF($A1434="","",IF(ISNA(_xlfn.XLOOKUP(TRIM($A1434),MASTER_Workers!$B$2:$B$474,MASTER_Workers!$B$2:$B$600)),"Master Missing","OK"))</f>
        <v>OK</v>
      </c>
      <c r="E1434" s="146" t="str">
        <f>IF(A1434="","",IF(COUNTIF(Month_Engine!B:B,TRIM(J1434))&gt;0,"OK","Missing"))</f>
        <v>OK</v>
      </c>
      <c r="F1434" s="146">
        <f t="shared" si="139"/>
        <v>31</v>
      </c>
      <c r="G1434" s="146">
        <f t="shared" si="140"/>
        <v>19</v>
      </c>
      <c r="H1434" s="150" t="str">
        <f t="shared" si="135"/>
        <v>OK</v>
      </c>
      <c r="I1434" s="432">
        <v>46234</v>
      </c>
      <c r="J1434" s="125" t="s">
        <v>1605</v>
      </c>
      <c r="K1434" s="125" t="s">
        <v>317</v>
      </c>
      <c r="L1434" s="125">
        <v>19</v>
      </c>
      <c r="M1434" s="125">
        <v>8</v>
      </c>
      <c r="N1434" s="125">
        <v>4</v>
      </c>
      <c r="O1434" s="125">
        <v>0</v>
      </c>
      <c r="P1434" s="125">
        <v>0</v>
      </c>
      <c r="Q1434" s="125">
        <v>0</v>
      </c>
      <c r="S1434" s="146" t="str">
        <f t="shared" si="136"/>
        <v>Worker-SV2</v>
      </c>
    </row>
    <row r="1435" spans="1:19" x14ac:dyDescent="0.45">
      <c r="A1435" s="144" t="str">
        <f t="shared" si="137"/>
        <v>SV2PCOM076</v>
      </c>
      <c r="B1435" s="143" t="str">
        <f t="shared" si="138"/>
        <v>Jul2026_SV2PCOM076</v>
      </c>
      <c r="C1435" s="143" t="str">
        <f>IF(A1435="","",IF(COUNTIF($B$2:B1434,B1435)&gt;0,"⚠ DUPLICATE","OK"))</f>
        <v>OK</v>
      </c>
      <c r="D1435" s="146" t="str">
        <f>IF($A1435="","",IF(ISNA(_xlfn.XLOOKUP(TRIM($A1435),MASTER_Workers!$B$2:$B$474,MASTER_Workers!$B$2:$B$600)),"Master Missing","OK"))</f>
        <v>OK</v>
      </c>
      <c r="E1435" s="146" t="str">
        <f>IF(A1435="","",IF(COUNTIF(Month_Engine!B:B,TRIM(J1435))&gt;0,"OK","Missing"))</f>
        <v>OK</v>
      </c>
      <c r="F1435" s="146">
        <f t="shared" si="139"/>
        <v>31</v>
      </c>
      <c r="G1435" s="146">
        <f t="shared" si="140"/>
        <v>27</v>
      </c>
      <c r="H1435" s="150" t="str">
        <f t="shared" si="135"/>
        <v>OK</v>
      </c>
      <c r="I1435" s="432">
        <v>46234</v>
      </c>
      <c r="J1435" s="125" t="s">
        <v>1606</v>
      </c>
      <c r="K1435" s="125" t="s">
        <v>1607</v>
      </c>
      <c r="L1435" s="125">
        <v>24</v>
      </c>
      <c r="M1435" s="125">
        <v>0</v>
      </c>
      <c r="N1435" s="125">
        <v>4</v>
      </c>
      <c r="O1435" s="125">
        <v>0</v>
      </c>
      <c r="P1435" s="125">
        <v>3</v>
      </c>
      <c r="Q1435" s="125">
        <v>0</v>
      </c>
      <c r="S1435" s="146" t="str">
        <f t="shared" si="136"/>
        <v>Worker-SV2</v>
      </c>
    </row>
    <row r="1436" spans="1:19" x14ac:dyDescent="0.45">
      <c r="A1436" s="144" t="str">
        <f t="shared" si="137"/>
        <v>SV2PCOM077</v>
      </c>
      <c r="B1436" s="143" t="str">
        <f t="shared" si="138"/>
        <v>Jul2026_SV2PCOM077</v>
      </c>
      <c r="C1436" s="143" t="str">
        <f>IF(A1436="","",IF(COUNTIF($B$2:B1435,B1436)&gt;0,"⚠ DUPLICATE","OK"))</f>
        <v>OK</v>
      </c>
      <c r="D1436" s="146" t="str">
        <f>IF($A1436="","",IF(ISNA(_xlfn.XLOOKUP(TRIM($A1436),MASTER_Workers!$B$2:$B$474,MASTER_Workers!$B$2:$B$600)),"Master Missing","OK"))</f>
        <v>OK</v>
      </c>
      <c r="E1436" s="146" t="str">
        <f>IF(A1436="","",IF(COUNTIF(Month_Engine!B:B,TRIM(J1436))&gt;0,"OK","Missing"))</f>
        <v>OK</v>
      </c>
      <c r="F1436" s="146">
        <f t="shared" si="139"/>
        <v>31</v>
      </c>
      <c r="G1436" s="146">
        <f t="shared" si="140"/>
        <v>27</v>
      </c>
      <c r="H1436" s="150" t="str">
        <f t="shared" si="135"/>
        <v>OK</v>
      </c>
      <c r="I1436" s="432">
        <v>46234</v>
      </c>
      <c r="J1436" s="125" t="s">
        <v>1608</v>
      </c>
      <c r="K1436" s="125" t="s">
        <v>1609</v>
      </c>
      <c r="L1436" s="125">
        <v>24</v>
      </c>
      <c r="M1436" s="125">
        <v>0</v>
      </c>
      <c r="N1436" s="125">
        <v>4</v>
      </c>
      <c r="O1436" s="125">
        <v>0</v>
      </c>
      <c r="P1436" s="125">
        <v>3</v>
      </c>
      <c r="Q1436" s="125">
        <v>0</v>
      </c>
      <c r="S1436" s="146" t="str">
        <f t="shared" si="136"/>
        <v>Worker-SV2</v>
      </c>
    </row>
    <row r="1437" spans="1:19" x14ac:dyDescent="0.45">
      <c r="A1437" s="144" t="str">
        <f t="shared" si="137"/>
        <v>SV2PCOM078</v>
      </c>
      <c r="B1437" s="143" t="str">
        <f t="shared" si="138"/>
        <v>Jul2026_SV2PCOM078</v>
      </c>
      <c r="C1437" s="143" t="str">
        <f>IF(A1437="","",IF(COUNTIF($B$2:B1436,B1437)&gt;0,"⚠ DUPLICATE","OK"))</f>
        <v>OK</v>
      </c>
      <c r="D1437" s="146" t="str">
        <f>IF($A1437="","",IF(ISNA(_xlfn.XLOOKUP(TRIM($A1437),MASTER_Workers!$B$2:$B$474,MASTER_Workers!$B$2:$B$600)),"Master Missing","OK"))</f>
        <v>OK</v>
      </c>
      <c r="E1437" s="146" t="str">
        <f>IF(A1437="","",IF(COUNTIF(Month_Engine!B:B,TRIM(J1437))&gt;0,"OK","Missing"))</f>
        <v>OK</v>
      </c>
      <c r="F1437" s="146">
        <f t="shared" si="139"/>
        <v>31</v>
      </c>
      <c r="G1437" s="146">
        <f t="shared" si="140"/>
        <v>23</v>
      </c>
      <c r="H1437" s="150" t="str">
        <f t="shared" si="135"/>
        <v>OK</v>
      </c>
      <c r="I1437" s="432">
        <v>46234</v>
      </c>
      <c r="J1437" s="125" t="s">
        <v>1610</v>
      </c>
      <c r="K1437" s="125" t="s">
        <v>1611</v>
      </c>
      <c r="L1437" s="125">
        <v>23</v>
      </c>
      <c r="M1437" s="125">
        <v>4</v>
      </c>
      <c r="N1437" s="125">
        <v>4</v>
      </c>
      <c r="O1437" s="125">
        <v>0</v>
      </c>
      <c r="P1437" s="125">
        <v>0</v>
      </c>
      <c r="Q1437" s="125">
        <v>0</v>
      </c>
      <c r="S1437" s="146" t="str">
        <f t="shared" si="136"/>
        <v>Worker-SV2</v>
      </c>
    </row>
    <row r="1438" spans="1:19" x14ac:dyDescent="0.45">
      <c r="A1438" s="144" t="str">
        <f t="shared" si="137"/>
        <v>SV2PCOM079</v>
      </c>
      <c r="B1438" s="143" t="str">
        <f t="shared" si="138"/>
        <v>Jul2026_SV2PCOM079</v>
      </c>
      <c r="C1438" s="143" t="str">
        <f>IF(A1438="","",IF(COUNTIF($B$2:B1437,B1438)&gt;0,"⚠ DUPLICATE","OK"))</f>
        <v>OK</v>
      </c>
      <c r="D1438" s="146" t="str">
        <f>IF($A1438="","",IF(ISNA(_xlfn.XLOOKUP(TRIM($A1438),MASTER_Workers!$B$2:$B$474,MASTER_Workers!$B$2:$B$600)),"Master Missing","OK"))</f>
        <v>OK</v>
      </c>
      <c r="E1438" s="146" t="str">
        <f>IF(A1438="","",IF(COUNTIF(Month_Engine!B:B,TRIM(J1438))&gt;0,"OK","Missing"))</f>
        <v>OK</v>
      </c>
      <c r="F1438" s="146">
        <f t="shared" si="139"/>
        <v>31</v>
      </c>
      <c r="G1438" s="146">
        <f t="shared" si="140"/>
        <v>22.5</v>
      </c>
      <c r="H1438" s="150" t="str">
        <f t="shared" si="135"/>
        <v>OK</v>
      </c>
      <c r="I1438" s="432">
        <v>46234</v>
      </c>
      <c r="J1438" s="125" t="s">
        <v>1612</v>
      </c>
      <c r="K1438" s="125" t="s">
        <v>1613</v>
      </c>
      <c r="L1438" s="125">
        <v>22.5</v>
      </c>
      <c r="M1438" s="125">
        <v>4.5</v>
      </c>
      <c r="N1438" s="125">
        <v>4</v>
      </c>
      <c r="O1438" s="125">
        <v>0</v>
      </c>
      <c r="P1438" s="125">
        <v>0</v>
      </c>
      <c r="Q1438" s="125">
        <v>0</v>
      </c>
      <c r="S1438" s="146" t="str">
        <f t="shared" si="136"/>
        <v>Worker-SV2</v>
      </c>
    </row>
    <row r="1439" spans="1:19" x14ac:dyDescent="0.45">
      <c r="A1439" s="144" t="str">
        <f t="shared" si="137"/>
        <v>SV2PCOM081</v>
      </c>
      <c r="B1439" s="143" t="str">
        <f t="shared" si="138"/>
        <v>Jul2026_SV2PCOM081</v>
      </c>
      <c r="C1439" s="143" t="str">
        <f>IF(A1439="","",IF(COUNTIF($B$2:B1438,B1439)&gt;0,"⚠ DUPLICATE","OK"))</f>
        <v>OK</v>
      </c>
      <c r="D1439" s="146" t="str">
        <f>IF($A1439="","",IF(ISNA(_xlfn.XLOOKUP(TRIM($A1439),MASTER_Workers!$B$2:$B$474,MASTER_Workers!$B$2:$B$600)),"Master Missing","OK"))</f>
        <v>OK</v>
      </c>
      <c r="E1439" s="146" t="str">
        <f>IF(A1439="","",IF(COUNTIF(Month_Engine!B:B,TRIM(J1439))&gt;0,"OK","Missing"))</f>
        <v>OK</v>
      </c>
      <c r="F1439" s="146">
        <f t="shared" si="139"/>
        <v>31</v>
      </c>
      <c r="G1439" s="146">
        <f t="shared" si="140"/>
        <v>21</v>
      </c>
      <c r="H1439" s="150" t="str">
        <f t="shared" si="135"/>
        <v>OK</v>
      </c>
      <c r="I1439" s="432">
        <v>46234</v>
      </c>
      <c r="J1439" s="125" t="s">
        <v>1614</v>
      </c>
      <c r="K1439" s="125" t="s">
        <v>1615</v>
      </c>
      <c r="L1439" s="125">
        <v>21</v>
      </c>
      <c r="M1439" s="125">
        <v>6</v>
      </c>
      <c r="N1439" s="125">
        <v>4</v>
      </c>
      <c r="O1439" s="125">
        <v>0</v>
      </c>
      <c r="P1439" s="125">
        <v>0</v>
      </c>
      <c r="Q1439" s="125">
        <v>0</v>
      </c>
      <c r="S1439" s="146" t="str">
        <f t="shared" si="136"/>
        <v>Worker-SV2</v>
      </c>
    </row>
    <row r="1440" spans="1:19" x14ac:dyDescent="0.45">
      <c r="A1440" s="144" t="str">
        <f t="shared" si="137"/>
        <v>SV2PCOM082</v>
      </c>
      <c r="B1440" s="143" t="str">
        <f t="shared" si="138"/>
        <v>Jul2026_SV2PCOM082</v>
      </c>
      <c r="C1440" s="143" t="str">
        <f>IF(A1440="","",IF(COUNTIF($B$2:B1439,B1440)&gt;0,"⚠ DUPLICATE","OK"))</f>
        <v>OK</v>
      </c>
      <c r="D1440" s="146" t="str">
        <f>IF($A1440="","",IF(ISNA(_xlfn.XLOOKUP(TRIM($A1440),MASTER_Workers!$B$2:$B$474,MASTER_Workers!$B$2:$B$600)),"Master Missing","OK"))</f>
        <v>OK</v>
      </c>
      <c r="E1440" s="146" t="str">
        <f>IF(A1440="","",IF(COUNTIF(Month_Engine!B:B,TRIM(J1440))&gt;0,"OK","Missing"))</f>
        <v>OK</v>
      </c>
      <c r="F1440" s="146">
        <f t="shared" si="139"/>
        <v>31</v>
      </c>
      <c r="G1440" s="146">
        <f t="shared" si="140"/>
        <v>26</v>
      </c>
      <c r="H1440" s="150" t="str">
        <f t="shared" si="135"/>
        <v>OK</v>
      </c>
      <c r="I1440" s="432">
        <v>46234</v>
      </c>
      <c r="J1440" s="125" t="s">
        <v>1616</v>
      </c>
      <c r="K1440" s="125" t="s">
        <v>1617</v>
      </c>
      <c r="L1440" s="125">
        <v>24</v>
      </c>
      <c r="M1440" s="125">
        <v>1</v>
      </c>
      <c r="N1440" s="125">
        <v>4</v>
      </c>
      <c r="O1440" s="125">
        <v>0</v>
      </c>
      <c r="P1440" s="125">
        <v>2</v>
      </c>
      <c r="Q1440" s="125">
        <v>0</v>
      </c>
      <c r="S1440" s="146" t="str">
        <f t="shared" si="136"/>
        <v>Worker-SV2</v>
      </c>
    </row>
    <row r="1441" spans="1:19" x14ac:dyDescent="0.45">
      <c r="A1441" s="144" t="str">
        <f t="shared" si="137"/>
        <v>SV2PCOM083</v>
      </c>
      <c r="B1441" s="143" t="str">
        <f t="shared" si="138"/>
        <v>Jul2026_SV2PCOM083</v>
      </c>
      <c r="C1441" s="143" t="str">
        <f>IF(A1441="","",IF(COUNTIF($B$2:B1440,B1441)&gt;0,"⚠ DUPLICATE","OK"))</f>
        <v>OK</v>
      </c>
      <c r="D1441" s="146" t="str">
        <f>IF($A1441="","",IF(ISNA(_xlfn.XLOOKUP(TRIM($A1441),MASTER_Workers!$B$2:$B$474,MASTER_Workers!$B$2:$B$600)),"Master Missing","OK"))</f>
        <v>OK</v>
      </c>
      <c r="E1441" s="146" t="str">
        <f>IF(A1441="","",IF(COUNTIF(Month_Engine!B:B,TRIM(J1441))&gt;0,"OK","Missing"))</f>
        <v>OK</v>
      </c>
      <c r="F1441" s="146">
        <f t="shared" si="139"/>
        <v>31</v>
      </c>
      <c r="G1441" s="146">
        <f t="shared" si="140"/>
        <v>22</v>
      </c>
      <c r="H1441" s="150" t="str">
        <f t="shared" si="135"/>
        <v>OK</v>
      </c>
      <c r="I1441" s="432">
        <v>46234</v>
      </c>
      <c r="J1441" s="125" t="s">
        <v>1618</v>
      </c>
      <c r="K1441" s="125" t="s">
        <v>2063</v>
      </c>
      <c r="L1441" s="125">
        <v>22</v>
      </c>
      <c r="M1441" s="125">
        <v>5</v>
      </c>
      <c r="N1441" s="125">
        <v>4</v>
      </c>
      <c r="O1441" s="125">
        <v>0</v>
      </c>
      <c r="P1441" s="125">
        <v>0</v>
      </c>
      <c r="Q1441" s="125">
        <v>0</v>
      </c>
      <c r="S1441" s="146" t="str">
        <f t="shared" si="136"/>
        <v>Worker-SV2</v>
      </c>
    </row>
    <row r="1442" spans="1:19" x14ac:dyDescent="0.45">
      <c r="A1442" s="144" t="str">
        <f t="shared" si="137"/>
        <v>SV2PCOM085</v>
      </c>
      <c r="B1442" s="143" t="str">
        <f t="shared" si="138"/>
        <v>Jul2026_SV2PCOM085</v>
      </c>
      <c r="C1442" s="143" t="str">
        <f>IF(A1442="","",IF(COUNTIF($B$2:B1441,B1442)&gt;0,"⚠ DUPLICATE","OK"))</f>
        <v>OK</v>
      </c>
      <c r="D1442" s="146" t="str">
        <f>IF($A1442="","",IF(ISNA(_xlfn.XLOOKUP(TRIM($A1442),MASTER_Workers!$B$2:$B$474,MASTER_Workers!$B$2:$B$600)),"Master Missing","OK"))</f>
        <v>OK</v>
      </c>
      <c r="E1442" s="146" t="str">
        <f>IF(A1442="","",IF(COUNTIF(Month_Engine!B:B,TRIM(J1442))&gt;0,"OK","Missing"))</f>
        <v>OK</v>
      </c>
      <c r="F1442" s="146">
        <f t="shared" si="139"/>
        <v>31</v>
      </c>
      <c r="G1442" s="146">
        <f t="shared" si="140"/>
        <v>25</v>
      </c>
      <c r="H1442" s="150" t="str">
        <f t="shared" si="135"/>
        <v>OK</v>
      </c>
      <c r="I1442" s="432">
        <v>46234</v>
      </c>
      <c r="J1442" s="125" t="s">
        <v>1621</v>
      </c>
      <c r="K1442" s="125" t="s">
        <v>1622</v>
      </c>
      <c r="L1442" s="125">
        <v>25</v>
      </c>
      <c r="M1442" s="125">
        <v>2</v>
      </c>
      <c r="N1442" s="125">
        <v>4</v>
      </c>
      <c r="O1442" s="125">
        <v>0</v>
      </c>
      <c r="P1442" s="125">
        <v>0</v>
      </c>
      <c r="Q1442" s="125">
        <v>0</v>
      </c>
      <c r="S1442" s="146" t="str">
        <f t="shared" si="136"/>
        <v>Worker-SV2</v>
      </c>
    </row>
    <row r="1443" spans="1:19" x14ac:dyDescent="0.45">
      <c r="A1443" s="144" t="str">
        <f t="shared" si="137"/>
        <v>SV2PCOM086</v>
      </c>
      <c r="B1443" s="143" t="str">
        <f t="shared" si="138"/>
        <v>Jul2026_SV2PCOM086</v>
      </c>
      <c r="C1443" s="143" t="str">
        <f>IF(A1443="","",IF(COUNTIF($B$2:B1442,B1443)&gt;0,"⚠ DUPLICATE","OK"))</f>
        <v>OK</v>
      </c>
      <c r="D1443" s="146" t="str">
        <f>IF($A1443="","",IF(ISNA(_xlfn.XLOOKUP(TRIM($A1443),MASTER_Workers!$B$2:$B$474,MASTER_Workers!$B$2:$B$600)),"Master Missing","OK"))</f>
        <v>OK</v>
      </c>
      <c r="E1443" s="146" t="str">
        <f>IF(A1443="","",IF(COUNTIF(Month_Engine!B:B,TRIM(J1443))&gt;0,"OK","Missing"))</f>
        <v>OK</v>
      </c>
      <c r="F1443" s="146">
        <f t="shared" si="139"/>
        <v>31</v>
      </c>
      <c r="G1443" s="146">
        <f t="shared" si="140"/>
        <v>27</v>
      </c>
      <c r="H1443" s="150" t="str">
        <f t="shared" si="135"/>
        <v>OK</v>
      </c>
      <c r="I1443" s="432">
        <v>46234</v>
      </c>
      <c r="J1443" s="125" t="s">
        <v>1623</v>
      </c>
      <c r="K1443" s="125" t="s">
        <v>1624</v>
      </c>
      <c r="L1443" s="125">
        <v>23</v>
      </c>
      <c r="M1443" s="125">
        <v>0</v>
      </c>
      <c r="N1443" s="125">
        <v>4</v>
      </c>
      <c r="O1443" s="125">
        <v>0</v>
      </c>
      <c r="P1443" s="125">
        <v>4</v>
      </c>
      <c r="Q1443" s="125">
        <v>0</v>
      </c>
      <c r="S1443" s="146" t="str">
        <f t="shared" si="136"/>
        <v>Worker-SV2</v>
      </c>
    </row>
    <row r="1444" spans="1:19" x14ac:dyDescent="0.45">
      <c r="A1444" s="144" t="str">
        <f t="shared" si="137"/>
        <v>SV2PCOM087</v>
      </c>
      <c r="B1444" s="143" t="str">
        <f t="shared" si="138"/>
        <v>Jul2026_SV2PCOM087</v>
      </c>
      <c r="C1444" s="143" t="str">
        <f>IF(A1444="","",IF(COUNTIF($B$2:B1443,B1444)&gt;0,"⚠ DUPLICATE","OK"))</f>
        <v>OK</v>
      </c>
      <c r="D1444" s="146" t="str">
        <f>IF($A1444="","",IF(ISNA(_xlfn.XLOOKUP(TRIM($A1444),MASTER_Workers!$B$2:$B$474,MASTER_Workers!$B$2:$B$600)),"Master Missing","OK"))</f>
        <v>OK</v>
      </c>
      <c r="E1444" s="146" t="str">
        <f>IF(A1444="","",IF(COUNTIF(Month_Engine!B:B,TRIM(J1444))&gt;0,"OK","Missing"))</f>
        <v>OK</v>
      </c>
      <c r="F1444" s="146">
        <f t="shared" si="139"/>
        <v>31</v>
      </c>
      <c r="G1444" s="146">
        <f t="shared" si="140"/>
        <v>25</v>
      </c>
      <c r="H1444" s="150" t="str">
        <f t="shared" si="135"/>
        <v>OK</v>
      </c>
      <c r="I1444" s="432">
        <v>46234</v>
      </c>
      <c r="J1444" s="125" t="s">
        <v>1625</v>
      </c>
      <c r="K1444" s="125" t="s">
        <v>1626</v>
      </c>
      <c r="L1444" s="125">
        <v>23</v>
      </c>
      <c r="M1444" s="125">
        <v>2</v>
      </c>
      <c r="N1444" s="125">
        <v>4</v>
      </c>
      <c r="O1444" s="125">
        <v>0</v>
      </c>
      <c r="P1444" s="125">
        <v>2</v>
      </c>
      <c r="Q1444" s="125">
        <v>0</v>
      </c>
      <c r="S1444" s="146" t="str">
        <f t="shared" si="136"/>
        <v>Worker-SV2</v>
      </c>
    </row>
    <row r="1445" spans="1:19" x14ac:dyDescent="0.45">
      <c r="A1445" s="144" t="str">
        <f t="shared" si="137"/>
        <v>SV2PCOM088</v>
      </c>
      <c r="B1445" s="143" t="str">
        <f t="shared" si="138"/>
        <v>Jul2026_SV2PCOM088</v>
      </c>
      <c r="C1445" s="143" t="str">
        <f>IF(A1445="","",IF(COUNTIF($B$2:B1444,B1445)&gt;0,"⚠ DUPLICATE","OK"))</f>
        <v>OK</v>
      </c>
      <c r="D1445" s="146" t="str">
        <f>IF($A1445="","",IF(ISNA(_xlfn.XLOOKUP(TRIM($A1445),MASTER_Workers!$B$2:$B$474,MASTER_Workers!$B$2:$B$600)),"Master Missing","OK"))</f>
        <v>OK</v>
      </c>
      <c r="E1445" s="146" t="str">
        <f>IF(A1445="","",IF(COUNTIF(Month_Engine!B:B,TRIM(J1445))&gt;0,"OK","Missing"))</f>
        <v>OK</v>
      </c>
      <c r="F1445" s="146">
        <f t="shared" si="139"/>
        <v>31</v>
      </c>
      <c r="G1445" s="146">
        <f t="shared" si="140"/>
        <v>21</v>
      </c>
      <c r="H1445" s="150" t="str">
        <f t="shared" si="135"/>
        <v>OK</v>
      </c>
      <c r="I1445" s="432">
        <v>46234</v>
      </c>
      <c r="J1445" s="125" t="s">
        <v>1627</v>
      </c>
      <c r="K1445" s="125" t="s">
        <v>1628</v>
      </c>
      <c r="L1445" s="125">
        <v>21</v>
      </c>
      <c r="M1445" s="125">
        <v>6</v>
      </c>
      <c r="N1445" s="125">
        <v>4</v>
      </c>
      <c r="O1445" s="125">
        <v>0</v>
      </c>
      <c r="P1445" s="125">
        <v>0</v>
      </c>
      <c r="Q1445" s="125">
        <v>0</v>
      </c>
      <c r="S1445" s="146" t="str">
        <f t="shared" si="136"/>
        <v>Worker-SV2</v>
      </c>
    </row>
    <row r="1446" spans="1:19" x14ac:dyDescent="0.45">
      <c r="A1446" s="144" t="str">
        <f t="shared" si="137"/>
        <v>SV2PCOM089</v>
      </c>
      <c r="B1446" s="143" t="str">
        <f t="shared" si="138"/>
        <v>Jul2026_SV2PCOM089</v>
      </c>
      <c r="C1446" s="143" t="str">
        <f>IF(A1446="","",IF(COUNTIF($B$2:B1445,B1446)&gt;0,"⚠ DUPLICATE","OK"))</f>
        <v>OK</v>
      </c>
      <c r="D1446" s="146" t="str">
        <f>IF($A1446="","",IF(ISNA(_xlfn.XLOOKUP(TRIM($A1446),MASTER_Workers!$B$2:$B$474,MASTER_Workers!$B$2:$B$600)),"Master Missing","OK"))</f>
        <v>OK</v>
      </c>
      <c r="E1446" s="146" t="str">
        <f>IF(A1446="","",IF(COUNTIF(Month_Engine!B:B,TRIM(J1446))&gt;0,"OK","Missing"))</f>
        <v>OK</v>
      </c>
      <c r="F1446" s="146">
        <f t="shared" si="139"/>
        <v>31</v>
      </c>
      <c r="G1446" s="146">
        <f t="shared" si="140"/>
        <v>25</v>
      </c>
      <c r="H1446" s="150" t="str">
        <f t="shared" si="135"/>
        <v>OK</v>
      </c>
      <c r="I1446" s="432">
        <v>46234</v>
      </c>
      <c r="J1446" s="125" t="s">
        <v>1629</v>
      </c>
      <c r="K1446" s="125" t="s">
        <v>1630</v>
      </c>
      <c r="L1446" s="125">
        <v>24</v>
      </c>
      <c r="M1446" s="125">
        <v>2</v>
      </c>
      <c r="N1446" s="125">
        <v>4</v>
      </c>
      <c r="O1446" s="125">
        <v>0</v>
      </c>
      <c r="P1446" s="125">
        <v>1</v>
      </c>
      <c r="Q1446" s="125">
        <v>0</v>
      </c>
      <c r="S1446" s="146" t="str">
        <f t="shared" si="136"/>
        <v>Worker-SV2</v>
      </c>
    </row>
    <row r="1447" spans="1:19" x14ac:dyDescent="0.45">
      <c r="A1447" s="144" t="str">
        <f t="shared" si="137"/>
        <v>SV2PCOM090</v>
      </c>
      <c r="B1447" s="143" t="str">
        <f t="shared" si="138"/>
        <v>Jul2026_SV2PCOM090</v>
      </c>
      <c r="C1447" s="143" t="str">
        <f>IF(A1447="","",IF(COUNTIF($B$2:B1446,B1447)&gt;0,"⚠ DUPLICATE","OK"))</f>
        <v>OK</v>
      </c>
      <c r="D1447" s="146" t="str">
        <f>IF($A1447="","",IF(ISNA(_xlfn.XLOOKUP(TRIM($A1447),MASTER_Workers!$B$2:$B$474,MASTER_Workers!$B$2:$B$600)),"Master Missing","OK"))</f>
        <v>OK</v>
      </c>
      <c r="E1447" s="146" t="str">
        <f>IF(A1447="","",IF(COUNTIF(Month_Engine!B:B,TRIM(J1447))&gt;0,"OK","Missing"))</f>
        <v>OK</v>
      </c>
      <c r="F1447" s="146">
        <f t="shared" si="139"/>
        <v>31</v>
      </c>
      <c r="G1447" s="146">
        <f t="shared" si="140"/>
        <v>22</v>
      </c>
      <c r="H1447" s="150" t="str">
        <f t="shared" si="135"/>
        <v>OK</v>
      </c>
      <c r="I1447" s="432">
        <v>46234</v>
      </c>
      <c r="J1447" s="125" t="s">
        <v>1631</v>
      </c>
      <c r="K1447" s="125" t="s">
        <v>1632</v>
      </c>
      <c r="L1447" s="125">
        <v>22</v>
      </c>
      <c r="M1447" s="125">
        <v>5</v>
      </c>
      <c r="N1447" s="125">
        <v>4</v>
      </c>
      <c r="O1447" s="125">
        <v>0</v>
      </c>
      <c r="P1447" s="125">
        <v>0</v>
      </c>
      <c r="Q1447" s="125">
        <v>0</v>
      </c>
      <c r="S1447" s="146" t="str">
        <f t="shared" si="136"/>
        <v>Worker-SV2</v>
      </c>
    </row>
    <row r="1448" spans="1:19" x14ac:dyDescent="0.45">
      <c r="A1448" s="144" t="str">
        <f t="shared" si="137"/>
        <v>SV2PCOM091</v>
      </c>
      <c r="B1448" s="143" t="str">
        <f t="shared" si="138"/>
        <v>Jul2026_SV2PCOM091</v>
      </c>
      <c r="C1448" s="143" t="str">
        <f>IF(A1448="","",IF(COUNTIF($B$2:B1447,B1448)&gt;0,"⚠ DUPLICATE","OK"))</f>
        <v>OK</v>
      </c>
      <c r="D1448" s="146" t="str">
        <f>IF($A1448="","",IF(ISNA(_xlfn.XLOOKUP(TRIM($A1448),MASTER_Workers!$B$2:$B$474,MASTER_Workers!$B$2:$B$600)),"Master Missing","OK"))</f>
        <v>OK</v>
      </c>
      <c r="E1448" s="146" t="str">
        <f>IF(A1448="","",IF(COUNTIF(Month_Engine!B:B,TRIM(J1448))&gt;0,"OK","Missing"))</f>
        <v>OK</v>
      </c>
      <c r="F1448" s="146">
        <f t="shared" si="139"/>
        <v>31</v>
      </c>
      <c r="G1448" s="146">
        <f t="shared" si="140"/>
        <v>25</v>
      </c>
      <c r="H1448" s="150" t="str">
        <f t="shared" si="135"/>
        <v>OK</v>
      </c>
      <c r="I1448" s="432">
        <v>46234</v>
      </c>
      <c r="J1448" s="125" t="s">
        <v>1633</v>
      </c>
      <c r="K1448" s="125" t="s">
        <v>1634</v>
      </c>
      <c r="L1448" s="125">
        <v>25</v>
      </c>
      <c r="M1448" s="125">
        <v>2</v>
      </c>
      <c r="N1448" s="125">
        <v>4</v>
      </c>
      <c r="O1448" s="125">
        <v>0</v>
      </c>
      <c r="P1448" s="125">
        <v>0</v>
      </c>
      <c r="Q1448" s="125">
        <v>0</v>
      </c>
      <c r="S1448" s="146" t="str">
        <f t="shared" si="136"/>
        <v>Worker-SV2</v>
      </c>
    </row>
    <row r="1449" spans="1:19" x14ac:dyDescent="0.45">
      <c r="A1449" s="144" t="str">
        <f t="shared" si="137"/>
        <v>SV2PCOM092</v>
      </c>
      <c r="B1449" s="143" t="str">
        <f t="shared" si="138"/>
        <v>Jul2026_SV2PCOM092</v>
      </c>
      <c r="C1449" s="143" t="str">
        <f>IF(A1449="","",IF(COUNTIF($B$2:B1448,B1449)&gt;0,"⚠ DUPLICATE","OK"))</f>
        <v>OK</v>
      </c>
      <c r="D1449" s="146" t="str">
        <f>IF($A1449="","",IF(ISNA(_xlfn.XLOOKUP(TRIM($A1449),MASTER_Workers!$B$2:$B$474,MASTER_Workers!$B$2:$B$600)),"Master Missing","OK"))</f>
        <v>OK</v>
      </c>
      <c r="E1449" s="146" t="str">
        <f>IF(A1449="","",IF(COUNTIF(Month_Engine!B:B,TRIM(J1449))&gt;0,"OK","Missing"))</f>
        <v>OK</v>
      </c>
      <c r="F1449" s="146">
        <f t="shared" si="139"/>
        <v>31</v>
      </c>
      <c r="G1449" s="146">
        <f t="shared" si="140"/>
        <v>18</v>
      </c>
      <c r="H1449" s="150" t="str">
        <f t="shared" si="135"/>
        <v>OK</v>
      </c>
      <c r="I1449" s="432">
        <v>46234</v>
      </c>
      <c r="J1449" s="125" t="s">
        <v>1635</v>
      </c>
      <c r="K1449" s="125" t="s">
        <v>1636</v>
      </c>
      <c r="L1449" s="125">
        <v>18</v>
      </c>
      <c r="M1449" s="125">
        <v>9</v>
      </c>
      <c r="N1449" s="125">
        <v>4</v>
      </c>
      <c r="O1449" s="125">
        <v>0</v>
      </c>
      <c r="P1449" s="125">
        <v>0</v>
      </c>
      <c r="Q1449" s="125">
        <v>0</v>
      </c>
      <c r="S1449" s="146" t="str">
        <f t="shared" si="136"/>
        <v>Worker-SV2</v>
      </c>
    </row>
    <row r="1450" spans="1:19" x14ac:dyDescent="0.45">
      <c r="A1450" s="144" t="str">
        <f t="shared" si="137"/>
        <v>SV2PCOM094</v>
      </c>
      <c r="B1450" s="143" t="str">
        <f t="shared" si="138"/>
        <v>Jul2026_SV2PCOM094</v>
      </c>
      <c r="C1450" s="143" t="str">
        <f>IF(A1450="","",IF(COUNTIF($B$2:B1449,B1450)&gt;0,"⚠ DUPLICATE","OK"))</f>
        <v>OK</v>
      </c>
      <c r="D1450" s="146" t="str">
        <f>IF($A1450="","",IF(ISNA(_xlfn.XLOOKUP(TRIM($A1450),MASTER_Workers!$B$2:$B$474,MASTER_Workers!$B$2:$B$600)),"Master Missing","OK"))</f>
        <v>OK</v>
      </c>
      <c r="E1450" s="146" t="str">
        <f>IF(A1450="","",IF(COUNTIF(Month_Engine!B:B,TRIM(J1450))&gt;0,"OK","Missing"))</f>
        <v>OK</v>
      </c>
      <c r="F1450" s="146">
        <f t="shared" si="139"/>
        <v>31</v>
      </c>
      <c r="G1450" s="146">
        <f t="shared" si="140"/>
        <v>19</v>
      </c>
      <c r="H1450" s="150" t="str">
        <f t="shared" si="135"/>
        <v>OK</v>
      </c>
      <c r="I1450" s="432">
        <v>46234</v>
      </c>
      <c r="J1450" s="125" t="s">
        <v>1637</v>
      </c>
      <c r="K1450" s="125" t="s">
        <v>1638</v>
      </c>
      <c r="L1450" s="125">
        <v>19</v>
      </c>
      <c r="M1450" s="125">
        <v>8</v>
      </c>
      <c r="N1450" s="125">
        <v>4</v>
      </c>
      <c r="O1450" s="125">
        <v>0</v>
      </c>
      <c r="P1450" s="125">
        <v>0</v>
      </c>
      <c r="Q1450" s="125">
        <v>0</v>
      </c>
      <c r="S1450" s="146" t="str">
        <f t="shared" si="136"/>
        <v>Worker-SV2</v>
      </c>
    </row>
    <row r="1451" spans="1:19" x14ac:dyDescent="0.45">
      <c r="A1451" s="144" t="str">
        <f t="shared" si="137"/>
        <v>SV2PCOM095</v>
      </c>
      <c r="B1451" s="143" t="str">
        <f t="shared" si="138"/>
        <v>Jul2026_SV2PCOM095</v>
      </c>
      <c r="C1451" s="143" t="str">
        <f>IF(A1451="","",IF(COUNTIF($B$2:B1450,B1451)&gt;0,"⚠ DUPLICATE","OK"))</f>
        <v>OK</v>
      </c>
      <c r="D1451" s="146" t="str">
        <f>IF($A1451="","",IF(ISNA(_xlfn.XLOOKUP(TRIM($A1451),MASTER_Workers!$B$2:$B$474,MASTER_Workers!$B$2:$B$600)),"Master Missing","OK"))</f>
        <v>OK</v>
      </c>
      <c r="E1451" s="146" t="str">
        <f>IF(A1451="","",IF(COUNTIF(Month_Engine!B:B,TRIM(J1451))&gt;0,"OK","Missing"))</f>
        <v>OK</v>
      </c>
      <c r="F1451" s="146">
        <f t="shared" si="139"/>
        <v>31</v>
      </c>
      <c r="G1451" s="146">
        <f t="shared" si="140"/>
        <v>21</v>
      </c>
      <c r="H1451" s="150" t="str">
        <f t="shared" si="135"/>
        <v>OK</v>
      </c>
      <c r="I1451" s="432">
        <v>46234</v>
      </c>
      <c r="J1451" s="125" t="s">
        <v>1639</v>
      </c>
      <c r="K1451" s="125" t="s">
        <v>1640</v>
      </c>
      <c r="L1451" s="125">
        <v>21</v>
      </c>
      <c r="M1451" s="125">
        <v>6</v>
      </c>
      <c r="N1451" s="125">
        <v>4</v>
      </c>
      <c r="O1451" s="125">
        <v>0</v>
      </c>
      <c r="P1451" s="125">
        <v>0</v>
      </c>
      <c r="Q1451" s="125">
        <v>0</v>
      </c>
      <c r="S1451" s="146" t="str">
        <f t="shared" si="136"/>
        <v>Worker-SV2</v>
      </c>
    </row>
    <row r="1452" spans="1:19" x14ac:dyDescent="0.45">
      <c r="A1452" s="144" t="str">
        <f t="shared" si="137"/>
        <v>SV2PCOM096</v>
      </c>
      <c r="B1452" s="143" t="str">
        <f t="shared" si="138"/>
        <v>Jul2026_SV2PCOM096</v>
      </c>
      <c r="C1452" s="143" t="str">
        <f>IF(A1452="","",IF(COUNTIF($B$2:B1451,B1452)&gt;0,"⚠ DUPLICATE","OK"))</f>
        <v>OK</v>
      </c>
      <c r="D1452" s="146" t="str">
        <f>IF($A1452="","",IF(ISNA(_xlfn.XLOOKUP(TRIM($A1452),MASTER_Workers!$B$2:$B$474,MASTER_Workers!$B$2:$B$600)),"Master Missing","OK"))</f>
        <v>OK</v>
      </c>
      <c r="E1452" s="146" t="str">
        <f>IF(A1452="","",IF(COUNTIF(Month_Engine!B:B,TRIM(J1452))&gt;0,"OK","Missing"))</f>
        <v>OK</v>
      </c>
      <c r="F1452" s="146">
        <f t="shared" si="139"/>
        <v>31</v>
      </c>
      <c r="G1452" s="146">
        <f t="shared" si="140"/>
        <v>27</v>
      </c>
      <c r="H1452" s="150" t="str">
        <f t="shared" si="135"/>
        <v>OK</v>
      </c>
      <c r="I1452" s="432">
        <v>46234</v>
      </c>
      <c r="J1452" s="125" t="s">
        <v>1641</v>
      </c>
      <c r="K1452" s="125" t="s">
        <v>1642</v>
      </c>
      <c r="L1452" s="125">
        <v>25</v>
      </c>
      <c r="M1452" s="125">
        <v>0</v>
      </c>
      <c r="N1452" s="125">
        <v>4</v>
      </c>
      <c r="O1452" s="125">
        <v>0</v>
      </c>
      <c r="P1452" s="125">
        <v>2</v>
      </c>
      <c r="Q1452" s="125">
        <v>0</v>
      </c>
      <c r="S1452" s="146" t="str">
        <f t="shared" si="136"/>
        <v>Worker-SV2</v>
      </c>
    </row>
    <row r="1453" spans="1:19" x14ac:dyDescent="0.45">
      <c r="A1453" s="144" t="str">
        <f t="shared" si="137"/>
        <v>SV2PCOM097</v>
      </c>
      <c r="B1453" s="143" t="str">
        <f t="shared" si="138"/>
        <v>Jul2026_SV2PCOM097</v>
      </c>
      <c r="C1453" s="143" t="str">
        <f>IF(A1453="","",IF(COUNTIF($B$2:B1452,B1453)&gt;0,"⚠ DUPLICATE","OK"))</f>
        <v>OK</v>
      </c>
      <c r="D1453" s="146" t="str">
        <f>IF($A1453="","",IF(ISNA(_xlfn.XLOOKUP(TRIM($A1453),MASTER_Workers!$B$2:$B$474,MASTER_Workers!$B$2:$B$600)),"Master Missing","OK"))</f>
        <v>OK</v>
      </c>
      <c r="E1453" s="146" t="str">
        <f>IF(A1453="","",IF(COUNTIF(Month_Engine!B:B,TRIM(J1453))&gt;0,"OK","Missing"))</f>
        <v>OK</v>
      </c>
      <c r="F1453" s="146">
        <f t="shared" si="139"/>
        <v>31</v>
      </c>
      <c r="G1453" s="146">
        <f t="shared" si="140"/>
        <v>24</v>
      </c>
      <c r="H1453" s="150" t="str">
        <f t="shared" si="135"/>
        <v>OK</v>
      </c>
      <c r="I1453" s="432">
        <v>46234</v>
      </c>
      <c r="J1453" s="125" t="s">
        <v>1643</v>
      </c>
      <c r="K1453" s="125" t="s">
        <v>1644</v>
      </c>
      <c r="L1453" s="125">
        <v>24</v>
      </c>
      <c r="M1453" s="125">
        <v>3</v>
      </c>
      <c r="N1453" s="125">
        <v>4</v>
      </c>
      <c r="O1453" s="125">
        <v>0</v>
      </c>
      <c r="P1453" s="125">
        <v>0</v>
      </c>
      <c r="Q1453" s="125">
        <v>0</v>
      </c>
      <c r="S1453" s="146" t="str">
        <f t="shared" si="136"/>
        <v>Worker-SV2</v>
      </c>
    </row>
    <row r="1454" spans="1:19" x14ac:dyDescent="0.45">
      <c r="A1454" s="144" t="str">
        <f t="shared" si="137"/>
        <v>SV2PCOM098</v>
      </c>
      <c r="B1454" s="143" t="str">
        <f t="shared" si="138"/>
        <v>Jul2026_SV2PCOM098</v>
      </c>
      <c r="C1454" s="143" t="str">
        <f>IF(A1454="","",IF(COUNTIF($B$2:B1453,B1454)&gt;0,"⚠ DUPLICATE","OK"))</f>
        <v>OK</v>
      </c>
      <c r="D1454" s="146" t="str">
        <f>IF($A1454="","",IF(ISNA(_xlfn.XLOOKUP(TRIM($A1454),MASTER_Workers!$B$2:$B$474,MASTER_Workers!$B$2:$B$600)),"Master Missing","OK"))</f>
        <v>OK</v>
      </c>
      <c r="E1454" s="146" t="str">
        <f>IF(A1454="","",IF(COUNTIF(Month_Engine!B:B,TRIM(J1454))&gt;0,"OK","Missing"))</f>
        <v>OK</v>
      </c>
      <c r="F1454" s="146">
        <f t="shared" si="139"/>
        <v>31</v>
      </c>
      <c r="G1454" s="146">
        <f t="shared" si="140"/>
        <v>25</v>
      </c>
      <c r="H1454" s="150" t="str">
        <f t="shared" si="135"/>
        <v>OK</v>
      </c>
      <c r="I1454" s="432">
        <v>46234</v>
      </c>
      <c r="J1454" s="125" t="s">
        <v>1645</v>
      </c>
      <c r="K1454" s="125" t="s">
        <v>1646</v>
      </c>
      <c r="L1454" s="125">
        <v>25</v>
      </c>
      <c r="M1454" s="125">
        <v>2</v>
      </c>
      <c r="N1454" s="125">
        <v>4</v>
      </c>
      <c r="O1454" s="125">
        <v>0</v>
      </c>
      <c r="P1454" s="125">
        <v>0</v>
      </c>
      <c r="Q1454" s="125">
        <v>0</v>
      </c>
      <c r="S1454" s="146" t="str">
        <f t="shared" si="136"/>
        <v>Worker-SV2</v>
      </c>
    </row>
    <row r="1455" spans="1:19" x14ac:dyDescent="0.45">
      <c r="A1455" s="144" t="str">
        <f t="shared" si="137"/>
        <v>SV2PCOM099</v>
      </c>
      <c r="B1455" s="143" t="str">
        <f t="shared" si="138"/>
        <v>Jul2026_SV2PCOM099</v>
      </c>
      <c r="C1455" s="143" t="str">
        <f>IF(A1455="","",IF(COUNTIF($B$2:B1454,B1455)&gt;0,"⚠ DUPLICATE","OK"))</f>
        <v>OK</v>
      </c>
      <c r="D1455" s="146" t="str">
        <f>IF($A1455="","",IF(ISNA(_xlfn.XLOOKUP(TRIM($A1455),MASTER_Workers!$B$2:$B$474,MASTER_Workers!$B$2:$B$600)),"Master Missing","OK"))</f>
        <v>OK</v>
      </c>
      <c r="E1455" s="146" t="str">
        <f>IF(A1455="","",IF(COUNTIF(Month_Engine!B:B,TRIM(J1455))&gt;0,"OK","Missing"))</f>
        <v>OK</v>
      </c>
      <c r="F1455" s="146">
        <f t="shared" si="139"/>
        <v>31</v>
      </c>
      <c r="G1455" s="146">
        <f t="shared" si="140"/>
        <v>20</v>
      </c>
      <c r="H1455" s="150" t="str">
        <f t="shared" si="135"/>
        <v>OK</v>
      </c>
      <c r="I1455" s="432">
        <v>46234</v>
      </c>
      <c r="J1455" s="125" t="s">
        <v>1647</v>
      </c>
      <c r="K1455" s="125" t="s">
        <v>1648</v>
      </c>
      <c r="L1455" s="125">
        <v>20</v>
      </c>
      <c r="M1455" s="125">
        <v>7</v>
      </c>
      <c r="N1455" s="125">
        <v>4</v>
      </c>
      <c r="O1455" s="125">
        <v>0</v>
      </c>
      <c r="P1455" s="125">
        <v>0</v>
      </c>
      <c r="Q1455" s="125">
        <v>0</v>
      </c>
      <c r="S1455" s="146" t="str">
        <f t="shared" si="136"/>
        <v>Worker-SV2</v>
      </c>
    </row>
    <row r="1456" spans="1:19" x14ac:dyDescent="0.45">
      <c r="A1456" s="144" t="str">
        <f t="shared" si="137"/>
        <v>SV2PCOM100</v>
      </c>
      <c r="B1456" s="143" t="str">
        <f t="shared" si="138"/>
        <v>Jul2026_SV2PCOM100</v>
      </c>
      <c r="C1456" s="143" t="str">
        <f>IF(A1456="","",IF(COUNTIF($B$2:B1455,B1456)&gt;0,"⚠ DUPLICATE","OK"))</f>
        <v>OK</v>
      </c>
      <c r="D1456" s="146" t="str">
        <f>IF($A1456="","",IF(ISNA(_xlfn.XLOOKUP(TRIM($A1456),MASTER_Workers!$B$2:$B$474,MASTER_Workers!$B$2:$B$600)),"Master Missing","OK"))</f>
        <v>OK</v>
      </c>
      <c r="E1456" s="146" t="str">
        <f>IF(A1456="","",IF(COUNTIF(Month_Engine!B:B,TRIM(J1456))&gt;0,"OK","Missing"))</f>
        <v>OK</v>
      </c>
      <c r="F1456" s="146">
        <f t="shared" si="139"/>
        <v>31</v>
      </c>
      <c r="G1456" s="146">
        <f t="shared" si="140"/>
        <v>22.5</v>
      </c>
      <c r="H1456" s="150" t="str">
        <f t="shared" si="135"/>
        <v>OK</v>
      </c>
      <c r="I1456" s="432">
        <v>46234</v>
      </c>
      <c r="J1456" s="125" t="s">
        <v>1649</v>
      </c>
      <c r="K1456" s="125" t="s">
        <v>1650</v>
      </c>
      <c r="L1456" s="125">
        <v>22</v>
      </c>
      <c r="M1456" s="125">
        <v>4.5</v>
      </c>
      <c r="N1456" s="125">
        <v>4</v>
      </c>
      <c r="O1456" s="125">
        <v>0</v>
      </c>
      <c r="P1456" s="125">
        <v>0.5</v>
      </c>
      <c r="Q1456" s="125">
        <v>0</v>
      </c>
      <c r="S1456" s="146" t="str">
        <f t="shared" si="136"/>
        <v>Worker-SV2</v>
      </c>
    </row>
    <row r="1457" spans="1:19" x14ac:dyDescent="0.45">
      <c r="A1457" s="144" t="str">
        <f t="shared" si="137"/>
        <v>SV2PCOM101</v>
      </c>
      <c r="B1457" s="143" t="str">
        <f t="shared" si="138"/>
        <v>Jul2026_SV2PCOM101</v>
      </c>
      <c r="C1457" s="143" t="str">
        <f>IF(A1457="","",IF(COUNTIF($B$2:B1456,B1457)&gt;0,"⚠ DUPLICATE","OK"))</f>
        <v>OK</v>
      </c>
      <c r="D1457" s="146" t="str">
        <f>IF($A1457="","",IF(ISNA(_xlfn.XLOOKUP(TRIM($A1457),MASTER_Workers!$B$2:$B$474,MASTER_Workers!$B$2:$B$600)),"Master Missing","OK"))</f>
        <v>OK</v>
      </c>
      <c r="E1457" s="146" t="str">
        <f>IF(A1457="","",IF(COUNTIF(Month_Engine!B:B,TRIM(J1457))&gt;0,"OK","Missing"))</f>
        <v>OK</v>
      </c>
      <c r="F1457" s="146">
        <f t="shared" si="139"/>
        <v>31</v>
      </c>
      <c r="G1457" s="146">
        <f t="shared" si="140"/>
        <v>21</v>
      </c>
      <c r="H1457" s="150" t="str">
        <f t="shared" si="135"/>
        <v>OK</v>
      </c>
      <c r="I1457" s="432">
        <v>46234</v>
      </c>
      <c r="J1457" s="125" t="s">
        <v>1651</v>
      </c>
      <c r="K1457" s="125" t="s">
        <v>1652</v>
      </c>
      <c r="L1457" s="125">
        <v>21</v>
      </c>
      <c r="M1457" s="125">
        <v>6</v>
      </c>
      <c r="N1457" s="125">
        <v>4</v>
      </c>
      <c r="O1457" s="125">
        <v>0</v>
      </c>
      <c r="P1457" s="125">
        <v>0</v>
      </c>
      <c r="Q1457" s="125">
        <v>0</v>
      </c>
      <c r="S1457" s="146" t="str">
        <f t="shared" si="136"/>
        <v>Worker-SV2</v>
      </c>
    </row>
    <row r="1458" spans="1:19" x14ac:dyDescent="0.45">
      <c r="A1458" s="144" t="str">
        <f t="shared" si="137"/>
        <v>SV2PCOM102</v>
      </c>
      <c r="B1458" s="143" t="str">
        <f t="shared" si="138"/>
        <v>Jul2026_SV2PCOM102</v>
      </c>
      <c r="C1458" s="143" t="str">
        <f>IF(A1458="","",IF(COUNTIF($B$2:B1457,B1458)&gt;0,"⚠ DUPLICATE","OK"))</f>
        <v>OK</v>
      </c>
      <c r="D1458" s="146" t="str">
        <f>IF($A1458="","",IF(ISNA(_xlfn.XLOOKUP(TRIM($A1458),MASTER_Workers!$B$2:$B$474,MASTER_Workers!$B$2:$B$600)),"Master Missing","OK"))</f>
        <v>OK</v>
      </c>
      <c r="E1458" s="146" t="str">
        <f>IF(A1458="","",IF(COUNTIF(Month_Engine!B:B,TRIM(J1458))&gt;0,"OK","Missing"))</f>
        <v>OK</v>
      </c>
      <c r="F1458" s="146">
        <f t="shared" si="139"/>
        <v>31</v>
      </c>
      <c r="G1458" s="146">
        <f t="shared" si="140"/>
        <v>14.5</v>
      </c>
      <c r="H1458" s="150" t="str">
        <f t="shared" si="135"/>
        <v>OK</v>
      </c>
      <c r="I1458" s="432">
        <v>46234</v>
      </c>
      <c r="J1458" s="125" t="s">
        <v>2427</v>
      </c>
      <c r="K1458" s="125" t="s">
        <v>2064</v>
      </c>
      <c r="L1458" s="125">
        <v>14.5</v>
      </c>
      <c r="M1458" s="125">
        <v>12.5</v>
      </c>
      <c r="N1458" s="125">
        <v>4</v>
      </c>
      <c r="O1458" s="125">
        <v>0</v>
      </c>
      <c r="P1458" s="125">
        <v>0</v>
      </c>
      <c r="Q1458" s="125">
        <v>0</v>
      </c>
      <c r="S1458" s="146" t="str">
        <f t="shared" si="136"/>
        <v>Worker-SV2</v>
      </c>
    </row>
    <row r="1459" spans="1:19" x14ac:dyDescent="0.45">
      <c r="A1459" s="144" t="str">
        <f t="shared" si="137"/>
        <v>SV2PCOM103</v>
      </c>
      <c r="B1459" s="143" t="str">
        <f t="shared" si="138"/>
        <v>Jul2026_SV2PCOM103</v>
      </c>
      <c r="C1459" s="143" t="str">
        <f>IF(A1459="","",IF(COUNTIF($B$2:B1458,B1459)&gt;0,"⚠ DUPLICATE","OK"))</f>
        <v>OK</v>
      </c>
      <c r="D1459" s="146" t="str">
        <f>IF($A1459="","",IF(ISNA(_xlfn.XLOOKUP(TRIM($A1459),MASTER_Workers!$B$2:$B$474,MASTER_Workers!$B$2:$B$600)),"Master Missing","OK"))</f>
        <v>OK</v>
      </c>
      <c r="E1459" s="146" t="str">
        <f>IF(A1459="","",IF(COUNTIF(Month_Engine!B:B,TRIM(J1459))&gt;0,"OK","Missing"))</f>
        <v>OK</v>
      </c>
      <c r="F1459" s="146">
        <f t="shared" si="139"/>
        <v>31</v>
      </c>
      <c r="G1459" s="146">
        <f t="shared" si="140"/>
        <v>22</v>
      </c>
      <c r="H1459" s="150" t="str">
        <f t="shared" si="135"/>
        <v>OK</v>
      </c>
      <c r="I1459" s="432">
        <v>46234</v>
      </c>
      <c r="J1459" s="125" t="s">
        <v>1653</v>
      </c>
      <c r="K1459" s="125" t="s">
        <v>1654</v>
      </c>
      <c r="L1459" s="125">
        <v>22</v>
      </c>
      <c r="M1459" s="125">
        <v>5</v>
      </c>
      <c r="N1459" s="125">
        <v>4</v>
      </c>
      <c r="O1459" s="125">
        <v>0</v>
      </c>
      <c r="P1459" s="125">
        <v>0</v>
      </c>
      <c r="Q1459" s="125">
        <v>0</v>
      </c>
      <c r="S1459" s="146" t="str">
        <f t="shared" si="136"/>
        <v>Worker-SV2</v>
      </c>
    </row>
    <row r="1460" spans="1:19" x14ac:dyDescent="0.45">
      <c r="A1460" s="144" t="str">
        <f t="shared" si="137"/>
        <v>SV2PCOM104</v>
      </c>
      <c r="B1460" s="143" t="str">
        <f t="shared" si="138"/>
        <v>Jul2026_SV2PCOM104</v>
      </c>
      <c r="C1460" s="143" t="str">
        <f>IF(A1460="","",IF(COUNTIF($B$2:B1459,B1460)&gt;0,"⚠ DUPLICATE","OK"))</f>
        <v>OK</v>
      </c>
      <c r="D1460" s="146" t="str">
        <f>IF($A1460="","",IF(ISNA(_xlfn.XLOOKUP(TRIM($A1460),MASTER_Workers!$B$2:$B$474,MASTER_Workers!$B$2:$B$600)),"Master Missing","OK"))</f>
        <v>OK</v>
      </c>
      <c r="E1460" s="146" t="str">
        <f>IF(A1460="","",IF(COUNTIF(Month_Engine!B:B,TRIM(J1460))&gt;0,"OK","Missing"))</f>
        <v>OK</v>
      </c>
      <c r="F1460" s="146">
        <f t="shared" si="139"/>
        <v>31</v>
      </c>
      <c r="G1460" s="146">
        <f t="shared" si="140"/>
        <v>21</v>
      </c>
      <c r="H1460" s="150" t="str">
        <f t="shared" si="135"/>
        <v>OK</v>
      </c>
      <c r="I1460" s="432">
        <v>46234</v>
      </c>
      <c r="J1460" s="125" t="s">
        <v>1655</v>
      </c>
      <c r="K1460" s="125" t="s">
        <v>1656</v>
      </c>
      <c r="L1460" s="125">
        <v>21</v>
      </c>
      <c r="M1460" s="125">
        <v>6</v>
      </c>
      <c r="N1460" s="125">
        <v>4</v>
      </c>
      <c r="O1460" s="125">
        <v>0</v>
      </c>
      <c r="P1460" s="125">
        <v>0</v>
      </c>
      <c r="Q1460" s="125">
        <v>0</v>
      </c>
      <c r="S1460" s="146" t="str">
        <f t="shared" si="136"/>
        <v>Worker-SV2</v>
      </c>
    </row>
    <row r="1461" spans="1:19" x14ac:dyDescent="0.45">
      <c r="A1461" s="144" t="str">
        <f t="shared" si="137"/>
        <v>SV2PCOM105</v>
      </c>
      <c r="B1461" s="143" t="str">
        <f t="shared" si="138"/>
        <v>Jul2026_SV2PCOM105</v>
      </c>
      <c r="C1461" s="143" t="str">
        <f>IF(A1461="","",IF(COUNTIF($B$2:B1460,B1461)&gt;0,"⚠ DUPLICATE","OK"))</f>
        <v>OK</v>
      </c>
      <c r="D1461" s="146" t="str">
        <f>IF($A1461="","",IF(ISNA(_xlfn.XLOOKUP(TRIM($A1461),MASTER_Workers!$B$2:$B$474,MASTER_Workers!$B$2:$B$600)),"Master Missing","OK"))</f>
        <v>OK</v>
      </c>
      <c r="E1461" s="146" t="str">
        <f>IF(A1461="","",IF(COUNTIF(Month_Engine!B:B,TRIM(J1461))&gt;0,"OK","Missing"))</f>
        <v>OK</v>
      </c>
      <c r="F1461" s="146">
        <f t="shared" si="139"/>
        <v>31</v>
      </c>
      <c r="G1461" s="146">
        <f t="shared" si="140"/>
        <v>24</v>
      </c>
      <c r="H1461" s="150" t="str">
        <f t="shared" si="135"/>
        <v>OK</v>
      </c>
      <c r="I1461" s="432">
        <v>46234</v>
      </c>
      <c r="J1461" s="125" t="s">
        <v>1657</v>
      </c>
      <c r="K1461" s="125" t="s">
        <v>1658</v>
      </c>
      <c r="L1461" s="125">
        <v>24</v>
      </c>
      <c r="M1461" s="125">
        <v>3</v>
      </c>
      <c r="N1461" s="125">
        <v>4</v>
      </c>
      <c r="O1461" s="125">
        <v>0</v>
      </c>
      <c r="P1461" s="125">
        <v>0</v>
      </c>
      <c r="Q1461" s="125">
        <v>0</v>
      </c>
      <c r="S1461" s="146" t="str">
        <f t="shared" si="136"/>
        <v>Worker-SV2</v>
      </c>
    </row>
    <row r="1462" spans="1:19" x14ac:dyDescent="0.45">
      <c r="A1462" s="144" t="str">
        <f t="shared" si="137"/>
        <v>SV2PCOM106</v>
      </c>
      <c r="B1462" s="143" t="str">
        <f t="shared" si="138"/>
        <v>Jul2026_SV2PCOM106</v>
      </c>
      <c r="C1462" s="143" t="str">
        <f>IF(A1462="","",IF(COUNTIF($B$2:B1461,B1462)&gt;0,"⚠ DUPLICATE","OK"))</f>
        <v>OK</v>
      </c>
      <c r="D1462" s="146" t="str">
        <f>IF($A1462="","",IF(ISNA(_xlfn.XLOOKUP(TRIM($A1462),MASTER_Workers!$B$2:$B$474,MASTER_Workers!$B$2:$B$600)),"Master Missing","OK"))</f>
        <v>OK</v>
      </c>
      <c r="E1462" s="146" t="str">
        <f>IF(A1462="","",IF(COUNTIF(Month_Engine!B:B,TRIM(J1462))&gt;0,"OK","Missing"))</f>
        <v>OK</v>
      </c>
      <c r="F1462" s="146">
        <f t="shared" si="139"/>
        <v>31</v>
      </c>
      <c r="G1462" s="146">
        <f t="shared" si="140"/>
        <v>22</v>
      </c>
      <c r="H1462" s="150" t="str">
        <f t="shared" si="135"/>
        <v>OK</v>
      </c>
      <c r="I1462" s="432">
        <v>46234</v>
      </c>
      <c r="J1462" s="125" t="s">
        <v>1659</v>
      </c>
      <c r="K1462" s="125" t="s">
        <v>1660</v>
      </c>
      <c r="L1462" s="125">
        <v>22</v>
      </c>
      <c r="M1462" s="125">
        <v>5</v>
      </c>
      <c r="N1462" s="125">
        <v>4</v>
      </c>
      <c r="O1462" s="125">
        <v>0</v>
      </c>
      <c r="P1462" s="125">
        <v>0</v>
      </c>
      <c r="Q1462" s="125">
        <v>0</v>
      </c>
      <c r="S1462" s="146" t="str">
        <f t="shared" si="136"/>
        <v>Worker-SV2</v>
      </c>
    </row>
    <row r="1463" spans="1:19" x14ac:dyDescent="0.45">
      <c r="A1463" s="144" t="str">
        <f t="shared" si="137"/>
        <v>SV2PCOM107</v>
      </c>
      <c r="B1463" s="143" t="str">
        <f t="shared" si="138"/>
        <v>Jul2026_SV2PCOM107</v>
      </c>
      <c r="C1463" s="143" t="str">
        <f>IF(A1463="","",IF(COUNTIF($B$2:B1462,B1463)&gt;0,"⚠ DUPLICATE","OK"))</f>
        <v>OK</v>
      </c>
      <c r="D1463" s="146" t="str">
        <f>IF($A1463="","",IF(ISNA(_xlfn.XLOOKUP(TRIM($A1463),MASTER_Workers!$B$2:$B$474,MASTER_Workers!$B$2:$B$600)),"Master Missing","OK"))</f>
        <v>OK</v>
      </c>
      <c r="E1463" s="146" t="str">
        <f>IF(A1463="","",IF(COUNTIF(Month_Engine!B:B,TRIM(J1463))&gt;0,"OK","Missing"))</f>
        <v>OK</v>
      </c>
      <c r="F1463" s="146">
        <f t="shared" si="139"/>
        <v>31</v>
      </c>
      <c r="G1463" s="146">
        <f t="shared" si="140"/>
        <v>27</v>
      </c>
      <c r="H1463" s="150" t="str">
        <f t="shared" si="135"/>
        <v>OK</v>
      </c>
      <c r="I1463" s="432">
        <v>46234</v>
      </c>
      <c r="J1463" s="125" t="s">
        <v>1661</v>
      </c>
      <c r="K1463" s="125" t="s">
        <v>1662</v>
      </c>
      <c r="L1463" s="125">
        <v>24</v>
      </c>
      <c r="M1463" s="125">
        <v>0</v>
      </c>
      <c r="N1463" s="125">
        <v>4</v>
      </c>
      <c r="O1463" s="125">
        <v>0</v>
      </c>
      <c r="P1463" s="125">
        <v>3</v>
      </c>
      <c r="Q1463" s="125">
        <v>0</v>
      </c>
      <c r="S1463" s="146" t="str">
        <f t="shared" si="136"/>
        <v>Worker-SV2</v>
      </c>
    </row>
    <row r="1464" spans="1:19" x14ac:dyDescent="0.45">
      <c r="A1464" s="144" t="str">
        <f t="shared" si="137"/>
        <v>SV2PCOM108</v>
      </c>
      <c r="B1464" s="143" t="str">
        <f t="shared" si="138"/>
        <v>Jul2026_SV2PCOM108</v>
      </c>
      <c r="C1464" s="143" t="str">
        <f>IF(A1464="","",IF(COUNTIF($B$2:B1463,B1464)&gt;0,"⚠ DUPLICATE","OK"))</f>
        <v>OK</v>
      </c>
      <c r="D1464" s="146" t="str">
        <f>IF($A1464="","",IF(ISNA(_xlfn.XLOOKUP(TRIM($A1464),MASTER_Workers!$B$2:$B$474,MASTER_Workers!$B$2:$B$600)),"Master Missing","OK"))</f>
        <v>OK</v>
      </c>
      <c r="E1464" s="146" t="str">
        <f>IF(A1464="","",IF(COUNTIF(Month_Engine!B:B,TRIM(J1464))&gt;0,"OK","Missing"))</f>
        <v>OK</v>
      </c>
      <c r="F1464" s="146">
        <f t="shared" si="139"/>
        <v>31</v>
      </c>
      <c r="G1464" s="146">
        <f t="shared" si="140"/>
        <v>23</v>
      </c>
      <c r="H1464" s="150" t="str">
        <f t="shared" si="135"/>
        <v>OK</v>
      </c>
      <c r="I1464" s="432">
        <v>46234</v>
      </c>
      <c r="J1464" s="125" t="s">
        <v>1663</v>
      </c>
      <c r="K1464" s="125" t="s">
        <v>1664</v>
      </c>
      <c r="L1464" s="125">
        <v>23</v>
      </c>
      <c r="M1464" s="125">
        <v>4</v>
      </c>
      <c r="N1464" s="125">
        <v>4</v>
      </c>
      <c r="O1464" s="125">
        <v>0</v>
      </c>
      <c r="P1464" s="125">
        <v>0</v>
      </c>
      <c r="Q1464" s="125">
        <v>0</v>
      </c>
      <c r="S1464" s="146" t="str">
        <f t="shared" si="136"/>
        <v>Worker-SV2</v>
      </c>
    </row>
    <row r="1465" spans="1:19" x14ac:dyDescent="0.45">
      <c r="A1465" s="144" t="str">
        <f t="shared" si="137"/>
        <v>SV2PCOM109</v>
      </c>
      <c r="B1465" s="143" t="str">
        <f t="shared" si="138"/>
        <v>Jul2026_SV2PCOM109</v>
      </c>
      <c r="C1465" s="143" t="str">
        <f>IF(A1465="","",IF(COUNTIF($B$2:B1464,B1465)&gt;0,"⚠ DUPLICATE","OK"))</f>
        <v>OK</v>
      </c>
      <c r="D1465" s="146" t="str">
        <f>IF($A1465="","",IF(ISNA(_xlfn.XLOOKUP(TRIM($A1465),MASTER_Workers!$B$2:$B$474,MASTER_Workers!$B$2:$B$600)),"Master Missing","OK"))</f>
        <v>OK</v>
      </c>
      <c r="E1465" s="146" t="str">
        <f>IF(A1465="","",IF(COUNTIF(Month_Engine!B:B,TRIM(J1465))&gt;0,"OK","Missing"))</f>
        <v>OK</v>
      </c>
      <c r="F1465" s="146">
        <f t="shared" si="139"/>
        <v>31</v>
      </c>
      <c r="G1465" s="146">
        <f t="shared" si="140"/>
        <v>20</v>
      </c>
      <c r="H1465" s="150" t="str">
        <f t="shared" si="135"/>
        <v>OK</v>
      </c>
      <c r="I1465" s="432">
        <v>46234</v>
      </c>
      <c r="J1465" s="125" t="s">
        <v>1665</v>
      </c>
      <c r="K1465" s="125" t="s">
        <v>1666</v>
      </c>
      <c r="L1465" s="125">
        <v>20</v>
      </c>
      <c r="M1465" s="125">
        <v>7</v>
      </c>
      <c r="N1465" s="125">
        <v>4</v>
      </c>
      <c r="O1465" s="125">
        <v>0</v>
      </c>
      <c r="P1465" s="125">
        <v>0</v>
      </c>
      <c r="Q1465" s="125">
        <v>0</v>
      </c>
      <c r="S1465" s="146" t="str">
        <f t="shared" si="136"/>
        <v>Worker-SV2</v>
      </c>
    </row>
    <row r="1466" spans="1:19" x14ac:dyDescent="0.45">
      <c r="A1466" s="144" t="str">
        <f t="shared" si="137"/>
        <v>SV2PCOM110</v>
      </c>
      <c r="B1466" s="143" t="str">
        <f t="shared" si="138"/>
        <v>Jul2026_SV2PCOM110</v>
      </c>
      <c r="C1466" s="143" t="str">
        <f>IF(A1466="","",IF(COUNTIF($B$2:B1465,B1466)&gt;0,"⚠ DUPLICATE","OK"))</f>
        <v>OK</v>
      </c>
      <c r="D1466" s="146" t="str">
        <f>IF($A1466="","",IF(ISNA(_xlfn.XLOOKUP(TRIM($A1466),MASTER_Workers!$B$2:$B$474,MASTER_Workers!$B$2:$B$600)),"Master Missing","OK"))</f>
        <v>OK</v>
      </c>
      <c r="E1466" s="146" t="str">
        <f>IF(A1466="","",IF(COUNTIF(Month_Engine!B:B,TRIM(J1466))&gt;0,"OK","Missing"))</f>
        <v>OK</v>
      </c>
      <c r="F1466" s="146">
        <f t="shared" si="139"/>
        <v>31</v>
      </c>
      <c r="G1466" s="146">
        <f t="shared" si="140"/>
        <v>17</v>
      </c>
      <c r="H1466" s="150" t="str">
        <f t="shared" si="135"/>
        <v>OK</v>
      </c>
      <c r="I1466" s="432">
        <v>46234</v>
      </c>
      <c r="J1466" s="125" t="s">
        <v>1667</v>
      </c>
      <c r="K1466" s="125" t="s">
        <v>1668</v>
      </c>
      <c r="L1466" s="125">
        <v>17</v>
      </c>
      <c r="M1466" s="125">
        <v>10</v>
      </c>
      <c r="N1466" s="125">
        <v>4</v>
      </c>
      <c r="O1466" s="125">
        <v>0</v>
      </c>
      <c r="P1466" s="125">
        <v>0</v>
      </c>
      <c r="Q1466" s="125">
        <v>0</v>
      </c>
      <c r="S1466" s="146" t="str">
        <f t="shared" si="136"/>
        <v>Worker-SV2</v>
      </c>
    </row>
    <row r="1467" spans="1:19" x14ac:dyDescent="0.45">
      <c r="A1467" s="144" t="str">
        <f t="shared" si="137"/>
        <v>SV2PCOM111</v>
      </c>
      <c r="B1467" s="143" t="str">
        <f t="shared" si="138"/>
        <v>Jul2026_SV2PCOM111</v>
      </c>
      <c r="C1467" s="143" t="str">
        <f>IF(A1467="","",IF(COUNTIF($B$2:B1466,B1467)&gt;0,"⚠ DUPLICATE","OK"))</f>
        <v>OK</v>
      </c>
      <c r="D1467" s="146" t="str">
        <f>IF($A1467="","",IF(ISNA(_xlfn.XLOOKUP(TRIM($A1467),MASTER_Workers!$B$2:$B$474,MASTER_Workers!$B$2:$B$600)),"Master Missing","OK"))</f>
        <v>OK</v>
      </c>
      <c r="E1467" s="146" t="str">
        <f>IF(A1467="","",IF(COUNTIF(Month_Engine!B:B,TRIM(J1467))&gt;0,"OK","Missing"))</f>
        <v>OK</v>
      </c>
      <c r="F1467" s="146">
        <f t="shared" si="139"/>
        <v>31</v>
      </c>
      <c r="G1467" s="146">
        <f t="shared" si="140"/>
        <v>18</v>
      </c>
      <c r="H1467" s="150" t="str">
        <f t="shared" si="135"/>
        <v>OK</v>
      </c>
      <c r="I1467" s="432">
        <v>46234</v>
      </c>
      <c r="J1467" s="125" t="s">
        <v>1669</v>
      </c>
      <c r="K1467" s="125" t="s">
        <v>1670</v>
      </c>
      <c r="L1467" s="125">
        <v>18</v>
      </c>
      <c r="M1467" s="125">
        <v>9</v>
      </c>
      <c r="N1467" s="125">
        <v>4</v>
      </c>
      <c r="O1467" s="125">
        <v>0</v>
      </c>
      <c r="P1467" s="125">
        <v>0</v>
      </c>
      <c r="Q1467" s="125">
        <v>0</v>
      </c>
      <c r="S1467" s="146" t="str">
        <f t="shared" si="136"/>
        <v>Worker-SV2</v>
      </c>
    </row>
    <row r="1468" spans="1:19" x14ac:dyDescent="0.45">
      <c r="A1468" s="144" t="str">
        <f t="shared" si="137"/>
        <v>SV2PCOM112</v>
      </c>
      <c r="B1468" s="143" t="str">
        <f t="shared" si="138"/>
        <v>Jul2026_SV2PCOM112</v>
      </c>
      <c r="C1468" s="143" t="str">
        <f>IF(A1468="","",IF(COUNTIF($B$2:B1467,B1468)&gt;0,"⚠ DUPLICATE","OK"))</f>
        <v>OK</v>
      </c>
      <c r="D1468" s="146" t="str">
        <f>IF($A1468="","",IF(ISNA(_xlfn.XLOOKUP(TRIM($A1468),MASTER_Workers!$B$2:$B$474,MASTER_Workers!$B$2:$B$600)),"Master Missing","OK"))</f>
        <v>OK</v>
      </c>
      <c r="E1468" s="146" t="str">
        <f>IF(A1468="","",IF(COUNTIF(Month_Engine!B:B,TRIM(J1468))&gt;0,"OK","Missing"))</f>
        <v>OK</v>
      </c>
      <c r="F1468" s="146">
        <f t="shared" si="139"/>
        <v>31</v>
      </c>
      <c r="G1468" s="146">
        <f t="shared" si="140"/>
        <v>27</v>
      </c>
      <c r="H1468" s="150" t="str">
        <f t="shared" si="135"/>
        <v>OK</v>
      </c>
      <c r="I1468" s="432">
        <v>46234</v>
      </c>
      <c r="J1468" s="125" t="s">
        <v>1671</v>
      </c>
      <c r="K1468" s="125" t="s">
        <v>1672</v>
      </c>
      <c r="L1468" s="125">
        <v>24</v>
      </c>
      <c r="M1468" s="125">
        <v>0</v>
      </c>
      <c r="N1468" s="125">
        <v>4</v>
      </c>
      <c r="O1468" s="125">
        <v>0</v>
      </c>
      <c r="P1468" s="125">
        <v>3</v>
      </c>
      <c r="Q1468" s="125">
        <v>0</v>
      </c>
      <c r="S1468" s="146" t="str">
        <f t="shared" si="136"/>
        <v>Worker-SV2</v>
      </c>
    </row>
    <row r="1469" spans="1:19" x14ac:dyDescent="0.45">
      <c r="A1469" s="144" t="str">
        <f t="shared" si="137"/>
        <v>SV2PCOM113</v>
      </c>
      <c r="B1469" s="143" t="str">
        <f t="shared" si="138"/>
        <v>Jul2026_SV2PCOM113</v>
      </c>
      <c r="C1469" s="143" t="str">
        <f>IF(A1469="","",IF(COUNTIF($B$2:B1468,B1469)&gt;0,"⚠ DUPLICATE","OK"))</f>
        <v>OK</v>
      </c>
      <c r="D1469" s="146" t="str">
        <f>IF($A1469="","",IF(ISNA(_xlfn.XLOOKUP(TRIM($A1469),MASTER_Workers!$B$2:$B$474,MASTER_Workers!$B$2:$B$600)),"Master Missing","OK"))</f>
        <v>OK</v>
      </c>
      <c r="E1469" s="146" t="str">
        <f>IF(A1469="","",IF(COUNTIF(Month_Engine!B:B,TRIM(J1469))&gt;0,"OK","Missing"))</f>
        <v>OK</v>
      </c>
      <c r="F1469" s="146">
        <f t="shared" si="139"/>
        <v>31</v>
      </c>
      <c r="G1469" s="146">
        <f t="shared" si="140"/>
        <v>21</v>
      </c>
      <c r="H1469" s="150" t="str">
        <f t="shared" si="135"/>
        <v>OK</v>
      </c>
      <c r="I1469" s="432">
        <v>46234</v>
      </c>
      <c r="J1469" s="125" t="s">
        <v>1673</v>
      </c>
      <c r="K1469" s="125" t="s">
        <v>1674</v>
      </c>
      <c r="L1469" s="125">
        <v>21</v>
      </c>
      <c r="M1469" s="125">
        <v>6</v>
      </c>
      <c r="N1469" s="125">
        <v>4</v>
      </c>
      <c r="O1469" s="125">
        <v>0</v>
      </c>
      <c r="P1469" s="125">
        <v>0</v>
      </c>
      <c r="Q1469" s="125">
        <v>0</v>
      </c>
      <c r="S1469" s="146" t="str">
        <f t="shared" si="136"/>
        <v>Worker-SV2</v>
      </c>
    </row>
    <row r="1470" spans="1:19" x14ac:dyDescent="0.45">
      <c r="A1470" s="144" t="str">
        <f t="shared" si="137"/>
        <v>SV2PCOM114</v>
      </c>
      <c r="B1470" s="143" t="str">
        <f t="shared" si="138"/>
        <v>Jul2026_SV2PCOM114</v>
      </c>
      <c r="C1470" s="143" t="str">
        <f>IF(A1470="","",IF(COUNTIF($B$2:B1469,B1470)&gt;0,"⚠ DUPLICATE","OK"))</f>
        <v>OK</v>
      </c>
      <c r="D1470" s="146" t="str">
        <f>IF($A1470="","",IF(ISNA(_xlfn.XLOOKUP(TRIM($A1470),MASTER_Workers!$B$2:$B$474,MASTER_Workers!$B$2:$B$600)),"Master Missing","OK"))</f>
        <v>OK</v>
      </c>
      <c r="E1470" s="146" t="str">
        <f>IF(A1470="","",IF(COUNTIF(Month_Engine!B:B,TRIM(J1470))&gt;0,"OK","Missing"))</f>
        <v>OK</v>
      </c>
      <c r="F1470" s="146">
        <f t="shared" si="139"/>
        <v>31</v>
      </c>
      <c r="G1470" s="146">
        <f t="shared" si="140"/>
        <v>20</v>
      </c>
      <c r="H1470" s="150" t="str">
        <f t="shared" si="135"/>
        <v>OK</v>
      </c>
      <c r="I1470" s="432">
        <v>46234</v>
      </c>
      <c r="J1470" s="125" t="s">
        <v>1675</v>
      </c>
      <c r="K1470" s="125" t="s">
        <v>1676</v>
      </c>
      <c r="L1470" s="125">
        <v>20</v>
      </c>
      <c r="M1470" s="125">
        <v>7</v>
      </c>
      <c r="N1470" s="125">
        <v>4</v>
      </c>
      <c r="O1470" s="125">
        <v>0</v>
      </c>
      <c r="P1470" s="125">
        <v>0</v>
      </c>
      <c r="Q1470" s="125">
        <v>0</v>
      </c>
      <c r="S1470" s="146" t="str">
        <f t="shared" si="136"/>
        <v>Worker-SV2</v>
      </c>
    </row>
    <row r="1471" spans="1:19" x14ac:dyDescent="0.45">
      <c r="A1471" s="144" t="str">
        <f t="shared" si="137"/>
        <v>SV2PCOM115</v>
      </c>
      <c r="B1471" s="143" t="str">
        <f t="shared" si="138"/>
        <v>Jul2026_SV2PCOM115</v>
      </c>
      <c r="C1471" s="143" t="str">
        <f>IF(A1471="","",IF(COUNTIF($B$2:B1470,B1471)&gt;0,"⚠ DUPLICATE","OK"))</f>
        <v>OK</v>
      </c>
      <c r="D1471" s="146" t="str">
        <f>IF($A1471="","",IF(ISNA(_xlfn.XLOOKUP(TRIM($A1471),MASTER_Workers!$B$2:$B$474,MASTER_Workers!$B$2:$B$600)),"Master Missing","OK"))</f>
        <v>OK</v>
      </c>
      <c r="E1471" s="146" t="str">
        <f>IF(A1471="","",IF(COUNTIF(Month_Engine!B:B,TRIM(J1471))&gt;0,"OK","Missing"))</f>
        <v>OK</v>
      </c>
      <c r="F1471" s="146">
        <f t="shared" si="139"/>
        <v>31</v>
      </c>
      <c r="G1471" s="146">
        <f t="shared" si="140"/>
        <v>24</v>
      </c>
      <c r="H1471" s="150" t="str">
        <f t="shared" si="135"/>
        <v>OK</v>
      </c>
      <c r="I1471" s="432">
        <v>46234</v>
      </c>
      <c r="J1471" s="125" t="s">
        <v>1677</v>
      </c>
      <c r="K1471" s="125" t="s">
        <v>1678</v>
      </c>
      <c r="L1471" s="125">
        <v>20</v>
      </c>
      <c r="M1471" s="125">
        <v>3</v>
      </c>
      <c r="N1471" s="125">
        <v>4</v>
      </c>
      <c r="O1471" s="125">
        <v>0</v>
      </c>
      <c r="P1471" s="125">
        <v>4</v>
      </c>
      <c r="Q1471" s="125">
        <v>0</v>
      </c>
      <c r="S1471" s="146" t="str">
        <f t="shared" si="136"/>
        <v>Worker-SV2</v>
      </c>
    </row>
    <row r="1472" spans="1:19" x14ac:dyDescent="0.45">
      <c r="A1472" s="144" t="str">
        <f t="shared" si="137"/>
        <v>SV2PCOM116</v>
      </c>
      <c r="B1472" s="143" t="str">
        <f t="shared" si="138"/>
        <v>Jul2026_SV2PCOM116</v>
      </c>
      <c r="C1472" s="143" t="str">
        <f>IF(A1472="","",IF(COUNTIF($B$2:B1471,B1472)&gt;0,"⚠ DUPLICATE","OK"))</f>
        <v>OK</v>
      </c>
      <c r="D1472" s="146" t="str">
        <f>IF($A1472="","",IF(ISNA(_xlfn.XLOOKUP(TRIM($A1472),MASTER_Workers!$B$2:$B$474,MASTER_Workers!$B$2:$B$600)),"Master Missing","OK"))</f>
        <v>OK</v>
      </c>
      <c r="E1472" s="146" t="str">
        <f>IF(A1472="","",IF(COUNTIF(Month_Engine!B:B,TRIM(J1472))&gt;0,"OK","Missing"))</f>
        <v>OK</v>
      </c>
      <c r="F1472" s="146">
        <f t="shared" si="139"/>
        <v>31</v>
      </c>
      <c r="G1472" s="146">
        <f t="shared" si="140"/>
        <v>0</v>
      </c>
      <c r="H1472" s="150" t="str">
        <f t="shared" si="135"/>
        <v>OK</v>
      </c>
      <c r="I1472" s="432">
        <v>46234</v>
      </c>
      <c r="J1472" s="125" t="s">
        <v>1679</v>
      </c>
      <c r="K1472" s="125" t="s">
        <v>1680</v>
      </c>
      <c r="L1472" s="125">
        <v>0</v>
      </c>
      <c r="M1472" s="125">
        <v>0</v>
      </c>
      <c r="N1472" s="125">
        <v>0</v>
      </c>
      <c r="O1472" s="125">
        <v>0</v>
      </c>
      <c r="P1472" s="125">
        <v>0</v>
      </c>
      <c r="Q1472" s="125">
        <v>31</v>
      </c>
      <c r="S1472" s="146" t="str">
        <f t="shared" si="136"/>
        <v>Worker-SV2</v>
      </c>
    </row>
    <row r="1473" spans="1:19" x14ac:dyDescent="0.45">
      <c r="A1473" s="144" t="str">
        <f t="shared" si="137"/>
        <v>SV2PCOM117</v>
      </c>
      <c r="B1473" s="143" t="str">
        <f t="shared" si="138"/>
        <v>Jul2026_SV2PCOM117</v>
      </c>
      <c r="C1473" s="143" t="str">
        <f>IF(A1473="","",IF(COUNTIF($B$2:B1472,B1473)&gt;0,"⚠ DUPLICATE","OK"))</f>
        <v>OK</v>
      </c>
      <c r="D1473" s="146" t="str">
        <f>IF($A1473="","",IF(ISNA(_xlfn.XLOOKUP(TRIM($A1473),MASTER_Workers!$B$2:$B$474,MASTER_Workers!$B$2:$B$600)),"Master Missing","OK"))</f>
        <v>OK</v>
      </c>
      <c r="E1473" s="146" t="str">
        <f>IF(A1473="","",IF(COUNTIF(Month_Engine!B:B,TRIM(J1473))&gt;0,"OK","Missing"))</f>
        <v>OK</v>
      </c>
      <c r="F1473" s="146">
        <f t="shared" si="139"/>
        <v>31</v>
      </c>
      <c r="G1473" s="146">
        <f t="shared" si="140"/>
        <v>16</v>
      </c>
      <c r="H1473" s="150" t="str">
        <f t="shared" si="135"/>
        <v>OK</v>
      </c>
      <c r="I1473" s="432">
        <v>46234</v>
      </c>
      <c r="J1473" s="125" t="s">
        <v>1681</v>
      </c>
      <c r="K1473" s="125" t="s">
        <v>1682</v>
      </c>
      <c r="L1473" s="125">
        <v>12</v>
      </c>
      <c r="M1473" s="125">
        <v>11</v>
      </c>
      <c r="N1473" s="125">
        <v>4</v>
      </c>
      <c r="O1473" s="125">
        <v>0</v>
      </c>
      <c r="P1473" s="125">
        <v>4</v>
      </c>
      <c r="Q1473" s="125">
        <v>0</v>
      </c>
      <c r="S1473" s="146" t="str">
        <f t="shared" si="136"/>
        <v>Worker-SV2</v>
      </c>
    </row>
    <row r="1474" spans="1:19" x14ac:dyDescent="0.45">
      <c r="A1474" s="144" t="str">
        <f t="shared" si="137"/>
        <v>SV2PCOM118</v>
      </c>
      <c r="B1474" s="143" t="str">
        <f t="shared" si="138"/>
        <v>Jul2026_SV2PCOM118</v>
      </c>
      <c r="C1474" s="143" t="str">
        <f>IF(A1474="","",IF(COUNTIF($B$2:B1473,B1474)&gt;0,"⚠ DUPLICATE","OK"))</f>
        <v>OK</v>
      </c>
      <c r="D1474" s="146" t="str">
        <f>IF($A1474="","",IF(ISNA(_xlfn.XLOOKUP(TRIM($A1474),MASTER_Workers!$B$2:$B$474,MASTER_Workers!$B$2:$B$600)),"Master Missing","OK"))</f>
        <v>OK</v>
      </c>
      <c r="E1474" s="146" t="str">
        <f>IF(A1474="","",IF(COUNTIF(Month_Engine!B:B,TRIM(J1474))&gt;0,"OK","Missing"))</f>
        <v>OK</v>
      </c>
      <c r="F1474" s="146">
        <f t="shared" si="139"/>
        <v>31</v>
      </c>
      <c r="G1474" s="146">
        <f t="shared" si="140"/>
        <v>26</v>
      </c>
      <c r="H1474" s="150" t="str">
        <f t="shared" si="135"/>
        <v>OK</v>
      </c>
      <c r="I1474" s="432">
        <v>46234</v>
      </c>
      <c r="J1474" s="125" t="s">
        <v>1683</v>
      </c>
      <c r="K1474" s="125" t="s">
        <v>1684</v>
      </c>
      <c r="L1474" s="125">
        <v>25</v>
      </c>
      <c r="M1474" s="125">
        <v>1</v>
      </c>
      <c r="N1474" s="125">
        <v>4</v>
      </c>
      <c r="O1474" s="125">
        <v>0</v>
      </c>
      <c r="P1474" s="125">
        <v>1</v>
      </c>
      <c r="Q1474" s="125">
        <v>0</v>
      </c>
      <c r="S1474" s="146" t="str">
        <f t="shared" si="136"/>
        <v>Worker-SV2</v>
      </c>
    </row>
    <row r="1475" spans="1:19" x14ac:dyDescent="0.45">
      <c r="A1475" s="144" t="str">
        <f t="shared" si="137"/>
        <v>SV2PCOM119</v>
      </c>
      <c r="B1475" s="143" t="str">
        <f t="shared" si="138"/>
        <v>Jul2026_SV2PCOM119</v>
      </c>
      <c r="C1475" s="143" t="str">
        <f>IF(A1475="","",IF(COUNTIF($B$2:B1474,B1475)&gt;0,"⚠ DUPLICATE","OK"))</f>
        <v>OK</v>
      </c>
      <c r="D1475" s="146" t="str">
        <f>IF($A1475="","",IF(ISNA(_xlfn.XLOOKUP(TRIM($A1475),MASTER_Workers!$B$2:$B$474,MASTER_Workers!$B$2:$B$600)),"Master Missing","OK"))</f>
        <v>OK</v>
      </c>
      <c r="E1475" s="146" t="str">
        <f>IF(A1475="","",IF(COUNTIF(Month_Engine!B:B,TRIM(J1475))&gt;0,"OK","Missing"))</f>
        <v>OK</v>
      </c>
      <c r="F1475" s="146">
        <f t="shared" si="139"/>
        <v>31</v>
      </c>
      <c r="G1475" s="146">
        <f t="shared" si="140"/>
        <v>27</v>
      </c>
      <c r="H1475" s="150" t="str">
        <f t="shared" si="135"/>
        <v>OK</v>
      </c>
      <c r="I1475" s="432">
        <v>46234</v>
      </c>
      <c r="J1475" s="125" t="s">
        <v>1685</v>
      </c>
      <c r="K1475" s="125" t="s">
        <v>1686</v>
      </c>
      <c r="L1475" s="125">
        <v>24</v>
      </c>
      <c r="M1475" s="125">
        <v>0</v>
      </c>
      <c r="N1475" s="125">
        <v>4</v>
      </c>
      <c r="O1475" s="125">
        <v>0</v>
      </c>
      <c r="P1475" s="125">
        <v>3</v>
      </c>
      <c r="Q1475" s="125">
        <v>0</v>
      </c>
      <c r="S1475" s="146" t="str">
        <f t="shared" si="136"/>
        <v>Worker-SV2</v>
      </c>
    </row>
    <row r="1476" spans="1:19" x14ac:dyDescent="0.45">
      <c r="A1476" s="144" t="str">
        <f t="shared" si="137"/>
        <v>SV2PCOM120</v>
      </c>
      <c r="B1476" s="143" t="str">
        <f t="shared" si="138"/>
        <v>Jul2026_SV2PCOM120</v>
      </c>
      <c r="C1476" s="143" t="str">
        <f>IF(A1476="","",IF(COUNTIF($B$2:B1475,B1476)&gt;0,"⚠ DUPLICATE","OK"))</f>
        <v>OK</v>
      </c>
      <c r="D1476" s="146" t="str">
        <f>IF($A1476="","",IF(ISNA(_xlfn.XLOOKUP(TRIM($A1476),MASTER_Workers!$B$2:$B$474,MASTER_Workers!$B$2:$B$600)),"Master Missing","OK"))</f>
        <v>OK</v>
      </c>
      <c r="E1476" s="146" t="str">
        <f>IF(A1476="","",IF(COUNTIF(Month_Engine!B:B,TRIM(J1476))&gt;0,"OK","Missing"))</f>
        <v>OK</v>
      </c>
      <c r="F1476" s="146">
        <f t="shared" si="139"/>
        <v>31</v>
      </c>
      <c r="G1476" s="146">
        <f t="shared" si="140"/>
        <v>22</v>
      </c>
      <c r="H1476" s="150" t="str">
        <f t="shared" ref="H1476:H1539" si="141">IF(A1476="","",IF(AND(C1476="OK",D1476="OK",E1476="OK",F1476=DAY(EOMONTH(I1476,0))),"OK","Mismatch"))</f>
        <v>OK</v>
      </c>
      <c r="I1476" s="432">
        <v>46234</v>
      </c>
      <c r="J1476" s="125" t="s">
        <v>1687</v>
      </c>
      <c r="K1476" s="125" t="s">
        <v>1688</v>
      </c>
      <c r="L1476" s="125">
        <v>22</v>
      </c>
      <c r="M1476" s="125">
        <v>5</v>
      </c>
      <c r="N1476" s="125">
        <v>4</v>
      </c>
      <c r="O1476" s="125">
        <v>0</v>
      </c>
      <c r="P1476" s="125">
        <v>0</v>
      </c>
      <c r="Q1476" s="125">
        <v>0</v>
      </c>
      <c r="S1476" s="146" t="str">
        <f t="shared" ref="S1476:S1539" si="142">IF(LEFT(A1476,6)="SV2PCO","Worker-SV2",
IF(LEFT(A1476,5)="SV2ST","Staff-SV2",
IF(LEFT(A1476,4)="SV2P","Worker-Com-SV2",
IF(LEFT(A1476,5)="SK1ST","Staff-1",
IF(LEFT(A1476,5)="SK3ST","Staff-3",
IF(LEFT(A1476,5)="SK1CW","Worker-1",
IF(LEFT(A1476,5)="SK3CW","Worker-3",
IF(LEFT(A1476,5)="SK1WK","Worker-Com-1",
IF(LEFT(A1476,5)="SK3WK","Worker-Com-3","")))))))))</f>
        <v>Worker-SV2</v>
      </c>
    </row>
    <row r="1477" spans="1:19" x14ac:dyDescent="0.45">
      <c r="A1477" s="144" t="str">
        <f t="shared" ref="A1477:A1540" si="143">IF(J1477="","",TRIM(J1477))</f>
        <v>SV2PCOM121</v>
      </c>
      <c r="B1477" s="143" t="str">
        <f t="shared" ref="B1477:B1540" si="144">IF(A1477="","",TEXT(I1477,"MMMYYYY")&amp;"_"&amp;TRIM(J1477))</f>
        <v>Jul2026_SV2PCOM121</v>
      </c>
      <c r="C1477" s="143" t="str">
        <f>IF(A1477="","",IF(COUNTIF($B$2:B1476,B1477)&gt;0,"⚠ DUPLICATE","OK"))</f>
        <v>OK</v>
      </c>
      <c r="D1477" s="146" t="str">
        <f>IF($A1477="","",IF(ISNA(_xlfn.XLOOKUP(TRIM($A1477),MASTER_Workers!$B$2:$B$474,MASTER_Workers!$B$2:$B$600)),"Master Missing","OK"))</f>
        <v>OK</v>
      </c>
      <c r="E1477" s="146" t="str">
        <f>IF(A1477="","",IF(COUNTIF(Month_Engine!B:B,TRIM(J1477))&gt;0,"OK","Missing"))</f>
        <v>OK</v>
      </c>
      <c r="F1477" s="146">
        <f t="shared" ref="F1477:F1540" si="145">IF(A1477="","",SUM(L1477:Q1477))</f>
        <v>31</v>
      </c>
      <c r="G1477" s="146">
        <f t="shared" si="140"/>
        <v>27</v>
      </c>
      <c r="H1477" s="150" t="str">
        <f t="shared" si="141"/>
        <v>OK</v>
      </c>
      <c r="I1477" s="432">
        <v>46234</v>
      </c>
      <c r="J1477" s="125" t="s">
        <v>1689</v>
      </c>
      <c r="K1477" s="125" t="s">
        <v>1690</v>
      </c>
      <c r="L1477" s="125">
        <v>24</v>
      </c>
      <c r="M1477" s="125">
        <v>0</v>
      </c>
      <c r="N1477" s="125">
        <v>4</v>
      </c>
      <c r="O1477" s="125">
        <v>0</v>
      </c>
      <c r="P1477" s="125">
        <v>3</v>
      </c>
      <c r="Q1477" s="125">
        <v>0</v>
      </c>
      <c r="S1477" s="146" t="str">
        <f t="shared" si="142"/>
        <v>Worker-SV2</v>
      </c>
    </row>
    <row r="1478" spans="1:19" x14ac:dyDescent="0.45">
      <c r="A1478" s="144" t="str">
        <f t="shared" si="143"/>
        <v>SV2PCOM122</v>
      </c>
      <c r="B1478" s="143" t="str">
        <f t="shared" si="144"/>
        <v>Jul2026_SV2PCOM122</v>
      </c>
      <c r="C1478" s="143" t="str">
        <f>IF(A1478="","",IF(COUNTIF($B$2:B1477,B1478)&gt;0,"⚠ DUPLICATE","OK"))</f>
        <v>OK</v>
      </c>
      <c r="D1478" s="146" t="str">
        <f>IF($A1478="","",IF(ISNA(_xlfn.XLOOKUP(TRIM($A1478),MASTER_Workers!$B$2:$B$474,MASTER_Workers!$B$2:$B$600)),"Master Missing","OK"))</f>
        <v>OK</v>
      </c>
      <c r="E1478" s="146" t="str">
        <f>IF(A1478="","",IF(COUNTIF(Month_Engine!B:B,TRIM(J1478))&gt;0,"OK","Missing"))</f>
        <v>OK</v>
      </c>
      <c r="F1478" s="146">
        <f t="shared" si="145"/>
        <v>31</v>
      </c>
      <c r="G1478" s="146">
        <f t="shared" si="140"/>
        <v>24</v>
      </c>
      <c r="H1478" s="150" t="str">
        <f t="shared" si="141"/>
        <v>OK</v>
      </c>
      <c r="I1478" s="432">
        <v>46234</v>
      </c>
      <c r="J1478" s="125" t="s">
        <v>1691</v>
      </c>
      <c r="K1478" s="125" t="s">
        <v>1692</v>
      </c>
      <c r="L1478" s="125">
        <v>23</v>
      </c>
      <c r="M1478" s="125">
        <v>3</v>
      </c>
      <c r="N1478" s="125">
        <v>4</v>
      </c>
      <c r="O1478" s="125">
        <v>0</v>
      </c>
      <c r="P1478" s="125">
        <v>1</v>
      </c>
      <c r="Q1478" s="125">
        <v>0</v>
      </c>
      <c r="S1478" s="146" t="str">
        <f t="shared" si="142"/>
        <v>Worker-SV2</v>
      </c>
    </row>
    <row r="1479" spans="1:19" x14ac:dyDescent="0.45">
      <c r="A1479" s="144" t="str">
        <f t="shared" si="143"/>
        <v>SV2PCOM123</v>
      </c>
      <c r="B1479" s="143" t="str">
        <f t="shared" si="144"/>
        <v>Jul2026_SV2PCOM123</v>
      </c>
      <c r="C1479" s="143" t="str">
        <f>IF(A1479="","",IF(COUNTIF($B$2:B1478,B1479)&gt;0,"⚠ DUPLICATE","OK"))</f>
        <v>OK</v>
      </c>
      <c r="D1479" s="146" t="str">
        <f>IF($A1479="","",IF(ISNA(_xlfn.XLOOKUP(TRIM($A1479),MASTER_Workers!$B$2:$B$474,MASTER_Workers!$B$2:$B$600)),"Master Missing","OK"))</f>
        <v>OK</v>
      </c>
      <c r="E1479" s="146" t="str">
        <f>IF(A1479="","",IF(COUNTIF(Month_Engine!B:B,TRIM(J1479))&gt;0,"OK","Missing"))</f>
        <v>OK</v>
      </c>
      <c r="F1479" s="146">
        <f t="shared" si="145"/>
        <v>31</v>
      </c>
      <c r="G1479" s="146">
        <f t="shared" si="140"/>
        <v>20.5</v>
      </c>
      <c r="H1479" s="150" t="str">
        <f t="shared" si="141"/>
        <v>OK</v>
      </c>
      <c r="I1479" s="432">
        <v>46234</v>
      </c>
      <c r="J1479" s="125" t="s">
        <v>1693</v>
      </c>
      <c r="K1479" s="125" t="s">
        <v>1694</v>
      </c>
      <c r="L1479" s="125">
        <v>20</v>
      </c>
      <c r="M1479" s="125">
        <v>6.5</v>
      </c>
      <c r="N1479" s="125">
        <v>4</v>
      </c>
      <c r="O1479" s="125">
        <v>0</v>
      </c>
      <c r="P1479" s="125">
        <v>0.5</v>
      </c>
      <c r="Q1479" s="125">
        <v>0</v>
      </c>
      <c r="S1479" s="146" t="str">
        <f t="shared" si="142"/>
        <v>Worker-SV2</v>
      </c>
    </row>
    <row r="1480" spans="1:19" x14ac:dyDescent="0.45">
      <c r="A1480" s="144" t="str">
        <f t="shared" si="143"/>
        <v>SV2PCOM124</v>
      </c>
      <c r="B1480" s="143" t="str">
        <f t="shared" si="144"/>
        <v>Jul2026_SV2PCOM124</v>
      </c>
      <c r="C1480" s="143" t="str">
        <f>IF(A1480="","",IF(COUNTIF($B$2:B1479,B1480)&gt;0,"⚠ DUPLICATE","OK"))</f>
        <v>OK</v>
      </c>
      <c r="D1480" s="146" t="str">
        <f>IF($A1480="","",IF(ISNA(_xlfn.XLOOKUP(TRIM($A1480),MASTER_Workers!$B$2:$B$474,MASTER_Workers!$B$2:$B$600)),"Master Missing","OK"))</f>
        <v>OK</v>
      </c>
      <c r="E1480" s="146" t="str">
        <f>IF(A1480="","",IF(COUNTIF(Month_Engine!B:B,TRIM(J1480))&gt;0,"OK","Missing"))</f>
        <v>OK</v>
      </c>
      <c r="F1480" s="146">
        <f t="shared" si="145"/>
        <v>31</v>
      </c>
      <c r="G1480" s="146">
        <f t="shared" si="140"/>
        <v>23</v>
      </c>
      <c r="H1480" s="150" t="str">
        <f t="shared" si="141"/>
        <v>OK</v>
      </c>
      <c r="I1480" s="432">
        <v>46234</v>
      </c>
      <c r="J1480" s="125" t="s">
        <v>1695</v>
      </c>
      <c r="K1480" s="125" t="s">
        <v>1696</v>
      </c>
      <c r="L1480" s="125">
        <v>21</v>
      </c>
      <c r="M1480" s="125">
        <v>4</v>
      </c>
      <c r="N1480" s="125">
        <v>4</v>
      </c>
      <c r="O1480" s="125">
        <v>0</v>
      </c>
      <c r="P1480" s="125">
        <v>2</v>
      </c>
      <c r="Q1480" s="125">
        <v>0</v>
      </c>
      <c r="S1480" s="146" t="str">
        <f t="shared" si="142"/>
        <v>Worker-SV2</v>
      </c>
    </row>
    <row r="1481" spans="1:19" x14ac:dyDescent="0.45">
      <c r="A1481" s="144" t="str">
        <f t="shared" si="143"/>
        <v>SV2PCOM126</v>
      </c>
      <c r="B1481" s="143" t="str">
        <f t="shared" si="144"/>
        <v>Jul2026_SV2PCOM126</v>
      </c>
      <c r="C1481" s="143" t="str">
        <f>IF(A1481="","",IF(COUNTIF($B$2:B1480,B1481)&gt;0,"⚠ DUPLICATE","OK"))</f>
        <v>OK</v>
      </c>
      <c r="D1481" s="146" t="str">
        <f>IF($A1481="","",IF(ISNA(_xlfn.XLOOKUP(TRIM($A1481),MASTER_Workers!$B$2:$B$474,MASTER_Workers!$B$2:$B$600)),"Master Missing","OK"))</f>
        <v>OK</v>
      </c>
      <c r="E1481" s="146" t="str">
        <f>IF(A1481="","",IF(COUNTIF(Month_Engine!B:B,TRIM(J1481))&gt;0,"OK","Missing"))</f>
        <v>OK</v>
      </c>
      <c r="F1481" s="146">
        <f t="shared" si="145"/>
        <v>31</v>
      </c>
      <c r="G1481" s="146">
        <f t="shared" si="140"/>
        <v>24.5</v>
      </c>
      <c r="H1481" s="150" t="str">
        <f t="shared" si="141"/>
        <v>OK</v>
      </c>
      <c r="I1481" s="432">
        <v>46234</v>
      </c>
      <c r="J1481" s="125" t="s">
        <v>1699</v>
      </c>
      <c r="K1481" s="125" t="s">
        <v>1700</v>
      </c>
      <c r="L1481" s="125">
        <v>24.5</v>
      </c>
      <c r="M1481" s="125">
        <v>2.5</v>
      </c>
      <c r="N1481" s="125">
        <v>4</v>
      </c>
      <c r="O1481" s="125">
        <v>0</v>
      </c>
      <c r="P1481" s="125">
        <v>0</v>
      </c>
      <c r="Q1481" s="125">
        <v>0</v>
      </c>
      <c r="S1481" s="146" t="str">
        <f t="shared" si="142"/>
        <v>Worker-SV2</v>
      </c>
    </row>
    <row r="1482" spans="1:19" x14ac:dyDescent="0.45">
      <c r="A1482" s="144" t="str">
        <f t="shared" si="143"/>
        <v>SV2PCOM127</v>
      </c>
      <c r="B1482" s="143" t="str">
        <f t="shared" si="144"/>
        <v>Jul2026_SV2PCOM127</v>
      </c>
      <c r="C1482" s="143" t="str">
        <f>IF(A1482="","",IF(COUNTIF($B$2:B1481,B1482)&gt;0,"⚠ DUPLICATE","OK"))</f>
        <v>OK</v>
      </c>
      <c r="D1482" s="146" t="str">
        <f>IF($A1482="","",IF(ISNA(_xlfn.XLOOKUP(TRIM($A1482),MASTER_Workers!$B$2:$B$474,MASTER_Workers!$B$2:$B$600)),"Master Missing","OK"))</f>
        <v>OK</v>
      </c>
      <c r="E1482" s="146" t="str">
        <f>IF(A1482="","",IF(COUNTIF(Month_Engine!B:B,TRIM(J1482))&gt;0,"OK","Missing"))</f>
        <v>OK</v>
      </c>
      <c r="F1482" s="146">
        <f t="shared" si="145"/>
        <v>31</v>
      </c>
      <c r="G1482" s="146">
        <f t="shared" si="140"/>
        <v>22.5</v>
      </c>
      <c r="H1482" s="150" t="str">
        <f t="shared" si="141"/>
        <v>OK</v>
      </c>
      <c r="I1482" s="432">
        <v>46234</v>
      </c>
      <c r="J1482" s="125" t="s">
        <v>1701</v>
      </c>
      <c r="K1482" s="125" t="s">
        <v>1702</v>
      </c>
      <c r="L1482" s="125">
        <v>22.5</v>
      </c>
      <c r="M1482" s="125">
        <v>4.5</v>
      </c>
      <c r="N1482" s="125">
        <v>4</v>
      </c>
      <c r="O1482" s="125">
        <v>0</v>
      </c>
      <c r="P1482" s="125">
        <v>0</v>
      </c>
      <c r="Q1482" s="125">
        <v>0</v>
      </c>
      <c r="S1482" s="146" t="str">
        <f t="shared" si="142"/>
        <v>Worker-SV2</v>
      </c>
    </row>
    <row r="1483" spans="1:19" x14ac:dyDescent="0.45">
      <c r="A1483" s="144" t="str">
        <f t="shared" si="143"/>
        <v>SV2PCOM128</v>
      </c>
      <c r="B1483" s="143" t="str">
        <f t="shared" si="144"/>
        <v>Jul2026_SV2PCOM128</v>
      </c>
      <c r="C1483" s="143" t="str">
        <f>IF(A1483="","",IF(COUNTIF($B$2:B1482,B1483)&gt;0,"⚠ DUPLICATE","OK"))</f>
        <v>OK</v>
      </c>
      <c r="D1483" s="146" t="str">
        <f>IF($A1483="","",IF(ISNA(_xlfn.XLOOKUP(TRIM($A1483),MASTER_Workers!$B$2:$B$474,MASTER_Workers!$B$2:$B$600)),"Master Missing","OK"))</f>
        <v>OK</v>
      </c>
      <c r="E1483" s="146" t="str">
        <f>IF(A1483="","",IF(COUNTIF(Month_Engine!B:B,TRIM(J1483))&gt;0,"OK","Missing"))</f>
        <v>OK</v>
      </c>
      <c r="F1483" s="146">
        <f t="shared" si="145"/>
        <v>31</v>
      </c>
      <c r="G1483" s="146">
        <f t="shared" si="140"/>
        <v>23</v>
      </c>
      <c r="H1483" s="150" t="str">
        <f t="shared" si="141"/>
        <v>OK</v>
      </c>
      <c r="I1483" s="432">
        <v>46234</v>
      </c>
      <c r="J1483" s="125" t="s">
        <v>1703</v>
      </c>
      <c r="K1483" s="125" t="s">
        <v>1704</v>
      </c>
      <c r="L1483" s="125">
        <v>23</v>
      </c>
      <c r="M1483" s="125">
        <v>4</v>
      </c>
      <c r="N1483" s="125">
        <v>4</v>
      </c>
      <c r="O1483" s="125">
        <v>0</v>
      </c>
      <c r="P1483" s="125">
        <v>0</v>
      </c>
      <c r="Q1483" s="125">
        <v>0</v>
      </c>
      <c r="S1483" s="146" t="str">
        <f t="shared" si="142"/>
        <v>Worker-SV2</v>
      </c>
    </row>
    <row r="1484" spans="1:19" x14ac:dyDescent="0.45">
      <c r="A1484" s="144" t="str">
        <f t="shared" si="143"/>
        <v>SV2PCOM129</v>
      </c>
      <c r="B1484" s="143" t="str">
        <f t="shared" si="144"/>
        <v>Jul2026_SV2PCOM129</v>
      </c>
      <c r="C1484" s="143" t="str">
        <f>IF(A1484="","",IF(COUNTIF($B$2:B1483,B1484)&gt;0,"⚠ DUPLICATE","OK"))</f>
        <v>OK</v>
      </c>
      <c r="D1484" s="146" t="str">
        <f>IF($A1484="","",IF(ISNA(_xlfn.XLOOKUP(TRIM($A1484),MASTER_Workers!$B$2:$B$474,MASTER_Workers!$B$2:$B$600)),"Master Missing","OK"))</f>
        <v>OK</v>
      </c>
      <c r="E1484" s="146" t="str">
        <f>IF(A1484="","",IF(COUNTIF(Month_Engine!B:B,TRIM(J1484))&gt;0,"OK","Missing"))</f>
        <v>OK</v>
      </c>
      <c r="F1484" s="146">
        <f t="shared" si="145"/>
        <v>31</v>
      </c>
      <c r="G1484" s="146">
        <f t="shared" ref="G1484:G1547" si="146">IF(A1484="","",L1484+O1484+P1484+R1484+IF(OR(LEFT(TRIM(J1484),9)="SK1WK0101",ISNUMBER(SEARCH("Staff",S1484))),N1484,0))</f>
        <v>26</v>
      </c>
      <c r="H1484" s="150" t="str">
        <f t="shared" si="141"/>
        <v>OK</v>
      </c>
      <c r="I1484" s="432">
        <v>46234</v>
      </c>
      <c r="J1484" s="125" t="s">
        <v>1705</v>
      </c>
      <c r="K1484" s="125" t="s">
        <v>1706</v>
      </c>
      <c r="L1484" s="125">
        <v>26</v>
      </c>
      <c r="M1484" s="125">
        <v>1</v>
      </c>
      <c r="N1484" s="125">
        <v>4</v>
      </c>
      <c r="O1484" s="125">
        <v>0</v>
      </c>
      <c r="P1484" s="125">
        <v>0</v>
      </c>
      <c r="Q1484" s="125">
        <v>0</v>
      </c>
      <c r="S1484" s="146" t="str">
        <f t="shared" si="142"/>
        <v>Worker-SV2</v>
      </c>
    </row>
    <row r="1485" spans="1:19" x14ac:dyDescent="0.45">
      <c r="A1485" s="144" t="str">
        <f t="shared" si="143"/>
        <v>SV2PCOM130</v>
      </c>
      <c r="B1485" s="143" t="str">
        <f t="shared" si="144"/>
        <v>Jul2026_SV2PCOM130</v>
      </c>
      <c r="C1485" s="143" t="str">
        <f>IF(A1485="","",IF(COUNTIF($B$2:B1484,B1485)&gt;0,"⚠ DUPLICATE","OK"))</f>
        <v>OK</v>
      </c>
      <c r="D1485" s="146" t="str">
        <f>IF($A1485="","",IF(ISNA(_xlfn.XLOOKUP(TRIM($A1485),MASTER_Workers!$B$2:$B$474,MASTER_Workers!$B$2:$B$600)),"Master Missing","OK"))</f>
        <v>OK</v>
      </c>
      <c r="E1485" s="146" t="str">
        <f>IF(A1485="","",IF(COUNTIF(Month_Engine!B:B,TRIM(J1485))&gt;0,"OK","Missing"))</f>
        <v>OK</v>
      </c>
      <c r="F1485" s="146">
        <f t="shared" si="145"/>
        <v>31</v>
      </c>
      <c r="G1485" s="146">
        <f t="shared" si="146"/>
        <v>27</v>
      </c>
      <c r="H1485" s="150" t="str">
        <f t="shared" si="141"/>
        <v>OK</v>
      </c>
      <c r="I1485" s="432">
        <v>46234</v>
      </c>
      <c r="J1485" s="125" t="s">
        <v>2428</v>
      </c>
      <c r="K1485" s="125" t="s">
        <v>2065</v>
      </c>
      <c r="L1485" s="125">
        <v>24</v>
      </c>
      <c r="M1485" s="125">
        <v>0</v>
      </c>
      <c r="N1485" s="125">
        <v>4</v>
      </c>
      <c r="O1485" s="125">
        <v>0</v>
      </c>
      <c r="P1485" s="125">
        <v>3</v>
      </c>
      <c r="Q1485" s="125">
        <v>0</v>
      </c>
      <c r="S1485" s="146" t="str">
        <f t="shared" si="142"/>
        <v>Worker-SV2</v>
      </c>
    </row>
    <row r="1486" spans="1:19" x14ac:dyDescent="0.45">
      <c r="A1486" s="144" t="str">
        <f t="shared" si="143"/>
        <v>SV2PCOM131</v>
      </c>
      <c r="B1486" s="143" t="str">
        <f t="shared" si="144"/>
        <v>Jul2026_SV2PCOM131</v>
      </c>
      <c r="C1486" s="143" t="str">
        <f>IF(A1486="","",IF(COUNTIF($B$2:B1485,B1486)&gt;0,"⚠ DUPLICATE","OK"))</f>
        <v>OK</v>
      </c>
      <c r="D1486" s="146" t="str">
        <f>IF($A1486="","",IF(ISNA(_xlfn.XLOOKUP(TRIM($A1486),MASTER_Workers!$B$2:$B$474,MASTER_Workers!$B$2:$B$600)),"Master Missing","OK"))</f>
        <v>OK</v>
      </c>
      <c r="E1486" s="146" t="str">
        <f>IF(A1486="","",IF(COUNTIF(Month_Engine!B:B,TRIM(J1486))&gt;0,"OK","Missing"))</f>
        <v>OK</v>
      </c>
      <c r="F1486" s="146">
        <f t="shared" si="145"/>
        <v>31</v>
      </c>
      <c r="G1486" s="146">
        <f t="shared" si="146"/>
        <v>22</v>
      </c>
      <c r="H1486" s="150" t="str">
        <f t="shared" si="141"/>
        <v>OK</v>
      </c>
      <c r="I1486" s="432">
        <v>46234</v>
      </c>
      <c r="J1486" s="125" t="s">
        <v>2429</v>
      </c>
      <c r="K1486" s="125" t="s">
        <v>2066</v>
      </c>
      <c r="L1486" s="125">
        <v>22</v>
      </c>
      <c r="M1486" s="125">
        <v>5</v>
      </c>
      <c r="N1486" s="125">
        <v>4</v>
      </c>
      <c r="O1486" s="125">
        <v>0</v>
      </c>
      <c r="P1486" s="125">
        <v>0</v>
      </c>
      <c r="Q1486" s="125">
        <v>0</v>
      </c>
      <c r="S1486" s="146" t="str">
        <f t="shared" si="142"/>
        <v>Worker-SV2</v>
      </c>
    </row>
    <row r="1487" spans="1:19" x14ac:dyDescent="0.45">
      <c r="A1487" s="144" t="str">
        <f t="shared" si="143"/>
        <v>SV2PCOM133</v>
      </c>
      <c r="B1487" s="143" t="str">
        <f t="shared" si="144"/>
        <v>Jul2026_SV2PCOM133</v>
      </c>
      <c r="C1487" s="143" t="str">
        <f>IF(A1487="","",IF(COUNTIF($B$2:B1486,B1487)&gt;0,"⚠ DUPLICATE","OK"))</f>
        <v>OK</v>
      </c>
      <c r="D1487" s="146" t="str">
        <f>IF($A1487="","",IF(ISNA(_xlfn.XLOOKUP(TRIM($A1487),MASTER_Workers!$B$2:$B$474,MASTER_Workers!$B$2:$B$600)),"Master Missing","OK"))</f>
        <v>OK</v>
      </c>
      <c r="E1487" s="146" t="str">
        <f>IF(A1487="","",IF(COUNTIF(Month_Engine!B:B,TRIM(J1487))&gt;0,"OK","Missing"))</f>
        <v>OK</v>
      </c>
      <c r="F1487" s="146">
        <f t="shared" si="145"/>
        <v>31</v>
      </c>
      <c r="G1487" s="146">
        <f t="shared" si="146"/>
        <v>25</v>
      </c>
      <c r="H1487" s="150" t="str">
        <f t="shared" si="141"/>
        <v>OK</v>
      </c>
      <c r="I1487" s="432">
        <v>46234</v>
      </c>
      <c r="J1487" s="125" t="s">
        <v>2430</v>
      </c>
      <c r="K1487" s="125" t="s">
        <v>2067</v>
      </c>
      <c r="L1487" s="125">
        <v>25</v>
      </c>
      <c r="M1487" s="125">
        <v>2</v>
      </c>
      <c r="N1487" s="125">
        <v>4</v>
      </c>
      <c r="O1487" s="125">
        <v>0</v>
      </c>
      <c r="P1487" s="125">
        <v>0</v>
      </c>
      <c r="Q1487" s="125">
        <v>0</v>
      </c>
      <c r="S1487" s="146" t="str">
        <f t="shared" si="142"/>
        <v>Worker-SV2</v>
      </c>
    </row>
    <row r="1488" spans="1:19" x14ac:dyDescent="0.45">
      <c r="A1488" s="144" t="str">
        <f t="shared" si="143"/>
        <v>SV2PCOM135</v>
      </c>
      <c r="B1488" s="143" t="str">
        <f t="shared" si="144"/>
        <v>Jul2026_SV2PCOM135</v>
      </c>
      <c r="C1488" s="143" t="str">
        <f>IF(A1488="","",IF(COUNTIF($B$2:B1487,B1488)&gt;0,"⚠ DUPLICATE","OK"))</f>
        <v>OK</v>
      </c>
      <c r="D1488" s="146" t="str">
        <f>IF($A1488="","",IF(ISNA(_xlfn.XLOOKUP(TRIM($A1488),MASTER_Workers!$B$2:$B$474,MASTER_Workers!$B$2:$B$600)),"Master Missing","OK"))</f>
        <v>OK</v>
      </c>
      <c r="E1488" s="146" t="str">
        <f>IF(A1488="","",IF(COUNTIF(Month_Engine!B:B,TRIM(J1488))&gt;0,"OK","Missing"))</f>
        <v>OK</v>
      </c>
      <c r="F1488" s="146">
        <f t="shared" si="145"/>
        <v>31</v>
      </c>
      <c r="G1488" s="146">
        <f t="shared" si="146"/>
        <v>24.5</v>
      </c>
      <c r="H1488" s="150" t="str">
        <f t="shared" si="141"/>
        <v>OK</v>
      </c>
      <c r="I1488" s="432">
        <v>46234</v>
      </c>
      <c r="J1488" s="125" t="s">
        <v>1707</v>
      </c>
      <c r="K1488" s="125" t="s">
        <v>1708</v>
      </c>
      <c r="L1488" s="125">
        <v>24.5</v>
      </c>
      <c r="M1488" s="125">
        <v>2.5</v>
      </c>
      <c r="N1488" s="125">
        <v>4</v>
      </c>
      <c r="O1488" s="125">
        <v>0</v>
      </c>
      <c r="P1488" s="125">
        <v>0</v>
      </c>
      <c r="Q1488" s="125">
        <v>0</v>
      </c>
      <c r="S1488" s="146" t="str">
        <f t="shared" si="142"/>
        <v>Worker-SV2</v>
      </c>
    </row>
    <row r="1489" spans="1:19" x14ac:dyDescent="0.45">
      <c r="A1489" s="144" t="str">
        <f t="shared" si="143"/>
        <v>SV2PCOM136</v>
      </c>
      <c r="B1489" s="143" t="str">
        <f t="shared" si="144"/>
        <v>Jul2026_SV2PCOM136</v>
      </c>
      <c r="C1489" s="143" t="str">
        <f>IF(A1489="","",IF(COUNTIF($B$2:B1488,B1489)&gt;0,"⚠ DUPLICATE","OK"))</f>
        <v>OK</v>
      </c>
      <c r="D1489" s="146" t="str">
        <f>IF($A1489="","",IF(ISNA(_xlfn.XLOOKUP(TRIM($A1489),MASTER_Workers!$B$2:$B$474,MASTER_Workers!$B$2:$B$600)),"Master Missing","OK"))</f>
        <v>OK</v>
      </c>
      <c r="E1489" s="146" t="str">
        <f>IF(A1489="","",IF(COUNTIF(Month_Engine!B:B,TRIM(J1489))&gt;0,"OK","Missing"))</f>
        <v>OK</v>
      </c>
      <c r="F1489" s="146">
        <f t="shared" si="145"/>
        <v>31</v>
      </c>
      <c r="G1489" s="146">
        <f t="shared" si="146"/>
        <v>21</v>
      </c>
      <c r="H1489" s="150" t="str">
        <f t="shared" si="141"/>
        <v>OK</v>
      </c>
      <c r="I1489" s="432">
        <v>46234</v>
      </c>
      <c r="J1489" s="125" t="s">
        <v>1709</v>
      </c>
      <c r="K1489" s="125" t="s">
        <v>1710</v>
      </c>
      <c r="L1489" s="125">
        <v>21</v>
      </c>
      <c r="M1489" s="125">
        <v>6</v>
      </c>
      <c r="N1489" s="125">
        <v>4</v>
      </c>
      <c r="O1489" s="125">
        <v>0</v>
      </c>
      <c r="P1489" s="125">
        <v>0</v>
      </c>
      <c r="Q1489" s="125">
        <v>0</v>
      </c>
      <c r="S1489" s="146" t="str">
        <f t="shared" si="142"/>
        <v>Worker-SV2</v>
      </c>
    </row>
    <row r="1490" spans="1:19" x14ac:dyDescent="0.45">
      <c r="A1490" s="144" t="str">
        <f t="shared" si="143"/>
        <v>SV2PCOM137</v>
      </c>
      <c r="B1490" s="143" t="str">
        <f t="shared" si="144"/>
        <v>Jul2026_SV2PCOM137</v>
      </c>
      <c r="C1490" s="143" t="str">
        <f>IF(A1490="","",IF(COUNTIF($B$2:B1489,B1490)&gt;0,"⚠ DUPLICATE","OK"))</f>
        <v>OK</v>
      </c>
      <c r="D1490" s="146" t="str">
        <f>IF($A1490="","",IF(ISNA(_xlfn.XLOOKUP(TRIM($A1490),MASTER_Workers!$B$2:$B$474,MASTER_Workers!$B$2:$B$600)),"Master Missing","OK"))</f>
        <v>OK</v>
      </c>
      <c r="E1490" s="146" t="str">
        <f>IF(A1490="","",IF(COUNTIF(Month_Engine!B:B,TRIM(J1490))&gt;0,"OK","Missing"))</f>
        <v>OK</v>
      </c>
      <c r="F1490" s="146">
        <f t="shared" si="145"/>
        <v>31</v>
      </c>
      <c r="G1490" s="146">
        <f t="shared" si="146"/>
        <v>24</v>
      </c>
      <c r="H1490" s="150" t="str">
        <f t="shared" si="141"/>
        <v>OK</v>
      </c>
      <c r="I1490" s="432">
        <v>46234</v>
      </c>
      <c r="J1490" s="125" t="s">
        <v>1711</v>
      </c>
      <c r="K1490" s="125" t="s">
        <v>1712</v>
      </c>
      <c r="L1490" s="125">
        <v>24</v>
      </c>
      <c r="M1490" s="125">
        <v>3</v>
      </c>
      <c r="N1490" s="125">
        <v>4</v>
      </c>
      <c r="O1490" s="125">
        <v>0</v>
      </c>
      <c r="P1490" s="125">
        <v>0</v>
      </c>
      <c r="Q1490" s="125">
        <v>0</v>
      </c>
      <c r="S1490" s="146" t="str">
        <f t="shared" si="142"/>
        <v>Worker-SV2</v>
      </c>
    </row>
    <row r="1491" spans="1:19" x14ac:dyDescent="0.45">
      <c r="A1491" s="144" t="str">
        <f t="shared" si="143"/>
        <v>SV2PCOM138</v>
      </c>
      <c r="B1491" s="143" t="str">
        <f t="shared" si="144"/>
        <v>Jul2026_SV2PCOM138</v>
      </c>
      <c r="C1491" s="143" t="str">
        <f>IF(A1491="","",IF(COUNTIF($B$2:B1490,B1491)&gt;0,"⚠ DUPLICATE","OK"))</f>
        <v>OK</v>
      </c>
      <c r="D1491" s="146" t="str">
        <f>IF($A1491="","",IF(ISNA(_xlfn.XLOOKUP(TRIM($A1491),MASTER_Workers!$B$2:$B$474,MASTER_Workers!$B$2:$B$600)),"Master Missing","OK"))</f>
        <v>OK</v>
      </c>
      <c r="E1491" s="146" t="str">
        <f>IF(A1491="","",IF(COUNTIF(Month_Engine!B:B,TRIM(J1491))&gt;0,"OK","Missing"))</f>
        <v>OK</v>
      </c>
      <c r="F1491" s="146">
        <f t="shared" si="145"/>
        <v>31</v>
      </c>
      <c r="G1491" s="146">
        <f t="shared" si="146"/>
        <v>19</v>
      </c>
      <c r="H1491" s="150" t="str">
        <f t="shared" si="141"/>
        <v>OK</v>
      </c>
      <c r="I1491" s="432">
        <v>46234</v>
      </c>
      <c r="J1491" s="125" t="s">
        <v>1713</v>
      </c>
      <c r="K1491" s="125" t="s">
        <v>1714</v>
      </c>
      <c r="L1491" s="125">
        <v>19</v>
      </c>
      <c r="M1491" s="125">
        <v>8</v>
      </c>
      <c r="N1491" s="125">
        <v>4</v>
      </c>
      <c r="O1491" s="125">
        <v>0</v>
      </c>
      <c r="P1491" s="125">
        <v>0</v>
      </c>
      <c r="Q1491" s="125">
        <v>0</v>
      </c>
      <c r="S1491" s="146" t="str">
        <f t="shared" si="142"/>
        <v>Worker-SV2</v>
      </c>
    </row>
    <row r="1492" spans="1:19" x14ac:dyDescent="0.45">
      <c r="A1492" s="144" t="str">
        <f t="shared" si="143"/>
        <v>SV2PCOM140</v>
      </c>
      <c r="B1492" s="143" t="str">
        <f t="shared" si="144"/>
        <v>Jul2026_SV2PCOM140</v>
      </c>
      <c r="C1492" s="143" t="str">
        <f>IF(A1492="","",IF(COUNTIF($B$2:B1491,B1492)&gt;0,"⚠ DUPLICATE","OK"))</f>
        <v>OK</v>
      </c>
      <c r="D1492" s="146" t="str">
        <f>IF($A1492="","",IF(ISNA(_xlfn.XLOOKUP(TRIM($A1492),MASTER_Workers!$B$2:$B$474,MASTER_Workers!$B$2:$B$600)),"Master Missing","OK"))</f>
        <v>OK</v>
      </c>
      <c r="E1492" s="146" t="str">
        <f>IF(A1492="","",IF(COUNTIF(Month_Engine!B:B,TRIM(J1492))&gt;0,"OK","Missing"))</f>
        <v>OK</v>
      </c>
      <c r="F1492" s="146">
        <f t="shared" si="145"/>
        <v>31</v>
      </c>
      <c r="G1492" s="146">
        <f t="shared" si="146"/>
        <v>23</v>
      </c>
      <c r="H1492" s="150" t="str">
        <f t="shared" si="141"/>
        <v>OK</v>
      </c>
      <c r="I1492" s="432">
        <v>46234</v>
      </c>
      <c r="J1492" s="125" t="s">
        <v>1715</v>
      </c>
      <c r="K1492" s="125" t="s">
        <v>1716</v>
      </c>
      <c r="L1492" s="125">
        <v>23</v>
      </c>
      <c r="M1492" s="125">
        <v>4</v>
      </c>
      <c r="N1492" s="125">
        <v>4</v>
      </c>
      <c r="O1492" s="125">
        <v>0</v>
      </c>
      <c r="P1492" s="125">
        <v>0</v>
      </c>
      <c r="Q1492" s="125">
        <v>0</v>
      </c>
      <c r="S1492" s="146" t="str">
        <f t="shared" si="142"/>
        <v>Worker-SV2</v>
      </c>
    </row>
    <row r="1493" spans="1:19" x14ac:dyDescent="0.45">
      <c r="A1493" s="144" t="str">
        <f t="shared" si="143"/>
        <v>SV2PCOM141</v>
      </c>
      <c r="B1493" s="143" t="str">
        <f t="shared" si="144"/>
        <v>Jul2026_SV2PCOM141</v>
      </c>
      <c r="C1493" s="143" t="str">
        <f>IF(A1493="","",IF(COUNTIF($B$2:B1492,B1493)&gt;0,"⚠ DUPLICATE","OK"))</f>
        <v>OK</v>
      </c>
      <c r="D1493" s="146" t="str">
        <f>IF($A1493="","",IF(ISNA(_xlfn.XLOOKUP(TRIM($A1493),MASTER_Workers!$B$2:$B$474,MASTER_Workers!$B$2:$B$600)),"Master Missing","OK"))</f>
        <v>OK</v>
      </c>
      <c r="E1493" s="146" t="str">
        <f>IF(A1493="","",IF(COUNTIF(Month_Engine!B:B,TRIM(J1493))&gt;0,"OK","Missing"))</f>
        <v>OK</v>
      </c>
      <c r="F1493" s="146">
        <f t="shared" si="145"/>
        <v>31</v>
      </c>
      <c r="G1493" s="146">
        <f t="shared" si="146"/>
        <v>25</v>
      </c>
      <c r="H1493" s="150" t="str">
        <f t="shared" si="141"/>
        <v>OK</v>
      </c>
      <c r="I1493" s="432">
        <v>46234</v>
      </c>
      <c r="J1493" s="125" t="s">
        <v>1717</v>
      </c>
      <c r="K1493" s="125" t="s">
        <v>1372</v>
      </c>
      <c r="L1493" s="125">
        <v>25</v>
      </c>
      <c r="M1493" s="125">
        <v>2</v>
      </c>
      <c r="N1493" s="125">
        <v>4</v>
      </c>
      <c r="O1493" s="125">
        <v>0</v>
      </c>
      <c r="P1493" s="125">
        <v>0</v>
      </c>
      <c r="Q1493" s="125">
        <v>0</v>
      </c>
      <c r="S1493" s="146" t="str">
        <f t="shared" si="142"/>
        <v>Worker-SV2</v>
      </c>
    </row>
    <row r="1494" spans="1:19" x14ac:dyDescent="0.45">
      <c r="A1494" s="144" t="str">
        <f t="shared" si="143"/>
        <v>SV2PCOM142</v>
      </c>
      <c r="B1494" s="143" t="str">
        <f t="shared" si="144"/>
        <v>Jul2026_SV2PCOM142</v>
      </c>
      <c r="C1494" s="143" t="str">
        <f>IF(A1494="","",IF(COUNTIF($B$2:B1493,B1494)&gt;0,"⚠ DUPLICATE","OK"))</f>
        <v>OK</v>
      </c>
      <c r="D1494" s="146" t="str">
        <f>IF($A1494="","",IF(ISNA(_xlfn.XLOOKUP(TRIM($A1494),MASTER_Workers!$B$2:$B$474,MASTER_Workers!$B$2:$B$600)),"Master Missing","OK"))</f>
        <v>OK</v>
      </c>
      <c r="E1494" s="146" t="str">
        <f>IF(A1494="","",IF(COUNTIF(Month_Engine!B:B,TRIM(J1494))&gt;0,"OK","Missing"))</f>
        <v>OK</v>
      </c>
      <c r="F1494" s="146">
        <f t="shared" si="145"/>
        <v>31</v>
      </c>
      <c r="G1494" s="146">
        <f t="shared" si="146"/>
        <v>23</v>
      </c>
      <c r="H1494" s="150" t="str">
        <f t="shared" si="141"/>
        <v>OK</v>
      </c>
      <c r="I1494" s="432">
        <v>46234</v>
      </c>
      <c r="J1494" s="125" t="s">
        <v>1718</v>
      </c>
      <c r="K1494" s="125" t="s">
        <v>1719</v>
      </c>
      <c r="L1494" s="125">
        <v>23</v>
      </c>
      <c r="M1494" s="125">
        <v>4</v>
      </c>
      <c r="N1494" s="125">
        <v>4</v>
      </c>
      <c r="O1494" s="125">
        <v>0</v>
      </c>
      <c r="P1494" s="125">
        <v>0</v>
      </c>
      <c r="Q1494" s="125">
        <v>0</v>
      </c>
      <c r="S1494" s="146" t="str">
        <f t="shared" si="142"/>
        <v>Worker-SV2</v>
      </c>
    </row>
    <row r="1495" spans="1:19" x14ac:dyDescent="0.45">
      <c r="A1495" s="144" t="str">
        <f t="shared" si="143"/>
        <v>SV2PCOM143</v>
      </c>
      <c r="B1495" s="143" t="str">
        <f t="shared" si="144"/>
        <v>Jul2026_SV2PCOM143</v>
      </c>
      <c r="C1495" s="143" t="str">
        <f>IF(A1495="","",IF(COUNTIF($B$2:B1494,B1495)&gt;0,"⚠ DUPLICATE","OK"))</f>
        <v>OK</v>
      </c>
      <c r="D1495" s="146" t="str">
        <f>IF($A1495="","",IF(ISNA(_xlfn.XLOOKUP(TRIM($A1495),MASTER_Workers!$B$2:$B$474,MASTER_Workers!$B$2:$B$600)),"Master Missing","OK"))</f>
        <v>OK</v>
      </c>
      <c r="E1495" s="146" t="str">
        <f>IF(A1495="","",IF(COUNTIF(Month_Engine!B:B,TRIM(J1495))&gt;0,"OK","Missing"))</f>
        <v>OK</v>
      </c>
      <c r="F1495" s="146">
        <f t="shared" si="145"/>
        <v>31</v>
      </c>
      <c r="G1495" s="146">
        <f t="shared" si="146"/>
        <v>23</v>
      </c>
      <c r="H1495" s="150" t="str">
        <f t="shared" si="141"/>
        <v>OK</v>
      </c>
      <c r="I1495" s="432">
        <v>46234</v>
      </c>
      <c r="J1495" s="125" t="s">
        <v>1720</v>
      </c>
      <c r="K1495" s="125" t="s">
        <v>1721</v>
      </c>
      <c r="L1495" s="125">
        <v>23</v>
      </c>
      <c r="M1495" s="125">
        <v>4</v>
      </c>
      <c r="N1495" s="125">
        <v>4</v>
      </c>
      <c r="O1495" s="125">
        <v>0</v>
      </c>
      <c r="P1495" s="125">
        <v>0</v>
      </c>
      <c r="Q1495" s="125">
        <v>0</v>
      </c>
      <c r="S1495" s="146" t="str">
        <f t="shared" si="142"/>
        <v>Worker-SV2</v>
      </c>
    </row>
    <row r="1496" spans="1:19" x14ac:dyDescent="0.45">
      <c r="A1496" s="144" t="str">
        <f t="shared" si="143"/>
        <v>SV2PCOM144</v>
      </c>
      <c r="B1496" s="143" t="str">
        <f t="shared" si="144"/>
        <v>Jul2026_SV2PCOM144</v>
      </c>
      <c r="C1496" s="143" t="str">
        <f>IF(A1496="","",IF(COUNTIF($B$2:B1495,B1496)&gt;0,"⚠ DUPLICATE","OK"))</f>
        <v>OK</v>
      </c>
      <c r="D1496" s="146" t="str">
        <f>IF($A1496="","",IF(ISNA(_xlfn.XLOOKUP(TRIM($A1496),MASTER_Workers!$B$2:$B$474,MASTER_Workers!$B$2:$B$600)),"Master Missing","OK"))</f>
        <v>OK</v>
      </c>
      <c r="E1496" s="146" t="str">
        <f>IF(A1496="","",IF(COUNTIF(Month_Engine!B:B,TRIM(J1496))&gt;0,"OK","Missing"))</f>
        <v>OK</v>
      </c>
      <c r="F1496" s="146">
        <f t="shared" si="145"/>
        <v>31</v>
      </c>
      <c r="G1496" s="146">
        <f t="shared" si="146"/>
        <v>23</v>
      </c>
      <c r="H1496" s="150" t="str">
        <f t="shared" si="141"/>
        <v>OK</v>
      </c>
      <c r="I1496" s="432">
        <v>46234</v>
      </c>
      <c r="J1496" s="125" t="s">
        <v>1722</v>
      </c>
      <c r="K1496" s="125" t="s">
        <v>1723</v>
      </c>
      <c r="L1496" s="125">
        <v>23</v>
      </c>
      <c r="M1496" s="125">
        <v>4</v>
      </c>
      <c r="N1496" s="125">
        <v>4</v>
      </c>
      <c r="O1496" s="125">
        <v>0</v>
      </c>
      <c r="P1496" s="125">
        <v>0</v>
      </c>
      <c r="Q1496" s="125">
        <v>0</v>
      </c>
      <c r="S1496" s="146" t="str">
        <f t="shared" si="142"/>
        <v>Worker-SV2</v>
      </c>
    </row>
    <row r="1497" spans="1:19" x14ac:dyDescent="0.45">
      <c r="A1497" s="144" t="str">
        <f t="shared" si="143"/>
        <v>SV2PCOM145</v>
      </c>
      <c r="B1497" s="143" t="str">
        <f t="shared" si="144"/>
        <v>Jul2026_SV2PCOM145</v>
      </c>
      <c r="C1497" s="143" t="str">
        <f>IF(A1497="","",IF(COUNTIF($B$2:B1496,B1497)&gt;0,"⚠ DUPLICATE","OK"))</f>
        <v>OK</v>
      </c>
      <c r="D1497" s="146" t="str">
        <f>IF($A1497="","",IF(ISNA(_xlfn.XLOOKUP(TRIM($A1497),MASTER_Workers!$B$2:$B$474,MASTER_Workers!$B$2:$B$600)),"Master Missing","OK"))</f>
        <v>OK</v>
      </c>
      <c r="E1497" s="146" t="str">
        <f>IF(A1497="","",IF(COUNTIF(Month_Engine!B:B,TRIM(J1497))&gt;0,"OK","Missing"))</f>
        <v>OK</v>
      </c>
      <c r="F1497" s="146">
        <f t="shared" si="145"/>
        <v>31</v>
      </c>
      <c r="G1497" s="146">
        <f t="shared" si="146"/>
        <v>24</v>
      </c>
      <c r="H1497" s="150" t="str">
        <f t="shared" si="141"/>
        <v>OK</v>
      </c>
      <c r="I1497" s="432">
        <v>46234</v>
      </c>
      <c r="J1497" s="125" t="s">
        <v>1724</v>
      </c>
      <c r="K1497" s="125" t="s">
        <v>1725</v>
      </c>
      <c r="L1497" s="125">
        <v>24</v>
      </c>
      <c r="M1497" s="125">
        <v>3</v>
      </c>
      <c r="N1497" s="125">
        <v>4</v>
      </c>
      <c r="O1497" s="125">
        <v>0</v>
      </c>
      <c r="P1497" s="125">
        <v>0</v>
      </c>
      <c r="Q1497" s="125">
        <v>0</v>
      </c>
      <c r="S1497" s="146" t="str">
        <f t="shared" si="142"/>
        <v>Worker-SV2</v>
      </c>
    </row>
    <row r="1498" spans="1:19" x14ac:dyDescent="0.45">
      <c r="A1498" s="144" t="str">
        <f t="shared" si="143"/>
        <v>SV2PCOM146</v>
      </c>
      <c r="B1498" s="143" t="str">
        <f t="shared" si="144"/>
        <v>Jul2026_SV2PCOM146</v>
      </c>
      <c r="C1498" s="143" t="str">
        <f>IF(A1498="","",IF(COUNTIF($B$2:B1497,B1498)&gt;0,"⚠ DUPLICATE","OK"))</f>
        <v>OK</v>
      </c>
      <c r="D1498" s="146" t="str">
        <f>IF($A1498="","",IF(ISNA(_xlfn.XLOOKUP(TRIM($A1498),MASTER_Workers!$B$2:$B$474,MASTER_Workers!$B$2:$B$600)),"Master Missing","OK"))</f>
        <v>OK</v>
      </c>
      <c r="E1498" s="146" t="str">
        <f>IF(A1498="","",IF(COUNTIF(Month_Engine!B:B,TRIM(J1498))&gt;0,"OK","Missing"))</f>
        <v>OK</v>
      </c>
      <c r="F1498" s="146">
        <f t="shared" si="145"/>
        <v>31</v>
      </c>
      <c r="G1498" s="146">
        <f t="shared" si="146"/>
        <v>25.5</v>
      </c>
      <c r="H1498" s="150" t="str">
        <f t="shared" si="141"/>
        <v>OK</v>
      </c>
      <c r="I1498" s="432">
        <v>46234</v>
      </c>
      <c r="J1498" s="125" t="s">
        <v>1726</v>
      </c>
      <c r="K1498" s="125" t="s">
        <v>1727</v>
      </c>
      <c r="L1498" s="125">
        <v>25.5</v>
      </c>
      <c r="M1498" s="125">
        <v>1.5</v>
      </c>
      <c r="N1498" s="125">
        <v>4</v>
      </c>
      <c r="O1498" s="125">
        <v>0</v>
      </c>
      <c r="P1498" s="125">
        <v>0</v>
      </c>
      <c r="Q1498" s="125">
        <v>0</v>
      </c>
      <c r="S1498" s="146" t="str">
        <f t="shared" si="142"/>
        <v>Worker-SV2</v>
      </c>
    </row>
    <row r="1499" spans="1:19" x14ac:dyDescent="0.45">
      <c r="A1499" s="144" t="str">
        <f t="shared" si="143"/>
        <v>SV2PCOM147</v>
      </c>
      <c r="B1499" s="143" t="str">
        <f t="shared" si="144"/>
        <v>Jul2026_SV2PCOM147</v>
      </c>
      <c r="C1499" s="143" t="str">
        <f>IF(A1499="","",IF(COUNTIF($B$2:B1498,B1499)&gt;0,"⚠ DUPLICATE","OK"))</f>
        <v>OK</v>
      </c>
      <c r="D1499" s="146" t="str">
        <f>IF($A1499="","",IF(ISNA(_xlfn.XLOOKUP(TRIM($A1499),MASTER_Workers!$B$2:$B$474,MASTER_Workers!$B$2:$B$600)),"Master Missing","OK"))</f>
        <v>OK</v>
      </c>
      <c r="E1499" s="146" t="str">
        <f>IF(A1499="","",IF(COUNTIF(Month_Engine!B:B,TRIM(J1499))&gt;0,"OK","Missing"))</f>
        <v>OK</v>
      </c>
      <c r="F1499" s="146">
        <f t="shared" si="145"/>
        <v>31</v>
      </c>
      <c r="G1499" s="146">
        <f t="shared" si="146"/>
        <v>21.5</v>
      </c>
      <c r="H1499" s="150" t="str">
        <f t="shared" si="141"/>
        <v>OK</v>
      </c>
      <c r="I1499" s="432">
        <v>46234</v>
      </c>
      <c r="J1499" s="125" t="s">
        <v>1728</v>
      </c>
      <c r="K1499" s="125" t="s">
        <v>1729</v>
      </c>
      <c r="L1499" s="125">
        <v>21.5</v>
      </c>
      <c r="M1499" s="125">
        <v>5.5</v>
      </c>
      <c r="N1499" s="125">
        <v>4</v>
      </c>
      <c r="O1499" s="125">
        <v>0</v>
      </c>
      <c r="P1499" s="125">
        <v>0</v>
      </c>
      <c r="Q1499" s="125">
        <v>0</v>
      </c>
      <c r="S1499" s="146" t="str">
        <f t="shared" si="142"/>
        <v>Worker-SV2</v>
      </c>
    </row>
    <row r="1500" spans="1:19" x14ac:dyDescent="0.45">
      <c r="A1500" s="144" t="str">
        <f t="shared" si="143"/>
        <v>SV2PCOM148</v>
      </c>
      <c r="B1500" s="143" t="str">
        <f t="shared" si="144"/>
        <v>Jul2026_SV2PCOM148</v>
      </c>
      <c r="C1500" s="143" t="str">
        <f>IF(A1500="","",IF(COUNTIF($B$2:B1499,B1500)&gt;0,"⚠ DUPLICATE","OK"))</f>
        <v>OK</v>
      </c>
      <c r="D1500" s="146" t="str">
        <f>IF($A1500="","",IF(ISNA(_xlfn.XLOOKUP(TRIM($A1500),MASTER_Workers!$B$2:$B$474,MASTER_Workers!$B$2:$B$600)),"Master Missing","OK"))</f>
        <v>OK</v>
      </c>
      <c r="E1500" s="146" t="str">
        <f>IF(A1500="","",IF(COUNTIF(Month_Engine!B:B,TRIM(J1500))&gt;0,"OK","Missing"))</f>
        <v>OK</v>
      </c>
      <c r="F1500" s="146">
        <f t="shared" si="145"/>
        <v>31</v>
      </c>
      <c r="G1500" s="146">
        <f t="shared" si="146"/>
        <v>25.5</v>
      </c>
      <c r="H1500" s="150" t="str">
        <f t="shared" si="141"/>
        <v>OK</v>
      </c>
      <c r="I1500" s="432">
        <v>46234</v>
      </c>
      <c r="J1500" s="125" t="s">
        <v>1730</v>
      </c>
      <c r="K1500" s="125" t="s">
        <v>1731</v>
      </c>
      <c r="L1500" s="125">
        <v>25.5</v>
      </c>
      <c r="M1500" s="125">
        <v>1.5</v>
      </c>
      <c r="N1500" s="125">
        <v>4</v>
      </c>
      <c r="O1500" s="125">
        <v>0</v>
      </c>
      <c r="P1500" s="125">
        <v>0</v>
      </c>
      <c r="Q1500" s="125">
        <v>0</v>
      </c>
      <c r="S1500" s="146" t="str">
        <f t="shared" si="142"/>
        <v>Worker-SV2</v>
      </c>
    </row>
    <row r="1501" spans="1:19" x14ac:dyDescent="0.45">
      <c r="A1501" s="144" t="str">
        <f t="shared" si="143"/>
        <v>SV2PCOM149</v>
      </c>
      <c r="B1501" s="143" t="str">
        <f t="shared" si="144"/>
        <v>Jul2026_SV2PCOM149</v>
      </c>
      <c r="C1501" s="143" t="str">
        <f>IF(A1501="","",IF(COUNTIF($B$2:B1500,B1501)&gt;0,"⚠ DUPLICATE","OK"))</f>
        <v>OK</v>
      </c>
      <c r="D1501" s="146" t="str">
        <f>IF($A1501="","",IF(ISNA(_xlfn.XLOOKUP(TRIM($A1501),MASTER_Workers!$B$2:$B$474,MASTER_Workers!$B$2:$B$600)),"Master Missing","OK"))</f>
        <v>OK</v>
      </c>
      <c r="E1501" s="146" t="str">
        <f>IF(A1501="","",IF(COUNTIF(Month_Engine!B:B,TRIM(J1501))&gt;0,"OK","Missing"))</f>
        <v>OK</v>
      </c>
      <c r="F1501" s="146">
        <f t="shared" si="145"/>
        <v>31</v>
      </c>
      <c r="G1501" s="146">
        <f t="shared" si="146"/>
        <v>22.5</v>
      </c>
      <c r="H1501" s="150" t="str">
        <f t="shared" si="141"/>
        <v>OK</v>
      </c>
      <c r="I1501" s="432">
        <v>46234</v>
      </c>
      <c r="J1501" s="125" t="s">
        <v>1732</v>
      </c>
      <c r="K1501" s="125" t="s">
        <v>1733</v>
      </c>
      <c r="L1501" s="125">
        <v>22.5</v>
      </c>
      <c r="M1501" s="125">
        <v>4.5</v>
      </c>
      <c r="N1501" s="125">
        <v>4</v>
      </c>
      <c r="O1501" s="125">
        <v>0</v>
      </c>
      <c r="P1501" s="125">
        <v>0</v>
      </c>
      <c r="Q1501" s="125">
        <v>0</v>
      </c>
      <c r="S1501" s="146" t="str">
        <f t="shared" si="142"/>
        <v>Worker-SV2</v>
      </c>
    </row>
    <row r="1502" spans="1:19" x14ac:dyDescent="0.45">
      <c r="A1502" s="144" t="str">
        <f t="shared" si="143"/>
        <v>SV2PCOM150</v>
      </c>
      <c r="B1502" s="143" t="str">
        <f t="shared" si="144"/>
        <v>Jul2026_SV2PCOM150</v>
      </c>
      <c r="C1502" s="143" t="str">
        <f>IF(A1502="","",IF(COUNTIF($B$2:B1501,B1502)&gt;0,"⚠ DUPLICATE","OK"))</f>
        <v>OK</v>
      </c>
      <c r="D1502" s="146" t="str">
        <f>IF($A1502="","",IF(ISNA(_xlfn.XLOOKUP(TRIM($A1502),MASTER_Workers!$B$2:$B$474,MASTER_Workers!$B$2:$B$600)),"Master Missing","OK"))</f>
        <v>OK</v>
      </c>
      <c r="E1502" s="146" t="str">
        <f>IF(A1502="","",IF(COUNTIF(Month_Engine!B:B,TRIM(J1502))&gt;0,"OK","Missing"))</f>
        <v>OK</v>
      </c>
      <c r="F1502" s="146">
        <f t="shared" si="145"/>
        <v>31</v>
      </c>
      <c r="G1502" s="146">
        <f t="shared" si="146"/>
        <v>22.5</v>
      </c>
      <c r="H1502" s="150" t="str">
        <f t="shared" si="141"/>
        <v>OK</v>
      </c>
      <c r="I1502" s="432">
        <v>46234</v>
      </c>
      <c r="J1502" s="125" t="s">
        <v>1734</v>
      </c>
      <c r="K1502" s="125" t="s">
        <v>1735</v>
      </c>
      <c r="L1502" s="125">
        <v>22.5</v>
      </c>
      <c r="M1502" s="125">
        <v>4.5</v>
      </c>
      <c r="N1502" s="125">
        <v>4</v>
      </c>
      <c r="O1502" s="125">
        <v>0</v>
      </c>
      <c r="P1502" s="125">
        <v>0</v>
      </c>
      <c r="Q1502" s="125">
        <v>0</v>
      </c>
      <c r="S1502" s="146" t="str">
        <f t="shared" si="142"/>
        <v>Worker-SV2</v>
      </c>
    </row>
    <row r="1503" spans="1:19" x14ac:dyDescent="0.45">
      <c r="A1503" s="144" t="str">
        <f t="shared" si="143"/>
        <v>SV2PCOM151</v>
      </c>
      <c r="B1503" s="143" t="str">
        <f t="shared" si="144"/>
        <v>Jul2026_SV2PCOM151</v>
      </c>
      <c r="C1503" s="143" t="str">
        <f>IF(A1503="","",IF(COUNTIF($B$2:B1502,B1503)&gt;0,"⚠ DUPLICATE","OK"))</f>
        <v>OK</v>
      </c>
      <c r="D1503" s="146" t="str">
        <f>IF($A1503="","",IF(ISNA(_xlfn.XLOOKUP(TRIM($A1503),MASTER_Workers!$B$2:$B$474,MASTER_Workers!$B$2:$B$600)),"Master Missing","OK"))</f>
        <v>OK</v>
      </c>
      <c r="E1503" s="146" t="str">
        <f>IF(A1503="","",IF(COUNTIF(Month_Engine!B:B,TRIM(J1503))&gt;0,"OK","Missing"))</f>
        <v>OK</v>
      </c>
      <c r="F1503" s="146">
        <f t="shared" si="145"/>
        <v>31</v>
      </c>
      <c r="G1503" s="146">
        <f t="shared" si="146"/>
        <v>24.5</v>
      </c>
      <c r="H1503" s="150" t="str">
        <f t="shared" si="141"/>
        <v>OK</v>
      </c>
      <c r="I1503" s="432">
        <v>46234</v>
      </c>
      <c r="J1503" s="125" t="s">
        <v>1736</v>
      </c>
      <c r="K1503" s="125" t="s">
        <v>1737</v>
      </c>
      <c r="L1503" s="125">
        <v>24.5</v>
      </c>
      <c r="M1503" s="125">
        <v>2.5</v>
      </c>
      <c r="N1503" s="125">
        <v>4</v>
      </c>
      <c r="O1503" s="125">
        <v>0</v>
      </c>
      <c r="P1503" s="125">
        <v>0</v>
      </c>
      <c r="Q1503" s="125">
        <v>0</v>
      </c>
      <c r="S1503" s="146" t="str">
        <f t="shared" si="142"/>
        <v>Worker-SV2</v>
      </c>
    </row>
    <row r="1504" spans="1:19" x14ac:dyDescent="0.45">
      <c r="A1504" s="144" t="str">
        <f t="shared" si="143"/>
        <v>SV2PCOM152</v>
      </c>
      <c r="B1504" s="143" t="str">
        <f t="shared" si="144"/>
        <v>Jul2026_SV2PCOM152</v>
      </c>
      <c r="C1504" s="143" t="str">
        <f>IF(A1504="","",IF(COUNTIF($B$2:B1503,B1504)&gt;0,"⚠ DUPLICATE","OK"))</f>
        <v>OK</v>
      </c>
      <c r="D1504" s="146" t="str">
        <f>IF($A1504="","",IF(ISNA(_xlfn.XLOOKUP(TRIM($A1504),MASTER_Workers!$B$2:$B$474,MASTER_Workers!$B$2:$B$600)),"Master Missing","OK"))</f>
        <v>OK</v>
      </c>
      <c r="E1504" s="146" t="str">
        <f>IF(A1504="","",IF(COUNTIF(Month_Engine!B:B,TRIM(J1504))&gt;0,"OK","Missing"))</f>
        <v>OK</v>
      </c>
      <c r="F1504" s="146">
        <f t="shared" si="145"/>
        <v>31</v>
      </c>
      <c r="G1504" s="146">
        <f t="shared" si="146"/>
        <v>24</v>
      </c>
      <c r="H1504" s="150" t="str">
        <f t="shared" si="141"/>
        <v>OK</v>
      </c>
      <c r="I1504" s="432">
        <v>46234</v>
      </c>
      <c r="J1504" s="125" t="s">
        <v>1738</v>
      </c>
      <c r="K1504" s="125" t="s">
        <v>1739</v>
      </c>
      <c r="L1504" s="125">
        <v>24</v>
      </c>
      <c r="M1504" s="125">
        <v>3</v>
      </c>
      <c r="N1504" s="125">
        <v>4</v>
      </c>
      <c r="O1504" s="125">
        <v>0</v>
      </c>
      <c r="P1504" s="125">
        <v>0</v>
      </c>
      <c r="Q1504" s="125">
        <v>0</v>
      </c>
      <c r="S1504" s="146" t="str">
        <f t="shared" si="142"/>
        <v>Worker-SV2</v>
      </c>
    </row>
    <row r="1505" spans="1:19" x14ac:dyDescent="0.45">
      <c r="A1505" s="144" t="str">
        <f t="shared" si="143"/>
        <v>SV2PCOM157</v>
      </c>
      <c r="B1505" s="143" t="str">
        <f t="shared" si="144"/>
        <v>Jul2026_SV2PCOM157</v>
      </c>
      <c r="C1505" s="143" t="str">
        <f>IF(A1505="","",IF(COUNTIF($B$2:B1504,B1505)&gt;0,"⚠ DUPLICATE","OK"))</f>
        <v>OK</v>
      </c>
      <c r="D1505" s="146" t="str">
        <f>IF($A1505="","",IF(ISNA(_xlfn.XLOOKUP(TRIM($A1505),MASTER_Workers!$B$2:$B$474,MASTER_Workers!$B$2:$B$600)),"Master Missing","OK"))</f>
        <v>OK</v>
      </c>
      <c r="E1505" s="146" t="str">
        <f>IF(A1505="","",IF(COUNTIF(Month_Engine!B:B,TRIM(J1505))&gt;0,"OK","Missing"))</f>
        <v>OK</v>
      </c>
      <c r="F1505" s="146">
        <f t="shared" si="145"/>
        <v>31</v>
      </c>
      <c r="G1505" s="146">
        <f t="shared" si="146"/>
        <v>23</v>
      </c>
      <c r="H1505" s="150" t="str">
        <f t="shared" si="141"/>
        <v>OK</v>
      </c>
      <c r="I1505" s="432">
        <v>46234</v>
      </c>
      <c r="J1505" s="125" t="s">
        <v>1740</v>
      </c>
      <c r="K1505" s="125" t="s">
        <v>1741</v>
      </c>
      <c r="L1505" s="125">
        <v>23</v>
      </c>
      <c r="M1505" s="125">
        <v>4</v>
      </c>
      <c r="N1505" s="125">
        <v>4</v>
      </c>
      <c r="O1505" s="125">
        <v>0</v>
      </c>
      <c r="P1505" s="125">
        <v>0</v>
      </c>
      <c r="Q1505" s="125">
        <v>0</v>
      </c>
      <c r="S1505" s="146" t="str">
        <f t="shared" si="142"/>
        <v>Worker-SV2</v>
      </c>
    </row>
    <row r="1506" spans="1:19" x14ac:dyDescent="0.45">
      <c r="A1506" s="144" t="str">
        <f t="shared" si="143"/>
        <v>SV2PCOM158</v>
      </c>
      <c r="B1506" s="143" t="str">
        <f t="shared" si="144"/>
        <v>Jul2026_SV2PCOM158</v>
      </c>
      <c r="C1506" s="143" t="str">
        <f>IF(A1506="","",IF(COUNTIF($B$2:B1505,B1506)&gt;0,"⚠ DUPLICATE","OK"))</f>
        <v>OK</v>
      </c>
      <c r="D1506" s="146" t="str">
        <f>IF($A1506="","",IF(ISNA(_xlfn.XLOOKUP(TRIM($A1506),MASTER_Workers!$B$2:$B$474,MASTER_Workers!$B$2:$B$600)),"Master Missing","OK"))</f>
        <v>OK</v>
      </c>
      <c r="E1506" s="146" t="str">
        <f>IF(A1506="","",IF(COUNTIF(Month_Engine!B:B,TRIM(J1506))&gt;0,"OK","Missing"))</f>
        <v>OK</v>
      </c>
      <c r="F1506" s="146">
        <f t="shared" si="145"/>
        <v>31</v>
      </c>
      <c r="G1506" s="146">
        <f t="shared" si="146"/>
        <v>21</v>
      </c>
      <c r="H1506" s="150" t="str">
        <f t="shared" si="141"/>
        <v>OK</v>
      </c>
      <c r="I1506" s="432">
        <v>46234</v>
      </c>
      <c r="J1506" s="125" t="s">
        <v>1742</v>
      </c>
      <c r="K1506" s="125" t="s">
        <v>1743</v>
      </c>
      <c r="L1506" s="125">
        <v>21</v>
      </c>
      <c r="M1506" s="125">
        <v>6</v>
      </c>
      <c r="N1506" s="125">
        <v>4</v>
      </c>
      <c r="O1506" s="125">
        <v>0</v>
      </c>
      <c r="P1506" s="125">
        <v>0</v>
      </c>
      <c r="Q1506" s="125">
        <v>0</v>
      </c>
      <c r="S1506" s="146" t="str">
        <f t="shared" si="142"/>
        <v>Worker-SV2</v>
      </c>
    </row>
    <row r="1507" spans="1:19" x14ac:dyDescent="0.45">
      <c r="A1507" s="144" t="str">
        <f t="shared" si="143"/>
        <v>SV2PCOM159</v>
      </c>
      <c r="B1507" s="143" t="str">
        <f t="shared" si="144"/>
        <v>Jul2026_SV2PCOM159</v>
      </c>
      <c r="C1507" s="143" t="str">
        <f>IF(A1507="","",IF(COUNTIF($B$2:B1506,B1507)&gt;0,"⚠ DUPLICATE","OK"))</f>
        <v>OK</v>
      </c>
      <c r="D1507" s="146" t="str">
        <f>IF($A1507="","",IF(ISNA(_xlfn.XLOOKUP(TRIM($A1507),MASTER_Workers!$B$2:$B$474,MASTER_Workers!$B$2:$B$600)),"Master Missing","OK"))</f>
        <v>OK</v>
      </c>
      <c r="E1507" s="146" t="str">
        <f>IF(A1507="","",IF(COUNTIF(Month_Engine!B:B,TRIM(J1507))&gt;0,"OK","Missing"))</f>
        <v>OK</v>
      </c>
      <c r="F1507" s="146">
        <f t="shared" si="145"/>
        <v>31</v>
      </c>
      <c r="G1507" s="146">
        <f t="shared" si="146"/>
        <v>25</v>
      </c>
      <c r="H1507" s="150" t="str">
        <f t="shared" si="141"/>
        <v>OK</v>
      </c>
      <c r="I1507" s="432">
        <v>46234</v>
      </c>
      <c r="J1507" s="125" t="s">
        <v>1744</v>
      </c>
      <c r="K1507" s="125" t="s">
        <v>1745</v>
      </c>
      <c r="L1507" s="125">
        <v>25</v>
      </c>
      <c r="M1507" s="125">
        <v>2</v>
      </c>
      <c r="N1507" s="125">
        <v>4</v>
      </c>
      <c r="O1507" s="125">
        <v>0</v>
      </c>
      <c r="P1507" s="125">
        <v>0</v>
      </c>
      <c r="Q1507" s="125">
        <v>0</v>
      </c>
      <c r="S1507" s="146" t="str">
        <f t="shared" si="142"/>
        <v>Worker-SV2</v>
      </c>
    </row>
    <row r="1508" spans="1:19" x14ac:dyDescent="0.45">
      <c r="A1508" s="144" t="str">
        <f t="shared" si="143"/>
        <v>SV2PCOM160</v>
      </c>
      <c r="B1508" s="143" t="str">
        <f t="shared" si="144"/>
        <v>Jul2026_SV2PCOM160</v>
      </c>
      <c r="C1508" s="143" t="str">
        <f>IF(A1508="","",IF(COUNTIF($B$2:B1507,B1508)&gt;0,"⚠ DUPLICATE","OK"))</f>
        <v>OK</v>
      </c>
      <c r="D1508" s="146" t="str">
        <f>IF($A1508="","",IF(ISNA(_xlfn.XLOOKUP(TRIM($A1508),MASTER_Workers!$B$2:$B$474,MASTER_Workers!$B$2:$B$600)),"Master Missing","OK"))</f>
        <v>OK</v>
      </c>
      <c r="E1508" s="146" t="str">
        <f>IF(A1508="","",IF(COUNTIF(Month_Engine!B:B,TRIM(J1508))&gt;0,"OK","Missing"))</f>
        <v>OK</v>
      </c>
      <c r="F1508" s="146">
        <f t="shared" si="145"/>
        <v>31</v>
      </c>
      <c r="G1508" s="146">
        <f t="shared" si="146"/>
        <v>26</v>
      </c>
      <c r="H1508" s="150" t="str">
        <f t="shared" si="141"/>
        <v>OK</v>
      </c>
      <c r="I1508" s="432">
        <v>46234</v>
      </c>
      <c r="J1508" s="125" t="s">
        <v>1746</v>
      </c>
      <c r="K1508" s="125" t="s">
        <v>1452</v>
      </c>
      <c r="L1508" s="125">
        <v>26</v>
      </c>
      <c r="M1508" s="125">
        <v>1</v>
      </c>
      <c r="N1508" s="125">
        <v>4</v>
      </c>
      <c r="O1508" s="125">
        <v>0</v>
      </c>
      <c r="P1508" s="125">
        <v>0</v>
      </c>
      <c r="Q1508" s="125">
        <v>0</v>
      </c>
      <c r="S1508" s="146" t="str">
        <f t="shared" si="142"/>
        <v>Worker-SV2</v>
      </c>
    </row>
    <row r="1509" spans="1:19" x14ac:dyDescent="0.45">
      <c r="A1509" s="144" t="str">
        <f t="shared" si="143"/>
        <v>SV2PCOM161</v>
      </c>
      <c r="B1509" s="143" t="str">
        <f t="shared" si="144"/>
        <v>Jul2026_SV2PCOM161</v>
      </c>
      <c r="C1509" s="143" t="str">
        <f>IF(A1509="","",IF(COUNTIF($B$2:B1508,B1509)&gt;0,"⚠ DUPLICATE","OK"))</f>
        <v>OK</v>
      </c>
      <c r="D1509" s="146" t="str">
        <f>IF($A1509="","",IF(ISNA(_xlfn.XLOOKUP(TRIM($A1509),MASTER_Workers!$B$2:$B$474,MASTER_Workers!$B$2:$B$600)),"Master Missing","OK"))</f>
        <v>OK</v>
      </c>
      <c r="E1509" s="146" t="str">
        <f>IF(A1509="","",IF(COUNTIF(Month_Engine!B:B,TRIM(J1509))&gt;0,"OK","Missing"))</f>
        <v>OK</v>
      </c>
      <c r="F1509" s="146">
        <f t="shared" si="145"/>
        <v>31</v>
      </c>
      <c r="G1509" s="146">
        <f t="shared" si="146"/>
        <v>21.5</v>
      </c>
      <c r="H1509" s="150" t="str">
        <f t="shared" si="141"/>
        <v>OK</v>
      </c>
      <c r="I1509" s="432">
        <v>46234</v>
      </c>
      <c r="J1509" s="125" t="s">
        <v>2431</v>
      </c>
      <c r="K1509" s="125" t="s">
        <v>2068</v>
      </c>
      <c r="L1509" s="125">
        <v>21.5</v>
      </c>
      <c r="M1509" s="125">
        <v>5.5</v>
      </c>
      <c r="N1509" s="125">
        <v>4</v>
      </c>
      <c r="O1509" s="125">
        <v>0</v>
      </c>
      <c r="P1509" s="125">
        <v>0</v>
      </c>
      <c r="Q1509" s="125">
        <v>0</v>
      </c>
      <c r="S1509" s="146" t="str">
        <f t="shared" si="142"/>
        <v>Worker-SV2</v>
      </c>
    </row>
    <row r="1510" spans="1:19" x14ac:dyDescent="0.45">
      <c r="A1510" s="144" t="str">
        <f t="shared" si="143"/>
        <v>SV2PCOM162</v>
      </c>
      <c r="B1510" s="143" t="str">
        <f t="shared" si="144"/>
        <v>Jul2026_SV2PCOM162</v>
      </c>
      <c r="C1510" s="143" t="str">
        <f>IF(A1510="","",IF(COUNTIF($B$2:B1509,B1510)&gt;0,"⚠ DUPLICATE","OK"))</f>
        <v>OK</v>
      </c>
      <c r="D1510" s="146" t="str">
        <f>IF($A1510="","",IF(ISNA(_xlfn.XLOOKUP(TRIM($A1510),MASTER_Workers!$B$2:$B$474,MASTER_Workers!$B$2:$B$600)),"Master Missing","OK"))</f>
        <v>OK</v>
      </c>
      <c r="E1510" s="146" t="str">
        <f>IF(A1510="","",IF(COUNTIF(Month_Engine!B:B,TRIM(J1510))&gt;0,"OK","Missing"))</f>
        <v>OK</v>
      </c>
      <c r="F1510" s="146">
        <f t="shared" si="145"/>
        <v>31</v>
      </c>
      <c r="G1510" s="146">
        <f t="shared" si="146"/>
        <v>22.5</v>
      </c>
      <c r="H1510" s="150" t="str">
        <f t="shared" si="141"/>
        <v>OK</v>
      </c>
      <c r="I1510" s="432">
        <v>46234</v>
      </c>
      <c r="J1510" s="125" t="s">
        <v>2432</v>
      </c>
      <c r="K1510" s="125" t="s">
        <v>2069</v>
      </c>
      <c r="L1510" s="125">
        <v>22.5</v>
      </c>
      <c r="M1510" s="125">
        <v>4.5</v>
      </c>
      <c r="N1510" s="125">
        <v>4</v>
      </c>
      <c r="O1510" s="125">
        <v>0</v>
      </c>
      <c r="P1510" s="125">
        <v>0</v>
      </c>
      <c r="Q1510" s="125">
        <v>0</v>
      </c>
      <c r="S1510" s="146" t="str">
        <f t="shared" si="142"/>
        <v>Worker-SV2</v>
      </c>
    </row>
    <row r="1511" spans="1:19" x14ac:dyDescent="0.45">
      <c r="A1511" s="144" t="str">
        <f t="shared" si="143"/>
        <v>SV2PCOM163</v>
      </c>
      <c r="B1511" s="143" t="str">
        <f t="shared" si="144"/>
        <v>Jul2026_SV2PCOM163</v>
      </c>
      <c r="C1511" s="143" t="str">
        <f>IF(A1511="","",IF(COUNTIF($B$2:B1510,B1511)&gt;0,"⚠ DUPLICATE","OK"))</f>
        <v>OK</v>
      </c>
      <c r="D1511" s="146" t="str">
        <f>IF($A1511="","",IF(ISNA(_xlfn.XLOOKUP(TRIM($A1511),MASTER_Workers!$B$2:$B$474,MASTER_Workers!$B$2:$B$600)),"Master Missing","OK"))</f>
        <v>OK</v>
      </c>
      <c r="E1511" s="146" t="str">
        <f>IF(A1511="","",IF(COUNTIF(Month_Engine!B:B,TRIM(J1511))&gt;0,"OK","Missing"))</f>
        <v>OK</v>
      </c>
      <c r="F1511" s="146">
        <f t="shared" si="145"/>
        <v>31</v>
      </c>
      <c r="G1511" s="146">
        <f t="shared" si="146"/>
        <v>13.5</v>
      </c>
      <c r="H1511" s="150" t="str">
        <f t="shared" si="141"/>
        <v>OK</v>
      </c>
      <c r="I1511" s="432">
        <v>46234</v>
      </c>
      <c r="J1511" s="125" t="s">
        <v>2433</v>
      </c>
      <c r="K1511" s="125" t="s">
        <v>2434</v>
      </c>
      <c r="L1511" s="125">
        <v>13.5</v>
      </c>
      <c r="M1511" s="125">
        <v>13.5</v>
      </c>
      <c r="N1511" s="125">
        <v>4</v>
      </c>
      <c r="O1511" s="125">
        <v>0</v>
      </c>
      <c r="P1511" s="125">
        <v>0</v>
      </c>
      <c r="Q1511" s="125">
        <v>0</v>
      </c>
      <c r="S1511" s="146" t="str">
        <f t="shared" si="142"/>
        <v>Worker-SV2</v>
      </c>
    </row>
    <row r="1512" spans="1:19" x14ac:dyDescent="0.45">
      <c r="A1512" s="144" t="str">
        <f t="shared" si="143"/>
        <v>SV2PCOM164</v>
      </c>
      <c r="B1512" s="143" t="str">
        <f t="shared" si="144"/>
        <v>Jul2026_SV2PCOM164</v>
      </c>
      <c r="C1512" s="143" t="str">
        <f>IF(A1512="","",IF(COUNTIF($B$2:B1511,B1512)&gt;0,"⚠ DUPLICATE","OK"))</f>
        <v>OK</v>
      </c>
      <c r="D1512" s="146" t="str">
        <f>IF($A1512="","",IF(ISNA(_xlfn.XLOOKUP(TRIM($A1512),MASTER_Workers!$B$2:$B$474,MASTER_Workers!$B$2:$B$600)),"Master Missing","OK"))</f>
        <v>OK</v>
      </c>
      <c r="E1512" s="146" t="str">
        <f>IF(A1512="","",IF(COUNTIF(Month_Engine!B:B,TRIM(J1512))&gt;0,"OK","Missing"))</f>
        <v>OK</v>
      </c>
      <c r="F1512" s="146">
        <f t="shared" si="145"/>
        <v>31</v>
      </c>
      <c r="G1512" s="146">
        <f t="shared" si="146"/>
        <v>25</v>
      </c>
      <c r="H1512" s="150" t="str">
        <f t="shared" si="141"/>
        <v>OK</v>
      </c>
      <c r="I1512" s="432">
        <v>46234</v>
      </c>
      <c r="J1512" s="125" t="s">
        <v>2435</v>
      </c>
      <c r="K1512" s="125" t="s">
        <v>2070</v>
      </c>
      <c r="L1512" s="125">
        <v>22</v>
      </c>
      <c r="M1512" s="125">
        <v>2</v>
      </c>
      <c r="N1512" s="125">
        <v>4</v>
      </c>
      <c r="O1512" s="125">
        <v>0</v>
      </c>
      <c r="P1512" s="125">
        <v>3</v>
      </c>
      <c r="Q1512" s="125">
        <v>0</v>
      </c>
      <c r="S1512" s="146" t="str">
        <f t="shared" si="142"/>
        <v>Worker-SV2</v>
      </c>
    </row>
    <row r="1513" spans="1:19" x14ac:dyDescent="0.45">
      <c r="A1513" s="144" t="str">
        <f t="shared" si="143"/>
        <v>SV2PCOM165</v>
      </c>
      <c r="B1513" s="143" t="str">
        <f t="shared" si="144"/>
        <v>Jul2026_SV2PCOM165</v>
      </c>
      <c r="C1513" s="143" t="str">
        <f>IF(A1513="","",IF(COUNTIF($B$2:B1512,B1513)&gt;0,"⚠ DUPLICATE","OK"))</f>
        <v>OK</v>
      </c>
      <c r="D1513" s="146" t="str">
        <f>IF($A1513="","",IF(ISNA(_xlfn.XLOOKUP(TRIM($A1513),MASTER_Workers!$B$2:$B$474,MASTER_Workers!$B$2:$B$600)),"Master Missing","OK"))</f>
        <v>OK</v>
      </c>
      <c r="E1513" s="146" t="str">
        <f>IF(A1513="","",IF(COUNTIF(Month_Engine!B:B,TRIM(J1513))&gt;0,"OK","Missing"))</f>
        <v>OK</v>
      </c>
      <c r="F1513" s="146">
        <f t="shared" si="145"/>
        <v>31</v>
      </c>
      <c r="G1513" s="146">
        <f t="shared" si="146"/>
        <v>20.5</v>
      </c>
      <c r="H1513" s="150" t="str">
        <f t="shared" si="141"/>
        <v>OK</v>
      </c>
      <c r="I1513" s="432">
        <v>46234</v>
      </c>
      <c r="J1513" s="125" t="s">
        <v>2436</v>
      </c>
      <c r="K1513" s="125" t="s">
        <v>2437</v>
      </c>
      <c r="L1513" s="125">
        <v>20.5</v>
      </c>
      <c r="M1513" s="125">
        <v>6.5</v>
      </c>
      <c r="N1513" s="125">
        <v>4</v>
      </c>
      <c r="O1513" s="125">
        <v>0</v>
      </c>
      <c r="P1513" s="125">
        <v>0</v>
      </c>
      <c r="Q1513" s="125">
        <v>0</v>
      </c>
      <c r="S1513" s="146" t="str">
        <f t="shared" si="142"/>
        <v>Worker-SV2</v>
      </c>
    </row>
    <row r="1514" spans="1:19" x14ac:dyDescent="0.45">
      <c r="A1514" s="144" t="str">
        <f t="shared" si="143"/>
        <v>SV2PCOM166</v>
      </c>
      <c r="B1514" s="143" t="str">
        <f t="shared" si="144"/>
        <v>Jul2026_SV2PCOM166</v>
      </c>
      <c r="C1514" s="143" t="str">
        <f>IF(A1514="","",IF(COUNTIF($B$2:B1513,B1514)&gt;0,"⚠ DUPLICATE","OK"))</f>
        <v>OK</v>
      </c>
      <c r="D1514" s="146" t="str">
        <f>IF($A1514="","",IF(ISNA(_xlfn.XLOOKUP(TRIM($A1514),MASTER_Workers!$B$2:$B$474,MASTER_Workers!$B$2:$B$600)),"Master Missing","OK"))</f>
        <v>OK</v>
      </c>
      <c r="E1514" s="146" t="str">
        <f>IF(A1514="","",IF(COUNTIF(Month_Engine!B:B,TRIM(J1514))&gt;0,"OK","Missing"))</f>
        <v>OK</v>
      </c>
      <c r="F1514" s="146">
        <f t="shared" si="145"/>
        <v>31</v>
      </c>
      <c r="G1514" s="146">
        <f t="shared" si="146"/>
        <v>18</v>
      </c>
      <c r="H1514" s="150" t="str">
        <f t="shared" si="141"/>
        <v>OK</v>
      </c>
      <c r="I1514" s="432">
        <v>46234</v>
      </c>
      <c r="J1514" s="125" t="s">
        <v>2438</v>
      </c>
      <c r="K1514" s="125" t="s">
        <v>2071</v>
      </c>
      <c r="L1514" s="125">
        <v>18</v>
      </c>
      <c r="M1514" s="125">
        <v>9</v>
      </c>
      <c r="N1514" s="125">
        <v>4</v>
      </c>
      <c r="O1514" s="125">
        <v>0</v>
      </c>
      <c r="P1514" s="125">
        <v>0</v>
      </c>
      <c r="Q1514" s="125">
        <v>0</v>
      </c>
      <c r="S1514" s="146" t="str">
        <f t="shared" si="142"/>
        <v>Worker-SV2</v>
      </c>
    </row>
    <row r="1515" spans="1:19" x14ac:dyDescent="0.45">
      <c r="A1515" s="144" t="str">
        <f t="shared" si="143"/>
        <v>SV2PRNE001</v>
      </c>
      <c r="B1515" s="143" t="str">
        <f t="shared" si="144"/>
        <v>Jul2026_SV2PRNE001</v>
      </c>
      <c r="C1515" s="143" t="str">
        <f>IF(A1515="","",IF(COUNTIF($B$2:B1514,B1515)&gt;0,"⚠ DUPLICATE","OK"))</f>
        <v>OK</v>
      </c>
      <c r="D1515" s="146" t="str">
        <f>IF($A1515="","",IF(ISNA(_xlfn.XLOOKUP(TRIM($A1515),MASTER_Workers!$B$2:$B$474,MASTER_Workers!$B$2:$B$600)),"Master Missing","OK"))</f>
        <v>OK</v>
      </c>
      <c r="E1515" s="146" t="str">
        <f>IF(A1515="","",IF(COUNTIF(Month_Engine!B:B,TRIM(J1515))&gt;0,"OK","Missing"))</f>
        <v>OK</v>
      </c>
      <c r="F1515" s="146">
        <f t="shared" si="145"/>
        <v>31</v>
      </c>
      <c r="G1515" s="146">
        <f t="shared" si="146"/>
        <v>26</v>
      </c>
      <c r="H1515" s="150" t="str">
        <f t="shared" si="141"/>
        <v>OK</v>
      </c>
      <c r="I1515" s="432">
        <v>46234</v>
      </c>
      <c r="J1515" s="125" t="s">
        <v>1747</v>
      </c>
      <c r="K1515" s="125" t="s">
        <v>1748</v>
      </c>
      <c r="L1515" s="125">
        <v>26</v>
      </c>
      <c r="M1515" s="125">
        <v>1</v>
      </c>
      <c r="N1515" s="125">
        <v>4</v>
      </c>
      <c r="O1515" s="125">
        <v>0</v>
      </c>
      <c r="P1515" s="125">
        <v>0</v>
      </c>
      <c r="Q1515" s="125">
        <v>0</v>
      </c>
      <c r="S1515" s="146" t="str">
        <f t="shared" si="142"/>
        <v>Worker-Com-SV2</v>
      </c>
    </row>
    <row r="1516" spans="1:19" x14ac:dyDescent="0.45">
      <c r="A1516" s="144" t="str">
        <f t="shared" si="143"/>
        <v>SV2PRNE002</v>
      </c>
      <c r="B1516" s="143" t="str">
        <f t="shared" si="144"/>
        <v>Jul2026_SV2PRNE002</v>
      </c>
      <c r="C1516" s="143" t="str">
        <f>IF(A1516="","",IF(COUNTIF($B$2:B1515,B1516)&gt;0,"⚠ DUPLICATE","OK"))</f>
        <v>OK</v>
      </c>
      <c r="D1516" s="146" t="str">
        <f>IF($A1516="","",IF(ISNA(_xlfn.XLOOKUP(TRIM($A1516),MASTER_Workers!$B$2:$B$474,MASTER_Workers!$B$2:$B$600)),"Master Missing","OK"))</f>
        <v>OK</v>
      </c>
      <c r="E1516" s="146" t="str">
        <f>IF(A1516="","",IF(COUNTIF(Month_Engine!B:B,TRIM(J1516))&gt;0,"OK","Missing"))</f>
        <v>OK</v>
      </c>
      <c r="F1516" s="146">
        <f t="shared" si="145"/>
        <v>31</v>
      </c>
      <c r="G1516" s="146">
        <f t="shared" si="146"/>
        <v>24</v>
      </c>
      <c r="H1516" s="150" t="str">
        <f t="shared" si="141"/>
        <v>OK</v>
      </c>
      <c r="I1516" s="432">
        <v>46234</v>
      </c>
      <c r="J1516" s="125" t="s">
        <v>1749</v>
      </c>
      <c r="K1516" s="125" t="s">
        <v>1750</v>
      </c>
      <c r="L1516" s="125">
        <v>24</v>
      </c>
      <c r="M1516" s="125">
        <v>3</v>
      </c>
      <c r="N1516" s="125">
        <v>4</v>
      </c>
      <c r="O1516" s="125">
        <v>0</v>
      </c>
      <c r="P1516" s="125">
        <v>0</v>
      </c>
      <c r="Q1516" s="125">
        <v>0</v>
      </c>
      <c r="S1516" s="146" t="str">
        <f t="shared" si="142"/>
        <v>Worker-Com-SV2</v>
      </c>
    </row>
    <row r="1517" spans="1:19" x14ac:dyDescent="0.45">
      <c r="A1517" s="144" t="str">
        <f t="shared" si="143"/>
        <v>SV2PRNE003</v>
      </c>
      <c r="B1517" s="143" t="str">
        <f t="shared" si="144"/>
        <v>Jul2026_SV2PRNE003</v>
      </c>
      <c r="C1517" s="143" t="str">
        <f>IF(A1517="","",IF(COUNTIF($B$2:B1516,B1517)&gt;0,"⚠ DUPLICATE","OK"))</f>
        <v>OK</v>
      </c>
      <c r="D1517" s="146" t="str">
        <f>IF($A1517="","",IF(ISNA(_xlfn.XLOOKUP(TRIM($A1517),MASTER_Workers!$B$2:$B$474,MASTER_Workers!$B$2:$B$600)),"Master Missing","OK"))</f>
        <v>OK</v>
      </c>
      <c r="E1517" s="146" t="str">
        <f>IF(A1517="","",IF(COUNTIF(Month_Engine!B:B,TRIM(J1517))&gt;0,"OK","Missing"))</f>
        <v>OK</v>
      </c>
      <c r="F1517" s="146">
        <f t="shared" si="145"/>
        <v>31</v>
      </c>
      <c r="G1517" s="146">
        <f t="shared" si="146"/>
        <v>23</v>
      </c>
      <c r="H1517" s="150" t="str">
        <f t="shared" si="141"/>
        <v>OK</v>
      </c>
      <c r="I1517" s="432">
        <v>46234</v>
      </c>
      <c r="J1517" s="125" t="s">
        <v>1751</v>
      </c>
      <c r="K1517" s="125" t="s">
        <v>1752</v>
      </c>
      <c r="L1517" s="125">
        <v>23</v>
      </c>
      <c r="M1517" s="125">
        <v>4</v>
      </c>
      <c r="N1517" s="125">
        <v>4</v>
      </c>
      <c r="O1517" s="125">
        <v>0</v>
      </c>
      <c r="P1517" s="125">
        <v>0</v>
      </c>
      <c r="Q1517" s="125">
        <v>0</v>
      </c>
      <c r="S1517" s="146" t="str">
        <f t="shared" si="142"/>
        <v>Worker-Com-SV2</v>
      </c>
    </row>
    <row r="1518" spans="1:19" x14ac:dyDescent="0.45">
      <c r="A1518" s="144" t="str">
        <f t="shared" si="143"/>
        <v>SV2PRNE004</v>
      </c>
      <c r="B1518" s="143" t="str">
        <f t="shared" si="144"/>
        <v>Jul2026_SV2PRNE004</v>
      </c>
      <c r="C1518" s="143" t="str">
        <f>IF(A1518="","",IF(COUNTIF($B$2:B1517,B1518)&gt;0,"⚠ DUPLICATE","OK"))</f>
        <v>OK</v>
      </c>
      <c r="D1518" s="146" t="str">
        <f>IF($A1518="","",IF(ISNA(_xlfn.XLOOKUP(TRIM($A1518),MASTER_Workers!$B$2:$B$474,MASTER_Workers!$B$2:$B$600)),"Master Missing","OK"))</f>
        <v>OK</v>
      </c>
      <c r="E1518" s="146" t="str">
        <f>IF(A1518="","",IF(COUNTIF(Month_Engine!B:B,TRIM(J1518))&gt;0,"OK","Missing"))</f>
        <v>OK</v>
      </c>
      <c r="F1518" s="146">
        <f t="shared" si="145"/>
        <v>31</v>
      </c>
      <c r="G1518" s="146">
        <f t="shared" si="146"/>
        <v>15</v>
      </c>
      <c r="H1518" s="150" t="str">
        <f t="shared" si="141"/>
        <v>OK</v>
      </c>
      <c r="I1518" s="432">
        <v>46234</v>
      </c>
      <c r="J1518" s="125" t="s">
        <v>1753</v>
      </c>
      <c r="K1518" s="125" t="s">
        <v>1754</v>
      </c>
      <c r="L1518" s="125">
        <v>15</v>
      </c>
      <c r="M1518" s="125">
        <v>12</v>
      </c>
      <c r="N1518" s="125">
        <v>4</v>
      </c>
      <c r="O1518" s="125">
        <v>0</v>
      </c>
      <c r="P1518" s="125">
        <v>0</v>
      </c>
      <c r="Q1518" s="125">
        <v>0</v>
      </c>
      <c r="S1518" s="146" t="str">
        <f t="shared" si="142"/>
        <v>Worker-Com-SV2</v>
      </c>
    </row>
    <row r="1519" spans="1:19" x14ac:dyDescent="0.45">
      <c r="A1519" s="144" t="str">
        <f t="shared" si="143"/>
        <v>SV2PRNE005</v>
      </c>
      <c r="B1519" s="143" t="str">
        <f t="shared" si="144"/>
        <v>Jul2026_SV2PRNE005</v>
      </c>
      <c r="C1519" s="143" t="str">
        <f>IF(A1519="","",IF(COUNTIF($B$2:B1518,B1519)&gt;0,"⚠ DUPLICATE","OK"))</f>
        <v>OK</v>
      </c>
      <c r="D1519" s="146" t="str">
        <f>IF($A1519="","",IF(ISNA(_xlfn.XLOOKUP(TRIM($A1519),MASTER_Workers!$B$2:$B$474,MASTER_Workers!$B$2:$B$600)),"Master Missing","OK"))</f>
        <v>OK</v>
      </c>
      <c r="E1519" s="146" t="str">
        <f>IF(A1519="","",IF(COUNTIF(Month_Engine!B:B,TRIM(J1519))&gt;0,"OK","Missing"))</f>
        <v>OK</v>
      </c>
      <c r="F1519" s="146">
        <f t="shared" si="145"/>
        <v>31</v>
      </c>
      <c r="G1519" s="146">
        <f t="shared" si="146"/>
        <v>16</v>
      </c>
      <c r="H1519" s="150" t="str">
        <f t="shared" si="141"/>
        <v>OK</v>
      </c>
      <c r="I1519" s="432">
        <v>46234</v>
      </c>
      <c r="J1519" s="125" t="s">
        <v>1755</v>
      </c>
      <c r="K1519" s="125" t="s">
        <v>1756</v>
      </c>
      <c r="L1519" s="125">
        <v>16</v>
      </c>
      <c r="M1519" s="125">
        <v>11</v>
      </c>
      <c r="N1519" s="125">
        <v>4</v>
      </c>
      <c r="O1519" s="125">
        <v>0</v>
      </c>
      <c r="P1519" s="125">
        <v>0</v>
      </c>
      <c r="Q1519" s="125">
        <v>0</v>
      </c>
      <c r="S1519" s="146" t="str">
        <f t="shared" si="142"/>
        <v>Worker-Com-SV2</v>
      </c>
    </row>
    <row r="1520" spans="1:19" x14ac:dyDescent="0.45">
      <c r="A1520" s="144" t="str">
        <f t="shared" si="143"/>
        <v>SV2PSLB001</v>
      </c>
      <c r="B1520" s="143" t="str">
        <f t="shared" si="144"/>
        <v>Jul2026_SV2PSLB001</v>
      </c>
      <c r="C1520" s="143" t="str">
        <f>IF(A1520="","",IF(COUNTIF($B$2:B1519,B1520)&gt;0,"⚠ DUPLICATE","OK"))</f>
        <v>OK</v>
      </c>
      <c r="D1520" s="146" t="str">
        <f>IF($A1520="","",IF(ISNA(_xlfn.XLOOKUP(TRIM($A1520),MASTER_Workers!$B$2:$B$474,MASTER_Workers!$B$2:$B$600)),"Master Missing","OK"))</f>
        <v>OK</v>
      </c>
      <c r="E1520" s="146" t="str">
        <f>IF(A1520="","",IF(COUNTIF(Month_Engine!B:B,TRIM(J1520))&gt;0,"OK","Missing"))</f>
        <v>OK</v>
      </c>
      <c r="F1520" s="146">
        <f t="shared" si="145"/>
        <v>31</v>
      </c>
      <c r="G1520" s="146">
        <f t="shared" si="146"/>
        <v>18</v>
      </c>
      <c r="H1520" s="150" t="str">
        <f t="shared" si="141"/>
        <v>OK</v>
      </c>
      <c r="I1520" s="432">
        <v>46234</v>
      </c>
      <c r="J1520" s="125" t="s">
        <v>1757</v>
      </c>
      <c r="K1520" s="125" t="s">
        <v>114</v>
      </c>
      <c r="L1520" s="125">
        <v>18</v>
      </c>
      <c r="M1520" s="125">
        <v>9</v>
      </c>
      <c r="N1520" s="125">
        <v>4</v>
      </c>
      <c r="O1520" s="125">
        <v>0</v>
      </c>
      <c r="P1520" s="125">
        <v>0</v>
      </c>
      <c r="Q1520" s="125">
        <v>0</v>
      </c>
      <c r="S1520" s="146" t="str">
        <f t="shared" si="142"/>
        <v>Worker-Com-SV2</v>
      </c>
    </row>
    <row r="1521" spans="1:19" x14ac:dyDescent="0.45">
      <c r="A1521" s="144" t="str">
        <f t="shared" si="143"/>
        <v>SV2PSLB002</v>
      </c>
      <c r="B1521" s="143" t="str">
        <f t="shared" si="144"/>
        <v>Jul2026_SV2PSLB002</v>
      </c>
      <c r="C1521" s="143" t="str">
        <f>IF(A1521="","",IF(COUNTIF($B$2:B1520,B1521)&gt;0,"⚠ DUPLICATE","OK"))</f>
        <v>OK</v>
      </c>
      <c r="D1521" s="146" t="str">
        <f>IF($A1521="","",IF(ISNA(_xlfn.XLOOKUP(TRIM($A1521),MASTER_Workers!$B$2:$B$474,MASTER_Workers!$B$2:$B$600)),"Master Missing","OK"))</f>
        <v>OK</v>
      </c>
      <c r="E1521" s="146" t="str">
        <f>IF(A1521="","",IF(COUNTIF(Month_Engine!B:B,TRIM(J1521))&gt;0,"OK","Missing"))</f>
        <v>OK</v>
      </c>
      <c r="F1521" s="146">
        <f t="shared" si="145"/>
        <v>31</v>
      </c>
      <c r="G1521" s="146">
        <f t="shared" si="146"/>
        <v>18</v>
      </c>
      <c r="H1521" s="150" t="str">
        <f t="shared" si="141"/>
        <v>OK</v>
      </c>
      <c r="I1521" s="432">
        <v>46234</v>
      </c>
      <c r="J1521" s="125" t="s">
        <v>1758</v>
      </c>
      <c r="K1521" s="125" t="s">
        <v>117</v>
      </c>
      <c r="L1521" s="125">
        <v>18</v>
      </c>
      <c r="M1521" s="125">
        <v>9</v>
      </c>
      <c r="N1521" s="125">
        <v>4</v>
      </c>
      <c r="O1521" s="125">
        <v>0</v>
      </c>
      <c r="P1521" s="125">
        <v>0</v>
      </c>
      <c r="Q1521" s="125">
        <v>0</v>
      </c>
      <c r="S1521" s="146" t="str">
        <f t="shared" si="142"/>
        <v>Worker-Com-SV2</v>
      </c>
    </row>
    <row r="1522" spans="1:19" x14ac:dyDescent="0.45">
      <c r="A1522" s="144" t="str">
        <f t="shared" si="143"/>
        <v>SV2PSLB003</v>
      </c>
      <c r="B1522" s="143" t="str">
        <f t="shared" si="144"/>
        <v>Jul2026_SV2PSLB003</v>
      </c>
      <c r="C1522" s="143" t="str">
        <f>IF(A1522="","",IF(COUNTIF($B$2:B1521,B1522)&gt;0,"⚠ DUPLICATE","OK"))</f>
        <v>OK</v>
      </c>
      <c r="D1522" s="146" t="str">
        <f>IF($A1522="","",IF(ISNA(_xlfn.XLOOKUP(TRIM($A1522),MASTER_Workers!$B$2:$B$474,MASTER_Workers!$B$2:$B$600)),"Master Missing","OK"))</f>
        <v>OK</v>
      </c>
      <c r="E1522" s="146" t="str">
        <f>IF(A1522="","",IF(COUNTIF(Month_Engine!B:B,TRIM(J1522))&gt;0,"OK","Missing"))</f>
        <v>OK</v>
      </c>
      <c r="F1522" s="146">
        <f t="shared" si="145"/>
        <v>31</v>
      </c>
      <c r="G1522" s="146">
        <f t="shared" si="146"/>
        <v>16</v>
      </c>
      <c r="H1522" s="150" t="str">
        <f t="shared" si="141"/>
        <v>OK</v>
      </c>
      <c r="I1522" s="432">
        <v>46234</v>
      </c>
      <c r="J1522" s="125" t="s">
        <v>1759</v>
      </c>
      <c r="K1522" s="125" t="s">
        <v>1760</v>
      </c>
      <c r="L1522" s="125">
        <v>16</v>
      </c>
      <c r="M1522" s="125">
        <v>11</v>
      </c>
      <c r="N1522" s="125">
        <v>4</v>
      </c>
      <c r="O1522" s="125">
        <v>0</v>
      </c>
      <c r="P1522" s="125">
        <v>0</v>
      </c>
      <c r="Q1522" s="125">
        <v>0</v>
      </c>
      <c r="S1522" s="146" t="str">
        <f t="shared" si="142"/>
        <v>Worker-Com-SV2</v>
      </c>
    </row>
    <row r="1523" spans="1:19" x14ac:dyDescent="0.45">
      <c r="A1523" s="144" t="str">
        <f t="shared" si="143"/>
        <v>SV2PSLB005</v>
      </c>
      <c r="B1523" s="143" t="str">
        <f t="shared" si="144"/>
        <v>Jul2026_SV2PSLB005</v>
      </c>
      <c r="C1523" s="143" t="str">
        <f>IF(A1523="","",IF(COUNTIF($B$2:B1522,B1523)&gt;0,"⚠ DUPLICATE","OK"))</f>
        <v>OK</v>
      </c>
      <c r="D1523" s="146" t="str">
        <f>IF($A1523="","",IF(ISNA(_xlfn.XLOOKUP(TRIM($A1523),MASTER_Workers!$B$2:$B$474,MASTER_Workers!$B$2:$B$600)),"Master Missing","OK"))</f>
        <v>OK</v>
      </c>
      <c r="E1523" s="146" t="str">
        <f>IF(A1523="","",IF(COUNTIF(Month_Engine!B:B,TRIM(J1523))&gt;0,"OK","Missing"))</f>
        <v>OK</v>
      </c>
      <c r="F1523" s="146">
        <f t="shared" si="145"/>
        <v>31</v>
      </c>
      <c r="G1523" s="146">
        <f t="shared" si="146"/>
        <v>20</v>
      </c>
      <c r="H1523" s="150" t="str">
        <f t="shared" si="141"/>
        <v>OK</v>
      </c>
      <c r="I1523" s="432">
        <v>46234</v>
      </c>
      <c r="J1523" s="125" t="s">
        <v>1763</v>
      </c>
      <c r="K1523" s="125" t="s">
        <v>124</v>
      </c>
      <c r="L1523" s="125">
        <v>20</v>
      </c>
      <c r="M1523" s="125">
        <v>7</v>
      </c>
      <c r="N1523" s="125">
        <v>4</v>
      </c>
      <c r="O1523" s="125">
        <v>0</v>
      </c>
      <c r="P1523" s="125">
        <v>0</v>
      </c>
      <c r="Q1523" s="125">
        <v>0</v>
      </c>
      <c r="S1523" s="146" t="str">
        <f t="shared" si="142"/>
        <v>Worker-Com-SV2</v>
      </c>
    </row>
    <row r="1524" spans="1:19" x14ac:dyDescent="0.45">
      <c r="A1524" s="144" t="str">
        <f t="shared" si="143"/>
        <v>SV2PSLB006</v>
      </c>
      <c r="B1524" s="143" t="str">
        <f t="shared" si="144"/>
        <v>Jul2026_SV2PSLB006</v>
      </c>
      <c r="C1524" s="143" t="str">
        <f>IF(A1524="","",IF(COUNTIF($B$2:B1523,B1524)&gt;0,"⚠ DUPLICATE","OK"))</f>
        <v>OK</v>
      </c>
      <c r="D1524" s="146" t="str">
        <f>IF($A1524="","",IF(ISNA(_xlfn.XLOOKUP(TRIM($A1524),MASTER_Workers!$B$2:$B$474,MASTER_Workers!$B$2:$B$600)),"Master Missing","OK"))</f>
        <v>OK</v>
      </c>
      <c r="E1524" s="146" t="str">
        <f>IF(A1524="","",IF(COUNTIF(Month_Engine!B:B,TRIM(J1524))&gt;0,"OK","Missing"))</f>
        <v>OK</v>
      </c>
      <c r="F1524" s="146">
        <f t="shared" si="145"/>
        <v>31</v>
      </c>
      <c r="G1524" s="146">
        <f t="shared" si="146"/>
        <v>20</v>
      </c>
      <c r="H1524" s="150" t="str">
        <f t="shared" si="141"/>
        <v>OK</v>
      </c>
      <c r="I1524" s="432">
        <v>46234</v>
      </c>
      <c r="J1524" s="125" t="s">
        <v>1764</v>
      </c>
      <c r="K1524" s="125" t="s">
        <v>126</v>
      </c>
      <c r="L1524" s="125">
        <v>20</v>
      </c>
      <c r="M1524" s="125">
        <v>7</v>
      </c>
      <c r="N1524" s="125">
        <v>4</v>
      </c>
      <c r="O1524" s="125">
        <v>0</v>
      </c>
      <c r="P1524" s="125">
        <v>0</v>
      </c>
      <c r="Q1524" s="125">
        <v>0</v>
      </c>
      <c r="S1524" s="146" t="str">
        <f t="shared" si="142"/>
        <v>Worker-Com-SV2</v>
      </c>
    </row>
    <row r="1525" spans="1:19" x14ac:dyDescent="0.45">
      <c r="A1525" s="144" t="str">
        <f t="shared" si="143"/>
        <v>SV2PSLB007</v>
      </c>
      <c r="B1525" s="143" t="str">
        <f t="shared" si="144"/>
        <v>Jul2026_SV2PSLB007</v>
      </c>
      <c r="C1525" s="143" t="str">
        <f>IF(A1525="","",IF(COUNTIF($B$2:B1524,B1525)&gt;0,"⚠ DUPLICATE","OK"))</f>
        <v>OK</v>
      </c>
      <c r="D1525" s="146" t="str">
        <f>IF($A1525="","",IF(ISNA(_xlfn.XLOOKUP(TRIM($A1525),MASTER_Workers!$B$2:$B$474,MASTER_Workers!$B$2:$B$600)),"Master Missing","OK"))</f>
        <v>OK</v>
      </c>
      <c r="E1525" s="146" t="str">
        <f>IF(A1525="","",IF(COUNTIF(Month_Engine!B:B,TRIM(J1525))&gt;0,"OK","Missing"))</f>
        <v>OK</v>
      </c>
      <c r="F1525" s="146">
        <f t="shared" si="145"/>
        <v>31</v>
      </c>
      <c r="G1525" s="146">
        <f t="shared" si="146"/>
        <v>24</v>
      </c>
      <c r="H1525" s="150" t="str">
        <f t="shared" si="141"/>
        <v>OK</v>
      </c>
      <c r="I1525" s="432">
        <v>46234</v>
      </c>
      <c r="J1525" s="125" t="s">
        <v>1765</v>
      </c>
      <c r="K1525" s="125" t="s">
        <v>128</v>
      </c>
      <c r="L1525" s="125">
        <v>24</v>
      </c>
      <c r="M1525" s="125">
        <v>3</v>
      </c>
      <c r="N1525" s="125">
        <v>4</v>
      </c>
      <c r="O1525" s="125">
        <v>0</v>
      </c>
      <c r="P1525" s="125">
        <v>0</v>
      </c>
      <c r="Q1525" s="125">
        <v>0</v>
      </c>
      <c r="S1525" s="146" t="str">
        <f t="shared" si="142"/>
        <v>Worker-Com-SV2</v>
      </c>
    </row>
    <row r="1526" spans="1:19" x14ac:dyDescent="0.45">
      <c r="A1526" s="144" t="str">
        <f t="shared" si="143"/>
        <v>SV2PSLB008</v>
      </c>
      <c r="B1526" s="143" t="str">
        <f t="shared" si="144"/>
        <v>Jul2026_SV2PSLB008</v>
      </c>
      <c r="C1526" s="143" t="str">
        <f>IF(A1526="","",IF(COUNTIF($B$2:B1525,B1526)&gt;0,"⚠ DUPLICATE","OK"))</f>
        <v>OK</v>
      </c>
      <c r="D1526" s="146" t="str">
        <f>IF($A1526="","",IF(ISNA(_xlfn.XLOOKUP(TRIM($A1526),MASTER_Workers!$B$2:$B$474,MASTER_Workers!$B$2:$B$600)),"Master Missing","OK"))</f>
        <v>OK</v>
      </c>
      <c r="E1526" s="146" t="str">
        <f>IF(A1526="","",IF(COUNTIF(Month_Engine!B:B,TRIM(J1526))&gt;0,"OK","Missing"))</f>
        <v>OK</v>
      </c>
      <c r="F1526" s="146">
        <f t="shared" si="145"/>
        <v>31</v>
      </c>
      <c r="G1526" s="146">
        <f t="shared" si="146"/>
        <v>20</v>
      </c>
      <c r="H1526" s="150" t="str">
        <f t="shared" si="141"/>
        <v>OK</v>
      </c>
      <c r="I1526" s="432">
        <v>46234</v>
      </c>
      <c r="J1526" s="125" t="s">
        <v>1766</v>
      </c>
      <c r="K1526" s="125" t="s">
        <v>130</v>
      </c>
      <c r="L1526" s="125">
        <v>20</v>
      </c>
      <c r="M1526" s="125">
        <v>7</v>
      </c>
      <c r="N1526" s="125">
        <v>4</v>
      </c>
      <c r="O1526" s="125">
        <v>0</v>
      </c>
      <c r="P1526" s="125">
        <v>0</v>
      </c>
      <c r="Q1526" s="125">
        <v>0</v>
      </c>
      <c r="S1526" s="146" t="str">
        <f t="shared" si="142"/>
        <v>Worker-Com-SV2</v>
      </c>
    </row>
    <row r="1527" spans="1:19" x14ac:dyDescent="0.45">
      <c r="A1527" s="144" t="str">
        <f t="shared" si="143"/>
        <v>SV2PSLB009</v>
      </c>
      <c r="B1527" s="143" t="str">
        <f t="shared" si="144"/>
        <v>Jul2026_SV2PSLB009</v>
      </c>
      <c r="C1527" s="143" t="str">
        <f>IF(A1527="","",IF(COUNTIF($B$2:B1526,B1527)&gt;0,"⚠ DUPLICATE","OK"))</f>
        <v>OK</v>
      </c>
      <c r="D1527" s="146" t="str">
        <f>IF($A1527="","",IF(ISNA(_xlfn.XLOOKUP(TRIM($A1527),MASTER_Workers!$B$2:$B$474,MASTER_Workers!$B$2:$B$600)),"Master Missing","OK"))</f>
        <v>OK</v>
      </c>
      <c r="E1527" s="146" t="str">
        <f>IF(A1527="","",IF(COUNTIF(Month_Engine!B:B,TRIM(J1527))&gt;0,"OK","Missing"))</f>
        <v>OK</v>
      </c>
      <c r="F1527" s="146">
        <f t="shared" si="145"/>
        <v>31</v>
      </c>
      <c r="G1527" s="146">
        <f t="shared" si="146"/>
        <v>18</v>
      </c>
      <c r="H1527" s="150" t="str">
        <f t="shared" si="141"/>
        <v>OK</v>
      </c>
      <c r="I1527" s="432">
        <v>46234</v>
      </c>
      <c r="J1527" s="125" t="s">
        <v>1767</v>
      </c>
      <c r="K1527" s="125" t="s">
        <v>132</v>
      </c>
      <c r="L1527" s="125">
        <v>18</v>
      </c>
      <c r="M1527" s="125">
        <v>9</v>
      </c>
      <c r="N1527" s="125">
        <v>4</v>
      </c>
      <c r="O1527" s="125">
        <v>0</v>
      </c>
      <c r="P1527" s="125">
        <v>0</v>
      </c>
      <c r="Q1527" s="125">
        <v>0</v>
      </c>
      <c r="S1527" s="146" t="str">
        <f t="shared" si="142"/>
        <v>Worker-Com-SV2</v>
      </c>
    </row>
    <row r="1528" spans="1:19" x14ac:dyDescent="0.45">
      <c r="A1528" s="144" t="str">
        <f t="shared" si="143"/>
        <v>SV2PSLB010</v>
      </c>
      <c r="B1528" s="143" t="str">
        <f t="shared" si="144"/>
        <v>Jul2026_SV2PSLB010</v>
      </c>
      <c r="C1528" s="143" t="str">
        <f>IF(A1528="","",IF(COUNTIF($B$2:B1527,B1528)&gt;0,"⚠ DUPLICATE","OK"))</f>
        <v>OK</v>
      </c>
      <c r="D1528" s="146" t="str">
        <f>IF($A1528="","",IF(ISNA(_xlfn.XLOOKUP(TRIM($A1528),MASTER_Workers!$B$2:$B$474,MASTER_Workers!$B$2:$B$600)),"Master Missing","OK"))</f>
        <v>OK</v>
      </c>
      <c r="E1528" s="146" t="str">
        <f>IF(A1528="","",IF(COUNTIF(Month_Engine!B:B,TRIM(J1528))&gt;0,"OK","Missing"))</f>
        <v>OK</v>
      </c>
      <c r="F1528" s="146">
        <f t="shared" si="145"/>
        <v>31</v>
      </c>
      <c r="G1528" s="146">
        <f t="shared" si="146"/>
        <v>23</v>
      </c>
      <c r="H1528" s="150" t="str">
        <f t="shared" si="141"/>
        <v>OK</v>
      </c>
      <c r="I1528" s="432">
        <v>46234</v>
      </c>
      <c r="J1528" s="125" t="s">
        <v>1768</v>
      </c>
      <c r="K1528" s="125" t="s">
        <v>134</v>
      </c>
      <c r="L1528" s="125">
        <v>23</v>
      </c>
      <c r="M1528" s="125">
        <v>4</v>
      </c>
      <c r="N1528" s="125">
        <v>4</v>
      </c>
      <c r="O1528" s="125">
        <v>0</v>
      </c>
      <c r="P1528" s="125">
        <v>0</v>
      </c>
      <c r="Q1528" s="125">
        <v>0</v>
      </c>
      <c r="S1528" s="146" t="str">
        <f t="shared" si="142"/>
        <v>Worker-Com-SV2</v>
      </c>
    </row>
    <row r="1529" spans="1:19" x14ac:dyDescent="0.45">
      <c r="A1529" s="144" t="str">
        <f t="shared" si="143"/>
        <v>SV2PSLB011</v>
      </c>
      <c r="B1529" s="143" t="str">
        <f t="shared" si="144"/>
        <v>Jul2026_SV2PSLB011</v>
      </c>
      <c r="C1529" s="143" t="str">
        <f>IF(A1529="","",IF(COUNTIF($B$2:B1528,B1529)&gt;0,"⚠ DUPLICATE","OK"))</f>
        <v>OK</v>
      </c>
      <c r="D1529" s="146" t="str">
        <f>IF($A1529="","",IF(ISNA(_xlfn.XLOOKUP(TRIM($A1529),MASTER_Workers!$B$2:$B$474,MASTER_Workers!$B$2:$B$600)),"Master Missing","OK"))</f>
        <v>OK</v>
      </c>
      <c r="E1529" s="146" t="str">
        <f>IF(A1529="","",IF(COUNTIF(Month_Engine!B:B,TRIM(J1529))&gt;0,"OK","Missing"))</f>
        <v>OK</v>
      </c>
      <c r="F1529" s="146">
        <f t="shared" si="145"/>
        <v>31</v>
      </c>
      <c r="G1529" s="146">
        <f t="shared" si="146"/>
        <v>17</v>
      </c>
      <c r="H1529" s="150" t="str">
        <f t="shared" si="141"/>
        <v>OK</v>
      </c>
      <c r="I1529" s="432">
        <v>46234</v>
      </c>
      <c r="J1529" s="125" t="s">
        <v>1769</v>
      </c>
      <c r="K1529" s="125" t="s">
        <v>136</v>
      </c>
      <c r="L1529" s="125">
        <v>17</v>
      </c>
      <c r="M1529" s="125">
        <v>10</v>
      </c>
      <c r="N1529" s="125">
        <v>4</v>
      </c>
      <c r="O1529" s="125">
        <v>0</v>
      </c>
      <c r="P1529" s="125">
        <v>0</v>
      </c>
      <c r="Q1529" s="125">
        <v>0</v>
      </c>
      <c r="S1529" s="146" t="str">
        <f t="shared" si="142"/>
        <v>Worker-Com-SV2</v>
      </c>
    </row>
    <row r="1530" spans="1:19" x14ac:dyDescent="0.45">
      <c r="A1530" s="144" t="str">
        <f t="shared" si="143"/>
        <v>SV2PSLB012</v>
      </c>
      <c r="B1530" s="143" t="str">
        <f t="shared" si="144"/>
        <v>Jul2026_SV2PSLB012</v>
      </c>
      <c r="C1530" s="143" t="str">
        <f>IF(A1530="","",IF(COUNTIF($B$2:B1529,B1530)&gt;0,"⚠ DUPLICATE","OK"))</f>
        <v>OK</v>
      </c>
      <c r="D1530" s="146" t="str">
        <f>IF($A1530="","",IF(ISNA(_xlfn.XLOOKUP(TRIM($A1530),MASTER_Workers!$B$2:$B$474,MASTER_Workers!$B$2:$B$600)),"Master Missing","OK"))</f>
        <v>OK</v>
      </c>
      <c r="E1530" s="146" t="str">
        <f>IF(A1530="","",IF(COUNTIF(Month_Engine!B:B,TRIM(J1530))&gt;0,"OK","Missing"))</f>
        <v>OK</v>
      </c>
      <c r="F1530" s="146">
        <f t="shared" si="145"/>
        <v>31</v>
      </c>
      <c r="G1530" s="146">
        <f t="shared" si="146"/>
        <v>21</v>
      </c>
      <c r="H1530" s="150" t="str">
        <f t="shared" si="141"/>
        <v>OK</v>
      </c>
      <c r="I1530" s="432">
        <v>46234</v>
      </c>
      <c r="J1530" s="125" t="s">
        <v>1770</v>
      </c>
      <c r="K1530" s="125" t="s">
        <v>1771</v>
      </c>
      <c r="L1530" s="125">
        <v>21</v>
      </c>
      <c r="M1530" s="125">
        <v>6</v>
      </c>
      <c r="N1530" s="125">
        <v>4</v>
      </c>
      <c r="O1530" s="125">
        <v>0</v>
      </c>
      <c r="P1530" s="125">
        <v>0</v>
      </c>
      <c r="Q1530" s="125">
        <v>0</v>
      </c>
      <c r="S1530" s="146" t="str">
        <f t="shared" si="142"/>
        <v>Worker-Com-SV2</v>
      </c>
    </row>
    <row r="1531" spans="1:19" x14ac:dyDescent="0.45">
      <c r="A1531" s="144" t="str">
        <f t="shared" si="143"/>
        <v>SV2PSLB013</v>
      </c>
      <c r="B1531" s="143" t="str">
        <f t="shared" si="144"/>
        <v>Jul2026_SV2PSLB013</v>
      </c>
      <c r="C1531" s="143" t="str">
        <f>IF(A1531="","",IF(COUNTIF($B$2:B1530,B1531)&gt;0,"⚠ DUPLICATE","OK"))</f>
        <v>OK</v>
      </c>
      <c r="D1531" s="146" t="str">
        <f>IF($A1531="","",IF(ISNA(_xlfn.XLOOKUP(TRIM($A1531),MASTER_Workers!$B$2:$B$474,MASTER_Workers!$B$2:$B$600)),"Master Missing","OK"))</f>
        <v>OK</v>
      </c>
      <c r="E1531" s="146" t="str">
        <f>IF(A1531="","",IF(COUNTIF(Month_Engine!B:B,TRIM(J1531))&gt;0,"OK","Missing"))</f>
        <v>OK</v>
      </c>
      <c r="F1531" s="146">
        <f t="shared" si="145"/>
        <v>31</v>
      </c>
      <c r="G1531" s="146">
        <f t="shared" si="146"/>
        <v>17</v>
      </c>
      <c r="H1531" s="150" t="str">
        <f t="shared" si="141"/>
        <v>OK</v>
      </c>
      <c r="I1531" s="432">
        <v>46234</v>
      </c>
      <c r="J1531" s="125" t="s">
        <v>1772</v>
      </c>
      <c r="K1531" s="125" t="s">
        <v>140</v>
      </c>
      <c r="L1531" s="125">
        <v>17</v>
      </c>
      <c r="M1531" s="125">
        <v>10</v>
      </c>
      <c r="N1531" s="125">
        <v>4</v>
      </c>
      <c r="O1531" s="125">
        <v>0</v>
      </c>
      <c r="P1531" s="125">
        <v>0</v>
      </c>
      <c r="Q1531" s="125">
        <v>0</v>
      </c>
      <c r="S1531" s="146" t="str">
        <f t="shared" si="142"/>
        <v>Worker-Com-SV2</v>
      </c>
    </row>
    <row r="1532" spans="1:19" x14ac:dyDescent="0.45">
      <c r="A1532" s="144" t="str">
        <f t="shared" si="143"/>
        <v>SV2PSLB014</v>
      </c>
      <c r="B1532" s="143" t="str">
        <f t="shared" si="144"/>
        <v>Jul2026_SV2PSLB014</v>
      </c>
      <c r="C1532" s="143" t="str">
        <f>IF(A1532="","",IF(COUNTIF($B$2:B1531,B1532)&gt;0,"⚠ DUPLICATE","OK"))</f>
        <v>OK</v>
      </c>
      <c r="D1532" s="146" t="str">
        <f>IF($A1532="","",IF(ISNA(_xlfn.XLOOKUP(TRIM($A1532),MASTER_Workers!$B$2:$B$474,MASTER_Workers!$B$2:$B$600)),"Master Missing","OK"))</f>
        <v>OK</v>
      </c>
      <c r="E1532" s="146" t="str">
        <f>IF(A1532="","",IF(COUNTIF(Month_Engine!B:B,TRIM(J1532))&gt;0,"OK","Missing"))</f>
        <v>OK</v>
      </c>
      <c r="F1532" s="146">
        <f t="shared" si="145"/>
        <v>31</v>
      </c>
      <c r="G1532" s="146">
        <f t="shared" si="146"/>
        <v>22</v>
      </c>
      <c r="H1532" s="150" t="str">
        <f t="shared" si="141"/>
        <v>OK</v>
      </c>
      <c r="I1532" s="432">
        <v>46234</v>
      </c>
      <c r="J1532" s="125" t="s">
        <v>1773</v>
      </c>
      <c r="K1532" s="125" t="s">
        <v>142</v>
      </c>
      <c r="L1532" s="125">
        <v>22</v>
      </c>
      <c r="M1532" s="125">
        <v>5</v>
      </c>
      <c r="N1532" s="125">
        <v>4</v>
      </c>
      <c r="O1532" s="125">
        <v>0</v>
      </c>
      <c r="P1532" s="125">
        <v>0</v>
      </c>
      <c r="Q1532" s="125">
        <v>0</v>
      </c>
      <c r="S1532" s="146" t="str">
        <f t="shared" si="142"/>
        <v>Worker-Com-SV2</v>
      </c>
    </row>
    <row r="1533" spans="1:19" x14ac:dyDescent="0.45">
      <c r="A1533" s="144" t="str">
        <f t="shared" si="143"/>
        <v>SV2PSLB015</v>
      </c>
      <c r="B1533" s="143" t="str">
        <f t="shared" si="144"/>
        <v>Jul2026_SV2PSLB015</v>
      </c>
      <c r="C1533" s="143" t="str">
        <f>IF(A1533="","",IF(COUNTIF($B$2:B1532,B1533)&gt;0,"⚠ DUPLICATE","OK"))</f>
        <v>OK</v>
      </c>
      <c r="D1533" s="146" t="str">
        <f>IF($A1533="","",IF(ISNA(_xlfn.XLOOKUP(TRIM($A1533),MASTER_Workers!$B$2:$B$474,MASTER_Workers!$B$2:$B$600)),"Master Missing","OK"))</f>
        <v>OK</v>
      </c>
      <c r="E1533" s="146" t="str">
        <f>IF(A1533="","",IF(COUNTIF(Month_Engine!B:B,TRIM(J1533))&gt;0,"OK","Missing"))</f>
        <v>OK</v>
      </c>
      <c r="F1533" s="146">
        <f t="shared" si="145"/>
        <v>31</v>
      </c>
      <c r="G1533" s="146">
        <f t="shared" si="146"/>
        <v>21.5</v>
      </c>
      <c r="H1533" s="150" t="str">
        <f t="shared" si="141"/>
        <v>OK</v>
      </c>
      <c r="I1533" s="432">
        <v>46234</v>
      </c>
      <c r="J1533" s="125" t="s">
        <v>1774</v>
      </c>
      <c r="K1533" s="125" t="s">
        <v>2439</v>
      </c>
      <c r="L1533" s="125">
        <v>21.5</v>
      </c>
      <c r="M1533" s="125">
        <v>5.5</v>
      </c>
      <c r="N1533" s="125">
        <v>4</v>
      </c>
      <c r="O1533" s="125">
        <v>0</v>
      </c>
      <c r="P1533" s="125">
        <v>0</v>
      </c>
      <c r="Q1533" s="125">
        <v>0</v>
      </c>
      <c r="S1533" s="146" t="str">
        <f t="shared" si="142"/>
        <v>Worker-Com-SV2</v>
      </c>
    </row>
    <row r="1534" spans="1:19" x14ac:dyDescent="0.45">
      <c r="A1534" s="144" t="str">
        <f t="shared" si="143"/>
        <v>SV2PSLB016</v>
      </c>
      <c r="B1534" s="143" t="str">
        <f t="shared" si="144"/>
        <v>Jul2026_SV2PSLB016</v>
      </c>
      <c r="C1534" s="143" t="str">
        <f>IF(A1534="","",IF(COUNTIF($B$2:B1533,B1534)&gt;0,"⚠ DUPLICATE","OK"))</f>
        <v>OK</v>
      </c>
      <c r="D1534" s="146" t="str">
        <f>IF($A1534="","",IF(ISNA(_xlfn.XLOOKUP(TRIM($A1534),MASTER_Workers!$B$2:$B$474,MASTER_Workers!$B$2:$B$600)),"Master Missing","OK"))</f>
        <v>OK</v>
      </c>
      <c r="E1534" s="146" t="str">
        <f>IF(A1534="","",IF(COUNTIF(Month_Engine!B:B,TRIM(J1534))&gt;0,"OK","Missing"))</f>
        <v>OK</v>
      </c>
      <c r="F1534" s="146">
        <f t="shared" si="145"/>
        <v>31</v>
      </c>
      <c r="G1534" s="146">
        <f t="shared" si="146"/>
        <v>20</v>
      </c>
      <c r="H1534" s="150" t="str">
        <f t="shared" si="141"/>
        <v>OK</v>
      </c>
      <c r="I1534" s="432">
        <v>46234</v>
      </c>
      <c r="J1534" s="125" t="s">
        <v>1775</v>
      </c>
      <c r="K1534" s="125" t="s">
        <v>1776</v>
      </c>
      <c r="L1534" s="125">
        <v>20</v>
      </c>
      <c r="M1534" s="125">
        <v>7</v>
      </c>
      <c r="N1534" s="125">
        <v>4</v>
      </c>
      <c r="O1534" s="125">
        <v>0</v>
      </c>
      <c r="P1534" s="125">
        <v>0</v>
      </c>
      <c r="Q1534" s="125">
        <v>0</v>
      </c>
      <c r="S1534" s="146" t="str">
        <f t="shared" si="142"/>
        <v>Worker-Com-SV2</v>
      </c>
    </row>
    <row r="1535" spans="1:19" x14ac:dyDescent="0.45">
      <c r="A1535" s="144" t="str">
        <f t="shared" si="143"/>
        <v>SV2PSLB017</v>
      </c>
      <c r="B1535" s="143" t="str">
        <f t="shared" si="144"/>
        <v>Jul2026_SV2PSLB017</v>
      </c>
      <c r="C1535" s="143" t="str">
        <f>IF(A1535="","",IF(COUNTIF($B$2:B1534,B1535)&gt;0,"⚠ DUPLICATE","OK"))</f>
        <v>OK</v>
      </c>
      <c r="D1535" s="146" t="str">
        <f>IF($A1535="","",IF(ISNA(_xlfn.XLOOKUP(TRIM($A1535),MASTER_Workers!$B$2:$B$474,MASTER_Workers!$B$2:$B$600)),"Master Missing","OK"))</f>
        <v>OK</v>
      </c>
      <c r="E1535" s="146" t="str">
        <f>IF(A1535="","",IF(COUNTIF(Month_Engine!B:B,TRIM(J1535))&gt;0,"OK","Missing"))</f>
        <v>OK</v>
      </c>
      <c r="F1535" s="146">
        <f t="shared" si="145"/>
        <v>31</v>
      </c>
      <c r="G1535" s="146">
        <f t="shared" si="146"/>
        <v>26</v>
      </c>
      <c r="H1535" s="150" t="str">
        <f t="shared" si="141"/>
        <v>OK</v>
      </c>
      <c r="I1535" s="432">
        <v>46234</v>
      </c>
      <c r="J1535" s="125" t="s">
        <v>1777</v>
      </c>
      <c r="K1535" s="125" t="s">
        <v>148</v>
      </c>
      <c r="L1535" s="125">
        <v>26</v>
      </c>
      <c r="M1535" s="125">
        <v>1</v>
      </c>
      <c r="N1535" s="125">
        <v>4</v>
      </c>
      <c r="O1535" s="125">
        <v>0</v>
      </c>
      <c r="P1535" s="125">
        <v>0</v>
      </c>
      <c r="Q1535" s="125">
        <v>0</v>
      </c>
      <c r="S1535" s="146" t="str">
        <f t="shared" si="142"/>
        <v>Worker-Com-SV2</v>
      </c>
    </row>
    <row r="1536" spans="1:19" x14ac:dyDescent="0.45">
      <c r="A1536" s="144" t="str">
        <f t="shared" si="143"/>
        <v>SV2PSLB018</v>
      </c>
      <c r="B1536" s="143" t="str">
        <f t="shared" si="144"/>
        <v>Jul2026_SV2PSLB018</v>
      </c>
      <c r="C1536" s="143" t="str">
        <f>IF(A1536="","",IF(COUNTIF($B$2:B1535,B1536)&gt;0,"⚠ DUPLICATE","OK"))</f>
        <v>OK</v>
      </c>
      <c r="D1536" s="146" t="str">
        <f>IF($A1536="","",IF(ISNA(_xlfn.XLOOKUP(TRIM($A1536),MASTER_Workers!$B$2:$B$474,MASTER_Workers!$B$2:$B$600)),"Master Missing","OK"))</f>
        <v>OK</v>
      </c>
      <c r="E1536" s="146" t="str">
        <f>IF(A1536="","",IF(COUNTIF(Month_Engine!B:B,TRIM(J1536))&gt;0,"OK","Missing"))</f>
        <v>OK</v>
      </c>
      <c r="F1536" s="146">
        <f t="shared" si="145"/>
        <v>31</v>
      </c>
      <c r="G1536" s="146">
        <f t="shared" si="146"/>
        <v>19</v>
      </c>
      <c r="H1536" s="150" t="str">
        <f t="shared" si="141"/>
        <v>OK</v>
      </c>
      <c r="I1536" s="432">
        <v>46234</v>
      </c>
      <c r="J1536" s="125" t="s">
        <v>1778</v>
      </c>
      <c r="K1536" s="125" t="s">
        <v>150</v>
      </c>
      <c r="L1536" s="125">
        <v>19</v>
      </c>
      <c r="M1536" s="125">
        <v>8</v>
      </c>
      <c r="N1536" s="125">
        <v>4</v>
      </c>
      <c r="O1536" s="125">
        <v>0</v>
      </c>
      <c r="P1536" s="125">
        <v>0</v>
      </c>
      <c r="Q1536" s="125">
        <v>0</v>
      </c>
      <c r="S1536" s="146" t="str">
        <f t="shared" si="142"/>
        <v>Worker-Com-SV2</v>
      </c>
    </row>
    <row r="1537" spans="1:19" x14ac:dyDescent="0.45">
      <c r="A1537" s="144" t="str">
        <f t="shared" si="143"/>
        <v>SV2PSLB019</v>
      </c>
      <c r="B1537" s="143" t="str">
        <f t="shared" si="144"/>
        <v>Jul2026_SV2PSLB019</v>
      </c>
      <c r="C1537" s="143" t="str">
        <f>IF(A1537="","",IF(COUNTIF($B$2:B1536,B1537)&gt;0,"⚠ DUPLICATE","OK"))</f>
        <v>OK</v>
      </c>
      <c r="D1537" s="146" t="str">
        <f>IF($A1537="","",IF(ISNA(_xlfn.XLOOKUP(TRIM($A1537),MASTER_Workers!$B$2:$B$474,MASTER_Workers!$B$2:$B$600)),"Master Missing","OK"))</f>
        <v>OK</v>
      </c>
      <c r="E1537" s="146" t="str">
        <f>IF(A1537="","",IF(COUNTIF(Month_Engine!B:B,TRIM(J1537))&gt;0,"OK","Missing"))</f>
        <v>OK</v>
      </c>
      <c r="F1537" s="146">
        <f t="shared" si="145"/>
        <v>31</v>
      </c>
      <c r="G1537" s="146">
        <f t="shared" si="146"/>
        <v>19</v>
      </c>
      <c r="H1537" s="150" t="str">
        <f t="shared" si="141"/>
        <v>OK</v>
      </c>
      <c r="I1537" s="432">
        <v>46234</v>
      </c>
      <c r="J1537" s="125" t="s">
        <v>1779</v>
      </c>
      <c r="K1537" s="125" t="s">
        <v>152</v>
      </c>
      <c r="L1537" s="125">
        <v>19</v>
      </c>
      <c r="M1537" s="125">
        <v>8</v>
      </c>
      <c r="N1537" s="125">
        <v>4</v>
      </c>
      <c r="O1537" s="125">
        <v>0</v>
      </c>
      <c r="P1537" s="125">
        <v>0</v>
      </c>
      <c r="Q1537" s="125">
        <v>0</v>
      </c>
      <c r="S1537" s="146" t="str">
        <f t="shared" si="142"/>
        <v>Worker-Com-SV2</v>
      </c>
    </row>
    <row r="1538" spans="1:19" x14ac:dyDescent="0.45">
      <c r="A1538" s="144" t="str">
        <f t="shared" si="143"/>
        <v>SV2PSLB020</v>
      </c>
      <c r="B1538" s="143" t="str">
        <f t="shared" si="144"/>
        <v>Jul2026_SV2PSLB020</v>
      </c>
      <c r="C1538" s="143" t="str">
        <f>IF(A1538="","",IF(COUNTIF($B$2:B1537,B1538)&gt;0,"⚠ DUPLICATE","OK"))</f>
        <v>OK</v>
      </c>
      <c r="D1538" s="146" t="str">
        <f>IF($A1538="","",IF(ISNA(_xlfn.XLOOKUP(TRIM($A1538),MASTER_Workers!$B$2:$B$474,MASTER_Workers!$B$2:$B$600)),"Master Missing","OK"))</f>
        <v>OK</v>
      </c>
      <c r="E1538" s="146" t="str">
        <f>IF(A1538="","",IF(COUNTIF(Month_Engine!B:B,TRIM(J1538))&gt;0,"OK","Missing"))</f>
        <v>OK</v>
      </c>
      <c r="F1538" s="146">
        <f t="shared" si="145"/>
        <v>31</v>
      </c>
      <c r="G1538" s="146">
        <f t="shared" si="146"/>
        <v>26</v>
      </c>
      <c r="H1538" s="150" t="str">
        <f t="shared" si="141"/>
        <v>OK</v>
      </c>
      <c r="I1538" s="432">
        <v>46234</v>
      </c>
      <c r="J1538" s="125" t="s">
        <v>1780</v>
      </c>
      <c r="K1538" s="125" t="s">
        <v>154</v>
      </c>
      <c r="L1538" s="125">
        <v>26</v>
      </c>
      <c r="M1538" s="125">
        <v>1</v>
      </c>
      <c r="N1538" s="125">
        <v>4</v>
      </c>
      <c r="O1538" s="125">
        <v>0</v>
      </c>
      <c r="P1538" s="125">
        <v>0</v>
      </c>
      <c r="Q1538" s="125">
        <v>0</v>
      </c>
      <c r="S1538" s="146" t="str">
        <f t="shared" si="142"/>
        <v>Worker-Com-SV2</v>
      </c>
    </row>
    <row r="1539" spans="1:19" x14ac:dyDescent="0.45">
      <c r="A1539" s="144" t="str">
        <f t="shared" si="143"/>
        <v>SV2PVER001</v>
      </c>
      <c r="B1539" s="143" t="str">
        <f t="shared" si="144"/>
        <v>Jul2026_SV2PVER001</v>
      </c>
      <c r="C1539" s="143" t="str">
        <f>IF(A1539="","",IF(COUNTIF($B$2:B1538,B1539)&gt;0,"⚠ DUPLICATE","OK"))</f>
        <v>OK</v>
      </c>
      <c r="D1539" s="146" t="str">
        <f>IF($A1539="","",IF(ISNA(_xlfn.XLOOKUP(TRIM($A1539),MASTER_Workers!$B$2:$B$474,MASTER_Workers!$B$2:$B$600)),"Master Missing","OK"))</f>
        <v>OK</v>
      </c>
      <c r="E1539" s="146" t="str">
        <f>IF(A1539="","",IF(COUNTIF(Month_Engine!B:B,TRIM(J1539))&gt;0,"OK","Missing"))</f>
        <v>OK</v>
      </c>
      <c r="F1539" s="146">
        <f t="shared" si="145"/>
        <v>31</v>
      </c>
      <c r="G1539" s="146">
        <f t="shared" si="146"/>
        <v>20</v>
      </c>
      <c r="H1539" s="150" t="str">
        <f t="shared" si="141"/>
        <v>OK</v>
      </c>
      <c r="I1539" s="432">
        <v>46234</v>
      </c>
      <c r="J1539" s="125" t="s">
        <v>1781</v>
      </c>
      <c r="K1539" s="125" t="s">
        <v>1782</v>
      </c>
      <c r="L1539" s="125">
        <v>20</v>
      </c>
      <c r="M1539" s="125">
        <v>7</v>
      </c>
      <c r="N1539" s="125">
        <v>4</v>
      </c>
      <c r="O1539" s="125">
        <v>0</v>
      </c>
      <c r="P1539" s="125">
        <v>0</v>
      </c>
      <c r="Q1539" s="125">
        <v>0</v>
      </c>
      <c r="S1539" s="146" t="str">
        <f t="shared" si="142"/>
        <v>Worker-Com-SV2</v>
      </c>
    </row>
    <row r="1540" spans="1:19" x14ac:dyDescent="0.45">
      <c r="A1540" s="144" t="str">
        <f t="shared" si="143"/>
        <v>SV2PVER002</v>
      </c>
      <c r="B1540" s="143" t="str">
        <f t="shared" si="144"/>
        <v>Jul2026_SV2PVER002</v>
      </c>
      <c r="C1540" s="143" t="str">
        <f>IF(A1540="","",IF(COUNTIF($B$2:B1539,B1540)&gt;0,"⚠ DUPLICATE","OK"))</f>
        <v>OK</v>
      </c>
      <c r="D1540" s="146" t="str">
        <f>IF($A1540="","",IF(ISNA(_xlfn.XLOOKUP(TRIM($A1540),MASTER_Workers!$B$2:$B$474,MASTER_Workers!$B$2:$B$600)),"Master Missing","OK"))</f>
        <v>OK</v>
      </c>
      <c r="E1540" s="146" t="str">
        <f>IF(A1540="","",IF(COUNTIF(Month_Engine!B:B,TRIM(J1540))&gt;0,"OK","Missing"))</f>
        <v>OK</v>
      </c>
      <c r="F1540" s="146">
        <f t="shared" si="145"/>
        <v>31</v>
      </c>
      <c r="G1540" s="146">
        <f t="shared" si="146"/>
        <v>21</v>
      </c>
      <c r="H1540" s="150" t="str">
        <f t="shared" ref="H1540:H1603" si="147">IF(A1540="","",IF(AND(C1540="OK",D1540="OK",E1540="OK",F1540=DAY(EOMONTH(I1540,0))),"OK","Mismatch"))</f>
        <v>OK</v>
      </c>
      <c r="I1540" s="432">
        <v>46234</v>
      </c>
      <c r="J1540" s="125" t="s">
        <v>1783</v>
      </c>
      <c r="K1540" s="125" t="s">
        <v>159</v>
      </c>
      <c r="L1540" s="125">
        <v>21</v>
      </c>
      <c r="M1540" s="125">
        <v>6</v>
      </c>
      <c r="N1540" s="125">
        <v>4</v>
      </c>
      <c r="O1540" s="125">
        <v>0</v>
      </c>
      <c r="P1540" s="125">
        <v>0</v>
      </c>
      <c r="Q1540" s="125">
        <v>0</v>
      </c>
      <c r="S1540" s="146" t="str">
        <f t="shared" ref="S1540:S1603" si="148">IF(LEFT(A1540,6)="SV2PCO","Worker-SV2",
IF(LEFT(A1540,5)="SV2ST","Staff-SV2",
IF(LEFT(A1540,4)="SV2P","Worker-Com-SV2",
IF(LEFT(A1540,5)="SK1ST","Staff-1",
IF(LEFT(A1540,5)="SK3ST","Staff-3",
IF(LEFT(A1540,5)="SK1CW","Worker-1",
IF(LEFT(A1540,5)="SK3CW","Worker-3",
IF(LEFT(A1540,5)="SK1WK","Worker-Com-1",
IF(LEFT(A1540,5)="SK3WK","Worker-Com-3","")))))))))</f>
        <v>Worker-Com-SV2</v>
      </c>
    </row>
    <row r="1541" spans="1:19" x14ac:dyDescent="0.45">
      <c r="A1541" s="144" t="str">
        <f t="shared" ref="A1541:A1604" si="149">IF(J1541="","",TRIM(J1541))</f>
        <v>SV2PVER003</v>
      </c>
      <c r="B1541" s="143" t="str">
        <f t="shared" ref="B1541:B1604" si="150">IF(A1541="","",TEXT(I1541,"MMMYYYY")&amp;"_"&amp;TRIM(J1541))</f>
        <v>Jul2026_SV2PVER003</v>
      </c>
      <c r="C1541" s="143" t="str">
        <f>IF(A1541="","",IF(COUNTIF($B$2:B1540,B1541)&gt;0,"⚠ DUPLICATE","OK"))</f>
        <v>OK</v>
      </c>
      <c r="D1541" s="146" t="str">
        <f>IF($A1541="","",IF(ISNA(_xlfn.XLOOKUP(TRIM($A1541),MASTER_Workers!$B$2:$B$474,MASTER_Workers!$B$2:$B$600)),"Master Missing","OK"))</f>
        <v>OK</v>
      </c>
      <c r="E1541" s="146" t="str">
        <f>IF(A1541="","",IF(COUNTIF(Month_Engine!B:B,TRIM(J1541))&gt;0,"OK","Missing"))</f>
        <v>OK</v>
      </c>
      <c r="F1541" s="146">
        <f t="shared" ref="F1541:F1604" si="151">IF(A1541="","",SUM(L1541:Q1541))</f>
        <v>31</v>
      </c>
      <c r="G1541" s="146">
        <f t="shared" si="146"/>
        <v>19</v>
      </c>
      <c r="H1541" s="150" t="str">
        <f t="shared" si="147"/>
        <v>OK</v>
      </c>
      <c r="I1541" s="432">
        <v>46234</v>
      </c>
      <c r="J1541" s="125" t="s">
        <v>1784</v>
      </c>
      <c r="K1541" s="125" t="s">
        <v>161</v>
      </c>
      <c r="L1541" s="125">
        <v>19</v>
      </c>
      <c r="M1541" s="125">
        <v>8</v>
      </c>
      <c r="N1541" s="125">
        <v>4</v>
      </c>
      <c r="O1541" s="125">
        <v>0</v>
      </c>
      <c r="P1541" s="125">
        <v>0</v>
      </c>
      <c r="Q1541" s="125">
        <v>0</v>
      </c>
      <c r="S1541" s="146" t="str">
        <f t="shared" si="148"/>
        <v>Worker-Com-SV2</v>
      </c>
    </row>
    <row r="1542" spans="1:19" x14ac:dyDescent="0.45">
      <c r="A1542" s="144" t="str">
        <f t="shared" si="149"/>
        <v/>
      </c>
      <c r="B1542" s="143" t="str">
        <f t="shared" si="150"/>
        <v/>
      </c>
      <c r="C1542" s="143" t="str">
        <f>IF(A1542="","",IF(COUNTIF($B$2:B1541,B1542)&gt;0,"⚠ DUPLICATE","OK"))</f>
        <v/>
      </c>
      <c r="D1542" s="146" t="str">
        <f>IF($A1542="","",IF(ISNA(_xlfn.XLOOKUP(TRIM($A1542),MASTER_Workers!$B$2:$B$474,MASTER_Workers!$B$2:$B$600)),"Master Missing","OK"))</f>
        <v/>
      </c>
      <c r="E1542" s="146" t="str">
        <f>IF(A1542="","",IF(COUNTIF(Month_Engine!B:B,TRIM(J1542))&gt;0,"OK","Missing"))</f>
        <v/>
      </c>
      <c r="F1542" s="146" t="str">
        <f t="shared" si="151"/>
        <v/>
      </c>
      <c r="G1542" s="146" t="str">
        <f t="shared" si="146"/>
        <v/>
      </c>
      <c r="H1542" s="150" t="str">
        <f t="shared" si="147"/>
        <v/>
      </c>
      <c r="I1542" s="432">
        <v>46265</v>
      </c>
      <c r="S1542" s="146" t="str">
        <f t="shared" si="148"/>
        <v/>
      </c>
    </row>
    <row r="1543" spans="1:19" x14ac:dyDescent="0.45">
      <c r="A1543" s="144" t="str">
        <f t="shared" si="149"/>
        <v/>
      </c>
      <c r="B1543" s="143" t="str">
        <f t="shared" si="150"/>
        <v/>
      </c>
      <c r="C1543" s="143" t="str">
        <f>IF(A1543="","",IF(COUNTIF($B$2:B1542,B1543)&gt;0,"⚠ DUPLICATE","OK"))</f>
        <v/>
      </c>
      <c r="D1543" s="146" t="str">
        <f>IF($A1543="","",IF(ISNA(_xlfn.XLOOKUP(TRIM($A1543),MASTER_Workers!$B$2:$B$474,MASTER_Workers!$B$2:$B$600)),"Master Missing","OK"))</f>
        <v/>
      </c>
      <c r="E1543" s="146" t="str">
        <f>IF(A1543="","",IF(COUNTIF(Month_Engine!B:B,TRIM(J1543))&gt;0,"OK","Missing"))</f>
        <v/>
      </c>
      <c r="F1543" s="146" t="str">
        <f t="shared" si="151"/>
        <v/>
      </c>
      <c r="G1543" s="146" t="str">
        <f t="shared" si="146"/>
        <v/>
      </c>
      <c r="H1543" s="150" t="str">
        <f t="shared" si="147"/>
        <v/>
      </c>
      <c r="I1543" s="432">
        <v>46265</v>
      </c>
      <c r="S1543" s="146" t="str">
        <f t="shared" si="148"/>
        <v/>
      </c>
    </row>
    <row r="1544" spans="1:19" x14ac:dyDescent="0.45">
      <c r="A1544" s="144" t="str">
        <f t="shared" si="149"/>
        <v/>
      </c>
      <c r="B1544" s="143" t="str">
        <f t="shared" si="150"/>
        <v/>
      </c>
      <c r="C1544" s="143" t="str">
        <f>IF(A1544="","",IF(COUNTIF($B$2:B1543,B1544)&gt;0,"⚠ DUPLICATE","OK"))</f>
        <v/>
      </c>
      <c r="D1544" s="146" t="str">
        <f>IF($A1544="","",IF(ISNA(_xlfn.XLOOKUP(TRIM($A1544),MASTER_Workers!$B$2:$B$474,MASTER_Workers!$B$2:$B$600)),"Master Missing","OK"))</f>
        <v/>
      </c>
      <c r="E1544" s="146" t="str">
        <f>IF(A1544="","",IF(COUNTIF(Month_Engine!B:B,TRIM(J1544))&gt;0,"OK","Missing"))</f>
        <v/>
      </c>
      <c r="F1544" s="146" t="str">
        <f t="shared" si="151"/>
        <v/>
      </c>
      <c r="G1544" s="146" t="str">
        <f t="shared" si="146"/>
        <v/>
      </c>
      <c r="H1544" s="150" t="str">
        <f t="shared" si="147"/>
        <v/>
      </c>
      <c r="I1544" s="432">
        <v>46265</v>
      </c>
      <c r="S1544" s="146" t="str">
        <f t="shared" si="148"/>
        <v/>
      </c>
    </row>
    <row r="1545" spans="1:19" x14ac:dyDescent="0.45">
      <c r="A1545" s="144" t="str">
        <f t="shared" si="149"/>
        <v/>
      </c>
      <c r="B1545" s="143" t="str">
        <f t="shared" si="150"/>
        <v/>
      </c>
      <c r="C1545" s="143" t="str">
        <f>IF(A1545="","",IF(COUNTIF($B$2:B1544,B1545)&gt;0,"⚠ DUPLICATE","OK"))</f>
        <v/>
      </c>
      <c r="D1545" s="146" t="str">
        <f>IF($A1545="","",IF(ISNA(_xlfn.XLOOKUP(TRIM($A1545),MASTER_Workers!$B$2:$B$474,MASTER_Workers!$B$2:$B$600)),"Master Missing","OK"))</f>
        <v/>
      </c>
      <c r="E1545" s="146" t="str">
        <f>IF(A1545="","",IF(COUNTIF(Month_Engine!B:B,TRIM(J1545))&gt;0,"OK","Missing"))</f>
        <v/>
      </c>
      <c r="F1545" s="146" t="str">
        <f t="shared" si="151"/>
        <v/>
      </c>
      <c r="G1545" s="146" t="str">
        <f t="shared" si="146"/>
        <v/>
      </c>
      <c r="H1545" s="150" t="str">
        <f t="shared" si="147"/>
        <v/>
      </c>
      <c r="I1545" s="432">
        <v>46265</v>
      </c>
      <c r="S1545" s="146" t="str">
        <f t="shared" si="148"/>
        <v/>
      </c>
    </row>
    <row r="1546" spans="1:19" x14ac:dyDescent="0.45">
      <c r="A1546" s="144" t="str">
        <f t="shared" si="149"/>
        <v/>
      </c>
      <c r="B1546" s="143" t="str">
        <f t="shared" si="150"/>
        <v/>
      </c>
      <c r="C1546" s="143" t="str">
        <f>IF(A1546="","",IF(COUNTIF($B$2:B1545,B1546)&gt;0,"⚠ DUPLICATE","OK"))</f>
        <v/>
      </c>
      <c r="D1546" s="146" t="str">
        <f>IF($A1546="","",IF(ISNA(_xlfn.XLOOKUP(TRIM($A1546),MASTER_Workers!$B$2:$B$474,MASTER_Workers!$B$2:$B$600)),"Master Missing","OK"))</f>
        <v/>
      </c>
      <c r="E1546" s="146" t="str">
        <f>IF(A1546="","",IF(COUNTIF(Month_Engine!B:B,TRIM(J1546))&gt;0,"OK","Missing"))</f>
        <v/>
      </c>
      <c r="F1546" s="146" t="str">
        <f t="shared" si="151"/>
        <v/>
      </c>
      <c r="G1546" s="146" t="str">
        <f t="shared" si="146"/>
        <v/>
      </c>
      <c r="H1546" s="150" t="str">
        <f t="shared" si="147"/>
        <v/>
      </c>
      <c r="I1546" s="432">
        <v>46265</v>
      </c>
      <c r="S1546" s="146" t="str">
        <f t="shared" si="148"/>
        <v/>
      </c>
    </row>
    <row r="1547" spans="1:19" x14ac:dyDescent="0.45">
      <c r="A1547" s="144" t="str">
        <f t="shared" si="149"/>
        <v/>
      </c>
      <c r="B1547" s="143" t="str">
        <f t="shared" si="150"/>
        <v/>
      </c>
      <c r="C1547" s="143" t="str">
        <f>IF(A1547="","",IF(COUNTIF($B$2:B1546,B1547)&gt;0,"⚠ DUPLICATE","OK"))</f>
        <v/>
      </c>
      <c r="D1547" s="146" t="str">
        <f>IF($A1547="","",IF(ISNA(_xlfn.XLOOKUP(TRIM($A1547),MASTER_Workers!$B$2:$B$474,MASTER_Workers!$B$2:$B$600)),"Master Missing","OK"))</f>
        <v/>
      </c>
      <c r="E1547" s="146" t="str">
        <f>IF(A1547="","",IF(COUNTIF(Month_Engine!B:B,TRIM(J1547))&gt;0,"OK","Missing"))</f>
        <v/>
      </c>
      <c r="F1547" s="146" t="str">
        <f t="shared" si="151"/>
        <v/>
      </c>
      <c r="G1547" s="146" t="str">
        <f t="shared" si="146"/>
        <v/>
      </c>
      <c r="H1547" s="150" t="str">
        <f t="shared" si="147"/>
        <v/>
      </c>
      <c r="I1547" s="432">
        <v>46265</v>
      </c>
      <c r="S1547" s="146" t="str">
        <f t="shared" si="148"/>
        <v/>
      </c>
    </row>
    <row r="1548" spans="1:19" x14ac:dyDescent="0.45">
      <c r="A1548" s="144" t="str">
        <f t="shared" si="149"/>
        <v/>
      </c>
      <c r="B1548" s="143" t="str">
        <f t="shared" si="150"/>
        <v/>
      </c>
      <c r="C1548" s="143" t="str">
        <f>IF(A1548="","",IF(COUNTIF($B$2:B1547,B1548)&gt;0,"⚠ DUPLICATE","OK"))</f>
        <v/>
      </c>
      <c r="D1548" s="146" t="str">
        <f>IF($A1548="","",IF(ISNA(_xlfn.XLOOKUP(TRIM($A1548),MASTER_Workers!$B$2:$B$474,MASTER_Workers!$B$2:$B$600)),"Master Missing","OK"))</f>
        <v/>
      </c>
      <c r="E1548" s="146" t="str">
        <f>IF(A1548="","",IF(COUNTIF(Month_Engine!B:B,TRIM(J1548))&gt;0,"OK","Missing"))</f>
        <v/>
      </c>
      <c r="F1548" s="146" t="str">
        <f t="shared" si="151"/>
        <v/>
      </c>
      <c r="G1548" s="146" t="str">
        <f t="shared" ref="G1548:G1611" si="152">IF(A1548="","",L1548+O1548+P1548+R1548+IF(OR(LEFT(TRIM(J1548),9)="SK1WK0101",ISNUMBER(SEARCH("Staff",S1548))),N1548,0))</f>
        <v/>
      </c>
      <c r="H1548" s="150" t="str">
        <f t="shared" si="147"/>
        <v/>
      </c>
      <c r="I1548" s="432">
        <v>46265</v>
      </c>
      <c r="S1548" s="146" t="str">
        <f t="shared" si="148"/>
        <v/>
      </c>
    </row>
    <row r="1549" spans="1:19" x14ac:dyDescent="0.45">
      <c r="A1549" s="144" t="str">
        <f t="shared" si="149"/>
        <v/>
      </c>
      <c r="B1549" s="143" t="str">
        <f t="shared" si="150"/>
        <v/>
      </c>
      <c r="C1549" s="143" t="str">
        <f>IF(A1549="","",IF(COUNTIF($B$2:B1548,B1549)&gt;0,"⚠ DUPLICATE","OK"))</f>
        <v/>
      </c>
      <c r="D1549" s="146" t="str">
        <f>IF($A1549="","",IF(ISNA(_xlfn.XLOOKUP(TRIM($A1549),MASTER_Workers!$B$2:$B$474,MASTER_Workers!$B$2:$B$600)),"Master Missing","OK"))</f>
        <v/>
      </c>
      <c r="E1549" s="146" t="str">
        <f>IF(A1549="","",IF(COUNTIF(Month_Engine!B:B,TRIM(J1549))&gt;0,"OK","Missing"))</f>
        <v/>
      </c>
      <c r="F1549" s="146" t="str">
        <f t="shared" si="151"/>
        <v/>
      </c>
      <c r="G1549" s="146" t="str">
        <f t="shared" si="152"/>
        <v/>
      </c>
      <c r="H1549" s="150" t="str">
        <f t="shared" si="147"/>
        <v/>
      </c>
      <c r="I1549" s="432">
        <v>46265</v>
      </c>
      <c r="S1549" s="146" t="str">
        <f t="shared" si="148"/>
        <v/>
      </c>
    </row>
    <row r="1550" spans="1:19" x14ac:dyDescent="0.45">
      <c r="A1550" s="144" t="str">
        <f t="shared" si="149"/>
        <v/>
      </c>
      <c r="B1550" s="143" t="str">
        <f t="shared" si="150"/>
        <v/>
      </c>
      <c r="C1550" s="143" t="str">
        <f>IF(A1550="","",IF(COUNTIF($B$2:B1549,B1550)&gt;0,"⚠ DUPLICATE","OK"))</f>
        <v/>
      </c>
      <c r="D1550" s="146" t="str">
        <f>IF($A1550="","",IF(ISNA(_xlfn.XLOOKUP(TRIM($A1550),MASTER_Workers!$B$2:$B$474,MASTER_Workers!$B$2:$B$600)),"Master Missing","OK"))</f>
        <v/>
      </c>
      <c r="E1550" s="146" t="str">
        <f>IF(A1550="","",IF(COUNTIF(Month_Engine!B:B,TRIM(J1550))&gt;0,"OK","Missing"))</f>
        <v/>
      </c>
      <c r="F1550" s="146" t="str">
        <f t="shared" si="151"/>
        <v/>
      </c>
      <c r="G1550" s="146" t="str">
        <f t="shared" si="152"/>
        <v/>
      </c>
      <c r="H1550" s="150" t="str">
        <f t="shared" si="147"/>
        <v/>
      </c>
      <c r="I1550" s="432">
        <v>46265</v>
      </c>
      <c r="S1550" s="146" t="str">
        <f t="shared" si="148"/>
        <v/>
      </c>
    </row>
    <row r="1551" spans="1:19" x14ac:dyDescent="0.45">
      <c r="A1551" s="144" t="str">
        <f t="shared" si="149"/>
        <v/>
      </c>
      <c r="B1551" s="143" t="str">
        <f t="shared" si="150"/>
        <v/>
      </c>
      <c r="C1551" s="143" t="str">
        <f>IF(A1551="","",IF(COUNTIF($B$2:B1550,B1551)&gt;0,"⚠ DUPLICATE","OK"))</f>
        <v/>
      </c>
      <c r="D1551" s="146" t="str">
        <f>IF($A1551="","",IF(ISNA(_xlfn.XLOOKUP(TRIM($A1551),MASTER_Workers!$B$2:$B$474,MASTER_Workers!$B$2:$B$600)),"Master Missing","OK"))</f>
        <v/>
      </c>
      <c r="E1551" s="146" t="str">
        <f>IF(A1551="","",IF(COUNTIF(Month_Engine!B:B,TRIM(J1551))&gt;0,"OK","Missing"))</f>
        <v/>
      </c>
      <c r="F1551" s="146" t="str">
        <f t="shared" si="151"/>
        <v/>
      </c>
      <c r="G1551" s="146" t="str">
        <f t="shared" si="152"/>
        <v/>
      </c>
      <c r="H1551" s="150" t="str">
        <f t="shared" si="147"/>
        <v/>
      </c>
      <c r="I1551" s="432"/>
      <c r="S1551" s="146" t="str">
        <f t="shared" si="148"/>
        <v/>
      </c>
    </row>
    <row r="1552" spans="1:19" x14ac:dyDescent="0.45">
      <c r="A1552" s="144" t="str">
        <f t="shared" si="149"/>
        <v/>
      </c>
      <c r="B1552" s="143" t="str">
        <f t="shared" si="150"/>
        <v/>
      </c>
      <c r="C1552" s="143" t="str">
        <f>IF(A1552="","",IF(COUNTIF($B$2:B1551,B1552)&gt;0,"⚠ DUPLICATE","OK"))</f>
        <v/>
      </c>
      <c r="D1552" s="146" t="str">
        <f>IF($A1552="","",IF(ISNA(_xlfn.XLOOKUP(TRIM($A1552),MASTER_Workers!$B$2:$B$474,MASTER_Workers!$B$2:$B$600)),"Master Missing","OK"))</f>
        <v/>
      </c>
      <c r="E1552" s="146" t="str">
        <f>IF(A1552="","",IF(COUNTIF(Month_Engine!B:B,TRIM(J1552))&gt;0,"OK","Missing"))</f>
        <v/>
      </c>
      <c r="F1552" s="146" t="str">
        <f t="shared" si="151"/>
        <v/>
      </c>
      <c r="G1552" s="146" t="str">
        <f t="shared" si="152"/>
        <v/>
      </c>
      <c r="H1552" s="150" t="str">
        <f t="shared" si="147"/>
        <v/>
      </c>
      <c r="I1552" s="432"/>
      <c r="S1552" s="146" t="str">
        <f t="shared" si="148"/>
        <v/>
      </c>
    </row>
    <row r="1553" spans="1:19" x14ac:dyDescent="0.45">
      <c r="A1553" s="144" t="str">
        <f t="shared" si="149"/>
        <v/>
      </c>
      <c r="B1553" s="143" t="str">
        <f t="shared" si="150"/>
        <v/>
      </c>
      <c r="C1553" s="143" t="str">
        <f>IF(A1553="","",IF(COUNTIF($B$2:B1552,B1553)&gt;0,"⚠ DUPLICATE","OK"))</f>
        <v/>
      </c>
      <c r="D1553" s="146" t="str">
        <f>IF($A1553="","",IF(ISNA(_xlfn.XLOOKUP(TRIM($A1553),MASTER_Workers!$B$2:$B$474,MASTER_Workers!$B$2:$B$600)),"Master Missing","OK"))</f>
        <v/>
      </c>
      <c r="E1553" s="146" t="str">
        <f>IF(A1553="","",IF(COUNTIF(Month_Engine!B:B,TRIM(J1553))&gt;0,"OK","Missing"))</f>
        <v/>
      </c>
      <c r="F1553" s="146" t="str">
        <f t="shared" si="151"/>
        <v/>
      </c>
      <c r="G1553" s="146" t="str">
        <f t="shared" si="152"/>
        <v/>
      </c>
      <c r="H1553" s="150" t="str">
        <f t="shared" si="147"/>
        <v/>
      </c>
      <c r="I1553" s="432"/>
      <c r="S1553" s="146" t="str">
        <f t="shared" si="148"/>
        <v/>
      </c>
    </row>
    <row r="1554" spans="1:19" x14ac:dyDescent="0.45">
      <c r="A1554" s="144" t="str">
        <f t="shared" si="149"/>
        <v/>
      </c>
      <c r="B1554" s="143" t="str">
        <f t="shared" si="150"/>
        <v/>
      </c>
      <c r="C1554" s="143" t="str">
        <f>IF(A1554="","",IF(COUNTIF($B$2:B1553,B1554)&gt;0,"⚠ DUPLICATE","OK"))</f>
        <v/>
      </c>
      <c r="D1554" s="146" t="str">
        <f>IF($A1554="","",IF(ISNA(_xlfn.XLOOKUP(TRIM($A1554),MASTER_Workers!$B$2:$B$474,MASTER_Workers!$B$2:$B$600)),"Master Missing","OK"))</f>
        <v/>
      </c>
      <c r="E1554" s="146" t="str">
        <f>IF(A1554="","",IF(COUNTIF(Month_Engine!B:B,TRIM(J1554))&gt;0,"OK","Missing"))</f>
        <v/>
      </c>
      <c r="F1554" s="146" t="str">
        <f t="shared" si="151"/>
        <v/>
      </c>
      <c r="G1554" s="146" t="str">
        <f t="shared" si="152"/>
        <v/>
      </c>
      <c r="H1554" s="150" t="str">
        <f t="shared" si="147"/>
        <v/>
      </c>
      <c r="I1554" s="432"/>
      <c r="S1554" s="146" t="str">
        <f t="shared" si="148"/>
        <v/>
      </c>
    </row>
    <row r="1555" spans="1:19" x14ac:dyDescent="0.45">
      <c r="A1555" s="144" t="str">
        <f t="shared" si="149"/>
        <v/>
      </c>
      <c r="B1555" s="143" t="str">
        <f t="shared" si="150"/>
        <v/>
      </c>
      <c r="C1555" s="143" t="str">
        <f>IF(A1555="","",IF(COUNTIF($B$2:B1554,B1555)&gt;0,"⚠ DUPLICATE","OK"))</f>
        <v/>
      </c>
      <c r="D1555" s="146" t="str">
        <f>IF($A1555="","",IF(ISNA(_xlfn.XLOOKUP(TRIM($A1555),MASTER_Workers!$B$2:$B$474,MASTER_Workers!$B$2:$B$600)),"Master Missing","OK"))</f>
        <v/>
      </c>
      <c r="E1555" s="146" t="str">
        <f>IF(A1555="","",IF(COUNTIF(Month_Engine!B:B,TRIM(J1555))&gt;0,"OK","Missing"))</f>
        <v/>
      </c>
      <c r="F1555" s="146" t="str">
        <f t="shared" si="151"/>
        <v/>
      </c>
      <c r="G1555" s="146" t="str">
        <f t="shared" si="152"/>
        <v/>
      </c>
      <c r="H1555" s="150" t="str">
        <f t="shared" si="147"/>
        <v/>
      </c>
      <c r="I1555" s="432"/>
      <c r="S1555" s="146" t="str">
        <f t="shared" si="148"/>
        <v/>
      </c>
    </row>
    <row r="1556" spans="1:19" x14ac:dyDescent="0.45">
      <c r="A1556" s="144" t="str">
        <f t="shared" si="149"/>
        <v/>
      </c>
      <c r="B1556" s="143" t="str">
        <f t="shared" si="150"/>
        <v/>
      </c>
      <c r="C1556" s="143" t="str">
        <f>IF(A1556="","",IF(COUNTIF($B$2:B1555,B1556)&gt;0,"⚠ DUPLICATE","OK"))</f>
        <v/>
      </c>
      <c r="D1556" s="146" t="str">
        <f>IF($A1556="","",IF(ISNA(_xlfn.XLOOKUP(TRIM($A1556),MASTER_Workers!$B$2:$B$474,MASTER_Workers!$B$2:$B$600)),"Master Missing","OK"))</f>
        <v/>
      </c>
      <c r="E1556" s="146" t="str">
        <f>IF(A1556="","",IF(COUNTIF(Month_Engine!B:B,TRIM(J1556))&gt;0,"OK","Missing"))</f>
        <v/>
      </c>
      <c r="F1556" s="146" t="str">
        <f t="shared" si="151"/>
        <v/>
      </c>
      <c r="G1556" s="146" t="str">
        <f t="shared" si="152"/>
        <v/>
      </c>
      <c r="H1556" s="150" t="str">
        <f t="shared" si="147"/>
        <v/>
      </c>
      <c r="I1556" s="432"/>
      <c r="S1556" s="146" t="str">
        <f t="shared" si="148"/>
        <v/>
      </c>
    </row>
    <row r="1557" spans="1:19" x14ac:dyDescent="0.45">
      <c r="A1557" s="144" t="str">
        <f t="shared" si="149"/>
        <v/>
      </c>
      <c r="B1557" s="143" t="str">
        <f t="shared" si="150"/>
        <v/>
      </c>
      <c r="C1557" s="143" t="str">
        <f>IF(A1557="","",IF(COUNTIF($B$2:B1556,B1557)&gt;0,"⚠ DUPLICATE","OK"))</f>
        <v/>
      </c>
      <c r="D1557" s="146" t="str">
        <f>IF($A1557="","",IF(ISNA(_xlfn.XLOOKUP(TRIM($A1557),MASTER_Workers!$B$2:$B$474,MASTER_Workers!$B$2:$B$600)),"Master Missing","OK"))</f>
        <v/>
      </c>
      <c r="E1557" s="146" t="str">
        <f>IF(A1557="","",IF(COUNTIF(Month_Engine!B:B,TRIM(J1557))&gt;0,"OK","Missing"))</f>
        <v/>
      </c>
      <c r="F1557" s="146" t="str">
        <f t="shared" si="151"/>
        <v/>
      </c>
      <c r="G1557" s="146" t="str">
        <f t="shared" si="152"/>
        <v/>
      </c>
      <c r="H1557" s="150" t="str">
        <f t="shared" si="147"/>
        <v/>
      </c>
      <c r="I1557" s="432"/>
      <c r="S1557" s="146" t="str">
        <f t="shared" si="148"/>
        <v/>
      </c>
    </row>
    <row r="1558" spans="1:19" x14ac:dyDescent="0.45">
      <c r="A1558" s="144" t="str">
        <f t="shared" si="149"/>
        <v/>
      </c>
      <c r="B1558" s="143" t="str">
        <f t="shared" si="150"/>
        <v/>
      </c>
      <c r="C1558" s="143" t="str">
        <f>IF(A1558="","",IF(COUNTIF($B$2:B1557,B1558)&gt;0,"⚠ DUPLICATE","OK"))</f>
        <v/>
      </c>
      <c r="D1558" s="146" t="str">
        <f>IF($A1558="","",IF(ISNA(_xlfn.XLOOKUP(TRIM($A1558),MASTER_Workers!$B$2:$B$474,MASTER_Workers!$B$2:$B$600)),"Master Missing","OK"))</f>
        <v/>
      </c>
      <c r="E1558" s="146" t="str">
        <f>IF(A1558="","",IF(COUNTIF(Month_Engine!B:B,TRIM(J1558))&gt;0,"OK","Missing"))</f>
        <v/>
      </c>
      <c r="F1558" s="146" t="str">
        <f t="shared" si="151"/>
        <v/>
      </c>
      <c r="G1558" s="146" t="str">
        <f t="shared" si="152"/>
        <v/>
      </c>
      <c r="H1558" s="150" t="str">
        <f t="shared" si="147"/>
        <v/>
      </c>
      <c r="I1558" s="432"/>
      <c r="S1558" s="146" t="str">
        <f t="shared" si="148"/>
        <v/>
      </c>
    </row>
    <row r="1559" spans="1:19" x14ac:dyDescent="0.45">
      <c r="A1559" s="144" t="str">
        <f t="shared" si="149"/>
        <v/>
      </c>
      <c r="B1559" s="143" t="str">
        <f t="shared" si="150"/>
        <v/>
      </c>
      <c r="C1559" s="143" t="str">
        <f>IF(A1559="","",IF(COUNTIF($B$2:B1558,B1559)&gt;0,"⚠ DUPLICATE","OK"))</f>
        <v/>
      </c>
      <c r="D1559" s="146" t="str">
        <f>IF($A1559="","",IF(ISNA(_xlfn.XLOOKUP(TRIM($A1559),MASTER_Workers!$B$2:$B$474,MASTER_Workers!$B$2:$B$600)),"Master Missing","OK"))</f>
        <v/>
      </c>
      <c r="E1559" s="146" t="str">
        <f>IF(A1559="","",IF(COUNTIF(Month_Engine!B:B,TRIM(J1559))&gt;0,"OK","Missing"))</f>
        <v/>
      </c>
      <c r="F1559" s="146" t="str">
        <f t="shared" si="151"/>
        <v/>
      </c>
      <c r="G1559" s="146" t="str">
        <f t="shared" si="152"/>
        <v/>
      </c>
      <c r="H1559" s="150" t="str">
        <f t="shared" si="147"/>
        <v/>
      </c>
      <c r="I1559" s="432"/>
      <c r="S1559" s="146" t="str">
        <f t="shared" si="148"/>
        <v/>
      </c>
    </row>
    <row r="1560" spans="1:19" x14ac:dyDescent="0.45">
      <c r="A1560" s="144" t="str">
        <f t="shared" si="149"/>
        <v/>
      </c>
      <c r="B1560" s="143" t="str">
        <f t="shared" si="150"/>
        <v/>
      </c>
      <c r="C1560" s="143" t="str">
        <f>IF(A1560="","",IF(COUNTIF($B$2:B1559,B1560)&gt;0,"⚠ DUPLICATE","OK"))</f>
        <v/>
      </c>
      <c r="D1560" s="146" t="str">
        <f>IF($A1560="","",IF(ISNA(_xlfn.XLOOKUP(TRIM($A1560),MASTER_Workers!$B$2:$B$474,MASTER_Workers!$B$2:$B$600)),"Master Missing","OK"))</f>
        <v/>
      </c>
      <c r="E1560" s="146" t="str">
        <f>IF(A1560="","",IF(COUNTIF(Month_Engine!B:B,TRIM(J1560))&gt;0,"OK","Missing"))</f>
        <v/>
      </c>
      <c r="F1560" s="146" t="str">
        <f t="shared" si="151"/>
        <v/>
      </c>
      <c r="G1560" s="146" t="str">
        <f t="shared" si="152"/>
        <v/>
      </c>
      <c r="H1560" s="150" t="str">
        <f t="shared" si="147"/>
        <v/>
      </c>
      <c r="I1560" s="432"/>
      <c r="S1560" s="146" t="str">
        <f t="shared" si="148"/>
        <v/>
      </c>
    </row>
    <row r="1561" spans="1:19" x14ac:dyDescent="0.45">
      <c r="A1561" s="144" t="str">
        <f t="shared" si="149"/>
        <v/>
      </c>
      <c r="B1561" s="143" t="str">
        <f t="shared" si="150"/>
        <v/>
      </c>
      <c r="C1561" s="143" t="str">
        <f>IF(A1561="","",IF(COUNTIF($B$2:B1560,B1561)&gt;0,"⚠ DUPLICATE","OK"))</f>
        <v/>
      </c>
      <c r="D1561" s="146" t="str">
        <f>IF($A1561="","",IF(ISNA(_xlfn.XLOOKUP(TRIM($A1561),MASTER_Workers!$B$2:$B$474,MASTER_Workers!$B$2:$B$600)),"Master Missing","OK"))</f>
        <v/>
      </c>
      <c r="E1561" s="146" t="str">
        <f>IF(A1561="","",IF(COUNTIF(Month_Engine!B:B,TRIM(J1561))&gt;0,"OK","Missing"))</f>
        <v/>
      </c>
      <c r="F1561" s="146" t="str">
        <f t="shared" si="151"/>
        <v/>
      </c>
      <c r="G1561" s="146" t="str">
        <f t="shared" si="152"/>
        <v/>
      </c>
      <c r="H1561" s="150" t="str">
        <f t="shared" si="147"/>
        <v/>
      </c>
      <c r="I1561" s="432"/>
      <c r="S1561" s="146" t="str">
        <f t="shared" si="148"/>
        <v/>
      </c>
    </row>
    <row r="1562" spans="1:19" x14ac:dyDescent="0.45">
      <c r="A1562" s="144" t="str">
        <f t="shared" si="149"/>
        <v/>
      </c>
      <c r="B1562" s="143" t="str">
        <f t="shared" si="150"/>
        <v/>
      </c>
      <c r="C1562" s="143" t="str">
        <f>IF(A1562="","",IF(COUNTIF($B$2:B1561,B1562)&gt;0,"⚠ DUPLICATE","OK"))</f>
        <v/>
      </c>
      <c r="D1562" s="146" t="str">
        <f>IF($A1562="","",IF(ISNA(_xlfn.XLOOKUP(TRIM($A1562),MASTER_Workers!$B$2:$B$474,MASTER_Workers!$B$2:$B$600)),"Master Missing","OK"))</f>
        <v/>
      </c>
      <c r="E1562" s="146" t="str">
        <f>IF(A1562="","",IF(COUNTIF(Month_Engine!B:B,TRIM(J1562))&gt;0,"OK","Missing"))</f>
        <v/>
      </c>
      <c r="F1562" s="146" t="str">
        <f t="shared" si="151"/>
        <v/>
      </c>
      <c r="G1562" s="146" t="str">
        <f t="shared" si="152"/>
        <v/>
      </c>
      <c r="H1562" s="150" t="str">
        <f t="shared" si="147"/>
        <v/>
      </c>
      <c r="I1562" s="432"/>
      <c r="S1562" s="146" t="str">
        <f t="shared" si="148"/>
        <v/>
      </c>
    </row>
    <row r="1563" spans="1:19" x14ac:dyDescent="0.45">
      <c r="A1563" s="144" t="str">
        <f t="shared" si="149"/>
        <v/>
      </c>
      <c r="B1563" s="143" t="str">
        <f t="shared" si="150"/>
        <v/>
      </c>
      <c r="C1563" s="143" t="str">
        <f>IF(A1563="","",IF(COUNTIF($B$2:B1562,B1563)&gt;0,"⚠ DUPLICATE","OK"))</f>
        <v/>
      </c>
      <c r="D1563" s="146" t="str">
        <f>IF($A1563="","",IF(ISNA(_xlfn.XLOOKUP(TRIM($A1563),MASTER_Workers!$B$2:$B$474,MASTER_Workers!$B$2:$B$600)),"Master Missing","OK"))</f>
        <v/>
      </c>
      <c r="E1563" s="146" t="str">
        <f>IF(A1563="","",IF(COUNTIF(Month_Engine!B:B,TRIM(J1563))&gt;0,"OK","Missing"))</f>
        <v/>
      </c>
      <c r="F1563" s="146" t="str">
        <f t="shared" si="151"/>
        <v/>
      </c>
      <c r="G1563" s="146" t="str">
        <f t="shared" si="152"/>
        <v/>
      </c>
      <c r="H1563" s="150" t="str">
        <f t="shared" si="147"/>
        <v/>
      </c>
      <c r="I1563" s="432"/>
      <c r="S1563" s="146" t="str">
        <f t="shared" si="148"/>
        <v/>
      </c>
    </row>
    <row r="1564" spans="1:19" x14ac:dyDescent="0.45">
      <c r="A1564" s="144" t="str">
        <f t="shared" si="149"/>
        <v/>
      </c>
      <c r="B1564" s="143" t="str">
        <f t="shared" si="150"/>
        <v/>
      </c>
      <c r="C1564" s="143" t="str">
        <f>IF(A1564="","",IF(COUNTIF($B$2:B1563,B1564)&gt;0,"⚠ DUPLICATE","OK"))</f>
        <v/>
      </c>
      <c r="D1564" s="146" t="str">
        <f>IF($A1564="","",IF(ISNA(_xlfn.XLOOKUP(TRIM($A1564),MASTER_Workers!$B$2:$B$474,MASTER_Workers!$B$2:$B$600)),"Master Missing","OK"))</f>
        <v/>
      </c>
      <c r="E1564" s="146" t="str">
        <f>IF(A1564="","",IF(COUNTIF(Month_Engine!B:B,TRIM(J1564))&gt;0,"OK","Missing"))</f>
        <v/>
      </c>
      <c r="F1564" s="146" t="str">
        <f t="shared" si="151"/>
        <v/>
      </c>
      <c r="G1564" s="146" t="str">
        <f t="shared" si="152"/>
        <v/>
      </c>
      <c r="H1564" s="150" t="str">
        <f t="shared" si="147"/>
        <v/>
      </c>
      <c r="I1564" s="432"/>
      <c r="S1564" s="146" t="str">
        <f t="shared" si="148"/>
        <v/>
      </c>
    </row>
    <row r="1565" spans="1:19" x14ac:dyDescent="0.45">
      <c r="A1565" s="144" t="str">
        <f t="shared" si="149"/>
        <v/>
      </c>
      <c r="B1565" s="143" t="str">
        <f t="shared" si="150"/>
        <v/>
      </c>
      <c r="C1565" s="143" t="str">
        <f>IF(A1565="","",IF(COUNTIF($B$2:B1564,B1565)&gt;0,"⚠ DUPLICATE","OK"))</f>
        <v/>
      </c>
      <c r="D1565" s="146" t="str">
        <f>IF($A1565="","",IF(ISNA(_xlfn.XLOOKUP(TRIM($A1565),MASTER_Workers!$B$2:$B$474,MASTER_Workers!$B$2:$B$600)),"Master Missing","OK"))</f>
        <v/>
      </c>
      <c r="E1565" s="146" t="str">
        <f>IF(A1565="","",IF(COUNTIF(Month_Engine!B:B,TRIM(J1565))&gt;0,"OK","Missing"))</f>
        <v/>
      </c>
      <c r="F1565" s="146" t="str">
        <f t="shared" si="151"/>
        <v/>
      </c>
      <c r="G1565" s="146" t="str">
        <f t="shared" si="152"/>
        <v/>
      </c>
      <c r="H1565" s="150" t="str">
        <f t="shared" si="147"/>
        <v/>
      </c>
      <c r="I1565" s="432"/>
      <c r="S1565" s="146" t="str">
        <f t="shared" si="148"/>
        <v/>
      </c>
    </row>
    <row r="1566" spans="1:19" x14ac:dyDescent="0.45">
      <c r="A1566" s="144" t="str">
        <f t="shared" si="149"/>
        <v/>
      </c>
      <c r="B1566" s="143" t="str">
        <f t="shared" si="150"/>
        <v/>
      </c>
      <c r="C1566" s="143" t="str">
        <f>IF(A1566="","",IF(COUNTIF($B$2:B1565,B1566)&gt;0,"⚠ DUPLICATE","OK"))</f>
        <v/>
      </c>
      <c r="D1566" s="146" t="str">
        <f>IF($A1566="","",IF(ISNA(_xlfn.XLOOKUP(TRIM($A1566),MASTER_Workers!$B$2:$B$474,MASTER_Workers!$B$2:$B$600)),"Master Missing","OK"))</f>
        <v/>
      </c>
      <c r="E1566" s="146" t="str">
        <f>IF(A1566="","",IF(COUNTIF(Month_Engine!B:B,TRIM(J1566))&gt;0,"OK","Missing"))</f>
        <v/>
      </c>
      <c r="F1566" s="146" t="str">
        <f t="shared" si="151"/>
        <v/>
      </c>
      <c r="G1566" s="146" t="str">
        <f t="shared" si="152"/>
        <v/>
      </c>
      <c r="H1566" s="150" t="str">
        <f t="shared" si="147"/>
        <v/>
      </c>
      <c r="I1566" s="432"/>
      <c r="S1566" s="146" t="str">
        <f t="shared" si="148"/>
        <v/>
      </c>
    </row>
    <row r="1567" spans="1:19" x14ac:dyDescent="0.45">
      <c r="A1567" s="144" t="str">
        <f t="shared" si="149"/>
        <v/>
      </c>
      <c r="B1567" s="143" t="str">
        <f t="shared" si="150"/>
        <v/>
      </c>
      <c r="C1567" s="143" t="str">
        <f>IF(A1567="","",IF(COUNTIF($B$2:B1566,B1567)&gt;0,"⚠ DUPLICATE","OK"))</f>
        <v/>
      </c>
      <c r="D1567" s="146" t="str">
        <f>IF($A1567="","",IF(ISNA(_xlfn.XLOOKUP(TRIM($A1567),MASTER_Workers!$B$2:$B$474,MASTER_Workers!$B$2:$B$600)),"Master Missing","OK"))</f>
        <v/>
      </c>
      <c r="E1567" s="146" t="str">
        <f>IF(A1567="","",IF(COUNTIF(Month_Engine!B:B,TRIM(J1567))&gt;0,"OK","Missing"))</f>
        <v/>
      </c>
      <c r="F1567" s="146" t="str">
        <f t="shared" si="151"/>
        <v/>
      </c>
      <c r="G1567" s="146" t="str">
        <f t="shared" si="152"/>
        <v/>
      </c>
      <c r="H1567" s="150" t="str">
        <f t="shared" si="147"/>
        <v/>
      </c>
      <c r="I1567" s="432"/>
      <c r="S1567" s="146" t="str">
        <f t="shared" si="148"/>
        <v/>
      </c>
    </row>
    <row r="1568" spans="1:19" x14ac:dyDescent="0.45">
      <c r="A1568" s="144" t="str">
        <f t="shared" si="149"/>
        <v/>
      </c>
      <c r="B1568" s="143" t="str">
        <f t="shared" si="150"/>
        <v/>
      </c>
      <c r="C1568" s="143" t="str">
        <f>IF(A1568="","",IF(COUNTIF($B$2:B1567,B1568)&gt;0,"⚠ DUPLICATE","OK"))</f>
        <v/>
      </c>
      <c r="D1568" s="146" t="str">
        <f>IF($A1568="","",IF(ISNA(_xlfn.XLOOKUP(TRIM($A1568),MASTER_Workers!$B$2:$B$474,MASTER_Workers!$B$2:$B$600)),"Master Missing","OK"))</f>
        <v/>
      </c>
      <c r="E1568" s="146" t="str">
        <f>IF(A1568="","",IF(COUNTIF(Month_Engine!B:B,TRIM(J1568))&gt;0,"OK","Missing"))</f>
        <v/>
      </c>
      <c r="F1568" s="146" t="str">
        <f t="shared" si="151"/>
        <v/>
      </c>
      <c r="G1568" s="146" t="str">
        <f t="shared" si="152"/>
        <v/>
      </c>
      <c r="H1568" s="150" t="str">
        <f t="shared" si="147"/>
        <v/>
      </c>
      <c r="I1568" s="432"/>
      <c r="S1568" s="146" t="str">
        <f t="shared" si="148"/>
        <v/>
      </c>
    </row>
    <row r="1569" spans="1:19" x14ac:dyDescent="0.45">
      <c r="A1569" s="144" t="str">
        <f t="shared" si="149"/>
        <v/>
      </c>
      <c r="B1569" s="143" t="str">
        <f t="shared" si="150"/>
        <v/>
      </c>
      <c r="C1569" s="143" t="str">
        <f>IF(A1569="","",IF(COUNTIF($B$2:B1568,B1569)&gt;0,"⚠ DUPLICATE","OK"))</f>
        <v/>
      </c>
      <c r="D1569" s="146" t="str">
        <f>IF($A1569="","",IF(ISNA(_xlfn.XLOOKUP(TRIM($A1569),MASTER_Workers!$B$2:$B$474,MASTER_Workers!$B$2:$B$600)),"Master Missing","OK"))</f>
        <v/>
      </c>
      <c r="E1569" s="146" t="str">
        <f>IF(A1569="","",IF(COUNTIF(Month_Engine!B:B,TRIM(J1569))&gt;0,"OK","Missing"))</f>
        <v/>
      </c>
      <c r="F1569" s="146" t="str">
        <f t="shared" si="151"/>
        <v/>
      </c>
      <c r="G1569" s="146" t="str">
        <f t="shared" si="152"/>
        <v/>
      </c>
      <c r="H1569" s="150" t="str">
        <f t="shared" si="147"/>
        <v/>
      </c>
      <c r="I1569" s="432"/>
      <c r="S1569" s="146" t="str">
        <f t="shared" si="148"/>
        <v/>
      </c>
    </row>
    <row r="1570" spans="1:19" x14ac:dyDescent="0.45">
      <c r="A1570" s="144" t="str">
        <f t="shared" si="149"/>
        <v/>
      </c>
      <c r="B1570" s="143" t="str">
        <f t="shared" si="150"/>
        <v/>
      </c>
      <c r="C1570" s="143" t="str">
        <f>IF(A1570="","",IF(COUNTIF($B$2:B1569,B1570)&gt;0,"⚠ DUPLICATE","OK"))</f>
        <v/>
      </c>
      <c r="D1570" s="146" t="str">
        <f>IF($A1570="","",IF(ISNA(_xlfn.XLOOKUP(TRIM($A1570),MASTER_Workers!$B$2:$B$474,MASTER_Workers!$B$2:$B$600)),"Master Missing","OK"))</f>
        <v/>
      </c>
      <c r="E1570" s="146" t="str">
        <f>IF(A1570="","",IF(COUNTIF(Month_Engine!B:B,TRIM(J1570))&gt;0,"OK","Missing"))</f>
        <v/>
      </c>
      <c r="F1570" s="146" t="str">
        <f t="shared" si="151"/>
        <v/>
      </c>
      <c r="G1570" s="146" t="str">
        <f t="shared" si="152"/>
        <v/>
      </c>
      <c r="H1570" s="150" t="str">
        <f t="shared" si="147"/>
        <v/>
      </c>
      <c r="I1570" s="432"/>
      <c r="S1570" s="146" t="str">
        <f t="shared" si="148"/>
        <v/>
      </c>
    </row>
    <row r="1571" spans="1:19" x14ac:dyDescent="0.45">
      <c r="A1571" s="144" t="str">
        <f t="shared" si="149"/>
        <v/>
      </c>
      <c r="B1571" s="143" t="str">
        <f t="shared" si="150"/>
        <v/>
      </c>
      <c r="C1571" s="143" t="str">
        <f>IF(A1571="","",IF(COUNTIF($B$2:B1570,B1571)&gt;0,"⚠ DUPLICATE","OK"))</f>
        <v/>
      </c>
      <c r="D1571" s="146" t="str">
        <f>IF($A1571="","",IF(ISNA(_xlfn.XLOOKUP(TRIM($A1571),MASTER_Workers!$B$2:$B$474,MASTER_Workers!$B$2:$B$600)),"Master Missing","OK"))</f>
        <v/>
      </c>
      <c r="E1571" s="146" t="str">
        <f>IF(A1571="","",IF(COUNTIF(Month_Engine!B:B,TRIM(J1571))&gt;0,"OK","Missing"))</f>
        <v/>
      </c>
      <c r="F1571" s="146" t="str">
        <f t="shared" si="151"/>
        <v/>
      </c>
      <c r="G1571" s="146" t="str">
        <f t="shared" si="152"/>
        <v/>
      </c>
      <c r="H1571" s="150" t="str">
        <f t="shared" si="147"/>
        <v/>
      </c>
      <c r="I1571" s="432"/>
      <c r="S1571" s="146" t="str">
        <f t="shared" si="148"/>
        <v/>
      </c>
    </row>
    <row r="1572" spans="1:19" x14ac:dyDescent="0.45">
      <c r="A1572" s="144" t="str">
        <f t="shared" si="149"/>
        <v/>
      </c>
      <c r="B1572" s="143" t="str">
        <f t="shared" si="150"/>
        <v/>
      </c>
      <c r="C1572" s="143" t="str">
        <f>IF(A1572="","",IF(COUNTIF($B$2:B1571,B1572)&gt;0,"⚠ DUPLICATE","OK"))</f>
        <v/>
      </c>
      <c r="D1572" s="146" t="str">
        <f>IF($A1572="","",IF(ISNA(_xlfn.XLOOKUP(TRIM($A1572),MASTER_Workers!$B$2:$B$474,MASTER_Workers!$B$2:$B$600)),"Master Missing","OK"))</f>
        <v/>
      </c>
      <c r="E1572" s="146" t="str">
        <f>IF(A1572="","",IF(COUNTIF(Month_Engine!B:B,TRIM(J1572))&gt;0,"OK","Missing"))</f>
        <v/>
      </c>
      <c r="F1572" s="146" t="str">
        <f t="shared" si="151"/>
        <v/>
      </c>
      <c r="G1572" s="146" t="str">
        <f t="shared" si="152"/>
        <v/>
      </c>
      <c r="H1572" s="150" t="str">
        <f t="shared" si="147"/>
        <v/>
      </c>
      <c r="I1572" s="432"/>
      <c r="S1572" s="146" t="str">
        <f t="shared" si="148"/>
        <v/>
      </c>
    </row>
    <row r="1573" spans="1:19" x14ac:dyDescent="0.45">
      <c r="A1573" s="144" t="str">
        <f t="shared" si="149"/>
        <v/>
      </c>
      <c r="B1573" s="143" t="str">
        <f t="shared" si="150"/>
        <v/>
      </c>
      <c r="C1573" s="143" t="str">
        <f>IF(A1573="","",IF(COUNTIF($B$2:B1572,B1573)&gt;0,"⚠ DUPLICATE","OK"))</f>
        <v/>
      </c>
      <c r="D1573" s="146" t="str">
        <f>IF($A1573="","",IF(ISNA(_xlfn.XLOOKUP(TRIM($A1573),MASTER_Workers!$B$2:$B$474,MASTER_Workers!$B$2:$B$600)),"Master Missing","OK"))</f>
        <v/>
      </c>
      <c r="E1573" s="146" t="str">
        <f>IF(A1573="","",IF(COUNTIF(Month_Engine!B:B,TRIM(J1573))&gt;0,"OK","Missing"))</f>
        <v/>
      </c>
      <c r="F1573" s="146" t="str">
        <f t="shared" si="151"/>
        <v/>
      </c>
      <c r="G1573" s="146" t="str">
        <f t="shared" si="152"/>
        <v/>
      </c>
      <c r="H1573" s="150" t="str">
        <f t="shared" si="147"/>
        <v/>
      </c>
      <c r="I1573" s="432"/>
      <c r="S1573" s="146" t="str">
        <f t="shared" si="148"/>
        <v/>
      </c>
    </row>
    <row r="1574" spans="1:19" x14ac:dyDescent="0.45">
      <c r="A1574" s="144" t="str">
        <f t="shared" si="149"/>
        <v/>
      </c>
      <c r="B1574" s="143" t="str">
        <f t="shared" si="150"/>
        <v/>
      </c>
      <c r="C1574" s="143" t="str">
        <f>IF(A1574="","",IF(COUNTIF($B$2:B1573,B1574)&gt;0,"⚠ DUPLICATE","OK"))</f>
        <v/>
      </c>
      <c r="D1574" s="146" t="str">
        <f>IF($A1574="","",IF(ISNA(_xlfn.XLOOKUP(TRIM($A1574),MASTER_Workers!$B$2:$B$474,MASTER_Workers!$B$2:$B$600)),"Master Missing","OK"))</f>
        <v/>
      </c>
      <c r="E1574" s="146" t="str">
        <f>IF(A1574="","",IF(COUNTIF(Month_Engine!B:B,TRIM(J1574))&gt;0,"OK","Missing"))</f>
        <v/>
      </c>
      <c r="F1574" s="146" t="str">
        <f t="shared" si="151"/>
        <v/>
      </c>
      <c r="G1574" s="146" t="str">
        <f t="shared" si="152"/>
        <v/>
      </c>
      <c r="H1574" s="150" t="str">
        <f t="shared" si="147"/>
        <v/>
      </c>
      <c r="I1574" s="432"/>
      <c r="S1574" s="146" t="str">
        <f t="shared" si="148"/>
        <v/>
      </c>
    </row>
    <row r="1575" spans="1:19" x14ac:dyDescent="0.45">
      <c r="A1575" s="144" t="str">
        <f t="shared" si="149"/>
        <v/>
      </c>
      <c r="B1575" s="143" t="str">
        <f t="shared" si="150"/>
        <v/>
      </c>
      <c r="C1575" s="143" t="str">
        <f>IF(A1575="","",IF(COUNTIF($B$2:B1574,B1575)&gt;0,"⚠ DUPLICATE","OK"))</f>
        <v/>
      </c>
      <c r="D1575" s="146" t="str">
        <f>IF($A1575="","",IF(ISNA(_xlfn.XLOOKUP(TRIM($A1575),MASTER_Workers!$B$2:$B$474,MASTER_Workers!$B$2:$B$600)),"Master Missing","OK"))</f>
        <v/>
      </c>
      <c r="E1575" s="146" t="str">
        <f>IF(A1575="","",IF(COUNTIF(Month_Engine!B:B,TRIM(J1575))&gt;0,"OK","Missing"))</f>
        <v/>
      </c>
      <c r="F1575" s="146" t="str">
        <f t="shared" si="151"/>
        <v/>
      </c>
      <c r="G1575" s="146" t="str">
        <f t="shared" si="152"/>
        <v/>
      </c>
      <c r="H1575" s="150" t="str">
        <f t="shared" si="147"/>
        <v/>
      </c>
      <c r="I1575" s="432"/>
      <c r="S1575" s="146" t="str">
        <f t="shared" si="148"/>
        <v/>
      </c>
    </row>
    <row r="1576" spans="1:19" x14ac:dyDescent="0.45">
      <c r="A1576" s="144" t="str">
        <f t="shared" si="149"/>
        <v/>
      </c>
      <c r="B1576" s="143" t="str">
        <f t="shared" si="150"/>
        <v/>
      </c>
      <c r="C1576" s="143" t="str">
        <f>IF(A1576="","",IF(COUNTIF($B$2:B1575,B1576)&gt;0,"⚠ DUPLICATE","OK"))</f>
        <v/>
      </c>
      <c r="D1576" s="146" t="str">
        <f>IF($A1576="","",IF(ISNA(_xlfn.XLOOKUP(TRIM($A1576),MASTER_Workers!$B$2:$B$474,MASTER_Workers!$B$2:$B$600)),"Master Missing","OK"))</f>
        <v/>
      </c>
      <c r="E1576" s="146" t="str">
        <f>IF(A1576="","",IF(COUNTIF(Month_Engine!B:B,TRIM(J1576))&gt;0,"OK","Missing"))</f>
        <v/>
      </c>
      <c r="F1576" s="146" t="str">
        <f t="shared" si="151"/>
        <v/>
      </c>
      <c r="G1576" s="146" t="str">
        <f t="shared" si="152"/>
        <v/>
      </c>
      <c r="H1576" s="150" t="str">
        <f t="shared" si="147"/>
        <v/>
      </c>
      <c r="I1576" s="432"/>
      <c r="S1576" s="146" t="str">
        <f t="shared" si="148"/>
        <v/>
      </c>
    </row>
    <row r="1577" spans="1:19" x14ac:dyDescent="0.45">
      <c r="A1577" s="144" t="str">
        <f t="shared" si="149"/>
        <v/>
      </c>
      <c r="B1577" s="143" t="str">
        <f t="shared" si="150"/>
        <v/>
      </c>
      <c r="C1577" s="143" t="str">
        <f>IF(A1577="","",IF(COUNTIF($B$2:B1576,B1577)&gt;0,"⚠ DUPLICATE","OK"))</f>
        <v/>
      </c>
      <c r="D1577" s="146" t="str">
        <f>IF($A1577="","",IF(ISNA(_xlfn.XLOOKUP(TRIM($A1577),MASTER_Workers!$B$2:$B$474,MASTER_Workers!$B$2:$B$600)),"Master Missing","OK"))</f>
        <v/>
      </c>
      <c r="E1577" s="146" t="str">
        <f>IF(A1577="","",IF(COUNTIF(Month_Engine!B:B,TRIM(J1577))&gt;0,"OK","Missing"))</f>
        <v/>
      </c>
      <c r="F1577" s="146" t="str">
        <f t="shared" si="151"/>
        <v/>
      </c>
      <c r="G1577" s="146" t="str">
        <f t="shared" si="152"/>
        <v/>
      </c>
      <c r="H1577" s="150" t="str">
        <f t="shared" si="147"/>
        <v/>
      </c>
      <c r="I1577" s="432"/>
      <c r="S1577" s="146" t="str">
        <f t="shared" si="148"/>
        <v/>
      </c>
    </row>
    <row r="1578" spans="1:19" x14ac:dyDescent="0.45">
      <c r="A1578" s="144" t="str">
        <f t="shared" si="149"/>
        <v/>
      </c>
      <c r="B1578" s="143" t="str">
        <f t="shared" si="150"/>
        <v/>
      </c>
      <c r="C1578" s="143" t="str">
        <f>IF(A1578="","",IF(COUNTIF($B$2:B1577,B1578)&gt;0,"⚠ DUPLICATE","OK"))</f>
        <v/>
      </c>
      <c r="D1578" s="146" t="str">
        <f>IF($A1578="","",IF(ISNA(_xlfn.XLOOKUP(TRIM($A1578),MASTER_Workers!$B$2:$B$474,MASTER_Workers!$B$2:$B$600)),"Master Missing","OK"))</f>
        <v/>
      </c>
      <c r="E1578" s="146" t="str">
        <f>IF(A1578="","",IF(COUNTIF(Month_Engine!B:B,TRIM(J1578))&gt;0,"OK","Missing"))</f>
        <v/>
      </c>
      <c r="F1578" s="146" t="str">
        <f t="shared" si="151"/>
        <v/>
      </c>
      <c r="G1578" s="146" t="str">
        <f t="shared" si="152"/>
        <v/>
      </c>
      <c r="H1578" s="150" t="str">
        <f t="shared" si="147"/>
        <v/>
      </c>
      <c r="I1578" s="432"/>
      <c r="S1578" s="146" t="str">
        <f t="shared" si="148"/>
        <v/>
      </c>
    </row>
    <row r="1579" spans="1:19" x14ac:dyDescent="0.45">
      <c r="A1579" s="144" t="str">
        <f t="shared" si="149"/>
        <v/>
      </c>
      <c r="B1579" s="143" t="str">
        <f t="shared" si="150"/>
        <v/>
      </c>
      <c r="C1579" s="143" t="str">
        <f>IF(A1579="","",IF(COUNTIF($B$2:B1578,B1579)&gt;0,"⚠ DUPLICATE","OK"))</f>
        <v/>
      </c>
      <c r="D1579" s="146" t="str">
        <f>IF($A1579="","",IF(ISNA(_xlfn.XLOOKUP(TRIM($A1579),MASTER_Workers!$B$2:$B$474,MASTER_Workers!$B$2:$B$600)),"Master Missing","OK"))</f>
        <v/>
      </c>
      <c r="E1579" s="146" t="str">
        <f>IF(A1579="","",IF(COUNTIF(Month_Engine!B:B,TRIM(J1579))&gt;0,"OK","Missing"))</f>
        <v/>
      </c>
      <c r="F1579" s="146" t="str">
        <f t="shared" si="151"/>
        <v/>
      </c>
      <c r="G1579" s="146" t="str">
        <f t="shared" si="152"/>
        <v/>
      </c>
      <c r="H1579" s="150" t="str">
        <f t="shared" si="147"/>
        <v/>
      </c>
      <c r="I1579" s="432"/>
      <c r="S1579" s="146" t="str">
        <f t="shared" si="148"/>
        <v/>
      </c>
    </row>
    <row r="1580" spans="1:19" x14ac:dyDescent="0.45">
      <c r="A1580" s="144" t="str">
        <f t="shared" si="149"/>
        <v/>
      </c>
      <c r="B1580" s="143" t="str">
        <f t="shared" si="150"/>
        <v/>
      </c>
      <c r="C1580" s="143" t="str">
        <f>IF(A1580="","",IF(COUNTIF($B$2:B1579,B1580)&gt;0,"⚠ DUPLICATE","OK"))</f>
        <v/>
      </c>
      <c r="D1580" s="146" t="str">
        <f>IF($A1580="","",IF(ISNA(_xlfn.XLOOKUP(TRIM($A1580),MASTER_Workers!$B$2:$B$474,MASTER_Workers!$B$2:$B$600)),"Master Missing","OK"))</f>
        <v/>
      </c>
      <c r="E1580" s="146" t="str">
        <f>IF(A1580="","",IF(COUNTIF(Month_Engine!B:B,TRIM(J1580))&gt;0,"OK","Missing"))</f>
        <v/>
      </c>
      <c r="F1580" s="146" t="str">
        <f t="shared" si="151"/>
        <v/>
      </c>
      <c r="G1580" s="146" t="str">
        <f t="shared" si="152"/>
        <v/>
      </c>
      <c r="H1580" s="150" t="str">
        <f t="shared" si="147"/>
        <v/>
      </c>
      <c r="I1580" s="432"/>
      <c r="S1580" s="146" t="str">
        <f t="shared" si="148"/>
        <v/>
      </c>
    </row>
    <row r="1581" spans="1:19" x14ac:dyDescent="0.45">
      <c r="A1581" s="144" t="str">
        <f t="shared" si="149"/>
        <v/>
      </c>
      <c r="B1581" s="143" t="str">
        <f t="shared" si="150"/>
        <v/>
      </c>
      <c r="C1581" s="143" t="str">
        <f>IF(A1581="","",IF(COUNTIF($B$2:B1580,B1581)&gt;0,"⚠ DUPLICATE","OK"))</f>
        <v/>
      </c>
      <c r="D1581" s="146" t="str">
        <f>IF($A1581="","",IF(ISNA(_xlfn.XLOOKUP(TRIM($A1581),MASTER_Workers!$B$2:$B$474,MASTER_Workers!$B$2:$B$600)),"Master Missing","OK"))</f>
        <v/>
      </c>
      <c r="E1581" s="146" t="str">
        <f>IF(A1581="","",IF(COUNTIF(Month_Engine!B:B,TRIM(J1581))&gt;0,"OK","Missing"))</f>
        <v/>
      </c>
      <c r="F1581" s="146" t="str">
        <f t="shared" si="151"/>
        <v/>
      </c>
      <c r="G1581" s="146" t="str">
        <f t="shared" si="152"/>
        <v/>
      </c>
      <c r="H1581" s="150" t="str">
        <f t="shared" si="147"/>
        <v/>
      </c>
      <c r="I1581" s="432"/>
      <c r="S1581" s="146" t="str">
        <f t="shared" si="148"/>
        <v/>
      </c>
    </row>
    <row r="1582" spans="1:19" x14ac:dyDescent="0.45">
      <c r="A1582" s="144" t="str">
        <f t="shared" si="149"/>
        <v/>
      </c>
      <c r="B1582" s="143" t="str">
        <f t="shared" si="150"/>
        <v/>
      </c>
      <c r="C1582" s="143" t="str">
        <f>IF(A1582="","",IF(COUNTIF($B$2:B1581,B1582)&gt;0,"⚠ DUPLICATE","OK"))</f>
        <v/>
      </c>
      <c r="D1582" s="146" t="str">
        <f>IF($A1582="","",IF(ISNA(_xlfn.XLOOKUP(TRIM($A1582),MASTER_Workers!$B$2:$B$474,MASTER_Workers!$B$2:$B$600)),"Master Missing","OK"))</f>
        <v/>
      </c>
      <c r="E1582" s="146" t="str">
        <f>IF(A1582="","",IF(COUNTIF(Month_Engine!B:B,TRIM(J1582))&gt;0,"OK","Missing"))</f>
        <v/>
      </c>
      <c r="F1582" s="146" t="str">
        <f t="shared" si="151"/>
        <v/>
      </c>
      <c r="G1582" s="146" t="str">
        <f t="shared" si="152"/>
        <v/>
      </c>
      <c r="H1582" s="150" t="str">
        <f t="shared" si="147"/>
        <v/>
      </c>
      <c r="I1582" s="432"/>
      <c r="S1582" s="146" t="str">
        <f t="shared" si="148"/>
        <v/>
      </c>
    </row>
    <row r="1583" spans="1:19" x14ac:dyDescent="0.45">
      <c r="A1583" s="144" t="str">
        <f t="shared" si="149"/>
        <v/>
      </c>
      <c r="B1583" s="143" t="str">
        <f t="shared" si="150"/>
        <v/>
      </c>
      <c r="C1583" s="143" t="str">
        <f>IF(A1583="","",IF(COUNTIF($B$2:B1582,B1583)&gt;0,"⚠ DUPLICATE","OK"))</f>
        <v/>
      </c>
      <c r="D1583" s="146" t="str">
        <f>IF($A1583="","",IF(ISNA(_xlfn.XLOOKUP(TRIM($A1583),MASTER_Workers!$B$2:$B$474,MASTER_Workers!$B$2:$B$600)),"Master Missing","OK"))</f>
        <v/>
      </c>
      <c r="E1583" s="146" t="str">
        <f>IF(A1583="","",IF(COUNTIF(Month_Engine!B:B,TRIM(J1583))&gt;0,"OK","Missing"))</f>
        <v/>
      </c>
      <c r="F1583" s="146" t="str">
        <f t="shared" si="151"/>
        <v/>
      </c>
      <c r="G1583" s="146" t="str">
        <f t="shared" si="152"/>
        <v/>
      </c>
      <c r="H1583" s="150" t="str">
        <f t="shared" si="147"/>
        <v/>
      </c>
      <c r="I1583" s="432"/>
      <c r="S1583" s="146" t="str">
        <f t="shared" si="148"/>
        <v/>
      </c>
    </row>
    <row r="1584" spans="1:19" x14ac:dyDescent="0.45">
      <c r="A1584" s="144" t="str">
        <f t="shared" si="149"/>
        <v/>
      </c>
      <c r="B1584" s="143" t="str">
        <f t="shared" si="150"/>
        <v/>
      </c>
      <c r="C1584" s="143" t="str">
        <f>IF(A1584="","",IF(COUNTIF($B$2:B1583,B1584)&gt;0,"⚠ DUPLICATE","OK"))</f>
        <v/>
      </c>
      <c r="D1584" s="146" t="str">
        <f>IF($A1584="","",IF(ISNA(_xlfn.XLOOKUP(TRIM($A1584),MASTER_Workers!$B$2:$B$474,MASTER_Workers!$B$2:$B$600)),"Master Missing","OK"))</f>
        <v/>
      </c>
      <c r="E1584" s="146" t="str">
        <f>IF(A1584="","",IF(COUNTIF(Month_Engine!B:B,TRIM(J1584))&gt;0,"OK","Missing"))</f>
        <v/>
      </c>
      <c r="F1584" s="146" t="str">
        <f t="shared" si="151"/>
        <v/>
      </c>
      <c r="G1584" s="146" t="str">
        <f t="shared" si="152"/>
        <v/>
      </c>
      <c r="H1584" s="150" t="str">
        <f t="shared" si="147"/>
        <v/>
      </c>
      <c r="I1584" s="432"/>
      <c r="S1584" s="146" t="str">
        <f t="shared" si="148"/>
        <v/>
      </c>
    </row>
    <row r="1585" spans="1:19" x14ac:dyDescent="0.45">
      <c r="A1585" s="144" t="str">
        <f t="shared" si="149"/>
        <v/>
      </c>
      <c r="B1585" s="143" t="str">
        <f t="shared" si="150"/>
        <v/>
      </c>
      <c r="C1585" s="143" t="str">
        <f>IF(A1585="","",IF(COUNTIF($B$2:B1584,B1585)&gt;0,"⚠ DUPLICATE","OK"))</f>
        <v/>
      </c>
      <c r="D1585" s="146" t="str">
        <f>IF($A1585="","",IF(ISNA(_xlfn.XLOOKUP(TRIM($A1585),MASTER_Workers!$B$2:$B$474,MASTER_Workers!$B$2:$B$600)),"Master Missing","OK"))</f>
        <v/>
      </c>
      <c r="E1585" s="146" t="str">
        <f>IF(A1585="","",IF(COUNTIF(Month_Engine!B:B,TRIM(J1585))&gt;0,"OK","Missing"))</f>
        <v/>
      </c>
      <c r="F1585" s="146" t="str">
        <f t="shared" si="151"/>
        <v/>
      </c>
      <c r="G1585" s="146" t="str">
        <f t="shared" si="152"/>
        <v/>
      </c>
      <c r="H1585" s="150" t="str">
        <f t="shared" si="147"/>
        <v/>
      </c>
      <c r="I1585" s="432"/>
      <c r="S1585" s="146" t="str">
        <f t="shared" si="148"/>
        <v/>
      </c>
    </row>
    <row r="1586" spans="1:19" x14ac:dyDescent="0.45">
      <c r="A1586" s="144" t="str">
        <f t="shared" si="149"/>
        <v/>
      </c>
      <c r="B1586" s="143" t="str">
        <f t="shared" si="150"/>
        <v/>
      </c>
      <c r="C1586" s="143" t="str">
        <f>IF(A1586="","",IF(COUNTIF($B$2:B1585,B1586)&gt;0,"⚠ DUPLICATE","OK"))</f>
        <v/>
      </c>
      <c r="D1586" s="146" t="str">
        <f>IF($A1586="","",IF(ISNA(_xlfn.XLOOKUP(TRIM($A1586),MASTER_Workers!$B$2:$B$474,MASTER_Workers!$B$2:$B$600)),"Master Missing","OK"))</f>
        <v/>
      </c>
      <c r="E1586" s="146" t="str">
        <f>IF(A1586="","",IF(COUNTIF(Month_Engine!B:B,TRIM(J1586))&gt;0,"OK","Missing"))</f>
        <v/>
      </c>
      <c r="F1586" s="146" t="str">
        <f t="shared" si="151"/>
        <v/>
      </c>
      <c r="G1586" s="146" t="str">
        <f t="shared" si="152"/>
        <v/>
      </c>
      <c r="H1586" s="150" t="str">
        <f t="shared" si="147"/>
        <v/>
      </c>
      <c r="I1586" s="432"/>
      <c r="S1586" s="146" t="str">
        <f t="shared" si="148"/>
        <v/>
      </c>
    </row>
    <row r="1587" spans="1:19" x14ac:dyDescent="0.45">
      <c r="A1587" s="144" t="str">
        <f t="shared" si="149"/>
        <v/>
      </c>
      <c r="B1587" s="143" t="str">
        <f t="shared" si="150"/>
        <v/>
      </c>
      <c r="C1587" s="143" t="str">
        <f>IF(A1587="","",IF(COUNTIF($B$2:B1586,B1587)&gt;0,"⚠ DUPLICATE","OK"))</f>
        <v/>
      </c>
      <c r="D1587" s="146" t="str">
        <f>IF($A1587="","",IF(ISNA(_xlfn.XLOOKUP(TRIM($A1587),MASTER_Workers!$B$2:$B$474,MASTER_Workers!$B$2:$B$600)),"Master Missing","OK"))</f>
        <v/>
      </c>
      <c r="E1587" s="146" t="str">
        <f>IF(A1587="","",IF(COUNTIF(Month_Engine!B:B,TRIM(J1587))&gt;0,"OK","Missing"))</f>
        <v/>
      </c>
      <c r="F1587" s="146" t="str">
        <f t="shared" si="151"/>
        <v/>
      </c>
      <c r="G1587" s="146" t="str">
        <f t="shared" si="152"/>
        <v/>
      </c>
      <c r="H1587" s="150" t="str">
        <f t="shared" si="147"/>
        <v/>
      </c>
      <c r="I1587" s="432"/>
      <c r="S1587" s="146" t="str">
        <f t="shared" si="148"/>
        <v/>
      </c>
    </row>
    <row r="1588" spans="1:19" x14ac:dyDescent="0.45">
      <c r="A1588" s="144" t="str">
        <f t="shared" si="149"/>
        <v/>
      </c>
      <c r="B1588" s="143" t="str">
        <f t="shared" si="150"/>
        <v/>
      </c>
      <c r="C1588" s="143" t="str">
        <f>IF(A1588="","",IF(COUNTIF($B$2:B1587,B1588)&gt;0,"⚠ DUPLICATE","OK"))</f>
        <v/>
      </c>
      <c r="D1588" s="146" t="str">
        <f>IF($A1588="","",IF(ISNA(_xlfn.XLOOKUP(TRIM($A1588),MASTER_Workers!$B$2:$B$474,MASTER_Workers!$B$2:$B$600)),"Master Missing","OK"))</f>
        <v/>
      </c>
      <c r="E1588" s="146" t="str">
        <f>IF(A1588="","",IF(COUNTIF(Month_Engine!B:B,TRIM(J1588))&gt;0,"OK","Missing"))</f>
        <v/>
      </c>
      <c r="F1588" s="146" t="str">
        <f t="shared" si="151"/>
        <v/>
      </c>
      <c r="G1588" s="146" t="str">
        <f t="shared" si="152"/>
        <v/>
      </c>
      <c r="H1588" s="150" t="str">
        <f t="shared" si="147"/>
        <v/>
      </c>
      <c r="I1588" s="432"/>
      <c r="S1588" s="146" t="str">
        <f t="shared" si="148"/>
        <v/>
      </c>
    </row>
    <row r="1589" spans="1:19" x14ac:dyDescent="0.45">
      <c r="A1589" s="144" t="str">
        <f t="shared" si="149"/>
        <v/>
      </c>
      <c r="B1589" s="143" t="str">
        <f t="shared" si="150"/>
        <v/>
      </c>
      <c r="C1589" s="143" t="str">
        <f>IF(A1589="","",IF(COUNTIF($B$2:B1588,B1589)&gt;0,"⚠ DUPLICATE","OK"))</f>
        <v/>
      </c>
      <c r="D1589" s="146" t="str">
        <f>IF($A1589="","",IF(ISNA(_xlfn.XLOOKUP(TRIM($A1589),MASTER_Workers!$B$2:$B$474,MASTER_Workers!$B$2:$B$600)),"Master Missing","OK"))</f>
        <v/>
      </c>
      <c r="E1589" s="146" t="str">
        <f>IF(A1589="","",IF(COUNTIF(Month_Engine!B:B,TRIM(J1589))&gt;0,"OK","Missing"))</f>
        <v/>
      </c>
      <c r="F1589" s="146" t="str">
        <f t="shared" si="151"/>
        <v/>
      </c>
      <c r="G1589" s="146" t="str">
        <f t="shared" si="152"/>
        <v/>
      </c>
      <c r="H1589" s="150" t="str">
        <f t="shared" si="147"/>
        <v/>
      </c>
      <c r="I1589" s="432"/>
      <c r="S1589" s="146" t="str">
        <f t="shared" si="148"/>
        <v/>
      </c>
    </row>
    <row r="1590" spans="1:19" x14ac:dyDescent="0.45">
      <c r="A1590" s="144" t="str">
        <f t="shared" si="149"/>
        <v/>
      </c>
      <c r="B1590" s="143" t="str">
        <f t="shared" si="150"/>
        <v/>
      </c>
      <c r="C1590" s="143" t="str">
        <f>IF(A1590="","",IF(COUNTIF($B$2:B1589,B1590)&gt;0,"⚠ DUPLICATE","OK"))</f>
        <v/>
      </c>
      <c r="D1590" s="146" t="str">
        <f>IF($A1590="","",IF(ISNA(_xlfn.XLOOKUP(TRIM($A1590),MASTER_Workers!$B$2:$B$474,MASTER_Workers!$B$2:$B$600)),"Master Missing","OK"))</f>
        <v/>
      </c>
      <c r="E1590" s="146" t="str">
        <f>IF(A1590="","",IF(COUNTIF(Month_Engine!B:B,TRIM(J1590))&gt;0,"OK","Missing"))</f>
        <v/>
      </c>
      <c r="F1590" s="146" t="str">
        <f t="shared" si="151"/>
        <v/>
      </c>
      <c r="G1590" s="146" t="str">
        <f t="shared" si="152"/>
        <v/>
      </c>
      <c r="H1590" s="150" t="str">
        <f t="shared" si="147"/>
        <v/>
      </c>
      <c r="I1590" s="432"/>
      <c r="S1590" s="146" t="str">
        <f t="shared" si="148"/>
        <v/>
      </c>
    </row>
    <row r="1591" spans="1:19" x14ac:dyDescent="0.45">
      <c r="A1591" s="144" t="str">
        <f t="shared" si="149"/>
        <v/>
      </c>
      <c r="B1591" s="143" t="str">
        <f t="shared" si="150"/>
        <v/>
      </c>
      <c r="C1591" s="143" t="str">
        <f>IF(A1591="","",IF(COUNTIF($B$2:B1590,B1591)&gt;0,"⚠ DUPLICATE","OK"))</f>
        <v/>
      </c>
      <c r="D1591" s="146" t="str">
        <f>IF($A1591="","",IF(ISNA(_xlfn.XLOOKUP(TRIM($A1591),MASTER_Workers!$B$2:$B$474,MASTER_Workers!$B$2:$B$600)),"Master Missing","OK"))</f>
        <v/>
      </c>
      <c r="E1591" s="146" t="str">
        <f>IF(A1591="","",IF(COUNTIF(Month_Engine!B:B,TRIM(J1591))&gt;0,"OK","Missing"))</f>
        <v/>
      </c>
      <c r="F1591" s="146" t="str">
        <f t="shared" si="151"/>
        <v/>
      </c>
      <c r="G1591" s="146" t="str">
        <f t="shared" si="152"/>
        <v/>
      </c>
      <c r="H1591" s="150" t="str">
        <f t="shared" si="147"/>
        <v/>
      </c>
      <c r="I1591" s="432"/>
      <c r="S1591" s="146" t="str">
        <f t="shared" si="148"/>
        <v/>
      </c>
    </row>
    <row r="1592" spans="1:19" x14ac:dyDescent="0.45">
      <c r="A1592" s="144" t="str">
        <f t="shared" si="149"/>
        <v/>
      </c>
      <c r="B1592" s="143" t="str">
        <f t="shared" si="150"/>
        <v/>
      </c>
      <c r="C1592" s="143" t="str">
        <f>IF(A1592="","",IF(COUNTIF($B$2:B1591,B1592)&gt;0,"⚠ DUPLICATE","OK"))</f>
        <v/>
      </c>
      <c r="D1592" s="146" t="str">
        <f>IF($A1592="","",IF(ISNA(_xlfn.XLOOKUP(TRIM($A1592),MASTER_Workers!$B$2:$B$474,MASTER_Workers!$B$2:$B$600)),"Master Missing","OK"))</f>
        <v/>
      </c>
      <c r="E1592" s="146" t="str">
        <f>IF(A1592="","",IF(COUNTIF(Month_Engine!B:B,TRIM(J1592))&gt;0,"OK","Missing"))</f>
        <v/>
      </c>
      <c r="F1592" s="146" t="str">
        <f t="shared" si="151"/>
        <v/>
      </c>
      <c r="G1592" s="146" t="str">
        <f t="shared" si="152"/>
        <v/>
      </c>
      <c r="H1592" s="150" t="str">
        <f t="shared" si="147"/>
        <v/>
      </c>
      <c r="I1592" s="432"/>
      <c r="S1592" s="146" t="str">
        <f t="shared" si="148"/>
        <v/>
      </c>
    </row>
    <row r="1593" spans="1:19" x14ac:dyDescent="0.45">
      <c r="A1593" s="144" t="str">
        <f t="shared" si="149"/>
        <v/>
      </c>
      <c r="B1593" s="143" t="str">
        <f t="shared" si="150"/>
        <v/>
      </c>
      <c r="C1593" s="143" t="str">
        <f>IF(A1593="","",IF(COUNTIF($B$2:B1592,B1593)&gt;0,"⚠ DUPLICATE","OK"))</f>
        <v/>
      </c>
      <c r="D1593" s="146" t="str">
        <f>IF($A1593="","",IF(ISNA(_xlfn.XLOOKUP(TRIM($A1593),MASTER_Workers!$B$2:$B$474,MASTER_Workers!$B$2:$B$600)),"Master Missing","OK"))</f>
        <v/>
      </c>
      <c r="E1593" s="146" t="str">
        <f>IF(A1593="","",IF(COUNTIF(Month_Engine!B:B,TRIM(J1593))&gt;0,"OK","Missing"))</f>
        <v/>
      </c>
      <c r="F1593" s="146" t="str">
        <f t="shared" si="151"/>
        <v/>
      </c>
      <c r="G1593" s="146" t="str">
        <f t="shared" si="152"/>
        <v/>
      </c>
      <c r="H1593" s="150" t="str">
        <f t="shared" si="147"/>
        <v/>
      </c>
      <c r="I1593" s="432"/>
      <c r="S1593" s="146" t="str">
        <f t="shared" si="148"/>
        <v/>
      </c>
    </row>
    <row r="1594" spans="1:19" x14ac:dyDescent="0.45">
      <c r="A1594" s="144" t="str">
        <f t="shared" si="149"/>
        <v/>
      </c>
      <c r="B1594" s="143" t="str">
        <f t="shared" si="150"/>
        <v/>
      </c>
      <c r="C1594" s="143" t="str">
        <f>IF(A1594="","",IF(COUNTIF($B$2:B1593,B1594)&gt;0,"⚠ DUPLICATE","OK"))</f>
        <v/>
      </c>
      <c r="D1594" s="146" t="str">
        <f>IF($A1594="","",IF(ISNA(_xlfn.XLOOKUP(TRIM($A1594),MASTER_Workers!$B$2:$B$474,MASTER_Workers!$B$2:$B$600)),"Master Missing","OK"))</f>
        <v/>
      </c>
      <c r="E1594" s="146" t="str">
        <f>IF(A1594="","",IF(COUNTIF(Month_Engine!B:B,TRIM(J1594))&gt;0,"OK","Missing"))</f>
        <v/>
      </c>
      <c r="F1594" s="146" t="str">
        <f t="shared" si="151"/>
        <v/>
      </c>
      <c r="G1594" s="146" t="str">
        <f t="shared" si="152"/>
        <v/>
      </c>
      <c r="H1594" s="150" t="str">
        <f t="shared" si="147"/>
        <v/>
      </c>
      <c r="I1594" s="432"/>
      <c r="S1594" s="146" t="str">
        <f t="shared" si="148"/>
        <v/>
      </c>
    </row>
    <row r="1595" spans="1:19" x14ac:dyDescent="0.45">
      <c r="A1595" s="144" t="str">
        <f t="shared" si="149"/>
        <v/>
      </c>
      <c r="B1595" s="143" t="str">
        <f t="shared" si="150"/>
        <v/>
      </c>
      <c r="C1595" s="143" t="str">
        <f>IF(A1595="","",IF(COUNTIF($B$2:B1594,B1595)&gt;0,"⚠ DUPLICATE","OK"))</f>
        <v/>
      </c>
      <c r="D1595" s="146" t="str">
        <f>IF($A1595="","",IF(ISNA(_xlfn.XLOOKUP(TRIM($A1595),MASTER_Workers!$B$2:$B$474,MASTER_Workers!$B$2:$B$600)),"Master Missing","OK"))</f>
        <v/>
      </c>
      <c r="E1595" s="146" t="str">
        <f>IF(A1595="","",IF(COUNTIF(Month_Engine!B:B,TRIM(J1595))&gt;0,"OK","Missing"))</f>
        <v/>
      </c>
      <c r="F1595" s="146" t="str">
        <f t="shared" si="151"/>
        <v/>
      </c>
      <c r="G1595" s="146" t="str">
        <f t="shared" si="152"/>
        <v/>
      </c>
      <c r="H1595" s="150" t="str">
        <f t="shared" si="147"/>
        <v/>
      </c>
      <c r="I1595" s="432"/>
      <c r="S1595" s="146" t="str">
        <f t="shared" si="148"/>
        <v/>
      </c>
    </row>
    <row r="1596" spans="1:19" x14ac:dyDescent="0.45">
      <c r="A1596" s="144" t="str">
        <f t="shared" si="149"/>
        <v/>
      </c>
      <c r="B1596" s="143" t="str">
        <f t="shared" si="150"/>
        <v/>
      </c>
      <c r="C1596" s="143" t="str">
        <f>IF(A1596="","",IF(COUNTIF($B$2:B1595,B1596)&gt;0,"⚠ DUPLICATE","OK"))</f>
        <v/>
      </c>
      <c r="D1596" s="146" t="str">
        <f>IF($A1596="","",IF(ISNA(_xlfn.XLOOKUP(TRIM($A1596),MASTER_Workers!$B$2:$B$474,MASTER_Workers!$B$2:$B$600)),"Master Missing","OK"))</f>
        <v/>
      </c>
      <c r="E1596" s="146" t="str">
        <f>IF(A1596="","",IF(COUNTIF(Month_Engine!B:B,TRIM(J1596))&gt;0,"OK","Missing"))</f>
        <v/>
      </c>
      <c r="F1596" s="146" t="str">
        <f t="shared" si="151"/>
        <v/>
      </c>
      <c r="G1596" s="146" t="str">
        <f t="shared" si="152"/>
        <v/>
      </c>
      <c r="H1596" s="150" t="str">
        <f t="shared" si="147"/>
        <v/>
      </c>
      <c r="I1596" s="432"/>
      <c r="S1596" s="146" t="str">
        <f t="shared" si="148"/>
        <v/>
      </c>
    </row>
    <row r="1597" spans="1:19" x14ac:dyDescent="0.45">
      <c r="A1597" s="144" t="str">
        <f t="shared" si="149"/>
        <v/>
      </c>
      <c r="B1597" s="143" t="str">
        <f t="shared" si="150"/>
        <v/>
      </c>
      <c r="C1597" s="143" t="str">
        <f>IF(A1597="","",IF(COUNTIF($B$2:B1596,B1597)&gt;0,"⚠ DUPLICATE","OK"))</f>
        <v/>
      </c>
      <c r="D1597" s="146" t="str">
        <f>IF($A1597="","",IF(ISNA(_xlfn.XLOOKUP(TRIM($A1597),MASTER_Workers!$B$2:$B$474,MASTER_Workers!$B$2:$B$600)),"Master Missing","OK"))</f>
        <v/>
      </c>
      <c r="E1597" s="146" t="str">
        <f>IF(A1597="","",IF(COUNTIF(Month_Engine!B:B,TRIM(J1597))&gt;0,"OK","Missing"))</f>
        <v/>
      </c>
      <c r="F1597" s="146" t="str">
        <f t="shared" si="151"/>
        <v/>
      </c>
      <c r="G1597" s="146" t="str">
        <f t="shared" si="152"/>
        <v/>
      </c>
      <c r="H1597" s="150" t="str">
        <f t="shared" si="147"/>
        <v/>
      </c>
      <c r="I1597" s="432"/>
      <c r="S1597" s="146" t="str">
        <f t="shared" si="148"/>
        <v/>
      </c>
    </row>
    <row r="1598" spans="1:19" x14ac:dyDescent="0.45">
      <c r="A1598" s="144" t="str">
        <f t="shared" si="149"/>
        <v/>
      </c>
      <c r="B1598" s="143" t="str">
        <f t="shared" si="150"/>
        <v/>
      </c>
      <c r="C1598" s="143" t="str">
        <f>IF(A1598="","",IF(COUNTIF($B$2:B1597,B1598)&gt;0,"⚠ DUPLICATE","OK"))</f>
        <v/>
      </c>
      <c r="D1598" s="146" t="str">
        <f>IF($A1598="","",IF(ISNA(_xlfn.XLOOKUP(TRIM($A1598),MASTER_Workers!$B$2:$B$474,MASTER_Workers!$B$2:$B$600)),"Master Missing","OK"))</f>
        <v/>
      </c>
      <c r="E1598" s="146" t="str">
        <f>IF(A1598="","",IF(COUNTIF(Month_Engine!B:B,TRIM(J1598))&gt;0,"OK","Missing"))</f>
        <v/>
      </c>
      <c r="F1598" s="146" t="str">
        <f t="shared" si="151"/>
        <v/>
      </c>
      <c r="G1598" s="146" t="str">
        <f t="shared" si="152"/>
        <v/>
      </c>
      <c r="H1598" s="150" t="str">
        <f t="shared" si="147"/>
        <v/>
      </c>
      <c r="I1598" s="432"/>
      <c r="S1598" s="146" t="str">
        <f t="shared" si="148"/>
        <v/>
      </c>
    </row>
    <row r="1599" spans="1:19" x14ac:dyDescent="0.45">
      <c r="A1599" s="144" t="str">
        <f t="shared" si="149"/>
        <v/>
      </c>
      <c r="B1599" s="143" t="str">
        <f t="shared" si="150"/>
        <v/>
      </c>
      <c r="C1599" s="143" t="str">
        <f>IF(A1599="","",IF(COUNTIF($B$2:B1598,B1599)&gt;0,"⚠ DUPLICATE","OK"))</f>
        <v/>
      </c>
      <c r="D1599" s="146" t="str">
        <f>IF($A1599="","",IF(ISNA(_xlfn.XLOOKUP(TRIM($A1599),MASTER_Workers!$B$2:$B$474,MASTER_Workers!$B$2:$B$600)),"Master Missing","OK"))</f>
        <v/>
      </c>
      <c r="E1599" s="146" t="str">
        <f>IF(A1599="","",IF(COUNTIF(Month_Engine!B:B,TRIM(J1599))&gt;0,"OK","Missing"))</f>
        <v/>
      </c>
      <c r="F1599" s="146" t="str">
        <f t="shared" si="151"/>
        <v/>
      </c>
      <c r="G1599" s="146" t="str">
        <f t="shared" si="152"/>
        <v/>
      </c>
      <c r="H1599" s="150" t="str">
        <f t="shared" si="147"/>
        <v/>
      </c>
      <c r="I1599" s="432"/>
      <c r="S1599" s="146" t="str">
        <f t="shared" si="148"/>
        <v/>
      </c>
    </row>
    <row r="1600" spans="1:19" x14ac:dyDescent="0.45">
      <c r="A1600" s="144" t="str">
        <f t="shared" si="149"/>
        <v/>
      </c>
      <c r="B1600" s="143" t="str">
        <f t="shared" si="150"/>
        <v/>
      </c>
      <c r="C1600" s="143" t="str">
        <f>IF(A1600="","",IF(COUNTIF($B$2:B1599,B1600)&gt;0,"⚠ DUPLICATE","OK"))</f>
        <v/>
      </c>
      <c r="D1600" s="146" t="str">
        <f>IF($A1600="","",IF(ISNA(_xlfn.XLOOKUP(TRIM($A1600),MASTER_Workers!$B$2:$B$474,MASTER_Workers!$B$2:$B$600)),"Master Missing","OK"))</f>
        <v/>
      </c>
      <c r="E1600" s="146" t="str">
        <f>IF(A1600="","",IF(COUNTIF(Month_Engine!B:B,TRIM(J1600))&gt;0,"OK","Missing"))</f>
        <v/>
      </c>
      <c r="F1600" s="146" t="str">
        <f t="shared" si="151"/>
        <v/>
      </c>
      <c r="G1600" s="146" t="str">
        <f t="shared" si="152"/>
        <v/>
      </c>
      <c r="H1600" s="150" t="str">
        <f t="shared" si="147"/>
        <v/>
      </c>
      <c r="I1600" s="432"/>
      <c r="S1600" s="146" t="str">
        <f t="shared" si="148"/>
        <v/>
      </c>
    </row>
    <row r="1601" spans="1:19" x14ac:dyDescent="0.45">
      <c r="A1601" s="144" t="str">
        <f t="shared" si="149"/>
        <v/>
      </c>
      <c r="B1601" s="143" t="str">
        <f t="shared" si="150"/>
        <v/>
      </c>
      <c r="C1601" s="143" t="str">
        <f>IF(A1601="","",IF(COUNTIF($B$2:B1600,B1601)&gt;0,"⚠ DUPLICATE","OK"))</f>
        <v/>
      </c>
      <c r="D1601" s="146" t="str">
        <f>IF($A1601="","",IF(ISNA(_xlfn.XLOOKUP(TRIM($A1601),MASTER_Workers!$B$2:$B$474,MASTER_Workers!$B$2:$B$600)),"Master Missing","OK"))</f>
        <v/>
      </c>
      <c r="E1601" s="146" t="str">
        <f>IF(A1601="","",IF(COUNTIF(Month_Engine!B:B,TRIM(J1601))&gt;0,"OK","Missing"))</f>
        <v/>
      </c>
      <c r="F1601" s="146" t="str">
        <f t="shared" si="151"/>
        <v/>
      </c>
      <c r="G1601" s="146" t="str">
        <f t="shared" si="152"/>
        <v/>
      </c>
      <c r="H1601" s="150" t="str">
        <f t="shared" si="147"/>
        <v/>
      </c>
      <c r="I1601" s="432"/>
      <c r="S1601" s="146" t="str">
        <f t="shared" si="148"/>
        <v/>
      </c>
    </row>
    <row r="1602" spans="1:19" x14ac:dyDescent="0.45">
      <c r="A1602" s="144" t="str">
        <f t="shared" si="149"/>
        <v/>
      </c>
      <c r="B1602" s="143" t="str">
        <f t="shared" si="150"/>
        <v/>
      </c>
      <c r="C1602" s="143" t="str">
        <f>IF(A1602="","",IF(COUNTIF($B$2:B1601,B1602)&gt;0,"⚠ DUPLICATE","OK"))</f>
        <v/>
      </c>
      <c r="D1602" s="146" t="str">
        <f>IF($A1602="","",IF(ISNA(_xlfn.XLOOKUP(TRIM($A1602),MASTER_Workers!$B$2:$B$474,MASTER_Workers!$B$2:$B$600)),"Master Missing","OK"))</f>
        <v/>
      </c>
      <c r="E1602" s="146" t="str">
        <f>IF(A1602="","",IF(COUNTIF(Month_Engine!B:B,TRIM(J1602))&gt;0,"OK","Missing"))</f>
        <v/>
      </c>
      <c r="F1602" s="146" t="str">
        <f t="shared" si="151"/>
        <v/>
      </c>
      <c r="G1602" s="146" t="str">
        <f t="shared" si="152"/>
        <v/>
      </c>
      <c r="H1602" s="150" t="str">
        <f t="shared" si="147"/>
        <v/>
      </c>
      <c r="I1602" s="432"/>
      <c r="S1602" s="146" t="str">
        <f t="shared" si="148"/>
        <v/>
      </c>
    </row>
    <row r="1603" spans="1:19" x14ac:dyDescent="0.45">
      <c r="A1603" s="144" t="str">
        <f t="shared" si="149"/>
        <v/>
      </c>
      <c r="B1603" s="143" t="str">
        <f t="shared" si="150"/>
        <v/>
      </c>
      <c r="C1603" s="143" t="str">
        <f>IF(A1603="","",IF(COUNTIF($B$2:B1602,B1603)&gt;0,"⚠ DUPLICATE","OK"))</f>
        <v/>
      </c>
      <c r="D1603" s="146" t="str">
        <f>IF($A1603="","",IF(ISNA(_xlfn.XLOOKUP(TRIM($A1603),MASTER_Workers!$B$2:$B$474,MASTER_Workers!$B$2:$B$600)),"Master Missing","OK"))</f>
        <v/>
      </c>
      <c r="E1603" s="146" t="str">
        <f>IF(A1603="","",IF(COUNTIF(Month_Engine!B:B,TRIM(J1603))&gt;0,"OK","Missing"))</f>
        <v/>
      </c>
      <c r="F1603" s="146" t="str">
        <f t="shared" si="151"/>
        <v/>
      </c>
      <c r="G1603" s="146" t="str">
        <f t="shared" si="152"/>
        <v/>
      </c>
      <c r="H1603" s="150" t="str">
        <f t="shared" si="147"/>
        <v/>
      </c>
      <c r="I1603" s="432"/>
      <c r="S1603" s="146" t="str">
        <f t="shared" si="148"/>
        <v/>
      </c>
    </row>
    <row r="1604" spans="1:19" x14ac:dyDescent="0.45">
      <c r="A1604" s="144" t="str">
        <f t="shared" si="149"/>
        <v/>
      </c>
      <c r="B1604" s="143" t="str">
        <f t="shared" si="150"/>
        <v/>
      </c>
      <c r="C1604" s="143" t="str">
        <f>IF(A1604="","",IF(COUNTIF($B$2:B1603,B1604)&gt;0,"⚠ DUPLICATE","OK"))</f>
        <v/>
      </c>
      <c r="D1604" s="146" t="str">
        <f>IF($A1604="","",IF(ISNA(_xlfn.XLOOKUP(TRIM($A1604),MASTER_Workers!$B$2:$B$474,MASTER_Workers!$B$2:$B$600)),"Master Missing","OK"))</f>
        <v/>
      </c>
      <c r="E1604" s="146" t="str">
        <f>IF(A1604="","",IF(COUNTIF(Month_Engine!B:B,TRIM(J1604))&gt;0,"OK","Missing"))</f>
        <v/>
      </c>
      <c r="F1604" s="146" t="str">
        <f t="shared" si="151"/>
        <v/>
      </c>
      <c r="G1604" s="146" t="str">
        <f t="shared" si="152"/>
        <v/>
      </c>
      <c r="H1604" s="150" t="str">
        <f t="shared" ref="H1604:H1667" si="153">IF(A1604="","",IF(AND(C1604="OK",D1604="OK",E1604="OK",F1604=DAY(EOMONTH(I1604,0))),"OK","Mismatch"))</f>
        <v/>
      </c>
      <c r="I1604" s="432"/>
      <c r="S1604" s="146" t="str">
        <f t="shared" ref="S1604:S1667" si="154">IF(LEFT(A1604,6)="SV2PCO","Worker-SV2",
IF(LEFT(A1604,5)="SV2ST","Staff-SV2",
IF(LEFT(A1604,4)="SV2P","Worker-Com-SV2",
IF(LEFT(A1604,5)="SK1ST","Staff-1",
IF(LEFT(A1604,5)="SK3ST","Staff-3",
IF(LEFT(A1604,5)="SK1CW","Worker-1",
IF(LEFT(A1604,5)="SK3CW","Worker-3",
IF(LEFT(A1604,5)="SK1WK","Worker-Com-1",
IF(LEFT(A1604,5)="SK3WK","Worker-Com-3","")))))))))</f>
        <v/>
      </c>
    </row>
    <row r="1605" spans="1:19" x14ac:dyDescent="0.45">
      <c r="A1605" s="144" t="str">
        <f t="shared" ref="A1605:A1668" si="155">IF(J1605="","",TRIM(J1605))</f>
        <v/>
      </c>
      <c r="B1605" s="143" t="str">
        <f t="shared" ref="B1605:B1668" si="156">IF(A1605="","",TEXT(I1605,"MMMYYYY")&amp;"_"&amp;TRIM(J1605))</f>
        <v/>
      </c>
      <c r="C1605" s="143" t="str">
        <f>IF(A1605="","",IF(COUNTIF($B$2:B1604,B1605)&gt;0,"⚠ DUPLICATE","OK"))</f>
        <v/>
      </c>
      <c r="D1605" s="146" t="str">
        <f>IF($A1605="","",IF(ISNA(_xlfn.XLOOKUP(TRIM($A1605),MASTER_Workers!$B$2:$B$474,MASTER_Workers!$B$2:$B$600)),"Master Missing","OK"))</f>
        <v/>
      </c>
      <c r="E1605" s="146" t="str">
        <f>IF(A1605="","",IF(COUNTIF(Month_Engine!B:B,TRIM(J1605))&gt;0,"OK","Missing"))</f>
        <v/>
      </c>
      <c r="F1605" s="146" t="str">
        <f t="shared" ref="F1605:F1668" si="157">IF(A1605="","",SUM(L1605:Q1605))</f>
        <v/>
      </c>
      <c r="G1605" s="146" t="str">
        <f t="shared" si="152"/>
        <v/>
      </c>
      <c r="H1605" s="150" t="str">
        <f t="shared" si="153"/>
        <v/>
      </c>
      <c r="I1605" s="432"/>
      <c r="S1605" s="146" t="str">
        <f t="shared" si="154"/>
        <v/>
      </c>
    </row>
    <row r="1606" spans="1:19" x14ac:dyDescent="0.45">
      <c r="A1606" s="144" t="str">
        <f t="shared" si="155"/>
        <v/>
      </c>
      <c r="B1606" s="143" t="str">
        <f t="shared" si="156"/>
        <v/>
      </c>
      <c r="C1606" s="143" t="str">
        <f>IF(A1606="","",IF(COUNTIF($B$2:B1605,B1606)&gt;0,"⚠ DUPLICATE","OK"))</f>
        <v/>
      </c>
      <c r="D1606" s="146" t="str">
        <f>IF($A1606="","",IF(ISNA(_xlfn.XLOOKUP(TRIM($A1606),MASTER_Workers!$B$2:$B$474,MASTER_Workers!$B$2:$B$600)),"Master Missing","OK"))</f>
        <v/>
      </c>
      <c r="E1606" s="146" t="str">
        <f>IF(A1606="","",IF(COUNTIF(Month_Engine!B:B,TRIM(J1606))&gt;0,"OK","Missing"))</f>
        <v/>
      </c>
      <c r="F1606" s="146" t="str">
        <f t="shared" si="157"/>
        <v/>
      </c>
      <c r="G1606" s="146" t="str">
        <f t="shared" si="152"/>
        <v/>
      </c>
      <c r="H1606" s="150" t="str">
        <f t="shared" si="153"/>
        <v/>
      </c>
      <c r="I1606" s="432"/>
      <c r="S1606" s="146" t="str">
        <f t="shared" si="154"/>
        <v/>
      </c>
    </row>
    <row r="1607" spans="1:19" x14ac:dyDescent="0.45">
      <c r="A1607" s="144" t="str">
        <f t="shared" si="155"/>
        <v/>
      </c>
      <c r="B1607" s="143" t="str">
        <f t="shared" si="156"/>
        <v/>
      </c>
      <c r="C1607" s="143" t="str">
        <f>IF(A1607="","",IF(COUNTIF($B$2:B1606,B1607)&gt;0,"⚠ DUPLICATE","OK"))</f>
        <v/>
      </c>
      <c r="D1607" s="146" t="str">
        <f>IF($A1607="","",IF(ISNA(_xlfn.XLOOKUP(TRIM($A1607),MASTER_Workers!$B$2:$B$474,MASTER_Workers!$B$2:$B$600)),"Master Missing","OK"))</f>
        <v/>
      </c>
      <c r="E1607" s="146" t="str">
        <f>IF(A1607="","",IF(COUNTIF(Month_Engine!B:B,TRIM(J1607))&gt;0,"OK","Missing"))</f>
        <v/>
      </c>
      <c r="F1607" s="146" t="str">
        <f t="shared" si="157"/>
        <v/>
      </c>
      <c r="G1607" s="146" t="str">
        <f t="shared" si="152"/>
        <v/>
      </c>
      <c r="H1607" s="150" t="str">
        <f t="shared" si="153"/>
        <v/>
      </c>
      <c r="I1607" s="432"/>
      <c r="S1607" s="146" t="str">
        <f t="shared" si="154"/>
        <v/>
      </c>
    </row>
    <row r="1608" spans="1:19" x14ac:dyDescent="0.45">
      <c r="A1608" s="144" t="str">
        <f t="shared" si="155"/>
        <v/>
      </c>
      <c r="B1608" s="143" t="str">
        <f t="shared" si="156"/>
        <v/>
      </c>
      <c r="C1608" s="143" t="str">
        <f>IF(A1608="","",IF(COUNTIF($B$2:B1607,B1608)&gt;0,"⚠ DUPLICATE","OK"))</f>
        <v/>
      </c>
      <c r="D1608" s="146" t="str">
        <f>IF($A1608="","",IF(ISNA(_xlfn.XLOOKUP(TRIM($A1608),MASTER_Workers!$B$2:$B$474,MASTER_Workers!$B$2:$B$600)),"Master Missing","OK"))</f>
        <v/>
      </c>
      <c r="E1608" s="146" t="str">
        <f>IF(A1608="","",IF(COUNTIF(Month_Engine!B:B,TRIM(J1608))&gt;0,"OK","Missing"))</f>
        <v/>
      </c>
      <c r="F1608" s="146" t="str">
        <f t="shared" si="157"/>
        <v/>
      </c>
      <c r="G1608" s="146" t="str">
        <f t="shared" si="152"/>
        <v/>
      </c>
      <c r="H1608" s="150" t="str">
        <f t="shared" si="153"/>
        <v/>
      </c>
      <c r="I1608" s="432"/>
      <c r="S1608" s="146" t="str">
        <f t="shared" si="154"/>
        <v/>
      </c>
    </row>
    <row r="1609" spans="1:19" x14ac:dyDescent="0.45">
      <c r="A1609" s="144" t="str">
        <f t="shared" si="155"/>
        <v/>
      </c>
      <c r="B1609" s="143" t="str">
        <f t="shared" si="156"/>
        <v/>
      </c>
      <c r="C1609" s="143" t="str">
        <f>IF(A1609="","",IF(COUNTIF($B$2:B1608,B1609)&gt;0,"⚠ DUPLICATE","OK"))</f>
        <v/>
      </c>
      <c r="D1609" s="146" t="str">
        <f>IF($A1609="","",IF(ISNA(_xlfn.XLOOKUP(TRIM($A1609),MASTER_Workers!$B$2:$B$474,MASTER_Workers!$B$2:$B$600)),"Master Missing","OK"))</f>
        <v/>
      </c>
      <c r="E1609" s="146" t="str">
        <f>IF(A1609="","",IF(COUNTIF(Month_Engine!B:B,TRIM(J1609))&gt;0,"OK","Missing"))</f>
        <v/>
      </c>
      <c r="F1609" s="146" t="str">
        <f t="shared" si="157"/>
        <v/>
      </c>
      <c r="G1609" s="146" t="str">
        <f t="shared" si="152"/>
        <v/>
      </c>
      <c r="H1609" s="150" t="str">
        <f t="shared" si="153"/>
        <v/>
      </c>
      <c r="I1609" s="432"/>
      <c r="S1609" s="146" t="str">
        <f t="shared" si="154"/>
        <v/>
      </c>
    </row>
    <row r="1610" spans="1:19" x14ac:dyDescent="0.45">
      <c r="A1610" s="144" t="str">
        <f t="shared" si="155"/>
        <v/>
      </c>
      <c r="B1610" s="143" t="str">
        <f t="shared" si="156"/>
        <v/>
      </c>
      <c r="C1610" s="143" t="str">
        <f>IF(A1610="","",IF(COUNTIF($B$2:B1609,B1610)&gt;0,"⚠ DUPLICATE","OK"))</f>
        <v/>
      </c>
      <c r="D1610" s="146" t="str">
        <f>IF($A1610="","",IF(ISNA(_xlfn.XLOOKUP(TRIM($A1610),MASTER_Workers!$B$2:$B$474,MASTER_Workers!$B$2:$B$600)),"Master Missing","OK"))</f>
        <v/>
      </c>
      <c r="E1610" s="146" t="str">
        <f>IF(A1610="","",IF(COUNTIF(Month_Engine!B:B,TRIM(J1610))&gt;0,"OK","Missing"))</f>
        <v/>
      </c>
      <c r="F1610" s="146" t="str">
        <f t="shared" si="157"/>
        <v/>
      </c>
      <c r="G1610" s="146" t="str">
        <f t="shared" si="152"/>
        <v/>
      </c>
      <c r="H1610" s="150" t="str">
        <f t="shared" si="153"/>
        <v/>
      </c>
      <c r="I1610" s="432"/>
      <c r="S1610" s="146" t="str">
        <f t="shared" si="154"/>
        <v/>
      </c>
    </row>
    <row r="1611" spans="1:19" x14ac:dyDescent="0.45">
      <c r="A1611" s="144" t="str">
        <f t="shared" si="155"/>
        <v/>
      </c>
      <c r="B1611" s="143" t="str">
        <f t="shared" si="156"/>
        <v/>
      </c>
      <c r="C1611" s="143" t="str">
        <f>IF(A1611="","",IF(COUNTIF($B$2:B1610,B1611)&gt;0,"⚠ DUPLICATE","OK"))</f>
        <v/>
      </c>
      <c r="D1611" s="146" t="str">
        <f>IF($A1611="","",IF(ISNA(_xlfn.XLOOKUP(TRIM($A1611),MASTER_Workers!$B$2:$B$474,MASTER_Workers!$B$2:$B$600)),"Master Missing","OK"))</f>
        <v/>
      </c>
      <c r="E1611" s="146" t="str">
        <f>IF(A1611="","",IF(COUNTIF(Month_Engine!B:B,TRIM(J1611))&gt;0,"OK","Missing"))</f>
        <v/>
      </c>
      <c r="F1611" s="146" t="str">
        <f t="shared" si="157"/>
        <v/>
      </c>
      <c r="G1611" s="146" t="str">
        <f t="shared" si="152"/>
        <v/>
      </c>
      <c r="H1611" s="150" t="str">
        <f t="shared" si="153"/>
        <v/>
      </c>
      <c r="I1611" s="432"/>
      <c r="S1611" s="146" t="str">
        <f t="shared" si="154"/>
        <v/>
      </c>
    </row>
    <row r="1612" spans="1:19" x14ac:dyDescent="0.45">
      <c r="A1612" s="144" t="str">
        <f t="shared" si="155"/>
        <v/>
      </c>
      <c r="B1612" s="143" t="str">
        <f t="shared" si="156"/>
        <v/>
      </c>
      <c r="C1612" s="143" t="str">
        <f>IF(A1612="","",IF(COUNTIF($B$2:B1611,B1612)&gt;0,"⚠ DUPLICATE","OK"))</f>
        <v/>
      </c>
      <c r="D1612" s="146" t="str">
        <f>IF($A1612="","",IF(ISNA(_xlfn.XLOOKUP(TRIM($A1612),MASTER_Workers!$B$2:$B$474,MASTER_Workers!$B$2:$B$600)),"Master Missing","OK"))</f>
        <v/>
      </c>
      <c r="E1612" s="146" t="str">
        <f>IF(A1612="","",IF(COUNTIF(Month_Engine!B:B,TRIM(J1612))&gt;0,"OK","Missing"))</f>
        <v/>
      </c>
      <c r="F1612" s="146" t="str">
        <f t="shared" si="157"/>
        <v/>
      </c>
      <c r="G1612" s="146" t="str">
        <f t="shared" ref="G1612:G1675" si="158">IF(A1612="","",L1612+O1612+P1612+R1612+IF(OR(LEFT(TRIM(J1612),9)="SK1WK0101",ISNUMBER(SEARCH("Staff",S1612))),N1612,0))</f>
        <v/>
      </c>
      <c r="H1612" s="150" t="str">
        <f t="shared" si="153"/>
        <v/>
      </c>
      <c r="I1612" s="432"/>
      <c r="S1612" s="146" t="str">
        <f t="shared" si="154"/>
        <v/>
      </c>
    </row>
    <row r="1613" spans="1:19" x14ac:dyDescent="0.45">
      <c r="A1613" s="144" t="str">
        <f t="shared" si="155"/>
        <v/>
      </c>
      <c r="B1613" s="143" t="str">
        <f t="shared" si="156"/>
        <v/>
      </c>
      <c r="C1613" s="143" t="str">
        <f>IF(A1613="","",IF(COUNTIF($B$2:B1612,B1613)&gt;0,"⚠ DUPLICATE","OK"))</f>
        <v/>
      </c>
      <c r="D1613" s="146" t="str">
        <f>IF($A1613="","",IF(ISNA(_xlfn.XLOOKUP(TRIM($A1613),MASTER_Workers!$B$2:$B$474,MASTER_Workers!$B$2:$B$600)),"Master Missing","OK"))</f>
        <v/>
      </c>
      <c r="E1613" s="146" t="str">
        <f>IF(A1613="","",IF(COUNTIF(Month_Engine!B:B,TRIM(J1613))&gt;0,"OK","Missing"))</f>
        <v/>
      </c>
      <c r="F1613" s="146" t="str">
        <f t="shared" si="157"/>
        <v/>
      </c>
      <c r="G1613" s="146" t="str">
        <f t="shared" si="158"/>
        <v/>
      </c>
      <c r="H1613" s="150" t="str">
        <f t="shared" si="153"/>
        <v/>
      </c>
      <c r="I1613" s="432"/>
      <c r="S1613" s="146" t="str">
        <f t="shared" si="154"/>
        <v/>
      </c>
    </row>
    <row r="1614" spans="1:19" x14ac:dyDescent="0.45">
      <c r="A1614" s="144" t="str">
        <f t="shared" si="155"/>
        <v/>
      </c>
      <c r="B1614" s="143" t="str">
        <f t="shared" si="156"/>
        <v/>
      </c>
      <c r="C1614" s="143" t="str">
        <f>IF(A1614="","",IF(COUNTIF($B$2:B1613,B1614)&gt;0,"⚠ DUPLICATE","OK"))</f>
        <v/>
      </c>
      <c r="D1614" s="146" t="str">
        <f>IF($A1614="","",IF(ISNA(_xlfn.XLOOKUP(TRIM($A1614),MASTER_Workers!$B$2:$B$474,MASTER_Workers!$B$2:$B$600)),"Master Missing","OK"))</f>
        <v/>
      </c>
      <c r="E1614" s="146" t="str">
        <f>IF(A1614="","",IF(COUNTIF(Month_Engine!B:B,TRIM(J1614))&gt;0,"OK","Missing"))</f>
        <v/>
      </c>
      <c r="F1614" s="146" t="str">
        <f t="shared" si="157"/>
        <v/>
      </c>
      <c r="G1614" s="146" t="str">
        <f t="shared" si="158"/>
        <v/>
      </c>
      <c r="H1614" s="150" t="str">
        <f t="shared" si="153"/>
        <v/>
      </c>
      <c r="I1614" s="432"/>
      <c r="S1614" s="146" t="str">
        <f t="shared" si="154"/>
        <v/>
      </c>
    </row>
    <row r="1615" spans="1:19" x14ac:dyDescent="0.45">
      <c r="A1615" s="144" t="str">
        <f t="shared" si="155"/>
        <v/>
      </c>
      <c r="B1615" s="143" t="str">
        <f t="shared" si="156"/>
        <v/>
      </c>
      <c r="C1615" s="143" t="str">
        <f>IF(A1615="","",IF(COUNTIF($B$2:B1614,B1615)&gt;0,"⚠ DUPLICATE","OK"))</f>
        <v/>
      </c>
      <c r="D1615" s="146" t="str">
        <f>IF($A1615="","",IF(ISNA(_xlfn.XLOOKUP(TRIM($A1615),MASTER_Workers!$B$2:$B$474,MASTER_Workers!$B$2:$B$600)),"Master Missing","OK"))</f>
        <v/>
      </c>
      <c r="E1615" s="146" t="str">
        <f>IF(A1615="","",IF(COUNTIF(Month_Engine!B:B,TRIM(J1615))&gt;0,"OK","Missing"))</f>
        <v/>
      </c>
      <c r="F1615" s="146" t="str">
        <f t="shared" si="157"/>
        <v/>
      </c>
      <c r="G1615" s="146" t="str">
        <f t="shared" si="158"/>
        <v/>
      </c>
      <c r="H1615" s="150" t="str">
        <f t="shared" si="153"/>
        <v/>
      </c>
      <c r="I1615" s="432"/>
      <c r="S1615" s="146" t="str">
        <f t="shared" si="154"/>
        <v/>
      </c>
    </row>
    <row r="1616" spans="1:19" x14ac:dyDescent="0.45">
      <c r="A1616" s="144" t="str">
        <f t="shared" si="155"/>
        <v/>
      </c>
      <c r="B1616" s="143" t="str">
        <f t="shared" si="156"/>
        <v/>
      </c>
      <c r="C1616" s="143" t="str">
        <f>IF(A1616="","",IF(COUNTIF($B$2:B1615,B1616)&gt;0,"⚠ DUPLICATE","OK"))</f>
        <v/>
      </c>
      <c r="D1616" s="146" t="str">
        <f>IF($A1616="","",IF(ISNA(_xlfn.XLOOKUP(TRIM($A1616),MASTER_Workers!$B$2:$B$474,MASTER_Workers!$B$2:$B$600)),"Master Missing","OK"))</f>
        <v/>
      </c>
      <c r="E1616" s="146" t="str">
        <f>IF(A1616="","",IF(COUNTIF(Month_Engine!B:B,TRIM(J1616))&gt;0,"OK","Missing"))</f>
        <v/>
      </c>
      <c r="F1616" s="146" t="str">
        <f t="shared" si="157"/>
        <v/>
      </c>
      <c r="G1616" s="146" t="str">
        <f t="shared" si="158"/>
        <v/>
      </c>
      <c r="H1616" s="150" t="str">
        <f t="shared" si="153"/>
        <v/>
      </c>
      <c r="I1616" s="432"/>
      <c r="S1616" s="146" t="str">
        <f t="shared" si="154"/>
        <v/>
      </c>
    </row>
    <row r="1617" spans="1:19" x14ac:dyDescent="0.45">
      <c r="A1617" s="144" t="str">
        <f t="shared" si="155"/>
        <v/>
      </c>
      <c r="B1617" s="143" t="str">
        <f t="shared" si="156"/>
        <v/>
      </c>
      <c r="C1617" s="143" t="str">
        <f>IF(A1617="","",IF(COUNTIF($B$2:B1616,B1617)&gt;0,"⚠ DUPLICATE","OK"))</f>
        <v/>
      </c>
      <c r="D1617" s="146" t="str">
        <f>IF($A1617="","",IF(ISNA(_xlfn.XLOOKUP(TRIM($A1617),MASTER_Workers!$B$2:$B$474,MASTER_Workers!$B$2:$B$600)),"Master Missing","OK"))</f>
        <v/>
      </c>
      <c r="E1617" s="146" t="str">
        <f>IF(A1617="","",IF(COUNTIF(Month_Engine!B:B,TRIM(J1617))&gt;0,"OK","Missing"))</f>
        <v/>
      </c>
      <c r="F1617" s="146" t="str">
        <f t="shared" si="157"/>
        <v/>
      </c>
      <c r="G1617" s="146" t="str">
        <f t="shared" si="158"/>
        <v/>
      </c>
      <c r="H1617" s="150" t="str">
        <f t="shared" si="153"/>
        <v/>
      </c>
      <c r="I1617" s="432"/>
      <c r="S1617" s="146" t="str">
        <f t="shared" si="154"/>
        <v/>
      </c>
    </row>
    <row r="1618" spans="1:19" x14ac:dyDescent="0.45">
      <c r="A1618" s="144" t="str">
        <f t="shared" si="155"/>
        <v/>
      </c>
      <c r="B1618" s="143" t="str">
        <f t="shared" si="156"/>
        <v/>
      </c>
      <c r="C1618" s="143" t="str">
        <f>IF(A1618="","",IF(COUNTIF($B$2:B1617,B1618)&gt;0,"⚠ DUPLICATE","OK"))</f>
        <v/>
      </c>
      <c r="D1618" s="146" t="str">
        <f>IF($A1618="","",IF(ISNA(_xlfn.XLOOKUP(TRIM($A1618),MASTER_Workers!$B$2:$B$474,MASTER_Workers!$B$2:$B$600)),"Master Missing","OK"))</f>
        <v/>
      </c>
      <c r="E1618" s="146" t="str">
        <f>IF(A1618="","",IF(COUNTIF(Month_Engine!B:B,TRIM(J1618))&gt;0,"OK","Missing"))</f>
        <v/>
      </c>
      <c r="F1618" s="146" t="str">
        <f t="shared" si="157"/>
        <v/>
      </c>
      <c r="G1618" s="146" t="str">
        <f t="shared" si="158"/>
        <v/>
      </c>
      <c r="H1618" s="150" t="str">
        <f t="shared" si="153"/>
        <v/>
      </c>
      <c r="I1618" s="432"/>
      <c r="S1618" s="146" t="str">
        <f t="shared" si="154"/>
        <v/>
      </c>
    </row>
    <row r="1619" spans="1:19" x14ac:dyDescent="0.45">
      <c r="A1619" s="144" t="str">
        <f t="shared" si="155"/>
        <v/>
      </c>
      <c r="B1619" s="143" t="str">
        <f t="shared" si="156"/>
        <v/>
      </c>
      <c r="C1619" s="143" t="str">
        <f>IF(A1619="","",IF(COUNTIF($B$2:B1618,B1619)&gt;0,"⚠ DUPLICATE","OK"))</f>
        <v/>
      </c>
      <c r="D1619" s="146" t="str">
        <f>IF($A1619="","",IF(ISNA(_xlfn.XLOOKUP(TRIM($A1619),MASTER_Workers!$B$2:$B$474,MASTER_Workers!$B$2:$B$600)),"Master Missing","OK"))</f>
        <v/>
      </c>
      <c r="E1619" s="146" t="str">
        <f>IF(A1619="","",IF(COUNTIF(Month_Engine!B:B,TRIM(J1619))&gt;0,"OK","Missing"))</f>
        <v/>
      </c>
      <c r="F1619" s="146" t="str">
        <f t="shared" si="157"/>
        <v/>
      </c>
      <c r="G1619" s="146" t="str">
        <f t="shared" si="158"/>
        <v/>
      </c>
      <c r="H1619" s="150" t="str">
        <f t="shared" si="153"/>
        <v/>
      </c>
      <c r="I1619" s="432"/>
      <c r="S1619" s="146" t="str">
        <f t="shared" si="154"/>
        <v/>
      </c>
    </row>
    <row r="1620" spans="1:19" x14ac:dyDescent="0.45">
      <c r="A1620" s="144" t="str">
        <f t="shared" si="155"/>
        <v/>
      </c>
      <c r="B1620" s="143" t="str">
        <f t="shared" si="156"/>
        <v/>
      </c>
      <c r="C1620" s="143" t="str">
        <f>IF(A1620="","",IF(COUNTIF($B$2:B1619,B1620)&gt;0,"⚠ DUPLICATE","OK"))</f>
        <v/>
      </c>
      <c r="D1620" s="146" t="str">
        <f>IF($A1620="","",IF(ISNA(_xlfn.XLOOKUP(TRIM($A1620),MASTER_Workers!$B$2:$B$474,MASTER_Workers!$B$2:$B$600)),"Master Missing","OK"))</f>
        <v/>
      </c>
      <c r="E1620" s="146" t="str">
        <f>IF(A1620="","",IF(COUNTIF(Month_Engine!B:B,TRIM(J1620))&gt;0,"OK","Missing"))</f>
        <v/>
      </c>
      <c r="F1620" s="146" t="str">
        <f t="shared" si="157"/>
        <v/>
      </c>
      <c r="G1620" s="146" t="str">
        <f t="shared" si="158"/>
        <v/>
      </c>
      <c r="H1620" s="150" t="str">
        <f t="shared" si="153"/>
        <v/>
      </c>
      <c r="I1620" s="432"/>
      <c r="S1620" s="146" t="str">
        <f t="shared" si="154"/>
        <v/>
      </c>
    </row>
    <row r="1621" spans="1:19" x14ac:dyDescent="0.45">
      <c r="A1621" s="144" t="str">
        <f t="shared" si="155"/>
        <v/>
      </c>
      <c r="B1621" s="143" t="str">
        <f t="shared" si="156"/>
        <v/>
      </c>
      <c r="C1621" s="143" t="str">
        <f>IF(A1621="","",IF(COUNTIF($B$2:B1620,B1621)&gt;0,"⚠ DUPLICATE","OK"))</f>
        <v/>
      </c>
      <c r="D1621" s="146" t="str">
        <f>IF($A1621="","",IF(ISNA(_xlfn.XLOOKUP(TRIM($A1621),MASTER_Workers!$B$2:$B$474,MASTER_Workers!$B$2:$B$600)),"Master Missing","OK"))</f>
        <v/>
      </c>
      <c r="E1621" s="146" t="str">
        <f>IF(A1621="","",IF(COUNTIF(Month_Engine!B:B,TRIM(J1621))&gt;0,"OK","Missing"))</f>
        <v/>
      </c>
      <c r="F1621" s="146" t="str">
        <f t="shared" si="157"/>
        <v/>
      </c>
      <c r="G1621" s="146" t="str">
        <f t="shared" si="158"/>
        <v/>
      </c>
      <c r="H1621" s="150" t="str">
        <f t="shared" si="153"/>
        <v/>
      </c>
      <c r="I1621" s="432"/>
      <c r="S1621" s="146" t="str">
        <f t="shared" si="154"/>
        <v/>
      </c>
    </row>
    <row r="1622" spans="1:19" x14ac:dyDescent="0.45">
      <c r="A1622" s="144" t="str">
        <f t="shared" si="155"/>
        <v/>
      </c>
      <c r="B1622" s="143" t="str">
        <f t="shared" si="156"/>
        <v/>
      </c>
      <c r="C1622" s="143" t="str">
        <f>IF(A1622="","",IF(COUNTIF($B$2:B1621,B1622)&gt;0,"⚠ DUPLICATE","OK"))</f>
        <v/>
      </c>
      <c r="D1622" s="146" t="str">
        <f>IF($A1622="","",IF(ISNA(_xlfn.XLOOKUP(TRIM($A1622),MASTER_Workers!$B$2:$B$474,MASTER_Workers!$B$2:$B$600)),"Master Missing","OK"))</f>
        <v/>
      </c>
      <c r="E1622" s="146" t="str">
        <f>IF(A1622="","",IF(COUNTIF(Month_Engine!B:B,TRIM(J1622))&gt;0,"OK","Missing"))</f>
        <v/>
      </c>
      <c r="F1622" s="146" t="str">
        <f t="shared" si="157"/>
        <v/>
      </c>
      <c r="G1622" s="146" t="str">
        <f t="shared" si="158"/>
        <v/>
      </c>
      <c r="H1622" s="150" t="str">
        <f t="shared" si="153"/>
        <v/>
      </c>
      <c r="I1622" s="432"/>
      <c r="S1622" s="146" t="str">
        <f t="shared" si="154"/>
        <v/>
      </c>
    </row>
    <row r="1623" spans="1:19" x14ac:dyDescent="0.45">
      <c r="A1623" s="144" t="str">
        <f t="shared" si="155"/>
        <v/>
      </c>
      <c r="B1623" s="143" t="str">
        <f t="shared" si="156"/>
        <v/>
      </c>
      <c r="C1623" s="143" t="str">
        <f>IF(A1623="","",IF(COUNTIF($B$2:B1622,B1623)&gt;0,"⚠ DUPLICATE","OK"))</f>
        <v/>
      </c>
      <c r="D1623" s="146" t="str">
        <f>IF($A1623="","",IF(ISNA(_xlfn.XLOOKUP(TRIM($A1623),MASTER_Workers!$B$2:$B$474,MASTER_Workers!$B$2:$B$600)),"Master Missing","OK"))</f>
        <v/>
      </c>
      <c r="E1623" s="146" t="str">
        <f>IF(A1623="","",IF(COUNTIF(Month_Engine!B:B,TRIM(J1623))&gt;0,"OK","Missing"))</f>
        <v/>
      </c>
      <c r="F1623" s="146" t="str">
        <f t="shared" si="157"/>
        <v/>
      </c>
      <c r="G1623" s="146" t="str">
        <f t="shared" si="158"/>
        <v/>
      </c>
      <c r="H1623" s="150" t="str">
        <f t="shared" si="153"/>
        <v/>
      </c>
      <c r="I1623" s="432"/>
      <c r="S1623" s="146" t="str">
        <f t="shared" si="154"/>
        <v/>
      </c>
    </row>
    <row r="1624" spans="1:19" x14ac:dyDescent="0.45">
      <c r="A1624" s="144" t="str">
        <f t="shared" si="155"/>
        <v/>
      </c>
      <c r="B1624" s="143" t="str">
        <f t="shared" si="156"/>
        <v/>
      </c>
      <c r="C1624" s="143" t="str">
        <f>IF(A1624="","",IF(COUNTIF($B$2:B1623,B1624)&gt;0,"⚠ DUPLICATE","OK"))</f>
        <v/>
      </c>
      <c r="D1624" s="146" t="str">
        <f>IF($A1624="","",IF(ISNA(_xlfn.XLOOKUP(TRIM($A1624),MASTER_Workers!$B$2:$B$474,MASTER_Workers!$B$2:$B$600)),"Master Missing","OK"))</f>
        <v/>
      </c>
      <c r="E1624" s="146" t="str">
        <f>IF(A1624="","",IF(COUNTIF(Month_Engine!B:B,TRIM(J1624))&gt;0,"OK","Missing"))</f>
        <v/>
      </c>
      <c r="F1624" s="146" t="str">
        <f t="shared" si="157"/>
        <v/>
      </c>
      <c r="G1624" s="146" t="str">
        <f t="shared" si="158"/>
        <v/>
      </c>
      <c r="H1624" s="150" t="str">
        <f t="shared" si="153"/>
        <v/>
      </c>
      <c r="I1624" s="432"/>
      <c r="S1624" s="146" t="str">
        <f t="shared" si="154"/>
        <v/>
      </c>
    </row>
    <row r="1625" spans="1:19" x14ac:dyDescent="0.45">
      <c r="A1625" s="144" t="str">
        <f t="shared" si="155"/>
        <v/>
      </c>
      <c r="B1625" s="143" t="str">
        <f t="shared" si="156"/>
        <v/>
      </c>
      <c r="C1625" s="143" t="str">
        <f>IF(A1625="","",IF(COUNTIF($B$2:B1624,B1625)&gt;0,"⚠ DUPLICATE","OK"))</f>
        <v/>
      </c>
      <c r="D1625" s="146" t="str">
        <f>IF($A1625="","",IF(ISNA(_xlfn.XLOOKUP(TRIM($A1625),MASTER_Workers!$B$2:$B$474,MASTER_Workers!$B$2:$B$600)),"Master Missing","OK"))</f>
        <v/>
      </c>
      <c r="E1625" s="146" t="str">
        <f>IF(A1625="","",IF(COUNTIF(Month_Engine!B:B,TRIM(J1625))&gt;0,"OK","Missing"))</f>
        <v/>
      </c>
      <c r="F1625" s="146" t="str">
        <f t="shared" si="157"/>
        <v/>
      </c>
      <c r="G1625" s="146" t="str">
        <f t="shared" si="158"/>
        <v/>
      </c>
      <c r="H1625" s="150" t="str">
        <f t="shared" si="153"/>
        <v/>
      </c>
      <c r="I1625" s="432"/>
      <c r="S1625" s="146" t="str">
        <f t="shared" si="154"/>
        <v/>
      </c>
    </row>
    <row r="1626" spans="1:19" x14ac:dyDescent="0.45">
      <c r="A1626" s="144" t="str">
        <f t="shared" si="155"/>
        <v/>
      </c>
      <c r="B1626" s="143" t="str">
        <f t="shared" si="156"/>
        <v/>
      </c>
      <c r="C1626" s="143" t="str">
        <f>IF(A1626="","",IF(COUNTIF($B$2:B1625,B1626)&gt;0,"⚠ DUPLICATE","OK"))</f>
        <v/>
      </c>
      <c r="D1626" s="146" t="str">
        <f>IF($A1626="","",IF(ISNA(_xlfn.XLOOKUP(TRIM($A1626),MASTER_Workers!$B$2:$B$474,MASTER_Workers!$B$2:$B$600)),"Master Missing","OK"))</f>
        <v/>
      </c>
      <c r="E1626" s="146" t="str">
        <f>IF(A1626="","",IF(COUNTIF(Month_Engine!B:B,TRIM(J1626))&gt;0,"OK","Missing"))</f>
        <v/>
      </c>
      <c r="F1626" s="146" t="str">
        <f t="shared" si="157"/>
        <v/>
      </c>
      <c r="G1626" s="146" t="str">
        <f t="shared" si="158"/>
        <v/>
      </c>
      <c r="H1626" s="150" t="str">
        <f t="shared" si="153"/>
        <v/>
      </c>
      <c r="I1626" s="432"/>
      <c r="S1626" s="146" t="str">
        <f t="shared" si="154"/>
        <v/>
      </c>
    </row>
    <row r="1627" spans="1:19" x14ac:dyDescent="0.45">
      <c r="A1627" s="144" t="str">
        <f t="shared" si="155"/>
        <v/>
      </c>
      <c r="B1627" s="143" t="str">
        <f t="shared" si="156"/>
        <v/>
      </c>
      <c r="C1627" s="143" t="str">
        <f>IF(A1627="","",IF(COUNTIF($B$2:B1626,B1627)&gt;0,"⚠ DUPLICATE","OK"))</f>
        <v/>
      </c>
      <c r="D1627" s="146" t="str">
        <f>IF($A1627="","",IF(ISNA(_xlfn.XLOOKUP(TRIM($A1627),MASTER_Workers!$B$2:$B$474,MASTER_Workers!$B$2:$B$600)),"Master Missing","OK"))</f>
        <v/>
      </c>
      <c r="E1627" s="146" t="str">
        <f>IF(A1627="","",IF(COUNTIF(Month_Engine!B:B,TRIM(J1627))&gt;0,"OK","Missing"))</f>
        <v/>
      </c>
      <c r="F1627" s="146" t="str">
        <f t="shared" si="157"/>
        <v/>
      </c>
      <c r="G1627" s="146" t="str">
        <f t="shared" si="158"/>
        <v/>
      </c>
      <c r="H1627" s="150" t="str">
        <f t="shared" si="153"/>
        <v/>
      </c>
      <c r="I1627" s="432"/>
      <c r="S1627" s="146" t="str">
        <f t="shared" si="154"/>
        <v/>
      </c>
    </row>
    <row r="1628" spans="1:19" x14ac:dyDescent="0.45">
      <c r="A1628" s="144" t="str">
        <f t="shared" si="155"/>
        <v/>
      </c>
      <c r="B1628" s="143" t="str">
        <f t="shared" si="156"/>
        <v/>
      </c>
      <c r="C1628" s="143" t="str">
        <f>IF(A1628="","",IF(COUNTIF($B$2:B1627,B1628)&gt;0,"⚠ DUPLICATE","OK"))</f>
        <v/>
      </c>
      <c r="D1628" s="146" t="str">
        <f>IF($A1628="","",IF(ISNA(_xlfn.XLOOKUP(TRIM($A1628),MASTER_Workers!$B$2:$B$474,MASTER_Workers!$B$2:$B$600)),"Master Missing","OK"))</f>
        <v/>
      </c>
      <c r="E1628" s="146" t="str">
        <f>IF(A1628="","",IF(COUNTIF(Month_Engine!B:B,TRIM(J1628))&gt;0,"OK","Missing"))</f>
        <v/>
      </c>
      <c r="F1628" s="146" t="str">
        <f t="shared" si="157"/>
        <v/>
      </c>
      <c r="G1628" s="146" t="str">
        <f t="shared" si="158"/>
        <v/>
      </c>
      <c r="H1628" s="150" t="str">
        <f t="shared" si="153"/>
        <v/>
      </c>
      <c r="I1628" s="432"/>
      <c r="S1628" s="146" t="str">
        <f t="shared" si="154"/>
        <v/>
      </c>
    </row>
    <row r="1629" spans="1:19" x14ac:dyDescent="0.45">
      <c r="A1629" s="144" t="str">
        <f t="shared" si="155"/>
        <v/>
      </c>
      <c r="B1629" s="143" t="str">
        <f t="shared" si="156"/>
        <v/>
      </c>
      <c r="C1629" s="143" t="str">
        <f>IF(A1629="","",IF(COUNTIF($B$2:B1628,B1629)&gt;0,"⚠ DUPLICATE","OK"))</f>
        <v/>
      </c>
      <c r="D1629" s="146" t="str">
        <f>IF($A1629="","",IF(ISNA(_xlfn.XLOOKUP(TRIM($A1629),MASTER_Workers!$B$2:$B$474,MASTER_Workers!$B$2:$B$600)),"Master Missing","OK"))</f>
        <v/>
      </c>
      <c r="E1629" s="146" t="str">
        <f>IF(A1629="","",IF(COUNTIF(Month_Engine!B:B,TRIM(J1629))&gt;0,"OK","Missing"))</f>
        <v/>
      </c>
      <c r="F1629" s="146" t="str">
        <f t="shared" si="157"/>
        <v/>
      </c>
      <c r="G1629" s="146" t="str">
        <f t="shared" si="158"/>
        <v/>
      </c>
      <c r="H1629" s="150" t="str">
        <f t="shared" si="153"/>
        <v/>
      </c>
      <c r="I1629" s="432"/>
      <c r="S1629" s="146" t="str">
        <f t="shared" si="154"/>
        <v/>
      </c>
    </row>
    <row r="1630" spans="1:19" x14ac:dyDescent="0.45">
      <c r="A1630" s="144" t="str">
        <f t="shared" si="155"/>
        <v/>
      </c>
      <c r="B1630" s="143" t="str">
        <f t="shared" si="156"/>
        <v/>
      </c>
      <c r="C1630" s="143" t="str">
        <f>IF(A1630="","",IF(COUNTIF($B$2:B1629,B1630)&gt;0,"⚠ DUPLICATE","OK"))</f>
        <v/>
      </c>
      <c r="D1630" s="146" t="str">
        <f>IF($A1630="","",IF(ISNA(_xlfn.XLOOKUP(TRIM($A1630),MASTER_Workers!$B$2:$B$474,MASTER_Workers!$B$2:$B$600)),"Master Missing","OK"))</f>
        <v/>
      </c>
      <c r="E1630" s="146" t="str">
        <f>IF(A1630="","",IF(COUNTIF(Month_Engine!B:B,TRIM(J1630))&gt;0,"OK","Missing"))</f>
        <v/>
      </c>
      <c r="F1630" s="146" t="str">
        <f t="shared" si="157"/>
        <v/>
      </c>
      <c r="G1630" s="146" t="str">
        <f t="shared" si="158"/>
        <v/>
      </c>
      <c r="H1630" s="150" t="str">
        <f t="shared" si="153"/>
        <v/>
      </c>
      <c r="I1630" s="432"/>
      <c r="S1630" s="146" t="str">
        <f t="shared" si="154"/>
        <v/>
      </c>
    </row>
    <row r="1631" spans="1:19" x14ac:dyDescent="0.45">
      <c r="A1631" s="144" t="str">
        <f t="shared" si="155"/>
        <v/>
      </c>
      <c r="B1631" s="143" t="str">
        <f t="shared" si="156"/>
        <v/>
      </c>
      <c r="C1631" s="143" t="str">
        <f>IF(A1631="","",IF(COUNTIF($B$2:B1630,B1631)&gt;0,"⚠ DUPLICATE","OK"))</f>
        <v/>
      </c>
      <c r="D1631" s="146" t="str">
        <f>IF($A1631="","",IF(ISNA(_xlfn.XLOOKUP(TRIM($A1631),MASTER_Workers!$B$2:$B$474,MASTER_Workers!$B$2:$B$600)),"Master Missing","OK"))</f>
        <v/>
      </c>
      <c r="E1631" s="146" t="str">
        <f>IF(A1631="","",IF(COUNTIF(Month_Engine!B:B,TRIM(J1631))&gt;0,"OK","Missing"))</f>
        <v/>
      </c>
      <c r="F1631" s="146" t="str">
        <f t="shared" si="157"/>
        <v/>
      </c>
      <c r="G1631" s="146" t="str">
        <f t="shared" si="158"/>
        <v/>
      </c>
      <c r="H1631" s="150" t="str">
        <f t="shared" si="153"/>
        <v/>
      </c>
      <c r="I1631" s="432"/>
      <c r="S1631" s="146" t="str">
        <f t="shared" si="154"/>
        <v/>
      </c>
    </row>
    <row r="1632" spans="1:19" x14ac:dyDescent="0.45">
      <c r="A1632" s="144" t="str">
        <f t="shared" si="155"/>
        <v/>
      </c>
      <c r="B1632" s="143" t="str">
        <f t="shared" si="156"/>
        <v/>
      </c>
      <c r="C1632" s="143" t="str">
        <f>IF(A1632="","",IF(COUNTIF($B$2:B1631,B1632)&gt;0,"⚠ DUPLICATE","OK"))</f>
        <v/>
      </c>
      <c r="D1632" s="146" t="str">
        <f>IF($A1632="","",IF(ISNA(_xlfn.XLOOKUP(TRIM($A1632),MASTER_Workers!$B$2:$B$474,MASTER_Workers!$B$2:$B$600)),"Master Missing","OK"))</f>
        <v/>
      </c>
      <c r="E1632" s="146" t="str">
        <f>IF(A1632="","",IF(COUNTIF(Month_Engine!B:B,TRIM(J1632))&gt;0,"OK","Missing"))</f>
        <v/>
      </c>
      <c r="F1632" s="146" t="str">
        <f t="shared" si="157"/>
        <v/>
      </c>
      <c r="G1632" s="146" t="str">
        <f t="shared" si="158"/>
        <v/>
      </c>
      <c r="H1632" s="150" t="str">
        <f t="shared" si="153"/>
        <v/>
      </c>
      <c r="I1632" s="432"/>
      <c r="S1632" s="146" t="str">
        <f t="shared" si="154"/>
        <v/>
      </c>
    </row>
    <row r="1633" spans="1:19" x14ac:dyDescent="0.45">
      <c r="A1633" s="144" t="str">
        <f t="shared" si="155"/>
        <v/>
      </c>
      <c r="B1633" s="143" t="str">
        <f t="shared" si="156"/>
        <v/>
      </c>
      <c r="C1633" s="143" t="str">
        <f>IF(A1633="","",IF(COUNTIF($B$2:B1632,B1633)&gt;0,"⚠ DUPLICATE","OK"))</f>
        <v/>
      </c>
      <c r="D1633" s="146" t="str">
        <f>IF($A1633="","",IF(ISNA(_xlfn.XLOOKUP(TRIM($A1633),MASTER_Workers!$B$2:$B$474,MASTER_Workers!$B$2:$B$600)),"Master Missing","OK"))</f>
        <v/>
      </c>
      <c r="E1633" s="146" t="str">
        <f>IF(A1633="","",IF(COUNTIF(Month_Engine!B:B,TRIM(J1633))&gt;0,"OK","Missing"))</f>
        <v/>
      </c>
      <c r="F1633" s="146" t="str">
        <f t="shared" si="157"/>
        <v/>
      </c>
      <c r="G1633" s="146" t="str">
        <f t="shared" si="158"/>
        <v/>
      </c>
      <c r="H1633" s="150" t="str">
        <f t="shared" si="153"/>
        <v/>
      </c>
      <c r="I1633" s="432"/>
      <c r="S1633" s="146" t="str">
        <f t="shared" si="154"/>
        <v/>
      </c>
    </row>
    <row r="1634" spans="1:19" x14ac:dyDescent="0.45">
      <c r="A1634" s="144" t="str">
        <f t="shared" si="155"/>
        <v/>
      </c>
      <c r="B1634" s="143" t="str">
        <f t="shared" si="156"/>
        <v/>
      </c>
      <c r="C1634" s="143" t="str">
        <f>IF(A1634="","",IF(COUNTIF($B$2:B1633,B1634)&gt;0,"⚠ DUPLICATE","OK"))</f>
        <v/>
      </c>
      <c r="D1634" s="146" t="str">
        <f>IF($A1634="","",IF(ISNA(_xlfn.XLOOKUP(TRIM($A1634),MASTER_Workers!$B$2:$B$474,MASTER_Workers!$B$2:$B$600)),"Master Missing","OK"))</f>
        <v/>
      </c>
      <c r="E1634" s="146" t="str">
        <f>IF(A1634="","",IF(COUNTIF(Month_Engine!B:B,TRIM(J1634))&gt;0,"OK","Missing"))</f>
        <v/>
      </c>
      <c r="F1634" s="146" t="str">
        <f t="shared" si="157"/>
        <v/>
      </c>
      <c r="G1634" s="146" t="str">
        <f t="shared" si="158"/>
        <v/>
      </c>
      <c r="H1634" s="150" t="str">
        <f t="shared" si="153"/>
        <v/>
      </c>
      <c r="I1634" s="432"/>
      <c r="S1634" s="146" t="str">
        <f t="shared" si="154"/>
        <v/>
      </c>
    </row>
    <row r="1635" spans="1:19" x14ac:dyDescent="0.45">
      <c r="A1635" s="144" t="str">
        <f t="shared" si="155"/>
        <v/>
      </c>
      <c r="B1635" s="143" t="str">
        <f t="shared" si="156"/>
        <v/>
      </c>
      <c r="C1635" s="143" t="str">
        <f>IF(A1635="","",IF(COUNTIF($B$2:B1634,B1635)&gt;0,"⚠ DUPLICATE","OK"))</f>
        <v/>
      </c>
      <c r="D1635" s="146" t="str">
        <f>IF($A1635="","",IF(ISNA(_xlfn.XLOOKUP(TRIM($A1635),MASTER_Workers!$B$2:$B$474,MASTER_Workers!$B$2:$B$600)),"Master Missing","OK"))</f>
        <v/>
      </c>
      <c r="E1635" s="146" t="str">
        <f>IF(A1635="","",IF(COUNTIF(Month_Engine!B:B,TRIM(J1635))&gt;0,"OK","Missing"))</f>
        <v/>
      </c>
      <c r="F1635" s="146" t="str">
        <f t="shared" si="157"/>
        <v/>
      </c>
      <c r="G1635" s="146" t="str">
        <f t="shared" si="158"/>
        <v/>
      </c>
      <c r="H1635" s="150" t="str">
        <f t="shared" si="153"/>
        <v/>
      </c>
      <c r="I1635" s="432"/>
      <c r="S1635" s="146" t="str">
        <f t="shared" si="154"/>
        <v/>
      </c>
    </row>
    <row r="1636" spans="1:19" x14ac:dyDescent="0.45">
      <c r="A1636" s="144" t="str">
        <f t="shared" si="155"/>
        <v/>
      </c>
      <c r="B1636" s="143" t="str">
        <f t="shared" si="156"/>
        <v/>
      </c>
      <c r="C1636" s="143" t="str">
        <f>IF(A1636="","",IF(COUNTIF($B$2:B1635,B1636)&gt;0,"⚠ DUPLICATE","OK"))</f>
        <v/>
      </c>
      <c r="D1636" s="146" t="str">
        <f>IF($A1636="","",IF(ISNA(_xlfn.XLOOKUP(TRIM($A1636),MASTER_Workers!$B$2:$B$474,MASTER_Workers!$B$2:$B$600)),"Master Missing","OK"))</f>
        <v/>
      </c>
      <c r="E1636" s="146" t="str">
        <f>IF(A1636="","",IF(COUNTIF(Month_Engine!B:B,TRIM(J1636))&gt;0,"OK","Missing"))</f>
        <v/>
      </c>
      <c r="F1636" s="146" t="str">
        <f t="shared" si="157"/>
        <v/>
      </c>
      <c r="G1636" s="146" t="str">
        <f t="shared" si="158"/>
        <v/>
      </c>
      <c r="H1636" s="150" t="str">
        <f t="shared" si="153"/>
        <v/>
      </c>
      <c r="I1636" s="432"/>
      <c r="S1636" s="146" t="str">
        <f t="shared" si="154"/>
        <v/>
      </c>
    </row>
    <row r="1637" spans="1:19" x14ac:dyDescent="0.45">
      <c r="A1637" s="144" t="str">
        <f t="shared" si="155"/>
        <v/>
      </c>
      <c r="B1637" s="143" t="str">
        <f t="shared" si="156"/>
        <v/>
      </c>
      <c r="C1637" s="143" t="str">
        <f>IF(A1637="","",IF(COUNTIF($B$2:B1636,B1637)&gt;0,"⚠ DUPLICATE","OK"))</f>
        <v/>
      </c>
      <c r="D1637" s="146" t="str">
        <f>IF($A1637="","",IF(ISNA(_xlfn.XLOOKUP(TRIM($A1637),MASTER_Workers!$B$2:$B$474,MASTER_Workers!$B$2:$B$600)),"Master Missing","OK"))</f>
        <v/>
      </c>
      <c r="E1637" s="146" t="str">
        <f>IF(A1637="","",IF(COUNTIF(Month_Engine!B:B,TRIM(J1637))&gt;0,"OK","Missing"))</f>
        <v/>
      </c>
      <c r="F1637" s="146" t="str">
        <f t="shared" si="157"/>
        <v/>
      </c>
      <c r="G1637" s="146" t="str">
        <f t="shared" si="158"/>
        <v/>
      </c>
      <c r="H1637" s="150" t="str">
        <f t="shared" si="153"/>
        <v/>
      </c>
      <c r="I1637" s="432"/>
      <c r="S1637" s="146" t="str">
        <f t="shared" si="154"/>
        <v/>
      </c>
    </row>
    <row r="1638" spans="1:19" x14ac:dyDescent="0.45">
      <c r="A1638" s="144" t="str">
        <f t="shared" si="155"/>
        <v/>
      </c>
      <c r="B1638" s="143" t="str">
        <f t="shared" si="156"/>
        <v/>
      </c>
      <c r="C1638" s="143" t="str">
        <f>IF(A1638="","",IF(COUNTIF($B$2:B1637,B1638)&gt;0,"⚠ DUPLICATE","OK"))</f>
        <v/>
      </c>
      <c r="D1638" s="146" t="str">
        <f>IF($A1638="","",IF(ISNA(_xlfn.XLOOKUP(TRIM($A1638),MASTER_Workers!$B$2:$B$474,MASTER_Workers!$B$2:$B$600)),"Master Missing","OK"))</f>
        <v/>
      </c>
      <c r="E1638" s="146" t="str">
        <f>IF(A1638="","",IF(COUNTIF(Month_Engine!B:B,TRIM(J1638))&gt;0,"OK","Missing"))</f>
        <v/>
      </c>
      <c r="F1638" s="146" t="str">
        <f t="shared" si="157"/>
        <v/>
      </c>
      <c r="G1638" s="146" t="str">
        <f t="shared" si="158"/>
        <v/>
      </c>
      <c r="H1638" s="150" t="str">
        <f t="shared" si="153"/>
        <v/>
      </c>
      <c r="I1638" s="432"/>
      <c r="S1638" s="146" t="str">
        <f t="shared" si="154"/>
        <v/>
      </c>
    </row>
    <row r="1639" spans="1:19" x14ac:dyDescent="0.45">
      <c r="A1639" s="144" t="str">
        <f t="shared" si="155"/>
        <v/>
      </c>
      <c r="B1639" s="143" t="str">
        <f t="shared" si="156"/>
        <v/>
      </c>
      <c r="C1639" s="143" t="str">
        <f>IF(A1639="","",IF(COUNTIF($B$2:B1638,B1639)&gt;0,"⚠ DUPLICATE","OK"))</f>
        <v/>
      </c>
      <c r="D1639" s="146" t="str">
        <f>IF($A1639="","",IF(ISNA(_xlfn.XLOOKUP(TRIM($A1639),MASTER_Workers!$B$2:$B$474,MASTER_Workers!$B$2:$B$600)),"Master Missing","OK"))</f>
        <v/>
      </c>
      <c r="E1639" s="146" t="str">
        <f>IF(A1639="","",IF(COUNTIF(Month_Engine!B:B,TRIM(J1639))&gt;0,"OK","Missing"))</f>
        <v/>
      </c>
      <c r="F1639" s="146" t="str">
        <f t="shared" si="157"/>
        <v/>
      </c>
      <c r="G1639" s="146" t="str">
        <f t="shared" si="158"/>
        <v/>
      </c>
      <c r="H1639" s="150" t="str">
        <f t="shared" si="153"/>
        <v/>
      </c>
      <c r="I1639" s="432"/>
      <c r="S1639" s="146" t="str">
        <f t="shared" si="154"/>
        <v/>
      </c>
    </row>
    <row r="1640" spans="1:19" x14ac:dyDescent="0.45">
      <c r="A1640" s="144" t="str">
        <f t="shared" si="155"/>
        <v/>
      </c>
      <c r="B1640" s="143" t="str">
        <f t="shared" si="156"/>
        <v/>
      </c>
      <c r="C1640" s="143" t="str">
        <f>IF(A1640="","",IF(COUNTIF($B$2:B1639,B1640)&gt;0,"⚠ DUPLICATE","OK"))</f>
        <v/>
      </c>
      <c r="D1640" s="146" t="str">
        <f>IF($A1640="","",IF(ISNA(_xlfn.XLOOKUP(TRIM($A1640),MASTER_Workers!$B$2:$B$474,MASTER_Workers!$B$2:$B$600)),"Master Missing","OK"))</f>
        <v/>
      </c>
      <c r="E1640" s="146" t="str">
        <f>IF(A1640="","",IF(COUNTIF(Month_Engine!B:B,TRIM(J1640))&gt;0,"OK","Missing"))</f>
        <v/>
      </c>
      <c r="F1640" s="146" t="str">
        <f t="shared" si="157"/>
        <v/>
      </c>
      <c r="G1640" s="146" t="str">
        <f t="shared" si="158"/>
        <v/>
      </c>
      <c r="H1640" s="150" t="str">
        <f t="shared" si="153"/>
        <v/>
      </c>
      <c r="I1640" s="432"/>
      <c r="S1640" s="146" t="str">
        <f t="shared" si="154"/>
        <v/>
      </c>
    </row>
    <row r="1641" spans="1:19" x14ac:dyDescent="0.45">
      <c r="A1641" s="144" t="str">
        <f t="shared" si="155"/>
        <v/>
      </c>
      <c r="B1641" s="143" t="str">
        <f t="shared" si="156"/>
        <v/>
      </c>
      <c r="C1641" s="143" t="str">
        <f>IF(A1641="","",IF(COUNTIF($B$2:B1640,B1641)&gt;0,"⚠ DUPLICATE","OK"))</f>
        <v/>
      </c>
      <c r="D1641" s="146" t="str">
        <f>IF($A1641="","",IF(ISNA(_xlfn.XLOOKUP(TRIM($A1641),MASTER_Workers!$B$2:$B$474,MASTER_Workers!$B$2:$B$600)),"Master Missing","OK"))</f>
        <v/>
      </c>
      <c r="E1641" s="146" t="str">
        <f>IF(A1641="","",IF(COUNTIF(Month_Engine!B:B,TRIM(J1641))&gt;0,"OK","Missing"))</f>
        <v/>
      </c>
      <c r="F1641" s="146" t="str">
        <f t="shared" si="157"/>
        <v/>
      </c>
      <c r="G1641" s="146" t="str">
        <f t="shared" si="158"/>
        <v/>
      </c>
      <c r="H1641" s="150" t="str">
        <f t="shared" si="153"/>
        <v/>
      </c>
      <c r="I1641" s="432"/>
      <c r="S1641" s="146" t="str">
        <f t="shared" si="154"/>
        <v/>
      </c>
    </row>
    <row r="1642" spans="1:19" x14ac:dyDescent="0.45">
      <c r="A1642" s="144" t="str">
        <f t="shared" si="155"/>
        <v/>
      </c>
      <c r="B1642" s="143" t="str">
        <f t="shared" si="156"/>
        <v/>
      </c>
      <c r="C1642" s="143" t="str">
        <f>IF(A1642="","",IF(COUNTIF($B$2:B1641,B1642)&gt;0,"⚠ DUPLICATE","OK"))</f>
        <v/>
      </c>
      <c r="D1642" s="146" t="str">
        <f>IF($A1642="","",IF(ISNA(_xlfn.XLOOKUP(TRIM($A1642),MASTER_Workers!$B$2:$B$474,MASTER_Workers!$B$2:$B$600)),"Master Missing","OK"))</f>
        <v/>
      </c>
      <c r="E1642" s="146" t="str">
        <f>IF(A1642="","",IF(COUNTIF(Month_Engine!B:B,TRIM(J1642))&gt;0,"OK","Missing"))</f>
        <v/>
      </c>
      <c r="F1642" s="146" t="str">
        <f t="shared" si="157"/>
        <v/>
      </c>
      <c r="G1642" s="146" t="str">
        <f t="shared" si="158"/>
        <v/>
      </c>
      <c r="H1642" s="150" t="str">
        <f t="shared" si="153"/>
        <v/>
      </c>
      <c r="I1642" s="432"/>
      <c r="S1642" s="146" t="str">
        <f t="shared" si="154"/>
        <v/>
      </c>
    </row>
    <row r="1643" spans="1:19" x14ac:dyDescent="0.45">
      <c r="A1643" s="144" t="str">
        <f t="shared" si="155"/>
        <v/>
      </c>
      <c r="B1643" s="143" t="str">
        <f t="shared" si="156"/>
        <v/>
      </c>
      <c r="C1643" s="143" t="str">
        <f>IF(A1643="","",IF(COUNTIF($B$2:B1642,B1643)&gt;0,"⚠ DUPLICATE","OK"))</f>
        <v/>
      </c>
      <c r="D1643" s="146" t="str">
        <f>IF($A1643="","",IF(ISNA(_xlfn.XLOOKUP(TRIM($A1643),MASTER_Workers!$B$2:$B$474,MASTER_Workers!$B$2:$B$600)),"Master Missing","OK"))</f>
        <v/>
      </c>
      <c r="E1643" s="146" t="str">
        <f>IF(A1643="","",IF(COUNTIF(Month_Engine!B:B,TRIM(J1643))&gt;0,"OK","Missing"))</f>
        <v/>
      </c>
      <c r="F1643" s="146" t="str">
        <f t="shared" si="157"/>
        <v/>
      </c>
      <c r="G1643" s="146" t="str">
        <f t="shared" si="158"/>
        <v/>
      </c>
      <c r="H1643" s="150" t="str">
        <f t="shared" si="153"/>
        <v/>
      </c>
      <c r="I1643" s="432"/>
      <c r="S1643" s="146" t="str">
        <f t="shared" si="154"/>
        <v/>
      </c>
    </row>
    <row r="1644" spans="1:19" x14ac:dyDescent="0.45">
      <c r="A1644" s="144" t="str">
        <f t="shared" si="155"/>
        <v/>
      </c>
      <c r="B1644" s="143" t="str">
        <f t="shared" si="156"/>
        <v/>
      </c>
      <c r="C1644" s="143" t="str">
        <f>IF(A1644="","",IF(COUNTIF($B$2:B1643,B1644)&gt;0,"⚠ DUPLICATE","OK"))</f>
        <v/>
      </c>
      <c r="D1644" s="146" t="str">
        <f>IF($A1644="","",IF(ISNA(_xlfn.XLOOKUP(TRIM($A1644),MASTER_Workers!$B$2:$B$474,MASTER_Workers!$B$2:$B$600)),"Master Missing","OK"))</f>
        <v/>
      </c>
      <c r="E1644" s="146" t="str">
        <f>IF(A1644="","",IF(COUNTIF(Month_Engine!B:B,TRIM(J1644))&gt;0,"OK","Missing"))</f>
        <v/>
      </c>
      <c r="F1644" s="146" t="str">
        <f t="shared" si="157"/>
        <v/>
      </c>
      <c r="G1644" s="146" t="str">
        <f t="shared" si="158"/>
        <v/>
      </c>
      <c r="H1644" s="150" t="str">
        <f t="shared" si="153"/>
        <v/>
      </c>
      <c r="I1644" s="432"/>
      <c r="S1644" s="146" t="str">
        <f t="shared" si="154"/>
        <v/>
      </c>
    </row>
    <row r="1645" spans="1:19" x14ac:dyDescent="0.45">
      <c r="A1645" s="144" t="str">
        <f t="shared" si="155"/>
        <v/>
      </c>
      <c r="B1645" s="143" t="str">
        <f t="shared" si="156"/>
        <v/>
      </c>
      <c r="C1645" s="143" t="str">
        <f>IF(A1645="","",IF(COUNTIF($B$2:B1644,B1645)&gt;0,"⚠ DUPLICATE","OK"))</f>
        <v/>
      </c>
      <c r="D1645" s="146" t="str">
        <f>IF($A1645="","",IF(ISNA(_xlfn.XLOOKUP(TRIM($A1645),MASTER_Workers!$B$2:$B$474,MASTER_Workers!$B$2:$B$600)),"Master Missing","OK"))</f>
        <v/>
      </c>
      <c r="E1645" s="146" t="str">
        <f>IF(A1645="","",IF(COUNTIF(Month_Engine!B:B,TRIM(J1645))&gt;0,"OK","Missing"))</f>
        <v/>
      </c>
      <c r="F1645" s="146" t="str">
        <f t="shared" si="157"/>
        <v/>
      </c>
      <c r="G1645" s="146" t="str">
        <f t="shared" si="158"/>
        <v/>
      </c>
      <c r="H1645" s="150" t="str">
        <f t="shared" si="153"/>
        <v/>
      </c>
      <c r="I1645" s="432"/>
      <c r="S1645" s="146" t="str">
        <f t="shared" si="154"/>
        <v/>
      </c>
    </row>
    <row r="1646" spans="1:19" x14ac:dyDescent="0.45">
      <c r="A1646" s="144" t="str">
        <f t="shared" si="155"/>
        <v/>
      </c>
      <c r="B1646" s="143" t="str">
        <f t="shared" si="156"/>
        <v/>
      </c>
      <c r="C1646" s="143" t="str">
        <f>IF(A1646="","",IF(COUNTIF($B$2:B1645,B1646)&gt;0,"⚠ DUPLICATE","OK"))</f>
        <v/>
      </c>
      <c r="D1646" s="146" t="str">
        <f>IF($A1646="","",IF(ISNA(_xlfn.XLOOKUP(TRIM($A1646),MASTER_Workers!$B$2:$B$474,MASTER_Workers!$B$2:$B$600)),"Master Missing","OK"))</f>
        <v/>
      </c>
      <c r="E1646" s="146" t="str">
        <f>IF(A1646="","",IF(COUNTIF(Month_Engine!B:B,TRIM(J1646))&gt;0,"OK","Missing"))</f>
        <v/>
      </c>
      <c r="F1646" s="146" t="str">
        <f t="shared" si="157"/>
        <v/>
      </c>
      <c r="G1646" s="146" t="str">
        <f t="shared" si="158"/>
        <v/>
      </c>
      <c r="H1646" s="150" t="str">
        <f t="shared" si="153"/>
        <v/>
      </c>
      <c r="I1646" s="432"/>
      <c r="S1646" s="146" t="str">
        <f t="shared" si="154"/>
        <v/>
      </c>
    </row>
    <row r="1647" spans="1:19" x14ac:dyDescent="0.45">
      <c r="A1647" s="144" t="str">
        <f t="shared" si="155"/>
        <v/>
      </c>
      <c r="B1647" s="143" t="str">
        <f t="shared" si="156"/>
        <v/>
      </c>
      <c r="C1647" s="143" t="str">
        <f>IF(A1647="","",IF(COUNTIF($B$2:B1646,B1647)&gt;0,"⚠ DUPLICATE","OK"))</f>
        <v/>
      </c>
      <c r="D1647" s="146" t="str">
        <f>IF($A1647="","",IF(ISNA(_xlfn.XLOOKUP(TRIM($A1647),MASTER_Workers!$B$2:$B$474,MASTER_Workers!$B$2:$B$600)),"Master Missing","OK"))</f>
        <v/>
      </c>
      <c r="E1647" s="146" t="str">
        <f>IF(A1647="","",IF(COUNTIF(Month_Engine!B:B,TRIM(J1647))&gt;0,"OK","Missing"))</f>
        <v/>
      </c>
      <c r="F1647" s="146" t="str">
        <f t="shared" si="157"/>
        <v/>
      </c>
      <c r="G1647" s="146" t="str">
        <f t="shared" si="158"/>
        <v/>
      </c>
      <c r="H1647" s="150" t="str">
        <f t="shared" si="153"/>
        <v/>
      </c>
      <c r="I1647" s="432"/>
      <c r="S1647" s="146" t="str">
        <f t="shared" si="154"/>
        <v/>
      </c>
    </row>
    <row r="1648" spans="1:19" x14ac:dyDescent="0.45">
      <c r="A1648" s="144" t="str">
        <f t="shared" si="155"/>
        <v/>
      </c>
      <c r="B1648" s="143" t="str">
        <f t="shared" si="156"/>
        <v/>
      </c>
      <c r="C1648" s="143" t="str">
        <f>IF(A1648="","",IF(COUNTIF($B$2:B1647,B1648)&gt;0,"⚠ DUPLICATE","OK"))</f>
        <v/>
      </c>
      <c r="D1648" s="146" t="str">
        <f>IF($A1648="","",IF(ISNA(_xlfn.XLOOKUP(TRIM($A1648),MASTER_Workers!$B$2:$B$474,MASTER_Workers!$B$2:$B$600)),"Master Missing","OK"))</f>
        <v/>
      </c>
      <c r="E1648" s="146" t="str">
        <f>IF(A1648="","",IF(COUNTIF(Month_Engine!B:B,TRIM(J1648))&gt;0,"OK","Missing"))</f>
        <v/>
      </c>
      <c r="F1648" s="146" t="str">
        <f t="shared" si="157"/>
        <v/>
      </c>
      <c r="G1648" s="146" t="str">
        <f t="shared" si="158"/>
        <v/>
      </c>
      <c r="H1648" s="150" t="str">
        <f t="shared" si="153"/>
        <v/>
      </c>
      <c r="I1648" s="432"/>
      <c r="S1648" s="146" t="str">
        <f t="shared" si="154"/>
        <v/>
      </c>
    </row>
    <row r="1649" spans="1:19" x14ac:dyDescent="0.45">
      <c r="A1649" s="144" t="str">
        <f t="shared" si="155"/>
        <v/>
      </c>
      <c r="B1649" s="143" t="str">
        <f t="shared" si="156"/>
        <v/>
      </c>
      <c r="C1649" s="143" t="str">
        <f>IF(A1649="","",IF(COUNTIF($B$2:B1648,B1649)&gt;0,"⚠ DUPLICATE","OK"))</f>
        <v/>
      </c>
      <c r="D1649" s="146" t="str">
        <f>IF($A1649="","",IF(ISNA(_xlfn.XLOOKUP(TRIM($A1649),MASTER_Workers!$B$2:$B$474,MASTER_Workers!$B$2:$B$600)),"Master Missing","OK"))</f>
        <v/>
      </c>
      <c r="E1649" s="146" t="str">
        <f>IF(A1649="","",IF(COUNTIF(Month_Engine!B:B,TRIM(J1649))&gt;0,"OK","Missing"))</f>
        <v/>
      </c>
      <c r="F1649" s="146" t="str">
        <f t="shared" si="157"/>
        <v/>
      </c>
      <c r="G1649" s="146" t="str">
        <f t="shared" si="158"/>
        <v/>
      </c>
      <c r="H1649" s="150" t="str">
        <f t="shared" si="153"/>
        <v/>
      </c>
      <c r="I1649" s="432"/>
      <c r="S1649" s="146" t="str">
        <f t="shared" si="154"/>
        <v/>
      </c>
    </row>
    <row r="1650" spans="1:19" x14ac:dyDescent="0.45">
      <c r="A1650" s="144" t="str">
        <f t="shared" si="155"/>
        <v/>
      </c>
      <c r="B1650" s="143" t="str">
        <f t="shared" si="156"/>
        <v/>
      </c>
      <c r="C1650" s="143" t="str">
        <f>IF(A1650="","",IF(COUNTIF($B$2:B1649,B1650)&gt;0,"⚠ DUPLICATE","OK"))</f>
        <v/>
      </c>
      <c r="D1650" s="146" t="str">
        <f>IF($A1650="","",IF(ISNA(_xlfn.XLOOKUP(TRIM($A1650),MASTER_Workers!$B$2:$B$474,MASTER_Workers!$B$2:$B$600)),"Master Missing","OK"))</f>
        <v/>
      </c>
      <c r="E1650" s="146" t="str">
        <f>IF(A1650="","",IF(COUNTIF(Month_Engine!B:B,TRIM(J1650))&gt;0,"OK","Missing"))</f>
        <v/>
      </c>
      <c r="F1650" s="146" t="str">
        <f t="shared" si="157"/>
        <v/>
      </c>
      <c r="G1650" s="146" t="str">
        <f t="shared" si="158"/>
        <v/>
      </c>
      <c r="H1650" s="150" t="str">
        <f t="shared" si="153"/>
        <v/>
      </c>
      <c r="I1650" s="432"/>
      <c r="S1650" s="146" t="str">
        <f t="shared" si="154"/>
        <v/>
      </c>
    </row>
    <row r="1651" spans="1:19" x14ac:dyDescent="0.45">
      <c r="A1651" s="144" t="str">
        <f t="shared" si="155"/>
        <v/>
      </c>
      <c r="B1651" s="143" t="str">
        <f t="shared" si="156"/>
        <v/>
      </c>
      <c r="C1651" s="143" t="str">
        <f>IF(A1651="","",IF(COUNTIF($B$2:B1650,B1651)&gt;0,"⚠ DUPLICATE","OK"))</f>
        <v/>
      </c>
      <c r="D1651" s="146" t="str">
        <f>IF($A1651="","",IF(ISNA(_xlfn.XLOOKUP(TRIM($A1651),MASTER_Workers!$B$2:$B$474,MASTER_Workers!$B$2:$B$600)),"Master Missing","OK"))</f>
        <v/>
      </c>
      <c r="E1651" s="146" t="str">
        <f>IF(A1651="","",IF(COUNTIF(Month_Engine!B:B,TRIM(J1651))&gt;0,"OK","Missing"))</f>
        <v/>
      </c>
      <c r="F1651" s="146" t="str">
        <f t="shared" si="157"/>
        <v/>
      </c>
      <c r="G1651" s="146" t="str">
        <f t="shared" si="158"/>
        <v/>
      </c>
      <c r="H1651" s="150" t="str">
        <f t="shared" si="153"/>
        <v/>
      </c>
      <c r="I1651" s="432"/>
      <c r="S1651" s="146" t="str">
        <f t="shared" si="154"/>
        <v/>
      </c>
    </row>
    <row r="1652" spans="1:19" x14ac:dyDescent="0.45">
      <c r="A1652" s="144" t="str">
        <f t="shared" si="155"/>
        <v/>
      </c>
      <c r="B1652" s="143" t="str">
        <f t="shared" si="156"/>
        <v/>
      </c>
      <c r="C1652" s="143" t="str">
        <f>IF(A1652="","",IF(COUNTIF($B$2:B1651,B1652)&gt;0,"⚠ DUPLICATE","OK"))</f>
        <v/>
      </c>
      <c r="D1652" s="146" t="str">
        <f>IF($A1652="","",IF(ISNA(_xlfn.XLOOKUP(TRIM($A1652),MASTER_Workers!$B$2:$B$474,MASTER_Workers!$B$2:$B$600)),"Master Missing","OK"))</f>
        <v/>
      </c>
      <c r="E1652" s="146" t="str">
        <f>IF(A1652="","",IF(COUNTIF(Month_Engine!B:B,TRIM(J1652))&gt;0,"OK","Missing"))</f>
        <v/>
      </c>
      <c r="F1652" s="146" t="str">
        <f t="shared" si="157"/>
        <v/>
      </c>
      <c r="G1652" s="146" t="str">
        <f t="shared" si="158"/>
        <v/>
      </c>
      <c r="H1652" s="150" t="str">
        <f t="shared" si="153"/>
        <v/>
      </c>
      <c r="I1652" s="432"/>
      <c r="S1652" s="146" t="str">
        <f t="shared" si="154"/>
        <v/>
      </c>
    </row>
    <row r="1653" spans="1:19" x14ac:dyDescent="0.45">
      <c r="A1653" s="144" t="str">
        <f t="shared" si="155"/>
        <v/>
      </c>
      <c r="B1653" s="143" t="str">
        <f t="shared" si="156"/>
        <v/>
      </c>
      <c r="C1653" s="143" t="str">
        <f>IF(A1653="","",IF(COUNTIF($B$2:B1652,B1653)&gt;0,"⚠ DUPLICATE","OK"))</f>
        <v/>
      </c>
      <c r="D1653" s="146" t="str">
        <f>IF($A1653="","",IF(ISNA(_xlfn.XLOOKUP(TRIM($A1653),MASTER_Workers!$B$2:$B$474,MASTER_Workers!$B$2:$B$600)),"Master Missing","OK"))</f>
        <v/>
      </c>
      <c r="E1653" s="146" t="str">
        <f>IF(A1653="","",IF(COUNTIF(Month_Engine!B:B,TRIM(J1653))&gt;0,"OK","Missing"))</f>
        <v/>
      </c>
      <c r="F1653" s="146" t="str">
        <f t="shared" si="157"/>
        <v/>
      </c>
      <c r="G1653" s="146" t="str">
        <f t="shared" si="158"/>
        <v/>
      </c>
      <c r="H1653" s="150" t="str">
        <f t="shared" si="153"/>
        <v/>
      </c>
      <c r="I1653" s="432"/>
      <c r="S1653" s="146" t="str">
        <f t="shared" si="154"/>
        <v/>
      </c>
    </row>
    <row r="1654" spans="1:19" x14ac:dyDescent="0.45">
      <c r="A1654" s="144" t="str">
        <f t="shared" si="155"/>
        <v/>
      </c>
      <c r="B1654" s="143" t="str">
        <f t="shared" si="156"/>
        <v/>
      </c>
      <c r="C1654" s="143" t="str">
        <f>IF(A1654="","",IF(COUNTIF($B$2:B1653,B1654)&gt;0,"⚠ DUPLICATE","OK"))</f>
        <v/>
      </c>
      <c r="D1654" s="146" t="str">
        <f>IF($A1654="","",IF(ISNA(_xlfn.XLOOKUP(TRIM($A1654),MASTER_Workers!$B$2:$B$474,MASTER_Workers!$B$2:$B$600)),"Master Missing","OK"))</f>
        <v/>
      </c>
      <c r="E1654" s="146" t="str">
        <f>IF(A1654="","",IF(COUNTIF(Month_Engine!B:B,TRIM(J1654))&gt;0,"OK","Missing"))</f>
        <v/>
      </c>
      <c r="F1654" s="146" t="str">
        <f t="shared" si="157"/>
        <v/>
      </c>
      <c r="G1654" s="146" t="str">
        <f t="shared" si="158"/>
        <v/>
      </c>
      <c r="H1654" s="150" t="str">
        <f t="shared" si="153"/>
        <v/>
      </c>
      <c r="I1654" s="432"/>
      <c r="S1654" s="146" t="str">
        <f t="shared" si="154"/>
        <v/>
      </c>
    </row>
    <row r="1655" spans="1:19" x14ac:dyDescent="0.45">
      <c r="A1655" s="144" t="str">
        <f t="shared" si="155"/>
        <v/>
      </c>
      <c r="B1655" s="143" t="str">
        <f t="shared" si="156"/>
        <v/>
      </c>
      <c r="C1655" s="143" t="str">
        <f>IF(A1655="","",IF(COUNTIF($B$2:B1654,B1655)&gt;0,"⚠ DUPLICATE","OK"))</f>
        <v/>
      </c>
      <c r="D1655" s="146" t="str">
        <f>IF($A1655="","",IF(ISNA(_xlfn.XLOOKUP(TRIM($A1655),MASTER_Workers!$B$2:$B$474,MASTER_Workers!$B$2:$B$600)),"Master Missing","OK"))</f>
        <v/>
      </c>
      <c r="E1655" s="146" t="str">
        <f>IF(A1655="","",IF(COUNTIF(Month_Engine!B:B,TRIM(J1655))&gt;0,"OK","Missing"))</f>
        <v/>
      </c>
      <c r="F1655" s="146" t="str">
        <f t="shared" si="157"/>
        <v/>
      </c>
      <c r="G1655" s="146" t="str">
        <f t="shared" si="158"/>
        <v/>
      </c>
      <c r="H1655" s="150" t="str">
        <f t="shared" si="153"/>
        <v/>
      </c>
      <c r="I1655" s="432"/>
      <c r="S1655" s="146" t="str">
        <f t="shared" si="154"/>
        <v/>
      </c>
    </row>
    <row r="1656" spans="1:19" x14ac:dyDescent="0.45">
      <c r="A1656" s="144" t="str">
        <f t="shared" si="155"/>
        <v/>
      </c>
      <c r="B1656" s="143" t="str">
        <f t="shared" si="156"/>
        <v/>
      </c>
      <c r="C1656" s="143" t="str">
        <f>IF(A1656="","",IF(COUNTIF($B$2:B1655,B1656)&gt;0,"⚠ DUPLICATE","OK"))</f>
        <v/>
      </c>
      <c r="D1656" s="146" t="str">
        <f>IF($A1656="","",IF(ISNA(_xlfn.XLOOKUP(TRIM($A1656),MASTER_Workers!$B$2:$B$474,MASTER_Workers!$B$2:$B$600)),"Master Missing","OK"))</f>
        <v/>
      </c>
      <c r="E1656" s="146" t="str">
        <f>IF(A1656="","",IF(COUNTIF(Month_Engine!B:B,TRIM(J1656))&gt;0,"OK","Missing"))</f>
        <v/>
      </c>
      <c r="F1656" s="146" t="str">
        <f t="shared" si="157"/>
        <v/>
      </c>
      <c r="G1656" s="146" t="str">
        <f t="shared" si="158"/>
        <v/>
      </c>
      <c r="H1656" s="150" t="str">
        <f t="shared" si="153"/>
        <v/>
      </c>
      <c r="I1656" s="432"/>
      <c r="S1656" s="146" t="str">
        <f t="shared" si="154"/>
        <v/>
      </c>
    </row>
    <row r="1657" spans="1:19" x14ac:dyDescent="0.45">
      <c r="A1657" s="144" t="str">
        <f t="shared" si="155"/>
        <v/>
      </c>
      <c r="B1657" s="143" t="str">
        <f t="shared" si="156"/>
        <v/>
      </c>
      <c r="C1657" s="143" t="str">
        <f>IF(A1657="","",IF(COUNTIF($B$2:B1656,B1657)&gt;0,"⚠ DUPLICATE","OK"))</f>
        <v/>
      </c>
      <c r="D1657" s="146" t="str">
        <f>IF($A1657="","",IF(ISNA(_xlfn.XLOOKUP(TRIM($A1657),MASTER_Workers!$B$2:$B$474,MASTER_Workers!$B$2:$B$600)),"Master Missing","OK"))</f>
        <v/>
      </c>
      <c r="E1657" s="146" t="str">
        <f>IF(A1657="","",IF(COUNTIF(Month_Engine!B:B,TRIM(J1657))&gt;0,"OK","Missing"))</f>
        <v/>
      </c>
      <c r="F1657" s="146" t="str">
        <f t="shared" si="157"/>
        <v/>
      </c>
      <c r="G1657" s="146" t="str">
        <f t="shared" si="158"/>
        <v/>
      </c>
      <c r="H1657" s="150" t="str">
        <f t="shared" si="153"/>
        <v/>
      </c>
      <c r="I1657" s="432"/>
      <c r="S1657" s="146" t="str">
        <f t="shared" si="154"/>
        <v/>
      </c>
    </row>
    <row r="1658" spans="1:19" x14ac:dyDescent="0.45">
      <c r="A1658" s="144" t="str">
        <f t="shared" si="155"/>
        <v/>
      </c>
      <c r="B1658" s="143" t="str">
        <f t="shared" si="156"/>
        <v/>
      </c>
      <c r="C1658" s="143" t="str">
        <f>IF(A1658="","",IF(COUNTIF($B$2:B1657,B1658)&gt;0,"⚠ DUPLICATE","OK"))</f>
        <v/>
      </c>
      <c r="D1658" s="146" t="str">
        <f>IF($A1658="","",IF(ISNA(_xlfn.XLOOKUP(TRIM($A1658),MASTER_Workers!$B$2:$B$474,MASTER_Workers!$B$2:$B$600)),"Master Missing","OK"))</f>
        <v/>
      </c>
      <c r="E1658" s="146" t="str">
        <f>IF(A1658="","",IF(COUNTIF(Month_Engine!B:B,TRIM(J1658))&gt;0,"OK","Missing"))</f>
        <v/>
      </c>
      <c r="F1658" s="146" t="str">
        <f t="shared" si="157"/>
        <v/>
      </c>
      <c r="G1658" s="146" t="str">
        <f t="shared" si="158"/>
        <v/>
      </c>
      <c r="H1658" s="150" t="str">
        <f t="shared" si="153"/>
        <v/>
      </c>
      <c r="I1658" s="432"/>
      <c r="S1658" s="146" t="str">
        <f t="shared" si="154"/>
        <v/>
      </c>
    </row>
    <row r="1659" spans="1:19" x14ac:dyDescent="0.45">
      <c r="A1659" s="144" t="str">
        <f t="shared" si="155"/>
        <v/>
      </c>
      <c r="B1659" s="143" t="str">
        <f t="shared" si="156"/>
        <v/>
      </c>
      <c r="C1659" s="143" t="str">
        <f>IF(A1659="","",IF(COUNTIF($B$2:B1658,B1659)&gt;0,"⚠ DUPLICATE","OK"))</f>
        <v/>
      </c>
      <c r="D1659" s="146" t="str">
        <f>IF($A1659="","",IF(ISNA(_xlfn.XLOOKUP(TRIM($A1659),MASTER_Workers!$B$2:$B$474,MASTER_Workers!$B$2:$B$600)),"Master Missing","OK"))</f>
        <v/>
      </c>
      <c r="E1659" s="146" t="str">
        <f>IF(A1659="","",IF(COUNTIF(Month_Engine!B:B,TRIM(J1659))&gt;0,"OK","Missing"))</f>
        <v/>
      </c>
      <c r="F1659" s="146" t="str">
        <f t="shared" si="157"/>
        <v/>
      </c>
      <c r="G1659" s="146" t="str">
        <f t="shared" si="158"/>
        <v/>
      </c>
      <c r="H1659" s="150" t="str">
        <f t="shared" si="153"/>
        <v/>
      </c>
      <c r="I1659" s="432"/>
      <c r="S1659" s="146" t="str">
        <f t="shared" si="154"/>
        <v/>
      </c>
    </row>
    <row r="1660" spans="1:19" x14ac:dyDescent="0.45">
      <c r="A1660" s="144" t="str">
        <f t="shared" si="155"/>
        <v/>
      </c>
      <c r="B1660" s="143" t="str">
        <f t="shared" si="156"/>
        <v/>
      </c>
      <c r="C1660" s="143" t="str">
        <f>IF(A1660="","",IF(COUNTIF($B$2:B1659,B1660)&gt;0,"⚠ DUPLICATE","OK"))</f>
        <v/>
      </c>
      <c r="D1660" s="146" t="str">
        <f>IF($A1660="","",IF(ISNA(_xlfn.XLOOKUP(TRIM($A1660),MASTER_Workers!$B$2:$B$474,MASTER_Workers!$B$2:$B$600)),"Master Missing","OK"))</f>
        <v/>
      </c>
      <c r="E1660" s="146" t="str">
        <f>IF(A1660="","",IF(COUNTIF(Month_Engine!B:B,TRIM(J1660))&gt;0,"OK","Missing"))</f>
        <v/>
      </c>
      <c r="F1660" s="146" t="str">
        <f t="shared" si="157"/>
        <v/>
      </c>
      <c r="G1660" s="146" t="str">
        <f t="shared" si="158"/>
        <v/>
      </c>
      <c r="H1660" s="150" t="str">
        <f t="shared" si="153"/>
        <v/>
      </c>
      <c r="I1660" s="432"/>
      <c r="S1660" s="146" t="str">
        <f t="shared" si="154"/>
        <v/>
      </c>
    </row>
    <row r="1661" spans="1:19" x14ac:dyDescent="0.45">
      <c r="A1661" s="144" t="str">
        <f t="shared" si="155"/>
        <v/>
      </c>
      <c r="B1661" s="143" t="str">
        <f t="shared" si="156"/>
        <v/>
      </c>
      <c r="C1661" s="143" t="str">
        <f>IF(A1661="","",IF(COUNTIF($B$2:B1660,B1661)&gt;0,"⚠ DUPLICATE","OK"))</f>
        <v/>
      </c>
      <c r="D1661" s="146" t="str">
        <f>IF($A1661="","",IF(ISNA(_xlfn.XLOOKUP(TRIM($A1661),MASTER_Workers!$B$2:$B$474,MASTER_Workers!$B$2:$B$600)),"Master Missing","OK"))</f>
        <v/>
      </c>
      <c r="E1661" s="146" t="str">
        <f>IF(A1661="","",IF(COUNTIF(Month_Engine!B:B,TRIM(J1661))&gt;0,"OK","Missing"))</f>
        <v/>
      </c>
      <c r="F1661" s="146" t="str">
        <f t="shared" si="157"/>
        <v/>
      </c>
      <c r="G1661" s="146" t="str">
        <f t="shared" si="158"/>
        <v/>
      </c>
      <c r="H1661" s="150" t="str">
        <f t="shared" si="153"/>
        <v/>
      </c>
      <c r="I1661" s="432"/>
      <c r="S1661" s="146" t="str">
        <f t="shared" si="154"/>
        <v/>
      </c>
    </row>
    <row r="1662" spans="1:19" x14ac:dyDescent="0.45">
      <c r="A1662" s="144" t="str">
        <f t="shared" si="155"/>
        <v/>
      </c>
      <c r="B1662" s="143" t="str">
        <f t="shared" si="156"/>
        <v/>
      </c>
      <c r="C1662" s="143" t="str">
        <f>IF(A1662="","",IF(COUNTIF($B$2:B1661,B1662)&gt;0,"⚠ DUPLICATE","OK"))</f>
        <v/>
      </c>
      <c r="D1662" s="146" t="str">
        <f>IF($A1662="","",IF(ISNA(_xlfn.XLOOKUP(TRIM($A1662),MASTER_Workers!$B$2:$B$474,MASTER_Workers!$B$2:$B$600)),"Master Missing","OK"))</f>
        <v/>
      </c>
      <c r="E1662" s="146" t="str">
        <f>IF(A1662="","",IF(COUNTIF(Month_Engine!B:B,TRIM(J1662))&gt;0,"OK","Missing"))</f>
        <v/>
      </c>
      <c r="F1662" s="146" t="str">
        <f t="shared" si="157"/>
        <v/>
      </c>
      <c r="G1662" s="146" t="str">
        <f t="shared" si="158"/>
        <v/>
      </c>
      <c r="H1662" s="150" t="str">
        <f t="shared" si="153"/>
        <v/>
      </c>
      <c r="I1662" s="432"/>
      <c r="S1662" s="146" t="str">
        <f t="shared" si="154"/>
        <v/>
      </c>
    </row>
    <row r="1663" spans="1:19" x14ac:dyDescent="0.45">
      <c r="A1663" s="144" t="str">
        <f t="shared" si="155"/>
        <v/>
      </c>
      <c r="B1663" s="143" t="str">
        <f t="shared" si="156"/>
        <v/>
      </c>
      <c r="C1663" s="143" t="str">
        <f>IF(A1663="","",IF(COUNTIF($B$2:B1662,B1663)&gt;0,"⚠ DUPLICATE","OK"))</f>
        <v/>
      </c>
      <c r="D1663" s="146" t="str">
        <f>IF($A1663="","",IF(ISNA(_xlfn.XLOOKUP(TRIM($A1663),MASTER_Workers!$B$2:$B$474,MASTER_Workers!$B$2:$B$600)),"Master Missing","OK"))</f>
        <v/>
      </c>
      <c r="E1663" s="146" t="str">
        <f>IF(A1663="","",IF(COUNTIF(Month_Engine!B:B,TRIM(J1663))&gt;0,"OK","Missing"))</f>
        <v/>
      </c>
      <c r="F1663" s="146" t="str">
        <f t="shared" si="157"/>
        <v/>
      </c>
      <c r="G1663" s="146" t="str">
        <f t="shared" si="158"/>
        <v/>
      </c>
      <c r="H1663" s="150" t="str">
        <f t="shared" si="153"/>
        <v/>
      </c>
      <c r="I1663" s="432"/>
      <c r="S1663" s="146" t="str">
        <f t="shared" si="154"/>
        <v/>
      </c>
    </row>
    <row r="1664" spans="1:19" x14ac:dyDescent="0.45">
      <c r="A1664" s="144" t="str">
        <f t="shared" si="155"/>
        <v/>
      </c>
      <c r="B1664" s="143" t="str">
        <f t="shared" si="156"/>
        <v/>
      </c>
      <c r="C1664" s="143" t="str">
        <f>IF(A1664="","",IF(COUNTIF($B$2:B1663,B1664)&gt;0,"⚠ DUPLICATE","OK"))</f>
        <v/>
      </c>
      <c r="D1664" s="146" t="str">
        <f>IF($A1664="","",IF(ISNA(_xlfn.XLOOKUP(TRIM($A1664),MASTER_Workers!$B$2:$B$474,MASTER_Workers!$B$2:$B$600)),"Master Missing","OK"))</f>
        <v/>
      </c>
      <c r="E1664" s="146" t="str">
        <f>IF(A1664="","",IF(COUNTIF(Month_Engine!B:B,TRIM(J1664))&gt;0,"OK","Missing"))</f>
        <v/>
      </c>
      <c r="F1664" s="146" t="str">
        <f t="shared" si="157"/>
        <v/>
      </c>
      <c r="G1664" s="146" t="str">
        <f t="shared" si="158"/>
        <v/>
      </c>
      <c r="H1664" s="150" t="str">
        <f t="shared" si="153"/>
        <v/>
      </c>
      <c r="I1664" s="432"/>
      <c r="S1664" s="146" t="str">
        <f t="shared" si="154"/>
        <v/>
      </c>
    </row>
    <row r="1665" spans="1:19" x14ac:dyDescent="0.45">
      <c r="A1665" s="144" t="str">
        <f t="shared" si="155"/>
        <v/>
      </c>
      <c r="B1665" s="143" t="str">
        <f t="shared" si="156"/>
        <v/>
      </c>
      <c r="C1665" s="143" t="str">
        <f>IF(A1665="","",IF(COUNTIF($B$2:B1664,B1665)&gt;0,"⚠ DUPLICATE","OK"))</f>
        <v/>
      </c>
      <c r="D1665" s="146" t="str">
        <f>IF($A1665="","",IF(ISNA(_xlfn.XLOOKUP(TRIM($A1665),MASTER_Workers!$B$2:$B$474,MASTER_Workers!$B$2:$B$600)),"Master Missing","OK"))</f>
        <v/>
      </c>
      <c r="E1665" s="146" t="str">
        <f>IF(A1665="","",IF(COUNTIF(Month_Engine!B:B,TRIM(J1665))&gt;0,"OK","Missing"))</f>
        <v/>
      </c>
      <c r="F1665" s="146" t="str">
        <f t="shared" si="157"/>
        <v/>
      </c>
      <c r="G1665" s="146" t="str">
        <f t="shared" si="158"/>
        <v/>
      </c>
      <c r="H1665" s="150" t="str">
        <f t="shared" si="153"/>
        <v/>
      </c>
      <c r="I1665" s="432"/>
      <c r="S1665" s="146" t="str">
        <f t="shared" si="154"/>
        <v/>
      </c>
    </row>
    <row r="1666" spans="1:19" x14ac:dyDescent="0.45">
      <c r="A1666" s="144" t="str">
        <f t="shared" si="155"/>
        <v/>
      </c>
      <c r="B1666" s="143" t="str">
        <f t="shared" si="156"/>
        <v/>
      </c>
      <c r="C1666" s="143" t="str">
        <f>IF(A1666="","",IF(COUNTIF($B$2:B1665,B1666)&gt;0,"⚠ DUPLICATE","OK"))</f>
        <v/>
      </c>
      <c r="D1666" s="146" t="str">
        <f>IF($A1666="","",IF(ISNA(_xlfn.XLOOKUP(TRIM($A1666),MASTER_Workers!$B$2:$B$474,MASTER_Workers!$B$2:$B$600)),"Master Missing","OK"))</f>
        <v/>
      </c>
      <c r="E1666" s="146" t="str">
        <f>IF(A1666="","",IF(COUNTIF(Month_Engine!B:B,TRIM(J1666))&gt;0,"OK","Missing"))</f>
        <v/>
      </c>
      <c r="F1666" s="146" t="str">
        <f t="shared" si="157"/>
        <v/>
      </c>
      <c r="G1666" s="146" t="str">
        <f t="shared" si="158"/>
        <v/>
      </c>
      <c r="H1666" s="150" t="str">
        <f t="shared" si="153"/>
        <v/>
      </c>
      <c r="I1666" s="432"/>
      <c r="S1666" s="146" t="str">
        <f t="shared" si="154"/>
        <v/>
      </c>
    </row>
    <row r="1667" spans="1:19" x14ac:dyDescent="0.45">
      <c r="A1667" s="144" t="str">
        <f t="shared" si="155"/>
        <v/>
      </c>
      <c r="B1667" s="143" t="str">
        <f t="shared" si="156"/>
        <v/>
      </c>
      <c r="C1667" s="143" t="str">
        <f>IF(A1667="","",IF(COUNTIF($B$2:B1666,B1667)&gt;0,"⚠ DUPLICATE","OK"))</f>
        <v/>
      </c>
      <c r="D1667" s="146" t="str">
        <f>IF($A1667="","",IF(ISNA(_xlfn.XLOOKUP(TRIM($A1667),MASTER_Workers!$B$2:$B$474,MASTER_Workers!$B$2:$B$600)),"Master Missing","OK"))</f>
        <v/>
      </c>
      <c r="E1667" s="146" t="str">
        <f>IF(A1667="","",IF(COUNTIF(Month_Engine!B:B,TRIM(J1667))&gt;0,"OK","Missing"))</f>
        <v/>
      </c>
      <c r="F1667" s="146" t="str">
        <f t="shared" si="157"/>
        <v/>
      </c>
      <c r="G1667" s="146" t="str">
        <f t="shared" si="158"/>
        <v/>
      </c>
      <c r="H1667" s="150" t="str">
        <f t="shared" si="153"/>
        <v/>
      </c>
      <c r="I1667" s="432"/>
      <c r="S1667" s="146" t="str">
        <f t="shared" si="154"/>
        <v/>
      </c>
    </row>
    <row r="1668" spans="1:19" x14ac:dyDescent="0.45">
      <c r="A1668" s="144" t="str">
        <f t="shared" si="155"/>
        <v/>
      </c>
      <c r="B1668" s="143" t="str">
        <f t="shared" si="156"/>
        <v/>
      </c>
      <c r="C1668" s="143" t="str">
        <f>IF(A1668="","",IF(COUNTIF($B$2:B1667,B1668)&gt;0,"⚠ DUPLICATE","OK"))</f>
        <v/>
      </c>
      <c r="D1668" s="146" t="str">
        <f>IF($A1668="","",IF(ISNA(_xlfn.XLOOKUP(TRIM($A1668),MASTER_Workers!$B$2:$B$474,MASTER_Workers!$B$2:$B$600)),"Master Missing","OK"))</f>
        <v/>
      </c>
      <c r="E1668" s="146" t="str">
        <f>IF(A1668="","",IF(COUNTIF(Month_Engine!B:B,TRIM(J1668))&gt;0,"OK","Missing"))</f>
        <v/>
      </c>
      <c r="F1668" s="146" t="str">
        <f t="shared" si="157"/>
        <v/>
      </c>
      <c r="G1668" s="146" t="str">
        <f t="shared" si="158"/>
        <v/>
      </c>
      <c r="H1668" s="150" t="str">
        <f t="shared" ref="H1668:H1731" si="159">IF(A1668="","",IF(AND(C1668="OK",D1668="OK",E1668="OK",F1668=DAY(EOMONTH(I1668,0))),"OK","Mismatch"))</f>
        <v/>
      </c>
      <c r="I1668" s="432"/>
      <c r="S1668" s="146" t="str">
        <f t="shared" ref="S1668:S1731" si="160">IF(LEFT(A1668,6)="SV2PCO","Worker-SV2",
IF(LEFT(A1668,5)="SV2ST","Staff-SV2",
IF(LEFT(A1668,4)="SV2P","Worker-Com-SV2",
IF(LEFT(A1668,5)="SK1ST","Staff-1",
IF(LEFT(A1668,5)="SK3ST","Staff-3",
IF(LEFT(A1668,5)="SK1CW","Worker-1",
IF(LEFT(A1668,5)="SK3CW","Worker-3",
IF(LEFT(A1668,5)="SK1WK","Worker-Com-1",
IF(LEFT(A1668,5)="SK3WK","Worker-Com-3","")))))))))</f>
        <v/>
      </c>
    </row>
    <row r="1669" spans="1:19" x14ac:dyDescent="0.45">
      <c r="A1669" s="144" t="str">
        <f t="shared" ref="A1669:A1732" si="161">IF(J1669="","",TRIM(J1669))</f>
        <v/>
      </c>
      <c r="B1669" s="143" t="str">
        <f t="shared" ref="B1669:B1732" si="162">IF(A1669="","",TEXT(I1669,"MMMYYYY")&amp;"_"&amp;TRIM(J1669))</f>
        <v/>
      </c>
      <c r="C1669" s="143" t="str">
        <f>IF(A1669="","",IF(COUNTIF($B$2:B1668,B1669)&gt;0,"⚠ DUPLICATE","OK"))</f>
        <v/>
      </c>
      <c r="D1669" s="146" t="str">
        <f>IF($A1669="","",IF(ISNA(_xlfn.XLOOKUP(TRIM($A1669),MASTER_Workers!$B$2:$B$474,MASTER_Workers!$B$2:$B$600)),"Master Missing","OK"))</f>
        <v/>
      </c>
      <c r="E1669" s="146" t="str">
        <f>IF(A1669="","",IF(COUNTIF(Month_Engine!B:B,TRIM(J1669))&gt;0,"OK","Missing"))</f>
        <v/>
      </c>
      <c r="F1669" s="146" t="str">
        <f t="shared" ref="F1669:F1732" si="163">IF(A1669="","",SUM(L1669:Q1669))</f>
        <v/>
      </c>
      <c r="G1669" s="146" t="str">
        <f t="shared" si="158"/>
        <v/>
      </c>
      <c r="H1669" s="150" t="str">
        <f t="shared" si="159"/>
        <v/>
      </c>
      <c r="I1669" s="432"/>
      <c r="S1669" s="146" t="str">
        <f t="shared" si="160"/>
        <v/>
      </c>
    </row>
    <row r="1670" spans="1:19" x14ac:dyDescent="0.45">
      <c r="A1670" s="144" t="str">
        <f t="shared" si="161"/>
        <v/>
      </c>
      <c r="B1670" s="143" t="str">
        <f t="shared" si="162"/>
        <v/>
      </c>
      <c r="C1670" s="143" t="str">
        <f>IF(A1670="","",IF(COUNTIF($B$2:B1669,B1670)&gt;0,"⚠ DUPLICATE","OK"))</f>
        <v/>
      </c>
      <c r="D1670" s="146" t="str">
        <f>IF($A1670="","",IF(ISNA(_xlfn.XLOOKUP(TRIM($A1670),MASTER_Workers!$B$2:$B$474,MASTER_Workers!$B$2:$B$600)),"Master Missing","OK"))</f>
        <v/>
      </c>
      <c r="E1670" s="146" t="str">
        <f>IF(A1670="","",IF(COUNTIF(Month_Engine!B:B,TRIM(J1670))&gt;0,"OK","Missing"))</f>
        <v/>
      </c>
      <c r="F1670" s="146" t="str">
        <f t="shared" si="163"/>
        <v/>
      </c>
      <c r="G1670" s="146" t="str">
        <f t="shared" si="158"/>
        <v/>
      </c>
      <c r="H1670" s="150" t="str">
        <f t="shared" si="159"/>
        <v/>
      </c>
      <c r="I1670" s="432"/>
      <c r="S1670" s="146" t="str">
        <f t="shared" si="160"/>
        <v/>
      </c>
    </row>
    <row r="1671" spans="1:19" x14ac:dyDescent="0.45">
      <c r="A1671" s="144" t="str">
        <f t="shared" si="161"/>
        <v/>
      </c>
      <c r="B1671" s="143" t="str">
        <f t="shared" si="162"/>
        <v/>
      </c>
      <c r="C1671" s="143" t="str">
        <f>IF(A1671="","",IF(COUNTIF($B$2:B1670,B1671)&gt;0,"⚠ DUPLICATE","OK"))</f>
        <v/>
      </c>
      <c r="D1671" s="146" t="str">
        <f>IF($A1671="","",IF(ISNA(_xlfn.XLOOKUP(TRIM($A1671),MASTER_Workers!$B$2:$B$474,MASTER_Workers!$B$2:$B$600)),"Master Missing","OK"))</f>
        <v/>
      </c>
      <c r="E1671" s="146" t="str">
        <f>IF(A1671="","",IF(COUNTIF(Month_Engine!B:B,TRIM(J1671))&gt;0,"OK","Missing"))</f>
        <v/>
      </c>
      <c r="F1671" s="146" t="str">
        <f t="shared" si="163"/>
        <v/>
      </c>
      <c r="G1671" s="146" t="str">
        <f t="shared" si="158"/>
        <v/>
      </c>
      <c r="H1671" s="150" t="str">
        <f t="shared" si="159"/>
        <v/>
      </c>
      <c r="I1671" s="432"/>
      <c r="S1671" s="146" t="str">
        <f t="shared" si="160"/>
        <v/>
      </c>
    </row>
    <row r="1672" spans="1:19" x14ac:dyDescent="0.45">
      <c r="A1672" s="144" t="str">
        <f t="shared" si="161"/>
        <v/>
      </c>
      <c r="B1672" s="143" t="str">
        <f t="shared" si="162"/>
        <v/>
      </c>
      <c r="C1672" s="143" t="str">
        <f>IF(A1672="","",IF(COUNTIF($B$2:B1671,B1672)&gt;0,"⚠ DUPLICATE","OK"))</f>
        <v/>
      </c>
      <c r="D1672" s="146" t="str">
        <f>IF($A1672="","",IF(ISNA(_xlfn.XLOOKUP(TRIM($A1672),MASTER_Workers!$B$2:$B$474,MASTER_Workers!$B$2:$B$600)),"Master Missing","OK"))</f>
        <v/>
      </c>
      <c r="E1672" s="146" t="str">
        <f>IF(A1672="","",IF(COUNTIF(Month_Engine!B:B,TRIM(J1672))&gt;0,"OK","Missing"))</f>
        <v/>
      </c>
      <c r="F1672" s="146" t="str">
        <f t="shared" si="163"/>
        <v/>
      </c>
      <c r="G1672" s="146" t="str">
        <f t="shared" si="158"/>
        <v/>
      </c>
      <c r="H1672" s="150" t="str">
        <f t="shared" si="159"/>
        <v/>
      </c>
      <c r="I1672" s="432"/>
      <c r="S1672" s="146" t="str">
        <f t="shared" si="160"/>
        <v/>
      </c>
    </row>
    <row r="1673" spans="1:19" x14ac:dyDescent="0.45">
      <c r="A1673" s="144" t="str">
        <f t="shared" si="161"/>
        <v/>
      </c>
      <c r="B1673" s="143" t="str">
        <f t="shared" si="162"/>
        <v/>
      </c>
      <c r="C1673" s="143" t="str">
        <f>IF(A1673="","",IF(COUNTIF($B$2:B1672,B1673)&gt;0,"⚠ DUPLICATE","OK"))</f>
        <v/>
      </c>
      <c r="D1673" s="146" t="str">
        <f>IF($A1673="","",IF(ISNA(_xlfn.XLOOKUP(TRIM($A1673),MASTER_Workers!$B$2:$B$474,MASTER_Workers!$B$2:$B$600)),"Master Missing","OK"))</f>
        <v/>
      </c>
      <c r="E1673" s="146" t="str">
        <f>IF(A1673="","",IF(COUNTIF(Month_Engine!B:B,TRIM(J1673))&gt;0,"OK","Missing"))</f>
        <v/>
      </c>
      <c r="F1673" s="146" t="str">
        <f t="shared" si="163"/>
        <v/>
      </c>
      <c r="G1673" s="146" t="str">
        <f t="shared" si="158"/>
        <v/>
      </c>
      <c r="H1673" s="150" t="str">
        <f t="shared" si="159"/>
        <v/>
      </c>
      <c r="I1673" s="432"/>
      <c r="S1673" s="146" t="str">
        <f t="shared" si="160"/>
        <v/>
      </c>
    </row>
    <row r="1674" spans="1:19" x14ac:dyDescent="0.45">
      <c r="A1674" s="144" t="str">
        <f t="shared" si="161"/>
        <v/>
      </c>
      <c r="B1674" s="143" t="str">
        <f t="shared" si="162"/>
        <v/>
      </c>
      <c r="C1674" s="143" t="str">
        <f>IF(A1674="","",IF(COUNTIF($B$2:B1673,B1674)&gt;0,"⚠ DUPLICATE","OK"))</f>
        <v/>
      </c>
      <c r="D1674" s="146" t="str">
        <f>IF($A1674="","",IF(ISNA(_xlfn.XLOOKUP(TRIM($A1674),MASTER_Workers!$B$2:$B$474,MASTER_Workers!$B$2:$B$600)),"Master Missing","OK"))</f>
        <v/>
      </c>
      <c r="E1674" s="146" t="str">
        <f>IF(A1674="","",IF(COUNTIF(Month_Engine!B:B,TRIM(J1674))&gt;0,"OK","Missing"))</f>
        <v/>
      </c>
      <c r="F1674" s="146" t="str">
        <f t="shared" si="163"/>
        <v/>
      </c>
      <c r="G1674" s="146" t="str">
        <f t="shared" si="158"/>
        <v/>
      </c>
      <c r="H1674" s="150" t="str">
        <f t="shared" si="159"/>
        <v/>
      </c>
      <c r="I1674" s="432"/>
      <c r="S1674" s="146" t="str">
        <f t="shared" si="160"/>
        <v/>
      </c>
    </row>
    <row r="1675" spans="1:19" x14ac:dyDescent="0.45">
      <c r="A1675" s="144" t="str">
        <f t="shared" si="161"/>
        <v/>
      </c>
      <c r="B1675" s="143" t="str">
        <f t="shared" si="162"/>
        <v/>
      </c>
      <c r="C1675" s="143" t="str">
        <f>IF(A1675="","",IF(COUNTIF($B$2:B1674,B1675)&gt;0,"⚠ DUPLICATE","OK"))</f>
        <v/>
      </c>
      <c r="D1675" s="146" t="str">
        <f>IF($A1675="","",IF(ISNA(_xlfn.XLOOKUP(TRIM($A1675),MASTER_Workers!$B$2:$B$474,MASTER_Workers!$B$2:$B$600)),"Master Missing","OK"))</f>
        <v/>
      </c>
      <c r="E1675" s="146" t="str">
        <f>IF(A1675="","",IF(COUNTIF(Month_Engine!B:B,TRIM(J1675))&gt;0,"OK","Missing"))</f>
        <v/>
      </c>
      <c r="F1675" s="146" t="str">
        <f t="shared" si="163"/>
        <v/>
      </c>
      <c r="G1675" s="146" t="str">
        <f t="shared" si="158"/>
        <v/>
      </c>
      <c r="H1675" s="150" t="str">
        <f t="shared" si="159"/>
        <v/>
      </c>
      <c r="I1675" s="432"/>
      <c r="S1675" s="146" t="str">
        <f t="shared" si="160"/>
        <v/>
      </c>
    </row>
    <row r="1676" spans="1:19" x14ac:dyDescent="0.45">
      <c r="A1676" s="144" t="str">
        <f t="shared" si="161"/>
        <v/>
      </c>
      <c r="B1676" s="143" t="str">
        <f t="shared" si="162"/>
        <v/>
      </c>
      <c r="C1676" s="143" t="str">
        <f>IF(A1676="","",IF(COUNTIF($B$2:B1675,B1676)&gt;0,"⚠ DUPLICATE","OK"))</f>
        <v/>
      </c>
      <c r="D1676" s="146" t="str">
        <f>IF($A1676="","",IF(ISNA(_xlfn.XLOOKUP(TRIM($A1676),MASTER_Workers!$B$2:$B$474,MASTER_Workers!$B$2:$B$600)),"Master Missing","OK"))</f>
        <v/>
      </c>
      <c r="E1676" s="146" t="str">
        <f>IF(A1676="","",IF(COUNTIF(Month_Engine!B:B,TRIM(J1676))&gt;0,"OK","Missing"))</f>
        <v/>
      </c>
      <c r="F1676" s="146" t="str">
        <f t="shared" si="163"/>
        <v/>
      </c>
      <c r="G1676" s="146" t="str">
        <f t="shared" ref="G1676:G1739" si="164">IF(A1676="","",L1676+O1676+P1676+R1676+IF(OR(LEFT(TRIM(J1676),9)="SK1WK0101",ISNUMBER(SEARCH("Staff",S1676))),N1676,0))</f>
        <v/>
      </c>
      <c r="H1676" s="150" t="str">
        <f t="shared" si="159"/>
        <v/>
      </c>
      <c r="I1676" s="432"/>
      <c r="S1676" s="146" t="str">
        <f t="shared" si="160"/>
        <v/>
      </c>
    </row>
    <row r="1677" spans="1:19" x14ac:dyDescent="0.45">
      <c r="A1677" s="144" t="str">
        <f t="shared" si="161"/>
        <v/>
      </c>
      <c r="B1677" s="143" t="str">
        <f t="shared" si="162"/>
        <v/>
      </c>
      <c r="C1677" s="143" t="str">
        <f>IF(A1677="","",IF(COUNTIF($B$2:B1676,B1677)&gt;0,"⚠ DUPLICATE","OK"))</f>
        <v/>
      </c>
      <c r="D1677" s="146" t="str">
        <f>IF($A1677="","",IF(ISNA(_xlfn.XLOOKUP(TRIM($A1677),MASTER_Workers!$B$2:$B$474,MASTER_Workers!$B$2:$B$600)),"Master Missing","OK"))</f>
        <v/>
      </c>
      <c r="E1677" s="146" t="str">
        <f>IF(A1677="","",IF(COUNTIF(Month_Engine!B:B,TRIM(J1677))&gt;0,"OK","Missing"))</f>
        <v/>
      </c>
      <c r="F1677" s="146" t="str">
        <f t="shared" si="163"/>
        <v/>
      </c>
      <c r="G1677" s="146" t="str">
        <f t="shared" si="164"/>
        <v/>
      </c>
      <c r="H1677" s="150" t="str">
        <f t="shared" si="159"/>
        <v/>
      </c>
      <c r="I1677" s="432"/>
      <c r="S1677" s="146" t="str">
        <f t="shared" si="160"/>
        <v/>
      </c>
    </row>
    <row r="1678" spans="1:19" x14ac:dyDescent="0.45">
      <c r="A1678" s="144" t="str">
        <f t="shared" si="161"/>
        <v/>
      </c>
      <c r="B1678" s="143" t="str">
        <f t="shared" si="162"/>
        <v/>
      </c>
      <c r="C1678" s="143" t="str">
        <f>IF(A1678="","",IF(COUNTIF($B$2:B1677,B1678)&gt;0,"⚠ DUPLICATE","OK"))</f>
        <v/>
      </c>
      <c r="D1678" s="146" t="str">
        <f>IF($A1678="","",IF(ISNA(_xlfn.XLOOKUP(TRIM($A1678),MASTER_Workers!$B$2:$B$474,MASTER_Workers!$B$2:$B$600)),"Master Missing","OK"))</f>
        <v/>
      </c>
      <c r="E1678" s="146" t="str">
        <f>IF(A1678="","",IF(COUNTIF(Month_Engine!B:B,TRIM(J1678))&gt;0,"OK","Missing"))</f>
        <v/>
      </c>
      <c r="F1678" s="146" t="str">
        <f t="shared" si="163"/>
        <v/>
      </c>
      <c r="G1678" s="146" t="str">
        <f t="shared" si="164"/>
        <v/>
      </c>
      <c r="H1678" s="150" t="str">
        <f t="shared" si="159"/>
        <v/>
      </c>
      <c r="I1678" s="432"/>
      <c r="S1678" s="146" t="str">
        <f t="shared" si="160"/>
        <v/>
      </c>
    </row>
    <row r="1679" spans="1:19" x14ac:dyDescent="0.45">
      <c r="A1679" s="144" t="str">
        <f t="shared" si="161"/>
        <v/>
      </c>
      <c r="B1679" s="143" t="str">
        <f t="shared" si="162"/>
        <v/>
      </c>
      <c r="C1679" s="143" t="str">
        <f>IF(A1679="","",IF(COUNTIF($B$2:B1678,B1679)&gt;0,"⚠ DUPLICATE","OK"))</f>
        <v/>
      </c>
      <c r="D1679" s="146" t="str">
        <f>IF($A1679="","",IF(ISNA(_xlfn.XLOOKUP(TRIM($A1679),MASTER_Workers!$B$2:$B$474,MASTER_Workers!$B$2:$B$600)),"Master Missing","OK"))</f>
        <v/>
      </c>
      <c r="E1679" s="146" t="str">
        <f>IF(A1679="","",IF(COUNTIF(Month_Engine!B:B,TRIM(J1679))&gt;0,"OK","Missing"))</f>
        <v/>
      </c>
      <c r="F1679" s="146" t="str">
        <f t="shared" si="163"/>
        <v/>
      </c>
      <c r="G1679" s="146" t="str">
        <f t="shared" si="164"/>
        <v/>
      </c>
      <c r="H1679" s="150" t="str">
        <f t="shared" si="159"/>
        <v/>
      </c>
      <c r="I1679" s="432"/>
      <c r="S1679" s="146" t="str">
        <f t="shared" si="160"/>
        <v/>
      </c>
    </row>
    <row r="1680" spans="1:19" x14ac:dyDescent="0.45">
      <c r="A1680" s="144" t="str">
        <f t="shared" si="161"/>
        <v/>
      </c>
      <c r="B1680" s="143" t="str">
        <f t="shared" si="162"/>
        <v/>
      </c>
      <c r="C1680" s="143" t="str">
        <f>IF(A1680="","",IF(COUNTIF($B$2:B1679,B1680)&gt;0,"⚠ DUPLICATE","OK"))</f>
        <v/>
      </c>
      <c r="D1680" s="146" t="str">
        <f>IF($A1680="","",IF(ISNA(_xlfn.XLOOKUP(TRIM($A1680),MASTER_Workers!$B$2:$B$474,MASTER_Workers!$B$2:$B$600)),"Master Missing","OK"))</f>
        <v/>
      </c>
      <c r="E1680" s="146" t="str">
        <f>IF(A1680="","",IF(COUNTIF(Month_Engine!B:B,TRIM(J1680))&gt;0,"OK","Missing"))</f>
        <v/>
      </c>
      <c r="F1680" s="146" t="str">
        <f t="shared" si="163"/>
        <v/>
      </c>
      <c r="G1680" s="146" t="str">
        <f t="shared" si="164"/>
        <v/>
      </c>
      <c r="H1680" s="150" t="str">
        <f t="shared" si="159"/>
        <v/>
      </c>
      <c r="I1680" s="432"/>
      <c r="S1680" s="146" t="str">
        <f t="shared" si="160"/>
        <v/>
      </c>
    </row>
    <row r="1681" spans="1:19" x14ac:dyDescent="0.45">
      <c r="A1681" s="144" t="str">
        <f t="shared" si="161"/>
        <v/>
      </c>
      <c r="B1681" s="143" t="str">
        <f t="shared" si="162"/>
        <v/>
      </c>
      <c r="C1681" s="143" t="str">
        <f>IF(A1681="","",IF(COUNTIF($B$2:B1680,B1681)&gt;0,"⚠ DUPLICATE","OK"))</f>
        <v/>
      </c>
      <c r="D1681" s="146" t="str">
        <f>IF($A1681="","",IF(ISNA(_xlfn.XLOOKUP(TRIM($A1681),MASTER_Workers!$B$2:$B$474,MASTER_Workers!$B$2:$B$600)),"Master Missing","OK"))</f>
        <v/>
      </c>
      <c r="E1681" s="146" t="str">
        <f>IF(A1681="","",IF(COUNTIF(Month_Engine!B:B,TRIM(J1681))&gt;0,"OK","Missing"))</f>
        <v/>
      </c>
      <c r="F1681" s="146" t="str">
        <f t="shared" si="163"/>
        <v/>
      </c>
      <c r="G1681" s="146" t="str">
        <f t="shared" si="164"/>
        <v/>
      </c>
      <c r="H1681" s="150" t="str">
        <f t="shared" si="159"/>
        <v/>
      </c>
      <c r="I1681" s="432"/>
      <c r="S1681" s="146" t="str">
        <f t="shared" si="160"/>
        <v/>
      </c>
    </row>
    <row r="1682" spans="1:19" x14ac:dyDescent="0.45">
      <c r="A1682" s="144" t="str">
        <f t="shared" si="161"/>
        <v/>
      </c>
      <c r="B1682" s="143" t="str">
        <f t="shared" si="162"/>
        <v/>
      </c>
      <c r="C1682" s="143" t="str">
        <f>IF(A1682="","",IF(COUNTIF($B$2:B1681,B1682)&gt;0,"⚠ DUPLICATE","OK"))</f>
        <v/>
      </c>
      <c r="D1682" s="146" t="str">
        <f>IF($A1682="","",IF(ISNA(_xlfn.XLOOKUP(TRIM($A1682),MASTER_Workers!$B$2:$B$474,MASTER_Workers!$B$2:$B$600)),"Master Missing","OK"))</f>
        <v/>
      </c>
      <c r="E1682" s="146" t="str">
        <f>IF(A1682="","",IF(COUNTIF(Month_Engine!B:B,TRIM(J1682))&gt;0,"OK","Missing"))</f>
        <v/>
      </c>
      <c r="F1682" s="146" t="str">
        <f t="shared" si="163"/>
        <v/>
      </c>
      <c r="G1682" s="146" t="str">
        <f t="shared" si="164"/>
        <v/>
      </c>
      <c r="H1682" s="150" t="str">
        <f t="shared" si="159"/>
        <v/>
      </c>
      <c r="I1682" s="432"/>
      <c r="S1682" s="146" t="str">
        <f t="shared" si="160"/>
        <v/>
      </c>
    </row>
    <row r="1683" spans="1:19" x14ac:dyDescent="0.45">
      <c r="A1683" s="144" t="str">
        <f t="shared" si="161"/>
        <v/>
      </c>
      <c r="B1683" s="143" t="str">
        <f t="shared" si="162"/>
        <v/>
      </c>
      <c r="C1683" s="143" t="str">
        <f>IF(A1683="","",IF(COUNTIF($B$2:B1682,B1683)&gt;0,"⚠ DUPLICATE","OK"))</f>
        <v/>
      </c>
      <c r="D1683" s="146" t="str">
        <f>IF($A1683="","",IF(ISNA(_xlfn.XLOOKUP(TRIM($A1683),MASTER_Workers!$B$2:$B$474,MASTER_Workers!$B$2:$B$600)),"Master Missing","OK"))</f>
        <v/>
      </c>
      <c r="E1683" s="146" t="str">
        <f>IF(A1683="","",IF(COUNTIF(Month_Engine!B:B,TRIM(J1683))&gt;0,"OK","Missing"))</f>
        <v/>
      </c>
      <c r="F1683" s="146" t="str">
        <f t="shared" si="163"/>
        <v/>
      </c>
      <c r="G1683" s="146" t="str">
        <f t="shared" si="164"/>
        <v/>
      </c>
      <c r="H1683" s="150" t="str">
        <f t="shared" si="159"/>
        <v/>
      </c>
      <c r="I1683" s="432"/>
      <c r="S1683" s="146" t="str">
        <f t="shared" si="160"/>
        <v/>
      </c>
    </row>
    <row r="1684" spans="1:19" x14ac:dyDescent="0.45">
      <c r="A1684" s="144" t="str">
        <f t="shared" si="161"/>
        <v/>
      </c>
      <c r="B1684" s="143" t="str">
        <f t="shared" si="162"/>
        <v/>
      </c>
      <c r="C1684" s="143" t="str">
        <f>IF(A1684="","",IF(COUNTIF($B$2:B1683,B1684)&gt;0,"⚠ DUPLICATE","OK"))</f>
        <v/>
      </c>
      <c r="D1684" s="146" t="str">
        <f>IF($A1684="","",IF(ISNA(_xlfn.XLOOKUP(TRIM($A1684),MASTER_Workers!$B$2:$B$474,MASTER_Workers!$B$2:$B$600)),"Master Missing","OK"))</f>
        <v/>
      </c>
      <c r="E1684" s="146" t="str">
        <f>IF(A1684="","",IF(COUNTIF(Month_Engine!B:B,TRIM(J1684))&gt;0,"OK","Missing"))</f>
        <v/>
      </c>
      <c r="F1684" s="146" t="str">
        <f t="shared" si="163"/>
        <v/>
      </c>
      <c r="G1684" s="146" t="str">
        <f t="shared" si="164"/>
        <v/>
      </c>
      <c r="H1684" s="150" t="str">
        <f t="shared" si="159"/>
        <v/>
      </c>
      <c r="I1684" s="432"/>
      <c r="S1684" s="146" t="str">
        <f t="shared" si="160"/>
        <v/>
      </c>
    </row>
    <row r="1685" spans="1:19" x14ac:dyDescent="0.45">
      <c r="A1685" s="144" t="str">
        <f t="shared" si="161"/>
        <v/>
      </c>
      <c r="B1685" s="143" t="str">
        <f t="shared" si="162"/>
        <v/>
      </c>
      <c r="C1685" s="143" t="str">
        <f>IF(A1685="","",IF(COUNTIF($B$2:B1684,B1685)&gt;0,"⚠ DUPLICATE","OK"))</f>
        <v/>
      </c>
      <c r="D1685" s="146" t="str">
        <f>IF($A1685="","",IF(ISNA(_xlfn.XLOOKUP(TRIM($A1685),MASTER_Workers!$B$2:$B$474,MASTER_Workers!$B$2:$B$600)),"Master Missing","OK"))</f>
        <v/>
      </c>
      <c r="E1685" s="146" t="str">
        <f>IF(A1685="","",IF(COUNTIF(Month_Engine!B:B,TRIM(J1685))&gt;0,"OK","Missing"))</f>
        <v/>
      </c>
      <c r="F1685" s="146" t="str">
        <f t="shared" si="163"/>
        <v/>
      </c>
      <c r="G1685" s="146" t="str">
        <f t="shared" si="164"/>
        <v/>
      </c>
      <c r="H1685" s="150" t="str">
        <f t="shared" si="159"/>
        <v/>
      </c>
      <c r="I1685" s="432"/>
      <c r="S1685" s="146" t="str">
        <f t="shared" si="160"/>
        <v/>
      </c>
    </row>
    <row r="1686" spans="1:19" x14ac:dyDescent="0.45">
      <c r="A1686" s="144" t="str">
        <f t="shared" si="161"/>
        <v/>
      </c>
      <c r="B1686" s="143" t="str">
        <f t="shared" si="162"/>
        <v/>
      </c>
      <c r="C1686" s="143" t="str">
        <f>IF(A1686="","",IF(COUNTIF($B$2:B1685,B1686)&gt;0,"⚠ DUPLICATE","OK"))</f>
        <v/>
      </c>
      <c r="D1686" s="146" t="str">
        <f>IF($A1686="","",IF(ISNA(_xlfn.XLOOKUP(TRIM($A1686),MASTER_Workers!$B$2:$B$474,MASTER_Workers!$B$2:$B$600)),"Master Missing","OK"))</f>
        <v/>
      </c>
      <c r="E1686" s="146" t="str">
        <f>IF(A1686="","",IF(COUNTIF(Month_Engine!B:B,TRIM(J1686))&gt;0,"OK","Missing"))</f>
        <v/>
      </c>
      <c r="F1686" s="146" t="str">
        <f t="shared" si="163"/>
        <v/>
      </c>
      <c r="G1686" s="146" t="str">
        <f t="shared" si="164"/>
        <v/>
      </c>
      <c r="H1686" s="150" t="str">
        <f t="shared" si="159"/>
        <v/>
      </c>
      <c r="I1686" s="432"/>
      <c r="S1686" s="146" t="str">
        <f t="shared" si="160"/>
        <v/>
      </c>
    </row>
    <row r="1687" spans="1:19" x14ac:dyDescent="0.45">
      <c r="A1687" s="144" t="str">
        <f t="shared" si="161"/>
        <v/>
      </c>
      <c r="B1687" s="143" t="str">
        <f t="shared" si="162"/>
        <v/>
      </c>
      <c r="C1687" s="143" t="str">
        <f>IF(A1687="","",IF(COUNTIF($B$2:B1686,B1687)&gt;0,"⚠ DUPLICATE","OK"))</f>
        <v/>
      </c>
      <c r="D1687" s="146" t="str">
        <f>IF($A1687="","",IF(ISNA(_xlfn.XLOOKUP(TRIM($A1687),MASTER_Workers!$B$2:$B$474,MASTER_Workers!$B$2:$B$600)),"Master Missing","OK"))</f>
        <v/>
      </c>
      <c r="E1687" s="146" t="str">
        <f>IF(A1687="","",IF(COUNTIF(Month_Engine!B:B,TRIM(J1687))&gt;0,"OK","Missing"))</f>
        <v/>
      </c>
      <c r="F1687" s="146" t="str">
        <f t="shared" si="163"/>
        <v/>
      </c>
      <c r="G1687" s="146" t="str">
        <f t="shared" si="164"/>
        <v/>
      </c>
      <c r="H1687" s="150" t="str">
        <f t="shared" si="159"/>
        <v/>
      </c>
      <c r="I1687" s="432"/>
      <c r="S1687" s="146" t="str">
        <f t="shared" si="160"/>
        <v/>
      </c>
    </row>
    <row r="1688" spans="1:19" x14ac:dyDescent="0.45">
      <c r="A1688" s="144" t="str">
        <f t="shared" si="161"/>
        <v/>
      </c>
      <c r="B1688" s="143" t="str">
        <f t="shared" si="162"/>
        <v/>
      </c>
      <c r="C1688" s="143" t="str">
        <f>IF(A1688="","",IF(COUNTIF($B$2:B1687,B1688)&gt;0,"⚠ DUPLICATE","OK"))</f>
        <v/>
      </c>
      <c r="D1688" s="146" t="str">
        <f>IF($A1688="","",IF(ISNA(_xlfn.XLOOKUP(TRIM($A1688),MASTER_Workers!$B$2:$B$474,MASTER_Workers!$B$2:$B$600)),"Master Missing","OK"))</f>
        <v/>
      </c>
      <c r="E1688" s="146" t="str">
        <f>IF(A1688="","",IF(COUNTIF(Month_Engine!B:B,TRIM(J1688))&gt;0,"OK","Missing"))</f>
        <v/>
      </c>
      <c r="F1688" s="146" t="str">
        <f t="shared" si="163"/>
        <v/>
      </c>
      <c r="G1688" s="146" t="str">
        <f t="shared" si="164"/>
        <v/>
      </c>
      <c r="H1688" s="150" t="str">
        <f t="shared" si="159"/>
        <v/>
      </c>
      <c r="I1688" s="432"/>
      <c r="S1688" s="146" t="str">
        <f t="shared" si="160"/>
        <v/>
      </c>
    </row>
    <row r="1689" spans="1:19" x14ac:dyDescent="0.45">
      <c r="A1689" s="144" t="str">
        <f t="shared" si="161"/>
        <v/>
      </c>
      <c r="B1689" s="143" t="str">
        <f t="shared" si="162"/>
        <v/>
      </c>
      <c r="C1689" s="143" t="str">
        <f>IF(A1689="","",IF(COUNTIF($B$2:B1688,B1689)&gt;0,"⚠ DUPLICATE","OK"))</f>
        <v/>
      </c>
      <c r="D1689" s="146" t="str">
        <f>IF($A1689="","",IF(ISNA(_xlfn.XLOOKUP(TRIM($A1689),MASTER_Workers!$B$2:$B$474,MASTER_Workers!$B$2:$B$600)),"Master Missing","OK"))</f>
        <v/>
      </c>
      <c r="E1689" s="146" t="str">
        <f>IF(A1689="","",IF(COUNTIF(Month_Engine!B:B,TRIM(J1689))&gt;0,"OK","Missing"))</f>
        <v/>
      </c>
      <c r="F1689" s="146" t="str">
        <f t="shared" si="163"/>
        <v/>
      </c>
      <c r="G1689" s="146" t="str">
        <f t="shared" si="164"/>
        <v/>
      </c>
      <c r="H1689" s="150" t="str">
        <f t="shared" si="159"/>
        <v/>
      </c>
      <c r="I1689" s="432"/>
      <c r="S1689" s="146" t="str">
        <f t="shared" si="160"/>
        <v/>
      </c>
    </row>
    <row r="1690" spans="1:19" x14ac:dyDescent="0.45">
      <c r="A1690" s="144" t="str">
        <f t="shared" si="161"/>
        <v/>
      </c>
      <c r="B1690" s="143" t="str">
        <f t="shared" si="162"/>
        <v/>
      </c>
      <c r="C1690" s="143" t="str">
        <f>IF(A1690="","",IF(COUNTIF($B$2:B1689,B1690)&gt;0,"⚠ DUPLICATE","OK"))</f>
        <v/>
      </c>
      <c r="D1690" s="146" t="str">
        <f>IF($A1690="","",IF(ISNA(_xlfn.XLOOKUP(TRIM($A1690),MASTER_Workers!$B$2:$B$474,MASTER_Workers!$B$2:$B$600)),"Master Missing","OK"))</f>
        <v/>
      </c>
      <c r="E1690" s="146" t="str">
        <f>IF(A1690="","",IF(COUNTIF(Month_Engine!B:B,TRIM(J1690))&gt;0,"OK","Missing"))</f>
        <v/>
      </c>
      <c r="F1690" s="146" t="str">
        <f t="shared" si="163"/>
        <v/>
      </c>
      <c r="G1690" s="146" t="str">
        <f t="shared" si="164"/>
        <v/>
      </c>
      <c r="H1690" s="150" t="str">
        <f t="shared" si="159"/>
        <v/>
      </c>
      <c r="I1690" s="432"/>
      <c r="S1690" s="146" t="str">
        <f t="shared" si="160"/>
        <v/>
      </c>
    </row>
    <row r="1691" spans="1:19" x14ac:dyDescent="0.45">
      <c r="A1691" s="144" t="str">
        <f t="shared" si="161"/>
        <v/>
      </c>
      <c r="B1691" s="143" t="str">
        <f t="shared" si="162"/>
        <v/>
      </c>
      <c r="C1691" s="143" t="str">
        <f>IF(A1691="","",IF(COUNTIF($B$2:B1690,B1691)&gt;0,"⚠ DUPLICATE","OK"))</f>
        <v/>
      </c>
      <c r="D1691" s="146" t="str">
        <f>IF($A1691="","",IF(ISNA(_xlfn.XLOOKUP(TRIM($A1691),MASTER_Workers!$B$2:$B$474,MASTER_Workers!$B$2:$B$600)),"Master Missing","OK"))</f>
        <v/>
      </c>
      <c r="E1691" s="146" t="str">
        <f>IF(A1691="","",IF(COUNTIF(Month_Engine!B:B,TRIM(J1691))&gt;0,"OK","Missing"))</f>
        <v/>
      </c>
      <c r="F1691" s="146" t="str">
        <f t="shared" si="163"/>
        <v/>
      </c>
      <c r="G1691" s="146" t="str">
        <f t="shared" si="164"/>
        <v/>
      </c>
      <c r="H1691" s="150" t="str">
        <f t="shared" si="159"/>
        <v/>
      </c>
      <c r="I1691" s="432"/>
      <c r="S1691" s="146" t="str">
        <f t="shared" si="160"/>
        <v/>
      </c>
    </row>
    <row r="1692" spans="1:19" x14ac:dyDescent="0.45">
      <c r="A1692" s="144" t="str">
        <f t="shared" si="161"/>
        <v/>
      </c>
      <c r="B1692" s="143" t="str">
        <f t="shared" si="162"/>
        <v/>
      </c>
      <c r="C1692" s="143" t="str">
        <f>IF(A1692="","",IF(COUNTIF($B$2:B1691,B1692)&gt;0,"⚠ DUPLICATE","OK"))</f>
        <v/>
      </c>
      <c r="D1692" s="146" t="str">
        <f>IF($A1692="","",IF(ISNA(_xlfn.XLOOKUP(TRIM($A1692),MASTER_Workers!$B$2:$B$474,MASTER_Workers!$B$2:$B$600)),"Master Missing","OK"))</f>
        <v/>
      </c>
      <c r="E1692" s="146" t="str">
        <f>IF(A1692="","",IF(COUNTIF(Month_Engine!B:B,TRIM(J1692))&gt;0,"OK","Missing"))</f>
        <v/>
      </c>
      <c r="F1692" s="146" t="str">
        <f t="shared" si="163"/>
        <v/>
      </c>
      <c r="G1692" s="146" t="str">
        <f t="shared" si="164"/>
        <v/>
      </c>
      <c r="H1692" s="150" t="str">
        <f t="shared" si="159"/>
        <v/>
      </c>
      <c r="I1692" s="432"/>
      <c r="S1692" s="146" t="str">
        <f t="shared" si="160"/>
        <v/>
      </c>
    </row>
    <row r="1693" spans="1:19" x14ac:dyDescent="0.45">
      <c r="A1693" s="144" t="str">
        <f t="shared" si="161"/>
        <v/>
      </c>
      <c r="B1693" s="143" t="str">
        <f t="shared" si="162"/>
        <v/>
      </c>
      <c r="C1693" s="143" t="str">
        <f>IF(A1693="","",IF(COUNTIF($B$2:B1692,B1693)&gt;0,"⚠ DUPLICATE","OK"))</f>
        <v/>
      </c>
      <c r="D1693" s="146" t="str">
        <f>IF($A1693="","",IF(ISNA(_xlfn.XLOOKUP(TRIM($A1693),MASTER_Workers!$B$2:$B$474,MASTER_Workers!$B$2:$B$600)),"Master Missing","OK"))</f>
        <v/>
      </c>
      <c r="E1693" s="146" t="str">
        <f>IF(A1693="","",IF(COUNTIF(Month_Engine!B:B,TRIM(J1693))&gt;0,"OK","Missing"))</f>
        <v/>
      </c>
      <c r="F1693" s="146" t="str">
        <f t="shared" si="163"/>
        <v/>
      </c>
      <c r="G1693" s="146" t="str">
        <f t="shared" si="164"/>
        <v/>
      </c>
      <c r="H1693" s="150" t="str">
        <f t="shared" si="159"/>
        <v/>
      </c>
      <c r="I1693" s="432"/>
      <c r="S1693" s="146" t="str">
        <f t="shared" si="160"/>
        <v/>
      </c>
    </row>
    <row r="1694" spans="1:19" x14ac:dyDescent="0.45">
      <c r="A1694" s="144" t="str">
        <f t="shared" si="161"/>
        <v/>
      </c>
      <c r="B1694" s="143" t="str">
        <f t="shared" si="162"/>
        <v/>
      </c>
      <c r="C1694" s="143" t="str">
        <f>IF(A1694="","",IF(COUNTIF($B$2:B1693,B1694)&gt;0,"⚠ DUPLICATE","OK"))</f>
        <v/>
      </c>
      <c r="D1694" s="146" t="str">
        <f>IF($A1694="","",IF(ISNA(_xlfn.XLOOKUP(TRIM($A1694),MASTER_Workers!$B$2:$B$474,MASTER_Workers!$B$2:$B$600)),"Master Missing","OK"))</f>
        <v/>
      </c>
      <c r="E1694" s="146" t="str">
        <f>IF(A1694="","",IF(COUNTIF(Month_Engine!B:B,TRIM(J1694))&gt;0,"OK","Missing"))</f>
        <v/>
      </c>
      <c r="F1694" s="146" t="str">
        <f t="shared" si="163"/>
        <v/>
      </c>
      <c r="G1694" s="146" t="str">
        <f t="shared" si="164"/>
        <v/>
      </c>
      <c r="H1694" s="150" t="str">
        <f t="shared" si="159"/>
        <v/>
      </c>
      <c r="I1694" s="432"/>
      <c r="S1694" s="146" t="str">
        <f t="shared" si="160"/>
        <v/>
      </c>
    </row>
    <row r="1695" spans="1:19" x14ac:dyDescent="0.45">
      <c r="A1695" s="144" t="str">
        <f t="shared" si="161"/>
        <v/>
      </c>
      <c r="B1695" s="143" t="str">
        <f t="shared" si="162"/>
        <v/>
      </c>
      <c r="C1695" s="143" t="str">
        <f>IF(A1695="","",IF(COUNTIF($B$2:B1694,B1695)&gt;0,"⚠ DUPLICATE","OK"))</f>
        <v/>
      </c>
      <c r="D1695" s="146" t="str">
        <f>IF($A1695="","",IF(ISNA(_xlfn.XLOOKUP(TRIM($A1695),MASTER_Workers!$B$2:$B$474,MASTER_Workers!$B$2:$B$600)),"Master Missing","OK"))</f>
        <v/>
      </c>
      <c r="E1695" s="146" t="str">
        <f>IF(A1695="","",IF(COUNTIF(Month_Engine!B:B,TRIM(J1695))&gt;0,"OK","Missing"))</f>
        <v/>
      </c>
      <c r="F1695" s="146" t="str">
        <f t="shared" si="163"/>
        <v/>
      </c>
      <c r="G1695" s="146" t="str">
        <f t="shared" si="164"/>
        <v/>
      </c>
      <c r="H1695" s="150" t="str">
        <f t="shared" si="159"/>
        <v/>
      </c>
      <c r="I1695" s="432"/>
      <c r="S1695" s="146" t="str">
        <f t="shared" si="160"/>
        <v/>
      </c>
    </row>
    <row r="1696" spans="1:19" x14ac:dyDescent="0.45">
      <c r="A1696" s="144" t="str">
        <f t="shared" si="161"/>
        <v/>
      </c>
      <c r="B1696" s="143" t="str">
        <f t="shared" si="162"/>
        <v/>
      </c>
      <c r="C1696" s="143" t="str">
        <f>IF(A1696="","",IF(COUNTIF($B$2:B1695,B1696)&gt;0,"⚠ DUPLICATE","OK"))</f>
        <v/>
      </c>
      <c r="D1696" s="146" t="str">
        <f>IF($A1696="","",IF(ISNA(_xlfn.XLOOKUP(TRIM($A1696),MASTER_Workers!$B$2:$B$474,MASTER_Workers!$B$2:$B$600)),"Master Missing","OK"))</f>
        <v/>
      </c>
      <c r="E1696" s="146" t="str">
        <f>IF(A1696="","",IF(COUNTIF(Month_Engine!B:B,TRIM(J1696))&gt;0,"OK","Missing"))</f>
        <v/>
      </c>
      <c r="F1696" s="146" t="str">
        <f t="shared" si="163"/>
        <v/>
      </c>
      <c r="G1696" s="146" t="str">
        <f t="shared" si="164"/>
        <v/>
      </c>
      <c r="H1696" s="150" t="str">
        <f t="shared" si="159"/>
        <v/>
      </c>
      <c r="I1696" s="432"/>
      <c r="S1696" s="146" t="str">
        <f t="shared" si="160"/>
        <v/>
      </c>
    </row>
    <row r="1697" spans="1:19" x14ac:dyDescent="0.45">
      <c r="A1697" s="144" t="str">
        <f t="shared" si="161"/>
        <v/>
      </c>
      <c r="B1697" s="143" t="str">
        <f t="shared" si="162"/>
        <v/>
      </c>
      <c r="C1697" s="143" t="str">
        <f>IF(A1697="","",IF(COUNTIF($B$2:B1696,B1697)&gt;0,"⚠ DUPLICATE","OK"))</f>
        <v/>
      </c>
      <c r="D1697" s="146" t="str">
        <f>IF($A1697="","",IF(ISNA(_xlfn.XLOOKUP(TRIM($A1697),MASTER_Workers!$B$2:$B$474,MASTER_Workers!$B$2:$B$600)),"Master Missing","OK"))</f>
        <v/>
      </c>
      <c r="E1697" s="146" t="str">
        <f>IF(A1697="","",IF(COUNTIF(Month_Engine!B:B,TRIM(J1697))&gt;0,"OK","Missing"))</f>
        <v/>
      </c>
      <c r="F1697" s="146" t="str">
        <f t="shared" si="163"/>
        <v/>
      </c>
      <c r="G1697" s="146" t="str">
        <f t="shared" si="164"/>
        <v/>
      </c>
      <c r="H1697" s="150" t="str">
        <f t="shared" si="159"/>
        <v/>
      </c>
      <c r="I1697" s="432"/>
      <c r="S1697" s="146" t="str">
        <f t="shared" si="160"/>
        <v/>
      </c>
    </row>
    <row r="1698" spans="1:19" x14ac:dyDescent="0.45">
      <c r="A1698" s="144" t="str">
        <f t="shared" si="161"/>
        <v/>
      </c>
      <c r="B1698" s="143" t="str">
        <f t="shared" si="162"/>
        <v/>
      </c>
      <c r="C1698" s="143" t="str">
        <f>IF(A1698="","",IF(COUNTIF($B$2:B1697,B1698)&gt;0,"⚠ DUPLICATE","OK"))</f>
        <v/>
      </c>
      <c r="D1698" s="146" t="str">
        <f>IF($A1698="","",IF(ISNA(_xlfn.XLOOKUP(TRIM($A1698),MASTER_Workers!$B$2:$B$474,MASTER_Workers!$B$2:$B$600)),"Master Missing","OK"))</f>
        <v/>
      </c>
      <c r="E1698" s="146" t="str">
        <f>IF(A1698="","",IF(COUNTIF(Month_Engine!B:B,TRIM(J1698))&gt;0,"OK","Missing"))</f>
        <v/>
      </c>
      <c r="F1698" s="146" t="str">
        <f t="shared" si="163"/>
        <v/>
      </c>
      <c r="G1698" s="146" t="str">
        <f t="shared" si="164"/>
        <v/>
      </c>
      <c r="H1698" s="150" t="str">
        <f t="shared" si="159"/>
        <v/>
      </c>
      <c r="I1698" s="432"/>
      <c r="S1698" s="146" t="str">
        <f t="shared" si="160"/>
        <v/>
      </c>
    </row>
    <row r="1699" spans="1:19" x14ac:dyDescent="0.45">
      <c r="A1699" s="144" t="str">
        <f t="shared" si="161"/>
        <v/>
      </c>
      <c r="B1699" s="143" t="str">
        <f t="shared" si="162"/>
        <v/>
      </c>
      <c r="C1699" s="143" t="str">
        <f>IF(A1699="","",IF(COUNTIF($B$2:B1698,B1699)&gt;0,"⚠ DUPLICATE","OK"))</f>
        <v/>
      </c>
      <c r="D1699" s="146" t="str">
        <f>IF($A1699="","",IF(ISNA(_xlfn.XLOOKUP(TRIM($A1699),MASTER_Workers!$B$2:$B$474,MASTER_Workers!$B$2:$B$600)),"Master Missing","OK"))</f>
        <v/>
      </c>
      <c r="E1699" s="146" t="str">
        <f>IF(A1699="","",IF(COUNTIF(Month_Engine!B:B,TRIM(J1699))&gt;0,"OK","Missing"))</f>
        <v/>
      </c>
      <c r="F1699" s="146" t="str">
        <f t="shared" si="163"/>
        <v/>
      </c>
      <c r="G1699" s="146" t="str">
        <f t="shared" si="164"/>
        <v/>
      </c>
      <c r="H1699" s="150" t="str">
        <f t="shared" si="159"/>
        <v/>
      </c>
      <c r="I1699" s="432"/>
      <c r="S1699" s="146" t="str">
        <f t="shared" si="160"/>
        <v/>
      </c>
    </row>
    <row r="1700" spans="1:19" x14ac:dyDescent="0.45">
      <c r="A1700" s="144" t="str">
        <f t="shared" si="161"/>
        <v/>
      </c>
      <c r="B1700" s="143" t="str">
        <f t="shared" si="162"/>
        <v/>
      </c>
      <c r="C1700" s="143" t="str">
        <f>IF(A1700="","",IF(COUNTIF($B$2:B1699,B1700)&gt;0,"⚠ DUPLICATE","OK"))</f>
        <v/>
      </c>
      <c r="D1700" s="146" t="str">
        <f>IF($A1700="","",IF(ISNA(_xlfn.XLOOKUP(TRIM($A1700),MASTER_Workers!$B$2:$B$474,MASTER_Workers!$B$2:$B$600)),"Master Missing","OK"))</f>
        <v/>
      </c>
      <c r="E1700" s="146" t="str">
        <f>IF(A1700="","",IF(COUNTIF(Month_Engine!B:B,TRIM(J1700))&gt;0,"OK","Missing"))</f>
        <v/>
      </c>
      <c r="F1700" s="146" t="str">
        <f t="shared" si="163"/>
        <v/>
      </c>
      <c r="G1700" s="146" t="str">
        <f t="shared" si="164"/>
        <v/>
      </c>
      <c r="H1700" s="150" t="str">
        <f t="shared" si="159"/>
        <v/>
      </c>
      <c r="I1700" s="432"/>
      <c r="S1700" s="146" t="str">
        <f t="shared" si="160"/>
        <v/>
      </c>
    </row>
    <row r="1701" spans="1:19" x14ac:dyDescent="0.45">
      <c r="A1701" s="144" t="str">
        <f t="shared" si="161"/>
        <v/>
      </c>
      <c r="B1701" s="143" t="str">
        <f t="shared" si="162"/>
        <v/>
      </c>
      <c r="C1701" s="143" t="str">
        <f>IF(A1701="","",IF(COUNTIF($B$2:B1700,B1701)&gt;0,"⚠ DUPLICATE","OK"))</f>
        <v/>
      </c>
      <c r="D1701" s="146" t="str">
        <f>IF($A1701="","",IF(ISNA(_xlfn.XLOOKUP(TRIM($A1701),MASTER_Workers!$B$2:$B$474,MASTER_Workers!$B$2:$B$600)),"Master Missing","OK"))</f>
        <v/>
      </c>
      <c r="E1701" s="146" t="str">
        <f>IF(A1701="","",IF(COUNTIF(Month_Engine!B:B,TRIM(J1701))&gt;0,"OK","Missing"))</f>
        <v/>
      </c>
      <c r="F1701" s="146" t="str">
        <f t="shared" si="163"/>
        <v/>
      </c>
      <c r="G1701" s="146" t="str">
        <f t="shared" si="164"/>
        <v/>
      </c>
      <c r="H1701" s="150" t="str">
        <f t="shared" si="159"/>
        <v/>
      </c>
      <c r="I1701" s="432"/>
      <c r="S1701" s="146" t="str">
        <f t="shared" si="160"/>
        <v/>
      </c>
    </row>
    <row r="1702" spans="1:19" x14ac:dyDescent="0.45">
      <c r="A1702" s="144" t="str">
        <f t="shared" si="161"/>
        <v/>
      </c>
      <c r="B1702" s="143" t="str">
        <f t="shared" si="162"/>
        <v/>
      </c>
      <c r="C1702" s="143" t="str">
        <f>IF(A1702="","",IF(COUNTIF($B$2:B1701,B1702)&gt;0,"⚠ DUPLICATE","OK"))</f>
        <v/>
      </c>
      <c r="D1702" s="146" t="str">
        <f>IF($A1702="","",IF(ISNA(_xlfn.XLOOKUP(TRIM($A1702),MASTER_Workers!$B$2:$B$474,MASTER_Workers!$B$2:$B$600)),"Master Missing","OK"))</f>
        <v/>
      </c>
      <c r="E1702" s="146" t="str">
        <f>IF(A1702="","",IF(COUNTIF(Month_Engine!B:B,TRIM(J1702))&gt;0,"OK","Missing"))</f>
        <v/>
      </c>
      <c r="F1702" s="146" t="str">
        <f t="shared" si="163"/>
        <v/>
      </c>
      <c r="G1702" s="146" t="str">
        <f t="shared" si="164"/>
        <v/>
      </c>
      <c r="H1702" s="150" t="str">
        <f t="shared" si="159"/>
        <v/>
      </c>
      <c r="I1702" s="432"/>
      <c r="S1702" s="146" t="str">
        <f t="shared" si="160"/>
        <v/>
      </c>
    </row>
    <row r="1703" spans="1:19" x14ac:dyDescent="0.45">
      <c r="A1703" s="144" t="str">
        <f t="shared" si="161"/>
        <v/>
      </c>
      <c r="B1703" s="143" t="str">
        <f t="shared" si="162"/>
        <v/>
      </c>
      <c r="C1703" s="143" t="str">
        <f>IF(A1703="","",IF(COUNTIF($B$2:B1702,B1703)&gt;0,"⚠ DUPLICATE","OK"))</f>
        <v/>
      </c>
      <c r="D1703" s="146" t="str">
        <f>IF($A1703="","",IF(ISNA(_xlfn.XLOOKUP(TRIM($A1703),MASTER_Workers!$B$2:$B$474,MASTER_Workers!$B$2:$B$600)),"Master Missing","OK"))</f>
        <v/>
      </c>
      <c r="E1703" s="146" t="str">
        <f>IF(A1703="","",IF(COUNTIF(Month_Engine!B:B,TRIM(J1703))&gt;0,"OK","Missing"))</f>
        <v/>
      </c>
      <c r="F1703" s="146" t="str">
        <f t="shared" si="163"/>
        <v/>
      </c>
      <c r="G1703" s="146" t="str">
        <f t="shared" si="164"/>
        <v/>
      </c>
      <c r="H1703" s="150" t="str">
        <f t="shared" si="159"/>
        <v/>
      </c>
      <c r="I1703" s="432"/>
      <c r="S1703" s="146" t="str">
        <f t="shared" si="160"/>
        <v/>
      </c>
    </row>
    <row r="1704" spans="1:19" x14ac:dyDescent="0.45">
      <c r="A1704" s="144" t="str">
        <f t="shared" si="161"/>
        <v/>
      </c>
      <c r="B1704" s="143" t="str">
        <f t="shared" si="162"/>
        <v/>
      </c>
      <c r="C1704" s="143" t="str">
        <f>IF(A1704="","",IF(COUNTIF($B$2:B1703,B1704)&gt;0,"⚠ DUPLICATE","OK"))</f>
        <v/>
      </c>
      <c r="D1704" s="146" t="str">
        <f>IF($A1704="","",IF(ISNA(_xlfn.XLOOKUP(TRIM($A1704),MASTER_Workers!$B$2:$B$474,MASTER_Workers!$B$2:$B$600)),"Master Missing","OK"))</f>
        <v/>
      </c>
      <c r="E1704" s="146" t="str">
        <f>IF(A1704="","",IF(COUNTIF(Month_Engine!B:B,TRIM(J1704))&gt;0,"OK","Missing"))</f>
        <v/>
      </c>
      <c r="F1704" s="146" t="str">
        <f t="shared" si="163"/>
        <v/>
      </c>
      <c r="G1704" s="146" t="str">
        <f t="shared" si="164"/>
        <v/>
      </c>
      <c r="H1704" s="150" t="str">
        <f t="shared" si="159"/>
        <v/>
      </c>
      <c r="I1704" s="432"/>
      <c r="S1704" s="146" t="str">
        <f t="shared" si="160"/>
        <v/>
      </c>
    </row>
    <row r="1705" spans="1:19" x14ac:dyDescent="0.45">
      <c r="A1705" s="144" t="str">
        <f t="shared" si="161"/>
        <v/>
      </c>
      <c r="B1705" s="143" t="str">
        <f t="shared" si="162"/>
        <v/>
      </c>
      <c r="C1705" s="143" t="str">
        <f>IF(A1705="","",IF(COUNTIF($B$2:B1704,B1705)&gt;0,"⚠ DUPLICATE","OK"))</f>
        <v/>
      </c>
      <c r="D1705" s="146" t="str">
        <f>IF($A1705="","",IF(ISNA(_xlfn.XLOOKUP(TRIM($A1705),MASTER_Workers!$B$2:$B$474,MASTER_Workers!$B$2:$B$600)),"Master Missing","OK"))</f>
        <v/>
      </c>
      <c r="E1705" s="146" t="str">
        <f>IF(A1705="","",IF(COUNTIF(Month_Engine!B:B,TRIM(J1705))&gt;0,"OK","Missing"))</f>
        <v/>
      </c>
      <c r="F1705" s="146" t="str">
        <f t="shared" si="163"/>
        <v/>
      </c>
      <c r="G1705" s="146" t="str">
        <f t="shared" si="164"/>
        <v/>
      </c>
      <c r="H1705" s="150" t="str">
        <f t="shared" si="159"/>
        <v/>
      </c>
      <c r="I1705" s="432"/>
      <c r="S1705" s="146" t="str">
        <f t="shared" si="160"/>
        <v/>
      </c>
    </row>
    <row r="1706" spans="1:19" x14ac:dyDescent="0.45">
      <c r="A1706" s="144" t="str">
        <f t="shared" si="161"/>
        <v/>
      </c>
      <c r="B1706" s="143" t="str">
        <f t="shared" si="162"/>
        <v/>
      </c>
      <c r="C1706" s="143" t="str">
        <f>IF(A1706="","",IF(COUNTIF($B$2:B1705,B1706)&gt;0,"⚠ DUPLICATE","OK"))</f>
        <v/>
      </c>
      <c r="D1706" s="146" t="str">
        <f>IF($A1706="","",IF(ISNA(_xlfn.XLOOKUP(TRIM($A1706),MASTER_Workers!$B$2:$B$474,MASTER_Workers!$B$2:$B$600)),"Master Missing","OK"))</f>
        <v/>
      </c>
      <c r="E1706" s="146" t="str">
        <f>IF(A1706="","",IF(COUNTIF(Month_Engine!B:B,TRIM(J1706))&gt;0,"OK","Missing"))</f>
        <v/>
      </c>
      <c r="F1706" s="146" t="str">
        <f t="shared" si="163"/>
        <v/>
      </c>
      <c r="G1706" s="146" t="str">
        <f t="shared" si="164"/>
        <v/>
      </c>
      <c r="H1706" s="150" t="str">
        <f t="shared" si="159"/>
        <v/>
      </c>
      <c r="I1706" s="432"/>
      <c r="S1706" s="146" t="str">
        <f t="shared" si="160"/>
        <v/>
      </c>
    </row>
    <row r="1707" spans="1:19" x14ac:dyDescent="0.45">
      <c r="A1707" s="144" t="str">
        <f t="shared" si="161"/>
        <v/>
      </c>
      <c r="B1707" s="143" t="str">
        <f t="shared" si="162"/>
        <v/>
      </c>
      <c r="C1707" s="143" t="str">
        <f>IF(A1707="","",IF(COUNTIF($B$2:B1706,B1707)&gt;0,"⚠ DUPLICATE","OK"))</f>
        <v/>
      </c>
      <c r="D1707" s="146" t="str">
        <f>IF($A1707="","",IF(ISNA(_xlfn.XLOOKUP(TRIM($A1707),MASTER_Workers!$B$2:$B$474,MASTER_Workers!$B$2:$B$600)),"Master Missing","OK"))</f>
        <v/>
      </c>
      <c r="E1707" s="146" t="str">
        <f>IF(A1707="","",IF(COUNTIF(Month_Engine!B:B,TRIM(J1707))&gt;0,"OK","Missing"))</f>
        <v/>
      </c>
      <c r="F1707" s="146" t="str">
        <f t="shared" si="163"/>
        <v/>
      </c>
      <c r="G1707" s="146" t="str">
        <f t="shared" si="164"/>
        <v/>
      </c>
      <c r="H1707" s="150" t="str">
        <f t="shared" si="159"/>
        <v/>
      </c>
      <c r="I1707" s="432"/>
      <c r="S1707" s="146" t="str">
        <f t="shared" si="160"/>
        <v/>
      </c>
    </row>
    <row r="1708" spans="1:19" x14ac:dyDescent="0.45">
      <c r="A1708" s="144" t="str">
        <f t="shared" si="161"/>
        <v/>
      </c>
      <c r="B1708" s="143" t="str">
        <f t="shared" si="162"/>
        <v/>
      </c>
      <c r="C1708" s="143" t="str">
        <f>IF(A1708="","",IF(COUNTIF($B$2:B1707,B1708)&gt;0,"⚠ DUPLICATE","OK"))</f>
        <v/>
      </c>
      <c r="D1708" s="146" t="str">
        <f>IF($A1708="","",IF(ISNA(_xlfn.XLOOKUP(TRIM($A1708),MASTER_Workers!$B$2:$B$474,MASTER_Workers!$B$2:$B$600)),"Master Missing","OK"))</f>
        <v/>
      </c>
      <c r="E1708" s="146" t="str">
        <f>IF(A1708="","",IF(COUNTIF(Month_Engine!B:B,TRIM(J1708))&gt;0,"OK","Missing"))</f>
        <v/>
      </c>
      <c r="F1708" s="146" t="str">
        <f t="shared" si="163"/>
        <v/>
      </c>
      <c r="G1708" s="146" t="str">
        <f t="shared" si="164"/>
        <v/>
      </c>
      <c r="H1708" s="150" t="str">
        <f t="shared" si="159"/>
        <v/>
      </c>
      <c r="I1708" s="432"/>
      <c r="S1708" s="146" t="str">
        <f t="shared" si="160"/>
        <v/>
      </c>
    </row>
    <row r="1709" spans="1:19" x14ac:dyDescent="0.45">
      <c r="A1709" s="144" t="str">
        <f t="shared" si="161"/>
        <v/>
      </c>
      <c r="B1709" s="143" t="str">
        <f t="shared" si="162"/>
        <v/>
      </c>
      <c r="C1709" s="143" t="str">
        <f>IF(A1709="","",IF(COUNTIF($B$2:B1708,B1709)&gt;0,"⚠ DUPLICATE","OK"))</f>
        <v/>
      </c>
      <c r="D1709" s="146" t="str">
        <f>IF($A1709="","",IF(ISNA(_xlfn.XLOOKUP(TRIM($A1709),MASTER_Workers!$B$2:$B$474,MASTER_Workers!$B$2:$B$600)),"Master Missing","OK"))</f>
        <v/>
      </c>
      <c r="E1709" s="146" t="str">
        <f>IF(A1709="","",IF(COUNTIF(Month_Engine!B:B,TRIM(J1709))&gt;0,"OK","Missing"))</f>
        <v/>
      </c>
      <c r="F1709" s="146" t="str">
        <f t="shared" si="163"/>
        <v/>
      </c>
      <c r="G1709" s="146" t="str">
        <f t="shared" si="164"/>
        <v/>
      </c>
      <c r="H1709" s="150" t="str">
        <f t="shared" si="159"/>
        <v/>
      </c>
      <c r="I1709" s="432"/>
      <c r="S1709" s="146" t="str">
        <f t="shared" si="160"/>
        <v/>
      </c>
    </row>
    <row r="1710" spans="1:19" x14ac:dyDescent="0.45">
      <c r="A1710" s="144" t="str">
        <f t="shared" si="161"/>
        <v/>
      </c>
      <c r="B1710" s="143" t="str">
        <f t="shared" si="162"/>
        <v/>
      </c>
      <c r="C1710" s="143" t="str">
        <f>IF(A1710="","",IF(COUNTIF($B$2:B1709,B1710)&gt;0,"⚠ DUPLICATE","OK"))</f>
        <v/>
      </c>
      <c r="D1710" s="146" t="str">
        <f>IF($A1710="","",IF(ISNA(_xlfn.XLOOKUP(TRIM($A1710),MASTER_Workers!$B$2:$B$474,MASTER_Workers!$B$2:$B$600)),"Master Missing","OK"))</f>
        <v/>
      </c>
      <c r="E1710" s="146" t="str">
        <f>IF(A1710="","",IF(COUNTIF(Month_Engine!B:B,TRIM(J1710))&gt;0,"OK","Missing"))</f>
        <v/>
      </c>
      <c r="F1710" s="146" t="str">
        <f t="shared" si="163"/>
        <v/>
      </c>
      <c r="G1710" s="146" t="str">
        <f t="shared" si="164"/>
        <v/>
      </c>
      <c r="H1710" s="150" t="str">
        <f t="shared" si="159"/>
        <v/>
      </c>
      <c r="I1710" s="432"/>
      <c r="S1710" s="146" t="str">
        <f t="shared" si="160"/>
        <v/>
      </c>
    </row>
    <row r="1711" spans="1:19" x14ac:dyDescent="0.45">
      <c r="A1711" s="144" t="str">
        <f t="shared" si="161"/>
        <v/>
      </c>
      <c r="B1711" s="143" t="str">
        <f t="shared" si="162"/>
        <v/>
      </c>
      <c r="C1711" s="143" t="str">
        <f>IF(A1711="","",IF(COUNTIF($B$2:B1710,B1711)&gt;0,"⚠ DUPLICATE","OK"))</f>
        <v/>
      </c>
      <c r="D1711" s="146" t="str">
        <f>IF($A1711="","",IF(ISNA(_xlfn.XLOOKUP(TRIM($A1711),MASTER_Workers!$B$2:$B$474,MASTER_Workers!$B$2:$B$600)),"Master Missing","OK"))</f>
        <v/>
      </c>
      <c r="E1711" s="146" t="str">
        <f>IF(A1711="","",IF(COUNTIF(Month_Engine!B:B,TRIM(J1711))&gt;0,"OK","Missing"))</f>
        <v/>
      </c>
      <c r="F1711" s="146" t="str">
        <f t="shared" si="163"/>
        <v/>
      </c>
      <c r="G1711" s="146" t="str">
        <f t="shared" si="164"/>
        <v/>
      </c>
      <c r="H1711" s="150" t="str">
        <f t="shared" si="159"/>
        <v/>
      </c>
      <c r="I1711" s="432"/>
      <c r="S1711" s="146" t="str">
        <f t="shared" si="160"/>
        <v/>
      </c>
    </row>
    <row r="1712" spans="1:19" x14ac:dyDescent="0.45">
      <c r="A1712" s="144" t="str">
        <f t="shared" si="161"/>
        <v/>
      </c>
      <c r="B1712" s="143" t="str">
        <f t="shared" si="162"/>
        <v/>
      </c>
      <c r="C1712" s="143" t="str">
        <f>IF(A1712="","",IF(COUNTIF($B$2:B1711,B1712)&gt;0,"⚠ DUPLICATE","OK"))</f>
        <v/>
      </c>
      <c r="D1712" s="146" t="str">
        <f>IF($A1712="","",IF(ISNA(_xlfn.XLOOKUP(TRIM($A1712),MASTER_Workers!$B$2:$B$474,MASTER_Workers!$B$2:$B$600)),"Master Missing","OK"))</f>
        <v/>
      </c>
      <c r="E1712" s="146" t="str">
        <f>IF(A1712="","",IF(COUNTIF(Month_Engine!B:B,TRIM(J1712))&gt;0,"OK","Missing"))</f>
        <v/>
      </c>
      <c r="F1712" s="146" t="str">
        <f t="shared" si="163"/>
        <v/>
      </c>
      <c r="G1712" s="146" t="str">
        <f t="shared" si="164"/>
        <v/>
      </c>
      <c r="H1712" s="150" t="str">
        <f t="shared" si="159"/>
        <v/>
      </c>
      <c r="I1712" s="432"/>
      <c r="S1712" s="146" t="str">
        <f t="shared" si="160"/>
        <v/>
      </c>
    </row>
    <row r="1713" spans="1:19" x14ac:dyDescent="0.45">
      <c r="A1713" s="144" t="str">
        <f t="shared" si="161"/>
        <v/>
      </c>
      <c r="B1713" s="143" t="str">
        <f t="shared" si="162"/>
        <v/>
      </c>
      <c r="C1713" s="143" t="str">
        <f>IF(A1713="","",IF(COUNTIF($B$2:B1712,B1713)&gt;0,"⚠ DUPLICATE","OK"))</f>
        <v/>
      </c>
      <c r="D1713" s="146" t="str">
        <f>IF($A1713="","",IF(ISNA(_xlfn.XLOOKUP(TRIM($A1713),MASTER_Workers!$B$2:$B$474,MASTER_Workers!$B$2:$B$600)),"Master Missing","OK"))</f>
        <v/>
      </c>
      <c r="E1713" s="146" t="str">
        <f>IF(A1713="","",IF(COUNTIF(Month_Engine!B:B,TRIM(J1713))&gt;0,"OK","Missing"))</f>
        <v/>
      </c>
      <c r="F1713" s="146" t="str">
        <f t="shared" si="163"/>
        <v/>
      </c>
      <c r="G1713" s="146" t="str">
        <f t="shared" si="164"/>
        <v/>
      </c>
      <c r="H1713" s="150" t="str">
        <f t="shared" si="159"/>
        <v/>
      </c>
      <c r="I1713" s="432"/>
      <c r="S1713" s="146" t="str">
        <f t="shared" si="160"/>
        <v/>
      </c>
    </row>
    <row r="1714" spans="1:19" x14ac:dyDescent="0.45">
      <c r="A1714" s="144" t="str">
        <f t="shared" si="161"/>
        <v/>
      </c>
      <c r="B1714" s="143" t="str">
        <f t="shared" si="162"/>
        <v/>
      </c>
      <c r="C1714" s="143" t="str">
        <f>IF(A1714="","",IF(COUNTIF($B$2:B1713,B1714)&gt;0,"⚠ DUPLICATE","OK"))</f>
        <v/>
      </c>
      <c r="D1714" s="146" t="str">
        <f>IF($A1714="","",IF(ISNA(_xlfn.XLOOKUP(TRIM($A1714),MASTER_Workers!$B$2:$B$474,MASTER_Workers!$B$2:$B$600)),"Master Missing","OK"))</f>
        <v/>
      </c>
      <c r="E1714" s="146" t="str">
        <f>IF(A1714="","",IF(COUNTIF(Month_Engine!B:B,TRIM(J1714))&gt;0,"OK","Missing"))</f>
        <v/>
      </c>
      <c r="F1714" s="146" t="str">
        <f t="shared" si="163"/>
        <v/>
      </c>
      <c r="G1714" s="146" t="str">
        <f t="shared" si="164"/>
        <v/>
      </c>
      <c r="H1714" s="150" t="str">
        <f t="shared" si="159"/>
        <v/>
      </c>
      <c r="I1714" s="432"/>
      <c r="S1714" s="146" t="str">
        <f t="shared" si="160"/>
        <v/>
      </c>
    </row>
    <row r="1715" spans="1:19" x14ac:dyDescent="0.45">
      <c r="A1715" s="144" t="str">
        <f t="shared" si="161"/>
        <v/>
      </c>
      <c r="B1715" s="143" t="str">
        <f t="shared" si="162"/>
        <v/>
      </c>
      <c r="C1715" s="143" t="str">
        <f>IF(A1715="","",IF(COUNTIF($B$2:B1714,B1715)&gt;0,"⚠ DUPLICATE","OK"))</f>
        <v/>
      </c>
      <c r="D1715" s="146" t="str">
        <f>IF($A1715="","",IF(ISNA(_xlfn.XLOOKUP(TRIM($A1715),MASTER_Workers!$B$2:$B$474,MASTER_Workers!$B$2:$B$600)),"Master Missing","OK"))</f>
        <v/>
      </c>
      <c r="E1715" s="146" t="str">
        <f>IF(A1715="","",IF(COUNTIF(Month_Engine!B:B,TRIM(J1715))&gt;0,"OK","Missing"))</f>
        <v/>
      </c>
      <c r="F1715" s="146" t="str">
        <f t="shared" si="163"/>
        <v/>
      </c>
      <c r="G1715" s="146" t="str">
        <f t="shared" si="164"/>
        <v/>
      </c>
      <c r="H1715" s="150" t="str">
        <f t="shared" si="159"/>
        <v/>
      </c>
      <c r="I1715" s="432"/>
      <c r="S1715" s="146" t="str">
        <f t="shared" si="160"/>
        <v/>
      </c>
    </row>
    <row r="1716" spans="1:19" x14ac:dyDescent="0.45">
      <c r="A1716" s="144" t="str">
        <f t="shared" si="161"/>
        <v/>
      </c>
      <c r="B1716" s="143" t="str">
        <f t="shared" si="162"/>
        <v/>
      </c>
      <c r="C1716" s="143" t="str">
        <f>IF(A1716="","",IF(COUNTIF($B$2:B1715,B1716)&gt;0,"⚠ DUPLICATE","OK"))</f>
        <v/>
      </c>
      <c r="D1716" s="146" t="str">
        <f>IF($A1716="","",IF(ISNA(_xlfn.XLOOKUP(TRIM($A1716),MASTER_Workers!$B$2:$B$474,MASTER_Workers!$B$2:$B$600)),"Master Missing","OK"))</f>
        <v/>
      </c>
      <c r="E1716" s="146" t="str">
        <f>IF(A1716="","",IF(COUNTIF(Month_Engine!B:B,TRIM(J1716))&gt;0,"OK","Missing"))</f>
        <v/>
      </c>
      <c r="F1716" s="146" t="str">
        <f t="shared" si="163"/>
        <v/>
      </c>
      <c r="G1716" s="146" t="str">
        <f t="shared" si="164"/>
        <v/>
      </c>
      <c r="H1716" s="150" t="str">
        <f t="shared" si="159"/>
        <v/>
      </c>
      <c r="I1716" s="432"/>
      <c r="S1716" s="146" t="str">
        <f t="shared" si="160"/>
        <v/>
      </c>
    </row>
    <row r="1717" spans="1:19" x14ac:dyDescent="0.45">
      <c r="A1717" s="144" t="str">
        <f t="shared" si="161"/>
        <v/>
      </c>
      <c r="B1717" s="143" t="str">
        <f t="shared" si="162"/>
        <v/>
      </c>
      <c r="C1717" s="143" t="str">
        <f>IF(A1717="","",IF(COUNTIF($B$2:B1716,B1717)&gt;0,"⚠ DUPLICATE","OK"))</f>
        <v/>
      </c>
      <c r="D1717" s="146" t="str">
        <f>IF($A1717="","",IF(ISNA(_xlfn.XLOOKUP(TRIM($A1717),MASTER_Workers!$B$2:$B$474,MASTER_Workers!$B$2:$B$600)),"Master Missing","OK"))</f>
        <v/>
      </c>
      <c r="E1717" s="146" t="str">
        <f>IF(A1717="","",IF(COUNTIF(Month_Engine!B:B,TRIM(J1717))&gt;0,"OK","Missing"))</f>
        <v/>
      </c>
      <c r="F1717" s="146" t="str">
        <f t="shared" si="163"/>
        <v/>
      </c>
      <c r="G1717" s="146" t="str">
        <f t="shared" si="164"/>
        <v/>
      </c>
      <c r="H1717" s="150" t="str">
        <f t="shared" si="159"/>
        <v/>
      </c>
      <c r="I1717" s="432"/>
      <c r="S1717" s="146" t="str">
        <f t="shared" si="160"/>
        <v/>
      </c>
    </row>
    <row r="1718" spans="1:19" x14ac:dyDescent="0.45">
      <c r="A1718" s="144" t="str">
        <f t="shared" si="161"/>
        <v/>
      </c>
      <c r="B1718" s="143" t="str">
        <f t="shared" si="162"/>
        <v/>
      </c>
      <c r="C1718" s="143" t="str">
        <f>IF(A1718="","",IF(COUNTIF($B$2:B1717,B1718)&gt;0,"⚠ DUPLICATE","OK"))</f>
        <v/>
      </c>
      <c r="D1718" s="146" t="str">
        <f>IF($A1718="","",IF(ISNA(_xlfn.XLOOKUP(TRIM($A1718),MASTER_Workers!$B$2:$B$474,MASTER_Workers!$B$2:$B$600)),"Master Missing","OK"))</f>
        <v/>
      </c>
      <c r="E1718" s="146" t="str">
        <f>IF(A1718="","",IF(COUNTIF(Month_Engine!B:B,TRIM(J1718))&gt;0,"OK","Missing"))</f>
        <v/>
      </c>
      <c r="F1718" s="146" t="str">
        <f t="shared" si="163"/>
        <v/>
      </c>
      <c r="G1718" s="146" t="str">
        <f t="shared" si="164"/>
        <v/>
      </c>
      <c r="H1718" s="150" t="str">
        <f t="shared" si="159"/>
        <v/>
      </c>
      <c r="I1718" s="432"/>
      <c r="S1718" s="146" t="str">
        <f t="shared" si="160"/>
        <v/>
      </c>
    </row>
    <row r="1719" spans="1:19" x14ac:dyDescent="0.45">
      <c r="A1719" s="144" t="str">
        <f t="shared" si="161"/>
        <v/>
      </c>
      <c r="B1719" s="143" t="str">
        <f t="shared" si="162"/>
        <v/>
      </c>
      <c r="C1719" s="143" t="str">
        <f>IF(A1719="","",IF(COUNTIF($B$2:B1718,B1719)&gt;0,"⚠ DUPLICATE","OK"))</f>
        <v/>
      </c>
      <c r="D1719" s="146" t="str">
        <f>IF($A1719="","",IF(ISNA(_xlfn.XLOOKUP(TRIM($A1719),MASTER_Workers!$B$2:$B$474,MASTER_Workers!$B$2:$B$600)),"Master Missing","OK"))</f>
        <v/>
      </c>
      <c r="E1719" s="146" t="str">
        <f>IF(A1719="","",IF(COUNTIF(Month_Engine!B:B,TRIM(J1719))&gt;0,"OK","Missing"))</f>
        <v/>
      </c>
      <c r="F1719" s="146" t="str">
        <f t="shared" si="163"/>
        <v/>
      </c>
      <c r="G1719" s="146" t="str">
        <f t="shared" si="164"/>
        <v/>
      </c>
      <c r="H1719" s="150" t="str">
        <f t="shared" si="159"/>
        <v/>
      </c>
      <c r="I1719" s="432"/>
      <c r="S1719" s="146" t="str">
        <f t="shared" si="160"/>
        <v/>
      </c>
    </row>
    <row r="1720" spans="1:19" x14ac:dyDescent="0.45">
      <c r="A1720" s="144" t="str">
        <f t="shared" si="161"/>
        <v/>
      </c>
      <c r="B1720" s="143" t="str">
        <f t="shared" si="162"/>
        <v/>
      </c>
      <c r="C1720" s="143" t="str">
        <f>IF(A1720="","",IF(COUNTIF($B$2:B1719,B1720)&gt;0,"⚠ DUPLICATE","OK"))</f>
        <v/>
      </c>
      <c r="D1720" s="146" t="str">
        <f>IF($A1720="","",IF(ISNA(_xlfn.XLOOKUP(TRIM($A1720),MASTER_Workers!$B$2:$B$474,MASTER_Workers!$B$2:$B$600)),"Master Missing","OK"))</f>
        <v/>
      </c>
      <c r="E1720" s="146" t="str">
        <f>IF(A1720="","",IF(COUNTIF(Month_Engine!B:B,TRIM(J1720))&gt;0,"OK","Missing"))</f>
        <v/>
      </c>
      <c r="F1720" s="146" t="str">
        <f t="shared" si="163"/>
        <v/>
      </c>
      <c r="G1720" s="146" t="str">
        <f t="shared" si="164"/>
        <v/>
      </c>
      <c r="H1720" s="150" t="str">
        <f t="shared" si="159"/>
        <v/>
      </c>
      <c r="I1720" s="432"/>
      <c r="S1720" s="146" t="str">
        <f t="shared" si="160"/>
        <v/>
      </c>
    </row>
    <row r="1721" spans="1:19" x14ac:dyDescent="0.45">
      <c r="A1721" s="144" t="str">
        <f t="shared" si="161"/>
        <v/>
      </c>
      <c r="B1721" s="143" t="str">
        <f t="shared" si="162"/>
        <v/>
      </c>
      <c r="C1721" s="143" t="str">
        <f>IF(A1721="","",IF(COUNTIF($B$2:B1720,B1721)&gt;0,"⚠ DUPLICATE","OK"))</f>
        <v/>
      </c>
      <c r="D1721" s="146" t="str">
        <f>IF($A1721="","",IF(ISNA(_xlfn.XLOOKUP(TRIM($A1721),MASTER_Workers!$B$2:$B$474,MASTER_Workers!$B$2:$B$600)),"Master Missing","OK"))</f>
        <v/>
      </c>
      <c r="E1721" s="146" t="str">
        <f>IF(A1721="","",IF(COUNTIF(Month_Engine!B:B,TRIM(J1721))&gt;0,"OK","Missing"))</f>
        <v/>
      </c>
      <c r="F1721" s="146" t="str">
        <f t="shared" si="163"/>
        <v/>
      </c>
      <c r="G1721" s="146" t="str">
        <f t="shared" si="164"/>
        <v/>
      </c>
      <c r="H1721" s="150" t="str">
        <f t="shared" si="159"/>
        <v/>
      </c>
      <c r="I1721" s="432"/>
      <c r="S1721" s="146" t="str">
        <f t="shared" si="160"/>
        <v/>
      </c>
    </row>
    <row r="1722" spans="1:19" x14ac:dyDescent="0.45">
      <c r="A1722" s="144" t="str">
        <f t="shared" si="161"/>
        <v/>
      </c>
      <c r="B1722" s="143" t="str">
        <f t="shared" si="162"/>
        <v/>
      </c>
      <c r="C1722" s="143" t="str">
        <f>IF(A1722="","",IF(COUNTIF($B$2:B1721,B1722)&gt;0,"⚠ DUPLICATE","OK"))</f>
        <v/>
      </c>
      <c r="D1722" s="146" t="str">
        <f>IF($A1722="","",IF(ISNA(_xlfn.XLOOKUP(TRIM($A1722),MASTER_Workers!$B$2:$B$474,MASTER_Workers!$B$2:$B$600)),"Master Missing","OK"))</f>
        <v/>
      </c>
      <c r="E1722" s="146" t="str">
        <f>IF(A1722="","",IF(COUNTIF(Month_Engine!B:B,TRIM(J1722))&gt;0,"OK","Missing"))</f>
        <v/>
      </c>
      <c r="F1722" s="146" t="str">
        <f t="shared" si="163"/>
        <v/>
      </c>
      <c r="G1722" s="146" t="str">
        <f t="shared" si="164"/>
        <v/>
      </c>
      <c r="H1722" s="150" t="str">
        <f t="shared" si="159"/>
        <v/>
      </c>
      <c r="I1722" s="432"/>
      <c r="S1722" s="146" t="str">
        <f t="shared" si="160"/>
        <v/>
      </c>
    </row>
    <row r="1723" spans="1:19" x14ac:dyDescent="0.45">
      <c r="A1723" s="144" t="str">
        <f t="shared" si="161"/>
        <v/>
      </c>
      <c r="B1723" s="143" t="str">
        <f t="shared" si="162"/>
        <v/>
      </c>
      <c r="C1723" s="143" t="str">
        <f>IF(A1723="","",IF(COUNTIF($B$2:B1722,B1723)&gt;0,"⚠ DUPLICATE","OK"))</f>
        <v/>
      </c>
      <c r="D1723" s="146" t="str">
        <f>IF($A1723="","",IF(ISNA(_xlfn.XLOOKUP(TRIM($A1723),MASTER_Workers!$B$2:$B$474,MASTER_Workers!$B$2:$B$600)),"Master Missing","OK"))</f>
        <v/>
      </c>
      <c r="E1723" s="146" t="str">
        <f>IF(A1723="","",IF(COUNTIF(Month_Engine!B:B,TRIM(J1723))&gt;0,"OK","Missing"))</f>
        <v/>
      </c>
      <c r="F1723" s="146" t="str">
        <f t="shared" si="163"/>
        <v/>
      </c>
      <c r="G1723" s="146" t="str">
        <f t="shared" si="164"/>
        <v/>
      </c>
      <c r="H1723" s="150" t="str">
        <f t="shared" si="159"/>
        <v/>
      </c>
      <c r="I1723" s="432"/>
      <c r="S1723" s="146" t="str">
        <f t="shared" si="160"/>
        <v/>
      </c>
    </row>
    <row r="1724" spans="1:19" x14ac:dyDescent="0.45">
      <c r="A1724" s="144" t="str">
        <f t="shared" si="161"/>
        <v/>
      </c>
      <c r="B1724" s="143" t="str">
        <f t="shared" si="162"/>
        <v/>
      </c>
      <c r="C1724" s="143" t="str">
        <f>IF(A1724="","",IF(COUNTIF($B$2:B1723,B1724)&gt;0,"⚠ DUPLICATE","OK"))</f>
        <v/>
      </c>
      <c r="D1724" s="146" t="str">
        <f>IF($A1724="","",IF(ISNA(_xlfn.XLOOKUP(TRIM($A1724),MASTER_Workers!$B$2:$B$474,MASTER_Workers!$B$2:$B$600)),"Master Missing","OK"))</f>
        <v/>
      </c>
      <c r="E1724" s="146" t="str">
        <f>IF(A1724="","",IF(COUNTIF(Month_Engine!B:B,TRIM(J1724))&gt;0,"OK","Missing"))</f>
        <v/>
      </c>
      <c r="F1724" s="146" t="str">
        <f t="shared" si="163"/>
        <v/>
      </c>
      <c r="G1724" s="146" t="str">
        <f t="shared" si="164"/>
        <v/>
      </c>
      <c r="H1724" s="150" t="str">
        <f t="shared" si="159"/>
        <v/>
      </c>
      <c r="I1724" s="432"/>
      <c r="S1724" s="146" t="str">
        <f t="shared" si="160"/>
        <v/>
      </c>
    </row>
    <row r="1725" spans="1:19" x14ac:dyDescent="0.45">
      <c r="A1725" s="144" t="str">
        <f t="shared" si="161"/>
        <v/>
      </c>
      <c r="B1725" s="143" t="str">
        <f t="shared" si="162"/>
        <v/>
      </c>
      <c r="C1725" s="143" t="str">
        <f>IF(A1725="","",IF(COUNTIF($B$2:B1724,B1725)&gt;0,"⚠ DUPLICATE","OK"))</f>
        <v/>
      </c>
      <c r="D1725" s="146" t="str">
        <f>IF($A1725="","",IF(ISNA(_xlfn.XLOOKUP(TRIM($A1725),MASTER_Workers!$B$2:$B$474,MASTER_Workers!$B$2:$B$600)),"Master Missing","OK"))</f>
        <v/>
      </c>
      <c r="E1725" s="146" t="str">
        <f>IF(A1725="","",IF(COUNTIF(Month_Engine!B:B,TRIM(J1725))&gt;0,"OK","Missing"))</f>
        <v/>
      </c>
      <c r="F1725" s="146" t="str">
        <f t="shared" si="163"/>
        <v/>
      </c>
      <c r="G1725" s="146" t="str">
        <f t="shared" si="164"/>
        <v/>
      </c>
      <c r="H1725" s="150" t="str">
        <f t="shared" si="159"/>
        <v/>
      </c>
      <c r="I1725" s="432"/>
      <c r="S1725" s="146" t="str">
        <f t="shared" si="160"/>
        <v/>
      </c>
    </row>
    <row r="1726" spans="1:19" x14ac:dyDescent="0.45">
      <c r="A1726" s="144" t="str">
        <f t="shared" si="161"/>
        <v/>
      </c>
      <c r="B1726" s="143" t="str">
        <f t="shared" si="162"/>
        <v/>
      </c>
      <c r="C1726" s="143" t="str">
        <f>IF(A1726="","",IF(COUNTIF($B$2:B1725,B1726)&gt;0,"⚠ DUPLICATE","OK"))</f>
        <v/>
      </c>
      <c r="D1726" s="146" t="str">
        <f>IF($A1726="","",IF(ISNA(_xlfn.XLOOKUP(TRIM($A1726),MASTER_Workers!$B$2:$B$474,MASTER_Workers!$B$2:$B$600)),"Master Missing","OK"))</f>
        <v/>
      </c>
      <c r="E1726" s="146" t="str">
        <f>IF(A1726="","",IF(COUNTIF(Month_Engine!B:B,TRIM(J1726))&gt;0,"OK","Missing"))</f>
        <v/>
      </c>
      <c r="F1726" s="146" t="str">
        <f t="shared" si="163"/>
        <v/>
      </c>
      <c r="G1726" s="146" t="str">
        <f t="shared" si="164"/>
        <v/>
      </c>
      <c r="H1726" s="150" t="str">
        <f t="shared" si="159"/>
        <v/>
      </c>
      <c r="I1726" s="432"/>
      <c r="S1726" s="146" t="str">
        <f t="shared" si="160"/>
        <v/>
      </c>
    </row>
    <row r="1727" spans="1:19" x14ac:dyDescent="0.45">
      <c r="A1727" s="144" t="str">
        <f t="shared" si="161"/>
        <v/>
      </c>
      <c r="B1727" s="143" t="str">
        <f t="shared" si="162"/>
        <v/>
      </c>
      <c r="C1727" s="143" t="str">
        <f>IF(A1727="","",IF(COUNTIF($B$2:B1726,B1727)&gt;0,"⚠ DUPLICATE","OK"))</f>
        <v/>
      </c>
      <c r="D1727" s="146" t="str">
        <f>IF($A1727="","",IF(ISNA(_xlfn.XLOOKUP(TRIM($A1727),MASTER_Workers!$B$2:$B$474,MASTER_Workers!$B$2:$B$600)),"Master Missing","OK"))</f>
        <v/>
      </c>
      <c r="E1727" s="146" t="str">
        <f>IF(A1727="","",IF(COUNTIF(Month_Engine!B:B,TRIM(J1727))&gt;0,"OK","Missing"))</f>
        <v/>
      </c>
      <c r="F1727" s="146" t="str">
        <f t="shared" si="163"/>
        <v/>
      </c>
      <c r="G1727" s="146" t="str">
        <f t="shared" si="164"/>
        <v/>
      </c>
      <c r="H1727" s="150" t="str">
        <f t="shared" si="159"/>
        <v/>
      </c>
      <c r="I1727" s="432"/>
      <c r="S1727" s="146" t="str">
        <f t="shared" si="160"/>
        <v/>
      </c>
    </row>
    <row r="1728" spans="1:19" x14ac:dyDescent="0.45">
      <c r="A1728" s="144" t="str">
        <f t="shared" si="161"/>
        <v/>
      </c>
      <c r="B1728" s="143" t="str">
        <f t="shared" si="162"/>
        <v/>
      </c>
      <c r="C1728" s="143" t="str">
        <f>IF(A1728="","",IF(COUNTIF($B$2:B1727,B1728)&gt;0,"⚠ DUPLICATE","OK"))</f>
        <v/>
      </c>
      <c r="D1728" s="146" t="str">
        <f>IF($A1728="","",IF(ISNA(_xlfn.XLOOKUP(TRIM($A1728),MASTER_Workers!$B$2:$B$474,MASTER_Workers!$B$2:$B$600)),"Master Missing","OK"))</f>
        <v/>
      </c>
      <c r="E1728" s="146" t="str">
        <f>IF(A1728="","",IF(COUNTIF(Month_Engine!B:B,TRIM(J1728))&gt;0,"OK","Missing"))</f>
        <v/>
      </c>
      <c r="F1728" s="146" t="str">
        <f t="shared" si="163"/>
        <v/>
      </c>
      <c r="G1728" s="146" t="str">
        <f t="shared" si="164"/>
        <v/>
      </c>
      <c r="H1728" s="150" t="str">
        <f t="shared" si="159"/>
        <v/>
      </c>
      <c r="I1728" s="432"/>
      <c r="S1728" s="146" t="str">
        <f t="shared" si="160"/>
        <v/>
      </c>
    </row>
    <row r="1729" spans="1:19" x14ac:dyDescent="0.45">
      <c r="A1729" s="144" t="str">
        <f t="shared" si="161"/>
        <v/>
      </c>
      <c r="B1729" s="143" t="str">
        <f t="shared" si="162"/>
        <v/>
      </c>
      <c r="C1729" s="143" t="str">
        <f>IF(A1729="","",IF(COUNTIF($B$2:B1728,B1729)&gt;0,"⚠ DUPLICATE","OK"))</f>
        <v/>
      </c>
      <c r="D1729" s="146" t="str">
        <f>IF($A1729="","",IF(ISNA(_xlfn.XLOOKUP(TRIM($A1729),MASTER_Workers!$B$2:$B$474,MASTER_Workers!$B$2:$B$600)),"Master Missing","OK"))</f>
        <v/>
      </c>
      <c r="E1729" s="146" t="str">
        <f>IF(A1729="","",IF(COUNTIF(Month_Engine!B:B,TRIM(J1729))&gt;0,"OK","Missing"))</f>
        <v/>
      </c>
      <c r="F1729" s="146" t="str">
        <f t="shared" si="163"/>
        <v/>
      </c>
      <c r="G1729" s="146" t="str">
        <f t="shared" si="164"/>
        <v/>
      </c>
      <c r="H1729" s="150" t="str">
        <f t="shared" si="159"/>
        <v/>
      </c>
      <c r="I1729" s="432"/>
      <c r="S1729" s="146" t="str">
        <f t="shared" si="160"/>
        <v/>
      </c>
    </row>
    <row r="1730" spans="1:19" x14ac:dyDescent="0.45">
      <c r="A1730" s="144" t="str">
        <f t="shared" si="161"/>
        <v/>
      </c>
      <c r="B1730" s="143" t="str">
        <f t="shared" si="162"/>
        <v/>
      </c>
      <c r="C1730" s="143" t="str">
        <f>IF(A1730="","",IF(COUNTIF($B$2:B1729,B1730)&gt;0,"⚠ DUPLICATE","OK"))</f>
        <v/>
      </c>
      <c r="D1730" s="146" t="str">
        <f>IF($A1730="","",IF(ISNA(_xlfn.XLOOKUP(TRIM($A1730),MASTER_Workers!$B$2:$B$474,MASTER_Workers!$B$2:$B$600)),"Master Missing","OK"))</f>
        <v/>
      </c>
      <c r="E1730" s="146" t="str">
        <f>IF(A1730="","",IF(COUNTIF(Month_Engine!B:B,TRIM(J1730))&gt;0,"OK","Missing"))</f>
        <v/>
      </c>
      <c r="F1730" s="146" t="str">
        <f t="shared" si="163"/>
        <v/>
      </c>
      <c r="G1730" s="146" t="str">
        <f t="shared" si="164"/>
        <v/>
      </c>
      <c r="H1730" s="150" t="str">
        <f t="shared" si="159"/>
        <v/>
      </c>
      <c r="I1730" s="432"/>
      <c r="S1730" s="146" t="str">
        <f t="shared" si="160"/>
        <v/>
      </c>
    </row>
    <row r="1731" spans="1:19" x14ac:dyDescent="0.45">
      <c r="A1731" s="144" t="str">
        <f t="shared" si="161"/>
        <v/>
      </c>
      <c r="B1731" s="143" t="str">
        <f t="shared" si="162"/>
        <v/>
      </c>
      <c r="C1731" s="143" t="str">
        <f>IF(A1731="","",IF(COUNTIF($B$2:B1730,B1731)&gt;0,"⚠ DUPLICATE","OK"))</f>
        <v/>
      </c>
      <c r="D1731" s="146" t="str">
        <f>IF($A1731="","",IF(ISNA(_xlfn.XLOOKUP(TRIM($A1731),MASTER_Workers!$B$2:$B$474,MASTER_Workers!$B$2:$B$600)),"Master Missing","OK"))</f>
        <v/>
      </c>
      <c r="E1731" s="146" t="str">
        <f>IF(A1731="","",IF(COUNTIF(Month_Engine!B:B,TRIM(J1731))&gt;0,"OK","Missing"))</f>
        <v/>
      </c>
      <c r="F1731" s="146" t="str">
        <f t="shared" si="163"/>
        <v/>
      </c>
      <c r="G1731" s="146" t="str">
        <f t="shared" si="164"/>
        <v/>
      </c>
      <c r="H1731" s="150" t="str">
        <f t="shared" si="159"/>
        <v/>
      </c>
      <c r="I1731" s="432"/>
      <c r="S1731" s="146" t="str">
        <f t="shared" si="160"/>
        <v/>
      </c>
    </row>
    <row r="1732" spans="1:19" x14ac:dyDescent="0.45">
      <c r="A1732" s="144" t="str">
        <f t="shared" si="161"/>
        <v/>
      </c>
      <c r="B1732" s="143" t="str">
        <f t="shared" si="162"/>
        <v/>
      </c>
      <c r="C1732" s="143" t="str">
        <f>IF(A1732="","",IF(COUNTIF($B$2:B1731,B1732)&gt;0,"⚠ DUPLICATE","OK"))</f>
        <v/>
      </c>
      <c r="D1732" s="146" t="str">
        <f>IF($A1732="","",IF(ISNA(_xlfn.XLOOKUP(TRIM($A1732),MASTER_Workers!$B$2:$B$474,MASTER_Workers!$B$2:$B$600)),"Master Missing","OK"))</f>
        <v/>
      </c>
      <c r="E1732" s="146" t="str">
        <f>IF(A1732="","",IF(COUNTIF(Month_Engine!B:B,TRIM(J1732))&gt;0,"OK","Missing"))</f>
        <v/>
      </c>
      <c r="F1732" s="146" t="str">
        <f t="shared" si="163"/>
        <v/>
      </c>
      <c r="G1732" s="146" t="str">
        <f t="shared" si="164"/>
        <v/>
      </c>
      <c r="H1732" s="150" t="str">
        <f t="shared" ref="H1732:H1795" si="165">IF(A1732="","",IF(AND(C1732="OK",D1732="OK",E1732="OK",F1732=DAY(EOMONTH(I1732,0))),"OK","Mismatch"))</f>
        <v/>
      </c>
      <c r="I1732" s="432"/>
      <c r="S1732" s="146" t="str">
        <f t="shared" ref="S1732:S1795" si="166">IF(LEFT(A1732,6)="SV2PCO","Worker-SV2",
IF(LEFT(A1732,5)="SV2ST","Staff-SV2",
IF(LEFT(A1732,4)="SV2P","Worker-Com-SV2",
IF(LEFT(A1732,5)="SK1ST","Staff-1",
IF(LEFT(A1732,5)="SK3ST","Staff-3",
IF(LEFT(A1732,5)="SK1CW","Worker-1",
IF(LEFT(A1732,5)="SK3CW","Worker-3",
IF(LEFT(A1732,5)="SK1WK","Worker-Com-1",
IF(LEFT(A1732,5)="SK3WK","Worker-Com-3","")))))))))</f>
        <v/>
      </c>
    </row>
    <row r="1733" spans="1:19" x14ac:dyDescent="0.45">
      <c r="A1733" s="144" t="str">
        <f t="shared" ref="A1733:A1796" si="167">IF(J1733="","",TRIM(J1733))</f>
        <v/>
      </c>
      <c r="B1733" s="143" t="str">
        <f t="shared" ref="B1733:B1796" si="168">IF(A1733="","",TEXT(I1733,"MMMYYYY")&amp;"_"&amp;TRIM(J1733))</f>
        <v/>
      </c>
      <c r="C1733" s="143" t="str">
        <f>IF(A1733="","",IF(COUNTIF($B$2:B1732,B1733)&gt;0,"⚠ DUPLICATE","OK"))</f>
        <v/>
      </c>
      <c r="D1733" s="146" t="str">
        <f>IF($A1733="","",IF(ISNA(_xlfn.XLOOKUP(TRIM($A1733),MASTER_Workers!$B$2:$B$474,MASTER_Workers!$B$2:$B$600)),"Master Missing","OK"))</f>
        <v/>
      </c>
      <c r="E1733" s="146" t="str">
        <f>IF(A1733="","",IF(COUNTIF(Month_Engine!B:B,TRIM(J1733))&gt;0,"OK","Missing"))</f>
        <v/>
      </c>
      <c r="F1733" s="146" t="str">
        <f t="shared" ref="F1733:F1796" si="169">IF(A1733="","",SUM(L1733:Q1733))</f>
        <v/>
      </c>
      <c r="G1733" s="146" t="str">
        <f t="shared" si="164"/>
        <v/>
      </c>
      <c r="H1733" s="150" t="str">
        <f t="shared" si="165"/>
        <v/>
      </c>
      <c r="I1733" s="432"/>
      <c r="S1733" s="146" t="str">
        <f t="shared" si="166"/>
        <v/>
      </c>
    </row>
    <row r="1734" spans="1:19" x14ac:dyDescent="0.45">
      <c r="A1734" s="144" t="str">
        <f t="shared" si="167"/>
        <v/>
      </c>
      <c r="B1734" s="143" t="str">
        <f t="shared" si="168"/>
        <v/>
      </c>
      <c r="C1734" s="143" t="str">
        <f>IF(A1734="","",IF(COUNTIF($B$2:B1733,B1734)&gt;0,"⚠ DUPLICATE","OK"))</f>
        <v/>
      </c>
      <c r="D1734" s="146" t="str">
        <f>IF($A1734="","",IF(ISNA(_xlfn.XLOOKUP(TRIM($A1734),MASTER_Workers!$B$2:$B$474,MASTER_Workers!$B$2:$B$600)),"Master Missing","OK"))</f>
        <v/>
      </c>
      <c r="E1734" s="146" t="str">
        <f>IF(A1734="","",IF(COUNTIF(Month_Engine!B:B,TRIM(J1734))&gt;0,"OK","Missing"))</f>
        <v/>
      </c>
      <c r="F1734" s="146" t="str">
        <f t="shared" si="169"/>
        <v/>
      </c>
      <c r="G1734" s="146" t="str">
        <f t="shared" si="164"/>
        <v/>
      </c>
      <c r="H1734" s="150" t="str">
        <f t="shared" si="165"/>
        <v/>
      </c>
      <c r="I1734" s="432"/>
      <c r="S1734" s="146" t="str">
        <f t="shared" si="166"/>
        <v/>
      </c>
    </row>
    <row r="1735" spans="1:19" x14ac:dyDescent="0.45">
      <c r="A1735" s="144" t="str">
        <f t="shared" si="167"/>
        <v/>
      </c>
      <c r="B1735" s="143" t="str">
        <f t="shared" si="168"/>
        <v/>
      </c>
      <c r="C1735" s="143" t="str">
        <f>IF(A1735="","",IF(COUNTIF($B$2:B1734,B1735)&gt;0,"⚠ DUPLICATE","OK"))</f>
        <v/>
      </c>
      <c r="D1735" s="146" t="str">
        <f>IF($A1735="","",IF(ISNA(_xlfn.XLOOKUP(TRIM($A1735),MASTER_Workers!$B$2:$B$474,MASTER_Workers!$B$2:$B$600)),"Master Missing","OK"))</f>
        <v/>
      </c>
      <c r="E1735" s="146" t="str">
        <f>IF(A1735="","",IF(COUNTIF(Month_Engine!B:B,TRIM(J1735))&gt;0,"OK","Missing"))</f>
        <v/>
      </c>
      <c r="F1735" s="146" t="str">
        <f t="shared" si="169"/>
        <v/>
      </c>
      <c r="G1735" s="146" t="str">
        <f t="shared" si="164"/>
        <v/>
      </c>
      <c r="H1735" s="150" t="str">
        <f t="shared" si="165"/>
        <v/>
      </c>
      <c r="I1735" s="432"/>
      <c r="S1735" s="146" t="str">
        <f t="shared" si="166"/>
        <v/>
      </c>
    </row>
    <row r="1736" spans="1:19" x14ac:dyDescent="0.45">
      <c r="A1736" s="144" t="str">
        <f t="shared" si="167"/>
        <v/>
      </c>
      <c r="B1736" s="143" t="str">
        <f t="shared" si="168"/>
        <v/>
      </c>
      <c r="C1736" s="143" t="str">
        <f>IF(A1736="","",IF(COUNTIF($B$2:B1735,B1736)&gt;0,"⚠ DUPLICATE","OK"))</f>
        <v/>
      </c>
      <c r="D1736" s="146" t="str">
        <f>IF($A1736="","",IF(ISNA(_xlfn.XLOOKUP(TRIM($A1736),MASTER_Workers!$B$2:$B$474,MASTER_Workers!$B$2:$B$600)),"Master Missing","OK"))</f>
        <v/>
      </c>
      <c r="E1736" s="146" t="str">
        <f>IF(A1736="","",IF(COUNTIF(Month_Engine!B:B,TRIM(J1736))&gt;0,"OK","Missing"))</f>
        <v/>
      </c>
      <c r="F1736" s="146" t="str">
        <f t="shared" si="169"/>
        <v/>
      </c>
      <c r="G1736" s="146" t="str">
        <f t="shared" si="164"/>
        <v/>
      </c>
      <c r="H1736" s="150" t="str">
        <f t="shared" si="165"/>
        <v/>
      </c>
      <c r="I1736" s="432"/>
      <c r="S1736" s="146" t="str">
        <f t="shared" si="166"/>
        <v/>
      </c>
    </row>
    <row r="1737" spans="1:19" x14ac:dyDescent="0.45">
      <c r="A1737" s="144" t="str">
        <f t="shared" si="167"/>
        <v/>
      </c>
      <c r="B1737" s="143" t="str">
        <f t="shared" si="168"/>
        <v/>
      </c>
      <c r="C1737" s="143" t="str">
        <f>IF(A1737="","",IF(COUNTIF($B$2:B1736,B1737)&gt;0,"⚠ DUPLICATE","OK"))</f>
        <v/>
      </c>
      <c r="D1737" s="146" t="str">
        <f>IF($A1737="","",IF(ISNA(_xlfn.XLOOKUP(TRIM($A1737),MASTER_Workers!$B$2:$B$474,MASTER_Workers!$B$2:$B$600)),"Master Missing","OK"))</f>
        <v/>
      </c>
      <c r="E1737" s="146" t="str">
        <f>IF(A1737="","",IF(COUNTIF(Month_Engine!B:B,TRIM(J1737))&gt;0,"OK","Missing"))</f>
        <v/>
      </c>
      <c r="F1737" s="146" t="str">
        <f t="shared" si="169"/>
        <v/>
      </c>
      <c r="G1737" s="146" t="str">
        <f t="shared" si="164"/>
        <v/>
      </c>
      <c r="H1737" s="150" t="str">
        <f t="shared" si="165"/>
        <v/>
      </c>
      <c r="I1737" s="432"/>
      <c r="S1737" s="146" t="str">
        <f t="shared" si="166"/>
        <v/>
      </c>
    </row>
    <row r="1738" spans="1:19" x14ac:dyDescent="0.45">
      <c r="A1738" s="144" t="str">
        <f t="shared" si="167"/>
        <v/>
      </c>
      <c r="B1738" s="143" t="str">
        <f t="shared" si="168"/>
        <v/>
      </c>
      <c r="C1738" s="143" t="str">
        <f>IF(A1738="","",IF(COUNTIF($B$2:B1737,B1738)&gt;0,"⚠ DUPLICATE","OK"))</f>
        <v/>
      </c>
      <c r="D1738" s="146" t="str">
        <f>IF($A1738="","",IF(ISNA(_xlfn.XLOOKUP(TRIM($A1738),MASTER_Workers!$B$2:$B$474,MASTER_Workers!$B$2:$B$600)),"Master Missing","OK"))</f>
        <v/>
      </c>
      <c r="E1738" s="146" t="str">
        <f>IF(A1738="","",IF(COUNTIF(Month_Engine!B:B,TRIM(J1738))&gt;0,"OK","Missing"))</f>
        <v/>
      </c>
      <c r="F1738" s="146" t="str">
        <f t="shared" si="169"/>
        <v/>
      </c>
      <c r="G1738" s="146" t="str">
        <f t="shared" si="164"/>
        <v/>
      </c>
      <c r="H1738" s="150" t="str">
        <f t="shared" si="165"/>
        <v/>
      </c>
      <c r="I1738" s="432"/>
      <c r="S1738" s="146" t="str">
        <f t="shared" si="166"/>
        <v/>
      </c>
    </row>
    <row r="1739" spans="1:19" x14ac:dyDescent="0.45">
      <c r="A1739" s="144" t="str">
        <f t="shared" si="167"/>
        <v/>
      </c>
      <c r="B1739" s="143" t="str">
        <f t="shared" si="168"/>
        <v/>
      </c>
      <c r="C1739" s="143" t="str">
        <f>IF(A1739="","",IF(COUNTIF($B$2:B1738,B1739)&gt;0,"⚠ DUPLICATE","OK"))</f>
        <v/>
      </c>
      <c r="D1739" s="146" t="str">
        <f>IF($A1739="","",IF(ISNA(_xlfn.XLOOKUP(TRIM($A1739),MASTER_Workers!$B$2:$B$474,MASTER_Workers!$B$2:$B$600)),"Master Missing","OK"))</f>
        <v/>
      </c>
      <c r="E1739" s="146" t="str">
        <f>IF(A1739="","",IF(COUNTIF(Month_Engine!B:B,TRIM(J1739))&gt;0,"OK","Missing"))</f>
        <v/>
      </c>
      <c r="F1739" s="146" t="str">
        <f t="shared" si="169"/>
        <v/>
      </c>
      <c r="G1739" s="146" t="str">
        <f t="shared" si="164"/>
        <v/>
      </c>
      <c r="H1739" s="150" t="str">
        <f t="shared" si="165"/>
        <v/>
      </c>
      <c r="I1739" s="432"/>
      <c r="S1739" s="146" t="str">
        <f t="shared" si="166"/>
        <v/>
      </c>
    </row>
    <row r="1740" spans="1:19" x14ac:dyDescent="0.45">
      <c r="A1740" s="144" t="str">
        <f t="shared" si="167"/>
        <v/>
      </c>
      <c r="B1740" s="143" t="str">
        <f t="shared" si="168"/>
        <v/>
      </c>
      <c r="C1740" s="143" t="str">
        <f>IF(A1740="","",IF(COUNTIF($B$2:B1739,B1740)&gt;0,"⚠ DUPLICATE","OK"))</f>
        <v/>
      </c>
      <c r="D1740" s="146" t="str">
        <f>IF($A1740="","",IF(ISNA(_xlfn.XLOOKUP(TRIM($A1740),MASTER_Workers!$B$2:$B$474,MASTER_Workers!$B$2:$B$600)),"Master Missing","OK"))</f>
        <v/>
      </c>
      <c r="E1740" s="146" t="str">
        <f>IF(A1740="","",IF(COUNTIF(Month_Engine!B:B,TRIM(J1740))&gt;0,"OK","Missing"))</f>
        <v/>
      </c>
      <c r="F1740" s="146" t="str">
        <f t="shared" si="169"/>
        <v/>
      </c>
      <c r="G1740" s="146" t="str">
        <f t="shared" ref="G1740:G1803" si="170">IF(A1740="","",L1740+O1740+P1740+R1740+IF(OR(LEFT(TRIM(J1740),9)="SK1WK0101",ISNUMBER(SEARCH("Staff",S1740))),N1740,0))</f>
        <v/>
      </c>
      <c r="H1740" s="150" t="str">
        <f t="shared" si="165"/>
        <v/>
      </c>
      <c r="I1740" s="432"/>
      <c r="S1740" s="146" t="str">
        <f t="shared" si="166"/>
        <v/>
      </c>
    </row>
    <row r="1741" spans="1:19" x14ac:dyDescent="0.45">
      <c r="A1741" s="144" t="str">
        <f t="shared" si="167"/>
        <v/>
      </c>
      <c r="B1741" s="143" t="str">
        <f t="shared" si="168"/>
        <v/>
      </c>
      <c r="C1741" s="143" t="str">
        <f>IF(A1741="","",IF(COUNTIF($B$2:B1740,B1741)&gt;0,"⚠ DUPLICATE","OK"))</f>
        <v/>
      </c>
      <c r="D1741" s="146" t="str">
        <f>IF($A1741="","",IF(ISNA(_xlfn.XLOOKUP(TRIM($A1741),MASTER_Workers!$B$2:$B$474,MASTER_Workers!$B$2:$B$600)),"Master Missing","OK"))</f>
        <v/>
      </c>
      <c r="E1741" s="146" t="str">
        <f>IF(A1741="","",IF(COUNTIF(Month_Engine!B:B,TRIM(J1741))&gt;0,"OK","Missing"))</f>
        <v/>
      </c>
      <c r="F1741" s="146" t="str">
        <f t="shared" si="169"/>
        <v/>
      </c>
      <c r="G1741" s="146" t="str">
        <f t="shared" si="170"/>
        <v/>
      </c>
      <c r="H1741" s="150" t="str">
        <f t="shared" si="165"/>
        <v/>
      </c>
      <c r="I1741" s="432"/>
      <c r="S1741" s="146" t="str">
        <f t="shared" si="166"/>
        <v/>
      </c>
    </row>
    <row r="1742" spans="1:19" x14ac:dyDescent="0.45">
      <c r="A1742" s="144" t="str">
        <f t="shared" si="167"/>
        <v/>
      </c>
      <c r="B1742" s="143" t="str">
        <f t="shared" si="168"/>
        <v/>
      </c>
      <c r="C1742" s="143" t="str">
        <f>IF(A1742="","",IF(COUNTIF($B$2:B1741,B1742)&gt;0,"⚠ DUPLICATE","OK"))</f>
        <v/>
      </c>
      <c r="D1742" s="146" t="str">
        <f>IF($A1742="","",IF(ISNA(_xlfn.XLOOKUP(TRIM($A1742),MASTER_Workers!$B$2:$B$474,MASTER_Workers!$B$2:$B$600)),"Master Missing","OK"))</f>
        <v/>
      </c>
      <c r="E1742" s="146" t="str">
        <f>IF(A1742="","",IF(COUNTIF(Month_Engine!B:B,TRIM(J1742))&gt;0,"OK","Missing"))</f>
        <v/>
      </c>
      <c r="F1742" s="146" t="str">
        <f t="shared" si="169"/>
        <v/>
      </c>
      <c r="G1742" s="146" t="str">
        <f t="shared" si="170"/>
        <v/>
      </c>
      <c r="H1742" s="150" t="str">
        <f t="shared" si="165"/>
        <v/>
      </c>
      <c r="I1742" s="432"/>
      <c r="S1742" s="146" t="str">
        <f t="shared" si="166"/>
        <v/>
      </c>
    </row>
    <row r="1743" spans="1:19" x14ac:dyDescent="0.45">
      <c r="A1743" s="144" t="str">
        <f t="shared" si="167"/>
        <v/>
      </c>
      <c r="B1743" s="143" t="str">
        <f t="shared" si="168"/>
        <v/>
      </c>
      <c r="C1743" s="143" t="str">
        <f>IF(A1743="","",IF(COUNTIF($B$2:B1742,B1743)&gt;0,"⚠ DUPLICATE","OK"))</f>
        <v/>
      </c>
      <c r="D1743" s="146" t="str">
        <f>IF($A1743="","",IF(ISNA(_xlfn.XLOOKUP(TRIM($A1743),MASTER_Workers!$B$2:$B$474,MASTER_Workers!$B$2:$B$600)),"Master Missing","OK"))</f>
        <v/>
      </c>
      <c r="E1743" s="146" t="str">
        <f>IF(A1743="","",IF(COUNTIF(Month_Engine!B:B,TRIM(J1743))&gt;0,"OK","Missing"))</f>
        <v/>
      </c>
      <c r="F1743" s="146" t="str">
        <f t="shared" si="169"/>
        <v/>
      </c>
      <c r="G1743" s="146" t="str">
        <f t="shared" si="170"/>
        <v/>
      </c>
      <c r="H1743" s="150" t="str">
        <f t="shared" si="165"/>
        <v/>
      </c>
      <c r="I1743" s="432"/>
      <c r="S1743" s="146" t="str">
        <f t="shared" si="166"/>
        <v/>
      </c>
    </row>
    <row r="1744" spans="1:19" x14ac:dyDescent="0.45">
      <c r="A1744" s="144" t="str">
        <f t="shared" si="167"/>
        <v/>
      </c>
      <c r="B1744" s="143" t="str">
        <f t="shared" si="168"/>
        <v/>
      </c>
      <c r="C1744" s="143" t="str">
        <f>IF(A1744="","",IF(COUNTIF($B$2:B1743,B1744)&gt;0,"⚠ DUPLICATE","OK"))</f>
        <v/>
      </c>
      <c r="D1744" s="146" t="str">
        <f>IF($A1744="","",IF(ISNA(_xlfn.XLOOKUP(TRIM($A1744),MASTER_Workers!$B$2:$B$474,MASTER_Workers!$B$2:$B$600)),"Master Missing","OK"))</f>
        <v/>
      </c>
      <c r="E1744" s="146" t="str">
        <f>IF(A1744="","",IF(COUNTIF(Month_Engine!B:B,TRIM(J1744))&gt;0,"OK","Missing"))</f>
        <v/>
      </c>
      <c r="F1744" s="146" t="str">
        <f t="shared" si="169"/>
        <v/>
      </c>
      <c r="G1744" s="146" t="str">
        <f t="shared" si="170"/>
        <v/>
      </c>
      <c r="H1744" s="150" t="str">
        <f t="shared" si="165"/>
        <v/>
      </c>
      <c r="I1744" s="432"/>
      <c r="S1744" s="146" t="str">
        <f t="shared" si="166"/>
        <v/>
      </c>
    </row>
    <row r="1745" spans="1:19" x14ac:dyDescent="0.45">
      <c r="A1745" s="144" t="str">
        <f t="shared" si="167"/>
        <v/>
      </c>
      <c r="B1745" s="143" t="str">
        <f t="shared" si="168"/>
        <v/>
      </c>
      <c r="C1745" s="143" t="str">
        <f>IF(A1745="","",IF(COUNTIF($B$2:B1744,B1745)&gt;0,"⚠ DUPLICATE","OK"))</f>
        <v/>
      </c>
      <c r="D1745" s="146" t="str">
        <f>IF($A1745="","",IF(ISNA(_xlfn.XLOOKUP(TRIM($A1745),MASTER_Workers!$B$2:$B$474,MASTER_Workers!$B$2:$B$600)),"Master Missing","OK"))</f>
        <v/>
      </c>
      <c r="E1745" s="146" t="str">
        <f>IF(A1745="","",IF(COUNTIF(Month_Engine!B:B,TRIM(J1745))&gt;0,"OK","Missing"))</f>
        <v/>
      </c>
      <c r="F1745" s="146" t="str">
        <f t="shared" si="169"/>
        <v/>
      </c>
      <c r="G1745" s="146" t="str">
        <f t="shared" si="170"/>
        <v/>
      </c>
      <c r="H1745" s="150" t="str">
        <f t="shared" si="165"/>
        <v/>
      </c>
      <c r="I1745" s="432"/>
      <c r="S1745" s="146" t="str">
        <f t="shared" si="166"/>
        <v/>
      </c>
    </row>
    <row r="1746" spans="1:19" x14ac:dyDescent="0.45">
      <c r="A1746" s="144" t="str">
        <f t="shared" si="167"/>
        <v/>
      </c>
      <c r="B1746" s="143" t="str">
        <f t="shared" si="168"/>
        <v/>
      </c>
      <c r="C1746" s="143" t="str">
        <f>IF(A1746="","",IF(COUNTIF($B$2:B1745,B1746)&gt;0,"⚠ DUPLICATE","OK"))</f>
        <v/>
      </c>
      <c r="D1746" s="146" t="str">
        <f>IF($A1746="","",IF(ISNA(_xlfn.XLOOKUP(TRIM($A1746),MASTER_Workers!$B$2:$B$474,MASTER_Workers!$B$2:$B$600)),"Master Missing","OK"))</f>
        <v/>
      </c>
      <c r="E1746" s="146" t="str">
        <f>IF(A1746="","",IF(COUNTIF(Month_Engine!B:B,TRIM(J1746))&gt;0,"OK","Missing"))</f>
        <v/>
      </c>
      <c r="F1746" s="146" t="str">
        <f t="shared" si="169"/>
        <v/>
      </c>
      <c r="G1746" s="146" t="str">
        <f t="shared" si="170"/>
        <v/>
      </c>
      <c r="H1746" s="150" t="str">
        <f t="shared" si="165"/>
        <v/>
      </c>
      <c r="I1746" s="432"/>
      <c r="S1746" s="146" t="str">
        <f t="shared" si="166"/>
        <v/>
      </c>
    </row>
    <row r="1747" spans="1:19" x14ac:dyDescent="0.45">
      <c r="A1747" s="144" t="str">
        <f t="shared" si="167"/>
        <v/>
      </c>
      <c r="B1747" s="143" t="str">
        <f t="shared" si="168"/>
        <v/>
      </c>
      <c r="C1747" s="143" t="str">
        <f>IF(A1747="","",IF(COUNTIF($B$2:B1746,B1747)&gt;0,"⚠ DUPLICATE","OK"))</f>
        <v/>
      </c>
      <c r="D1747" s="146" t="str">
        <f>IF($A1747="","",IF(ISNA(_xlfn.XLOOKUP(TRIM($A1747),MASTER_Workers!$B$2:$B$474,MASTER_Workers!$B$2:$B$600)),"Master Missing","OK"))</f>
        <v/>
      </c>
      <c r="E1747" s="146" t="str">
        <f>IF(A1747="","",IF(COUNTIF(Month_Engine!B:B,TRIM(J1747))&gt;0,"OK","Missing"))</f>
        <v/>
      </c>
      <c r="F1747" s="146" t="str">
        <f t="shared" si="169"/>
        <v/>
      </c>
      <c r="G1747" s="146" t="str">
        <f t="shared" si="170"/>
        <v/>
      </c>
      <c r="H1747" s="150" t="str">
        <f t="shared" si="165"/>
        <v/>
      </c>
      <c r="I1747" s="432"/>
      <c r="S1747" s="146" t="str">
        <f t="shared" si="166"/>
        <v/>
      </c>
    </row>
    <row r="1748" spans="1:19" x14ac:dyDescent="0.45">
      <c r="A1748" s="144" t="str">
        <f t="shared" si="167"/>
        <v/>
      </c>
      <c r="B1748" s="143" t="str">
        <f t="shared" si="168"/>
        <v/>
      </c>
      <c r="C1748" s="143" t="str">
        <f>IF(A1748="","",IF(COUNTIF($B$2:B1747,B1748)&gt;0,"⚠ DUPLICATE","OK"))</f>
        <v/>
      </c>
      <c r="D1748" s="146" t="str">
        <f>IF($A1748="","",IF(ISNA(_xlfn.XLOOKUP(TRIM($A1748),MASTER_Workers!$B$2:$B$474,MASTER_Workers!$B$2:$B$600)),"Master Missing","OK"))</f>
        <v/>
      </c>
      <c r="E1748" s="146" t="str">
        <f>IF(A1748="","",IF(COUNTIF(Month_Engine!B:B,TRIM(J1748))&gt;0,"OK","Missing"))</f>
        <v/>
      </c>
      <c r="F1748" s="146" t="str">
        <f t="shared" si="169"/>
        <v/>
      </c>
      <c r="G1748" s="146" t="str">
        <f t="shared" si="170"/>
        <v/>
      </c>
      <c r="H1748" s="150" t="str">
        <f t="shared" si="165"/>
        <v/>
      </c>
      <c r="I1748" s="432"/>
      <c r="S1748" s="146" t="str">
        <f t="shared" si="166"/>
        <v/>
      </c>
    </row>
    <row r="1749" spans="1:19" x14ac:dyDescent="0.45">
      <c r="A1749" s="144" t="str">
        <f t="shared" si="167"/>
        <v/>
      </c>
      <c r="B1749" s="143" t="str">
        <f t="shared" si="168"/>
        <v/>
      </c>
      <c r="C1749" s="143" t="str">
        <f>IF(A1749="","",IF(COUNTIF($B$2:B1748,B1749)&gt;0,"⚠ DUPLICATE","OK"))</f>
        <v/>
      </c>
      <c r="D1749" s="146" t="str">
        <f>IF($A1749="","",IF(ISNA(_xlfn.XLOOKUP(TRIM($A1749),MASTER_Workers!$B$2:$B$474,MASTER_Workers!$B$2:$B$600)),"Master Missing","OK"))</f>
        <v/>
      </c>
      <c r="E1749" s="146" t="str">
        <f>IF(A1749="","",IF(COUNTIF(Month_Engine!B:B,TRIM(J1749))&gt;0,"OK","Missing"))</f>
        <v/>
      </c>
      <c r="F1749" s="146" t="str">
        <f t="shared" si="169"/>
        <v/>
      </c>
      <c r="G1749" s="146" t="str">
        <f t="shared" si="170"/>
        <v/>
      </c>
      <c r="H1749" s="150" t="str">
        <f t="shared" si="165"/>
        <v/>
      </c>
      <c r="I1749" s="432"/>
      <c r="S1749" s="146" t="str">
        <f t="shared" si="166"/>
        <v/>
      </c>
    </row>
    <row r="1750" spans="1:19" x14ac:dyDescent="0.45">
      <c r="A1750" s="144" t="str">
        <f t="shared" si="167"/>
        <v/>
      </c>
      <c r="B1750" s="143" t="str">
        <f t="shared" si="168"/>
        <v/>
      </c>
      <c r="C1750" s="143" t="str">
        <f>IF(A1750="","",IF(COUNTIF($B$2:B1749,B1750)&gt;0,"⚠ DUPLICATE","OK"))</f>
        <v/>
      </c>
      <c r="D1750" s="146" t="str">
        <f>IF($A1750="","",IF(ISNA(_xlfn.XLOOKUP(TRIM($A1750),MASTER_Workers!$B$2:$B$474,MASTER_Workers!$B$2:$B$600)),"Master Missing","OK"))</f>
        <v/>
      </c>
      <c r="E1750" s="146" t="str">
        <f>IF(A1750="","",IF(COUNTIF(Month_Engine!B:B,TRIM(J1750))&gt;0,"OK","Missing"))</f>
        <v/>
      </c>
      <c r="F1750" s="146" t="str">
        <f t="shared" si="169"/>
        <v/>
      </c>
      <c r="G1750" s="146" t="str">
        <f t="shared" si="170"/>
        <v/>
      </c>
      <c r="H1750" s="150" t="str">
        <f t="shared" si="165"/>
        <v/>
      </c>
      <c r="I1750" s="432"/>
      <c r="S1750" s="146" t="str">
        <f t="shared" si="166"/>
        <v/>
      </c>
    </row>
    <row r="1751" spans="1:19" x14ac:dyDescent="0.45">
      <c r="A1751" s="144" t="str">
        <f t="shared" si="167"/>
        <v/>
      </c>
      <c r="B1751" s="143" t="str">
        <f t="shared" si="168"/>
        <v/>
      </c>
      <c r="C1751" s="143" t="str">
        <f>IF(A1751="","",IF(COUNTIF($B$2:B1750,B1751)&gt;0,"⚠ DUPLICATE","OK"))</f>
        <v/>
      </c>
      <c r="D1751" s="146" t="str">
        <f>IF($A1751="","",IF(ISNA(_xlfn.XLOOKUP(TRIM($A1751),MASTER_Workers!$B$2:$B$474,MASTER_Workers!$B$2:$B$600)),"Master Missing","OK"))</f>
        <v/>
      </c>
      <c r="E1751" s="146" t="str">
        <f>IF(A1751="","",IF(COUNTIF(Month_Engine!B:B,TRIM(J1751))&gt;0,"OK","Missing"))</f>
        <v/>
      </c>
      <c r="F1751" s="146" t="str">
        <f t="shared" si="169"/>
        <v/>
      </c>
      <c r="G1751" s="146" t="str">
        <f t="shared" si="170"/>
        <v/>
      </c>
      <c r="H1751" s="150" t="str">
        <f t="shared" si="165"/>
        <v/>
      </c>
      <c r="I1751" s="432"/>
      <c r="S1751" s="146" t="str">
        <f t="shared" si="166"/>
        <v/>
      </c>
    </row>
    <row r="1752" spans="1:19" x14ac:dyDescent="0.45">
      <c r="A1752" s="144" t="str">
        <f t="shared" si="167"/>
        <v/>
      </c>
      <c r="B1752" s="143" t="str">
        <f t="shared" si="168"/>
        <v/>
      </c>
      <c r="C1752" s="143" t="str">
        <f>IF(A1752="","",IF(COUNTIF($B$2:B1751,B1752)&gt;0,"⚠ DUPLICATE","OK"))</f>
        <v/>
      </c>
      <c r="D1752" s="146" t="str">
        <f>IF($A1752="","",IF(ISNA(_xlfn.XLOOKUP(TRIM($A1752),MASTER_Workers!$B$2:$B$474,MASTER_Workers!$B$2:$B$600)),"Master Missing","OK"))</f>
        <v/>
      </c>
      <c r="E1752" s="146" t="str">
        <f>IF(A1752="","",IF(COUNTIF(Month_Engine!B:B,TRIM(J1752))&gt;0,"OK","Missing"))</f>
        <v/>
      </c>
      <c r="F1752" s="146" t="str">
        <f t="shared" si="169"/>
        <v/>
      </c>
      <c r="G1752" s="146" t="str">
        <f t="shared" si="170"/>
        <v/>
      </c>
      <c r="H1752" s="150" t="str">
        <f t="shared" si="165"/>
        <v/>
      </c>
      <c r="I1752" s="432"/>
      <c r="S1752" s="146" t="str">
        <f t="shared" si="166"/>
        <v/>
      </c>
    </row>
    <row r="1753" spans="1:19" x14ac:dyDescent="0.45">
      <c r="A1753" s="144" t="str">
        <f t="shared" si="167"/>
        <v/>
      </c>
      <c r="B1753" s="143" t="str">
        <f t="shared" si="168"/>
        <v/>
      </c>
      <c r="C1753" s="143" t="str">
        <f>IF(A1753="","",IF(COUNTIF($B$2:B1752,B1753)&gt;0,"⚠ DUPLICATE","OK"))</f>
        <v/>
      </c>
      <c r="D1753" s="146" t="str">
        <f>IF($A1753="","",IF(ISNA(_xlfn.XLOOKUP(TRIM($A1753),MASTER_Workers!$B$2:$B$474,MASTER_Workers!$B$2:$B$600)),"Master Missing","OK"))</f>
        <v/>
      </c>
      <c r="E1753" s="146" t="str">
        <f>IF(A1753="","",IF(COUNTIF(Month_Engine!B:B,TRIM(J1753))&gt;0,"OK","Missing"))</f>
        <v/>
      </c>
      <c r="F1753" s="146" t="str">
        <f t="shared" si="169"/>
        <v/>
      </c>
      <c r="G1753" s="146" t="str">
        <f t="shared" si="170"/>
        <v/>
      </c>
      <c r="H1753" s="150" t="str">
        <f t="shared" si="165"/>
        <v/>
      </c>
      <c r="I1753" s="432"/>
      <c r="S1753" s="146" t="str">
        <f t="shared" si="166"/>
        <v/>
      </c>
    </row>
    <row r="1754" spans="1:19" x14ac:dyDescent="0.45">
      <c r="A1754" s="144" t="str">
        <f t="shared" si="167"/>
        <v/>
      </c>
      <c r="B1754" s="143" t="str">
        <f t="shared" si="168"/>
        <v/>
      </c>
      <c r="C1754" s="143" t="str">
        <f>IF(A1754="","",IF(COUNTIF($B$2:B1753,B1754)&gt;0,"⚠ DUPLICATE","OK"))</f>
        <v/>
      </c>
      <c r="D1754" s="146" t="str">
        <f>IF($A1754="","",IF(ISNA(_xlfn.XLOOKUP(TRIM($A1754),MASTER_Workers!$B$2:$B$474,MASTER_Workers!$B$2:$B$600)),"Master Missing","OK"))</f>
        <v/>
      </c>
      <c r="E1754" s="146" t="str">
        <f>IF(A1754="","",IF(COUNTIF(Month_Engine!B:B,TRIM(J1754))&gt;0,"OK","Missing"))</f>
        <v/>
      </c>
      <c r="F1754" s="146" t="str">
        <f t="shared" si="169"/>
        <v/>
      </c>
      <c r="G1754" s="146" t="str">
        <f t="shared" si="170"/>
        <v/>
      </c>
      <c r="H1754" s="150" t="str">
        <f t="shared" si="165"/>
        <v/>
      </c>
      <c r="I1754" s="432"/>
      <c r="S1754" s="146" t="str">
        <f t="shared" si="166"/>
        <v/>
      </c>
    </row>
    <row r="1755" spans="1:19" x14ac:dyDescent="0.45">
      <c r="A1755" s="144" t="str">
        <f t="shared" si="167"/>
        <v/>
      </c>
      <c r="B1755" s="143" t="str">
        <f t="shared" si="168"/>
        <v/>
      </c>
      <c r="C1755" s="143" t="str">
        <f>IF(A1755="","",IF(COUNTIF($B$2:B1754,B1755)&gt;0,"⚠ DUPLICATE","OK"))</f>
        <v/>
      </c>
      <c r="D1755" s="146" t="str">
        <f>IF($A1755="","",IF(ISNA(_xlfn.XLOOKUP(TRIM($A1755),MASTER_Workers!$B$2:$B$474,MASTER_Workers!$B$2:$B$600)),"Master Missing","OK"))</f>
        <v/>
      </c>
      <c r="E1755" s="146" t="str">
        <f>IF(A1755="","",IF(COUNTIF(Month_Engine!B:B,TRIM(J1755))&gt;0,"OK","Missing"))</f>
        <v/>
      </c>
      <c r="F1755" s="146" t="str">
        <f t="shared" si="169"/>
        <v/>
      </c>
      <c r="G1755" s="146" t="str">
        <f t="shared" si="170"/>
        <v/>
      </c>
      <c r="H1755" s="150" t="str">
        <f t="shared" si="165"/>
        <v/>
      </c>
      <c r="I1755" s="432"/>
      <c r="S1755" s="146" t="str">
        <f t="shared" si="166"/>
        <v/>
      </c>
    </row>
    <row r="1756" spans="1:19" x14ac:dyDescent="0.45">
      <c r="A1756" s="144" t="str">
        <f t="shared" si="167"/>
        <v/>
      </c>
      <c r="B1756" s="143" t="str">
        <f t="shared" si="168"/>
        <v/>
      </c>
      <c r="C1756" s="143" t="str">
        <f>IF(A1756="","",IF(COUNTIF($B$2:B1755,B1756)&gt;0,"⚠ DUPLICATE","OK"))</f>
        <v/>
      </c>
      <c r="D1756" s="146" t="str">
        <f>IF($A1756="","",IF(ISNA(_xlfn.XLOOKUP(TRIM($A1756),MASTER_Workers!$B$2:$B$474,MASTER_Workers!$B$2:$B$600)),"Master Missing","OK"))</f>
        <v/>
      </c>
      <c r="E1756" s="146" t="str">
        <f>IF(A1756="","",IF(COUNTIF(Month_Engine!B:B,TRIM(J1756))&gt;0,"OK","Missing"))</f>
        <v/>
      </c>
      <c r="F1756" s="146" t="str">
        <f t="shared" si="169"/>
        <v/>
      </c>
      <c r="G1756" s="146" t="str">
        <f t="shared" si="170"/>
        <v/>
      </c>
      <c r="H1756" s="150" t="str">
        <f t="shared" si="165"/>
        <v/>
      </c>
      <c r="I1756" s="432"/>
      <c r="S1756" s="146" t="str">
        <f t="shared" si="166"/>
        <v/>
      </c>
    </row>
    <row r="1757" spans="1:19" x14ac:dyDescent="0.45">
      <c r="A1757" s="144" t="str">
        <f t="shared" si="167"/>
        <v/>
      </c>
      <c r="B1757" s="143" t="str">
        <f t="shared" si="168"/>
        <v/>
      </c>
      <c r="C1757" s="143" t="str">
        <f>IF(A1757="","",IF(COUNTIF($B$2:B1756,B1757)&gt;0,"⚠ DUPLICATE","OK"))</f>
        <v/>
      </c>
      <c r="D1757" s="146" t="str">
        <f>IF($A1757="","",IF(ISNA(_xlfn.XLOOKUP(TRIM($A1757),MASTER_Workers!$B$2:$B$474,MASTER_Workers!$B$2:$B$600)),"Master Missing","OK"))</f>
        <v/>
      </c>
      <c r="E1757" s="146" t="str">
        <f>IF(A1757="","",IF(COUNTIF(Month_Engine!B:B,TRIM(J1757))&gt;0,"OK","Missing"))</f>
        <v/>
      </c>
      <c r="F1757" s="146" t="str">
        <f t="shared" si="169"/>
        <v/>
      </c>
      <c r="G1757" s="146" t="str">
        <f t="shared" si="170"/>
        <v/>
      </c>
      <c r="H1757" s="150" t="str">
        <f t="shared" si="165"/>
        <v/>
      </c>
      <c r="I1757" s="432"/>
      <c r="S1757" s="146" t="str">
        <f t="shared" si="166"/>
        <v/>
      </c>
    </row>
    <row r="1758" spans="1:19" x14ac:dyDescent="0.45">
      <c r="A1758" s="144" t="str">
        <f t="shared" si="167"/>
        <v/>
      </c>
      <c r="B1758" s="143" t="str">
        <f t="shared" si="168"/>
        <v/>
      </c>
      <c r="C1758" s="143" t="str">
        <f>IF(A1758="","",IF(COUNTIF($B$2:B1757,B1758)&gt;0,"⚠ DUPLICATE","OK"))</f>
        <v/>
      </c>
      <c r="D1758" s="146" t="str">
        <f>IF($A1758="","",IF(ISNA(_xlfn.XLOOKUP(TRIM($A1758),MASTER_Workers!$B$2:$B$474,MASTER_Workers!$B$2:$B$600)),"Master Missing","OK"))</f>
        <v/>
      </c>
      <c r="E1758" s="146" t="str">
        <f>IF(A1758="","",IF(COUNTIF(Month_Engine!B:B,TRIM(J1758))&gt;0,"OK","Missing"))</f>
        <v/>
      </c>
      <c r="F1758" s="146" t="str">
        <f t="shared" si="169"/>
        <v/>
      </c>
      <c r="G1758" s="146" t="str">
        <f t="shared" si="170"/>
        <v/>
      </c>
      <c r="H1758" s="150" t="str">
        <f t="shared" si="165"/>
        <v/>
      </c>
      <c r="I1758" s="432"/>
      <c r="S1758" s="146" t="str">
        <f t="shared" si="166"/>
        <v/>
      </c>
    </row>
    <row r="1759" spans="1:19" x14ac:dyDescent="0.45">
      <c r="A1759" s="144" t="str">
        <f t="shared" si="167"/>
        <v/>
      </c>
      <c r="B1759" s="143" t="str">
        <f t="shared" si="168"/>
        <v/>
      </c>
      <c r="C1759" s="143" t="str">
        <f>IF(A1759="","",IF(COUNTIF($B$2:B1758,B1759)&gt;0,"⚠ DUPLICATE","OK"))</f>
        <v/>
      </c>
      <c r="D1759" s="146" t="str">
        <f>IF($A1759="","",IF(ISNA(_xlfn.XLOOKUP(TRIM($A1759),MASTER_Workers!$B$2:$B$474,MASTER_Workers!$B$2:$B$600)),"Master Missing","OK"))</f>
        <v/>
      </c>
      <c r="E1759" s="146" t="str">
        <f>IF(A1759="","",IF(COUNTIF(Month_Engine!B:B,TRIM(J1759))&gt;0,"OK","Missing"))</f>
        <v/>
      </c>
      <c r="F1759" s="146" t="str">
        <f t="shared" si="169"/>
        <v/>
      </c>
      <c r="G1759" s="146" t="str">
        <f t="shared" si="170"/>
        <v/>
      </c>
      <c r="H1759" s="150" t="str">
        <f t="shared" si="165"/>
        <v/>
      </c>
      <c r="I1759" s="432"/>
      <c r="S1759" s="146" t="str">
        <f t="shared" si="166"/>
        <v/>
      </c>
    </row>
    <row r="1760" spans="1:19" x14ac:dyDescent="0.45">
      <c r="A1760" s="144" t="str">
        <f t="shared" si="167"/>
        <v/>
      </c>
      <c r="B1760" s="143" t="str">
        <f t="shared" si="168"/>
        <v/>
      </c>
      <c r="C1760" s="143" t="str">
        <f>IF(A1760="","",IF(COUNTIF($B$2:B1759,B1760)&gt;0,"⚠ DUPLICATE","OK"))</f>
        <v/>
      </c>
      <c r="D1760" s="146" t="str">
        <f>IF($A1760="","",IF(ISNA(_xlfn.XLOOKUP(TRIM($A1760),MASTER_Workers!$B$2:$B$474,MASTER_Workers!$B$2:$B$600)),"Master Missing","OK"))</f>
        <v/>
      </c>
      <c r="E1760" s="146" t="str">
        <f>IF(A1760="","",IF(COUNTIF(Month_Engine!B:B,TRIM(J1760))&gt;0,"OK","Missing"))</f>
        <v/>
      </c>
      <c r="F1760" s="146" t="str">
        <f t="shared" si="169"/>
        <v/>
      </c>
      <c r="G1760" s="146" t="str">
        <f t="shared" si="170"/>
        <v/>
      </c>
      <c r="H1760" s="150" t="str">
        <f t="shared" si="165"/>
        <v/>
      </c>
      <c r="I1760" s="432"/>
      <c r="S1760" s="146" t="str">
        <f t="shared" si="166"/>
        <v/>
      </c>
    </row>
    <row r="1761" spans="1:19" x14ac:dyDescent="0.45">
      <c r="A1761" s="144" t="str">
        <f t="shared" si="167"/>
        <v/>
      </c>
      <c r="B1761" s="143" t="str">
        <f t="shared" si="168"/>
        <v/>
      </c>
      <c r="C1761" s="143" t="str">
        <f>IF(A1761="","",IF(COUNTIF($B$2:B1760,B1761)&gt;0,"⚠ DUPLICATE","OK"))</f>
        <v/>
      </c>
      <c r="D1761" s="146" t="str">
        <f>IF($A1761="","",IF(ISNA(_xlfn.XLOOKUP(TRIM($A1761),MASTER_Workers!$B$2:$B$474,MASTER_Workers!$B$2:$B$600)),"Master Missing","OK"))</f>
        <v/>
      </c>
      <c r="E1761" s="146" t="str">
        <f>IF(A1761="","",IF(COUNTIF(Month_Engine!B:B,TRIM(J1761))&gt;0,"OK","Missing"))</f>
        <v/>
      </c>
      <c r="F1761" s="146" t="str">
        <f t="shared" si="169"/>
        <v/>
      </c>
      <c r="G1761" s="146" t="str">
        <f t="shared" si="170"/>
        <v/>
      </c>
      <c r="H1761" s="150" t="str">
        <f t="shared" si="165"/>
        <v/>
      </c>
      <c r="I1761" s="432"/>
      <c r="S1761" s="146" t="str">
        <f t="shared" si="166"/>
        <v/>
      </c>
    </row>
    <row r="1762" spans="1:19" x14ac:dyDescent="0.45">
      <c r="A1762" s="144" t="str">
        <f t="shared" si="167"/>
        <v/>
      </c>
      <c r="B1762" s="143" t="str">
        <f t="shared" si="168"/>
        <v/>
      </c>
      <c r="C1762" s="143" t="str">
        <f>IF(A1762="","",IF(COUNTIF($B$2:B1761,B1762)&gt;0,"⚠ DUPLICATE","OK"))</f>
        <v/>
      </c>
      <c r="D1762" s="146" t="str">
        <f>IF($A1762="","",IF(ISNA(_xlfn.XLOOKUP(TRIM($A1762),MASTER_Workers!$B$2:$B$474,MASTER_Workers!$B$2:$B$600)),"Master Missing","OK"))</f>
        <v/>
      </c>
      <c r="E1762" s="146" t="str">
        <f>IF(A1762="","",IF(COUNTIF(Month_Engine!B:B,TRIM(J1762))&gt;0,"OK","Missing"))</f>
        <v/>
      </c>
      <c r="F1762" s="146" t="str">
        <f t="shared" si="169"/>
        <v/>
      </c>
      <c r="G1762" s="146" t="str">
        <f t="shared" si="170"/>
        <v/>
      </c>
      <c r="H1762" s="150" t="str">
        <f t="shared" si="165"/>
        <v/>
      </c>
      <c r="I1762" s="432"/>
      <c r="S1762" s="146" t="str">
        <f t="shared" si="166"/>
        <v/>
      </c>
    </row>
    <row r="1763" spans="1:19" x14ac:dyDescent="0.45">
      <c r="A1763" s="144" t="str">
        <f t="shared" si="167"/>
        <v/>
      </c>
      <c r="B1763" s="143" t="str">
        <f t="shared" si="168"/>
        <v/>
      </c>
      <c r="C1763" s="143" t="str">
        <f>IF(A1763="","",IF(COUNTIF($B$2:B1762,B1763)&gt;0,"⚠ DUPLICATE","OK"))</f>
        <v/>
      </c>
      <c r="D1763" s="146" t="str">
        <f>IF($A1763="","",IF(ISNA(_xlfn.XLOOKUP(TRIM($A1763),MASTER_Workers!$B$2:$B$474,MASTER_Workers!$B$2:$B$600)),"Master Missing","OK"))</f>
        <v/>
      </c>
      <c r="E1763" s="146" t="str">
        <f>IF(A1763="","",IF(COUNTIF(Month_Engine!B:B,TRIM(J1763))&gt;0,"OK","Missing"))</f>
        <v/>
      </c>
      <c r="F1763" s="146" t="str">
        <f t="shared" si="169"/>
        <v/>
      </c>
      <c r="G1763" s="146" t="str">
        <f t="shared" si="170"/>
        <v/>
      </c>
      <c r="H1763" s="150" t="str">
        <f t="shared" si="165"/>
        <v/>
      </c>
      <c r="I1763" s="432"/>
      <c r="S1763" s="146" t="str">
        <f t="shared" si="166"/>
        <v/>
      </c>
    </row>
    <row r="1764" spans="1:19" x14ac:dyDescent="0.45">
      <c r="A1764" s="144" t="str">
        <f t="shared" si="167"/>
        <v/>
      </c>
      <c r="B1764" s="143" t="str">
        <f t="shared" si="168"/>
        <v/>
      </c>
      <c r="C1764" s="143" t="str">
        <f>IF(A1764="","",IF(COUNTIF($B$2:B1763,B1764)&gt;0,"⚠ DUPLICATE","OK"))</f>
        <v/>
      </c>
      <c r="D1764" s="146" t="str">
        <f>IF($A1764="","",IF(ISNA(_xlfn.XLOOKUP(TRIM($A1764),MASTER_Workers!$B$2:$B$474,MASTER_Workers!$B$2:$B$600)),"Master Missing","OK"))</f>
        <v/>
      </c>
      <c r="E1764" s="146" t="str">
        <f>IF(A1764="","",IF(COUNTIF(Month_Engine!B:B,TRIM(J1764))&gt;0,"OK","Missing"))</f>
        <v/>
      </c>
      <c r="F1764" s="146" t="str">
        <f t="shared" si="169"/>
        <v/>
      </c>
      <c r="G1764" s="146" t="str">
        <f t="shared" si="170"/>
        <v/>
      </c>
      <c r="H1764" s="150" t="str">
        <f t="shared" si="165"/>
        <v/>
      </c>
      <c r="I1764" s="432"/>
      <c r="S1764" s="146" t="str">
        <f t="shared" si="166"/>
        <v/>
      </c>
    </row>
    <row r="1765" spans="1:19" x14ac:dyDescent="0.45">
      <c r="A1765" s="144" t="str">
        <f t="shared" si="167"/>
        <v/>
      </c>
      <c r="B1765" s="143" t="str">
        <f t="shared" si="168"/>
        <v/>
      </c>
      <c r="C1765" s="143" t="str">
        <f>IF(A1765="","",IF(COUNTIF($B$2:B1764,B1765)&gt;0,"⚠ DUPLICATE","OK"))</f>
        <v/>
      </c>
      <c r="D1765" s="146" t="str">
        <f>IF($A1765="","",IF(ISNA(_xlfn.XLOOKUP(TRIM($A1765),MASTER_Workers!$B$2:$B$474,MASTER_Workers!$B$2:$B$600)),"Master Missing","OK"))</f>
        <v/>
      </c>
      <c r="E1765" s="146" t="str">
        <f>IF(A1765="","",IF(COUNTIF(Month_Engine!B:B,TRIM(J1765))&gt;0,"OK","Missing"))</f>
        <v/>
      </c>
      <c r="F1765" s="146" t="str">
        <f t="shared" si="169"/>
        <v/>
      </c>
      <c r="G1765" s="146" t="str">
        <f t="shared" si="170"/>
        <v/>
      </c>
      <c r="H1765" s="150" t="str">
        <f t="shared" si="165"/>
        <v/>
      </c>
      <c r="I1765" s="432"/>
      <c r="S1765" s="146" t="str">
        <f t="shared" si="166"/>
        <v/>
      </c>
    </row>
    <row r="1766" spans="1:19" x14ac:dyDescent="0.45">
      <c r="A1766" s="144" t="str">
        <f t="shared" si="167"/>
        <v/>
      </c>
      <c r="B1766" s="143" t="str">
        <f t="shared" si="168"/>
        <v/>
      </c>
      <c r="C1766" s="143" t="str">
        <f>IF(A1766="","",IF(COUNTIF($B$2:B1765,B1766)&gt;0,"⚠ DUPLICATE","OK"))</f>
        <v/>
      </c>
      <c r="D1766" s="146" t="str">
        <f>IF($A1766="","",IF(ISNA(_xlfn.XLOOKUP(TRIM($A1766),MASTER_Workers!$B$2:$B$474,MASTER_Workers!$B$2:$B$600)),"Master Missing","OK"))</f>
        <v/>
      </c>
      <c r="E1766" s="146" t="str">
        <f>IF(A1766="","",IF(COUNTIF(Month_Engine!B:B,TRIM(J1766))&gt;0,"OK","Missing"))</f>
        <v/>
      </c>
      <c r="F1766" s="146" t="str">
        <f t="shared" si="169"/>
        <v/>
      </c>
      <c r="G1766" s="146" t="str">
        <f t="shared" si="170"/>
        <v/>
      </c>
      <c r="H1766" s="150" t="str">
        <f t="shared" si="165"/>
        <v/>
      </c>
      <c r="I1766" s="432"/>
      <c r="S1766" s="146" t="str">
        <f t="shared" si="166"/>
        <v/>
      </c>
    </row>
    <row r="1767" spans="1:19" x14ac:dyDescent="0.45">
      <c r="A1767" s="144" t="str">
        <f t="shared" si="167"/>
        <v/>
      </c>
      <c r="B1767" s="143" t="str">
        <f t="shared" si="168"/>
        <v/>
      </c>
      <c r="C1767" s="143" t="str">
        <f>IF(A1767="","",IF(COUNTIF($B$2:B1766,B1767)&gt;0,"⚠ DUPLICATE","OK"))</f>
        <v/>
      </c>
      <c r="D1767" s="146" t="str">
        <f>IF($A1767="","",IF(ISNA(_xlfn.XLOOKUP(TRIM($A1767),MASTER_Workers!$B$2:$B$474,MASTER_Workers!$B$2:$B$600)),"Master Missing","OK"))</f>
        <v/>
      </c>
      <c r="E1767" s="146" t="str">
        <f>IF(A1767="","",IF(COUNTIF(Month_Engine!B:B,TRIM(J1767))&gt;0,"OK","Missing"))</f>
        <v/>
      </c>
      <c r="F1767" s="146" t="str">
        <f t="shared" si="169"/>
        <v/>
      </c>
      <c r="G1767" s="146" t="str">
        <f t="shared" si="170"/>
        <v/>
      </c>
      <c r="H1767" s="150" t="str">
        <f t="shared" si="165"/>
        <v/>
      </c>
      <c r="I1767" s="432"/>
      <c r="S1767" s="146" t="str">
        <f t="shared" si="166"/>
        <v/>
      </c>
    </row>
    <row r="1768" spans="1:19" x14ac:dyDescent="0.45">
      <c r="A1768" s="144" t="str">
        <f t="shared" si="167"/>
        <v/>
      </c>
      <c r="B1768" s="143" t="str">
        <f t="shared" si="168"/>
        <v/>
      </c>
      <c r="C1768" s="143" t="str">
        <f>IF(A1768="","",IF(COUNTIF($B$2:B1767,B1768)&gt;0,"⚠ DUPLICATE","OK"))</f>
        <v/>
      </c>
      <c r="D1768" s="146" t="str">
        <f>IF($A1768="","",IF(ISNA(_xlfn.XLOOKUP(TRIM($A1768),MASTER_Workers!$B$2:$B$474,MASTER_Workers!$B$2:$B$600)),"Master Missing","OK"))</f>
        <v/>
      </c>
      <c r="E1768" s="146" t="str">
        <f>IF(A1768="","",IF(COUNTIF(Month_Engine!B:B,TRIM(J1768))&gt;0,"OK","Missing"))</f>
        <v/>
      </c>
      <c r="F1768" s="146" t="str">
        <f t="shared" si="169"/>
        <v/>
      </c>
      <c r="G1768" s="146" t="str">
        <f t="shared" si="170"/>
        <v/>
      </c>
      <c r="H1768" s="150" t="str">
        <f t="shared" si="165"/>
        <v/>
      </c>
      <c r="I1768" s="432"/>
      <c r="S1768" s="146" t="str">
        <f t="shared" si="166"/>
        <v/>
      </c>
    </row>
    <row r="1769" spans="1:19" x14ac:dyDescent="0.45">
      <c r="A1769" s="144" t="str">
        <f t="shared" si="167"/>
        <v/>
      </c>
      <c r="B1769" s="143" t="str">
        <f t="shared" si="168"/>
        <v/>
      </c>
      <c r="C1769" s="143" t="str">
        <f>IF(A1769="","",IF(COUNTIF($B$2:B1768,B1769)&gt;0,"⚠ DUPLICATE","OK"))</f>
        <v/>
      </c>
      <c r="D1769" s="146" t="str">
        <f>IF($A1769="","",IF(ISNA(_xlfn.XLOOKUP(TRIM($A1769),MASTER_Workers!$B$2:$B$474,MASTER_Workers!$B$2:$B$600)),"Master Missing","OK"))</f>
        <v/>
      </c>
      <c r="E1769" s="146" t="str">
        <f>IF(A1769="","",IF(COUNTIF(Month_Engine!B:B,TRIM(J1769))&gt;0,"OK","Missing"))</f>
        <v/>
      </c>
      <c r="F1769" s="146" t="str">
        <f t="shared" si="169"/>
        <v/>
      </c>
      <c r="G1769" s="146" t="str">
        <f t="shared" si="170"/>
        <v/>
      </c>
      <c r="H1769" s="150" t="str">
        <f t="shared" si="165"/>
        <v/>
      </c>
      <c r="I1769" s="432"/>
      <c r="S1769" s="146" t="str">
        <f t="shared" si="166"/>
        <v/>
      </c>
    </row>
    <row r="1770" spans="1:19" x14ac:dyDescent="0.45">
      <c r="A1770" s="144" t="str">
        <f t="shared" si="167"/>
        <v/>
      </c>
      <c r="B1770" s="143" t="str">
        <f t="shared" si="168"/>
        <v/>
      </c>
      <c r="C1770" s="143" t="str">
        <f>IF(A1770="","",IF(COUNTIF($B$2:B1769,B1770)&gt;0,"⚠ DUPLICATE","OK"))</f>
        <v/>
      </c>
      <c r="D1770" s="146" t="str">
        <f>IF($A1770="","",IF(ISNA(_xlfn.XLOOKUP(TRIM($A1770),MASTER_Workers!$B$2:$B$474,MASTER_Workers!$B$2:$B$600)),"Master Missing","OK"))</f>
        <v/>
      </c>
      <c r="E1770" s="146" t="str">
        <f>IF(A1770="","",IF(COUNTIF(Month_Engine!B:B,TRIM(J1770))&gt;0,"OK","Missing"))</f>
        <v/>
      </c>
      <c r="F1770" s="146" t="str">
        <f t="shared" si="169"/>
        <v/>
      </c>
      <c r="G1770" s="146" t="str">
        <f t="shared" si="170"/>
        <v/>
      </c>
      <c r="H1770" s="150" t="str">
        <f t="shared" si="165"/>
        <v/>
      </c>
      <c r="I1770" s="432"/>
      <c r="S1770" s="146" t="str">
        <f t="shared" si="166"/>
        <v/>
      </c>
    </row>
    <row r="1771" spans="1:19" x14ac:dyDescent="0.45">
      <c r="A1771" s="144" t="str">
        <f t="shared" si="167"/>
        <v/>
      </c>
      <c r="B1771" s="143" t="str">
        <f t="shared" si="168"/>
        <v/>
      </c>
      <c r="C1771" s="143" t="str">
        <f>IF(A1771="","",IF(COUNTIF($B$2:B1770,B1771)&gt;0,"⚠ DUPLICATE","OK"))</f>
        <v/>
      </c>
      <c r="D1771" s="146" t="str">
        <f>IF($A1771="","",IF(ISNA(_xlfn.XLOOKUP(TRIM($A1771),MASTER_Workers!$B$2:$B$474,MASTER_Workers!$B$2:$B$600)),"Master Missing","OK"))</f>
        <v/>
      </c>
      <c r="E1771" s="146" t="str">
        <f>IF(A1771="","",IF(COUNTIF(Month_Engine!B:B,TRIM(J1771))&gt;0,"OK","Missing"))</f>
        <v/>
      </c>
      <c r="F1771" s="146" t="str">
        <f t="shared" si="169"/>
        <v/>
      </c>
      <c r="G1771" s="146" t="str">
        <f t="shared" si="170"/>
        <v/>
      </c>
      <c r="H1771" s="150" t="str">
        <f t="shared" si="165"/>
        <v/>
      </c>
      <c r="I1771" s="432"/>
      <c r="S1771" s="146" t="str">
        <f t="shared" si="166"/>
        <v/>
      </c>
    </row>
    <row r="1772" spans="1:19" x14ac:dyDescent="0.45">
      <c r="A1772" s="144" t="str">
        <f t="shared" si="167"/>
        <v/>
      </c>
      <c r="B1772" s="143" t="str">
        <f t="shared" si="168"/>
        <v/>
      </c>
      <c r="C1772" s="143" t="str">
        <f>IF(A1772="","",IF(COUNTIF($B$2:B1771,B1772)&gt;0,"⚠ DUPLICATE","OK"))</f>
        <v/>
      </c>
      <c r="D1772" s="146" t="str">
        <f>IF($A1772="","",IF(ISNA(_xlfn.XLOOKUP(TRIM($A1772),MASTER_Workers!$B$2:$B$474,MASTER_Workers!$B$2:$B$600)),"Master Missing","OK"))</f>
        <v/>
      </c>
      <c r="E1772" s="146" t="str">
        <f>IF(A1772="","",IF(COUNTIF(Month_Engine!B:B,TRIM(J1772))&gt;0,"OK","Missing"))</f>
        <v/>
      </c>
      <c r="F1772" s="146" t="str">
        <f t="shared" si="169"/>
        <v/>
      </c>
      <c r="G1772" s="146" t="str">
        <f t="shared" si="170"/>
        <v/>
      </c>
      <c r="H1772" s="150" t="str">
        <f t="shared" si="165"/>
        <v/>
      </c>
      <c r="I1772" s="432"/>
      <c r="S1772" s="146" t="str">
        <f t="shared" si="166"/>
        <v/>
      </c>
    </row>
    <row r="1773" spans="1:19" x14ac:dyDescent="0.45">
      <c r="A1773" s="144" t="str">
        <f t="shared" si="167"/>
        <v/>
      </c>
      <c r="B1773" s="143" t="str">
        <f t="shared" si="168"/>
        <v/>
      </c>
      <c r="C1773" s="143" t="str">
        <f>IF(A1773="","",IF(COUNTIF($B$2:B1772,B1773)&gt;0,"⚠ DUPLICATE","OK"))</f>
        <v/>
      </c>
      <c r="D1773" s="146" t="str">
        <f>IF($A1773="","",IF(ISNA(_xlfn.XLOOKUP(TRIM($A1773),MASTER_Workers!$B$2:$B$474,MASTER_Workers!$B$2:$B$600)),"Master Missing","OK"))</f>
        <v/>
      </c>
      <c r="E1773" s="146" t="str">
        <f>IF(A1773="","",IF(COUNTIF(Month_Engine!B:B,TRIM(J1773))&gt;0,"OK","Missing"))</f>
        <v/>
      </c>
      <c r="F1773" s="146" t="str">
        <f t="shared" si="169"/>
        <v/>
      </c>
      <c r="G1773" s="146" t="str">
        <f t="shared" si="170"/>
        <v/>
      </c>
      <c r="H1773" s="150" t="str">
        <f t="shared" si="165"/>
        <v/>
      </c>
      <c r="I1773" s="432"/>
      <c r="S1773" s="146" t="str">
        <f t="shared" si="166"/>
        <v/>
      </c>
    </row>
    <row r="1774" spans="1:19" x14ac:dyDescent="0.45">
      <c r="A1774" s="144" t="str">
        <f t="shared" si="167"/>
        <v/>
      </c>
      <c r="B1774" s="143" t="str">
        <f t="shared" si="168"/>
        <v/>
      </c>
      <c r="C1774" s="143" t="str">
        <f>IF(A1774="","",IF(COUNTIF($B$2:B1773,B1774)&gt;0,"⚠ DUPLICATE","OK"))</f>
        <v/>
      </c>
      <c r="D1774" s="146" t="str">
        <f>IF($A1774="","",IF(ISNA(_xlfn.XLOOKUP(TRIM($A1774),MASTER_Workers!$B$2:$B$474,MASTER_Workers!$B$2:$B$600)),"Master Missing","OK"))</f>
        <v/>
      </c>
      <c r="E1774" s="146" t="str">
        <f>IF(A1774="","",IF(COUNTIF(Month_Engine!B:B,TRIM(J1774))&gt;0,"OK","Missing"))</f>
        <v/>
      </c>
      <c r="F1774" s="146" t="str">
        <f t="shared" si="169"/>
        <v/>
      </c>
      <c r="G1774" s="146" t="str">
        <f t="shared" si="170"/>
        <v/>
      </c>
      <c r="H1774" s="150" t="str">
        <f t="shared" si="165"/>
        <v/>
      </c>
      <c r="I1774" s="432"/>
      <c r="S1774" s="146" t="str">
        <f t="shared" si="166"/>
        <v/>
      </c>
    </row>
    <row r="1775" spans="1:19" x14ac:dyDescent="0.45">
      <c r="A1775" s="144" t="str">
        <f t="shared" si="167"/>
        <v/>
      </c>
      <c r="B1775" s="143" t="str">
        <f t="shared" si="168"/>
        <v/>
      </c>
      <c r="C1775" s="143" t="str">
        <f>IF(A1775="","",IF(COUNTIF($B$2:B1774,B1775)&gt;0,"⚠ DUPLICATE","OK"))</f>
        <v/>
      </c>
      <c r="D1775" s="146" t="str">
        <f>IF($A1775="","",IF(ISNA(_xlfn.XLOOKUP(TRIM($A1775),MASTER_Workers!$B$2:$B$474,MASTER_Workers!$B$2:$B$600)),"Master Missing","OK"))</f>
        <v/>
      </c>
      <c r="E1775" s="146" t="str">
        <f>IF(A1775="","",IF(COUNTIF(Month_Engine!B:B,TRIM(J1775))&gt;0,"OK","Missing"))</f>
        <v/>
      </c>
      <c r="F1775" s="146" t="str">
        <f t="shared" si="169"/>
        <v/>
      </c>
      <c r="G1775" s="146" t="str">
        <f t="shared" si="170"/>
        <v/>
      </c>
      <c r="H1775" s="150" t="str">
        <f t="shared" si="165"/>
        <v/>
      </c>
      <c r="I1775" s="432"/>
      <c r="S1775" s="146" t="str">
        <f t="shared" si="166"/>
        <v/>
      </c>
    </row>
    <row r="1776" spans="1:19" x14ac:dyDescent="0.45">
      <c r="A1776" s="144" t="str">
        <f t="shared" si="167"/>
        <v/>
      </c>
      <c r="B1776" s="143" t="str">
        <f t="shared" si="168"/>
        <v/>
      </c>
      <c r="C1776" s="143" t="str">
        <f>IF(A1776="","",IF(COUNTIF($B$2:B1775,B1776)&gt;0,"⚠ DUPLICATE","OK"))</f>
        <v/>
      </c>
      <c r="D1776" s="146" t="str">
        <f>IF($A1776="","",IF(ISNA(_xlfn.XLOOKUP(TRIM($A1776),MASTER_Workers!$B$2:$B$474,MASTER_Workers!$B$2:$B$600)),"Master Missing","OK"))</f>
        <v/>
      </c>
      <c r="E1776" s="146" t="str">
        <f>IF(A1776="","",IF(COUNTIF(Month_Engine!B:B,TRIM(J1776))&gt;0,"OK","Missing"))</f>
        <v/>
      </c>
      <c r="F1776" s="146" t="str">
        <f t="shared" si="169"/>
        <v/>
      </c>
      <c r="G1776" s="146" t="str">
        <f t="shared" si="170"/>
        <v/>
      </c>
      <c r="H1776" s="150" t="str">
        <f t="shared" si="165"/>
        <v/>
      </c>
      <c r="I1776" s="432"/>
      <c r="S1776" s="146" t="str">
        <f t="shared" si="166"/>
        <v/>
      </c>
    </row>
    <row r="1777" spans="1:19" x14ac:dyDescent="0.45">
      <c r="A1777" s="144" t="str">
        <f t="shared" si="167"/>
        <v/>
      </c>
      <c r="B1777" s="143" t="str">
        <f t="shared" si="168"/>
        <v/>
      </c>
      <c r="C1777" s="143" t="str">
        <f>IF(A1777="","",IF(COUNTIF($B$2:B1776,B1777)&gt;0,"⚠ DUPLICATE","OK"))</f>
        <v/>
      </c>
      <c r="D1777" s="146" t="str">
        <f>IF($A1777="","",IF(ISNA(_xlfn.XLOOKUP(TRIM($A1777),MASTER_Workers!$B$2:$B$474,MASTER_Workers!$B$2:$B$600)),"Master Missing","OK"))</f>
        <v/>
      </c>
      <c r="E1777" s="146" t="str">
        <f>IF(A1777="","",IF(COUNTIF(Month_Engine!B:B,TRIM(J1777))&gt;0,"OK","Missing"))</f>
        <v/>
      </c>
      <c r="F1777" s="146" t="str">
        <f t="shared" si="169"/>
        <v/>
      </c>
      <c r="G1777" s="146" t="str">
        <f t="shared" si="170"/>
        <v/>
      </c>
      <c r="H1777" s="150" t="str">
        <f t="shared" si="165"/>
        <v/>
      </c>
      <c r="I1777" s="432"/>
      <c r="S1777" s="146" t="str">
        <f t="shared" si="166"/>
        <v/>
      </c>
    </row>
    <row r="1778" spans="1:19" x14ac:dyDescent="0.45">
      <c r="A1778" s="144" t="str">
        <f t="shared" si="167"/>
        <v/>
      </c>
      <c r="B1778" s="143" t="str">
        <f t="shared" si="168"/>
        <v/>
      </c>
      <c r="C1778" s="143" t="str">
        <f>IF(A1778="","",IF(COUNTIF($B$2:B1777,B1778)&gt;0,"⚠ DUPLICATE","OK"))</f>
        <v/>
      </c>
      <c r="D1778" s="146" t="str">
        <f>IF($A1778="","",IF(ISNA(_xlfn.XLOOKUP(TRIM($A1778),MASTER_Workers!$B$2:$B$474,MASTER_Workers!$B$2:$B$600)),"Master Missing","OK"))</f>
        <v/>
      </c>
      <c r="E1778" s="146" t="str">
        <f>IF(A1778="","",IF(COUNTIF(Month_Engine!B:B,TRIM(J1778))&gt;0,"OK","Missing"))</f>
        <v/>
      </c>
      <c r="F1778" s="146" t="str">
        <f t="shared" si="169"/>
        <v/>
      </c>
      <c r="G1778" s="146" t="str">
        <f t="shared" si="170"/>
        <v/>
      </c>
      <c r="H1778" s="150" t="str">
        <f t="shared" si="165"/>
        <v/>
      </c>
      <c r="I1778" s="432"/>
      <c r="S1778" s="146" t="str">
        <f t="shared" si="166"/>
        <v/>
      </c>
    </row>
    <row r="1779" spans="1:19" x14ac:dyDescent="0.45">
      <c r="A1779" s="144" t="str">
        <f t="shared" si="167"/>
        <v/>
      </c>
      <c r="B1779" s="143" t="str">
        <f t="shared" si="168"/>
        <v/>
      </c>
      <c r="C1779" s="143" t="str">
        <f>IF(A1779="","",IF(COUNTIF($B$2:B1778,B1779)&gt;0,"⚠ DUPLICATE","OK"))</f>
        <v/>
      </c>
      <c r="D1779" s="146" t="str">
        <f>IF($A1779="","",IF(ISNA(_xlfn.XLOOKUP(TRIM($A1779),MASTER_Workers!$B$2:$B$474,MASTER_Workers!$B$2:$B$600)),"Master Missing","OK"))</f>
        <v/>
      </c>
      <c r="E1779" s="146" t="str">
        <f>IF(A1779="","",IF(COUNTIF(Month_Engine!B:B,TRIM(J1779))&gt;0,"OK","Missing"))</f>
        <v/>
      </c>
      <c r="F1779" s="146" t="str">
        <f t="shared" si="169"/>
        <v/>
      </c>
      <c r="G1779" s="146" t="str">
        <f t="shared" si="170"/>
        <v/>
      </c>
      <c r="H1779" s="150" t="str">
        <f t="shared" si="165"/>
        <v/>
      </c>
      <c r="I1779" s="432"/>
      <c r="S1779" s="146" t="str">
        <f t="shared" si="166"/>
        <v/>
      </c>
    </row>
    <row r="1780" spans="1:19" x14ac:dyDescent="0.45">
      <c r="A1780" s="144" t="str">
        <f t="shared" si="167"/>
        <v/>
      </c>
      <c r="B1780" s="143" t="str">
        <f t="shared" si="168"/>
        <v/>
      </c>
      <c r="C1780" s="143" t="str">
        <f>IF(A1780="","",IF(COUNTIF($B$2:B1779,B1780)&gt;0,"⚠ DUPLICATE","OK"))</f>
        <v/>
      </c>
      <c r="D1780" s="146" t="str">
        <f>IF($A1780="","",IF(ISNA(_xlfn.XLOOKUP(TRIM($A1780),MASTER_Workers!$B$2:$B$474,MASTER_Workers!$B$2:$B$600)),"Master Missing","OK"))</f>
        <v/>
      </c>
      <c r="E1780" s="146" t="str">
        <f>IF(A1780="","",IF(COUNTIF(Month_Engine!B:B,TRIM(J1780))&gt;0,"OK","Missing"))</f>
        <v/>
      </c>
      <c r="F1780" s="146" t="str">
        <f t="shared" si="169"/>
        <v/>
      </c>
      <c r="G1780" s="146" t="str">
        <f t="shared" si="170"/>
        <v/>
      </c>
      <c r="H1780" s="150" t="str">
        <f t="shared" si="165"/>
        <v/>
      </c>
      <c r="I1780" s="432"/>
      <c r="S1780" s="146" t="str">
        <f t="shared" si="166"/>
        <v/>
      </c>
    </row>
    <row r="1781" spans="1:19" x14ac:dyDescent="0.45">
      <c r="A1781" s="144" t="str">
        <f t="shared" si="167"/>
        <v/>
      </c>
      <c r="B1781" s="143" t="str">
        <f t="shared" si="168"/>
        <v/>
      </c>
      <c r="C1781" s="143" t="str">
        <f>IF(A1781="","",IF(COUNTIF($B$2:B1780,B1781)&gt;0,"⚠ DUPLICATE","OK"))</f>
        <v/>
      </c>
      <c r="D1781" s="146" t="str">
        <f>IF($A1781="","",IF(ISNA(_xlfn.XLOOKUP(TRIM($A1781),MASTER_Workers!$B$2:$B$474,MASTER_Workers!$B$2:$B$600)),"Master Missing","OK"))</f>
        <v/>
      </c>
      <c r="E1781" s="146" t="str">
        <f>IF(A1781="","",IF(COUNTIF(Month_Engine!B:B,TRIM(J1781))&gt;0,"OK","Missing"))</f>
        <v/>
      </c>
      <c r="F1781" s="146" t="str">
        <f t="shared" si="169"/>
        <v/>
      </c>
      <c r="G1781" s="146" t="str">
        <f t="shared" si="170"/>
        <v/>
      </c>
      <c r="H1781" s="150" t="str">
        <f t="shared" si="165"/>
        <v/>
      </c>
      <c r="I1781" s="432"/>
      <c r="S1781" s="146" t="str">
        <f t="shared" si="166"/>
        <v/>
      </c>
    </row>
    <row r="1782" spans="1:19" x14ac:dyDescent="0.45">
      <c r="A1782" s="144" t="str">
        <f t="shared" si="167"/>
        <v/>
      </c>
      <c r="B1782" s="143" t="str">
        <f t="shared" si="168"/>
        <v/>
      </c>
      <c r="C1782" s="143" t="str">
        <f>IF(A1782="","",IF(COUNTIF($B$2:B1781,B1782)&gt;0,"⚠ DUPLICATE","OK"))</f>
        <v/>
      </c>
      <c r="D1782" s="146" t="str">
        <f>IF($A1782="","",IF(ISNA(_xlfn.XLOOKUP(TRIM($A1782),MASTER_Workers!$B$2:$B$474,MASTER_Workers!$B$2:$B$600)),"Master Missing","OK"))</f>
        <v/>
      </c>
      <c r="E1782" s="146" t="str">
        <f>IF(A1782="","",IF(COUNTIF(Month_Engine!B:B,TRIM(J1782))&gt;0,"OK","Missing"))</f>
        <v/>
      </c>
      <c r="F1782" s="146" t="str">
        <f t="shared" si="169"/>
        <v/>
      </c>
      <c r="G1782" s="146" t="str">
        <f t="shared" si="170"/>
        <v/>
      </c>
      <c r="H1782" s="150" t="str">
        <f t="shared" si="165"/>
        <v/>
      </c>
      <c r="I1782" s="432"/>
      <c r="S1782" s="146" t="str">
        <f t="shared" si="166"/>
        <v/>
      </c>
    </row>
    <row r="1783" spans="1:19" x14ac:dyDescent="0.45">
      <c r="A1783" s="144" t="str">
        <f t="shared" si="167"/>
        <v/>
      </c>
      <c r="B1783" s="143" t="str">
        <f t="shared" si="168"/>
        <v/>
      </c>
      <c r="C1783" s="143" t="str">
        <f>IF(A1783="","",IF(COUNTIF($B$2:B1782,B1783)&gt;0,"⚠ DUPLICATE","OK"))</f>
        <v/>
      </c>
      <c r="D1783" s="146" t="str">
        <f>IF($A1783="","",IF(ISNA(_xlfn.XLOOKUP(TRIM($A1783),MASTER_Workers!$B$2:$B$474,MASTER_Workers!$B$2:$B$600)),"Master Missing","OK"))</f>
        <v/>
      </c>
      <c r="E1783" s="146" t="str">
        <f>IF(A1783="","",IF(COUNTIF(Month_Engine!B:B,TRIM(J1783))&gt;0,"OK","Missing"))</f>
        <v/>
      </c>
      <c r="F1783" s="146" t="str">
        <f t="shared" si="169"/>
        <v/>
      </c>
      <c r="G1783" s="146" t="str">
        <f t="shared" si="170"/>
        <v/>
      </c>
      <c r="H1783" s="150" t="str">
        <f t="shared" si="165"/>
        <v/>
      </c>
      <c r="I1783" s="432"/>
      <c r="S1783" s="146" t="str">
        <f t="shared" si="166"/>
        <v/>
      </c>
    </row>
    <row r="1784" spans="1:19" x14ac:dyDescent="0.45">
      <c r="A1784" s="144" t="str">
        <f t="shared" si="167"/>
        <v/>
      </c>
      <c r="B1784" s="143" t="str">
        <f t="shared" si="168"/>
        <v/>
      </c>
      <c r="C1784" s="143" t="str">
        <f>IF(A1784="","",IF(COUNTIF($B$2:B1783,B1784)&gt;0,"⚠ DUPLICATE","OK"))</f>
        <v/>
      </c>
      <c r="D1784" s="146" t="str">
        <f>IF($A1784="","",IF(ISNA(_xlfn.XLOOKUP(TRIM($A1784),MASTER_Workers!$B$2:$B$474,MASTER_Workers!$B$2:$B$600)),"Master Missing","OK"))</f>
        <v/>
      </c>
      <c r="E1784" s="146" t="str">
        <f>IF(A1784="","",IF(COUNTIF(Month_Engine!B:B,TRIM(J1784))&gt;0,"OK","Missing"))</f>
        <v/>
      </c>
      <c r="F1784" s="146" t="str">
        <f t="shared" si="169"/>
        <v/>
      </c>
      <c r="G1784" s="146" t="str">
        <f t="shared" si="170"/>
        <v/>
      </c>
      <c r="H1784" s="150" t="str">
        <f t="shared" si="165"/>
        <v/>
      </c>
      <c r="I1784" s="432"/>
      <c r="S1784" s="146" t="str">
        <f t="shared" si="166"/>
        <v/>
      </c>
    </row>
    <row r="1785" spans="1:19" x14ac:dyDescent="0.45">
      <c r="A1785" s="144" t="str">
        <f t="shared" si="167"/>
        <v/>
      </c>
      <c r="B1785" s="143" t="str">
        <f t="shared" si="168"/>
        <v/>
      </c>
      <c r="C1785" s="143" t="str">
        <f>IF(A1785="","",IF(COUNTIF($B$2:B1784,B1785)&gt;0,"⚠ DUPLICATE","OK"))</f>
        <v/>
      </c>
      <c r="D1785" s="146" t="str">
        <f>IF($A1785="","",IF(ISNA(_xlfn.XLOOKUP(TRIM($A1785),MASTER_Workers!$B$2:$B$474,MASTER_Workers!$B$2:$B$600)),"Master Missing","OK"))</f>
        <v/>
      </c>
      <c r="E1785" s="146" t="str">
        <f>IF(A1785="","",IF(COUNTIF(Month_Engine!B:B,TRIM(J1785))&gt;0,"OK","Missing"))</f>
        <v/>
      </c>
      <c r="F1785" s="146" t="str">
        <f t="shared" si="169"/>
        <v/>
      </c>
      <c r="G1785" s="146" t="str">
        <f t="shared" si="170"/>
        <v/>
      </c>
      <c r="H1785" s="150" t="str">
        <f t="shared" si="165"/>
        <v/>
      </c>
      <c r="I1785" s="432"/>
      <c r="S1785" s="146" t="str">
        <f t="shared" si="166"/>
        <v/>
      </c>
    </row>
    <row r="1786" spans="1:19" x14ac:dyDescent="0.45">
      <c r="A1786" s="144" t="str">
        <f t="shared" si="167"/>
        <v/>
      </c>
      <c r="B1786" s="143" t="str">
        <f t="shared" si="168"/>
        <v/>
      </c>
      <c r="C1786" s="143" t="str">
        <f>IF(A1786="","",IF(COUNTIF($B$2:B1785,B1786)&gt;0,"⚠ DUPLICATE","OK"))</f>
        <v/>
      </c>
      <c r="D1786" s="146" t="str">
        <f>IF($A1786="","",IF(ISNA(_xlfn.XLOOKUP(TRIM($A1786),MASTER_Workers!$B$2:$B$474,MASTER_Workers!$B$2:$B$600)),"Master Missing","OK"))</f>
        <v/>
      </c>
      <c r="E1786" s="146" t="str">
        <f>IF(A1786="","",IF(COUNTIF(Month_Engine!B:B,TRIM(J1786))&gt;0,"OK","Missing"))</f>
        <v/>
      </c>
      <c r="F1786" s="146" t="str">
        <f t="shared" si="169"/>
        <v/>
      </c>
      <c r="G1786" s="146" t="str">
        <f t="shared" si="170"/>
        <v/>
      </c>
      <c r="H1786" s="150" t="str">
        <f t="shared" si="165"/>
        <v/>
      </c>
      <c r="I1786" s="432"/>
      <c r="S1786" s="146" t="str">
        <f t="shared" si="166"/>
        <v/>
      </c>
    </row>
    <row r="1787" spans="1:19" x14ac:dyDescent="0.45">
      <c r="A1787" s="144" t="str">
        <f t="shared" si="167"/>
        <v/>
      </c>
      <c r="B1787" s="143" t="str">
        <f t="shared" si="168"/>
        <v/>
      </c>
      <c r="C1787" s="143" t="str">
        <f>IF(A1787="","",IF(COUNTIF($B$2:B1786,B1787)&gt;0,"⚠ DUPLICATE","OK"))</f>
        <v/>
      </c>
      <c r="D1787" s="146" t="str">
        <f>IF($A1787="","",IF(ISNA(_xlfn.XLOOKUP(TRIM($A1787),MASTER_Workers!$B$2:$B$474,MASTER_Workers!$B$2:$B$600)),"Master Missing","OK"))</f>
        <v/>
      </c>
      <c r="E1787" s="146" t="str">
        <f>IF(A1787="","",IF(COUNTIF(Month_Engine!B:B,TRIM(J1787))&gt;0,"OK","Missing"))</f>
        <v/>
      </c>
      <c r="F1787" s="146" t="str">
        <f t="shared" si="169"/>
        <v/>
      </c>
      <c r="G1787" s="146" t="str">
        <f t="shared" si="170"/>
        <v/>
      </c>
      <c r="H1787" s="150" t="str">
        <f t="shared" si="165"/>
        <v/>
      </c>
      <c r="I1787" s="432"/>
      <c r="S1787" s="146" t="str">
        <f t="shared" si="166"/>
        <v/>
      </c>
    </row>
    <row r="1788" spans="1:19" x14ac:dyDescent="0.45">
      <c r="A1788" s="144" t="str">
        <f t="shared" si="167"/>
        <v/>
      </c>
      <c r="B1788" s="143" t="str">
        <f t="shared" si="168"/>
        <v/>
      </c>
      <c r="C1788" s="143" t="str">
        <f>IF(A1788="","",IF(COUNTIF($B$2:B1787,B1788)&gt;0,"⚠ DUPLICATE","OK"))</f>
        <v/>
      </c>
      <c r="D1788" s="146" t="str">
        <f>IF($A1788="","",IF(ISNA(_xlfn.XLOOKUP(TRIM($A1788),MASTER_Workers!$B$2:$B$474,MASTER_Workers!$B$2:$B$600)),"Master Missing","OK"))</f>
        <v/>
      </c>
      <c r="E1788" s="146" t="str">
        <f>IF(A1788="","",IF(COUNTIF(Month_Engine!B:B,TRIM(J1788))&gt;0,"OK","Missing"))</f>
        <v/>
      </c>
      <c r="F1788" s="146" t="str">
        <f t="shared" si="169"/>
        <v/>
      </c>
      <c r="G1788" s="146" t="str">
        <f t="shared" si="170"/>
        <v/>
      </c>
      <c r="H1788" s="150" t="str">
        <f t="shared" si="165"/>
        <v/>
      </c>
      <c r="I1788" s="432"/>
      <c r="S1788" s="146" t="str">
        <f t="shared" si="166"/>
        <v/>
      </c>
    </row>
    <row r="1789" spans="1:19" x14ac:dyDescent="0.45">
      <c r="A1789" s="144" t="str">
        <f t="shared" si="167"/>
        <v/>
      </c>
      <c r="B1789" s="143" t="str">
        <f t="shared" si="168"/>
        <v/>
      </c>
      <c r="C1789" s="143" t="str">
        <f>IF(A1789="","",IF(COUNTIF($B$2:B1788,B1789)&gt;0,"⚠ DUPLICATE","OK"))</f>
        <v/>
      </c>
      <c r="D1789" s="146" t="str">
        <f>IF($A1789="","",IF(ISNA(_xlfn.XLOOKUP(TRIM($A1789),MASTER_Workers!$B$2:$B$474,MASTER_Workers!$B$2:$B$600)),"Master Missing","OK"))</f>
        <v/>
      </c>
      <c r="E1789" s="146" t="str">
        <f>IF(A1789="","",IF(COUNTIF(Month_Engine!B:B,TRIM(J1789))&gt;0,"OK","Missing"))</f>
        <v/>
      </c>
      <c r="F1789" s="146" t="str">
        <f t="shared" si="169"/>
        <v/>
      </c>
      <c r="G1789" s="146" t="str">
        <f t="shared" si="170"/>
        <v/>
      </c>
      <c r="H1789" s="150" t="str">
        <f t="shared" si="165"/>
        <v/>
      </c>
      <c r="I1789" s="432"/>
      <c r="S1789" s="146" t="str">
        <f t="shared" si="166"/>
        <v/>
      </c>
    </row>
    <row r="1790" spans="1:19" x14ac:dyDescent="0.45">
      <c r="A1790" s="144" t="str">
        <f t="shared" si="167"/>
        <v/>
      </c>
      <c r="B1790" s="143" t="str">
        <f t="shared" si="168"/>
        <v/>
      </c>
      <c r="C1790" s="143" t="str">
        <f>IF(A1790="","",IF(COUNTIF($B$2:B1789,B1790)&gt;0,"⚠ DUPLICATE","OK"))</f>
        <v/>
      </c>
      <c r="D1790" s="146" t="str">
        <f>IF($A1790="","",IF(ISNA(_xlfn.XLOOKUP(TRIM($A1790),MASTER_Workers!$B$2:$B$474,MASTER_Workers!$B$2:$B$600)),"Master Missing","OK"))</f>
        <v/>
      </c>
      <c r="E1790" s="146" t="str">
        <f>IF(A1790="","",IF(COUNTIF(Month_Engine!B:B,TRIM(J1790))&gt;0,"OK","Missing"))</f>
        <v/>
      </c>
      <c r="F1790" s="146" t="str">
        <f t="shared" si="169"/>
        <v/>
      </c>
      <c r="G1790" s="146" t="str">
        <f t="shared" si="170"/>
        <v/>
      </c>
      <c r="H1790" s="150" t="str">
        <f t="shared" si="165"/>
        <v/>
      </c>
      <c r="I1790" s="432"/>
      <c r="S1790" s="146" t="str">
        <f t="shared" si="166"/>
        <v/>
      </c>
    </row>
    <row r="1791" spans="1:19" x14ac:dyDescent="0.45">
      <c r="A1791" s="144" t="str">
        <f t="shared" si="167"/>
        <v/>
      </c>
      <c r="B1791" s="143" t="str">
        <f t="shared" si="168"/>
        <v/>
      </c>
      <c r="C1791" s="143" t="str">
        <f>IF(A1791="","",IF(COUNTIF($B$2:B1790,B1791)&gt;0,"⚠ DUPLICATE","OK"))</f>
        <v/>
      </c>
      <c r="D1791" s="146" t="str">
        <f>IF($A1791="","",IF(ISNA(_xlfn.XLOOKUP(TRIM($A1791),MASTER_Workers!$B$2:$B$474,MASTER_Workers!$B$2:$B$600)),"Master Missing","OK"))</f>
        <v/>
      </c>
      <c r="E1791" s="146" t="str">
        <f>IF(A1791="","",IF(COUNTIF(Month_Engine!B:B,TRIM(J1791))&gt;0,"OK","Missing"))</f>
        <v/>
      </c>
      <c r="F1791" s="146" t="str">
        <f t="shared" si="169"/>
        <v/>
      </c>
      <c r="G1791" s="146" t="str">
        <f t="shared" si="170"/>
        <v/>
      </c>
      <c r="H1791" s="150" t="str">
        <f t="shared" si="165"/>
        <v/>
      </c>
      <c r="I1791" s="432"/>
      <c r="S1791" s="146" t="str">
        <f t="shared" si="166"/>
        <v/>
      </c>
    </row>
    <row r="1792" spans="1:19" x14ac:dyDescent="0.45">
      <c r="A1792" s="144" t="str">
        <f t="shared" si="167"/>
        <v/>
      </c>
      <c r="B1792" s="143" t="str">
        <f t="shared" si="168"/>
        <v/>
      </c>
      <c r="C1792" s="143" t="str">
        <f>IF(A1792="","",IF(COUNTIF($B$2:B1791,B1792)&gt;0,"⚠ DUPLICATE","OK"))</f>
        <v/>
      </c>
      <c r="D1792" s="146" t="str">
        <f>IF($A1792="","",IF(ISNA(_xlfn.XLOOKUP(TRIM($A1792),MASTER_Workers!$B$2:$B$474,MASTER_Workers!$B$2:$B$600)),"Master Missing","OK"))</f>
        <v/>
      </c>
      <c r="E1792" s="146" t="str">
        <f>IF(A1792="","",IF(COUNTIF(Month_Engine!B:B,TRIM(J1792))&gt;0,"OK","Missing"))</f>
        <v/>
      </c>
      <c r="F1792" s="146" t="str">
        <f t="shared" si="169"/>
        <v/>
      </c>
      <c r="G1792" s="146" t="str">
        <f t="shared" si="170"/>
        <v/>
      </c>
      <c r="H1792" s="150" t="str">
        <f t="shared" si="165"/>
        <v/>
      </c>
      <c r="I1792" s="432"/>
      <c r="S1792" s="146" t="str">
        <f t="shared" si="166"/>
        <v/>
      </c>
    </row>
    <row r="1793" spans="1:19" x14ac:dyDescent="0.45">
      <c r="A1793" s="144" t="str">
        <f t="shared" si="167"/>
        <v/>
      </c>
      <c r="B1793" s="143" t="str">
        <f t="shared" si="168"/>
        <v/>
      </c>
      <c r="C1793" s="143" t="str">
        <f>IF(A1793="","",IF(COUNTIF($B$2:B1792,B1793)&gt;0,"⚠ DUPLICATE","OK"))</f>
        <v/>
      </c>
      <c r="D1793" s="146" t="str">
        <f>IF($A1793="","",IF(ISNA(_xlfn.XLOOKUP(TRIM($A1793),MASTER_Workers!$B$2:$B$474,MASTER_Workers!$B$2:$B$600)),"Master Missing","OK"))</f>
        <v/>
      </c>
      <c r="E1793" s="146" t="str">
        <f>IF(A1793="","",IF(COUNTIF(Month_Engine!B:B,TRIM(J1793))&gt;0,"OK","Missing"))</f>
        <v/>
      </c>
      <c r="F1793" s="146" t="str">
        <f t="shared" si="169"/>
        <v/>
      </c>
      <c r="G1793" s="146" t="str">
        <f t="shared" si="170"/>
        <v/>
      </c>
      <c r="H1793" s="150" t="str">
        <f t="shared" si="165"/>
        <v/>
      </c>
      <c r="I1793" s="432"/>
      <c r="S1793" s="146" t="str">
        <f t="shared" si="166"/>
        <v/>
      </c>
    </row>
    <row r="1794" spans="1:19" x14ac:dyDescent="0.45">
      <c r="A1794" s="144" t="str">
        <f t="shared" si="167"/>
        <v/>
      </c>
      <c r="B1794" s="143" t="str">
        <f t="shared" si="168"/>
        <v/>
      </c>
      <c r="C1794" s="143" t="str">
        <f>IF(A1794="","",IF(COUNTIF($B$2:B1793,B1794)&gt;0,"⚠ DUPLICATE","OK"))</f>
        <v/>
      </c>
      <c r="D1794" s="146" t="str">
        <f>IF($A1794="","",IF(ISNA(_xlfn.XLOOKUP(TRIM($A1794),MASTER_Workers!$B$2:$B$474,MASTER_Workers!$B$2:$B$600)),"Master Missing","OK"))</f>
        <v/>
      </c>
      <c r="E1794" s="146" t="str">
        <f>IF(A1794="","",IF(COUNTIF(Month_Engine!B:B,TRIM(J1794))&gt;0,"OK","Missing"))</f>
        <v/>
      </c>
      <c r="F1794" s="146" t="str">
        <f t="shared" si="169"/>
        <v/>
      </c>
      <c r="G1794" s="146" t="str">
        <f t="shared" si="170"/>
        <v/>
      </c>
      <c r="H1794" s="150" t="str">
        <f t="shared" si="165"/>
        <v/>
      </c>
      <c r="I1794" s="432"/>
      <c r="S1794" s="146" t="str">
        <f t="shared" si="166"/>
        <v/>
      </c>
    </row>
    <row r="1795" spans="1:19" x14ac:dyDescent="0.45">
      <c r="A1795" s="144" t="str">
        <f t="shared" si="167"/>
        <v/>
      </c>
      <c r="B1795" s="143" t="str">
        <f t="shared" si="168"/>
        <v/>
      </c>
      <c r="C1795" s="143" t="str">
        <f>IF(A1795="","",IF(COUNTIF($B$2:B1794,B1795)&gt;0,"⚠ DUPLICATE","OK"))</f>
        <v/>
      </c>
      <c r="D1795" s="146" t="str">
        <f>IF($A1795="","",IF(ISNA(_xlfn.XLOOKUP(TRIM($A1795),MASTER_Workers!$B$2:$B$474,MASTER_Workers!$B$2:$B$600)),"Master Missing","OK"))</f>
        <v/>
      </c>
      <c r="E1795" s="146" t="str">
        <f>IF(A1795="","",IF(COUNTIF(Month_Engine!B:B,TRIM(J1795))&gt;0,"OK","Missing"))</f>
        <v/>
      </c>
      <c r="F1795" s="146" t="str">
        <f t="shared" si="169"/>
        <v/>
      </c>
      <c r="G1795" s="146" t="str">
        <f t="shared" si="170"/>
        <v/>
      </c>
      <c r="H1795" s="150" t="str">
        <f t="shared" si="165"/>
        <v/>
      </c>
      <c r="I1795" s="432"/>
      <c r="S1795" s="146" t="str">
        <f t="shared" si="166"/>
        <v/>
      </c>
    </row>
    <row r="1796" spans="1:19" x14ac:dyDescent="0.45">
      <c r="A1796" s="144" t="str">
        <f t="shared" si="167"/>
        <v/>
      </c>
      <c r="B1796" s="143" t="str">
        <f t="shared" si="168"/>
        <v/>
      </c>
      <c r="C1796" s="143" t="str">
        <f>IF(A1796="","",IF(COUNTIF($B$2:B1795,B1796)&gt;0,"⚠ DUPLICATE","OK"))</f>
        <v/>
      </c>
      <c r="D1796" s="146" t="str">
        <f>IF($A1796="","",IF(ISNA(_xlfn.XLOOKUP(TRIM($A1796),MASTER_Workers!$B$2:$B$474,MASTER_Workers!$B$2:$B$600)),"Master Missing","OK"))</f>
        <v/>
      </c>
      <c r="E1796" s="146" t="str">
        <f>IF(A1796="","",IF(COUNTIF(Month_Engine!B:B,TRIM(J1796))&gt;0,"OK","Missing"))</f>
        <v/>
      </c>
      <c r="F1796" s="146" t="str">
        <f t="shared" si="169"/>
        <v/>
      </c>
      <c r="G1796" s="146" t="str">
        <f t="shared" si="170"/>
        <v/>
      </c>
      <c r="H1796" s="150" t="str">
        <f t="shared" ref="H1796:H1859" si="171">IF(A1796="","",IF(AND(C1796="OK",D1796="OK",E1796="OK",F1796=DAY(EOMONTH(I1796,0))),"OK","Mismatch"))</f>
        <v/>
      </c>
      <c r="I1796" s="432"/>
      <c r="S1796" s="146" t="str">
        <f t="shared" ref="S1796:S1859" si="172">IF(LEFT(A1796,6)="SV2PCO","Worker-SV2",
IF(LEFT(A1796,5)="SV2ST","Staff-SV2",
IF(LEFT(A1796,4)="SV2P","Worker-Com-SV2",
IF(LEFT(A1796,5)="SK1ST","Staff-1",
IF(LEFT(A1796,5)="SK3ST","Staff-3",
IF(LEFT(A1796,5)="SK1CW","Worker-1",
IF(LEFT(A1796,5)="SK3CW","Worker-3",
IF(LEFT(A1796,5)="SK1WK","Worker-Com-1",
IF(LEFT(A1796,5)="SK3WK","Worker-Com-3","")))))))))</f>
        <v/>
      </c>
    </row>
    <row r="1797" spans="1:19" x14ac:dyDescent="0.45">
      <c r="A1797" s="144" t="str">
        <f t="shared" ref="A1797:A1860" si="173">IF(J1797="","",TRIM(J1797))</f>
        <v/>
      </c>
      <c r="B1797" s="143" t="str">
        <f t="shared" ref="B1797:B1860" si="174">IF(A1797="","",TEXT(I1797,"MMMYYYY")&amp;"_"&amp;TRIM(J1797))</f>
        <v/>
      </c>
      <c r="C1797" s="143" t="str">
        <f>IF(A1797="","",IF(COUNTIF($B$2:B1796,B1797)&gt;0,"⚠ DUPLICATE","OK"))</f>
        <v/>
      </c>
      <c r="D1797" s="146" t="str">
        <f>IF($A1797="","",IF(ISNA(_xlfn.XLOOKUP(TRIM($A1797),MASTER_Workers!$B$2:$B$474,MASTER_Workers!$B$2:$B$600)),"Master Missing","OK"))</f>
        <v/>
      </c>
      <c r="E1797" s="146" t="str">
        <f>IF(A1797="","",IF(COUNTIF(Month_Engine!B:B,TRIM(J1797))&gt;0,"OK","Missing"))</f>
        <v/>
      </c>
      <c r="F1797" s="146" t="str">
        <f t="shared" ref="F1797:F1860" si="175">IF(A1797="","",SUM(L1797:Q1797))</f>
        <v/>
      </c>
      <c r="G1797" s="146" t="str">
        <f t="shared" si="170"/>
        <v/>
      </c>
      <c r="H1797" s="150" t="str">
        <f t="shared" si="171"/>
        <v/>
      </c>
      <c r="I1797" s="432"/>
      <c r="S1797" s="146" t="str">
        <f t="shared" si="172"/>
        <v/>
      </c>
    </row>
    <row r="1798" spans="1:19" x14ac:dyDescent="0.45">
      <c r="A1798" s="144" t="str">
        <f t="shared" si="173"/>
        <v/>
      </c>
      <c r="B1798" s="143" t="str">
        <f t="shared" si="174"/>
        <v/>
      </c>
      <c r="C1798" s="143" t="str">
        <f>IF(A1798="","",IF(COUNTIF($B$2:B1797,B1798)&gt;0,"⚠ DUPLICATE","OK"))</f>
        <v/>
      </c>
      <c r="D1798" s="146" t="str">
        <f>IF($A1798="","",IF(ISNA(_xlfn.XLOOKUP(TRIM($A1798),MASTER_Workers!$B$2:$B$474,MASTER_Workers!$B$2:$B$600)),"Master Missing","OK"))</f>
        <v/>
      </c>
      <c r="E1798" s="146" t="str">
        <f>IF(A1798="","",IF(COUNTIF(Month_Engine!B:B,TRIM(J1798))&gt;0,"OK","Missing"))</f>
        <v/>
      </c>
      <c r="F1798" s="146" t="str">
        <f t="shared" si="175"/>
        <v/>
      </c>
      <c r="G1798" s="146" t="str">
        <f t="shared" si="170"/>
        <v/>
      </c>
      <c r="H1798" s="150" t="str">
        <f t="shared" si="171"/>
        <v/>
      </c>
      <c r="I1798" s="432"/>
      <c r="S1798" s="146" t="str">
        <f t="shared" si="172"/>
        <v/>
      </c>
    </row>
    <row r="1799" spans="1:19" x14ac:dyDescent="0.45">
      <c r="A1799" s="144" t="str">
        <f t="shared" si="173"/>
        <v/>
      </c>
      <c r="B1799" s="143" t="str">
        <f t="shared" si="174"/>
        <v/>
      </c>
      <c r="C1799" s="143" t="str">
        <f>IF(A1799="","",IF(COUNTIF($B$2:B1798,B1799)&gt;0,"⚠ DUPLICATE","OK"))</f>
        <v/>
      </c>
      <c r="D1799" s="146" t="str">
        <f>IF($A1799="","",IF(ISNA(_xlfn.XLOOKUP(TRIM($A1799),MASTER_Workers!$B$2:$B$474,MASTER_Workers!$B$2:$B$600)),"Master Missing","OK"))</f>
        <v/>
      </c>
      <c r="E1799" s="146" t="str">
        <f>IF(A1799="","",IF(COUNTIF(Month_Engine!B:B,TRIM(J1799))&gt;0,"OK","Missing"))</f>
        <v/>
      </c>
      <c r="F1799" s="146" t="str">
        <f t="shared" si="175"/>
        <v/>
      </c>
      <c r="G1799" s="146" t="str">
        <f t="shared" si="170"/>
        <v/>
      </c>
      <c r="H1799" s="150" t="str">
        <f t="shared" si="171"/>
        <v/>
      </c>
      <c r="I1799" s="432"/>
      <c r="S1799" s="146" t="str">
        <f t="shared" si="172"/>
        <v/>
      </c>
    </row>
    <row r="1800" spans="1:19" x14ac:dyDescent="0.45">
      <c r="A1800" s="144" t="str">
        <f t="shared" si="173"/>
        <v/>
      </c>
      <c r="B1800" s="143" t="str">
        <f t="shared" si="174"/>
        <v/>
      </c>
      <c r="C1800" s="143" t="str">
        <f>IF(A1800="","",IF(COUNTIF($B$2:B1799,B1800)&gt;0,"⚠ DUPLICATE","OK"))</f>
        <v/>
      </c>
      <c r="D1800" s="146" t="str">
        <f>IF($A1800="","",IF(ISNA(_xlfn.XLOOKUP(TRIM($A1800),MASTER_Workers!$B$2:$B$474,MASTER_Workers!$B$2:$B$600)),"Master Missing","OK"))</f>
        <v/>
      </c>
      <c r="E1800" s="146" t="str">
        <f>IF(A1800="","",IF(COUNTIF(Month_Engine!B:B,TRIM(J1800))&gt;0,"OK","Missing"))</f>
        <v/>
      </c>
      <c r="F1800" s="146" t="str">
        <f t="shared" si="175"/>
        <v/>
      </c>
      <c r="G1800" s="146" t="str">
        <f t="shared" si="170"/>
        <v/>
      </c>
      <c r="H1800" s="150" t="str">
        <f t="shared" si="171"/>
        <v/>
      </c>
      <c r="I1800" s="432"/>
      <c r="S1800" s="146" t="str">
        <f t="shared" si="172"/>
        <v/>
      </c>
    </row>
    <row r="1801" spans="1:19" x14ac:dyDescent="0.45">
      <c r="A1801" s="144" t="str">
        <f t="shared" si="173"/>
        <v/>
      </c>
      <c r="B1801" s="143" t="str">
        <f t="shared" si="174"/>
        <v/>
      </c>
      <c r="C1801" s="143" t="str">
        <f>IF(A1801="","",IF(COUNTIF($B$2:B1800,B1801)&gt;0,"⚠ DUPLICATE","OK"))</f>
        <v/>
      </c>
      <c r="D1801" s="146" t="str">
        <f>IF($A1801="","",IF(ISNA(_xlfn.XLOOKUP(TRIM($A1801),MASTER_Workers!$B$2:$B$474,MASTER_Workers!$B$2:$B$600)),"Master Missing","OK"))</f>
        <v/>
      </c>
      <c r="E1801" s="146" t="str">
        <f>IF(A1801="","",IF(COUNTIF(Month_Engine!B:B,TRIM(J1801))&gt;0,"OK","Missing"))</f>
        <v/>
      </c>
      <c r="F1801" s="146" t="str">
        <f t="shared" si="175"/>
        <v/>
      </c>
      <c r="G1801" s="146" t="str">
        <f t="shared" si="170"/>
        <v/>
      </c>
      <c r="H1801" s="150" t="str">
        <f t="shared" si="171"/>
        <v/>
      </c>
      <c r="I1801" s="432"/>
      <c r="S1801" s="146" t="str">
        <f t="shared" si="172"/>
        <v/>
      </c>
    </row>
    <row r="1802" spans="1:19" x14ac:dyDescent="0.45">
      <c r="A1802" s="144" t="str">
        <f t="shared" si="173"/>
        <v/>
      </c>
      <c r="B1802" s="143" t="str">
        <f t="shared" si="174"/>
        <v/>
      </c>
      <c r="C1802" s="143" t="str">
        <f>IF(A1802="","",IF(COUNTIF($B$2:B1801,B1802)&gt;0,"⚠ DUPLICATE","OK"))</f>
        <v/>
      </c>
      <c r="D1802" s="146" t="str">
        <f>IF($A1802="","",IF(ISNA(_xlfn.XLOOKUP(TRIM($A1802),MASTER_Workers!$B$2:$B$474,MASTER_Workers!$B$2:$B$600)),"Master Missing","OK"))</f>
        <v/>
      </c>
      <c r="E1802" s="146" t="str">
        <f>IF(A1802="","",IF(COUNTIF(Month_Engine!B:B,TRIM(J1802))&gt;0,"OK","Missing"))</f>
        <v/>
      </c>
      <c r="F1802" s="146" t="str">
        <f t="shared" si="175"/>
        <v/>
      </c>
      <c r="G1802" s="146" t="str">
        <f t="shared" si="170"/>
        <v/>
      </c>
      <c r="H1802" s="150" t="str">
        <f t="shared" si="171"/>
        <v/>
      </c>
      <c r="I1802" s="432"/>
      <c r="S1802" s="146" t="str">
        <f t="shared" si="172"/>
        <v/>
      </c>
    </row>
    <row r="1803" spans="1:19" x14ac:dyDescent="0.45">
      <c r="A1803" s="144" t="str">
        <f t="shared" si="173"/>
        <v/>
      </c>
      <c r="B1803" s="143" t="str">
        <f t="shared" si="174"/>
        <v/>
      </c>
      <c r="C1803" s="143" t="str">
        <f>IF(A1803="","",IF(COUNTIF($B$2:B1802,B1803)&gt;0,"⚠ DUPLICATE","OK"))</f>
        <v/>
      </c>
      <c r="D1803" s="146" t="str">
        <f>IF($A1803="","",IF(ISNA(_xlfn.XLOOKUP(TRIM($A1803),MASTER_Workers!$B$2:$B$474,MASTER_Workers!$B$2:$B$600)),"Master Missing","OK"))</f>
        <v/>
      </c>
      <c r="E1803" s="146" t="str">
        <f>IF(A1803="","",IF(COUNTIF(Month_Engine!B:B,TRIM(J1803))&gt;0,"OK","Missing"))</f>
        <v/>
      </c>
      <c r="F1803" s="146" t="str">
        <f t="shared" si="175"/>
        <v/>
      </c>
      <c r="G1803" s="146" t="str">
        <f t="shared" si="170"/>
        <v/>
      </c>
      <c r="H1803" s="150" t="str">
        <f t="shared" si="171"/>
        <v/>
      </c>
      <c r="I1803" s="432"/>
      <c r="S1803" s="146" t="str">
        <f t="shared" si="172"/>
        <v/>
      </c>
    </row>
    <row r="1804" spans="1:19" x14ac:dyDescent="0.45">
      <c r="A1804" s="144" t="str">
        <f t="shared" si="173"/>
        <v/>
      </c>
      <c r="B1804" s="143" t="str">
        <f t="shared" si="174"/>
        <v/>
      </c>
      <c r="C1804" s="143" t="str">
        <f>IF(A1804="","",IF(COUNTIF($B$2:B1803,B1804)&gt;0,"⚠ DUPLICATE","OK"))</f>
        <v/>
      </c>
      <c r="D1804" s="146" t="str">
        <f>IF($A1804="","",IF(ISNA(_xlfn.XLOOKUP(TRIM($A1804),MASTER_Workers!$B$2:$B$474,MASTER_Workers!$B$2:$B$600)),"Master Missing","OK"))</f>
        <v/>
      </c>
      <c r="E1804" s="146" t="str">
        <f>IF(A1804="","",IF(COUNTIF(Month_Engine!B:B,TRIM(J1804))&gt;0,"OK","Missing"))</f>
        <v/>
      </c>
      <c r="F1804" s="146" t="str">
        <f t="shared" si="175"/>
        <v/>
      </c>
      <c r="G1804" s="146" t="str">
        <f t="shared" ref="G1804:G1867" si="176">IF(A1804="","",L1804+O1804+P1804+R1804+IF(OR(LEFT(TRIM(J1804),9)="SK1WK0101",ISNUMBER(SEARCH("Staff",S1804))),N1804,0))</f>
        <v/>
      </c>
      <c r="H1804" s="150" t="str">
        <f t="shared" si="171"/>
        <v/>
      </c>
      <c r="I1804" s="432"/>
      <c r="S1804" s="146" t="str">
        <f t="shared" si="172"/>
        <v/>
      </c>
    </row>
    <row r="1805" spans="1:19" x14ac:dyDescent="0.45">
      <c r="A1805" s="144" t="str">
        <f t="shared" si="173"/>
        <v/>
      </c>
      <c r="B1805" s="143" t="str">
        <f t="shared" si="174"/>
        <v/>
      </c>
      <c r="C1805" s="143" t="str">
        <f>IF(A1805="","",IF(COUNTIF($B$2:B1804,B1805)&gt;0,"⚠ DUPLICATE","OK"))</f>
        <v/>
      </c>
      <c r="D1805" s="146" t="str">
        <f>IF($A1805="","",IF(ISNA(_xlfn.XLOOKUP(TRIM($A1805),MASTER_Workers!$B$2:$B$474,MASTER_Workers!$B$2:$B$600)),"Master Missing","OK"))</f>
        <v/>
      </c>
      <c r="E1805" s="146" t="str">
        <f>IF(A1805="","",IF(COUNTIF(Month_Engine!B:B,TRIM(J1805))&gt;0,"OK","Missing"))</f>
        <v/>
      </c>
      <c r="F1805" s="146" t="str">
        <f t="shared" si="175"/>
        <v/>
      </c>
      <c r="G1805" s="146" t="str">
        <f t="shared" si="176"/>
        <v/>
      </c>
      <c r="H1805" s="150" t="str">
        <f t="shared" si="171"/>
        <v/>
      </c>
      <c r="I1805" s="432"/>
      <c r="S1805" s="146" t="str">
        <f t="shared" si="172"/>
        <v/>
      </c>
    </row>
    <row r="1806" spans="1:19" x14ac:dyDescent="0.45">
      <c r="A1806" s="144" t="str">
        <f t="shared" si="173"/>
        <v/>
      </c>
      <c r="B1806" s="143" t="str">
        <f t="shared" si="174"/>
        <v/>
      </c>
      <c r="C1806" s="143" t="str">
        <f>IF(A1806="","",IF(COUNTIF($B$2:B1805,B1806)&gt;0,"⚠ DUPLICATE","OK"))</f>
        <v/>
      </c>
      <c r="D1806" s="146" t="str">
        <f>IF($A1806="","",IF(ISNA(_xlfn.XLOOKUP(TRIM($A1806),MASTER_Workers!$B$2:$B$474,MASTER_Workers!$B$2:$B$600)),"Master Missing","OK"))</f>
        <v/>
      </c>
      <c r="E1806" s="146" t="str">
        <f>IF(A1806="","",IF(COUNTIF(Month_Engine!B:B,TRIM(J1806))&gt;0,"OK","Missing"))</f>
        <v/>
      </c>
      <c r="F1806" s="146" t="str">
        <f t="shared" si="175"/>
        <v/>
      </c>
      <c r="G1806" s="146" t="str">
        <f t="shared" si="176"/>
        <v/>
      </c>
      <c r="H1806" s="150" t="str">
        <f t="shared" si="171"/>
        <v/>
      </c>
      <c r="I1806" s="432"/>
      <c r="S1806" s="146" t="str">
        <f t="shared" si="172"/>
        <v/>
      </c>
    </row>
    <row r="1807" spans="1:19" x14ac:dyDescent="0.45">
      <c r="A1807" s="144" t="str">
        <f t="shared" si="173"/>
        <v/>
      </c>
      <c r="B1807" s="143" t="str">
        <f t="shared" si="174"/>
        <v/>
      </c>
      <c r="C1807" s="143" t="str">
        <f>IF(A1807="","",IF(COUNTIF($B$2:B1806,B1807)&gt;0,"⚠ DUPLICATE","OK"))</f>
        <v/>
      </c>
      <c r="D1807" s="146" t="str">
        <f>IF($A1807="","",IF(ISNA(_xlfn.XLOOKUP(TRIM($A1807),MASTER_Workers!$B$2:$B$474,MASTER_Workers!$B$2:$B$600)),"Master Missing","OK"))</f>
        <v/>
      </c>
      <c r="E1807" s="146" t="str">
        <f>IF(A1807="","",IF(COUNTIF(Month_Engine!B:B,TRIM(J1807))&gt;0,"OK","Missing"))</f>
        <v/>
      </c>
      <c r="F1807" s="146" t="str">
        <f t="shared" si="175"/>
        <v/>
      </c>
      <c r="G1807" s="146" t="str">
        <f t="shared" si="176"/>
        <v/>
      </c>
      <c r="H1807" s="150" t="str">
        <f t="shared" si="171"/>
        <v/>
      </c>
      <c r="I1807" s="432"/>
      <c r="S1807" s="146" t="str">
        <f t="shared" si="172"/>
        <v/>
      </c>
    </row>
    <row r="1808" spans="1:19" x14ac:dyDescent="0.45">
      <c r="A1808" s="144" t="str">
        <f t="shared" si="173"/>
        <v/>
      </c>
      <c r="B1808" s="143" t="str">
        <f t="shared" si="174"/>
        <v/>
      </c>
      <c r="C1808" s="143" t="str">
        <f>IF(A1808="","",IF(COUNTIF($B$2:B1807,B1808)&gt;0,"⚠ DUPLICATE","OK"))</f>
        <v/>
      </c>
      <c r="D1808" s="146" t="str">
        <f>IF($A1808="","",IF(ISNA(_xlfn.XLOOKUP(TRIM($A1808),MASTER_Workers!$B$2:$B$474,MASTER_Workers!$B$2:$B$600)),"Master Missing","OK"))</f>
        <v/>
      </c>
      <c r="E1808" s="146" t="str">
        <f>IF(A1808="","",IF(COUNTIF(Month_Engine!B:B,TRIM(J1808))&gt;0,"OK","Missing"))</f>
        <v/>
      </c>
      <c r="F1808" s="146" t="str">
        <f t="shared" si="175"/>
        <v/>
      </c>
      <c r="G1808" s="146" t="str">
        <f t="shared" si="176"/>
        <v/>
      </c>
      <c r="H1808" s="150" t="str">
        <f t="shared" si="171"/>
        <v/>
      </c>
      <c r="I1808" s="432"/>
      <c r="S1808" s="146" t="str">
        <f t="shared" si="172"/>
        <v/>
      </c>
    </row>
    <row r="1809" spans="1:19" x14ac:dyDescent="0.45">
      <c r="A1809" s="144" t="str">
        <f t="shared" si="173"/>
        <v/>
      </c>
      <c r="B1809" s="143" t="str">
        <f t="shared" si="174"/>
        <v/>
      </c>
      <c r="C1809" s="143" t="str">
        <f>IF(A1809="","",IF(COUNTIF($B$2:B1808,B1809)&gt;0,"⚠ DUPLICATE","OK"))</f>
        <v/>
      </c>
      <c r="D1809" s="146" t="str">
        <f>IF($A1809="","",IF(ISNA(_xlfn.XLOOKUP(TRIM($A1809),MASTER_Workers!$B$2:$B$474,MASTER_Workers!$B$2:$B$600)),"Master Missing","OK"))</f>
        <v/>
      </c>
      <c r="E1809" s="146" t="str">
        <f>IF(A1809="","",IF(COUNTIF(Month_Engine!B:B,TRIM(J1809))&gt;0,"OK","Missing"))</f>
        <v/>
      </c>
      <c r="F1809" s="146" t="str">
        <f t="shared" si="175"/>
        <v/>
      </c>
      <c r="G1809" s="146" t="str">
        <f t="shared" si="176"/>
        <v/>
      </c>
      <c r="H1809" s="150" t="str">
        <f t="shared" si="171"/>
        <v/>
      </c>
      <c r="I1809" s="432"/>
      <c r="S1809" s="146" t="str">
        <f t="shared" si="172"/>
        <v/>
      </c>
    </row>
    <row r="1810" spans="1:19" x14ac:dyDescent="0.45">
      <c r="A1810" s="144" t="str">
        <f t="shared" si="173"/>
        <v/>
      </c>
      <c r="B1810" s="143" t="str">
        <f t="shared" si="174"/>
        <v/>
      </c>
      <c r="C1810" s="143" t="str">
        <f>IF(A1810="","",IF(COUNTIF($B$2:B1809,B1810)&gt;0,"⚠ DUPLICATE","OK"))</f>
        <v/>
      </c>
      <c r="D1810" s="146" t="str">
        <f>IF($A1810="","",IF(ISNA(_xlfn.XLOOKUP(TRIM($A1810),MASTER_Workers!$B$2:$B$474,MASTER_Workers!$B$2:$B$600)),"Master Missing","OK"))</f>
        <v/>
      </c>
      <c r="E1810" s="146" t="str">
        <f>IF(A1810="","",IF(COUNTIF(Month_Engine!B:B,TRIM(J1810))&gt;0,"OK","Missing"))</f>
        <v/>
      </c>
      <c r="F1810" s="146" t="str">
        <f t="shared" si="175"/>
        <v/>
      </c>
      <c r="G1810" s="146" t="str">
        <f t="shared" si="176"/>
        <v/>
      </c>
      <c r="H1810" s="150" t="str">
        <f t="shared" si="171"/>
        <v/>
      </c>
      <c r="I1810" s="432"/>
      <c r="S1810" s="146" t="str">
        <f t="shared" si="172"/>
        <v/>
      </c>
    </row>
    <row r="1811" spans="1:19" x14ac:dyDescent="0.45">
      <c r="A1811" s="144" t="str">
        <f t="shared" si="173"/>
        <v/>
      </c>
      <c r="B1811" s="143" t="str">
        <f t="shared" si="174"/>
        <v/>
      </c>
      <c r="C1811" s="143" t="str">
        <f>IF(A1811="","",IF(COUNTIF($B$2:B1810,B1811)&gt;0,"⚠ DUPLICATE","OK"))</f>
        <v/>
      </c>
      <c r="D1811" s="146" t="str">
        <f>IF($A1811="","",IF(ISNA(_xlfn.XLOOKUP(TRIM($A1811),MASTER_Workers!$B$2:$B$474,MASTER_Workers!$B$2:$B$600)),"Master Missing","OK"))</f>
        <v/>
      </c>
      <c r="E1811" s="146" t="str">
        <f>IF(A1811="","",IF(COUNTIF(Month_Engine!B:B,TRIM(J1811))&gt;0,"OK","Missing"))</f>
        <v/>
      </c>
      <c r="F1811" s="146" t="str">
        <f t="shared" si="175"/>
        <v/>
      </c>
      <c r="G1811" s="146" t="str">
        <f t="shared" si="176"/>
        <v/>
      </c>
      <c r="H1811" s="150" t="str">
        <f t="shared" si="171"/>
        <v/>
      </c>
      <c r="I1811" s="432"/>
      <c r="S1811" s="146" t="str">
        <f t="shared" si="172"/>
        <v/>
      </c>
    </row>
    <row r="1812" spans="1:19" x14ac:dyDescent="0.45">
      <c r="A1812" s="144" t="str">
        <f t="shared" si="173"/>
        <v/>
      </c>
      <c r="B1812" s="143" t="str">
        <f t="shared" si="174"/>
        <v/>
      </c>
      <c r="C1812" s="143" t="str">
        <f>IF(A1812="","",IF(COUNTIF($B$2:B1811,B1812)&gt;0,"⚠ DUPLICATE","OK"))</f>
        <v/>
      </c>
      <c r="D1812" s="146" t="str">
        <f>IF($A1812="","",IF(ISNA(_xlfn.XLOOKUP(TRIM($A1812),MASTER_Workers!$B$2:$B$474,MASTER_Workers!$B$2:$B$600)),"Master Missing","OK"))</f>
        <v/>
      </c>
      <c r="E1812" s="146" t="str">
        <f>IF(A1812="","",IF(COUNTIF(Month_Engine!B:B,TRIM(J1812))&gt;0,"OK","Missing"))</f>
        <v/>
      </c>
      <c r="F1812" s="146" t="str">
        <f t="shared" si="175"/>
        <v/>
      </c>
      <c r="G1812" s="146" t="str">
        <f t="shared" si="176"/>
        <v/>
      </c>
      <c r="H1812" s="150" t="str">
        <f t="shared" si="171"/>
        <v/>
      </c>
      <c r="I1812" s="432"/>
      <c r="S1812" s="146" t="str">
        <f t="shared" si="172"/>
        <v/>
      </c>
    </row>
    <row r="1813" spans="1:19" x14ac:dyDescent="0.45">
      <c r="A1813" s="144" t="str">
        <f t="shared" si="173"/>
        <v/>
      </c>
      <c r="B1813" s="143" t="str">
        <f t="shared" si="174"/>
        <v/>
      </c>
      <c r="C1813" s="143" t="str">
        <f>IF(A1813="","",IF(COUNTIF($B$2:B1812,B1813)&gt;0,"⚠ DUPLICATE","OK"))</f>
        <v/>
      </c>
      <c r="D1813" s="146" t="str">
        <f>IF($A1813="","",IF(ISNA(_xlfn.XLOOKUP(TRIM($A1813),MASTER_Workers!$B$2:$B$474,MASTER_Workers!$B$2:$B$600)),"Master Missing","OK"))</f>
        <v/>
      </c>
      <c r="E1813" s="146" t="str">
        <f>IF(A1813="","",IF(COUNTIF(Month_Engine!B:B,TRIM(J1813))&gt;0,"OK","Missing"))</f>
        <v/>
      </c>
      <c r="F1813" s="146" t="str">
        <f t="shared" si="175"/>
        <v/>
      </c>
      <c r="G1813" s="146" t="str">
        <f t="shared" si="176"/>
        <v/>
      </c>
      <c r="H1813" s="150" t="str">
        <f t="shared" si="171"/>
        <v/>
      </c>
      <c r="I1813" s="432"/>
      <c r="S1813" s="146" t="str">
        <f t="shared" si="172"/>
        <v/>
      </c>
    </row>
    <row r="1814" spans="1:19" x14ac:dyDescent="0.45">
      <c r="A1814" s="144" t="str">
        <f t="shared" si="173"/>
        <v/>
      </c>
      <c r="B1814" s="143" t="str">
        <f t="shared" si="174"/>
        <v/>
      </c>
      <c r="C1814" s="143" t="str">
        <f>IF(A1814="","",IF(COUNTIF($B$2:B1813,B1814)&gt;0,"⚠ DUPLICATE","OK"))</f>
        <v/>
      </c>
      <c r="D1814" s="146" t="str">
        <f>IF($A1814="","",IF(ISNA(_xlfn.XLOOKUP(TRIM($A1814),MASTER_Workers!$B$2:$B$474,MASTER_Workers!$B$2:$B$600)),"Master Missing","OK"))</f>
        <v/>
      </c>
      <c r="E1814" s="146" t="str">
        <f>IF(A1814="","",IF(COUNTIF(Month_Engine!B:B,TRIM(J1814))&gt;0,"OK","Missing"))</f>
        <v/>
      </c>
      <c r="F1814" s="146" t="str">
        <f t="shared" si="175"/>
        <v/>
      </c>
      <c r="G1814" s="146" t="str">
        <f t="shared" si="176"/>
        <v/>
      </c>
      <c r="H1814" s="150" t="str">
        <f t="shared" si="171"/>
        <v/>
      </c>
      <c r="I1814" s="432"/>
      <c r="S1814" s="146" t="str">
        <f t="shared" si="172"/>
        <v/>
      </c>
    </row>
    <row r="1815" spans="1:19" x14ac:dyDescent="0.45">
      <c r="A1815" s="144" t="str">
        <f t="shared" si="173"/>
        <v/>
      </c>
      <c r="B1815" s="143" t="str">
        <f t="shared" si="174"/>
        <v/>
      </c>
      <c r="C1815" s="143" t="str">
        <f>IF(A1815="","",IF(COUNTIF($B$2:B1814,B1815)&gt;0,"⚠ DUPLICATE","OK"))</f>
        <v/>
      </c>
      <c r="D1815" s="146" t="str">
        <f>IF($A1815="","",IF(ISNA(_xlfn.XLOOKUP(TRIM($A1815),MASTER_Workers!$B$2:$B$474,MASTER_Workers!$B$2:$B$600)),"Master Missing","OK"))</f>
        <v/>
      </c>
      <c r="E1815" s="146" t="str">
        <f>IF(A1815="","",IF(COUNTIF(Month_Engine!B:B,TRIM(J1815))&gt;0,"OK","Missing"))</f>
        <v/>
      </c>
      <c r="F1815" s="146" t="str">
        <f t="shared" si="175"/>
        <v/>
      </c>
      <c r="G1815" s="146" t="str">
        <f t="shared" si="176"/>
        <v/>
      </c>
      <c r="H1815" s="150" t="str">
        <f t="shared" si="171"/>
        <v/>
      </c>
      <c r="I1815" s="432"/>
      <c r="S1815" s="146" t="str">
        <f t="shared" si="172"/>
        <v/>
      </c>
    </row>
    <row r="1816" spans="1:19" x14ac:dyDescent="0.45">
      <c r="A1816" s="144" t="str">
        <f t="shared" si="173"/>
        <v/>
      </c>
      <c r="B1816" s="143" t="str">
        <f t="shared" si="174"/>
        <v/>
      </c>
      <c r="C1816" s="143" t="str">
        <f>IF(A1816="","",IF(COUNTIF($B$2:B1815,B1816)&gt;0,"⚠ DUPLICATE","OK"))</f>
        <v/>
      </c>
      <c r="D1816" s="146" t="str">
        <f>IF($A1816="","",IF(ISNA(_xlfn.XLOOKUP(TRIM($A1816),MASTER_Workers!$B$2:$B$474,MASTER_Workers!$B$2:$B$600)),"Master Missing","OK"))</f>
        <v/>
      </c>
      <c r="E1816" s="146" t="str">
        <f>IF(A1816="","",IF(COUNTIF(Month_Engine!B:B,TRIM(J1816))&gt;0,"OK","Missing"))</f>
        <v/>
      </c>
      <c r="F1816" s="146" t="str">
        <f t="shared" si="175"/>
        <v/>
      </c>
      <c r="G1816" s="146" t="str">
        <f t="shared" si="176"/>
        <v/>
      </c>
      <c r="H1816" s="150" t="str">
        <f t="shared" si="171"/>
        <v/>
      </c>
      <c r="I1816" s="432"/>
      <c r="S1816" s="146" t="str">
        <f t="shared" si="172"/>
        <v/>
      </c>
    </row>
    <row r="1817" spans="1:19" x14ac:dyDescent="0.45">
      <c r="A1817" s="144" t="str">
        <f t="shared" si="173"/>
        <v/>
      </c>
      <c r="B1817" s="143" t="str">
        <f t="shared" si="174"/>
        <v/>
      </c>
      <c r="C1817" s="143" t="str">
        <f>IF(A1817="","",IF(COUNTIF($B$2:B1816,B1817)&gt;0,"⚠ DUPLICATE","OK"))</f>
        <v/>
      </c>
      <c r="D1817" s="146" t="str">
        <f>IF($A1817="","",IF(ISNA(_xlfn.XLOOKUP(TRIM($A1817),MASTER_Workers!$B$2:$B$474,MASTER_Workers!$B$2:$B$600)),"Master Missing","OK"))</f>
        <v/>
      </c>
      <c r="E1817" s="146" t="str">
        <f>IF(A1817="","",IF(COUNTIF(Month_Engine!B:B,TRIM(J1817))&gt;0,"OK","Missing"))</f>
        <v/>
      </c>
      <c r="F1817" s="146" t="str">
        <f t="shared" si="175"/>
        <v/>
      </c>
      <c r="G1817" s="146" t="str">
        <f t="shared" si="176"/>
        <v/>
      </c>
      <c r="H1817" s="150" t="str">
        <f t="shared" si="171"/>
        <v/>
      </c>
      <c r="I1817" s="432"/>
      <c r="S1817" s="146" t="str">
        <f t="shared" si="172"/>
        <v/>
      </c>
    </row>
    <row r="1818" spans="1:19" x14ac:dyDescent="0.45">
      <c r="A1818" s="144" t="str">
        <f t="shared" si="173"/>
        <v/>
      </c>
      <c r="B1818" s="143" t="str">
        <f t="shared" si="174"/>
        <v/>
      </c>
      <c r="C1818" s="143" t="str">
        <f>IF(A1818="","",IF(COUNTIF($B$2:B1817,B1818)&gt;0,"⚠ DUPLICATE","OK"))</f>
        <v/>
      </c>
      <c r="D1818" s="146" t="str">
        <f>IF($A1818="","",IF(ISNA(_xlfn.XLOOKUP(TRIM($A1818),MASTER_Workers!$B$2:$B$474,MASTER_Workers!$B$2:$B$600)),"Master Missing","OK"))</f>
        <v/>
      </c>
      <c r="E1818" s="146" t="str">
        <f>IF(A1818="","",IF(COUNTIF(Month_Engine!B:B,TRIM(J1818))&gt;0,"OK","Missing"))</f>
        <v/>
      </c>
      <c r="F1818" s="146" t="str">
        <f t="shared" si="175"/>
        <v/>
      </c>
      <c r="G1818" s="146" t="str">
        <f t="shared" si="176"/>
        <v/>
      </c>
      <c r="H1818" s="150" t="str">
        <f t="shared" si="171"/>
        <v/>
      </c>
      <c r="I1818" s="432"/>
      <c r="S1818" s="146" t="str">
        <f t="shared" si="172"/>
        <v/>
      </c>
    </row>
    <row r="1819" spans="1:19" x14ac:dyDescent="0.45">
      <c r="A1819" s="144" t="str">
        <f t="shared" si="173"/>
        <v/>
      </c>
      <c r="B1819" s="143" t="str">
        <f t="shared" si="174"/>
        <v/>
      </c>
      <c r="C1819" s="143" t="str">
        <f>IF(A1819="","",IF(COUNTIF($B$2:B1818,B1819)&gt;0,"⚠ DUPLICATE","OK"))</f>
        <v/>
      </c>
      <c r="D1819" s="146" t="str">
        <f>IF($A1819="","",IF(ISNA(_xlfn.XLOOKUP(TRIM($A1819),MASTER_Workers!$B$2:$B$474,MASTER_Workers!$B$2:$B$600)),"Master Missing","OK"))</f>
        <v/>
      </c>
      <c r="E1819" s="146" t="str">
        <f>IF(A1819="","",IF(COUNTIF(Month_Engine!B:B,TRIM(J1819))&gt;0,"OK","Missing"))</f>
        <v/>
      </c>
      <c r="F1819" s="146" t="str">
        <f t="shared" si="175"/>
        <v/>
      </c>
      <c r="G1819" s="146" t="str">
        <f t="shared" si="176"/>
        <v/>
      </c>
      <c r="H1819" s="150" t="str">
        <f t="shared" si="171"/>
        <v/>
      </c>
      <c r="I1819" s="432"/>
      <c r="S1819" s="146" t="str">
        <f t="shared" si="172"/>
        <v/>
      </c>
    </row>
    <row r="1820" spans="1:19" x14ac:dyDescent="0.45">
      <c r="A1820" s="144" t="str">
        <f t="shared" si="173"/>
        <v/>
      </c>
      <c r="B1820" s="143" t="str">
        <f t="shared" si="174"/>
        <v/>
      </c>
      <c r="C1820" s="143" t="str">
        <f>IF(A1820="","",IF(COUNTIF($B$2:B1819,B1820)&gt;0,"⚠ DUPLICATE","OK"))</f>
        <v/>
      </c>
      <c r="D1820" s="146" t="str">
        <f>IF($A1820="","",IF(ISNA(_xlfn.XLOOKUP(TRIM($A1820),MASTER_Workers!$B$2:$B$474,MASTER_Workers!$B$2:$B$600)),"Master Missing","OK"))</f>
        <v/>
      </c>
      <c r="E1820" s="146" t="str">
        <f>IF(A1820="","",IF(COUNTIF(Month_Engine!B:B,TRIM(J1820))&gt;0,"OK","Missing"))</f>
        <v/>
      </c>
      <c r="F1820" s="146" t="str">
        <f t="shared" si="175"/>
        <v/>
      </c>
      <c r="G1820" s="146" t="str">
        <f t="shared" si="176"/>
        <v/>
      </c>
      <c r="H1820" s="150" t="str">
        <f t="shared" si="171"/>
        <v/>
      </c>
      <c r="I1820" s="432"/>
      <c r="S1820" s="146" t="str">
        <f t="shared" si="172"/>
        <v/>
      </c>
    </row>
    <row r="1821" spans="1:19" x14ac:dyDescent="0.45">
      <c r="A1821" s="144" t="str">
        <f t="shared" si="173"/>
        <v/>
      </c>
      <c r="B1821" s="143" t="str">
        <f t="shared" si="174"/>
        <v/>
      </c>
      <c r="C1821" s="143" t="str">
        <f>IF(A1821="","",IF(COUNTIF($B$2:B1820,B1821)&gt;0,"⚠ DUPLICATE","OK"))</f>
        <v/>
      </c>
      <c r="D1821" s="146" t="str">
        <f>IF($A1821="","",IF(ISNA(_xlfn.XLOOKUP(TRIM($A1821),MASTER_Workers!$B$2:$B$474,MASTER_Workers!$B$2:$B$600)),"Master Missing","OK"))</f>
        <v/>
      </c>
      <c r="E1821" s="146" t="str">
        <f>IF(A1821="","",IF(COUNTIF(Month_Engine!B:B,TRIM(J1821))&gt;0,"OK","Missing"))</f>
        <v/>
      </c>
      <c r="F1821" s="146" t="str">
        <f t="shared" si="175"/>
        <v/>
      </c>
      <c r="G1821" s="146" t="str">
        <f t="shared" si="176"/>
        <v/>
      </c>
      <c r="H1821" s="150" t="str">
        <f t="shared" si="171"/>
        <v/>
      </c>
      <c r="I1821" s="432"/>
      <c r="S1821" s="146" t="str">
        <f t="shared" si="172"/>
        <v/>
      </c>
    </row>
    <row r="1822" spans="1:19" x14ac:dyDescent="0.45">
      <c r="A1822" s="144" t="str">
        <f t="shared" si="173"/>
        <v/>
      </c>
      <c r="B1822" s="143" t="str">
        <f t="shared" si="174"/>
        <v/>
      </c>
      <c r="C1822" s="143" t="str">
        <f>IF(A1822="","",IF(COUNTIF($B$2:B1821,B1822)&gt;0,"⚠ DUPLICATE","OK"))</f>
        <v/>
      </c>
      <c r="D1822" s="146" t="str">
        <f>IF($A1822="","",IF(ISNA(_xlfn.XLOOKUP(TRIM($A1822),MASTER_Workers!$B$2:$B$474,MASTER_Workers!$B$2:$B$600)),"Master Missing","OK"))</f>
        <v/>
      </c>
      <c r="E1822" s="146" t="str">
        <f>IF(A1822="","",IF(COUNTIF(Month_Engine!B:B,TRIM(J1822))&gt;0,"OK","Missing"))</f>
        <v/>
      </c>
      <c r="F1822" s="146" t="str">
        <f t="shared" si="175"/>
        <v/>
      </c>
      <c r="G1822" s="146" t="str">
        <f t="shared" si="176"/>
        <v/>
      </c>
      <c r="H1822" s="150" t="str">
        <f t="shared" si="171"/>
        <v/>
      </c>
      <c r="I1822" s="432"/>
      <c r="S1822" s="146" t="str">
        <f t="shared" si="172"/>
        <v/>
      </c>
    </row>
    <row r="1823" spans="1:19" x14ac:dyDescent="0.45">
      <c r="A1823" s="144" t="str">
        <f t="shared" si="173"/>
        <v/>
      </c>
      <c r="B1823" s="143" t="str">
        <f t="shared" si="174"/>
        <v/>
      </c>
      <c r="C1823" s="143" t="str">
        <f>IF(A1823="","",IF(COUNTIF($B$2:B1822,B1823)&gt;0,"⚠ DUPLICATE","OK"))</f>
        <v/>
      </c>
      <c r="D1823" s="146" t="str">
        <f>IF($A1823="","",IF(ISNA(_xlfn.XLOOKUP(TRIM($A1823),MASTER_Workers!$B$2:$B$474,MASTER_Workers!$B$2:$B$600)),"Master Missing","OK"))</f>
        <v/>
      </c>
      <c r="E1823" s="146" t="str">
        <f>IF(A1823="","",IF(COUNTIF(Month_Engine!B:B,TRIM(J1823))&gt;0,"OK","Missing"))</f>
        <v/>
      </c>
      <c r="F1823" s="146" t="str">
        <f t="shared" si="175"/>
        <v/>
      </c>
      <c r="G1823" s="146" t="str">
        <f t="shared" si="176"/>
        <v/>
      </c>
      <c r="H1823" s="150" t="str">
        <f t="shared" si="171"/>
        <v/>
      </c>
      <c r="I1823" s="432"/>
      <c r="S1823" s="146" t="str">
        <f t="shared" si="172"/>
        <v/>
      </c>
    </row>
    <row r="1824" spans="1:19" x14ac:dyDescent="0.45">
      <c r="A1824" s="144" t="str">
        <f t="shared" si="173"/>
        <v/>
      </c>
      <c r="B1824" s="143" t="str">
        <f t="shared" si="174"/>
        <v/>
      </c>
      <c r="C1824" s="143" t="str">
        <f>IF(A1824="","",IF(COUNTIF($B$2:B1823,B1824)&gt;0,"⚠ DUPLICATE","OK"))</f>
        <v/>
      </c>
      <c r="D1824" s="146" t="str">
        <f>IF($A1824="","",IF(ISNA(_xlfn.XLOOKUP(TRIM($A1824),MASTER_Workers!$B$2:$B$474,MASTER_Workers!$B$2:$B$600)),"Master Missing","OK"))</f>
        <v/>
      </c>
      <c r="E1824" s="146" t="str">
        <f>IF(A1824="","",IF(COUNTIF(Month_Engine!B:B,TRIM(J1824))&gt;0,"OK","Missing"))</f>
        <v/>
      </c>
      <c r="F1824" s="146" t="str">
        <f t="shared" si="175"/>
        <v/>
      </c>
      <c r="G1824" s="146" t="str">
        <f t="shared" si="176"/>
        <v/>
      </c>
      <c r="H1824" s="150" t="str">
        <f t="shared" si="171"/>
        <v/>
      </c>
      <c r="I1824" s="432"/>
      <c r="S1824" s="146" t="str">
        <f t="shared" si="172"/>
        <v/>
      </c>
    </row>
    <row r="1825" spans="1:19" x14ac:dyDescent="0.45">
      <c r="A1825" s="144" t="str">
        <f t="shared" si="173"/>
        <v/>
      </c>
      <c r="B1825" s="143" t="str">
        <f t="shared" si="174"/>
        <v/>
      </c>
      <c r="C1825" s="143" t="str">
        <f>IF(A1825="","",IF(COUNTIF($B$2:B1824,B1825)&gt;0,"⚠ DUPLICATE","OK"))</f>
        <v/>
      </c>
      <c r="D1825" s="146" t="str">
        <f>IF($A1825="","",IF(ISNA(_xlfn.XLOOKUP(TRIM($A1825),MASTER_Workers!$B$2:$B$474,MASTER_Workers!$B$2:$B$600)),"Master Missing","OK"))</f>
        <v/>
      </c>
      <c r="E1825" s="146" t="str">
        <f>IF(A1825="","",IF(COUNTIF(Month_Engine!B:B,TRIM(J1825))&gt;0,"OK","Missing"))</f>
        <v/>
      </c>
      <c r="F1825" s="146" t="str">
        <f t="shared" si="175"/>
        <v/>
      </c>
      <c r="G1825" s="146" t="str">
        <f t="shared" si="176"/>
        <v/>
      </c>
      <c r="H1825" s="150" t="str">
        <f t="shared" si="171"/>
        <v/>
      </c>
      <c r="I1825" s="432"/>
      <c r="S1825" s="146" t="str">
        <f t="shared" si="172"/>
        <v/>
      </c>
    </row>
    <row r="1826" spans="1:19" x14ac:dyDescent="0.45">
      <c r="A1826" s="144" t="str">
        <f t="shared" si="173"/>
        <v/>
      </c>
      <c r="B1826" s="143" t="str">
        <f t="shared" si="174"/>
        <v/>
      </c>
      <c r="C1826" s="143" t="str">
        <f>IF(A1826="","",IF(COUNTIF($B$2:B1825,B1826)&gt;0,"⚠ DUPLICATE","OK"))</f>
        <v/>
      </c>
      <c r="D1826" s="146" t="str">
        <f>IF($A1826="","",IF(ISNA(_xlfn.XLOOKUP(TRIM($A1826),MASTER_Workers!$B$2:$B$474,MASTER_Workers!$B$2:$B$600)),"Master Missing","OK"))</f>
        <v/>
      </c>
      <c r="E1826" s="146" t="str">
        <f>IF(A1826="","",IF(COUNTIF(Month_Engine!B:B,TRIM(J1826))&gt;0,"OK","Missing"))</f>
        <v/>
      </c>
      <c r="F1826" s="146" t="str">
        <f t="shared" si="175"/>
        <v/>
      </c>
      <c r="G1826" s="146" t="str">
        <f t="shared" si="176"/>
        <v/>
      </c>
      <c r="H1826" s="150" t="str">
        <f t="shared" si="171"/>
        <v/>
      </c>
      <c r="I1826" s="432"/>
      <c r="S1826" s="146" t="str">
        <f t="shared" si="172"/>
        <v/>
      </c>
    </row>
    <row r="1827" spans="1:19" x14ac:dyDescent="0.45">
      <c r="A1827" s="144" t="str">
        <f t="shared" si="173"/>
        <v/>
      </c>
      <c r="B1827" s="143" t="str">
        <f t="shared" si="174"/>
        <v/>
      </c>
      <c r="C1827" s="143" t="str">
        <f>IF(A1827="","",IF(COUNTIF($B$2:B1826,B1827)&gt;0,"⚠ DUPLICATE","OK"))</f>
        <v/>
      </c>
      <c r="D1827" s="146" t="str">
        <f>IF($A1827="","",IF(ISNA(_xlfn.XLOOKUP(TRIM($A1827),MASTER_Workers!$B$2:$B$474,MASTER_Workers!$B$2:$B$600)),"Master Missing","OK"))</f>
        <v/>
      </c>
      <c r="E1827" s="146" t="str">
        <f>IF(A1827="","",IF(COUNTIF(Month_Engine!B:B,TRIM(J1827))&gt;0,"OK","Missing"))</f>
        <v/>
      </c>
      <c r="F1827" s="146" t="str">
        <f t="shared" si="175"/>
        <v/>
      </c>
      <c r="G1827" s="146" t="str">
        <f t="shared" si="176"/>
        <v/>
      </c>
      <c r="H1827" s="150" t="str">
        <f t="shared" si="171"/>
        <v/>
      </c>
      <c r="I1827" s="432"/>
      <c r="S1827" s="146" t="str">
        <f t="shared" si="172"/>
        <v/>
      </c>
    </row>
    <row r="1828" spans="1:19" x14ac:dyDescent="0.45">
      <c r="A1828" s="144" t="str">
        <f t="shared" si="173"/>
        <v/>
      </c>
      <c r="B1828" s="143" t="str">
        <f t="shared" si="174"/>
        <v/>
      </c>
      <c r="C1828" s="143" t="str">
        <f>IF(A1828="","",IF(COUNTIF($B$2:B1827,B1828)&gt;0,"⚠ DUPLICATE","OK"))</f>
        <v/>
      </c>
      <c r="D1828" s="146" t="str">
        <f>IF($A1828="","",IF(ISNA(_xlfn.XLOOKUP(TRIM($A1828),MASTER_Workers!$B$2:$B$474,MASTER_Workers!$B$2:$B$600)),"Master Missing","OK"))</f>
        <v/>
      </c>
      <c r="E1828" s="146" t="str">
        <f>IF(A1828="","",IF(COUNTIF(Month_Engine!B:B,TRIM(J1828))&gt;0,"OK","Missing"))</f>
        <v/>
      </c>
      <c r="F1828" s="146" t="str">
        <f t="shared" si="175"/>
        <v/>
      </c>
      <c r="G1828" s="146" t="str">
        <f t="shared" si="176"/>
        <v/>
      </c>
      <c r="H1828" s="150" t="str">
        <f t="shared" si="171"/>
        <v/>
      </c>
      <c r="I1828" s="432"/>
      <c r="S1828" s="146" t="str">
        <f t="shared" si="172"/>
        <v/>
      </c>
    </row>
    <row r="1829" spans="1:19" x14ac:dyDescent="0.45">
      <c r="A1829" s="144" t="str">
        <f t="shared" si="173"/>
        <v/>
      </c>
      <c r="B1829" s="143" t="str">
        <f t="shared" si="174"/>
        <v/>
      </c>
      <c r="C1829" s="143" t="str">
        <f>IF(A1829="","",IF(COUNTIF($B$2:B1828,B1829)&gt;0,"⚠ DUPLICATE","OK"))</f>
        <v/>
      </c>
      <c r="D1829" s="146" t="str">
        <f>IF($A1829="","",IF(ISNA(_xlfn.XLOOKUP(TRIM($A1829),MASTER_Workers!$B$2:$B$474,MASTER_Workers!$B$2:$B$600)),"Master Missing","OK"))</f>
        <v/>
      </c>
      <c r="E1829" s="146" t="str">
        <f>IF(A1829="","",IF(COUNTIF(Month_Engine!B:B,TRIM(J1829))&gt;0,"OK","Missing"))</f>
        <v/>
      </c>
      <c r="F1829" s="146" t="str">
        <f t="shared" si="175"/>
        <v/>
      </c>
      <c r="G1829" s="146" t="str">
        <f t="shared" si="176"/>
        <v/>
      </c>
      <c r="H1829" s="150" t="str">
        <f t="shared" si="171"/>
        <v/>
      </c>
      <c r="I1829" s="432"/>
      <c r="S1829" s="146" t="str">
        <f t="shared" si="172"/>
        <v/>
      </c>
    </row>
    <row r="1830" spans="1:19" x14ac:dyDescent="0.45">
      <c r="A1830" s="144" t="str">
        <f t="shared" si="173"/>
        <v/>
      </c>
      <c r="B1830" s="143" t="str">
        <f t="shared" si="174"/>
        <v/>
      </c>
      <c r="C1830" s="143" t="str">
        <f>IF(A1830="","",IF(COUNTIF($B$2:B1829,B1830)&gt;0,"⚠ DUPLICATE","OK"))</f>
        <v/>
      </c>
      <c r="D1830" s="146" t="str">
        <f>IF($A1830="","",IF(ISNA(_xlfn.XLOOKUP(TRIM($A1830),MASTER_Workers!$B$2:$B$474,MASTER_Workers!$B$2:$B$600)),"Master Missing","OK"))</f>
        <v/>
      </c>
      <c r="E1830" s="146" t="str">
        <f>IF(A1830="","",IF(COUNTIF(Month_Engine!B:B,TRIM(J1830))&gt;0,"OK","Missing"))</f>
        <v/>
      </c>
      <c r="F1830" s="146" t="str">
        <f t="shared" si="175"/>
        <v/>
      </c>
      <c r="G1830" s="146" t="str">
        <f t="shared" si="176"/>
        <v/>
      </c>
      <c r="H1830" s="150" t="str">
        <f t="shared" si="171"/>
        <v/>
      </c>
      <c r="I1830" s="432"/>
      <c r="S1830" s="146" t="str">
        <f t="shared" si="172"/>
        <v/>
      </c>
    </row>
    <row r="1831" spans="1:19" x14ac:dyDescent="0.45">
      <c r="A1831" s="144" t="str">
        <f t="shared" si="173"/>
        <v/>
      </c>
      <c r="B1831" s="143" t="str">
        <f t="shared" si="174"/>
        <v/>
      </c>
      <c r="C1831" s="143" t="str">
        <f>IF(A1831="","",IF(COUNTIF($B$2:B1830,B1831)&gt;0,"⚠ DUPLICATE","OK"))</f>
        <v/>
      </c>
      <c r="D1831" s="146" t="str">
        <f>IF($A1831="","",IF(ISNA(_xlfn.XLOOKUP(TRIM($A1831),MASTER_Workers!$B$2:$B$474,MASTER_Workers!$B$2:$B$600)),"Master Missing","OK"))</f>
        <v/>
      </c>
      <c r="E1831" s="146" t="str">
        <f>IF(A1831="","",IF(COUNTIF(Month_Engine!B:B,TRIM(J1831))&gt;0,"OK","Missing"))</f>
        <v/>
      </c>
      <c r="F1831" s="146" t="str">
        <f t="shared" si="175"/>
        <v/>
      </c>
      <c r="G1831" s="146" t="str">
        <f t="shared" si="176"/>
        <v/>
      </c>
      <c r="H1831" s="150" t="str">
        <f t="shared" si="171"/>
        <v/>
      </c>
      <c r="I1831" s="432"/>
      <c r="S1831" s="146" t="str">
        <f t="shared" si="172"/>
        <v/>
      </c>
    </row>
    <row r="1832" spans="1:19" x14ac:dyDescent="0.45">
      <c r="A1832" s="144" t="str">
        <f t="shared" si="173"/>
        <v/>
      </c>
      <c r="B1832" s="143" t="str">
        <f t="shared" si="174"/>
        <v/>
      </c>
      <c r="C1832" s="143" t="str">
        <f>IF(A1832="","",IF(COUNTIF($B$2:B1831,B1832)&gt;0,"⚠ DUPLICATE","OK"))</f>
        <v/>
      </c>
      <c r="D1832" s="146" t="str">
        <f>IF($A1832="","",IF(ISNA(_xlfn.XLOOKUP(TRIM($A1832),MASTER_Workers!$B$2:$B$474,MASTER_Workers!$B$2:$B$600)),"Master Missing","OK"))</f>
        <v/>
      </c>
      <c r="E1832" s="146" t="str">
        <f>IF(A1832="","",IF(COUNTIF(Month_Engine!B:B,TRIM(J1832))&gt;0,"OK","Missing"))</f>
        <v/>
      </c>
      <c r="F1832" s="146" t="str">
        <f t="shared" si="175"/>
        <v/>
      </c>
      <c r="G1832" s="146" t="str">
        <f t="shared" si="176"/>
        <v/>
      </c>
      <c r="H1832" s="150" t="str">
        <f t="shared" si="171"/>
        <v/>
      </c>
      <c r="I1832" s="432"/>
      <c r="S1832" s="146" t="str">
        <f t="shared" si="172"/>
        <v/>
      </c>
    </row>
    <row r="1833" spans="1:19" x14ac:dyDescent="0.45">
      <c r="A1833" s="144" t="str">
        <f t="shared" si="173"/>
        <v/>
      </c>
      <c r="B1833" s="143" t="str">
        <f t="shared" si="174"/>
        <v/>
      </c>
      <c r="C1833" s="143" t="str">
        <f>IF(A1833="","",IF(COUNTIF($B$2:B1832,B1833)&gt;0,"⚠ DUPLICATE","OK"))</f>
        <v/>
      </c>
      <c r="D1833" s="146" t="str">
        <f>IF($A1833="","",IF(ISNA(_xlfn.XLOOKUP(TRIM($A1833),MASTER_Workers!$B$2:$B$474,MASTER_Workers!$B$2:$B$600)),"Master Missing","OK"))</f>
        <v/>
      </c>
      <c r="E1833" s="146" t="str">
        <f>IF(A1833="","",IF(COUNTIF(Month_Engine!B:B,TRIM(J1833))&gt;0,"OK","Missing"))</f>
        <v/>
      </c>
      <c r="F1833" s="146" t="str">
        <f t="shared" si="175"/>
        <v/>
      </c>
      <c r="G1833" s="146" t="str">
        <f t="shared" si="176"/>
        <v/>
      </c>
      <c r="H1833" s="150" t="str">
        <f t="shared" si="171"/>
        <v/>
      </c>
      <c r="I1833" s="432"/>
      <c r="S1833" s="146" t="str">
        <f t="shared" si="172"/>
        <v/>
      </c>
    </row>
    <row r="1834" spans="1:19" x14ac:dyDescent="0.45">
      <c r="A1834" s="144" t="str">
        <f t="shared" si="173"/>
        <v/>
      </c>
      <c r="B1834" s="143" t="str">
        <f t="shared" si="174"/>
        <v/>
      </c>
      <c r="C1834" s="143" t="str">
        <f>IF(A1834="","",IF(COUNTIF($B$2:B1833,B1834)&gt;0,"⚠ DUPLICATE","OK"))</f>
        <v/>
      </c>
      <c r="D1834" s="146" t="str">
        <f>IF($A1834="","",IF(ISNA(_xlfn.XLOOKUP(TRIM($A1834),MASTER_Workers!$B$2:$B$474,MASTER_Workers!$B$2:$B$600)),"Master Missing","OK"))</f>
        <v/>
      </c>
      <c r="E1834" s="146" t="str">
        <f>IF(A1834="","",IF(COUNTIF(Month_Engine!B:B,TRIM(J1834))&gt;0,"OK","Missing"))</f>
        <v/>
      </c>
      <c r="F1834" s="146" t="str">
        <f t="shared" si="175"/>
        <v/>
      </c>
      <c r="G1834" s="146" t="str">
        <f t="shared" si="176"/>
        <v/>
      </c>
      <c r="H1834" s="150" t="str">
        <f t="shared" si="171"/>
        <v/>
      </c>
      <c r="I1834" s="432"/>
      <c r="S1834" s="146" t="str">
        <f t="shared" si="172"/>
        <v/>
      </c>
    </row>
    <row r="1835" spans="1:19" x14ac:dyDescent="0.45">
      <c r="A1835" s="144" t="str">
        <f t="shared" si="173"/>
        <v/>
      </c>
      <c r="B1835" s="143" t="str">
        <f t="shared" si="174"/>
        <v/>
      </c>
      <c r="C1835" s="143" t="str">
        <f>IF(A1835="","",IF(COUNTIF($B$2:B1834,B1835)&gt;0,"⚠ DUPLICATE","OK"))</f>
        <v/>
      </c>
      <c r="D1835" s="146" t="str">
        <f>IF($A1835="","",IF(ISNA(_xlfn.XLOOKUP(TRIM($A1835),MASTER_Workers!$B$2:$B$474,MASTER_Workers!$B$2:$B$600)),"Master Missing","OK"))</f>
        <v/>
      </c>
      <c r="E1835" s="146" t="str">
        <f>IF(A1835="","",IF(COUNTIF(Month_Engine!B:B,TRIM(J1835))&gt;0,"OK","Missing"))</f>
        <v/>
      </c>
      <c r="F1835" s="146" t="str">
        <f t="shared" si="175"/>
        <v/>
      </c>
      <c r="G1835" s="146" t="str">
        <f t="shared" si="176"/>
        <v/>
      </c>
      <c r="H1835" s="150" t="str">
        <f t="shared" si="171"/>
        <v/>
      </c>
      <c r="I1835" s="432"/>
      <c r="S1835" s="146" t="str">
        <f t="shared" si="172"/>
        <v/>
      </c>
    </row>
    <row r="1836" spans="1:19" x14ac:dyDescent="0.45">
      <c r="A1836" s="144" t="str">
        <f t="shared" si="173"/>
        <v/>
      </c>
      <c r="B1836" s="143" t="str">
        <f t="shared" si="174"/>
        <v/>
      </c>
      <c r="C1836" s="143" t="str">
        <f>IF(A1836="","",IF(COUNTIF($B$2:B1835,B1836)&gt;0,"⚠ DUPLICATE","OK"))</f>
        <v/>
      </c>
      <c r="D1836" s="146" t="str">
        <f>IF($A1836="","",IF(ISNA(_xlfn.XLOOKUP(TRIM($A1836),MASTER_Workers!$B$2:$B$474,MASTER_Workers!$B$2:$B$600)),"Master Missing","OK"))</f>
        <v/>
      </c>
      <c r="E1836" s="146" t="str">
        <f>IF(A1836="","",IF(COUNTIF(Month_Engine!B:B,TRIM(J1836))&gt;0,"OK","Missing"))</f>
        <v/>
      </c>
      <c r="F1836" s="146" t="str">
        <f t="shared" si="175"/>
        <v/>
      </c>
      <c r="G1836" s="146" t="str">
        <f t="shared" si="176"/>
        <v/>
      </c>
      <c r="H1836" s="150" t="str">
        <f t="shared" si="171"/>
        <v/>
      </c>
      <c r="I1836" s="432"/>
      <c r="S1836" s="146" t="str">
        <f t="shared" si="172"/>
        <v/>
      </c>
    </row>
    <row r="1837" spans="1:19" x14ac:dyDescent="0.45">
      <c r="A1837" s="144" t="str">
        <f t="shared" si="173"/>
        <v/>
      </c>
      <c r="B1837" s="143" t="str">
        <f t="shared" si="174"/>
        <v/>
      </c>
      <c r="C1837" s="143" t="str">
        <f>IF(A1837="","",IF(COUNTIF($B$2:B1836,B1837)&gt;0,"⚠ DUPLICATE","OK"))</f>
        <v/>
      </c>
      <c r="D1837" s="146" t="str">
        <f>IF($A1837="","",IF(ISNA(_xlfn.XLOOKUP(TRIM($A1837),MASTER_Workers!$B$2:$B$474,MASTER_Workers!$B$2:$B$600)),"Master Missing","OK"))</f>
        <v/>
      </c>
      <c r="E1837" s="146" t="str">
        <f>IF(A1837="","",IF(COUNTIF(Month_Engine!B:B,TRIM(J1837))&gt;0,"OK","Missing"))</f>
        <v/>
      </c>
      <c r="F1837" s="146" t="str">
        <f t="shared" si="175"/>
        <v/>
      </c>
      <c r="G1837" s="146" t="str">
        <f t="shared" si="176"/>
        <v/>
      </c>
      <c r="H1837" s="150" t="str">
        <f t="shared" si="171"/>
        <v/>
      </c>
      <c r="I1837" s="432"/>
      <c r="S1837" s="146" t="str">
        <f t="shared" si="172"/>
        <v/>
      </c>
    </row>
    <row r="1838" spans="1:19" x14ac:dyDescent="0.45">
      <c r="A1838" s="144" t="str">
        <f t="shared" si="173"/>
        <v/>
      </c>
      <c r="B1838" s="143" t="str">
        <f t="shared" si="174"/>
        <v/>
      </c>
      <c r="C1838" s="143" t="str">
        <f>IF(A1838="","",IF(COUNTIF($B$2:B1837,B1838)&gt;0,"⚠ DUPLICATE","OK"))</f>
        <v/>
      </c>
      <c r="D1838" s="146" t="str">
        <f>IF($A1838="","",IF(ISNA(_xlfn.XLOOKUP(TRIM($A1838),MASTER_Workers!$B$2:$B$474,MASTER_Workers!$B$2:$B$600)),"Master Missing","OK"))</f>
        <v/>
      </c>
      <c r="E1838" s="146" t="str">
        <f>IF(A1838="","",IF(COUNTIF(Month_Engine!B:B,TRIM(J1838))&gt;0,"OK","Missing"))</f>
        <v/>
      </c>
      <c r="F1838" s="146" t="str">
        <f t="shared" si="175"/>
        <v/>
      </c>
      <c r="G1838" s="146" t="str">
        <f t="shared" si="176"/>
        <v/>
      </c>
      <c r="H1838" s="150" t="str">
        <f t="shared" si="171"/>
        <v/>
      </c>
      <c r="I1838" s="432"/>
      <c r="S1838" s="146" t="str">
        <f t="shared" si="172"/>
        <v/>
      </c>
    </row>
    <row r="1839" spans="1:19" x14ac:dyDescent="0.45">
      <c r="A1839" s="144" t="str">
        <f t="shared" si="173"/>
        <v/>
      </c>
      <c r="B1839" s="143" t="str">
        <f t="shared" si="174"/>
        <v/>
      </c>
      <c r="C1839" s="143" t="str">
        <f>IF(A1839="","",IF(COUNTIF($B$2:B1838,B1839)&gt;0,"⚠ DUPLICATE","OK"))</f>
        <v/>
      </c>
      <c r="D1839" s="146" t="str">
        <f>IF($A1839="","",IF(ISNA(_xlfn.XLOOKUP(TRIM($A1839),MASTER_Workers!$B$2:$B$474,MASTER_Workers!$B$2:$B$600)),"Master Missing","OK"))</f>
        <v/>
      </c>
      <c r="E1839" s="146" t="str">
        <f>IF(A1839="","",IF(COUNTIF(Month_Engine!B:B,TRIM(J1839))&gt;0,"OK","Missing"))</f>
        <v/>
      </c>
      <c r="F1839" s="146" t="str">
        <f t="shared" si="175"/>
        <v/>
      </c>
      <c r="G1839" s="146" t="str">
        <f t="shared" si="176"/>
        <v/>
      </c>
      <c r="H1839" s="150" t="str">
        <f t="shared" si="171"/>
        <v/>
      </c>
      <c r="I1839" s="432"/>
      <c r="S1839" s="146" t="str">
        <f t="shared" si="172"/>
        <v/>
      </c>
    </row>
    <row r="1840" spans="1:19" x14ac:dyDescent="0.45">
      <c r="A1840" s="144" t="str">
        <f t="shared" si="173"/>
        <v/>
      </c>
      <c r="B1840" s="143" t="str">
        <f t="shared" si="174"/>
        <v/>
      </c>
      <c r="C1840" s="143" t="str">
        <f>IF(A1840="","",IF(COUNTIF($B$2:B1839,B1840)&gt;0,"⚠ DUPLICATE","OK"))</f>
        <v/>
      </c>
      <c r="D1840" s="146" t="str">
        <f>IF($A1840="","",IF(ISNA(_xlfn.XLOOKUP(TRIM($A1840),MASTER_Workers!$B$2:$B$474,MASTER_Workers!$B$2:$B$600)),"Master Missing","OK"))</f>
        <v/>
      </c>
      <c r="E1840" s="146" t="str">
        <f>IF(A1840="","",IF(COUNTIF(Month_Engine!B:B,TRIM(J1840))&gt;0,"OK","Missing"))</f>
        <v/>
      </c>
      <c r="F1840" s="146" t="str">
        <f t="shared" si="175"/>
        <v/>
      </c>
      <c r="G1840" s="146" t="str">
        <f t="shared" si="176"/>
        <v/>
      </c>
      <c r="H1840" s="150" t="str">
        <f t="shared" si="171"/>
        <v/>
      </c>
      <c r="I1840" s="432"/>
      <c r="S1840" s="146" t="str">
        <f t="shared" si="172"/>
        <v/>
      </c>
    </row>
    <row r="1841" spans="1:19" x14ac:dyDescent="0.45">
      <c r="A1841" s="144" t="str">
        <f t="shared" si="173"/>
        <v/>
      </c>
      <c r="B1841" s="143" t="str">
        <f t="shared" si="174"/>
        <v/>
      </c>
      <c r="C1841" s="143" t="str">
        <f>IF(A1841="","",IF(COUNTIF($B$2:B1840,B1841)&gt;0,"⚠ DUPLICATE","OK"))</f>
        <v/>
      </c>
      <c r="D1841" s="146" t="str">
        <f>IF($A1841="","",IF(ISNA(_xlfn.XLOOKUP(TRIM($A1841),MASTER_Workers!$B$2:$B$474,MASTER_Workers!$B$2:$B$600)),"Master Missing","OK"))</f>
        <v/>
      </c>
      <c r="E1841" s="146" t="str">
        <f>IF(A1841="","",IF(COUNTIF(Month_Engine!B:B,TRIM(J1841))&gt;0,"OK","Missing"))</f>
        <v/>
      </c>
      <c r="F1841" s="146" t="str">
        <f t="shared" si="175"/>
        <v/>
      </c>
      <c r="G1841" s="146" t="str">
        <f t="shared" si="176"/>
        <v/>
      </c>
      <c r="H1841" s="150" t="str">
        <f t="shared" si="171"/>
        <v/>
      </c>
      <c r="I1841" s="432"/>
      <c r="S1841" s="146" t="str">
        <f t="shared" si="172"/>
        <v/>
      </c>
    </row>
    <row r="1842" spans="1:19" x14ac:dyDescent="0.45">
      <c r="A1842" s="144" t="str">
        <f t="shared" si="173"/>
        <v/>
      </c>
      <c r="B1842" s="143" t="str">
        <f t="shared" si="174"/>
        <v/>
      </c>
      <c r="C1842" s="143" t="str">
        <f>IF(A1842="","",IF(COUNTIF($B$2:B1841,B1842)&gt;0,"⚠ DUPLICATE","OK"))</f>
        <v/>
      </c>
      <c r="D1842" s="146" t="str">
        <f>IF($A1842="","",IF(ISNA(_xlfn.XLOOKUP(TRIM($A1842),MASTER_Workers!$B$2:$B$474,MASTER_Workers!$B$2:$B$600)),"Master Missing","OK"))</f>
        <v/>
      </c>
      <c r="E1842" s="146" t="str">
        <f>IF(A1842="","",IF(COUNTIF(Month_Engine!B:B,TRIM(J1842))&gt;0,"OK","Missing"))</f>
        <v/>
      </c>
      <c r="F1842" s="146" t="str">
        <f t="shared" si="175"/>
        <v/>
      </c>
      <c r="G1842" s="146" t="str">
        <f t="shared" si="176"/>
        <v/>
      </c>
      <c r="H1842" s="150" t="str">
        <f t="shared" si="171"/>
        <v/>
      </c>
      <c r="I1842" s="432"/>
      <c r="S1842" s="146" t="str">
        <f t="shared" si="172"/>
        <v/>
      </c>
    </row>
    <row r="1843" spans="1:19" x14ac:dyDescent="0.45">
      <c r="A1843" s="144" t="str">
        <f t="shared" si="173"/>
        <v/>
      </c>
      <c r="B1843" s="143" t="str">
        <f t="shared" si="174"/>
        <v/>
      </c>
      <c r="C1843" s="143" t="str">
        <f>IF(A1843="","",IF(COUNTIF($B$2:B1842,B1843)&gt;0,"⚠ DUPLICATE","OK"))</f>
        <v/>
      </c>
      <c r="D1843" s="146" t="str">
        <f>IF($A1843="","",IF(ISNA(_xlfn.XLOOKUP(TRIM($A1843),MASTER_Workers!$B$2:$B$474,MASTER_Workers!$B$2:$B$600)),"Master Missing","OK"))</f>
        <v/>
      </c>
      <c r="E1843" s="146" t="str">
        <f>IF(A1843="","",IF(COUNTIF(Month_Engine!B:B,TRIM(J1843))&gt;0,"OK","Missing"))</f>
        <v/>
      </c>
      <c r="F1843" s="146" t="str">
        <f t="shared" si="175"/>
        <v/>
      </c>
      <c r="G1843" s="146" t="str">
        <f t="shared" si="176"/>
        <v/>
      </c>
      <c r="H1843" s="150" t="str">
        <f t="shared" si="171"/>
        <v/>
      </c>
      <c r="I1843" s="432"/>
      <c r="S1843" s="146" t="str">
        <f t="shared" si="172"/>
        <v/>
      </c>
    </row>
    <row r="1844" spans="1:19" x14ac:dyDescent="0.45">
      <c r="A1844" s="144" t="str">
        <f t="shared" si="173"/>
        <v/>
      </c>
      <c r="B1844" s="143" t="str">
        <f t="shared" si="174"/>
        <v/>
      </c>
      <c r="C1844" s="143" t="str">
        <f>IF(A1844="","",IF(COUNTIF($B$2:B1843,B1844)&gt;0,"⚠ DUPLICATE","OK"))</f>
        <v/>
      </c>
      <c r="D1844" s="146" t="str">
        <f>IF($A1844="","",IF(ISNA(_xlfn.XLOOKUP(TRIM($A1844),MASTER_Workers!$B$2:$B$474,MASTER_Workers!$B$2:$B$600)),"Master Missing","OK"))</f>
        <v/>
      </c>
      <c r="E1844" s="146" t="str">
        <f>IF(A1844="","",IF(COUNTIF(Month_Engine!B:B,TRIM(J1844))&gt;0,"OK","Missing"))</f>
        <v/>
      </c>
      <c r="F1844" s="146" t="str">
        <f t="shared" si="175"/>
        <v/>
      </c>
      <c r="G1844" s="146" t="str">
        <f t="shared" si="176"/>
        <v/>
      </c>
      <c r="H1844" s="150" t="str">
        <f t="shared" si="171"/>
        <v/>
      </c>
      <c r="I1844" s="432"/>
      <c r="S1844" s="146" t="str">
        <f t="shared" si="172"/>
        <v/>
      </c>
    </row>
    <row r="1845" spans="1:19" x14ac:dyDescent="0.45">
      <c r="A1845" s="144" t="str">
        <f t="shared" si="173"/>
        <v/>
      </c>
      <c r="B1845" s="143" t="str">
        <f t="shared" si="174"/>
        <v/>
      </c>
      <c r="C1845" s="143" t="str">
        <f>IF(A1845="","",IF(COUNTIF($B$2:B1844,B1845)&gt;0,"⚠ DUPLICATE","OK"))</f>
        <v/>
      </c>
      <c r="D1845" s="146" t="str">
        <f>IF($A1845="","",IF(ISNA(_xlfn.XLOOKUP(TRIM($A1845),MASTER_Workers!$B$2:$B$474,MASTER_Workers!$B$2:$B$600)),"Master Missing","OK"))</f>
        <v/>
      </c>
      <c r="E1845" s="146" t="str">
        <f>IF(A1845="","",IF(COUNTIF(Month_Engine!B:B,TRIM(J1845))&gt;0,"OK","Missing"))</f>
        <v/>
      </c>
      <c r="F1845" s="146" t="str">
        <f t="shared" si="175"/>
        <v/>
      </c>
      <c r="G1845" s="146" t="str">
        <f t="shared" si="176"/>
        <v/>
      </c>
      <c r="H1845" s="150" t="str">
        <f t="shared" si="171"/>
        <v/>
      </c>
      <c r="I1845" s="432"/>
      <c r="S1845" s="146" t="str">
        <f t="shared" si="172"/>
        <v/>
      </c>
    </row>
    <row r="1846" spans="1:19" x14ac:dyDescent="0.45">
      <c r="A1846" s="144" t="str">
        <f t="shared" si="173"/>
        <v/>
      </c>
      <c r="B1846" s="143" t="str">
        <f t="shared" si="174"/>
        <v/>
      </c>
      <c r="C1846" s="143" t="str">
        <f>IF(A1846="","",IF(COUNTIF($B$2:B1845,B1846)&gt;0,"⚠ DUPLICATE","OK"))</f>
        <v/>
      </c>
      <c r="D1846" s="146" t="str">
        <f>IF($A1846="","",IF(ISNA(_xlfn.XLOOKUP(TRIM($A1846),MASTER_Workers!$B$2:$B$474,MASTER_Workers!$B$2:$B$600)),"Master Missing","OK"))</f>
        <v/>
      </c>
      <c r="E1846" s="146" t="str">
        <f>IF(A1846="","",IF(COUNTIF(Month_Engine!B:B,TRIM(J1846))&gt;0,"OK","Missing"))</f>
        <v/>
      </c>
      <c r="F1846" s="146" t="str">
        <f t="shared" si="175"/>
        <v/>
      </c>
      <c r="G1846" s="146" t="str">
        <f t="shared" si="176"/>
        <v/>
      </c>
      <c r="H1846" s="150" t="str">
        <f t="shared" si="171"/>
        <v/>
      </c>
      <c r="I1846" s="432"/>
      <c r="S1846" s="146" t="str">
        <f t="shared" si="172"/>
        <v/>
      </c>
    </row>
    <row r="1847" spans="1:19" x14ac:dyDescent="0.45">
      <c r="A1847" s="144" t="str">
        <f t="shared" si="173"/>
        <v/>
      </c>
      <c r="B1847" s="143" t="str">
        <f t="shared" si="174"/>
        <v/>
      </c>
      <c r="C1847" s="143" t="str">
        <f>IF(A1847="","",IF(COUNTIF($B$2:B1846,B1847)&gt;0,"⚠ DUPLICATE","OK"))</f>
        <v/>
      </c>
      <c r="D1847" s="146" t="str">
        <f>IF($A1847="","",IF(ISNA(_xlfn.XLOOKUP(TRIM($A1847),MASTER_Workers!$B$2:$B$474,MASTER_Workers!$B$2:$B$600)),"Master Missing","OK"))</f>
        <v/>
      </c>
      <c r="E1847" s="146" t="str">
        <f>IF(A1847="","",IF(COUNTIF(Month_Engine!B:B,TRIM(J1847))&gt;0,"OK","Missing"))</f>
        <v/>
      </c>
      <c r="F1847" s="146" t="str">
        <f t="shared" si="175"/>
        <v/>
      </c>
      <c r="G1847" s="146" t="str">
        <f t="shared" si="176"/>
        <v/>
      </c>
      <c r="H1847" s="150" t="str">
        <f t="shared" si="171"/>
        <v/>
      </c>
      <c r="I1847" s="432"/>
      <c r="S1847" s="146" t="str">
        <f t="shared" si="172"/>
        <v/>
      </c>
    </row>
    <row r="1848" spans="1:19" x14ac:dyDescent="0.45">
      <c r="A1848" s="144" t="str">
        <f t="shared" si="173"/>
        <v/>
      </c>
      <c r="B1848" s="143" t="str">
        <f t="shared" si="174"/>
        <v/>
      </c>
      <c r="C1848" s="143" t="str">
        <f>IF(A1848="","",IF(COUNTIF($B$2:B1847,B1848)&gt;0,"⚠ DUPLICATE","OK"))</f>
        <v/>
      </c>
      <c r="D1848" s="146" t="str">
        <f>IF($A1848="","",IF(ISNA(_xlfn.XLOOKUP(TRIM($A1848),MASTER_Workers!$B$2:$B$474,MASTER_Workers!$B$2:$B$600)),"Master Missing","OK"))</f>
        <v/>
      </c>
      <c r="E1848" s="146" t="str">
        <f>IF(A1848="","",IF(COUNTIF(Month_Engine!B:B,TRIM(J1848))&gt;0,"OK","Missing"))</f>
        <v/>
      </c>
      <c r="F1848" s="146" t="str">
        <f t="shared" si="175"/>
        <v/>
      </c>
      <c r="G1848" s="146" t="str">
        <f t="shared" si="176"/>
        <v/>
      </c>
      <c r="H1848" s="150" t="str">
        <f t="shared" si="171"/>
        <v/>
      </c>
      <c r="I1848" s="432"/>
      <c r="S1848" s="146" t="str">
        <f t="shared" si="172"/>
        <v/>
      </c>
    </row>
    <row r="1849" spans="1:19" x14ac:dyDescent="0.45">
      <c r="A1849" s="144" t="str">
        <f t="shared" si="173"/>
        <v/>
      </c>
      <c r="B1849" s="143" t="str">
        <f t="shared" si="174"/>
        <v/>
      </c>
      <c r="C1849" s="143" t="str">
        <f>IF(A1849="","",IF(COUNTIF($B$2:B1848,B1849)&gt;0,"⚠ DUPLICATE","OK"))</f>
        <v/>
      </c>
      <c r="D1849" s="146" t="str">
        <f>IF($A1849="","",IF(ISNA(_xlfn.XLOOKUP(TRIM($A1849),MASTER_Workers!$B$2:$B$474,MASTER_Workers!$B$2:$B$600)),"Master Missing","OK"))</f>
        <v/>
      </c>
      <c r="E1849" s="146" t="str">
        <f>IF(A1849="","",IF(COUNTIF(Month_Engine!B:B,TRIM(J1849))&gt;0,"OK","Missing"))</f>
        <v/>
      </c>
      <c r="F1849" s="146" t="str">
        <f t="shared" si="175"/>
        <v/>
      </c>
      <c r="G1849" s="146" t="str">
        <f t="shared" si="176"/>
        <v/>
      </c>
      <c r="H1849" s="150" t="str">
        <f t="shared" si="171"/>
        <v/>
      </c>
      <c r="I1849" s="432"/>
      <c r="S1849" s="146" t="str">
        <f t="shared" si="172"/>
        <v/>
      </c>
    </row>
    <row r="1850" spans="1:19" x14ac:dyDescent="0.45">
      <c r="A1850" s="144" t="str">
        <f t="shared" si="173"/>
        <v/>
      </c>
      <c r="B1850" s="143" t="str">
        <f t="shared" si="174"/>
        <v/>
      </c>
      <c r="C1850" s="143" t="str">
        <f>IF(A1850="","",IF(COUNTIF($B$2:B1849,B1850)&gt;0,"⚠ DUPLICATE","OK"))</f>
        <v/>
      </c>
      <c r="D1850" s="146" t="str">
        <f>IF($A1850="","",IF(ISNA(_xlfn.XLOOKUP(TRIM($A1850),MASTER_Workers!$B$2:$B$474,MASTER_Workers!$B$2:$B$600)),"Master Missing","OK"))</f>
        <v/>
      </c>
      <c r="E1850" s="146" t="str">
        <f>IF(A1850="","",IF(COUNTIF(Month_Engine!B:B,TRIM(J1850))&gt;0,"OK","Missing"))</f>
        <v/>
      </c>
      <c r="F1850" s="146" t="str">
        <f t="shared" si="175"/>
        <v/>
      </c>
      <c r="G1850" s="146" t="str">
        <f t="shared" si="176"/>
        <v/>
      </c>
      <c r="H1850" s="150" t="str">
        <f t="shared" si="171"/>
        <v/>
      </c>
      <c r="I1850" s="432"/>
      <c r="S1850" s="146" t="str">
        <f t="shared" si="172"/>
        <v/>
      </c>
    </row>
    <row r="1851" spans="1:19" x14ac:dyDescent="0.45">
      <c r="A1851" s="144" t="str">
        <f t="shared" si="173"/>
        <v/>
      </c>
      <c r="B1851" s="143" t="str">
        <f t="shared" si="174"/>
        <v/>
      </c>
      <c r="C1851" s="143" t="str">
        <f>IF(A1851="","",IF(COUNTIF($B$2:B1850,B1851)&gt;0,"⚠ DUPLICATE","OK"))</f>
        <v/>
      </c>
      <c r="D1851" s="146" t="str">
        <f>IF($A1851="","",IF(ISNA(_xlfn.XLOOKUP(TRIM($A1851),MASTER_Workers!$B$2:$B$474,MASTER_Workers!$B$2:$B$600)),"Master Missing","OK"))</f>
        <v/>
      </c>
      <c r="E1851" s="146" t="str">
        <f>IF(A1851="","",IF(COUNTIF(Month_Engine!B:B,TRIM(J1851))&gt;0,"OK","Missing"))</f>
        <v/>
      </c>
      <c r="F1851" s="146" t="str">
        <f t="shared" si="175"/>
        <v/>
      </c>
      <c r="G1851" s="146" t="str">
        <f t="shared" si="176"/>
        <v/>
      </c>
      <c r="H1851" s="150" t="str">
        <f t="shared" si="171"/>
        <v/>
      </c>
      <c r="I1851" s="432"/>
      <c r="S1851" s="146" t="str">
        <f t="shared" si="172"/>
        <v/>
      </c>
    </row>
    <row r="1852" spans="1:19" x14ac:dyDescent="0.45">
      <c r="A1852" s="144" t="str">
        <f t="shared" si="173"/>
        <v/>
      </c>
      <c r="B1852" s="143" t="str">
        <f t="shared" si="174"/>
        <v/>
      </c>
      <c r="C1852" s="143" t="str">
        <f>IF(A1852="","",IF(COUNTIF($B$2:B1851,B1852)&gt;0,"⚠ DUPLICATE","OK"))</f>
        <v/>
      </c>
      <c r="D1852" s="146" t="str">
        <f>IF($A1852="","",IF(ISNA(_xlfn.XLOOKUP(TRIM($A1852),MASTER_Workers!$B$2:$B$474,MASTER_Workers!$B$2:$B$600)),"Master Missing","OK"))</f>
        <v/>
      </c>
      <c r="E1852" s="146" t="str">
        <f>IF(A1852="","",IF(COUNTIF(Month_Engine!B:B,TRIM(J1852))&gt;0,"OK","Missing"))</f>
        <v/>
      </c>
      <c r="F1852" s="146" t="str">
        <f t="shared" si="175"/>
        <v/>
      </c>
      <c r="G1852" s="146" t="str">
        <f t="shared" si="176"/>
        <v/>
      </c>
      <c r="H1852" s="150" t="str">
        <f t="shared" si="171"/>
        <v/>
      </c>
      <c r="I1852" s="432"/>
      <c r="S1852" s="146" t="str">
        <f t="shared" si="172"/>
        <v/>
      </c>
    </row>
    <row r="1853" spans="1:19" x14ac:dyDescent="0.45">
      <c r="A1853" s="144" t="str">
        <f t="shared" si="173"/>
        <v/>
      </c>
      <c r="B1853" s="143" t="str">
        <f t="shared" si="174"/>
        <v/>
      </c>
      <c r="C1853" s="143" t="str">
        <f>IF(A1853="","",IF(COUNTIF($B$2:B1852,B1853)&gt;0,"⚠ DUPLICATE","OK"))</f>
        <v/>
      </c>
      <c r="D1853" s="146" t="str">
        <f>IF($A1853="","",IF(ISNA(_xlfn.XLOOKUP(TRIM($A1853),MASTER_Workers!$B$2:$B$474,MASTER_Workers!$B$2:$B$600)),"Master Missing","OK"))</f>
        <v/>
      </c>
      <c r="E1853" s="146" t="str">
        <f>IF(A1853="","",IF(COUNTIF(Month_Engine!B:B,TRIM(J1853))&gt;0,"OK","Missing"))</f>
        <v/>
      </c>
      <c r="F1853" s="146" t="str">
        <f t="shared" si="175"/>
        <v/>
      </c>
      <c r="G1853" s="146" t="str">
        <f t="shared" si="176"/>
        <v/>
      </c>
      <c r="H1853" s="150" t="str">
        <f t="shared" si="171"/>
        <v/>
      </c>
      <c r="I1853" s="432"/>
      <c r="S1853" s="146" t="str">
        <f t="shared" si="172"/>
        <v/>
      </c>
    </row>
    <row r="1854" spans="1:19" x14ac:dyDescent="0.45">
      <c r="A1854" s="144" t="str">
        <f t="shared" si="173"/>
        <v/>
      </c>
      <c r="B1854" s="143" t="str">
        <f t="shared" si="174"/>
        <v/>
      </c>
      <c r="C1854" s="143" t="str">
        <f>IF(A1854="","",IF(COUNTIF($B$2:B1853,B1854)&gt;0,"⚠ DUPLICATE","OK"))</f>
        <v/>
      </c>
      <c r="D1854" s="146" t="str">
        <f>IF($A1854="","",IF(ISNA(_xlfn.XLOOKUP(TRIM($A1854),MASTER_Workers!$B$2:$B$474,MASTER_Workers!$B$2:$B$600)),"Master Missing","OK"))</f>
        <v/>
      </c>
      <c r="E1854" s="146" t="str">
        <f>IF(A1854="","",IF(COUNTIF(Month_Engine!B:B,TRIM(J1854))&gt;0,"OK","Missing"))</f>
        <v/>
      </c>
      <c r="F1854" s="146" t="str">
        <f t="shared" si="175"/>
        <v/>
      </c>
      <c r="G1854" s="146" t="str">
        <f t="shared" si="176"/>
        <v/>
      </c>
      <c r="H1854" s="150" t="str">
        <f t="shared" si="171"/>
        <v/>
      </c>
      <c r="I1854" s="432"/>
      <c r="S1854" s="146" t="str">
        <f t="shared" si="172"/>
        <v/>
      </c>
    </row>
    <row r="1855" spans="1:19" x14ac:dyDescent="0.45">
      <c r="A1855" s="144" t="str">
        <f t="shared" si="173"/>
        <v/>
      </c>
      <c r="B1855" s="143" t="str">
        <f t="shared" si="174"/>
        <v/>
      </c>
      <c r="C1855" s="143" t="str">
        <f>IF(A1855="","",IF(COUNTIF($B$2:B1854,B1855)&gt;0,"⚠ DUPLICATE","OK"))</f>
        <v/>
      </c>
      <c r="D1855" s="146" t="str">
        <f>IF($A1855="","",IF(ISNA(_xlfn.XLOOKUP(TRIM($A1855),MASTER_Workers!$B$2:$B$474,MASTER_Workers!$B$2:$B$600)),"Master Missing","OK"))</f>
        <v/>
      </c>
      <c r="E1855" s="146" t="str">
        <f>IF(A1855="","",IF(COUNTIF(Month_Engine!B:B,TRIM(J1855))&gt;0,"OK","Missing"))</f>
        <v/>
      </c>
      <c r="F1855" s="146" t="str">
        <f t="shared" si="175"/>
        <v/>
      </c>
      <c r="G1855" s="146" t="str">
        <f t="shared" si="176"/>
        <v/>
      </c>
      <c r="H1855" s="150" t="str">
        <f t="shared" si="171"/>
        <v/>
      </c>
      <c r="I1855" s="432"/>
      <c r="S1855" s="146" t="str">
        <f t="shared" si="172"/>
        <v/>
      </c>
    </row>
    <row r="1856" spans="1:19" x14ac:dyDescent="0.45">
      <c r="A1856" s="144" t="str">
        <f t="shared" si="173"/>
        <v/>
      </c>
      <c r="B1856" s="143" t="str">
        <f t="shared" si="174"/>
        <v/>
      </c>
      <c r="C1856" s="143" t="str">
        <f>IF(A1856="","",IF(COUNTIF($B$2:B1855,B1856)&gt;0,"⚠ DUPLICATE","OK"))</f>
        <v/>
      </c>
      <c r="D1856" s="146" t="str">
        <f>IF($A1856="","",IF(ISNA(_xlfn.XLOOKUP(TRIM($A1856),MASTER_Workers!$B$2:$B$474,MASTER_Workers!$B$2:$B$600)),"Master Missing","OK"))</f>
        <v/>
      </c>
      <c r="E1856" s="146" t="str">
        <f>IF(A1856="","",IF(COUNTIF(Month_Engine!B:B,TRIM(J1856))&gt;0,"OK","Missing"))</f>
        <v/>
      </c>
      <c r="F1856" s="146" t="str">
        <f t="shared" si="175"/>
        <v/>
      </c>
      <c r="G1856" s="146" t="str">
        <f t="shared" si="176"/>
        <v/>
      </c>
      <c r="H1856" s="150" t="str">
        <f t="shared" si="171"/>
        <v/>
      </c>
      <c r="I1856" s="432"/>
      <c r="S1856" s="146" t="str">
        <f t="shared" si="172"/>
        <v/>
      </c>
    </row>
    <row r="1857" spans="1:19" x14ac:dyDescent="0.45">
      <c r="A1857" s="144" t="str">
        <f t="shared" si="173"/>
        <v/>
      </c>
      <c r="B1857" s="143" t="str">
        <f t="shared" si="174"/>
        <v/>
      </c>
      <c r="C1857" s="143" t="str">
        <f>IF(A1857="","",IF(COUNTIF($B$2:B1856,B1857)&gt;0,"⚠ DUPLICATE","OK"))</f>
        <v/>
      </c>
      <c r="D1857" s="146" t="str">
        <f>IF($A1857="","",IF(ISNA(_xlfn.XLOOKUP(TRIM($A1857),MASTER_Workers!$B$2:$B$474,MASTER_Workers!$B$2:$B$600)),"Master Missing","OK"))</f>
        <v/>
      </c>
      <c r="E1857" s="146" t="str">
        <f>IF(A1857="","",IF(COUNTIF(Month_Engine!B:B,TRIM(J1857))&gt;0,"OK","Missing"))</f>
        <v/>
      </c>
      <c r="F1857" s="146" t="str">
        <f t="shared" si="175"/>
        <v/>
      </c>
      <c r="G1857" s="146" t="str">
        <f t="shared" si="176"/>
        <v/>
      </c>
      <c r="H1857" s="150" t="str">
        <f t="shared" si="171"/>
        <v/>
      </c>
      <c r="I1857" s="432"/>
      <c r="S1857" s="146" t="str">
        <f t="shared" si="172"/>
        <v/>
      </c>
    </row>
    <row r="1858" spans="1:19" x14ac:dyDescent="0.45">
      <c r="A1858" s="144" t="str">
        <f t="shared" si="173"/>
        <v/>
      </c>
      <c r="B1858" s="143" t="str">
        <f t="shared" si="174"/>
        <v/>
      </c>
      <c r="C1858" s="143" t="str">
        <f>IF(A1858="","",IF(COUNTIF($B$2:B1857,B1858)&gt;0,"⚠ DUPLICATE","OK"))</f>
        <v/>
      </c>
      <c r="D1858" s="146" t="str">
        <f>IF($A1858="","",IF(ISNA(_xlfn.XLOOKUP(TRIM($A1858),MASTER_Workers!$B$2:$B$474,MASTER_Workers!$B$2:$B$600)),"Master Missing","OK"))</f>
        <v/>
      </c>
      <c r="E1858" s="146" t="str">
        <f>IF(A1858="","",IF(COUNTIF(Month_Engine!B:B,TRIM(J1858))&gt;0,"OK","Missing"))</f>
        <v/>
      </c>
      <c r="F1858" s="146" t="str">
        <f t="shared" si="175"/>
        <v/>
      </c>
      <c r="G1858" s="146" t="str">
        <f t="shared" si="176"/>
        <v/>
      </c>
      <c r="H1858" s="150" t="str">
        <f t="shared" si="171"/>
        <v/>
      </c>
      <c r="I1858" s="432"/>
      <c r="S1858" s="146" t="str">
        <f t="shared" si="172"/>
        <v/>
      </c>
    </row>
    <row r="1859" spans="1:19" x14ac:dyDescent="0.45">
      <c r="A1859" s="144" t="str">
        <f t="shared" si="173"/>
        <v/>
      </c>
      <c r="B1859" s="143" t="str">
        <f t="shared" si="174"/>
        <v/>
      </c>
      <c r="C1859" s="143" t="str">
        <f>IF(A1859="","",IF(COUNTIF($B$2:B1858,B1859)&gt;0,"⚠ DUPLICATE","OK"))</f>
        <v/>
      </c>
      <c r="D1859" s="146" t="str">
        <f>IF($A1859="","",IF(ISNA(_xlfn.XLOOKUP(TRIM($A1859),MASTER_Workers!$B$2:$B$474,MASTER_Workers!$B$2:$B$600)),"Master Missing","OK"))</f>
        <v/>
      </c>
      <c r="E1859" s="146" t="str">
        <f>IF(A1859="","",IF(COUNTIF(Month_Engine!B:B,TRIM(J1859))&gt;0,"OK","Missing"))</f>
        <v/>
      </c>
      <c r="F1859" s="146" t="str">
        <f t="shared" si="175"/>
        <v/>
      </c>
      <c r="G1859" s="146" t="str">
        <f t="shared" si="176"/>
        <v/>
      </c>
      <c r="H1859" s="150" t="str">
        <f t="shared" si="171"/>
        <v/>
      </c>
      <c r="I1859" s="432"/>
      <c r="S1859" s="146" t="str">
        <f t="shared" si="172"/>
        <v/>
      </c>
    </row>
    <row r="1860" spans="1:19" x14ac:dyDescent="0.45">
      <c r="A1860" s="144" t="str">
        <f t="shared" si="173"/>
        <v/>
      </c>
      <c r="B1860" s="143" t="str">
        <f t="shared" si="174"/>
        <v/>
      </c>
      <c r="C1860" s="143" t="str">
        <f>IF(A1860="","",IF(COUNTIF($B$2:B1859,B1860)&gt;0,"⚠ DUPLICATE","OK"))</f>
        <v/>
      </c>
      <c r="D1860" s="146" t="str">
        <f>IF($A1860="","",IF(ISNA(_xlfn.XLOOKUP(TRIM($A1860),MASTER_Workers!$B$2:$B$474,MASTER_Workers!$B$2:$B$600)),"Master Missing","OK"))</f>
        <v/>
      </c>
      <c r="E1860" s="146" t="str">
        <f>IF(A1860="","",IF(COUNTIF(Month_Engine!B:B,TRIM(J1860))&gt;0,"OK","Missing"))</f>
        <v/>
      </c>
      <c r="F1860" s="146" t="str">
        <f t="shared" si="175"/>
        <v/>
      </c>
      <c r="G1860" s="146" t="str">
        <f t="shared" si="176"/>
        <v/>
      </c>
      <c r="H1860" s="150" t="str">
        <f t="shared" ref="H1860:H1923" si="177">IF(A1860="","",IF(AND(C1860="OK",D1860="OK",E1860="OK",F1860=DAY(EOMONTH(I1860,0))),"OK","Mismatch"))</f>
        <v/>
      </c>
      <c r="I1860" s="432"/>
      <c r="S1860" s="146" t="str">
        <f t="shared" ref="S1860:S1923" si="178">IF(LEFT(A1860,6)="SV2PCO","Worker-SV2",
IF(LEFT(A1860,5)="SV2ST","Staff-SV2",
IF(LEFT(A1860,4)="SV2P","Worker-Com-SV2",
IF(LEFT(A1860,5)="SK1ST","Staff-1",
IF(LEFT(A1860,5)="SK3ST","Staff-3",
IF(LEFT(A1860,5)="SK1CW","Worker-1",
IF(LEFT(A1860,5)="SK3CW","Worker-3",
IF(LEFT(A1860,5)="SK1WK","Worker-Com-1",
IF(LEFT(A1860,5)="SK3WK","Worker-Com-3","")))))))))</f>
        <v/>
      </c>
    </row>
    <row r="1861" spans="1:19" x14ac:dyDescent="0.45">
      <c r="A1861" s="144" t="str">
        <f t="shared" ref="A1861:A1924" si="179">IF(J1861="","",TRIM(J1861))</f>
        <v/>
      </c>
      <c r="B1861" s="143" t="str">
        <f t="shared" ref="B1861:B1924" si="180">IF(A1861="","",TEXT(I1861,"MMMYYYY")&amp;"_"&amp;TRIM(J1861))</f>
        <v/>
      </c>
      <c r="C1861" s="143" t="str">
        <f>IF(A1861="","",IF(COUNTIF($B$2:B1860,B1861)&gt;0,"⚠ DUPLICATE","OK"))</f>
        <v/>
      </c>
      <c r="D1861" s="146" t="str">
        <f>IF($A1861="","",IF(ISNA(_xlfn.XLOOKUP(TRIM($A1861),MASTER_Workers!$B$2:$B$474,MASTER_Workers!$B$2:$B$600)),"Master Missing","OK"))</f>
        <v/>
      </c>
      <c r="E1861" s="146" t="str">
        <f>IF(A1861="","",IF(COUNTIF(Month_Engine!B:B,TRIM(J1861))&gt;0,"OK","Missing"))</f>
        <v/>
      </c>
      <c r="F1861" s="146" t="str">
        <f t="shared" ref="F1861:F1924" si="181">IF(A1861="","",SUM(L1861:Q1861))</f>
        <v/>
      </c>
      <c r="G1861" s="146" t="str">
        <f t="shared" si="176"/>
        <v/>
      </c>
      <c r="H1861" s="150" t="str">
        <f t="shared" si="177"/>
        <v/>
      </c>
      <c r="I1861" s="432"/>
      <c r="S1861" s="146" t="str">
        <f t="shared" si="178"/>
        <v/>
      </c>
    </row>
    <row r="1862" spans="1:19" x14ac:dyDescent="0.45">
      <c r="A1862" s="144" t="str">
        <f t="shared" si="179"/>
        <v/>
      </c>
      <c r="B1862" s="143" t="str">
        <f t="shared" si="180"/>
        <v/>
      </c>
      <c r="C1862" s="143" t="str">
        <f>IF(A1862="","",IF(COUNTIF($B$2:B1861,B1862)&gt;0,"⚠ DUPLICATE","OK"))</f>
        <v/>
      </c>
      <c r="D1862" s="146" t="str">
        <f>IF($A1862="","",IF(ISNA(_xlfn.XLOOKUP(TRIM($A1862),MASTER_Workers!$B$2:$B$474,MASTER_Workers!$B$2:$B$600)),"Master Missing","OK"))</f>
        <v/>
      </c>
      <c r="E1862" s="146" t="str">
        <f>IF(A1862="","",IF(COUNTIF(Month_Engine!B:B,TRIM(J1862))&gt;0,"OK","Missing"))</f>
        <v/>
      </c>
      <c r="F1862" s="146" t="str">
        <f t="shared" si="181"/>
        <v/>
      </c>
      <c r="G1862" s="146" t="str">
        <f t="shared" si="176"/>
        <v/>
      </c>
      <c r="H1862" s="150" t="str">
        <f t="shared" si="177"/>
        <v/>
      </c>
      <c r="I1862" s="432"/>
      <c r="S1862" s="146" t="str">
        <f t="shared" si="178"/>
        <v/>
      </c>
    </row>
    <row r="1863" spans="1:19" x14ac:dyDescent="0.45">
      <c r="A1863" s="144" t="str">
        <f t="shared" si="179"/>
        <v/>
      </c>
      <c r="B1863" s="143" t="str">
        <f t="shared" si="180"/>
        <v/>
      </c>
      <c r="C1863" s="143" t="str">
        <f>IF(A1863="","",IF(COUNTIF($B$2:B1862,B1863)&gt;0,"⚠ DUPLICATE","OK"))</f>
        <v/>
      </c>
      <c r="D1863" s="146" t="str">
        <f>IF($A1863="","",IF(ISNA(_xlfn.XLOOKUP(TRIM($A1863),MASTER_Workers!$B$2:$B$474,MASTER_Workers!$B$2:$B$600)),"Master Missing","OK"))</f>
        <v/>
      </c>
      <c r="E1863" s="146" t="str">
        <f>IF(A1863="","",IF(COUNTIF(Month_Engine!B:B,TRIM(J1863))&gt;0,"OK","Missing"))</f>
        <v/>
      </c>
      <c r="F1863" s="146" t="str">
        <f t="shared" si="181"/>
        <v/>
      </c>
      <c r="G1863" s="146" t="str">
        <f t="shared" si="176"/>
        <v/>
      </c>
      <c r="H1863" s="150" t="str">
        <f t="shared" si="177"/>
        <v/>
      </c>
      <c r="I1863" s="432"/>
      <c r="S1863" s="146" t="str">
        <f t="shared" si="178"/>
        <v/>
      </c>
    </row>
    <row r="1864" spans="1:19" x14ac:dyDescent="0.45">
      <c r="A1864" s="144" t="str">
        <f t="shared" si="179"/>
        <v/>
      </c>
      <c r="B1864" s="143" t="str">
        <f t="shared" si="180"/>
        <v/>
      </c>
      <c r="C1864" s="143" t="str">
        <f>IF(A1864="","",IF(COUNTIF($B$2:B1863,B1864)&gt;0,"⚠ DUPLICATE","OK"))</f>
        <v/>
      </c>
      <c r="D1864" s="146" t="str">
        <f>IF($A1864="","",IF(ISNA(_xlfn.XLOOKUP(TRIM($A1864),MASTER_Workers!$B$2:$B$474,MASTER_Workers!$B$2:$B$600)),"Master Missing","OK"))</f>
        <v/>
      </c>
      <c r="E1864" s="146" t="str">
        <f>IF(A1864="","",IF(COUNTIF(Month_Engine!B:B,TRIM(J1864))&gt;0,"OK","Missing"))</f>
        <v/>
      </c>
      <c r="F1864" s="146" t="str">
        <f t="shared" si="181"/>
        <v/>
      </c>
      <c r="G1864" s="146" t="str">
        <f t="shared" si="176"/>
        <v/>
      </c>
      <c r="H1864" s="150" t="str">
        <f t="shared" si="177"/>
        <v/>
      </c>
      <c r="I1864" s="432"/>
      <c r="S1864" s="146" t="str">
        <f t="shared" si="178"/>
        <v/>
      </c>
    </row>
    <row r="1865" spans="1:19" x14ac:dyDescent="0.45">
      <c r="A1865" s="144" t="str">
        <f t="shared" si="179"/>
        <v/>
      </c>
      <c r="B1865" s="143" t="str">
        <f t="shared" si="180"/>
        <v/>
      </c>
      <c r="C1865" s="143" t="str">
        <f>IF(A1865="","",IF(COUNTIF($B$2:B1864,B1865)&gt;0,"⚠ DUPLICATE","OK"))</f>
        <v/>
      </c>
      <c r="D1865" s="146" t="str">
        <f>IF($A1865="","",IF(ISNA(_xlfn.XLOOKUP(TRIM($A1865),MASTER_Workers!$B$2:$B$474,MASTER_Workers!$B$2:$B$600)),"Master Missing","OK"))</f>
        <v/>
      </c>
      <c r="E1865" s="146" t="str">
        <f>IF(A1865="","",IF(COUNTIF(Month_Engine!B:B,TRIM(J1865))&gt;0,"OK","Missing"))</f>
        <v/>
      </c>
      <c r="F1865" s="146" t="str">
        <f t="shared" si="181"/>
        <v/>
      </c>
      <c r="G1865" s="146" t="str">
        <f t="shared" si="176"/>
        <v/>
      </c>
      <c r="H1865" s="150" t="str">
        <f t="shared" si="177"/>
        <v/>
      </c>
      <c r="I1865" s="432"/>
      <c r="S1865" s="146" t="str">
        <f t="shared" si="178"/>
        <v/>
      </c>
    </row>
    <row r="1866" spans="1:19" x14ac:dyDescent="0.45">
      <c r="A1866" s="144" t="str">
        <f t="shared" si="179"/>
        <v/>
      </c>
      <c r="B1866" s="143" t="str">
        <f t="shared" si="180"/>
        <v/>
      </c>
      <c r="C1866" s="143" t="str">
        <f>IF(A1866="","",IF(COUNTIF($B$2:B1865,B1866)&gt;0,"⚠ DUPLICATE","OK"))</f>
        <v/>
      </c>
      <c r="D1866" s="146" t="str">
        <f>IF($A1866="","",IF(ISNA(_xlfn.XLOOKUP(TRIM($A1866),MASTER_Workers!$B$2:$B$474,MASTER_Workers!$B$2:$B$600)),"Master Missing","OK"))</f>
        <v/>
      </c>
      <c r="E1866" s="146" t="str">
        <f>IF(A1866="","",IF(COUNTIF(Month_Engine!B:B,TRIM(J1866))&gt;0,"OK","Missing"))</f>
        <v/>
      </c>
      <c r="F1866" s="146" t="str">
        <f t="shared" si="181"/>
        <v/>
      </c>
      <c r="G1866" s="146" t="str">
        <f t="shared" si="176"/>
        <v/>
      </c>
      <c r="H1866" s="150" t="str">
        <f t="shared" si="177"/>
        <v/>
      </c>
      <c r="I1866" s="432"/>
      <c r="S1866" s="146" t="str">
        <f t="shared" si="178"/>
        <v/>
      </c>
    </row>
    <row r="1867" spans="1:19" x14ac:dyDescent="0.45">
      <c r="A1867" s="144" t="str">
        <f t="shared" si="179"/>
        <v/>
      </c>
      <c r="B1867" s="143" t="str">
        <f t="shared" si="180"/>
        <v/>
      </c>
      <c r="C1867" s="143" t="str">
        <f>IF(A1867="","",IF(COUNTIF($B$2:B1866,B1867)&gt;0,"⚠ DUPLICATE","OK"))</f>
        <v/>
      </c>
      <c r="D1867" s="146" t="str">
        <f>IF($A1867="","",IF(ISNA(_xlfn.XLOOKUP(TRIM($A1867),MASTER_Workers!$B$2:$B$474,MASTER_Workers!$B$2:$B$600)),"Master Missing","OK"))</f>
        <v/>
      </c>
      <c r="E1867" s="146" t="str">
        <f>IF(A1867="","",IF(COUNTIF(Month_Engine!B:B,TRIM(J1867))&gt;0,"OK","Missing"))</f>
        <v/>
      </c>
      <c r="F1867" s="146" t="str">
        <f t="shared" si="181"/>
        <v/>
      </c>
      <c r="G1867" s="146" t="str">
        <f t="shared" si="176"/>
        <v/>
      </c>
      <c r="H1867" s="150" t="str">
        <f t="shared" si="177"/>
        <v/>
      </c>
      <c r="I1867" s="432"/>
      <c r="S1867" s="146" t="str">
        <f t="shared" si="178"/>
        <v/>
      </c>
    </row>
    <row r="1868" spans="1:19" x14ac:dyDescent="0.45">
      <c r="A1868" s="144" t="str">
        <f t="shared" si="179"/>
        <v/>
      </c>
      <c r="B1868" s="143" t="str">
        <f t="shared" si="180"/>
        <v/>
      </c>
      <c r="C1868" s="143" t="str">
        <f>IF(A1868="","",IF(COUNTIF($B$2:B1867,B1868)&gt;0,"⚠ DUPLICATE","OK"))</f>
        <v/>
      </c>
      <c r="D1868" s="146" t="str">
        <f>IF($A1868="","",IF(ISNA(_xlfn.XLOOKUP(TRIM($A1868),MASTER_Workers!$B$2:$B$474,MASTER_Workers!$B$2:$B$600)),"Master Missing","OK"))</f>
        <v/>
      </c>
      <c r="E1868" s="146" t="str">
        <f>IF(A1868="","",IF(COUNTIF(Month_Engine!B:B,TRIM(J1868))&gt;0,"OK","Missing"))</f>
        <v/>
      </c>
      <c r="F1868" s="146" t="str">
        <f t="shared" si="181"/>
        <v/>
      </c>
      <c r="G1868" s="146" t="str">
        <f t="shared" ref="G1868:G1931" si="182">IF(A1868="","",L1868+O1868+P1868+R1868+IF(OR(LEFT(TRIM(J1868),9)="SK1WK0101",ISNUMBER(SEARCH("Staff",S1868))),N1868,0))</f>
        <v/>
      </c>
      <c r="H1868" s="150" t="str">
        <f t="shared" si="177"/>
        <v/>
      </c>
      <c r="I1868" s="432"/>
      <c r="S1868" s="146" t="str">
        <f t="shared" si="178"/>
        <v/>
      </c>
    </row>
    <row r="1869" spans="1:19" x14ac:dyDescent="0.45">
      <c r="A1869" s="144" t="str">
        <f t="shared" si="179"/>
        <v/>
      </c>
      <c r="B1869" s="143" t="str">
        <f t="shared" si="180"/>
        <v/>
      </c>
      <c r="C1869" s="143" t="str">
        <f>IF(A1869="","",IF(COUNTIF($B$2:B1868,B1869)&gt;0,"⚠ DUPLICATE","OK"))</f>
        <v/>
      </c>
      <c r="D1869" s="146" t="str">
        <f>IF($A1869="","",IF(ISNA(_xlfn.XLOOKUP(TRIM($A1869),MASTER_Workers!$B$2:$B$474,MASTER_Workers!$B$2:$B$600)),"Master Missing","OK"))</f>
        <v/>
      </c>
      <c r="E1869" s="146" t="str">
        <f>IF(A1869="","",IF(COUNTIF(Month_Engine!B:B,TRIM(J1869))&gt;0,"OK","Missing"))</f>
        <v/>
      </c>
      <c r="F1869" s="146" t="str">
        <f t="shared" si="181"/>
        <v/>
      </c>
      <c r="G1869" s="146" t="str">
        <f t="shared" si="182"/>
        <v/>
      </c>
      <c r="H1869" s="150" t="str">
        <f t="shared" si="177"/>
        <v/>
      </c>
      <c r="I1869" s="432"/>
      <c r="S1869" s="146" t="str">
        <f t="shared" si="178"/>
        <v/>
      </c>
    </row>
    <row r="1870" spans="1:19" x14ac:dyDescent="0.45">
      <c r="A1870" s="144" t="str">
        <f t="shared" si="179"/>
        <v/>
      </c>
      <c r="B1870" s="143" t="str">
        <f t="shared" si="180"/>
        <v/>
      </c>
      <c r="C1870" s="143" t="str">
        <f>IF(A1870="","",IF(COUNTIF($B$2:B1869,B1870)&gt;0,"⚠ DUPLICATE","OK"))</f>
        <v/>
      </c>
      <c r="D1870" s="146" t="str">
        <f>IF($A1870="","",IF(ISNA(_xlfn.XLOOKUP(TRIM($A1870),MASTER_Workers!$B$2:$B$474,MASTER_Workers!$B$2:$B$600)),"Master Missing","OK"))</f>
        <v/>
      </c>
      <c r="E1870" s="146" t="str">
        <f>IF(A1870="","",IF(COUNTIF(Month_Engine!B:B,TRIM(J1870))&gt;0,"OK","Missing"))</f>
        <v/>
      </c>
      <c r="F1870" s="146" t="str">
        <f t="shared" si="181"/>
        <v/>
      </c>
      <c r="G1870" s="146" t="str">
        <f t="shared" si="182"/>
        <v/>
      </c>
      <c r="H1870" s="150" t="str">
        <f t="shared" si="177"/>
        <v/>
      </c>
      <c r="I1870" s="432"/>
      <c r="S1870" s="146" t="str">
        <f t="shared" si="178"/>
        <v/>
      </c>
    </row>
    <row r="1871" spans="1:19" x14ac:dyDescent="0.45">
      <c r="A1871" s="144" t="str">
        <f t="shared" si="179"/>
        <v/>
      </c>
      <c r="B1871" s="143" t="str">
        <f t="shared" si="180"/>
        <v/>
      </c>
      <c r="C1871" s="143" t="str">
        <f>IF(A1871="","",IF(COUNTIF($B$2:B1870,B1871)&gt;0,"⚠ DUPLICATE","OK"))</f>
        <v/>
      </c>
      <c r="D1871" s="146" t="str">
        <f>IF($A1871="","",IF(ISNA(_xlfn.XLOOKUP(TRIM($A1871),MASTER_Workers!$B$2:$B$474,MASTER_Workers!$B$2:$B$600)),"Master Missing","OK"))</f>
        <v/>
      </c>
      <c r="E1871" s="146" t="str">
        <f>IF(A1871="","",IF(COUNTIF(Month_Engine!B:B,TRIM(J1871))&gt;0,"OK","Missing"))</f>
        <v/>
      </c>
      <c r="F1871" s="146" t="str">
        <f t="shared" si="181"/>
        <v/>
      </c>
      <c r="G1871" s="146" t="str">
        <f t="shared" si="182"/>
        <v/>
      </c>
      <c r="H1871" s="150" t="str">
        <f t="shared" si="177"/>
        <v/>
      </c>
      <c r="I1871" s="432"/>
      <c r="S1871" s="146" t="str">
        <f t="shared" si="178"/>
        <v/>
      </c>
    </row>
    <row r="1872" spans="1:19" x14ac:dyDescent="0.45">
      <c r="A1872" s="144" t="str">
        <f t="shared" si="179"/>
        <v/>
      </c>
      <c r="B1872" s="143" t="str">
        <f t="shared" si="180"/>
        <v/>
      </c>
      <c r="C1872" s="143" t="str">
        <f>IF(A1872="","",IF(COUNTIF($B$2:B1871,B1872)&gt;0,"⚠ DUPLICATE","OK"))</f>
        <v/>
      </c>
      <c r="D1872" s="146" t="str">
        <f>IF($A1872="","",IF(ISNA(_xlfn.XLOOKUP(TRIM($A1872),MASTER_Workers!$B$2:$B$474,MASTER_Workers!$B$2:$B$600)),"Master Missing","OK"))</f>
        <v/>
      </c>
      <c r="E1872" s="146" t="str">
        <f>IF(A1872="","",IF(COUNTIF(Month_Engine!B:B,TRIM(J1872))&gt;0,"OK","Missing"))</f>
        <v/>
      </c>
      <c r="F1872" s="146" t="str">
        <f t="shared" si="181"/>
        <v/>
      </c>
      <c r="G1872" s="146" t="str">
        <f t="shared" si="182"/>
        <v/>
      </c>
      <c r="H1872" s="150" t="str">
        <f t="shared" si="177"/>
        <v/>
      </c>
      <c r="I1872" s="432"/>
      <c r="S1872" s="146" t="str">
        <f t="shared" si="178"/>
        <v/>
      </c>
    </row>
    <row r="1873" spans="1:19" x14ac:dyDescent="0.45">
      <c r="A1873" s="144" t="str">
        <f t="shared" si="179"/>
        <v/>
      </c>
      <c r="B1873" s="143" t="str">
        <f t="shared" si="180"/>
        <v/>
      </c>
      <c r="C1873" s="143" t="str">
        <f>IF(A1873="","",IF(COUNTIF($B$2:B1872,B1873)&gt;0,"⚠ DUPLICATE","OK"))</f>
        <v/>
      </c>
      <c r="D1873" s="146" t="str">
        <f>IF($A1873="","",IF(ISNA(_xlfn.XLOOKUP(TRIM($A1873),MASTER_Workers!$B$2:$B$474,MASTER_Workers!$B$2:$B$600)),"Master Missing","OK"))</f>
        <v/>
      </c>
      <c r="E1873" s="146" t="str">
        <f>IF(A1873="","",IF(COUNTIF(Month_Engine!B:B,TRIM(J1873))&gt;0,"OK","Missing"))</f>
        <v/>
      </c>
      <c r="F1873" s="146" t="str">
        <f t="shared" si="181"/>
        <v/>
      </c>
      <c r="G1873" s="146" t="str">
        <f t="shared" si="182"/>
        <v/>
      </c>
      <c r="H1873" s="150" t="str">
        <f t="shared" si="177"/>
        <v/>
      </c>
      <c r="I1873" s="432"/>
      <c r="S1873" s="146" t="str">
        <f t="shared" si="178"/>
        <v/>
      </c>
    </row>
    <row r="1874" spans="1:19" x14ac:dyDescent="0.45">
      <c r="A1874" s="144" t="str">
        <f t="shared" si="179"/>
        <v/>
      </c>
      <c r="B1874" s="143" t="str">
        <f t="shared" si="180"/>
        <v/>
      </c>
      <c r="C1874" s="143" t="str">
        <f>IF(A1874="","",IF(COUNTIF($B$2:B1873,B1874)&gt;0,"⚠ DUPLICATE","OK"))</f>
        <v/>
      </c>
      <c r="D1874" s="146" t="str">
        <f>IF($A1874="","",IF(ISNA(_xlfn.XLOOKUP(TRIM($A1874),MASTER_Workers!$B$2:$B$474,MASTER_Workers!$B$2:$B$600)),"Master Missing","OK"))</f>
        <v/>
      </c>
      <c r="E1874" s="146" t="str">
        <f>IF(A1874="","",IF(COUNTIF(Month_Engine!B:B,TRIM(J1874))&gt;0,"OK","Missing"))</f>
        <v/>
      </c>
      <c r="F1874" s="146" t="str">
        <f t="shared" si="181"/>
        <v/>
      </c>
      <c r="G1874" s="146" t="str">
        <f t="shared" si="182"/>
        <v/>
      </c>
      <c r="H1874" s="150" t="str">
        <f t="shared" si="177"/>
        <v/>
      </c>
      <c r="I1874" s="432"/>
      <c r="S1874" s="146" t="str">
        <f t="shared" si="178"/>
        <v/>
      </c>
    </row>
    <row r="1875" spans="1:19" x14ac:dyDescent="0.45">
      <c r="A1875" s="144" t="str">
        <f t="shared" si="179"/>
        <v/>
      </c>
      <c r="B1875" s="143" t="str">
        <f t="shared" si="180"/>
        <v/>
      </c>
      <c r="C1875" s="143" t="str">
        <f>IF(A1875="","",IF(COUNTIF($B$2:B1874,B1875)&gt;0,"⚠ DUPLICATE","OK"))</f>
        <v/>
      </c>
      <c r="D1875" s="146" t="str">
        <f>IF($A1875="","",IF(ISNA(_xlfn.XLOOKUP(TRIM($A1875),MASTER_Workers!$B$2:$B$474,MASTER_Workers!$B$2:$B$600)),"Master Missing","OK"))</f>
        <v/>
      </c>
      <c r="E1875" s="146" t="str">
        <f>IF(A1875="","",IF(COUNTIF(Month_Engine!B:B,TRIM(J1875))&gt;0,"OK","Missing"))</f>
        <v/>
      </c>
      <c r="F1875" s="146" t="str">
        <f t="shared" si="181"/>
        <v/>
      </c>
      <c r="G1875" s="146" t="str">
        <f t="shared" si="182"/>
        <v/>
      </c>
      <c r="H1875" s="150" t="str">
        <f t="shared" si="177"/>
        <v/>
      </c>
      <c r="I1875" s="432"/>
      <c r="S1875" s="146" t="str">
        <f t="shared" si="178"/>
        <v/>
      </c>
    </row>
    <row r="1876" spans="1:19" x14ac:dyDescent="0.45">
      <c r="A1876" s="144" t="str">
        <f t="shared" si="179"/>
        <v/>
      </c>
      <c r="B1876" s="143" t="str">
        <f t="shared" si="180"/>
        <v/>
      </c>
      <c r="C1876" s="143" t="str">
        <f>IF(A1876="","",IF(COUNTIF($B$2:B1875,B1876)&gt;0,"⚠ DUPLICATE","OK"))</f>
        <v/>
      </c>
      <c r="D1876" s="146" t="str">
        <f>IF($A1876="","",IF(ISNA(_xlfn.XLOOKUP(TRIM($A1876),MASTER_Workers!$B$2:$B$474,MASTER_Workers!$B$2:$B$600)),"Master Missing","OK"))</f>
        <v/>
      </c>
      <c r="E1876" s="146" t="str">
        <f>IF(A1876="","",IF(COUNTIF(Month_Engine!B:B,TRIM(J1876))&gt;0,"OK","Missing"))</f>
        <v/>
      </c>
      <c r="F1876" s="146" t="str">
        <f t="shared" si="181"/>
        <v/>
      </c>
      <c r="G1876" s="146" t="str">
        <f t="shared" si="182"/>
        <v/>
      </c>
      <c r="H1876" s="150" t="str">
        <f t="shared" si="177"/>
        <v/>
      </c>
      <c r="I1876" s="432"/>
      <c r="S1876" s="146" t="str">
        <f t="shared" si="178"/>
        <v/>
      </c>
    </row>
    <row r="1877" spans="1:19" x14ac:dyDescent="0.45">
      <c r="A1877" s="144" t="str">
        <f t="shared" si="179"/>
        <v/>
      </c>
      <c r="B1877" s="143" t="str">
        <f t="shared" si="180"/>
        <v/>
      </c>
      <c r="C1877" s="143" t="str">
        <f>IF(A1877="","",IF(COUNTIF($B$2:B1876,B1877)&gt;0,"⚠ DUPLICATE","OK"))</f>
        <v/>
      </c>
      <c r="D1877" s="146" t="str">
        <f>IF($A1877="","",IF(ISNA(_xlfn.XLOOKUP(TRIM($A1877),MASTER_Workers!$B$2:$B$474,MASTER_Workers!$B$2:$B$600)),"Master Missing","OK"))</f>
        <v/>
      </c>
      <c r="E1877" s="146" t="str">
        <f>IF(A1877="","",IF(COUNTIF(Month_Engine!B:B,TRIM(J1877))&gt;0,"OK","Missing"))</f>
        <v/>
      </c>
      <c r="F1877" s="146" t="str">
        <f t="shared" si="181"/>
        <v/>
      </c>
      <c r="G1877" s="146" t="str">
        <f t="shared" si="182"/>
        <v/>
      </c>
      <c r="H1877" s="150" t="str">
        <f t="shared" si="177"/>
        <v/>
      </c>
      <c r="I1877" s="432"/>
      <c r="S1877" s="146" t="str">
        <f t="shared" si="178"/>
        <v/>
      </c>
    </row>
    <row r="1878" spans="1:19" x14ac:dyDescent="0.45">
      <c r="A1878" s="144" t="str">
        <f t="shared" si="179"/>
        <v/>
      </c>
      <c r="B1878" s="143" t="str">
        <f t="shared" si="180"/>
        <v/>
      </c>
      <c r="C1878" s="143" t="str">
        <f>IF(A1878="","",IF(COUNTIF($B$2:B1877,B1878)&gt;0,"⚠ DUPLICATE","OK"))</f>
        <v/>
      </c>
      <c r="D1878" s="146" t="str">
        <f>IF($A1878="","",IF(ISNA(_xlfn.XLOOKUP(TRIM($A1878),MASTER_Workers!$B$2:$B$474,MASTER_Workers!$B$2:$B$600)),"Master Missing","OK"))</f>
        <v/>
      </c>
      <c r="E1878" s="146" t="str">
        <f>IF(A1878="","",IF(COUNTIF(Month_Engine!B:B,TRIM(J1878))&gt;0,"OK","Missing"))</f>
        <v/>
      </c>
      <c r="F1878" s="146" t="str">
        <f t="shared" si="181"/>
        <v/>
      </c>
      <c r="G1878" s="146" t="str">
        <f t="shared" si="182"/>
        <v/>
      </c>
      <c r="H1878" s="150" t="str">
        <f t="shared" si="177"/>
        <v/>
      </c>
      <c r="I1878" s="432"/>
      <c r="S1878" s="146" t="str">
        <f t="shared" si="178"/>
        <v/>
      </c>
    </row>
    <row r="1879" spans="1:19" x14ac:dyDescent="0.45">
      <c r="A1879" s="144" t="str">
        <f t="shared" si="179"/>
        <v/>
      </c>
      <c r="B1879" s="143" t="str">
        <f t="shared" si="180"/>
        <v/>
      </c>
      <c r="C1879" s="143" t="str">
        <f>IF(A1879="","",IF(COUNTIF($B$2:B1878,B1879)&gt;0,"⚠ DUPLICATE","OK"))</f>
        <v/>
      </c>
      <c r="D1879" s="146" t="str">
        <f>IF($A1879="","",IF(ISNA(_xlfn.XLOOKUP(TRIM($A1879),MASTER_Workers!$B$2:$B$474,MASTER_Workers!$B$2:$B$600)),"Master Missing","OK"))</f>
        <v/>
      </c>
      <c r="E1879" s="146" t="str">
        <f>IF(A1879="","",IF(COUNTIF(Month_Engine!B:B,TRIM(J1879))&gt;0,"OK","Missing"))</f>
        <v/>
      </c>
      <c r="F1879" s="146" t="str">
        <f t="shared" si="181"/>
        <v/>
      </c>
      <c r="G1879" s="146" t="str">
        <f t="shared" si="182"/>
        <v/>
      </c>
      <c r="H1879" s="150" t="str">
        <f t="shared" si="177"/>
        <v/>
      </c>
      <c r="I1879" s="432"/>
      <c r="S1879" s="146" t="str">
        <f t="shared" si="178"/>
        <v/>
      </c>
    </row>
    <row r="1880" spans="1:19" x14ac:dyDescent="0.45">
      <c r="A1880" s="144" t="str">
        <f t="shared" si="179"/>
        <v/>
      </c>
      <c r="B1880" s="143" t="str">
        <f t="shared" si="180"/>
        <v/>
      </c>
      <c r="C1880" s="143" t="str">
        <f>IF(A1880="","",IF(COUNTIF($B$2:B1879,B1880)&gt;0,"⚠ DUPLICATE","OK"))</f>
        <v/>
      </c>
      <c r="D1880" s="146" t="str">
        <f>IF($A1880="","",IF(ISNA(_xlfn.XLOOKUP(TRIM($A1880),MASTER_Workers!$B$2:$B$474,MASTER_Workers!$B$2:$B$600)),"Master Missing","OK"))</f>
        <v/>
      </c>
      <c r="E1880" s="146" t="str">
        <f>IF(A1880="","",IF(COUNTIF(Month_Engine!B:B,TRIM(J1880))&gt;0,"OK","Missing"))</f>
        <v/>
      </c>
      <c r="F1880" s="146" t="str">
        <f t="shared" si="181"/>
        <v/>
      </c>
      <c r="G1880" s="146" t="str">
        <f t="shared" si="182"/>
        <v/>
      </c>
      <c r="H1880" s="150" t="str">
        <f t="shared" si="177"/>
        <v/>
      </c>
      <c r="I1880" s="432"/>
      <c r="S1880" s="146" t="str">
        <f t="shared" si="178"/>
        <v/>
      </c>
    </row>
    <row r="1881" spans="1:19" x14ac:dyDescent="0.45">
      <c r="A1881" s="144" t="str">
        <f t="shared" si="179"/>
        <v/>
      </c>
      <c r="B1881" s="143" t="str">
        <f t="shared" si="180"/>
        <v/>
      </c>
      <c r="C1881" s="143" t="str">
        <f>IF(A1881="","",IF(COUNTIF($B$2:B1880,B1881)&gt;0,"⚠ DUPLICATE","OK"))</f>
        <v/>
      </c>
      <c r="D1881" s="146" t="str">
        <f>IF($A1881="","",IF(ISNA(_xlfn.XLOOKUP(TRIM($A1881),MASTER_Workers!$B$2:$B$474,MASTER_Workers!$B$2:$B$600)),"Master Missing","OK"))</f>
        <v/>
      </c>
      <c r="E1881" s="146" t="str">
        <f>IF(A1881="","",IF(COUNTIF(Month_Engine!B:B,TRIM(J1881))&gt;0,"OK","Missing"))</f>
        <v/>
      </c>
      <c r="F1881" s="146" t="str">
        <f t="shared" si="181"/>
        <v/>
      </c>
      <c r="G1881" s="146" t="str">
        <f t="shared" si="182"/>
        <v/>
      </c>
      <c r="H1881" s="150" t="str">
        <f t="shared" si="177"/>
        <v/>
      </c>
      <c r="I1881" s="432"/>
      <c r="S1881" s="146" t="str">
        <f t="shared" si="178"/>
        <v/>
      </c>
    </row>
    <row r="1882" spans="1:19" x14ac:dyDescent="0.45">
      <c r="A1882" s="144" t="str">
        <f t="shared" si="179"/>
        <v/>
      </c>
      <c r="B1882" s="143" t="str">
        <f t="shared" si="180"/>
        <v/>
      </c>
      <c r="C1882" s="143" t="str">
        <f>IF(A1882="","",IF(COUNTIF($B$2:B1881,B1882)&gt;0,"⚠ DUPLICATE","OK"))</f>
        <v/>
      </c>
      <c r="D1882" s="146" t="str">
        <f>IF($A1882="","",IF(ISNA(_xlfn.XLOOKUP(TRIM($A1882),MASTER_Workers!$B$2:$B$474,MASTER_Workers!$B$2:$B$600)),"Master Missing","OK"))</f>
        <v/>
      </c>
      <c r="E1882" s="146" t="str">
        <f>IF(A1882="","",IF(COUNTIF(Month_Engine!B:B,TRIM(J1882))&gt;0,"OK","Missing"))</f>
        <v/>
      </c>
      <c r="F1882" s="146" t="str">
        <f t="shared" si="181"/>
        <v/>
      </c>
      <c r="G1882" s="146" t="str">
        <f t="shared" si="182"/>
        <v/>
      </c>
      <c r="H1882" s="150" t="str">
        <f t="shared" si="177"/>
        <v/>
      </c>
      <c r="I1882" s="432"/>
      <c r="S1882" s="146" t="str">
        <f t="shared" si="178"/>
        <v/>
      </c>
    </row>
    <row r="1883" spans="1:19" x14ac:dyDescent="0.45">
      <c r="A1883" s="144" t="str">
        <f t="shared" si="179"/>
        <v/>
      </c>
      <c r="B1883" s="143" t="str">
        <f t="shared" si="180"/>
        <v/>
      </c>
      <c r="C1883" s="143" t="str">
        <f>IF(A1883="","",IF(COUNTIF($B$2:B1882,B1883)&gt;0,"⚠ DUPLICATE","OK"))</f>
        <v/>
      </c>
      <c r="D1883" s="146" t="str">
        <f>IF($A1883="","",IF(ISNA(_xlfn.XLOOKUP(TRIM($A1883),MASTER_Workers!$B$2:$B$474,MASTER_Workers!$B$2:$B$600)),"Master Missing","OK"))</f>
        <v/>
      </c>
      <c r="E1883" s="146" t="str">
        <f>IF(A1883="","",IF(COUNTIF(Month_Engine!B:B,TRIM(J1883))&gt;0,"OK","Missing"))</f>
        <v/>
      </c>
      <c r="F1883" s="146" t="str">
        <f t="shared" si="181"/>
        <v/>
      </c>
      <c r="G1883" s="146" t="str">
        <f t="shared" si="182"/>
        <v/>
      </c>
      <c r="H1883" s="150" t="str">
        <f t="shared" si="177"/>
        <v/>
      </c>
      <c r="I1883" s="432"/>
      <c r="S1883" s="146" t="str">
        <f t="shared" si="178"/>
        <v/>
      </c>
    </row>
    <row r="1884" spans="1:19" x14ac:dyDescent="0.45">
      <c r="A1884" s="144" t="str">
        <f t="shared" si="179"/>
        <v/>
      </c>
      <c r="B1884" s="143" t="str">
        <f t="shared" si="180"/>
        <v/>
      </c>
      <c r="C1884" s="143" t="str">
        <f>IF(A1884="","",IF(COUNTIF($B$2:B1883,B1884)&gt;0,"⚠ DUPLICATE","OK"))</f>
        <v/>
      </c>
      <c r="D1884" s="146" t="str">
        <f>IF($A1884="","",IF(ISNA(_xlfn.XLOOKUP(TRIM($A1884),MASTER_Workers!$B$2:$B$474,MASTER_Workers!$B$2:$B$600)),"Master Missing","OK"))</f>
        <v/>
      </c>
      <c r="E1884" s="146" t="str">
        <f>IF(A1884="","",IF(COUNTIF(Month_Engine!B:B,TRIM(J1884))&gt;0,"OK","Missing"))</f>
        <v/>
      </c>
      <c r="F1884" s="146" t="str">
        <f t="shared" si="181"/>
        <v/>
      </c>
      <c r="G1884" s="146" t="str">
        <f t="shared" si="182"/>
        <v/>
      </c>
      <c r="H1884" s="150" t="str">
        <f t="shared" si="177"/>
        <v/>
      </c>
      <c r="I1884" s="432"/>
      <c r="S1884" s="146" t="str">
        <f t="shared" si="178"/>
        <v/>
      </c>
    </row>
    <row r="1885" spans="1:19" x14ac:dyDescent="0.45">
      <c r="A1885" s="144" t="str">
        <f t="shared" si="179"/>
        <v/>
      </c>
      <c r="B1885" s="143" t="str">
        <f t="shared" si="180"/>
        <v/>
      </c>
      <c r="C1885" s="143" t="str">
        <f>IF(A1885="","",IF(COUNTIF($B$2:B1884,B1885)&gt;0,"⚠ DUPLICATE","OK"))</f>
        <v/>
      </c>
      <c r="D1885" s="146" t="str">
        <f>IF($A1885="","",IF(ISNA(_xlfn.XLOOKUP(TRIM($A1885),MASTER_Workers!$B$2:$B$474,MASTER_Workers!$B$2:$B$600)),"Master Missing","OK"))</f>
        <v/>
      </c>
      <c r="E1885" s="146" t="str">
        <f>IF(A1885="","",IF(COUNTIF(Month_Engine!B:B,TRIM(J1885))&gt;0,"OK","Missing"))</f>
        <v/>
      </c>
      <c r="F1885" s="146" t="str">
        <f t="shared" si="181"/>
        <v/>
      </c>
      <c r="G1885" s="146" t="str">
        <f t="shared" si="182"/>
        <v/>
      </c>
      <c r="H1885" s="150" t="str">
        <f t="shared" si="177"/>
        <v/>
      </c>
      <c r="I1885" s="432"/>
      <c r="S1885" s="146" t="str">
        <f t="shared" si="178"/>
        <v/>
      </c>
    </row>
    <row r="1886" spans="1:19" x14ac:dyDescent="0.45">
      <c r="A1886" s="144" t="str">
        <f t="shared" si="179"/>
        <v/>
      </c>
      <c r="B1886" s="143" t="str">
        <f t="shared" si="180"/>
        <v/>
      </c>
      <c r="C1886" s="143" t="str">
        <f>IF(A1886="","",IF(COUNTIF($B$2:B1885,B1886)&gt;0,"⚠ DUPLICATE","OK"))</f>
        <v/>
      </c>
      <c r="D1886" s="146" t="str">
        <f>IF($A1886="","",IF(ISNA(_xlfn.XLOOKUP(TRIM($A1886),MASTER_Workers!$B$2:$B$474,MASTER_Workers!$B$2:$B$600)),"Master Missing","OK"))</f>
        <v/>
      </c>
      <c r="E1886" s="146" t="str">
        <f>IF(A1886="","",IF(COUNTIF(Month_Engine!B:B,TRIM(J1886))&gt;0,"OK","Missing"))</f>
        <v/>
      </c>
      <c r="F1886" s="146" t="str">
        <f t="shared" si="181"/>
        <v/>
      </c>
      <c r="G1886" s="146" t="str">
        <f t="shared" si="182"/>
        <v/>
      </c>
      <c r="H1886" s="150" t="str">
        <f t="shared" si="177"/>
        <v/>
      </c>
      <c r="I1886" s="432"/>
      <c r="S1886" s="146" t="str">
        <f t="shared" si="178"/>
        <v/>
      </c>
    </row>
    <row r="1887" spans="1:19" x14ac:dyDescent="0.45">
      <c r="A1887" s="144" t="str">
        <f t="shared" si="179"/>
        <v/>
      </c>
      <c r="B1887" s="143" t="str">
        <f t="shared" si="180"/>
        <v/>
      </c>
      <c r="C1887" s="143" t="str">
        <f>IF(A1887="","",IF(COUNTIF($B$2:B1886,B1887)&gt;0,"⚠ DUPLICATE","OK"))</f>
        <v/>
      </c>
      <c r="D1887" s="146" t="str">
        <f>IF($A1887="","",IF(ISNA(_xlfn.XLOOKUP(TRIM($A1887),MASTER_Workers!$B$2:$B$474,MASTER_Workers!$B$2:$B$600)),"Master Missing","OK"))</f>
        <v/>
      </c>
      <c r="E1887" s="146" t="str">
        <f>IF(A1887="","",IF(COUNTIF(Month_Engine!B:B,TRIM(J1887))&gt;0,"OK","Missing"))</f>
        <v/>
      </c>
      <c r="F1887" s="146" t="str">
        <f t="shared" si="181"/>
        <v/>
      </c>
      <c r="G1887" s="146" t="str">
        <f t="shared" si="182"/>
        <v/>
      </c>
      <c r="H1887" s="150" t="str">
        <f t="shared" si="177"/>
        <v/>
      </c>
      <c r="I1887" s="432"/>
      <c r="S1887" s="146" t="str">
        <f t="shared" si="178"/>
        <v/>
      </c>
    </row>
    <row r="1888" spans="1:19" x14ac:dyDescent="0.45">
      <c r="A1888" s="144" t="str">
        <f t="shared" si="179"/>
        <v/>
      </c>
      <c r="B1888" s="143" t="str">
        <f t="shared" si="180"/>
        <v/>
      </c>
      <c r="C1888" s="143" t="str">
        <f>IF(A1888="","",IF(COUNTIF($B$2:B1887,B1888)&gt;0,"⚠ DUPLICATE","OK"))</f>
        <v/>
      </c>
      <c r="D1888" s="146" t="str">
        <f>IF($A1888="","",IF(ISNA(_xlfn.XLOOKUP(TRIM($A1888),MASTER_Workers!$B$2:$B$474,MASTER_Workers!$B$2:$B$600)),"Master Missing","OK"))</f>
        <v/>
      </c>
      <c r="E1888" s="146" t="str">
        <f>IF(A1888="","",IF(COUNTIF(Month_Engine!B:B,TRIM(J1888))&gt;0,"OK","Missing"))</f>
        <v/>
      </c>
      <c r="F1888" s="146" t="str">
        <f t="shared" si="181"/>
        <v/>
      </c>
      <c r="G1888" s="146" t="str">
        <f t="shared" si="182"/>
        <v/>
      </c>
      <c r="H1888" s="150" t="str">
        <f t="shared" si="177"/>
        <v/>
      </c>
      <c r="I1888" s="432"/>
      <c r="S1888" s="146" t="str">
        <f t="shared" si="178"/>
        <v/>
      </c>
    </row>
    <row r="1889" spans="1:19" x14ac:dyDescent="0.45">
      <c r="A1889" s="144" t="str">
        <f t="shared" si="179"/>
        <v/>
      </c>
      <c r="B1889" s="143" t="str">
        <f t="shared" si="180"/>
        <v/>
      </c>
      <c r="C1889" s="143" t="str">
        <f>IF(A1889="","",IF(COUNTIF($B$2:B1888,B1889)&gt;0,"⚠ DUPLICATE","OK"))</f>
        <v/>
      </c>
      <c r="D1889" s="146" t="str">
        <f>IF($A1889="","",IF(ISNA(_xlfn.XLOOKUP(TRIM($A1889),MASTER_Workers!$B$2:$B$474,MASTER_Workers!$B$2:$B$600)),"Master Missing","OK"))</f>
        <v/>
      </c>
      <c r="E1889" s="146" t="str">
        <f>IF(A1889="","",IF(COUNTIF(Month_Engine!B:B,TRIM(J1889))&gt;0,"OK","Missing"))</f>
        <v/>
      </c>
      <c r="F1889" s="146" t="str">
        <f t="shared" si="181"/>
        <v/>
      </c>
      <c r="G1889" s="146" t="str">
        <f t="shared" si="182"/>
        <v/>
      </c>
      <c r="H1889" s="150" t="str">
        <f t="shared" si="177"/>
        <v/>
      </c>
      <c r="I1889" s="432"/>
      <c r="S1889" s="146" t="str">
        <f t="shared" si="178"/>
        <v/>
      </c>
    </row>
    <row r="1890" spans="1:19" x14ac:dyDescent="0.45">
      <c r="A1890" s="144" t="str">
        <f t="shared" si="179"/>
        <v/>
      </c>
      <c r="B1890" s="143" t="str">
        <f t="shared" si="180"/>
        <v/>
      </c>
      <c r="C1890" s="143" t="str">
        <f>IF(A1890="","",IF(COUNTIF($B$2:B1889,B1890)&gt;0,"⚠ DUPLICATE","OK"))</f>
        <v/>
      </c>
      <c r="D1890" s="146" t="str">
        <f>IF($A1890="","",IF(ISNA(_xlfn.XLOOKUP(TRIM($A1890),MASTER_Workers!$B$2:$B$474,MASTER_Workers!$B$2:$B$600)),"Master Missing","OK"))</f>
        <v/>
      </c>
      <c r="E1890" s="146" t="str">
        <f>IF(A1890="","",IF(COUNTIF(Month_Engine!B:B,TRIM(J1890))&gt;0,"OK","Missing"))</f>
        <v/>
      </c>
      <c r="F1890" s="146" t="str">
        <f t="shared" si="181"/>
        <v/>
      </c>
      <c r="G1890" s="146" t="str">
        <f t="shared" si="182"/>
        <v/>
      </c>
      <c r="H1890" s="150" t="str">
        <f t="shared" si="177"/>
        <v/>
      </c>
      <c r="I1890" s="432"/>
      <c r="S1890" s="146" t="str">
        <f t="shared" si="178"/>
        <v/>
      </c>
    </row>
    <row r="1891" spans="1:19" x14ac:dyDescent="0.45">
      <c r="A1891" s="144" t="str">
        <f t="shared" si="179"/>
        <v/>
      </c>
      <c r="B1891" s="143" t="str">
        <f t="shared" si="180"/>
        <v/>
      </c>
      <c r="C1891" s="143" t="str">
        <f>IF(A1891="","",IF(COUNTIF($B$2:B1890,B1891)&gt;0,"⚠ DUPLICATE","OK"))</f>
        <v/>
      </c>
      <c r="D1891" s="146" t="str">
        <f>IF($A1891="","",IF(ISNA(_xlfn.XLOOKUP(TRIM($A1891),MASTER_Workers!$B$2:$B$474,MASTER_Workers!$B$2:$B$600)),"Master Missing","OK"))</f>
        <v/>
      </c>
      <c r="E1891" s="146" t="str">
        <f>IF(A1891="","",IF(COUNTIF(Month_Engine!B:B,TRIM(J1891))&gt;0,"OK","Missing"))</f>
        <v/>
      </c>
      <c r="F1891" s="146" t="str">
        <f t="shared" si="181"/>
        <v/>
      </c>
      <c r="G1891" s="146" t="str">
        <f t="shared" si="182"/>
        <v/>
      </c>
      <c r="H1891" s="150" t="str">
        <f t="shared" si="177"/>
        <v/>
      </c>
      <c r="I1891" s="432"/>
      <c r="S1891" s="146" t="str">
        <f t="shared" si="178"/>
        <v/>
      </c>
    </row>
    <row r="1892" spans="1:19" x14ac:dyDescent="0.45">
      <c r="A1892" s="144" t="str">
        <f t="shared" si="179"/>
        <v/>
      </c>
      <c r="B1892" s="143" t="str">
        <f t="shared" si="180"/>
        <v/>
      </c>
      <c r="C1892" s="143" t="str">
        <f>IF(A1892="","",IF(COUNTIF($B$2:B1891,B1892)&gt;0,"⚠ DUPLICATE","OK"))</f>
        <v/>
      </c>
      <c r="D1892" s="146" t="str">
        <f>IF($A1892="","",IF(ISNA(_xlfn.XLOOKUP(TRIM($A1892),MASTER_Workers!$B$2:$B$474,MASTER_Workers!$B$2:$B$600)),"Master Missing","OK"))</f>
        <v/>
      </c>
      <c r="E1892" s="146" t="str">
        <f>IF(A1892="","",IF(COUNTIF(Month_Engine!B:B,TRIM(J1892))&gt;0,"OK","Missing"))</f>
        <v/>
      </c>
      <c r="F1892" s="146" t="str">
        <f t="shared" si="181"/>
        <v/>
      </c>
      <c r="G1892" s="146" t="str">
        <f t="shared" si="182"/>
        <v/>
      </c>
      <c r="H1892" s="150" t="str">
        <f t="shared" si="177"/>
        <v/>
      </c>
      <c r="I1892" s="432"/>
      <c r="S1892" s="146" t="str">
        <f t="shared" si="178"/>
        <v/>
      </c>
    </row>
    <row r="1893" spans="1:19" x14ac:dyDescent="0.45">
      <c r="A1893" s="144" t="str">
        <f t="shared" si="179"/>
        <v/>
      </c>
      <c r="B1893" s="143" t="str">
        <f t="shared" si="180"/>
        <v/>
      </c>
      <c r="C1893" s="143" t="str">
        <f>IF(A1893="","",IF(COUNTIF($B$2:B1892,B1893)&gt;0,"⚠ DUPLICATE","OK"))</f>
        <v/>
      </c>
      <c r="D1893" s="146" t="str">
        <f>IF($A1893="","",IF(ISNA(_xlfn.XLOOKUP(TRIM($A1893),MASTER_Workers!$B$2:$B$474,MASTER_Workers!$B$2:$B$600)),"Master Missing","OK"))</f>
        <v/>
      </c>
      <c r="E1893" s="146" t="str">
        <f>IF(A1893="","",IF(COUNTIF(Month_Engine!B:B,TRIM(J1893))&gt;0,"OK","Missing"))</f>
        <v/>
      </c>
      <c r="F1893" s="146" t="str">
        <f t="shared" si="181"/>
        <v/>
      </c>
      <c r="G1893" s="146" t="str">
        <f t="shared" si="182"/>
        <v/>
      </c>
      <c r="H1893" s="150" t="str">
        <f t="shared" si="177"/>
        <v/>
      </c>
      <c r="I1893" s="432"/>
      <c r="S1893" s="146" t="str">
        <f t="shared" si="178"/>
        <v/>
      </c>
    </row>
    <row r="1894" spans="1:19" x14ac:dyDescent="0.45">
      <c r="A1894" s="144" t="str">
        <f t="shared" si="179"/>
        <v/>
      </c>
      <c r="B1894" s="143" t="str">
        <f t="shared" si="180"/>
        <v/>
      </c>
      <c r="C1894" s="143" t="str">
        <f>IF(A1894="","",IF(COUNTIF($B$2:B1893,B1894)&gt;0,"⚠ DUPLICATE","OK"))</f>
        <v/>
      </c>
      <c r="D1894" s="146" t="str">
        <f>IF($A1894="","",IF(ISNA(_xlfn.XLOOKUP(TRIM($A1894),MASTER_Workers!$B$2:$B$474,MASTER_Workers!$B$2:$B$600)),"Master Missing","OK"))</f>
        <v/>
      </c>
      <c r="E1894" s="146" t="str">
        <f>IF(A1894="","",IF(COUNTIF(Month_Engine!B:B,TRIM(J1894))&gt;0,"OK","Missing"))</f>
        <v/>
      </c>
      <c r="F1894" s="146" t="str">
        <f t="shared" si="181"/>
        <v/>
      </c>
      <c r="G1894" s="146" t="str">
        <f t="shared" si="182"/>
        <v/>
      </c>
      <c r="H1894" s="150" t="str">
        <f t="shared" si="177"/>
        <v/>
      </c>
      <c r="I1894" s="432"/>
      <c r="S1894" s="146" t="str">
        <f t="shared" si="178"/>
        <v/>
      </c>
    </row>
    <row r="1895" spans="1:19" x14ac:dyDescent="0.45">
      <c r="A1895" s="144" t="str">
        <f t="shared" si="179"/>
        <v/>
      </c>
      <c r="B1895" s="143" t="str">
        <f t="shared" si="180"/>
        <v/>
      </c>
      <c r="C1895" s="143" t="str">
        <f>IF(A1895="","",IF(COUNTIF($B$2:B1894,B1895)&gt;0,"⚠ DUPLICATE","OK"))</f>
        <v/>
      </c>
      <c r="D1895" s="146" t="str">
        <f>IF($A1895="","",IF(ISNA(_xlfn.XLOOKUP(TRIM($A1895),MASTER_Workers!$B$2:$B$474,MASTER_Workers!$B$2:$B$600)),"Master Missing","OK"))</f>
        <v/>
      </c>
      <c r="E1895" s="146" t="str">
        <f>IF(A1895="","",IF(COUNTIF(Month_Engine!B:B,TRIM(J1895))&gt;0,"OK","Missing"))</f>
        <v/>
      </c>
      <c r="F1895" s="146" t="str">
        <f t="shared" si="181"/>
        <v/>
      </c>
      <c r="G1895" s="146" t="str">
        <f t="shared" si="182"/>
        <v/>
      </c>
      <c r="H1895" s="150" t="str">
        <f t="shared" si="177"/>
        <v/>
      </c>
      <c r="I1895" s="432"/>
      <c r="S1895" s="146" t="str">
        <f t="shared" si="178"/>
        <v/>
      </c>
    </row>
    <row r="1896" spans="1:19" x14ac:dyDescent="0.45">
      <c r="A1896" s="144" t="str">
        <f t="shared" si="179"/>
        <v/>
      </c>
      <c r="B1896" s="143" t="str">
        <f t="shared" si="180"/>
        <v/>
      </c>
      <c r="C1896" s="143" t="str">
        <f>IF(A1896="","",IF(COUNTIF($B$2:B1895,B1896)&gt;0,"⚠ DUPLICATE","OK"))</f>
        <v/>
      </c>
      <c r="D1896" s="146" t="str">
        <f>IF($A1896="","",IF(ISNA(_xlfn.XLOOKUP(TRIM($A1896),MASTER_Workers!$B$2:$B$474,MASTER_Workers!$B$2:$B$600)),"Master Missing","OK"))</f>
        <v/>
      </c>
      <c r="E1896" s="146" t="str">
        <f>IF(A1896="","",IF(COUNTIF(Month_Engine!B:B,TRIM(J1896))&gt;0,"OK","Missing"))</f>
        <v/>
      </c>
      <c r="F1896" s="146" t="str">
        <f t="shared" si="181"/>
        <v/>
      </c>
      <c r="G1896" s="146" t="str">
        <f t="shared" si="182"/>
        <v/>
      </c>
      <c r="H1896" s="150" t="str">
        <f t="shared" si="177"/>
        <v/>
      </c>
      <c r="I1896" s="432"/>
      <c r="S1896" s="146" t="str">
        <f t="shared" si="178"/>
        <v/>
      </c>
    </row>
    <row r="1897" spans="1:19" x14ac:dyDescent="0.45">
      <c r="A1897" s="144" t="str">
        <f t="shared" si="179"/>
        <v/>
      </c>
      <c r="B1897" s="143" t="str">
        <f t="shared" si="180"/>
        <v/>
      </c>
      <c r="C1897" s="143" t="str">
        <f>IF(A1897="","",IF(COUNTIF($B$2:B1896,B1897)&gt;0,"⚠ DUPLICATE","OK"))</f>
        <v/>
      </c>
      <c r="D1897" s="146" t="str">
        <f>IF($A1897="","",IF(ISNA(_xlfn.XLOOKUP(TRIM($A1897),MASTER_Workers!$B$2:$B$474,MASTER_Workers!$B$2:$B$600)),"Master Missing","OK"))</f>
        <v/>
      </c>
      <c r="E1897" s="146" t="str">
        <f>IF(A1897="","",IF(COUNTIF(Month_Engine!B:B,TRIM(J1897))&gt;0,"OK","Missing"))</f>
        <v/>
      </c>
      <c r="F1897" s="146" t="str">
        <f t="shared" si="181"/>
        <v/>
      </c>
      <c r="G1897" s="146" t="str">
        <f t="shared" si="182"/>
        <v/>
      </c>
      <c r="H1897" s="150" t="str">
        <f t="shared" si="177"/>
        <v/>
      </c>
      <c r="I1897" s="432"/>
      <c r="S1897" s="146" t="str">
        <f t="shared" si="178"/>
        <v/>
      </c>
    </row>
    <row r="1898" spans="1:19" x14ac:dyDescent="0.45">
      <c r="A1898" s="144" t="str">
        <f t="shared" si="179"/>
        <v/>
      </c>
      <c r="B1898" s="143" t="str">
        <f t="shared" si="180"/>
        <v/>
      </c>
      <c r="C1898" s="143" t="str">
        <f>IF(A1898="","",IF(COUNTIF($B$2:B1897,B1898)&gt;0,"⚠ DUPLICATE","OK"))</f>
        <v/>
      </c>
      <c r="D1898" s="146" t="str">
        <f>IF($A1898="","",IF(ISNA(_xlfn.XLOOKUP(TRIM($A1898),MASTER_Workers!$B$2:$B$474,MASTER_Workers!$B$2:$B$600)),"Master Missing","OK"))</f>
        <v/>
      </c>
      <c r="E1898" s="146" t="str">
        <f>IF(A1898="","",IF(COUNTIF(Month_Engine!B:B,TRIM(J1898))&gt;0,"OK","Missing"))</f>
        <v/>
      </c>
      <c r="F1898" s="146" t="str">
        <f t="shared" si="181"/>
        <v/>
      </c>
      <c r="G1898" s="146" t="str">
        <f t="shared" si="182"/>
        <v/>
      </c>
      <c r="H1898" s="150" t="str">
        <f t="shared" si="177"/>
        <v/>
      </c>
      <c r="I1898" s="432"/>
      <c r="S1898" s="146" t="str">
        <f t="shared" si="178"/>
        <v/>
      </c>
    </row>
    <row r="1899" spans="1:19" x14ac:dyDescent="0.45">
      <c r="A1899" s="144" t="str">
        <f t="shared" si="179"/>
        <v/>
      </c>
      <c r="B1899" s="143" t="str">
        <f t="shared" si="180"/>
        <v/>
      </c>
      <c r="C1899" s="143" t="str">
        <f>IF(A1899="","",IF(COUNTIF($B$2:B1898,B1899)&gt;0,"⚠ DUPLICATE","OK"))</f>
        <v/>
      </c>
      <c r="D1899" s="146" t="str">
        <f>IF($A1899="","",IF(ISNA(_xlfn.XLOOKUP(TRIM($A1899),MASTER_Workers!$B$2:$B$474,MASTER_Workers!$B$2:$B$600)),"Master Missing","OK"))</f>
        <v/>
      </c>
      <c r="E1899" s="146" t="str">
        <f>IF(A1899="","",IF(COUNTIF(Month_Engine!B:B,TRIM(J1899))&gt;0,"OK","Missing"))</f>
        <v/>
      </c>
      <c r="F1899" s="146" t="str">
        <f t="shared" si="181"/>
        <v/>
      </c>
      <c r="G1899" s="146" t="str">
        <f t="shared" si="182"/>
        <v/>
      </c>
      <c r="H1899" s="150" t="str">
        <f t="shared" si="177"/>
        <v/>
      </c>
      <c r="I1899" s="432"/>
      <c r="S1899" s="146" t="str">
        <f t="shared" si="178"/>
        <v/>
      </c>
    </row>
    <row r="1900" spans="1:19" x14ac:dyDescent="0.45">
      <c r="A1900" s="144" t="str">
        <f t="shared" si="179"/>
        <v/>
      </c>
      <c r="B1900" s="143" t="str">
        <f t="shared" si="180"/>
        <v/>
      </c>
      <c r="C1900" s="143" t="str">
        <f>IF(A1900="","",IF(COUNTIF($B$2:B1899,B1900)&gt;0,"⚠ DUPLICATE","OK"))</f>
        <v/>
      </c>
      <c r="D1900" s="146" t="str">
        <f>IF($A1900="","",IF(ISNA(_xlfn.XLOOKUP(TRIM($A1900),MASTER_Workers!$B$2:$B$474,MASTER_Workers!$B$2:$B$600)),"Master Missing","OK"))</f>
        <v/>
      </c>
      <c r="E1900" s="146" t="str">
        <f>IF(A1900="","",IF(COUNTIF(Month_Engine!B:B,TRIM(J1900))&gt;0,"OK","Missing"))</f>
        <v/>
      </c>
      <c r="F1900" s="146" t="str">
        <f t="shared" si="181"/>
        <v/>
      </c>
      <c r="G1900" s="146" t="str">
        <f t="shared" si="182"/>
        <v/>
      </c>
      <c r="H1900" s="150" t="str">
        <f t="shared" si="177"/>
        <v/>
      </c>
      <c r="I1900" s="432"/>
      <c r="S1900" s="146" t="str">
        <f t="shared" si="178"/>
        <v/>
      </c>
    </row>
    <row r="1901" spans="1:19" x14ac:dyDescent="0.45">
      <c r="A1901" s="144" t="str">
        <f t="shared" si="179"/>
        <v/>
      </c>
      <c r="B1901" s="143" t="str">
        <f t="shared" si="180"/>
        <v/>
      </c>
      <c r="C1901" s="143" t="str">
        <f>IF(A1901="","",IF(COUNTIF($B$2:B1900,B1901)&gt;0,"⚠ DUPLICATE","OK"))</f>
        <v/>
      </c>
      <c r="D1901" s="146" t="str">
        <f>IF($A1901="","",IF(ISNA(_xlfn.XLOOKUP(TRIM($A1901),MASTER_Workers!$B$2:$B$474,MASTER_Workers!$B$2:$B$600)),"Master Missing","OK"))</f>
        <v/>
      </c>
      <c r="E1901" s="146" t="str">
        <f>IF(A1901="","",IF(COUNTIF(Month_Engine!B:B,TRIM(J1901))&gt;0,"OK","Missing"))</f>
        <v/>
      </c>
      <c r="F1901" s="146" t="str">
        <f t="shared" si="181"/>
        <v/>
      </c>
      <c r="G1901" s="146" t="str">
        <f t="shared" si="182"/>
        <v/>
      </c>
      <c r="H1901" s="150" t="str">
        <f t="shared" si="177"/>
        <v/>
      </c>
      <c r="I1901" s="432"/>
      <c r="S1901" s="146" t="str">
        <f t="shared" si="178"/>
        <v/>
      </c>
    </row>
    <row r="1902" spans="1:19" x14ac:dyDescent="0.45">
      <c r="A1902" s="144" t="str">
        <f t="shared" si="179"/>
        <v/>
      </c>
      <c r="B1902" s="143" t="str">
        <f t="shared" si="180"/>
        <v/>
      </c>
      <c r="C1902" s="143" t="str">
        <f>IF(A1902="","",IF(COUNTIF($B$2:B1901,B1902)&gt;0,"⚠ DUPLICATE","OK"))</f>
        <v/>
      </c>
      <c r="D1902" s="146" t="str">
        <f>IF($A1902="","",IF(ISNA(_xlfn.XLOOKUP(TRIM($A1902),MASTER_Workers!$B$2:$B$474,MASTER_Workers!$B$2:$B$600)),"Master Missing","OK"))</f>
        <v/>
      </c>
      <c r="E1902" s="146" t="str">
        <f>IF(A1902="","",IF(COUNTIF(Month_Engine!B:B,TRIM(J1902))&gt;0,"OK","Missing"))</f>
        <v/>
      </c>
      <c r="F1902" s="146" t="str">
        <f t="shared" si="181"/>
        <v/>
      </c>
      <c r="G1902" s="146" t="str">
        <f t="shared" si="182"/>
        <v/>
      </c>
      <c r="H1902" s="150" t="str">
        <f t="shared" si="177"/>
        <v/>
      </c>
      <c r="I1902" s="432"/>
      <c r="S1902" s="146" t="str">
        <f t="shared" si="178"/>
        <v/>
      </c>
    </row>
    <row r="1903" spans="1:19" x14ac:dyDescent="0.45">
      <c r="A1903" s="144" t="str">
        <f t="shared" si="179"/>
        <v/>
      </c>
      <c r="B1903" s="143" t="str">
        <f t="shared" si="180"/>
        <v/>
      </c>
      <c r="C1903" s="143" t="str">
        <f>IF(A1903="","",IF(COUNTIF($B$2:B1902,B1903)&gt;0,"⚠ DUPLICATE","OK"))</f>
        <v/>
      </c>
      <c r="D1903" s="146" t="str">
        <f>IF($A1903="","",IF(ISNA(_xlfn.XLOOKUP(TRIM($A1903),MASTER_Workers!$B$2:$B$474,MASTER_Workers!$B$2:$B$600)),"Master Missing","OK"))</f>
        <v/>
      </c>
      <c r="E1903" s="146" t="str">
        <f>IF(A1903="","",IF(COUNTIF(Month_Engine!B:B,TRIM(J1903))&gt;0,"OK","Missing"))</f>
        <v/>
      </c>
      <c r="F1903" s="146" t="str">
        <f t="shared" si="181"/>
        <v/>
      </c>
      <c r="G1903" s="146" t="str">
        <f t="shared" si="182"/>
        <v/>
      </c>
      <c r="H1903" s="150" t="str">
        <f t="shared" si="177"/>
        <v/>
      </c>
      <c r="I1903" s="432"/>
      <c r="S1903" s="146" t="str">
        <f t="shared" si="178"/>
        <v/>
      </c>
    </row>
    <row r="1904" spans="1:19" x14ac:dyDescent="0.45">
      <c r="A1904" s="144" t="str">
        <f t="shared" si="179"/>
        <v/>
      </c>
      <c r="B1904" s="143" t="str">
        <f t="shared" si="180"/>
        <v/>
      </c>
      <c r="C1904" s="143" t="str">
        <f>IF(A1904="","",IF(COUNTIF($B$2:B1903,B1904)&gt;0,"⚠ DUPLICATE","OK"))</f>
        <v/>
      </c>
      <c r="D1904" s="146" t="str">
        <f>IF($A1904="","",IF(ISNA(_xlfn.XLOOKUP(TRIM($A1904),MASTER_Workers!$B$2:$B$474,MASTER_Workers!$B$2:$B$600)),"Master Missing","OK"))</f>
        <v/>
      </c>
      <c r="E1904" s="146" t="str">
        <f>IF(A1904="","",IF(COUNTIF(Month_Engine!B:B,TRIM(J1904))&gt;0,"OK","Missing"))</f>
        <v/>
      </c>
      <c r="F1904" s="146" t="str">
        <f t="shared" si="181"/>
        <v/>
      </c>
      <c r="G1904" s="146" t="str">
        <f t="shared" si="182"/>
        <v/>
      </c>
      <c r="H1904" s="150" t="str">
        <f t="shared" si="177"/>
        <v/>
      </c>
      <c r="I1904" s="432"/>
      <c r="S1904" s="146" t="str">
        <f t="shared" si="178"/>
        <v/>
      </c>
    </row>
    <row r="1905" spans="1:19" x14ac:dyDescent="0.45">
      <c r="A1905" s="144" t="str">
        <f t="shared" si="179"/>
        <v/>
      </c>
      <c r="B1905" s="143" t="str">
        <f t="shared" si="180"/>
        <v/>
      </c>
      <c r="C1905" s="143" t="str">
        <f>IF(A1905="","",IF(COUNTIF($B$2:B1904,B1905)&gt;0,"⚠ DUPLICATE","OK"))</f>
        <v/>
      </c>
      <c r="D1905" s="146" t="str">
        <f>IF($A1905="","",IF(ISNA(_xlfn.XLOOKUP(TRIM($A1905),MASTER_Workers!$B$2:$B$474,MASTER_Workers!$B$2:$B$600)),"Master Missing","OK"))</f>
        <v/>
      </c>
      <c r="E1905" s="146" t="str">
        <f>IF(A1905="","",IF(COUNTIF(Month_Engine!B:B,TRIM(J1905))&gt;0,"OK","Missing"))</f>
        <v/>
      </c>
      <c r="F1905" s="146" t="str">
        <f t="shared" si="181"/>
        <v/>
      </c>
      <c r="G1905" s="146" t="str">
        <f t="shared" si="182"/>
        <v/>
      </c>
      <c r="H1905" s="150" t="str">
        <f t="shared" si="177"/>
        <v/>
      </c>
      <c r="I1905" s="432"/>
      <c r="S1905" s="146" t="str">
        <f t="shared" si="178"/>
        <v/>
      </c>
    </row>
    <row r="1906" spans="1:19" x14ac:dyDescent="0.45">
      <c r="A1906" s="144" t="str">
        <f t="shared" si="179"/>
        <v/>
      </c>
      <c r="B1906" s="143" t="str">
        <f t="shared" si="180"/>
        <v/>
      </c>
      <c r="C1906" s="143" t="str">
        <f>IF(A1906="","",IF(COUNTIF($B$2:B1905,B1906)&gt;0,"⚠ DUPLICATE","OK"))</f>
        <v/>
      </c>
      <c r="D1906" s="146" t="str">
        <f>IF($A1906="","",IF(ISNA(_xlfn.XLOOKUP(TRIM($A1906),MASTER_Workers!$B$2:$B$474,MASTER_Workers!$B$2:$B$600)),"Master Missing","OK"))</f>
        <v/>
      </c>
      <c r="E1906" s="146" t="str">
        <f>IF(A1906="","",IF(COUNTIF(Month_Engine!B:B,TRIM(J1906))&gt;0,"OK","Missing"))</f>
        <v/>
      </c>
      <c r="F1906" s="146" t="str">
        <f t="shared" si="181"/>
        <v/>
      </c>
      <c r="G1906" s="146" t="str">
        <f t="shared" si="182"/>
        <v/>
      </c>
      <c r="H1906" s="150" t="str">
        <f t="shared" si="177"/>
        <v/>
      </c>
      <c r="I1906" s="432"/>
      <c r="S1906" s="146" t="str">
        <f t="shared" si="178"/>
        <v/>
      </c>
    </row>
    <row r="1907" spans="1:19" x14ac:dyDescent="0.45">
      <c r="A1907" s="144" t="str">
        <f t="shared" si="179"/>
        <v/>
      </c>
      <c r="B1907" s="143" t="str">
        <f t="shared" si="180"/>
        <v/>
      </c>
      <c r="C1907" s="143" t="str">
        <f>IF(A1907="","",IF(COUNTIF($B$2:B1906,B1907)&gt;0,"⚠ DUPLICATE","OK"))</f>
        <v/>
      </c>
      <c r="D1907" s="146" t="str">
        <f>IF($A1907="","",IF(ISNA(_xlfn.XLOOKUP(TRIM($A1907),MASTER_Workers!$B$2:$B$474,MASTER_Workers!$B$2:$B$600)),"Master Missing","OK"))</f>
        <v/>
      </c>
      <c r="E1907" s="146" t="str">
        <f>IF(A1907="","",IF(COUNTIF(Month_Engine!B:B,TRIM(J1907))&gt;0,"OK","Missing"))</f>
        <v/>
      </c>
      <c r="F1907" s="146" t="str">
        <f t="shared" si="181"/>
        <v/>
      </c>
      <c r="G1907" s="146" t="str">
        <f t="shared" si="182"/>
        <v/>
      </c>
      <c r="H1907" s="150" t="str">
        <f t="shared" si="177"/>
        <v/>
      </c>
      <c r="I1907" s="432"/>
      <c r="S1907" s="146" t="str">
        <f t="shared" si="178"/>
        <v/>
      </c>
    </row>
    <row r="1908" spans="1:19" x14ac:dyDescent="0.45">
      <c r="A1908" s="144" t="str">
        <f t="shared" si="179"/>
        <v/>
      </c>
      <c r="B1908" s="143" t="str">
        <f t="shared" si="180"/>
        <v/>
      </c>
      <c r="C1908" s="143" t="str">
        <f>IF(A1908="","",IF(COUNTIF($B$2:B1907,B1908)&gt;0,"⚠ DUPLICATE","OK"))</f>
        <v/>
      </c>
      <c r="D1908" s="146" t="str">
        <f>IF($A1908="","",IF(ISNA(_xlfn.XLOOKUP(TRIM($A1908),MASTER_Workers!$B$2:$B$474,MASTER_Workers!$B$2:$B$600)),"Master Missing","OK"))</f>
        <v/>
      </c>
      <c r="E1908" s="146" t="str">
        <f>IF(A1908="","",IF(COUNTIF(Month_Engine!B:B,TRIM(J1908))&gt;0,"OK","Missing"))</f>
        <v/>
      </c>
      <c r="F1908" s="146" t="str">
        <f t="shared" si="181"/>
        <v/>
      </c>
      <c r="G1908" s="146" t="str">
        <f t="shared" si="182"/>
        <v/>
      </c>
      <c r="H1908" s="150" t="str">
        <f t="shared" si="177"/>
        <v/>
      </c>
      <c r="I1908" s="432"/>
      <c r="S1908" s="146" t="str">
        <f t="shared" si="178"/>
        <v/>
      </c>
    </row>
    <row r="1909" spans="1:19" x14ac:dyDescent="0.45">
      <c r="A1909" s="144" t="str">
        <f t="shared" si="179"/>
        <v/>
      </c>
      <c r="B1909" s="143" t="str">
        <f t="shared" si="180"/>
        <v/>
      </c>
      <c r="C1909" s="143" t="str">
        <f>IF(A1909="","",IF(COUNTIF($B$2:B1908,B1909)&gt;0,"⚠ DUPLICATE","OK"))</f>
        <v/>
      </c>
      <c r="D1909" s="146" t="str">
        <f>IF($A1909="","",IF(ISNA(_xlfn.XLOOKUP(TRIM($A1909),MASTER_Workers!$B$2:$B$474,MASTER_Workers!$B$2:$B$600)),"Master Missing","OK"))</f>
        <v/>
      </c>
      <c r="E1909" s="146" t="str">
        <f>IF(A1909="","",IF(COUNTIF(Month_Engine!B:B,TRIM(J1909))&gt;0,"OK","Missing"))</f>
        <v/>
      </c>
      <c r="F1909" s="146" t="str">
        <f t="shared" si="181"/>
        <v/>
      </c>
      <c r="G1909" s="146" t="str">
        <f t="shared" si="182"/>
        <v/>
      </c>
      <c r="H1909" s="150" t="str">
        <f t="shared" si="177"/>
        <v/>
      </c>
      <c r="I1909" s="432"/>
      <c r="S1909" s="146" t="str">
        <f t="shared" si="178"/>
        <v/>
      </c>
    </row>
    <row r="1910" spans="1:19" x14ac:dyDescent="0.45">
      <c r="A1910" s="144" t="str">
        <f t="shared" si="179"/>
        <v/>
      </c>
      <c r="B1910" s="143" t="str">
        <f t="shared" si="180"/>
        <v/>
      </c>
      <c r="C1910" s="143" t="str">
        <f>IF(A1910="","",IF(COUNTIF($B$2:B1909,B1910)&gt;0,"⚠ DUPLICATE","OK"))</f>
        <v/>
      </c>
      <c r="D1910" s="146" t="str">
        <f>IF($A1910="","",IF(ISNA(_xlfn.XLOOKUP(TRIM($A1910),MASTER_Workers!$B$2:$B$474,MASTER_Workers!$B$2:$B$600)),"Master Missing","OK"))</f>
        <v/>
      </c>
      <c r="E1910" s="146" t="str">
        <f>IF(A1910="","",IF(COUNTIF(Month_Engine!B:B,TRIM(J1910))&gt;0,"OK","Missing"))</f>
        <v/>
      </c>
      <c r="F1910" s="146" t="str">
        <f t="shared" si="181"/>
        <v/>
      </c>
      <c r="G1910" s="146" t="str">
        <f t="shared" si="182"/>
        <v/>
      </c>
      <c r="H1910" s="150" t="str">
        <f t="shared" si="177"/>
        <v/>
      </c>
      <c r="I1910" s="432"/>
      <c r="S1910" s="146" t="str">
        <f t="shared" si="178"/>
        <v/>
      </c>
    </row>
    <row r="1911" spans="1:19" x14ac:dyDescent="0.45">
      <c r="A1911" s="144" t="str">
        <f t="shared" si="179"/>
        <v/>
      </c>
      <c r="B1911" s="143" t="str">
        <f t="shared" si="180"/>
        <v/>
      </c>
      <c r="C1911" s="143" t="str">
        <f>IF(A1911="","",IF(COUNTIF($B$2:B1910,B1911)&gt;0,"⚠ DUPLICATE","OK"))</f>
        <v/>
      </c>
      <c r="D1911" s="146" t="str">
        <f>IF($A1911="","",IF(ISNA(_xlfn.XLOOKUP(TRIM($A1911),MASTER_Workers!$B$2:$B$474,MASTER_Workers!$B$2:$B$600)),"Master Missing","OK"))</f>
        <v/>
      </c>
      <c r="E1911" s="146" t="str">
        <f>IF(A1911="","",IF(COUNTIF(Month_Engine!B:B,TRIM(J1911))&gt;0,"OK","Missing"))</f>
        <v/>
      </c>
      <c r="F1911" s="146" t="str">
        <f t="shared" si="181"/>
        <v/>
      </c>
      <c r="G1911" s="146" t="str">
        <f t="shared" si="182"/>
        <v/>
      </c>
      <c r="H1911" s="150" t="str">
        <f t="shared" si="177"/>
        <v/>
      </c>
      <c r="I1911" s="432"/>
      <c r="S1911" s="146" t="str">
        <f t="shared" si="178"/>
        <v/>
      </c>
    </row>
    <row r="1912" spans="1:19" x14ac:dyDescent="0.45">
      <c r="A1912" s="144" t="str">
        <f t="shared" si="179"/>
        <v/>
      </c>
      <c r="B1912" s="143" t="str">
        <f t="shared" si="180"/>
        <v/>
      </c>
      <c r="C1912" s="143" t="str">
        <f>IF(A1912="","",IF(COUNTIF($B$2:B1911,B1912)&gt;0,"⚠ DUPLICATE","OK"))</f>
        <v/>
      </c>
      <c r="D1912" s="146" t="str">
        <f>IF($A1912="","",IF(ISNA(_xlfn.XLOOKUP(TRIM($A1912),MASTER_Workers!$B$2:$B$474,MASTER_Workers!$B$2:$B$600)),"Master Missing","OK"))</f>
        <v/>
      </c>
      <c r="E1912" s="146" t="str">
        <f>IF(A1912="","",IF(COUNTIF(Month_Engine!B:B,TRIM(J1912))&gt;0,"OK","Missing"))</f>
        <v/>
      </c>
      <c r="F1912" s="146" t="str">
        <f t="shared" si="181"/>
        <v/>
      </c>
      <c r="G1912" s="146" t="str">
        <f t="shared" si="182"/>
        <v/>
      </c>
      <c r="H1912" s="150" t="str">
        <f t="shared" si="177"/>
        <v/>
      </c>
      <c r="I1912" s="432"/>
      <c r="S1912" s="146" t="str">
        <f t="shared" si="178"/>
        <v/>
      </c>
    </row>
    <row r="1913" spans="1:19" x14ac:dyDescent="0.45">
      <c r="A1913" s="144" t="str">
        <f t="shared" si="179"/>
        <v/>
      </c>
      <c r="B1913" s="143" t="str">
        <f t="shared" si="180"/>
        <v/>
      </c>
      <c r="C1913" s="143" t="str">
        <f>IF(A1913="","",IF(COUNTIF($B$2:B1912,B1913)&gt;0,"⚠ DUPLICATE","OK"))</f>
        <v/>
      </c>
      <c r="D1913" s="146" t="str">
        <f>IF($A1913="","",IF(ISNA(_xlfn.XLOOKUP(TRIM($A1913),MASTER_Workers!$B$2:$B$474,MASTER_Workers!$B$2:$B$600)),"Master Missing","OK"))</f>
        <v/>
      </c>
      <c r="E1913" s="146" t="str">
        <f>IF(A1913="","",IF(COUNTIF(Month_Engine!B:B,TRIM(J1913))&gt;0,"OK","Missing"))</f>
        <v/>
      </c>
      <c r="F1913" s="146" t="str">
        <f t="shared" si="181"/>
        <v/>
      </c>
      <c r="G1913" s="146" t="str">
        <f t="shared" si="182"/>
        <v/>
      </c>
      <c r="H1913" s="150" t="str">
        <f t="shared" si="177"/>
        <v/>
      </c>
      <c r="I1913" s="432"/>
      <c r="S1913" s="146" t="str">
        <f t="shared" si="178"/>
        <v/>
      </c>
    </row>
    <row r="1914" spans="1:19" x14ac:dyDescent="0.45">
      <c r="A1914" s="144" t="str">
        <f t="shared" si="179"/>
        <v/>
      </c>
      <c r="B1914" s="143" t="str">
        <f t="shared" si="180"/>
        <v/>
      </c>
      <c r="C1914" s="143" t="str">
        <f>IF(A1914="","",IF(COUNTIF($B$2:B1913,B1914)&gt;0,"⚠ DUPLICATE","OK"))</f>
        <v/>
      </c>
      <c r="D1914" s="146" t="str">
        <f>IF($A1914="","",IF(ISNA(_xlfn.XLOOKUP(TRIM($A1914),MASTER_Workers!$B$2:$B$474,MASTER_Workers!$B$2:$B$600)),"Master Missing","OK"))</f>
        <v/>
      </c>
      <c r="E1914" s="146" t="str">
        <f>IF(A1914="","",IF(COUNTIF(Month_Engine!B:B,TRIM(J1914))&gt;0,"OK","Missing"))</f>
        <v/>
      </c>
      <c r="F1914" s="146" t="str">
        <f t="shared" si="181"/>
        <v/>
      </c>
      <c r="G1914" s="146" t="str">
        <f t="shared" si="182"/>
        <v/>
      </c>
      <c r="H1914" s="150" t="str">
        <f t="shared" si="177"/>
        <v/>
      </c>
      <c r="I1914" s="432"/>
      <c r="S1914" s="146" t="str">
        <f t="shared" si="178"/>
        <v/>
      </c>
    </row>
    <row r="1915" spans="1:19" x14ac:dyDescent="0.45">
      <c r="A1915" s="144" t="str">
        <f t="shared" si="179"/>
        <v/>
      </c>
      <c r="B1915" s="143" t="str">
        <f t="shared" si="180"/>
        <v/>
      </c>
      <c r="C1915" s="143" t="str">
        <f>IF(A1915="","",IF(COUNTIF($B$2:B1914,B1915)&gt;0,"⚠ DUPLICATE","OK"))</f>
        <v/>
      </c>
      <c r="D1915" s="146" t="str">
        <f>IF($A1915="","",IF(ISNA(_xlfn.XLOOKUP(TRIM($A1915),MASTER_Workers!$B$2:$B$474,MASTER_Workers!$B$2:$B$600)),"Master Missing","OK"))</f>
        <v/>
      </c>
      <c r="E1915" s="146" t="str">
        <f>IF(A1915="","",IF(COUNTIF(Month_Engine!B:B,TRIM(J1915))&gt;0,"OK","Missing"))</f>
        <v/>
      </c>
      <c r="F1915" s="146" t="str">
        <f t="shared" si="181"/>
        <v/>
      </c>
      <c r="G1915" s="146" t="str">
        <f t="shared" si="182"/>
        <v/>
      </c>
      <c r="H1915" s="150" t="str">
        <f t="shared" si="177"/>
        <v/>
      </c>
      <c r="I1915" s="432"/>
      <c r="S1915" s="146" t="str">
        <f t="shared" si="178"/>
        <v/>
      </c>
    </row>
    <row r="1916" spans="1:19" x14ac:dyDescent="0.45">
      <c r="A1916" s="144" t="str">
        <f t="shared" si="179"/>
        <v/>
      </c>
      <c r="B1916" s="143" t="str">
        <f t="shared" si="180"/>
        <v/>
      </c>
      <c r="C1916" s="143" t="str">
        <f>IF(A1916="","",IF(COUNTIF($B$2:B1915,B1916)&gt;0,"⚠ DUPLICATE","OK"))</f>
        <v/>
      </c>
      <c r="D1916" s="146" t="str">
        <f>IF($A1916="","",IF(ISNA(_xlfn.XLOOKUP(TRIM($A1916),MASTER_Workers!$B$2:$B$474,MASTER_Workers!$B$2:$B$600)),"Master Missing","OK"))</f>
        <v/>
      </c>
      <c r="E1916" s="146" t="str">
        <f>IF(A1916="","",IF(COUNTIF(Month_Engine!B:B,TRIM(J1916))&gt;0,"OK","Missing"))</f>
        <v/>
      </c>
      <c r="F1916" s="146" t="str">
        <f t="shared" si="181"/>
        <v/>
      </c>
      <c r="G1916" s="146" t="str">
        <f t="shared" si="182"/>
        <v/>
      </c>
      <c r="H1916" s="150" t="str">
        <f t="shared" si="177"/>
        <v/>
      </c>
      <c r="I1916" s="432"/>
      <c r="S1916" s="146" t="str">
        <f t="shared" si="178"/>
        <v/>
      </c>
    </row>
    <row r="1917" spans="1:19" x14ac:dyDescent="0.45">
      <c r="A1917" s="144" t="str">
        <f t="shared" si="179"/>
        <v/>
      </c>
      <c r="B1917" s="143" t="str">
        <f t="shared" si="180"/>
        <v/>
      </c>
      <c r="C1917" s="143" t="str">
        <f>IF(A1917="","",IF(COUNTIF($B$2:B1916,B1917)&gt;0,"⚠ DUPLICATE","OK"))</f>
        <v/>
      </c>
      <c r="D1917" s="146" t="str">
        <f>IF($A1917="","",IF(ISNA(_xlfn.XLOOKUP(TRIM($A1917),MASTER_Workers!$B$2:$B$474,MASTER_Workers!$B$2:$B$600)),"Master Missing","OK"))</f>
        <v/>
      </c>
      <c r="E1917" s="146" t="str">
        <f>IF(A1917="","",IF(COUNTIF(Month_Engine!B:B,TRIM(J1917))&gt;0,"OK","Missing"))</f>
        <v/>
      </c>
      <c r="F1917" s="146" t="str">
        <f t="shared" si="181"/>
        <v/>
      </c>
      <c r="G1917" s="146" t="str">
        <f t="shared" si="182"/>
        <v/>
      </c>
      <c r="H1917" s="150" t="str">
        <f t="shared" si="177"/>
        <v/>
      </c>
      <c r="I1917" s="432"/>
      <c r="S1917" s="146" t="str">
        <f t="shared" si="178"/>
        <v/>
      </c>
    </row>
    <row r="1918" spans="1:19" x14ac:dyDescent="0.45">
      <c r="A1918" s="144" t="str">
        <f t="shared" si="179"/>
        <v/>
      </c>
      <c r="B1918" s="143" t="str">
        <f t="shared" si="180"/>
        <v/>
      </c>
      <c r="C1918" s="143" t="str">
        <f>IF(A1918="","",IF(COUNTIF($B$2:B1917,B1918)&gt;0,"⚠ DUPLICATE","OK"))</f>
        <v/>
      </c>
      <c r="D1918" s="146" t="str">
        <f>IF($A1918="","",IF(ISNA(_xlfn.XLOOKUP(TRIM($A1918),MASTER_Workers!$B$2:$B$474,MASTER_Workers!$B$2:$B$600)),"Master Missing","OK"))</f>
        <v/>
      </c>
      <c r="E1918" s="146" t="str">
        <f>IF(A1918="","",IF(COUNTIF(Month_Engine!B:B,TRIM(J1918))&gt;0,"OK","Missing"))</f>
        <v/>
      </c>
      <c r="F1918" s="146" t="str">
        <f t="shared" si="181"/>
        <v/>
      </c>
      <c r="G1918" s="146" t="str">
        <f t="shared" si="182"/>
        <v/>
      </c>
      <c r="H1918" s="150" t="str">
        <f t="shared" si="177"/>
        <v/>
      </c>
      <c r="I1918" s="432"/>
      <c r="S1918" s="146" t="str">
        <f t="shared" si="178"/>
        <v/>
      </c>
    </row>
    <row r="1919" spans="1:19" x14ac:dyDescent="0.45">
      <c r="A1919" s="144" t="str">
        <f t="shared" si="179"/>
        <v/>
      </c>
      <c r="B1919" s="143" t="str">
        <f t="shared" si="180"/>
        <v/>
      </c>
      <c r="C1919" s="143" t="str">
        <f>IF(A1919="","",IF(COUNTIF($B$2:B1918,B1919)&gt;0,"⚠ DUPLICATE","OK"))</f>
        <v/>
      </c>
      <c r="D1919" s="146" t="str">
        <f>IF($A1919="","",IF(ISNA(_xlfn.XLOOKUP(TRIM($A1919),MASTER_Workers!$B$2:$B$474,MASTER_Workers!$B$2:$B$600)),"Master Missing","OK"))</f>
        <v/>
      </c>
      <c r="E1919" s="146" t="str">
        <f>IF(A1919="","",IF(COUNTIF(Month_Engine!B:B,TRIM(J1919))&gt;0,"OK","Missing"))</f>
        <v/>
      </c>
      <c r="F1919" s="146" t="str">
        <f t="shared" si="181"/>
        <v/>
      </c>
      <c r="G1919" s="146" t="str">
        <f t="shared" si="182"/>
        <v/>
      </c>
      <c r="H1919" s="150" t="str">
        <f t="shared" si="177"/>
        <v/>
      </c>
      <c r="I1919" s="432"/>
      <c r="S1919" s="146" t="str">
        <f t="shared" si="178"/>
        <v/>
      </c>
    </row>
    <row r="1920" spans="1:19" x14ac:dyDescent="0.45">
      <c r="A1920" s="144" t="str">
        <f t="shared" si="179"/>
        <v/>
      </c>
      <c r="B1920" s="143" t="str">
        <f t="shared" si="180"/>
        <v/>
      </c>
      <c r="C1920" s="143" t="str">
        <f>IF(A1920="","",IF(COUNTIF($B$2:B1919,B1920)&gt;0,"⚠ DUPLICATE","OK"))</f>
        <v/>
      </c>
      <c r="D1920" s="146" t="str">
        <f>IF($A1920="","",IF(ISNA(_xlfn.XLOOKUP(TRIM($A1920),MASTER_Workers!$B$2:$B$474,MASTER_Workers!$B$2:$B$600)),"Master Missing","OK"))</f>
        <v/>
      </c>
      <c r="E1920" s="146" t="str">
        <f>IF(A1920="","",IF(COUNTIF(Month_Engine!B:B,TRIM(J1920))&gt;0,"OK","Missing"))</f>
        <v/>
      </c>
      <c r="F1920" s="146" t="str">
        <f t="shared" si="181"/>
        <v/>
      </c>
      <c r="G1920" s="146" t="str">
        <f t="shared" si="182"/>
        <v/>
      </c>
      <c r="H1920" s="150" t="str">
        <f t="shared" si="177"/>
        <v/>
      </c>
      <c r="I1920" s="432"/>
      <c r="S1920" s="146" t="str">
        <f t="shared" si="178"/>
        <v/>
      </c>
    </row>
    <row r="1921" spans="1:19" x14ac:dyDescent="0.45">
      <c r="A1921" s="144" t="str">
        <f t="shared" si="179"/>
        <v/>
      </c>
      <c r="B1921" s="143" t="str">
        <f t="shared" si="180"/>
        <v/>
      </c>
      <c r="C1921" s="143" t="str">
        <f>IF(A1921="","",IF(COUNTIF($B$2:B1920,B1921)&gt;0,"⚠ DUPLICATE","OK"))</f>
        <v/>
      </c>
      <c r="D1921" s="146" t="str">
        <f>IF($A1921="","",IF(ISNA(_xlfn.XLOOKUP(TRIM($A1921),MASTER_Workers!$B$2:$B$474,MASTER_Workers!$B$2:$B$600)),"Master Missing","OK"))</f>
        <v/>
      </c>
      <c r="E1921" s="146" t="str">
        <f>IF(A1921="","",IF(COUNTIF(Month_Engine!B:B,TRIM(J1921))&gt;0,"OK","Missing"))</f>
        <v/>
      </c>
      <c r="F1921" s="146" t="str">
        <f t="shared" si="181"/>
        <v/>
      </c>
      <c r="G1921" s="146" t="str">
        <f t="shared" si="182"/>
        <v/>
      </c>
      <c r="H1921" s="150" t="str">
        <f t="shared" si="177"/>
        <v/>
      </c>
      <c r="I1921" s="432"/>
      <c r="S1921" s="146" t="str">
        <f t="shared" si="178"/>
        <v/>
      </c>
    </row>
    <row r="1922" spans="1:19" x14ac:dyDescent="0.45">
      <c r="A1922" s="144" t="str">
        <f t="shared" si="179"/>
        <v/>
      </c>
      <c r="B1922" s="143" t="str">
        <f t="shared" si="180"/>
        <v/>
      </c>
      <c r="C1922" s="143" t="str">
        <f>IF(A1922="","",IF(COUNTIF($B$2:B1921,B1922)&gt;0,"⚠ DUPLICATE","OK"))</f>
        <v/>
      </c>
      <c r="D1922" s="146" t="str">
        <f>IF($A1922="","",IF(ISNA(_xlfn.XLOOKUP(TRIM($A1922),MASTER_Workers!$B$2:$B$474,MASTER_Workers!$B$2:$B$600)),"Master Missing","OK"))</f>
        <v/>
      </c>
      <c r="E1922" s="146" t="str">
        <f>IF(A1922="","",IF(COUNTIF(Month_Engine!B:B,TRIM(J1922))&gt;0,"OK","Missing"))</f>
        <v/>
      </c>
      <c r="F1922" s="146" t="str">
        <f t="shared" si="181"/>
        <v/>
      </c>
      <c r="G1922" s="146" t="str">
        <f t="shared" si="182"/>
        <v/>
      </c>
      <c r="H1922" s="150" t="str">
        <f t="shared" si="177"/>
        <v/>
      </c>
      <c r="I1922" s="432"/>
      <c r="S1922" s="146" t="str">
        <f t="shared" si="178"/>
        <v/>
      </c>
    </row>
    <row r="1923" spans="1:19" x14ac:dyDescent="0.45">
      <c r="A1923" s="144" t="str">
        <f t="shared" si="179"/>
        <v/>
      </c>
      <c r="B1923" s="143" t="str">
        <f t="shared" si="180"/>
        <v/>
      </c>
      <c r="C1923" s="143" t="str">
        <f>IF(A1923="","",IF(COUNTIF($B$2:B1922,B1923)&gt;0,"⚠ DUPLICATE","OK"))</f>
        <v/>
      </c>
      <c r="D1923" s="146" t="str">
        <f>IF($A1923="","",IF(ISNA(_xlfn.XLOOKUP(TRIM($A1923),MASTER_Workers!$B$2:$B$474,MASTER_Workers!$B$2:$B$600)),"Master Missing","OK"))</f>
        <v/>
      </c>
      <c r="E1923" s="146" t="str">
        <f>IF(A1923="","",IF(COUNTIF(Month_Engine!B:B,TRIM(J1923))&gt;0,"OK","Missing"))</f>
        <v/>
      </c>
      <c r="F1923" s="146" t="str">
        <f t="shared" si="181"/>
        <v/>
      </c>
      <c r="G1923" s="146" t="str">
        <f t="shared" si="182"/>
        <v/>
      </c>
      <c r="H1923" s="150" t="str">
        <f t="shared" si="177"/>
        <v/>
      </c>
      <c r="I1923" s="432"/>
      <c r="S1923" s="146" t="str">
        <f t="shared" si="178"/>
        <v/>
      </c>
    </row>
    <row r="1924" spans="1:19" x14ac:dyDescent="0.45">
      <c r="A1924" s="144" t="str">
        <f t="shared" si="179"/>
        <v/>
      </c>
      <c r="B1924" s="143" t="str">
        <f t="shared" si="180"/>
        <v/>
      </c>
      <c r="C1924" s="143" t="str">
        <f>IF(A1924="","",IF(COUNTIF($B$2:B1923,B1924)&gt;0,"⚠ DUPLICATE","OK"))</f>
        <v/>
      </c>
      <c r="D1924" s="146" t="str">
        <f>IF($A1924="","",IF(ISNA(_xlfn.XLOOKUP(TRIM($A1924),MASTER_Workers!$B$2:$B$474,MASTER_Workers!$B$2:$B$600)),"Master Missing","OK"))</f>
        <v/>
      </c>
      <c r="E1924" s="146" t="str">
        <f>IF(A1924="","",IF(COUNTIF(Month_Engine!B:B,TRIM(J1924))&gt;0,"OK","Missing"))</f>
        <v/>
      </c>
      <c r="F1924" s="146" t="str">
        <f t="shared" si="181"/>
        <v/>
      </c>
      <c r="G1924" s="146" t="str">
        <f t="shared" si="182"/>
        <v/>
      </c>
      <c r="H1924" s="150" t="str">
        <f t="shared" ref="H1924:H1987" si="183">IF(A1924="","",IF(AND(C1924="OK",D1924="OK",E1924="OK",F1924=DAY(EOMONTH(I1924,0))),"OK","Mismatch"))</f>
        <v/>
      </c>
      <c r="I1924" s="432"/>
      <c r="S1924" s="146" t="str">
        <f t="shared" ref="S1924:S1987" si="184">IF(LEFT(A1924,6)="SV2PCO","Worker-SV2",
IF(LEFT(A1924,5)="SV2ST","Staff-SV2",
IF(LEFT(A1924,4)="SV2P","Worker-Com-SV2",
IF(LEFT(A1924,5)="SK1ST","Staff-1",
IF(LEFT(A1924,5)="SK3ST","Staff-3",
IF(LEFT(A1924,5)="SK1CW","Worker-1",
IF(LEFT(A1924,5)="SK3CW","Worker-3",
IF(LEFT(A1924,5)="SK1WK","Worker-Com-1",
IF(LEFT(A1924,5)="SK3WK","Worker-Com-3","")))))))))</f>
        <v/>
      </c>
    </row>
    <row r="1925" spans="1:19" x14ac:dyDescent="0.45">
      <c r="A1925" s="144" t="str">
        <f t="shared" ref="A1925:A1988" si="185">IF(J1925="","",TRIM(J1925))</f>
        <v/>
      </c>
      <c r="B1925" s="143" t="str">
        <f t="shared" ref="B1925:B1988" si="186">IF(A1925="","",TEXT(I1925,"MMMYYYY")&amp;"_"&amp;TRIM(J1925))</f>
        <v/>
      </c>
      <c r="C1925" s="143" t="str">
        <f>IF(A1925="","",IF(COUNTIF($B$2:B1924,B1925)&gt;0,"⚠ DUPLICATE","OK"))</f>
        <v/>
      </c>
      <c r="D1925" s="146" t="str">
        <f>IF($A1925="","",IF(ISNA(_xlfn.XLOOKUP(TRIM($A1925),MASTER_Workers!$B$2:$B$474,MASTER_Workers!$B$2:$B$600)),"Master Missing","OK"))</f>
        <v/>
      </c>
      <c r="E1925" s="146" t="str">
        <f>IF(A1925="","",IF(COUNTIF(Month_Engine!B:B,TRIM(J1925))&gt;0,"OK","Missing"))</f>
        <v/>
      </c>
      <c r="F1925" s="146" t="str">
        <f t="shared" ref="F1925:F1988" si="187">IF(A1925="","",SUM(L1925:Q1925))</f>
        <v/>
      </c>
      <c r="G1925" s="146" t="str">
        <f t="shared" si="182"/>
        <v/>
      </c>
      <c r="H1925" s="150" t="str">
        <f t="shared" si="183"/>
        <v/>
      </c>
      <c r="I1925" s="432"/>
      <c r="S1925" s="146" t="str">
        <f t="shared" si="184"/>
        <v/>
      </c>
    </row>
    <row r="1926" spans="1:19" x14ac:dyDescent="0.45">
      <c r="A1926" s="144" t="str">
        <f t="shared" si="185"/>
        <v/>
      </c>
      <c r="B1926" s="143" t="str">
        <f t="shared" si="186"/>
        <v/>
      </c>
      <c r="C1926" s="143" t="str">
        <f>IF(A1926="","",IF(COUNTIF($B$2:B1925,B1926)&gt;0,"⚠ DUPLICATE","OK"))</f>
        <v/>
      </c>
      <c r="D1926" s="146" t="str">
        <f>IF($A1926="","",IF(ISNA(_xlfn.XLOOKUP(TRIM($A1926),MASTER_Workers!$B$2:$B$474,MASTER_Workers!$B$2:$B$600)),"Master Missing","OK"))</f>
        <v/>
      </c>
      <c r="E1926" s="146" t="str">
        <f>IF(A1926="","",IF(COUNTIF(Month_Engine!B:B,TRIM(J1926))&gt;0,"OK","Missing"))</f>
        <v/>
      </c>
      <c r="F1926" s="146" t="str">
        <f t="shared" si="187"/>
        <v/>
      </c>
      <c r="G1926" s="146" t="str">
        <f t="shared" si="182"/>
        <v/>
      </c>
      <c r="H1926" s="150" t="str">
        <f t="shared" si="183"/>
        <v/>
      </c>
      <c r="I1926" s="432"/>
      <c r="S1926" s="146" t="str">
        <f t="shared" si="184"/>
        <v/>
      </c>
    </row>
    <row r="1927" spans="1:19" x14ac:dyDescent="0.45">
      <c r="A1927" s="144" t="str">
        <f t="shared" si="185"/>
        <v/>
      </c>
      <c r="B1927" s="143" t="str">
        <f t="shared" si="186"/>
        <v/>
      </c>
      <c r="C1927" s="143" t="str">
        <f>IF(A1927="","",IF(COUNTIF($B$2:B1926,B1927)&gt;0,"⚠ DUPLICATE","OK"))</f>
        <v/>
      </c>
      <c r="D1927" s="146" t="str">
        <f>IF($A1927="","",IF(ISNA(_xlfn.XLOOKUP(TRIM($A1927),MASTER_Workers!$B$2:$B$474,MASTER_Workers!$B$2:$B$600)),"Master Missing","OK"))</f>
        <v/>
      </c>
      <c r="E1927" s="146" t="str">
        <f>IF(A1927="","",IF(COUNTIF(Month_Engine!B:B,TRIM(J1927))&gt;0,"OK","Missing"))</f>
        <v/>
      </c>
      <c r="F1927" s="146" t="str">
        <f t="shared" si="187"/>
        <v/>
      </c>
      <c r="G1927" s="146" t="str">
        <f t="shared" si="182"/>
        <v/>
      </c>
      <c r="H1927" s="150" t="str">
        <f t="shared" si="183"/>
        <v/>
      </c>
      <c r="I1927" s="432"/>
      <c r="S1927" s="146" t="str">
        <f t="shared" si="184"/>
        <v/>
      </c>
    </row>
    <row r="1928" spans="1:19" x14ac:dyDescent="0.45">
      <c r="A1928" s="144" t="str">
        <f t="shared" si="185"/>
        <v/>
      </c>
      <c r="B1928" s="143" t="str">
        <f t="shared" si="186"/>
        <v/>
      </c>
      <c r="C1928" s="143" t="str">
        <f>IF(A1928="","",IF(COUNTIF($B$2:B1927,B1928)&gt;0,"⚠ DUPLICATE","OK"))</f>
        <v/>
      </c>
      <c r="D1928" s="146" t="str">
        <f>IF($A1928="","",IF(ISNA(_xlfn.XLOOKUP(TRIM($A1928),MASTER_Workers!$B$2:$B$474,MASTER_Workers!$B$2:$B$600)),"Master Missing","OK"))</f>
        <v/>
      </c>
      <c r="E1928" s="146" t="str">
        <f>IF(A1928="","",IF(COUNTIF(Month_Engine!B:B,TRIM(J1928))&gt;0,"OK","Missing"))</f>
        <v/>
      </c>
      <c r="F1928" s="146" t="str">
        <f t="shared" si="187"/>
        <v/>
      </c>
      <c r="G1928" s="146" t="str">
        <f t="shared" si="182"/>
        <v/>
      </c>
      <c r="H1928" s="150" t="str">
        <f t="shared" si="183"/>
        <v/>
      </c>
      <c r="I1928" s="432"/>
      <c r="S1928" s="146" t="str">
        <f t="shared" si="184"/>
        <v/>
      </c>
    </row>
    <row r="1929" spans="1:19" x14ac:dyDescent="0.45">
      <c r="A1929" s="144" t="str">
        <f t="shared" si="185"/>
        <v/>
      </c>
      <c r="B1929" s="143" t="str">
        <f t="shared" si="186"/>
        <v/>
      </c>
      <c r="C1929" s="143" t="str">
        <f>IF(A1929="","",IF(COUNTIF($B$2:B1928,B1929)&gt;0,"⚠ DUPLICATE","OK"))</f>
        <v/>
      </c>
      <c r="D1929" s="146" t="str">
        <f>IF($A1929="","",IF(ISNA(_xlfn.XLOOKUP(TRIM($A1929),MASTER_Workers!$B$2:$B$474,MASTER_Workers!$B$2:$B$600)),"Master Missing","OK"))</f>
        <v/>
      </c>
      <c r="E1929" s="146" t="str">
        <f>IF(A1929="","",IF(COUNTIF(Month_Engine!B:B,TRIM(J1929))&gt;0,"OK","Missing"))</f>
        <v/>
      </c>
      <c r="F1929" s="146" t="str">
        <f t="shared" si="187"/>
        <v/>
      </c>
      <c r="G1929" s="146" t="str">
        <f t="shared" si="182"/>
        <v/>
      </c>
      <c r="H1929" s="150" t="str">
        <f t="shared" si="183"/>
        <v/>
      </c>
      <c r="I1929" s="432"/>
      <c r="S1929" s="146" t="str">
        <f t="shared" si="184"/>
        <v/>
      </c>
    </row>
    <row r="1930" spans="1:19" x14ac:dyDescent="0.45">
      <c r="A1930" s="144" t="str">
        <f t="shared" si="185"/>
        <v/>
      </c>
      <c r="B1930" s="143" t="str">
        <f t="shared" si="186"/>
        <v/>
      </c>
      <c r="C1930" s="143" t="str">
        <f>IF(A1930="","",IF(COUNTIF($B$2:B1929,B1930)&gt;0,"⚠ DUPLICATE","OK"))</f>
        <v/>
      </c>
      <c r="D1930" s="146" t="str">
        <f>IF($A1930="","",IF(ISNA(_xlfn.XLOOKUP(TRIM($A1930),MASTER_Workers!$B$2:$B$474,MASTER_Workers!$B$2:$B$600)),"Master Missing","OK"))</f>
        <v/>
      </c>
      <c r="E1930" s="146" t="str">
        <f>IF(A1930="","",IF(COUNTIF(Month_Engine!B:B,TRIM(J1930))&gt;0,"OK","Missing"))</f>
        <v/>
      </c>
      <c r="F1930" s="146" t="str">
        <f t="shared" si="187"/>
        <v/>
      </c>
      <c r="G1930" s="146" t="str">
        <f t="shared" si="182"/>
        <v/>
      </c>
      <c r="H1930" s="150" t="str">
        <f t="shared" si="183"/>
        <v/>
      </c>
      <c r="I1930" s="432"/>
      <c r="S1930" s="146" t="str">
        <f t="shared" si="184"/>
        <v/>
      </c>
    </row>
    <row r="1931" spans="1:19" x14ac:dyDescent="0.45">
      <c r="A1931" s="144" t="str">
        <f t="shared" si="185"/>
        <v/>
      </c>
      <c r="B1931" s="143" t="str">
        <f t="shared" si="186"/>
        <v/>
      </c>
      <c r="C1931" s="143" t="str">
        <f>IF(A1931="","",IF(COUNTIF($B$2:B1930,B1931)&gt;0,"⚠ DUPLICATE","OK"))</f>
        <v/>
      </c>
      <c r="D1931" s="146" t="str">
        <f>IF($A1931="","",IF(ISNA(_xlfn.XLOOKUP(TRIM($A1931),MASTER_Workers!$B$2:$B$474,MASTER_Workers!$B$2:$B$600)),"Master Missing","OK"))</f>
        <v/>
      </c>
      <c r="E1931" s="146" t="str">
        <f>IF(A1931="","",IF(COUNTIF(Month_Engine!B:B,TRIM(J1931))&gt;0,"OK","Missing"))</f>
        <v/>
      </c>
      <c r="F1931" s="146" t="str">
        <f t="shared" si="187"/>
        <v/>
      </c>
      <c r="G1931" s="146" t="str">
        <f t="shared" si="182"/>
        <v/>
      </c>
      <c r="H1931" s="150" t="str">
        <f t="shared" si="183"/>
        <v/>
      </c>
      <c r="I1931" s="432"/>
      <c r="S1931" s="146" t="str">
        <f t="shared" si="184"/>
        <v/>
      </c>
    </row>
    <row r="1932" spans="1:19" x14ac:dyDescent="0.45">
      <c r="A1932" s="144" t="str">
        <f t="shared" si="185"/>
        <v/>
      </c>
      <c r="B1932" s="143" t="str">
        <f t="shared" si="186"/>
        <v/>
      </c>
      <c r="C1932" s="143" t="str">
        <f>IF(A1932="","",IF(COUNTIF($B$2:B1931,B1932)&gt;0,"⚠ DUPLICATE","OK"))</f>
        <v/>
      </c>
      <c r="D1932" s="146" t="str">
        <f>IF($A1932="","",IF(ISNA(_xlfn.XLOOKUP(TRIM($A1932),MASTER_Workers!$B$2:$B$474,MASTER_Workers!$B$2:$B$600)),"Master Missing","OK"))</f>
        <v/>
      </c>
      <c r="E1932" s="146" t="str">
        <f>IF(A1932="","",IF(COUNTIF(Month_Engine!B:B,TRIM(J1932))&gt;0,"OK","Missing"))</f>
        <v/>
      </c>
      <c r="F1932" s="146" t="str">
        <f t="shared" si="187"/>
        <v/>
      </c>
      <c r="G1932" s="146" t="str">
        <f t="shared" ref="G1932:G1995" si="188">IF(A1932="","",L1932+O1932+P1932+R1932+IF(OR(LEFT(TRIM(J1932),9)="SK1WK0101",ISNUMBER(SEARCH("Staff",S1932))),N1932,0))</f>
        <v/>
      </c>
      <c r="H1932" s="150" t="str">
        <f t="shared" si="183"/>
        <v/>
      </c>
      <c r="I1932" s="432"/>
      <c r="S1932" s="146" t="str">
        <f t="shared" si="184"/>
        <v/>
      </c>
    </row>
    <row r="1933" spans="1:19" x14ac:dyDescent="0.45">
      <c r="A1933" s="144" t="str">
        <f t="shared" si="185"/>
        <v/>
      </c>
      <c r="B1933" s="143" t="str">
        <f t="shared" si="186"/>
        <v/>
      </c>
      <c r="C1933" s="143" t="str">
        <f>IF(A1933="","",IF(COUNTIF($B$2:B1932,B1933)&gt;0,"⚠ DUPLICATE","OK"))</f>
        <v/>
      </c>
      <c r="D1933" s="146" t="str">
        <f>IF($A1933="","",IF(ISNA(_xlfn.XLOOKUP(TRIM($A1933),MASTER_Workers!$B$2:$B$474,MASTER_Workers!$B$2:$B$600)),"Master Missing","OK"))</f>
        <v/>
      </c>
      <c r="E1933" s="146" t="str">
        <f>IF(A1933="","",IF(COUNTIF(Month_Engine!B:B,TRIM(J1933))&gt;0,"OK","Missing"))</f>
        <v/>
      </c>
      <c r="F1933" s="146" t="str">
        <f t="shared" si="187"/>
        <v/>
      </c>
      <c r="G1933" s="146" t="str">
        <f t="shared" si="188"/>
        <v/>
      </c>
      <c r="H1933" s="150" t="str">
        <f t="shared" si="183"/>
        <v/>
      </c>
      <c r="I1933" s="432"/>
      <c r="S1933" s="146" t="str">
        <f t="shared" si="184"/>
        <v/>
      </c>
    </row>
    <row r="1934" spans="1:19" x14ac:dyDescent="0.45">
      <c r="A1934" s="144" t="str">
        <f t="shared" si="185"/>
        <v/>
      </c>
      <c r="B1934" s="143" t="str">
        <f t="shared" si="186"/>
        <v/>
      </c>
      <c r="C1934" s="143" t="str">
        <f>IF(A1934="","",IF(COUNTIF($B$2:B1933,B1934)&gt;0,"⚠ DUPLICATE","OK"))</f>
        <v/>
      </c>
      <c r="D1934" s="146" t="str">
        <f>IF($A1934="","",IF(ISNA(_xlfn.XLOOKUP(TRIM($A1934),MASTER_Workers!$B$2:$B$474,MASTER_Workers!$B$2:$B$600)),"Master Missing","OK"))</f>
        <v/>
      </c>
      <c r="E1934" s="146" t="str">
        <f>IF(A1934="","",IF(COUNTIF(Month_Engine!B:B,TRIM(J1934))&gt;0,"OK","Missing"))</f>
        <v/>
      </c>
      <c r="F1934" s="146" t="str">
        <f t="shared" si="187"/>
        <v/>
      </c>
      <c r="G1934" s="146" t="str">
        <f t="shared" si="188"/>
        <v/>
      </c>
      <c r="H1934" s="150" t="str">
        <f t="shared" si="183"/>
        <v/>
      </c>
      <c r="I1934" s="432"/>
      <c r="S1934" s="146" t="str">
        <f t="shared" si="184"/>
        <v/>
      </c>
    </row>
    <row r="1935" spans="1:19" x14ac:dyDescent="0.45">
      <c r="A1935" s="144" t="str">
        <f t="shared" si="185"/>
        <v/>
      </c>
      <c r="B1935" s="143" t="str">
        <f t="shared" si="186"/>
        <v/>
      </c>
      <c r="C1935" s="143" t="str">
        <f>IF(A1935="","",IF(COUNTIF($B$2:B1934,B1935)&gt;0,"⚠ DUPLICATE","OK"))</f>
        <v/>
      </c>
      <c r="D1935" s="146" t="str">
        <f>IF($A1935="","",IF(ISNA(_xlfn.XLOOKUP(TRIM($A1935),MASTER_Workers!$B$2:$B$474,MASTER_Workers!$B$2:$B$600)),"Master Missing","OK"))</f>
        <v/>
      </c>
      <c r="E1935" s="146" t="str">
        <f>IF(A1935="","",IF(COUNTIF(Month_Engine!B:B,TRIM(J1935))&gt;0,"OK","Missing"))</f>
        <v/>
      </c>
      <c r="F1935" s="146" t="str">
        <f t="shared" si="187"/>
        <v/>
      </c>
      <c r="G1935" s="146" t="str">
        <f t="shared" si="188"/>
        <v/>
      </c>
      <c r="H1935" s="150" t="str">
        <f t="shared" si="183"/>
        <v/>
      </c>
      <c r="I1935" s="432"/>
      <c r="S1935" s="146" t="str">
        <f t="shared" si="184"/>
        <v/>
      </c>
    </row>
    <row r="1936" spans="1:19" x14ac:dyDescent="0.45">
      <c r="A1936" s="144" t="str">
        <f t="shared" si="185"/>
        <v/>
      </c>
      <c r="B1936" s="143" t="str">
        <f t="shared" si="186"/>
        <v/>
      </c>
      <c r="C1936" s="143" t="str">
        <f>IF(A1936="","",IF(COUNTIF($B$2:B1935,B1936)&gt;0,"⚠ DUPLICATE","OK"))</f>
        <v/>
      </c>
      <c r="D1936" s="146" t="str">
        <f>IF($A1936="","",IF(ISNA(_xlfn.XLOOKUP(TRIM($A1936),MASTER_Workers!$B$2:$B$474,MASTER_Workers!$B$2:$B$600)),"Master Missing","OK"))</f>
        <v/>
      </c>
      <c r="E1936" s="146" t="str">
        <f>IF(A1936="","",IF(COUNTIF(Month_Engine!B:B,TRIM(J1936))&gt;0,"OK","Missing"))</f>
        <v/>
      </c>
      <c r="F1936" s="146" t="str">
        <f t="shared" si="187"/>
        <v/>
      </c>
      <c r="G1936" s="146" t="str">
        <f t="shared" si="188"/>
        <v/>
      </c>
      <c r="H1936" s="150" t="str">
        <f t="shared" si="183"/>
        <v/>
      </c>
      <c r="I1936" s="432"/>
      <c r="S1936" s="146" t="str">
        <f t="shared" si="184"/>
        <v/>
      </c>
    </row>
    <row r="1937" spans="1:19" x14ac:dyDescent="0.45">
      <c r="A1937" s="144" t="str">
        <f t="shared" si="185"/>
        <v/>
      </c>
      <c r="B1937" s="143" t="str">
        <f t="shared" si="186"/>
        <v/>
      </c>
      <c r="C1937" s="143" t="str">
        <f>IF(A1937="","",IF(COUNTIF($B$2:B1936,B1937)&gt;0,"⚠ DUPLICATE","OK"))</f>
        <v/>
      </c>
      <c r="D1937" s="146" t="str">
        <f>IF($A1937="","",IF(ISNA(_xlfn.XLOOKUP(TRIM($A1937),MASTER_Workers!$B$2:$B$474,MASTER_Workers!$B$2:$B$600)),"Master Missing","OK"))</f>
        <v/>
      </c>
      <c r="E1937" s="146" t="str">
        <f>IF(A1937="","",IF(COUNTIF(Month_Engine!B:B,TRIM(J1937))&gt;0,"OK","Missing"))</f>
        <v/>
      </c>
      <c r="F1937" s="146" t="str">
        <f t="shared" si="187"/>
        <v/>
      </c>
      <c r="G1937" s="146" t="str">
        <f t="shared" si="188"/>
        <v/>
      </c>
      <c r="H1937" s="150" t="str">
        <f t="shared" si="183"/>
        <v/>
      </c>
      <c r="I1937" s="432"/>
      <c r="S1937" s="146" t="str">
        <f t="shared" si="184"/>
        <v/>
      </c>
    </row>
    <row r="1938" spans="1:19" x14ac:dyDescent="0.45">
      <c r="A1938" s="144" t="str">
        <f t="shared" si="185"/>
        <v/>
      </c>
      <c r="B1938" s="143" t="str">
        <f t="shared" si="186"/>
        <v/>
      </c>
      <c r="C1938" s="143" t="str">
        <f>IF(A1938="","",IF(COUNTIF($B$2:B1937,B1938)&gt;0,"⚠ DUPLICATE","OK"))</f>
        <v/>
      </c>
      <c r="D1938" s="146" t="str">
        <f>IF($A1938="","",IF(ISNA(_xlfn.XLOOKUP(TRIM($A1938),MASTER_Workers!$B$2:$B$474,MASTER_Workers!$B$2:$B$600)),"Master Missing","OK"))</f>
        <v/>
      </c>
      <c r="E1938" s="146" t="str">
        <f>IF(A1938="","",IF(COUNTIF(Month_Engine!B:B,TRIM(J1938))&gt;0,"OK","Missing"))</f>
        <v/>
      </c>
      <c r="F1938" s="146" t="str">
        <f t="shared" si="187"/>
        <v/>
      </c>
      <c r="G1938" s="146" t="str">
        <f t="shared" si="188"/>
        <v/>
      </c>
      <c r="H1938" s="150" t="str">
        <f t="shared" si="183"/>
        <v/>
      </c>
      <c r="I1938" s="432"/>
      <c r="S1938" s="146" t="str">
        <f t="shared" si="184"/>
        <v/>
      </c>
    </row>
    <row r="1939" spans="1:19" x14ac:dyDescent="0.45">
      <c r="A1939" s="144" t="str">
        <f t="shared" si="185"/>
        <v/>
      </c>
      <c r="B1939" s="143" t="str">
        <f t="shared" si="186"/>
        <v/>
      </c>
      <c r="C1939" s="143" t="str">
        <f>IF(A1939="","",IF(COUNTIF($B$2:B1938,B1939)&gt;0,"⚠ DUPLICATE","OK"))</f>
        <v/>
      </c>
      <c r="D1939" s="146" t="str">
        <f>IF($A1939="","",IF(ISNA(_xlfn.XLOOKUP(TRIM($A1939),MASTER_Workers!$B$2:$B$474,MASTER_Workers!$B$2:$B$600)),"Master Missing","OK"))</f>
        <v/>
      </c>
      <c r="E1939" s="146" t="str">
        <f>IF(A1939="","",IF(COUNTIF(Month_Engine!B:B,TRIM(J1939))&gt;0,"OK","Missing"))</f>
        <v/>
      </c>
      <c r="F1939" s="146" t="str">
        <f t="shared" si="187"/>
        <v/>
      </c>
      <c r="G1939" s="146" t="str">
        <f t="shared" si="188"/>
        <v/>
      </c>
      <c r="H1939" s="150" t="str">
        <f t="shared" si="183"/>
        <v/>
      </c>
      <c r="I1939" s="432"/>
      <c r="S1939" s="146" t="str">
        <f t="shared" si="184"/>
        <v/>
      </c>
    </row>
    <row r="1940" spans="1:19" x14ac:dyDescent="0.45">
      <c r="A1940" s="144" t="str">
        <f t="shared" si="185"/>
        <v/>
      </c>
      <c r="B1940" s="143" t="str">
        <f t="shared" si="186"/>
        <v/>
      </c>
      <c r="C1940" s="143" t="str">
        <f>IF(A1940="","",IF(COUNTIF($B$2:B1939,B1940)&gt;0,"⚠ DUPLICATE","OK"))</f>
        <v/>
      </c>
      <c r="D1940" s="146" t="str">
        <f>IF($A1940="","",IF(ISNA(_xlfn.XLOOKUP(TRIM($A1940),MASTER_Workers!$B$2:$B$474,MASTER_Workers!$B$2:$B$600)),"Master Missing","OK"))</f>
        <v/>
      </c>
      <c r="E1940" s="146" t="str">
        <f>IF(A1940="","",IF(COUNTIF(Month_Engine!B:B,TRIM(J1940))&gt;0,"OK","Missing"))</f>
        <v/>
      </c>
      <c r="F1940" s="146" t="str">
        <f t="shared" si="187"/>
        <v/>
      </c>
      <c r="G1940" s="146" t="str">
        <f t="shared" si="188"/>
        <v/>
      </c>
      <c r="H1940" s="150" t="str">
        <f t="shared" si="183"/>
        <v/>
      </c>
      <c r="I1940" s="432"/>
      <c r="S1940" s="146" t="str">
        <f t="shared" si="184"/>
        <v/>
      </c>
    </row>
    <row r="1941" spans="1:19" x14ac:dyDescent="0.45">
      <c r="A1941" s="144" t="str">
        <f t="shared" si="185"/>
        <v/>
      </c>
      <c r="B1941" s="143" t="str">
        <f t="shared" si="186"/>
        <v/>
      </c>
      <c r="C1941" s="143" t="str">
        <f>IF(A1941="","",IF(COUNTIF($B$2:B1940,B1941)&gt;0,"⚠ DUPLICATE","OK"))</f>
        <v/>
      </c>
      <c r="D1941" s="146" t="str">
        <f>IF($A1941="","",IF(ISNA(_xlfn.XLOOKUP(TRIM($A1941),MASTER_Workers!$B$2:$B$474,MASTER_Workers!$B$2:$B$600)),"Master Missing","OK"))</f>
        <v/>
      </c>
      <c r="E1941" s="146" t="str">
        <f>IF(A1941="","",IF(COUNTIF(Month_Engine!B:B,TRIM(J1941))&gt;0,"OK","Missing"))</f>
        <v/>
      </c>
      <c r="F1941" s="146" t="str">
        <f t="shared" si="187"/>
        <v/>
      </c>
      <c r="G1941" s="146" t="str">
        <f t="shared" si="188"/>
        <v/>
      </c>
      <c r="H1941" s="150" t="str">
        <f t="shared" si="183"/>
        <v/>
      </c>
      <c r="I1941" s="432"/>
      <c r="S1941" s="146" t="str">
        <f t="shared" si="184"/>
        <v/>
      </c>
    </row>
    <row r="1942" spans="1:19" x14ac:dyDescent="0.45">
      <c r="A1942" s="144" t="str">
        <f t="shared" si="185"/>
        <v/>
      </c>
      <c r="B1942" s="143" t="str">
        <f t="shared" si="186"/>
        <v/>
      </c>
      <c r="C1942" s="143" t="str">
        <f>IF(A1942="","",IF(COUNTIF($B$2:B1941,B1942)&gt;0,"⚠ DUPLICATE","OK"))</f>
        <v/>
      </c>
      <c r="D1942" s="146" t="str">
        <f>IF($A1942="","",IF(ISNA(_xlfn.XLOOKUP(TRIM($A1942),MASTER_Workers!$B$2:$B$474,MASTER_Workers!$B$2:$B$600)),"Master Missing","OK"))</f>
        <v/>
      </c>
      <c r="E1942" s="146" t="str">
        <f>IF(A1942="","",IF(COUNTIF(Month_Engine!B:B,TRIM(J1942))&gt;0,"OK","Missing"))</f>
        <v/>
      </c>
      <c r="F1942" s="146" t="str">
        <f t="shared" si="187"/>
        <v/>
      </c>
      <c r="G1942" s="146" t="str">
        <f t="shared" si="188"/>
        <v/>
      </c>
      <c r="H1942" s="150" t="str">
        <f t="shared" si="183"/>
        <v/>
      </c>
      <c r="I1942" s="432"/>
      <c r="S1942" s="146" t="str">
        <f t="shared" si="184"/>
        <v/>
      </c>
    </row>
    <row r="1943" spans="1:19" x14ac:dyDescent="0.45">
      <c r="A1943" s="144" t="str">
        <f t="shared" si="185"/>
        <v/>
      </c>
      <c r="B1943" s="143" t="str">
        <f t="shared" si="186"/>
        <v/>
      </c>
      <c r="C1943" s="143" t="str">
        <f>IF(A1943="","",IF(COUNTIF($B$2:B1942,B1943)&gt;0,"⚠ DUPLICATE","OK"))</f>
        <v/>
      </c>
      <c r="D1943" s="146" t="str">
        <f>IF($A1943="","",IF(ISNA(_xlfn.XLOOKUP(TRIM($A1943),MASTER_Workers!$B$2:$B$474,MASTER_Workers!$B$2:$B$600)),"Master Missing","OK"))</f>
        <v/>
      </c>
      <c r="E1943" s="146" t="str">
        <f>IF(A1943="","",IF(COUNTIF(Month_Engine!B:B,TRIM(J1943))&gt;0,"OK","Missing"))</f>
        <v/>
      </c>
      <c r="F1943" s="146" t="str">
        <f t="shared" si="187"/>
        <v/>
      </c>
      <c r="G1943" s="146" t="str">
        <f t="shared" si="188"/>
        <v/>
      </c>
      <c r="H1943" s="150" t="str">
        <f t="shared" si="183"/>
        <v/>
      </c>
      <c r="I1943" s="432"/>
      <c r="S1943" s="146" t="str">
        <f t="shared" si="184"/>
        <v/>
      </c>
    </row>
    <row r="1944" spans="1:19" x14ac:dyDescent="0.45">
      <c r="A1944" s="144" t="str">
        <f t="shared" si="185"/>
        <v/>
      </c>
      <c r="B1944" s="143" t="str">
        <f t="shared" si="186"/>
        <v/>
      </c>
      <c r="C1944" s="143" t="str">
        <f>IF(A1944="","",IF(COUNTIF($B$2:B1943,B1944)&gt;0,"⚠ DUPLICATE","OK"))</f>
        <v/>
      </c>
      <c r="D1944" s="146" t="str">
        <f>IF($A1944="","",IF(ISNA(_xlfn.XLOOKUP(TRIM($A1944),MASTER_Workers!$B$2:$B$474,MASTER_Workers!$B$2:$B$600)),"Master Missing","OK"))</f>
        <v/>
      </c>
      <c r="E1944" s="146" t="str">
        <f>IF(A1944="","",IF(COUNTIF(Month_Engine!B:B,TRIM(J1944))&gt;0,"OK","Missing"))</f>
        <v/>
      </c>
      <c r="F1944" s="146" t="str">
        <f t="shared" si="187"/>
        <v/>
      </c>
      <c r="G1944" s="146" t="str">
        <f t="shared" si="188"/>
        <v/>
      </c>
      <c r="H1944" s="150" t="str">
        <f t="shared" si="183"/>
        <v/>
      </c>
      <c r="I1944" s="432"/>
      <c r="S1944" s="146" t="str">
        <f t="shared" si="184"/>
        <v/>
      </c>
    </row>
    <row r="1945" spans="1:19" x14ac:dyDescent="0.45">
      <c r="A1945" s="144" t="str">
        <f t="shared" si="185"/>
        <v/>
      </c>
      <c r="B1945" s="143" t="str">
        <f t="shared" si="186"/>
        <v/>
      </c>
      <c r="C1945" s="143" t="str">
        <f>IF(A1945="","",IF(COUNTIF($B$2:B1944,B1945)&gt;0,"⚠ DUPLICATE","OK"))</f>
        <v/>
      </c>
      <c r="D1945" s="146" t="str">
        <f>IF($A1945="","",IF(ISNA(_xlfn.XLOOKUP(TRIM($A1945),MASTER_Workers!$B$2:$B$474,MASTER_Workers!$B$2:$B$600)),"Master Missing","OK"))</f>
        <v/>
      </c>
      <c r="E1945" s="146" t="str">
        <f>IF(A1945="","",IF(COUNTIF(Month_Engine!B:B,TRIM(J1945))&gt;0,"OK","Missing"))</f>
        <v/>
      </c>
      <c r="F1945" s="146" t="str">
        <f t="shared" si="187"/>
        <v/>
      </c>
      <c r="G1945" s="146" t="str">
        <f t="shared" si="188"/>
        <v/>
      </c>
      <c r="H1945" s="150" t="str">
        <f t="shared" si="183"/>
        <v/>
      </c>
      <c r="I1945" s="432"/>
      <c r="S1945" s="146" t="str">
        <f t="shared" si="184"/>
        <v/>
      </c>
    </row>
    <row r="1946" spans="1:19" x14ac:dyDescent="0.45">
      <c r="A1946" s="144" t="str">
        <f t="shared" si="185"/>
        <v/>
      </c>
      <c r="B1946" s="143" t="str">
        <f t="shared" si="186"/>
        <v/>
      </c>
      <c r="C1946" s="143" t="str">
        <f>IF(A1946="","",IF(COUNTIF($B$2:B1945,B1946)&gt;0,"⚠ DUPLICATE","OK"))</f>
        <v/>
      </c>
      <c r="D1946" s="146" t="str">
        <f>IF($A1946="","",IF(ISNA(_xlfn.XLOOKUP(TRIM($A1946),MASTER_Workers!$B$2:$B$474,MASTER_Workers!$B$2:$B$600)),"Master Missing","OK"))</f>
        <v/>
      </c>
      <c r="E1946" s="146" t="str">
        <f>IF(A1946="","",IF(COUNTIF(Month_Engine!B:B,TRIM(J1946))&gt;0,"OK","Missing"))</f>
        <v/>
      </c>
      <c r="F1946" s="146" t="str">
        <f t="shared" si="187"/>
        <v/>
      </c>
      <c r="G1946" s="146" t="str">
        <f t="shared" si="188"/>
        <v/>
      </c>
      <c r="H1946" s="150" t="str">
        <f t="shared" si="183"/>
        <v/>
      </c>
      <c r="I1946" s="432"/>
      <c r="S1946" s="146" t="str">
        <f t="shared" si="184"/>
        <v/>
      </c>
    </row>
    <row r="1947" spans="1:19" x14ac:dyDescent="0.45">
      <c r="A1947" s="144" t="str">
        <f t="shared" si="185"/>
        <v/>
      </c>
      <c r="B1947" s="143" t="str">
        <f t="shared" si="186"/>
        <v/>
      </c>
      <c r="C1947" s="143" t="str">
        <f>IF(A1947="","",IF(COUNTIF($B$2:B1946,B1947)&gt;0,"⚠ DUPLICATE","OK"))</f>
        <v/>
      </c>
      <c r="D1947" s="146" t="str">
        <f>IF($A1947="","",IF(ISNA(_xlfn.XLOOKUP(TRIM($A1947),MASTER_Workers!$B$2:$B$474,MASTER_Workers!$B$2:$B$600)),"Master Missing","OK"))</f>
        <v/>
      </c>
      <c r="E1947" s="146" t="str">
        <f>IF(A1947="","",IF(COUNTIF(Month_Engine!B:B,TRIM(J1947))&gt;0,"OK","Missing"))</f>
        <v/>
      </c>
      <c r="F1947" s="146" t="str">
        <f t="shared" si="187"/>
        <v/>
      </c>
      <c r="G1947" s="146" t="str">
        <f t="shared" si="188"/>
        <v/>
      </c>
      <c r="H1947" s="150" t="str">
        <f t="shared" si="183"/>
        <v/>
      </c>
      <c r="I1947" s="432"/>
      <c r="S1947" s="146" t="str">
        <f t="shared" si="184"/>
        <v/>
      </c>
    </row>
    <row r="1948" spans="1:19" x14ac:dyDescent="0.45">
      <c r="A1948" s="144" t="str">
        <f t="shared" si="185"/>
        <v/>
      </c>
      <c r="B1948" s="143" t="str">
        <f t="shared" si="186"/>
        <v/>
      </c>
      <c r="C1948" s="143" t="str">
        <f>IF(A1948="","",IF(COUNTIF($B$2:B1947,B1948)&gt;0,"⚠ DUPLICATE","OK"))</f>
        <v/>
      </c>
      <c r="D1948" s="146" t="str">
        <f>IF($A1948="","",IF(ISNA(_xlfn.XLOOKUP(TRIM($A1948),MASTER_Workers!$B$2:$B$474,MASTER_Workers!$B$2:$B$600)),"Master Missing","OK"))</f>
        <v/>
      </c>
      <c r="E1948" s="146" t="str">
        <f>IF(A1948="","",IF(COUNTIF(Month_Engine!B:B,TRIM(J1948))&gt;0,"OK","Missing"))</f>
        <v/>
      </c>
      <c r="F1948" s="146" t="str">
        <f t="shared" si="187"/>
        <v/>
      </c>
      <c r="G1948" s="146" t="str">
        <f t="shared" si="188"/>
        <v/>
      </c>
      <c r="H1948" s="150" t="str">
        <f t="shared" si="183"/>
        <v/>
      </c>
      <c r="I1948" s="432"/>
      <c r="S1948" s="146" t="str">
        <f t="shared" si="184"/>
        <v/>
      </c>
    </row>
    <row r="1949" spans="1:19" x14ac:dyDescent="0.45">
      <c r="A1949" s="144" t="str">
        <f t="shared" si="185"/>
        <v/>
      </c>
      <c r="B1949" s="143" t="str">
        <f t="shared" si="186"/>
        <v/>
      </c>
      <c r="C1949" s="143" t="str">
        <f>IF(A1949="","",IF(COUNTIF($B$2:B1948,B1949)&gt;0,"⚠ DUPLICATE","OK"))</f>
        <v/>
      </c>
      <c r="D1949" s="146" t="str">
        <f>IF($A1949="","",IF(ISNA(_xlfn.XLOOKUP(TRIM($A1949),MASTER_Workers!$B$2:$B$474,MASTER_Workers!$B$2:$B$600)),"Master Missing","OK"))</f>
        <v/>
      </c>
      <c r="E1949" s="146" t="str">
        <f>IF(A1949="","",IF(COUNTIF(Month_Engine!B:B,TRIM(J1949))&gt;0,"OK","Missing"))</f>
        <v/>
      </c>
      <c r="F1949" s="146" t="str">
        <f t="shared" si="187"/>
        <v/>
      </c>
      <c r="G1949" s="146" t="str">
        <f t="shared" si="188"/>
        <v/>
      </c>
      <c r="H1949" s="150" t="str">
        <f t="shared" si="183"/>
        <v/>
      </c>
      <c r="I1949" s="432"/>
      <c r="S1949" s="146" t="str">
        <f t="shared" si="184"/>
        <v/>
      </c>
    </row>
    <row r="1950" spans="1:19" x14ac:dyDescent="0.45">
      <c r="A1950" s="144" t="str">
        <f t="shared" si="185"/>
        <v/>
      </c>
      <c r="B1950" s="143" t="str">
        <f t="shared" si="186"/>
        <v/>
      </c>
      <c r="C1950" s="143" t="str">
        <f>IF(A1950="","",IF(COUNTIF($B$2:B1949,B1950)&gt;0,"⚠ DUPLICATE","OK"))</f>
        <v/>
      </c>
      <c r="D1950" s="146" t="str">
        <f>IF($A1950="","",IF(ISNA(_xlfn.XLOOKUP(TRIM($A1950),MASTER_Workers!$B$2:$B$474,MASTER_Workers!$B$2:$B$600)),"Master Missing","OK"))</f>
        <v/>
      </c>
      <c r="E1950" s="146" t="str">
        <f>IF(A1950="","",IF(COUNTIF(Month_Engine!B:B,TRIM(J1950))&gt;0,"OK","Missing"))</f>
        <v/>
      </c>
      <c r="F1950" s="146" t="str">
        <f t="shared" si="187"/>
        <v/>
      </c>
      <c r="G1950" s="146" t="str">
        <f t="shared" si="188"/>
        <v/>
      </c>
      <c r="H1950" s="150" t="str">
        <f t="shared" si="183"/>
        <v/>
      </c>
      <c r="I1950" s="432"/>
      <c r="S1950" s="146" t="str">
        <f t="shared" si="184"/>
        <v/>
      </c>
    </row>
    <row r="1951" spans="1:19" x14ac:dyDescent="0.45">
      <c r="A1951" s="144" t="str">
        <f t="shared" si="185"/>
        <v/>
      </c>
      <c r="B1951" s="143" t="str">
        <f t="shared" si="186"/>
        <v/>
      </c>
      <c r="C1951" s="143" t="str">
        <f>IF(A1951="","",IF(COUNTIF($B$2:B1950,B1951)&gt;0,"⚠ DUPLICATE","OK"))</f>
        <v/>
      </c>
      <c r="D1951" s="146" t="str">
        <f>IF($A1951="","",IF(ISNA(_xlfn.XLOOKUP(TRIM($A1951),MASTER_Workers!$B$2:$B$474,MASTER_Workers!$B$2:$B$600)),"Master Missing","OK"))</f>
        <v/>
      </c>
      <c r="E1951" s="146" t="str">
        <f>IF(A1951="","",IF(COUNTIF(Month_Engine!B:B,TRIM(J1951))&gt;0,"OK","Missing"))</f>
        <v/>
      </c>
      <c r="F1951" s="146" t="str">
        <f t="shared" si="187"/>
        <v/>
      </c>
      <c r="G1951" s="146" t="str">
        <f t="shared" si="188"/>
        <v/>
      </c>
      <c r="H1951" s="150" t="str">
        <f t="shared" si="183"/>
        <v/>
      </c>
      <c r="I1951" s="432"/>
      <c r="S1951" s="146" t="str">
        <f t="shared" si="184"/>
        <v/>
      </c>
    </row>
    <row r="1952" spans="1:19" x14ac:dyDescent="0.45">
      <c r="A1952" s="144" t="str">
        <f t="shared" si="185"/>
        <v/>
      </c>
      <c r="B1952" s="143" t="str">
        <f t="shared" si="186"/>
        <v/>
      </c>
      <c r="C1952" s="143" t="str">
        <f>IF(A1952="","",IF(COUNTIF($B$2:B1951,B1952)&gt;0,"⚠ DUPLICATE","OK"))</f>
        <v/>
      </c>
      <c r="D1952" s="146" t="str">
        <f>IF($A1952="","",IF(ISNA(_xlfn.XLOOKUP(TRIM($A1952),MASTER_Workers!$B$2:$B$474,MASTER_Workers!$B$2:$B$600)),"Master Missing","OK"))</f>
        <v/>
      </c>
      <c r="E1952" s="146" t="str">
        <f>IF(A1952="","",IF(COUNTIF(Month_Engine!B:B,TRIM(J1952))&gt;0,"OK","Missing"))</f>
        <v/>
      </c>
      <c r="F1952" s="146" t="str">
        <f t="shared" si="187"/>
        <v/>
      </c>
      <c r="G1952" s="146" t="str">
        <f t="shared" si="188"/>
        <v/>
      </c>
      <c r="H1952" s="150" t="str">
        <f t="shared" si="183"/>
        <v/>
      </c>
      <c r="I1952" s="432"/>
      <c r="S1952" s="146" t="str">
        <f t="shared" si="184"/>
        <v/>
      </c>
    </row>
    <row r="1953" spans="1:19" x14ac:dyDescent="0.45">
      <c r="A1953" s="144" t="str">
        <f t="shared" si="185"/>
        <v/>
      </c>
      <c r="B1953" s="143" t="str">
        <f t="shared" si="186"/>
        <v/>
      </c>
      <c r="C1953" s="143" t="str">
        <f>IF(A1953="","",IF(COUNTIF($B$2:B1952,B1953)&gt;0,"⚠ DUPLICATE","OK"))</f>
        <v/>
      </c>
      <c r="D1953" s="146" t="str">
        <f>IF($A1953="","",IF(ISNA(_xlfn.XLOOKUP(TRIM($A1953),MASTER_Workers!$B$2:$B$474,MASTER_Workers!$B$2:$B$600)),"Master Missing","OK"))</f>
        <v/>
      </c>
      <c r="E1953" s="146" t="str">
        <f>IF(A1953="","",IF(COUNTIF(Month_Engine!B:B,TRIM(J1953))&gt;0,"OK","Missing"))</f>
        <v/>
      </c>
      <c r="F1953" s="146" t="str">
        <f t="shared" si="187"/>
        <v/>
      </c>
      <c r="G1953" s="146" t="str">
        <f t="shared" si="188"/>
        <v/>
      </c>
      <c r="H1953" s="150" t="str">
        <f t="shared" si="183"/>
        <v/>
      </c>
      <c r="I1953" s="432"/>
      <c r="S1953" s="146" t="str">
        <f t="shared" si="184"/>
        <v/>
      </c>
    </row>
    <row r="1954" spans="1:19" x14ac:dyDescent="0.45">
      <c r="A1954" s="144" t="str">
        <f t="shared" si="185"/>
        <v/>
      </c>
      <c r="B1954" s="143" t="str">
        <f t="shared" si="186"/>
        <v/>
      </c>
      <c r="C1954" s="143" t="str">
        <f>IF(A1954="","",IF(COUNTIF($B$2:B1953,B1954)&gt;0,"⚠ DUPLICATE","OK"))</f>
        <v/>
      </c>
      <c r="D1954" s="146" t="str">
        <f>IF($A1954="","",IF(ISNA(_xlfn.XLOOKUP(TRIM($A1954),MASTER_Workers!$B$2:$B$474,MASTER_Workers!$B$2:$B$600)),"Master Missing","OK"))</f>
        <v/>
      </c>
      <c r="E1954" s="146" t="str">
        <f>IF(A1954="","",IF(COUNTIF(Month_Engine!B:B,TRIM(J1954))&gt;0,"OK","Missing"))</f>
        <v/>
      </c>
      <c r="F1954" s="146" t="str">
        <f t="shared" si="187"/>
        <v/>
      </c>
      <c r="G1954" s="146" t="str">
        <f t="shared" si="188"/>
        <v/>
      </c>
      <c r="H1954" s="150" t="str">
        <f t="shared" si="183"/>
        <v/>
      </c>
      <c r="I1954" s="432"/>
      <c r="S1954" s="146" t="str">
        <f t="shared" si="184"/>
        <v/>
      </c>
    </row>
    <row r="1955" spans="1:19" x14ac:dyDescent="0.45">
      <c r="A1955" s="144" t="str">
        <f t="shared" si="185"/>
        <v/>
      </c>
      <c r="B1955" s="143" t="str">
        <f t="shared" si="186"/>
        <v/>
      </c>
      <c r="C1955" s="143" t="str">
        <f>IF(A1955="","",IF(COUNTIF($B$2:B1954,B1955)&gt;0,"⚠ DUPLICATE","OK"))</f>
        <v/>
      </c>
      <c r="D1955" s="146" t="str">
        <f>IF($A1955="","",IF(ISNA(_xlfn.XLOOKUP(TRIM($A1955),MASTER_Workers!$B$2:$B$474,MASTER_Workers!$B$2:$B$600)),"Master Missing","OK"))</f>
        <v/>
      </c>
      <c r="E1955" s="146" t="str">
        <f>IF(A1955="","",IF(COUNTIF(Month_Engine!B:B,TRIM(J1955))&gt;0,"OK","Missing"))</f>
        <v/>
      </c>
      <c r="F1955" s="146" t="str">
        <f t="shared" si="187"/>
        <v/>
      </c>
      <c r="G1955" s="146" t="str">
        <f t="shared" si="188"/>
        <v/>
      </c>
      <c r="H1955" s="150" t="str">
        <f t="shared" si="183"/>
        <v/>
      </c>
      <c r="I1955" s="432"/>
      <c r="S1955" s="146" t="str">
        <f t="shared" si="184"/>
        <v/>
      </c>
    </row>
    <row r="1956" spans="1:19" x14ac:dyDescent="0.45">
      <c r="A1956" s="144" t="str">
        <f t="shared" si="185"/>
        <v/>
      </c>
      <c r="B1956" s="143" t="str">
        <f t="shared" si="186"/>
        <v/>
      </c>
      <c r="C1956" s="143" t="str">
        <f>IF(A1956="","",IF(COUNTIF($B$2:B1955,B1956)&gt;0,"⚠ DUPLICATE","OK"))</f>
        <v/>
      </c>
      <c r="D1956" s="146" t="str">
        <f>IF($A1956="","",IF(ISNA(_xlfn.XLOOKUP(TRIM($A1956),MASTER_Workers!$B$2:$B$474,MASTER_Workers!$B$2:$B$600)),"Master Missing","OK"))</f>
        <v/>
      </c>
      <c r="E1956" s="146" t="str">
        <f>IF(A1956="","",IF(COUNTIF(Month_Engine!B:B,TRIM(J1956))&gt;0,"OK","Missing"))</f>
        <v/>
      </c>
      <c r="F1956" s="146" t="str">
        <f t="shared" si="187"/>
        <v/>
      </c>
      <c r="G1956" s="146" t="str">
        <f t="shared" si="188"/>
        <v/>
      </c>
      <c r="H1956" s="150" t="str">
        <f t="shared" si="183"/>
        <v/>
      </c>
      <c r="I1956" s="432"/>
      <c r="S1956" s="146" t="str">
        <f t="shared" si="184"/>
        <v/>
      </c>
    </row>
    <row r="1957" spans="1:19" x14ac:dyDescent="0.45">
      <c r="A1957" s="144" t="str">
        <f t="shared" si="185"/>
        <v/>
      </c>
      <c r="B1957" s="143" t="str">
        <f t="shared" si="186"/>
        <v/>
      </c>
      <c r="C1957" s="143" t="str">
        <f>IF(A1957="","",IF(COUNTIF($B$2:B1956,B1957)&gt;0,"⚠ DUPLICATE","OK"))</f>
        <v/>
      </c>
      <c r="D1957" s="146" t="str">
        <f>IF($A1957="","",IF(ISNA(_xlfn.XLOOKUP(TRIM($A1957),MASTER_Workers!$B$2:$B$474,MASTER_Workers!$B$2:$B$600)),"Master Missing","OK"))</f>
        <v/>
      </c>
      <c r="E1957" s="146" t="str">
        <f>IF(A1957="","",IF(COUNTIF(Month_Engine!B:B,TRIM(J1957))&gt;0,"OK","Missing"))</f>
        <v/>
      </c>
      <c r="F1957" s="146" t="str">
        <f t="shared" si="187"/>
        <v/>
      </c>
      <c r="G1957" s="146" t="str">
        <f t="shared" si="188"/>
        <v/>
      </c>
      <c r="H1957" s="150" t="str">
        <f t="shared" si="183"/>
        <v/>
      </c>
      <c r="I1957" s="432"/>
      <c r="S1957" s="146" t="str">
        <f t="shared" si="184"/>
        <v/>
      </c>
    </row>
    <row r="1958" spans="1:19" x14ac:dyDescent="0.45">
      <c r="A1958" s="144" t="str">
        <f t="shared" si="185"/>
        <v/>
      </c>
      <c r="B1958" s="143" t="str">
        <f t="shared" si="186"/>
        <v/>
      </c>
      <c r="C1958" s="143" t="str">
        <f>IF(A1958="","",IF(COUNTIF($B$2:B1957,B1958)&gt;0,"⚠ DUPLICATE","OK"))</f>
        <v/>
      </c>
      <c r="D1958" s="146" t="str">
        <f>IF($A1958="","",IF(ISNA(_xlfn.XLOOKUP(TRIM($A1958),MASTER_Workers!$B$2:$B$474,MASTER_Workers!$B$2:$B$600)),"Master Missing","OK"))</f>
        <v/>
      </c>
      <c r="E1958" s="146" t="str">
        <f>IF(A1958="","",IF(COUNTIF(Month_Engine!B:B,TRIM(J1958))&gt;0,"OK","Missing"))</f>
        <v/>
      </c>
      <c r="F1958" s="146" t="str">
        <f t="shared" si="187"/>
        <v/>
      </c>
      <c r="G1958" s="146" t="str">
        <f t="shared" si="188"/>
        <v/>
      </c>
      <c r="H1958" s="150" t="str">
        <f t="shared" si="183"/>
        <v/>
      </c>
      <c r="I1958" s="432"/>
      <c r="S1958" s="146" t="str">
        <f t="shared" si="184"/>
        <v/>
      </c>
    </row>
    <row r="1959" spans="1:19" x14ac:dyDescent="0.45">
      <c r="A1959" s="144" t="str">
        <f t="shared" si="185"/>
        <v/>
      </c>
      <c r="B1959" s="143" t="str">
        <f t="shared" si="186"/>
        <v/>
      </c>
      <c r="C1959" s="143" t="str">
        <f>IF(A1959="","",IF(COUNTIF($B$2:B1958,B1959)&gt;0,"⚠ DUPLICATE","OK"))</f>
        <v/>
      </c>
      <c r="D1959" s="146" t="str">
        <f>IF($A1959="","",IF(ISNA(_xlfn.XLOOKUP(TRIM($A1959),MASTER_Workers!$B$2:$B$474,MASTER_Workers!$B$2:$B$600)),"Master Missing","OK"))</f>
        <v/>
      </c>
      <c r="E1959" s="146" t="str">
        <f>IF(A1959="","",IF(COUNTIF(Month_Engine!B:B,TRIM(J1959))&gt;0,"OK","Missing"))</f>
        <v/>
      </c>
      <c r="F1959" s="146" t="str">
        <f t="shared" si="187"/>
        <v/>
      </c>
      <c r="G1959" s="146" t="str">
        <f t="shared" si="188"/>
        <v/>
      </c>
      <c r="H1959" s="150" t="str">
        <f t="shared" si="183"/>
        <v/>
      </c>
      <c r="I1959" s="432"/>
      <c r="S1959" s="146" t="str">
        <f t="shared" si="184"/>
        <v/>
      </c>
    </row>
    <row r="1960" spans="1:19" x14ac:dyDescent="0.45">
      <c r="A1960" s="144" t="str">
        <f t="shared" si="185"/>
        <v/>
      </c>
      <c r="B1960" s="143" t="str">
        <f t="shared" si="186"/>
        <v/>
      </c>
      <c r="C1960" s="143" t="str">
        <f>IF(A1960="","",IF(COUNTIF($B$2:B1959,B1960)&gt;0,"⚠ DUPLICATE","OK"))</f>
        <v/>
      </c>
      <c r="D1960" s="146" t="str">
        <f>IF($A1960="","",IF(ISNA(_xlfn.XLOOKUP(TRIM($A1960),MASTER_Workers!$B$2:$B$474,MASTER_Workers!$B$2:$B$600)),"Master Missing","OK"))</f>
        <v/>
      </c>
      <c r="E1960" s="146" t="str">
        <f>IF(A1960="","",IF(COUNTIF(Month_Engine!B:B,TRIM(J1960))&gt;0,"OK","Missing"))</f>
        <v/>
      </c>
      <c r="F1960" s="146" t="str">
        <f t="shared" si="187"/>
        <v/>
      </c>
      <c r="G1960" s="146" t="str">
        <f t="shared" si="188"/>
        <v/>
      </c>
      <c r="H1960" s="150" t="str">
        <f t="shared" si="183"/>
        <v/>
      </c>
      <c r="I1960" s="432"/>
      <c r="S1960" s="146" t="str">
        <f t="shared" si="184"/>
        <v/>
      </c>
    </row>
    <row r="1961" spans="1:19" x14ac:dyDescent="0.45">
      <c r="A1961" s="144" t="str">
        <f t="shared" si="185"/>
        <v/>
      </c>
      <c r="B1961" s="143" t="str">
        <f t="shared" si="186"/>
        <v/>
      </c>
      <c r="C1961" s="143" t="str">
        <f>IF(A1961="","",IF(COUNTIF($B$2:B1960,B1961)&gt;0,"⚠ DUPLICATE","OK"))</f>
        <v/>
      </c>
      <c r="D1961" s="146" t="str">
        <f>IF($A1961="","",IF(ISNA(_xlfn.XLOOKUP(TRIM($A1961),MASTER_Workers!$B$2:$B$474,MASTER_Workers!$B$2:$B$600)),"Master Missing","OK"))</f>
        <v/>
      </c>
      <c r="E1961" s="146" t="str">
        <f>IF(A1961="","",IF(COUNTIF(Month_Engine!B:B,TRIM(J1961))&gt;0,"OK","Missing"))</f>
        <v/>
      </c>
      <c r="F1961" s="146" t="str">
        <f t="shared" si="187"/>
        <v/>
      </c>
      <c r="G1961" s="146" t="str">
        <f t="shared" si="188"/>
        <v/>
      </c>
      <c r="H1961" s="150" t="str">
        <f t="shared" si="183"/>
        <v/>
      </c>
      <c r="I1961" s="432"/>
      <c r="S1961" s="146" t="str">
        <f t="shared" si="184"/>
        <v/>
      </c>
    </row>
    <row r="1962" spans="1:19" x14ac:dyDescent="0.45">
      <c r="A1962" s="144" t="str">
        <f t="shared" si="185"/>
        <v/>
      </c>
      <c r="B1962" s="143" t="str">
        <f t="shared" si="186"/>
        <v/>
      </c>
      <c r="C1962" s="143" t="str">
        <f>IF(A1962="","",IF(COUNTIF($B$2:B1961,B1962)&gt;0,"⚠ DUPLICATE","OK"))</f>
        <v/>
      </c>
      <c r="D1962" s="146" t="str">
        <f>IF($A1962="","",IF(ISNA(_xlfn.XLOOKUP(TRIM($A1962),MASTER_Workers!$B$2:$B$474,MASTER_Workers!$B$2:$B$600)),"Master Missing","OK"))</f>
        <v/>
      </c>
      <c r="E1962" s="146" t="str">
        <f>IF(A1962="","",IF(COUNTIF(Month_Engine!B:B,TRIM(J1962))&gt;0,"OK","Missing"))</f>
        <v/>
      </c>
      <c r="F1962" s="146" t="str">
        <f t="shared" si="187"/>
        <v/>
      </c>
      <c r="G1962" s="146" t="str">
        <f t="shared" si="188"/>
        <v/>
      </c>
      <c r="H1962" s="150" t="str">
        <f t="shared" si="183"/>
        <v/>
      </c>
      <c r="I1962" s="432"/>
      <c r="S1962" s="146" t="str">
        <f t="shared" si="184"/>
        <v/>
      </c>
    </row>
    <row r="1963" spans="1:19" x14ac:dyDescent="0.45">
      <c r="A1963" s="144" t="str">
        <f t="shared" si="185"/>
        <v/>
      </c>
      <c r="B1963" s="143" t="str">
        <f t="shared" si="186"/>
        <v/>
      </c>
      <c r="C1963" s="143" t="str">
        <f>IF(A1963="","",IF(COUNTIF($B$2:B1962,B1963)&gt;0,"⚠ DUPLICATE","OK"))</f>
        <v/>
      </c>
      <c r="D1963" s="146" t="str">
        <f>IF($A1963="","",IF(ISNA(_xlfn.XLOOKUP(TRIM($A1963),MASTER_Workers!$B$2:$B$474,MASTER_Workers!$B$2:$B$600)),"Master Missing","OK"))</f>
        <v/>
      </c>
      <c r="E1963" s="146" t="str">
        <f>IF(A1963="","",IF(COUNTIF(Month_Engine!B:B,TRIM(J1963))&gt;0,"OK","Missing"))</f>
        <v/>
      </c>
      <c r="F1963" s="146" t="str">
        <f t="shared" si="187"/>
        <v/>
      </c>
      <c r="G1963" s="146" t="str">
        <f t="shared" si="188"/>
        <v/>
      </c>
      <c r="H1963" s="150" t="str">
        <f t="shared" si="183"/>
        <v/>
      </c>
      <c r="I1963" s="432"/>
      <c r="S1963" s="146" t="str">
        <f t="shared" si="184"/>
        <v/>
      </c>
    </row>
    <row r="1964" spans="1:19" x14ac:dyDescent="0.45">
      <c r="A1964" s="144" t="str">
        <f t="shared" si="185"/>
        <v/>
      </c>
      <c r="B1964" s="143" t="str">
        <f t="shared" si="186"/>
        <v/>
      </c>
      <c r="C1964" s="143" t="str">
        <f>IF(A1964="","",IF(COUNTIF($B$2:B1963,B1964)&gt;0,"⚠ DUPLICATE","OK"))</f>
        <v/>
      </c>
      <c r="D1964" s="146" t="str">
        <f>IF($A1964="","",IF(ISNA(_xlfn.XLOOKUP(TRIM($A1964),MASTER_Workers!$B$2:$B$474,MASTER_Workers!$B$2:$B$600)),"Master Missing","OK"))</f>
        <v/>
      </c>
      <c r="E1964" s="146" t="str">
        <f>IF(A1964="","",IF(COUNTIF(Month_Engine!B:B,TRIM(J1964))&gt;0,"OK","Missing"))</f>
        <v/>
      </c>
      <c r="F1964" s="146" t="str">
        <f t="shared" si="187"/>
        <v/>
      </c>
      <c r="G1964" s="146" t="str">
        <f t="shared" si="188"/>
        <v/>
      </c>
      <c r="H1964" s="150" t="str">
        <f t="shared" si="183"/>
        <v/>
      </c>
      <c r="I1964" s="432"/>
      <c r="S1964" s="146" t="str">
        <f t="shared" si="184"/>
        <v/>
      </c>
    </row>
    <row r="1965" spans="1:19" x14ac:dyDescent="0.45">
      <c r="A1965" s="144" t="str">
        <f t="shared" si="185"/>
        <v/>
      </c>
      <c r="B1965" s="143" t="str">
        <f t="shared" si="186"/>
        <v/>
      </c>
      <c r="C1965" s="143" t="str">
        <f>IF(A1965="","",IF(COUNTIF($B$2:B1964,B1965)&gt;0,"⚠ DUPLICATE","OK"))</f>
        <v/>
      </c>
      <c r="D1965" s="146" t="str">
        <f>IF($A1965="","",IF(ISNA(_xlfn.XLOOKUP(TRIM($A1965),MASTER_Workers!$B$2:$B$474,MASTER_Workers!$B$2:$B$600)),"Master Missing","OK"))</f>
        <v/>
      </c>
      <c r="E1965" s="146" t="str">
        <f>IF(A1965="","",IF(COUNTIF(Month_Engine!B:B,TRIM(J1965))&gt;0,"OK","Missing"))</f>
        <v/>
      </c>
      <c r="F1965" s="146" t="str">
        <f t="shared" si="187"/>
        <v/>
      </c>
      <c r="G1965" s="146" t="str">
        <f t="shared" si="188"/>
        <v/>
      </c>
      <c r="H1965" s="150" t="str">
        <f t="shared" si="183"/>
        <v/>
      </c>
      <c r="I1965" s="432"/>
      <c r="S1965" s="146" t="str">
        <f t="shared" si="184"/>
        <v/>
      </c>
    </row>
    <row r="1966" spans="1:19" x14ac:dyDescent="0.45">
      <c r="A1966" s="144" t="str">
        <f t="shared" si="185"/>
        <v/>
      </c>
      <c r="B1966" s="143" t="str">
        <f t="shared" si="186"/>
        <v/>
      </c>
      <c r="C1966" s="143" t="str">
        <f>IF(A1966="","",IF(COUNTIF($B$2:B1965,B1966)&gt;0,"⚠ DUPLICATE","OK"))</f>
        <v/>
      </c>
      <c r="D1966" s="146" t="str">
        <f>IF($A1966="","",IF(ISNA(_xlfn.XLOOKUP(TRIM($A1966),MASTER_Workers!$B$2:$B$474,MASTER_Workers!$B$2:$B$600)),"Master Missing","OK"))</f>
        <v/>
      </c>
      <c r="E1966" s="146" t="str">
        <f>IF(A1966="","",IF(COUNTIF(Month_Engine!B:B,TRIM(J1966))&gt;0,"OK","Missing"))</f>
        <v/>
      </c>
      <c r="F1966" s="146" t="str">
        <f t="shared" si="187"/>
        <v/>
      </c>
      <c r="G1966" s="146" t="str">
        <f t="shared" si="188"/>
        <v/>
      </c>
      <c r="H1966" s="150" t="str">
        <f t="shared" si="183"/>
        <v/>
      </c>
      <c r="I1966" s="432"/>
      <c r="S1966" s="146" t="str">
        <f t="shared" si="184"/>
        <v/>
      </c>
    </row>
    <row r="1967" spans="1:19" x14ac:dyDescent="0.45">
      <c r="A1967" s="144" t="str">
        <f t="shared" si="185"/>
        <v/>
      </c>
      <c r="B1967" s="143" t="str">
        <f t="shared" si="186"/>
        <v/>
      </c>
      <c r="C1967" s="143" t="str">
        <f>IF(A1967="","",IF(COUNTIF($B$2:B1966,B1967)&gt;0,"⚠ DUPLICATE","OK"))</f>
        <v/>
      </c>
      <c r="D1967" s="146" t="str">
        <f>IF($A1967="","",IF(ISNA(_xlfn.XLOOKUP(TRIM($A1967),MASTER_Workers!$B$2:$B$474,MASTER_Workers!$B$2:$B$600)),"Master Missing","OK"))</f>
        <v/>
      </c>
      <c r="E1967" s="146" t="str">
        <f>IF(A1967="","",IF(COUNTIF(Month_Engine!B:B,TRIM(J1967))&gt;0,"OK","Missing"))</f>
        <v/>
      </c>
      <c r="F1967" s="146" t="str">
        <f t="shared" si="187"/>
        <v/>
      </c>
      <c r="G1967" s="146" t="str">
        <f t="shared" si="188"/>
        <v/>
      </c>
      <c r="H1967" s="150" t="str">
        <f t="shared" si="183"/>
        <v/>
      </c>
      <c r="I1967" s="432"/>
      <c r="S1967" s="146" t="str">
        <f t="shared" si="184"/>
        <v/>
      </c>
    </row>
    <row r="1968" spans="1:19" x14ac:dyDescent="0.45">
      <c r="A1968" s="144" t="str">
        <f t="shared" si="185"/>
        <v/>
      </c>
      <c r="B1968" s="143" t="str">
        <f t="shared" si="186"/>
        <v/>
      </c>
      <c r="C1968" s="143" t="str">
        <f>IF(A1968="","",IF(COUNTIF($B$2:B1967,B1968)&gt;0,"⚠ DUPLICATE","OK"))</f>
        <v/>
      </c>
      <c r="D1968" s="146" t="str">
        <f>IF($A1968="","",IF(ISNA(_xlfn.XLOOKUP(TRIM($A1968),MASTER_Workers!$B$2:$B$474,MASTER_Workers!$B$2:$B$600)),"Master Missing","OK"))</f>
        <v/>
      </c>
      <c r="E1968" s="146" t="str">
        <f>IF(A1968="","",IF(COUNTIF(Month_Engine!B:B,TRIM(J1968))&gt;0,"OK","Missing"))</f>
        <v/>
      </c>
      <c r="F1968" s="146" t="str">
        <f t="shared" si="187"/>
        <v/>
      </c>
      <c r="G1968" s="146" t="str">
        <f t="shared" si="188"/>
        <v/>
      </c>
      <c r="H1968" s="150" t="str">
        <f t="shared" si="183"/>
        <v/>
      </c>
      <c r="I1968" s="432"/>
      <c r="S1968" s="146" t="str">
        <f t="shared" si="184"/>
        <v/>
      </c>
    </row>
    <row r="1969" spans="1:19" x14ac:dyDescent="0.45">
      <c r="A1969" s="144" t="str">
        <f t="shared" si="185"/>
        <v/>
      </c>
      <c r="B1969" s="143" t="str">
        <f t="shared" si="186"/>
        <v/>
      </c>
      <c r="C1969" s="143" t="str">
        <f>IF(A1969="","",IF(COUNTIF($B$2:B1968,B1969)&gt;0,"⚠ DUPLICATE","OK"))</f>
        <v/>
      </c>
      <c r="D1969" s="146" t="str">
        <f>IF($A1969="","",IF(ISNA(_xlfn.XLOOKUP(TRIM($A1969),MASTER_Workers!$B$2:$B$474,MASTER_Workers!$B$2:$B$600)),"Master Missing","OK"))</f>
        <v/>
      </c>
      <c r="E1969" s="146" t="str">
        <f>IF(A1969="","",IF(COUNTIF(Month_Engine!B:B,TRIM(J1969))&gt;0,"OK","Missing"))</f>
        <v/>
      </c>
      <c r="F1969" s="146" t="str">
        <f t="shared" si="187"/>
        <v/>
      </c>
      <c r="G1969" s="146" t="str">
        <f t="shared" si="188"/>
        <v/>
      </c>
      <c r="H1969" s="150" t="str">
        <f t="shared" si="183"/>
        <v/>
      </c>
      <c r="I1969" s="432"/>
      <c r="S1969" s="146" t="str">
        <f t="shared" si="184"/>
        <v/>
      </c>
    </row>
    <row r="1970" spans="1:19" x14ac:dyDescent="0.45">
      <c r="A1970" s="144" t="str">
        <f t="shared" si="185"/>
        <v/>
      </c>
      <c r="B1970" s="143" t="str">
        <f t="shared" si="186"/>
        <v/>
      </c>
      <c r="C1970" s="143" t="str">
        <f>IF(A1970="","",IF(COUNTIF($B$2:B1969,B1970)&gt;0,"⚠ DUPLICATE","OK"))</f>
        <v/>
      </c>
      <c r="D1970" s="146" t="str">
        <f>IF($A1970="","",IF(ISNA(_xlfn.XLOOKUP(TRIM($A1970),MASTER_Workers!$B$2:$B$474,MASTER_Workers!$B$2:$B$600)),"Master Missing","OK"))</f>
        <v/>
      </c>
      <c r="E1970" s="146" t="str">
        <f>IF(A1970="","",IF(COUNTIF(Month_Engine!B:B,TRIM(J1970))&gt;0,"OK","Missing"))</f>
        <v/>
      </c>
      <c r="F1970" s="146" t="str">
        <f t="shared" si="187"/>
        <v/>
      </c>
      <c r="G1970" s="146" t="str">
        <f t="shared" si="188"/>
        <v/>
      </c>
      <c r="H1970" s="150" t="str">
        <f t="shared" si="183"/>
        <v/>
      </c>
      <c r="I1970" s="432"/>
      <c r="S1970" s="146" t="str">
        <f t="shared" si="184"/>
        <v/>
      </c>
    </row>
    <row r="1971" spans="1:19" x14ac:dyDescent="0.45">
      <c r="A1971" s="144" t="str">
        <f t="shared" si="185"/>
        <v/>
      </c>
      <c r="B1971" s="143" t="str">
        <f t="shared" si="186"/>
        <v/>
      </c>
      <c r="C1971" s="143" t="str">
        <f>IF(A1971="","",IF(COUNTIF($B$2:B1970,B1971)&gt;0,"⚠ DUPLICATE","OK"))</f>
        <v/>
      </c>
      <c r="D1971" s="146" t="str">
        <f>IF($A1971="","",IF(ISNA(_xlfn.XLOOKUP(TRIM($A1971),MASTER_Workers!$B$2:$B$474,MASTER_Workers!$B$2:$B$600)),"Master Missing","OK"))</f>
        <v/>
      </c>
      <c r="E1971" s="146" t="str">
        <f>IF(A1971="","",IF(COUNTIF(Month_Engine!B:B,TRIM(J1971))&gt;0,"OK","Missing"))</f>
        <v/>
      </c>
      <c r="F1971" s="146" t="str">
        <f t="shared" si="187"/>
        <v/>
      </c>
      <c r="G1971" s="146" t="str">
        <f t="shared" si="188"/>
        <v/>
      </c>
      <c r="H1971" s="150" t="str">
        <f t="shared" si="183"/>
        <v/>
      </c>
      <c r="I1971" s="432"/>
      <c r="S1971" s="146" t="str">
        <f t="shared" si="184"/>
        <v/>
      </c>
    </row>
    <row r="1972" spans="1:19" x14ac:dyDescent="0.45">
      <c r="A1972" s="144" t="str">
        <f t="shared" si="185"/>
        <v/>
      </c>
      <c r="B1972" s="143" t="str">
        <f t="shared" si="186"/>
        <v/>
      </c>
      <c r="C1972" s="143" t="str">
        <f>IF(A1972="","",IF(COUNTIF($B$2:B1971,B1972)&gt;0,"⚠ DUPLICATE","OK"))</f>
        <v/>
      </c>
      <c r="D1972" s="146" t="str">
        <f>IF($A1972="","",IF(ISNA(_xlfn.XLOOKUP(TRIM($A1972),MASTER_Workers!$B$2:$B$474,MASTER_Workers!$B$2:$B$600)),"Master Missing","OK"))</f>
        <v/>
      </c>
      <c r="E1972" s="146" t="str">
        <f>IF(A1972="","",IF(COUNTIF(Month_Engine!B:B,TRIM(J1972))&gt;0,"OK","Missing"))</f>
        <v/>
      </c>
      <c r="F1972" s="146" t="str">
        <f t="shared" si="187"/>
        <v/>
      </c>
      <c r="G1972" s="146" t="str">
        <f t="shared" si="188"/>
        <v/>
      </c>
      <c r="H1972" s="150" t="str">
        <f t="shared" si="183"/>
        <v/>
      </c>
      <c r="I1972" s="432"/>
      <c r="S1972" s="146" t="str">
        <f t="shared" si="184"/>
        <v/>
      </c>
    </row>
    <row r="1973" spans="1:19" x14ac:dyDescent="0.45">
      <c r="A1973" s="144" t="str">
        <f t="shared" si="185"/>
        <v/>
      </c>
      <c r="B1973" s="143" t="str">
        <f t="shared" si="186"/>
        <v/>
      </c>
      <c r="C1973" s="143" t="str">
        <f>IF(A1973="","",IF(COUNTIF($B$2:B1972,B1973)&gt;0,"⚠ DUPLICATE","OK"))</f>
        <v/>
      </c>
      <c r="D1973" s="146" t="str">
        <f>IF($A1973="","",IF(ISNA(_xlfn.XLOOKUP(TRIM($A1973),MASTER_Workers!$B$2:$B$474,MASTER_Workers!$B$2:$B$600)),"Master Missing","OK"))</f>
        <v/>
      </c>
      <c r="E1973" s="146" t="str">
        <f>IF(A1973="","",IF(COUNTIF(Month_Engine!B:B,TRIM(J1973))&gt;0,"OK","Missing"))</f>
        <v/>
      </c>
      <c r="F1973" s="146" t="str">
        <f t="shared" si="187"/>
        <v/>
      </c>
      <c r="G1973" s="146" t="str">
        <f t="shared" si="188"/>
        <v/>
      </c>
      <c r="H1973" s="150" t="str">
        <f t="shared" si="183"/>
        <v/>
      </c>
      <c r="I1973" s="432"/>
      <c r="S1973" s="146" t="str">
        <f t="shared" si="184"/>
        <v/>
      </c>
    </row>
    <row r="1974" spans="1:19" x14ac:dyDescent="0.45">
      <c r="A1974" s="144" t="str">
        <f t="shared" si="185"/>
        <v/>
      </c>
      <c r="B1974" s="143" t="str">
        <f t="shared" si="186"/>
        <v/>
      </c>
      <c r="C1974" s="143" t="str">
        <f>IF(A1974="","",IF(COUNTIF($B$2:B1973,B1974)&gt;0,"⚠ DUPLICATE","OK"))</f>
        <v/>
      </c>
      <c r="D1974" s="146" t="str">
        <f>IF($A1974="","",IF(ISNA(_xlfn.XLOOKUP(TRIM($A1974),MASTER_Workers!$B$2:$B$474,MASTER_Workers!$B$2:$B$600)),"Master Missing","OK"))</f>
        <v/>
      </c>
      <c r="E1974" s="146" t="str">
        <f>IF(A1974="","",IF(COUNTIF(Month_Engine!B:B,TRIM(J1974))&gt;0,"OK","Missing"))</f>
        <v/>
      </c>
      <c r="F1974" s="146" t="str">
        <f t="shared" si="187"/>
        <v/>
      </c>
      <c r="G1974" s="146" t="str">
        <f t="shared" si="188"/>
        <v/>
      </c>
      <c r="H1974" s="150" t="str">
        <f t="shared" si="183"/>
        <v/>
      </c>
      <c r="I1974" s="432"/>
      <c r="S1974" s="146" t="str">
        <f t="shared" si="184"/>
        <v/>
      </c>
    </row>
    <row r="1975" spans="1:19" x14ac:dyDescent="0.45">
      <c r="A1975" s="144" t="str">
        <f t="shared" si="185"/>
        <v/>
      </c>
      <c r="B1975" s="143" t="str">
        <f t="shared" si="186"/>
        <v/>
      </c>
      <c r="C1975" s="143" t="str">
        <f>IF(A1975="","",IF(COUNTIF($B$2:B1974,B1975)&gt;0,"⚠ DUPLICATE","OK"))</f>
        <v/>
      </c>
      <c r="D1975" s="146" t="str">
        <f>IF($A1975="","",IF(ISNA(_xlfn.XLOOKUP(TRIM($A1975),MASTER_Workers!$B$2:$B$474,MASTER_Workers!$B$2:$B$600)),"Master Missing","OK"))</f>
        <v/>
      </c>
      <c r="E1975" s="146" t="str">
        <f>IF(A1975="","",IF(COUNTIF(Month_Engine!B:B,TRIM(J1975))&gt;0,"OK","Missing"))</f>
        <v/>
      </c>
      <c r="F1975" s="146" t="str">
        <f t="shared" si="187"/>
        <v/>
      </c>
      <c r="G1975" s="146" t="str">
        <f t="shared" si="188"/>
        <v/>
      </c>
      <c r="H1975" s="150" t="str">
        <f t="shared" si="183"/>
        <v/>
      </c>
      <c r="I1975" s="432"/>
      <c r="S1975" s="146" t="str">
        <f t="shared" si="184"/>
        <v/>
      </c>
    </row>
    <row r="1976" spans="1:19" x14ac:dyDescent="0.45">
      <c r="A1976" s="144" t="str">
        <f t="shared" si="185"/>
        <v/>
      </c>
      <c r="B1976" s="143" t="str">
        <f t="shared" si="186"/>
        <v/>
      </c>
      <c r="C1976" s="143" t="str">
        <f>IF(A1976="","",IF(COUNTIF($B$2:B1975,B1976)&gt;0,"⚠ DUPLICATE","OK"))</f>
        <v/>
      </c>
      <c r="D1976" s="146" t="str">
        <f>IF($A1976="","",IF(ISNA(_xlfn.XLOOKUP(TRIM($A1976),MASTER_Workers!$B$2:$B$474,MASTER_Workers!$B$2:$B$600)),"Master Missing","OK"))</f>
        <v/>
      </c>
      <c r="E1976" s="146" t="str">
        <f>IF(A1976="","",IF(COUNTIF(Month_Engine!B:B,TRIM(J1976))&gt;0,"OK","Missing"))</f>
        <v/>
      </c>
      <c r="F1976" s="146" t="str">
        <f t="shared" si="187"/>
        <v/>
      </c>
      <c r="G1976" s="146" t="str">
        <f t="shared" si="188"/>
        <v/>
      </c>
      <c r="H1976" s="150" t="str">
        <f t="shared" si="183"/>
        <v/>
      </c>
      <c r="I1976" s="432"/>
      <c r="S1976" s="146" t="str">
        <f t="shared" si="184"/>
        <v/>
      </c>
    </row>
    <row r="1977" spans="1:19" x14ac:dyDescent="0.45">
      <c r="A1977" s="144" t="str">
        <f t="shared" si="185"/>
        <v/>
      </c>
      <c r="B1977" s="143" t="str">
        <f t="shared" si="186"/>
        <v/>
      </c>
      <c r="C1977" s="143" t="str">
        <f>IF(A1977="","",IF(COUNTIF($B$2:B1976,B1977)&gt;0,"⚠ DUPLICATE","OK"))</f>
        <v/>
      </c>
      <c r="D1977" s="146" t="str">
        <f>IF($A1977="","",IF(ISNA(_xlfn.XLOOKUP(TRIM($A1977),MASTER_Workers!$B$2:$B$474,MASTER_Workers!$B$2:$B$600)),"Master Missing","OK"))</f>
        <v/>
      </c>
      <c r="E1977" s="146" t="str">
        <f>IF(A1977="","",IF(COUNTIF(Month_Engine!B:B,TRIM(J1977))&gt;0,"OK","Missing"))</f>
        <v/>
      </c>
      <c r="F1977" s="146" t="str">
        <f t="shared" si="187"/>
        <v/>
      </c>
      <c r="G1977" s="146" t="str">
        <f t="shared" si="188"/>
        <v/>
      </c>
      <c r="H1977" s="150" t="str">
        <f t="shared" si="183"/>
        <v/>
      </c>
      <c r="I1977" s="432"/>
      <c r="S1977" s="146" t="str">
        <f t="shared" si="184"/>
        <v/>
      </c>
    </row>
    <row r="1978" spans="1:19" x14ac:dyDescent="0.45">
      <c r="A1978" s="144" t="str">
        <f t="shared" si="185"/>
        <v/>
      </c>
      <c r="B1978" s="143" t="str">
        <f t="shared" si="186"/>
        <v/>
      </c>
      <c r="C1978" s="143" t="str">
        <f>IF(A1978="","",IF(COUNTIF($B$2:B1977,B1978)&gt;0,"⚠ DUPLICATE","OK"))</f>
        <v/>
      </c>
      <c r="D1978" s="146" t="str">
        <f>IF($A1978="","",IF(ISNA(_xlfn.XLOOKUP(TRIM($A1978),MASTER_Workers!$B$2:$B$474,MASTER_Workers!$B$2:$B$600)),"Master Missing","OK"))</f>
        <v/>
      </c>
      <c r="E1978" s="146" t="str">
        <f>IF(A1978="","",IF(COUNTIF(Month_Engine!B:B,TRIM(J1978))&gt;0,"OK","Missing"))</f>
        <v/>
      </c>
      <c r="F1978" s="146" t="str">
        <f t="shared" si="187"/>
        <v/>
      </c>
      <c r="G1978" s="146" t="str">
        <f t="shared" si="188"/>
        <v/>
      </c>
      <c r="H1978" s="150" t="str">
        <f t="shared" si="183"/>
        <v/>
      </c>
      <c r="I1978" s="432"/>
      <c r="S1978" s="146" t="str">
        <f t="shared" si="184"/>
        <v/>
      </c>
    </row>
    <row r="1979" spans="1:19" x14ac:dyDescent="0.45">
      <c r="A1979" s="144" t="str">
        <f t="shared" si="185"/>
        <v/>
      </c>
      <c r="B1979" s="143" t="str">
        <f t="shared" si="186"/>
        <v/>
      </c>
      <c r="C1979" s="143" t="str">
        <f>IF(A1979="","",IF(COUNTIF($B$2:B1978,B1979)&gt;0,"⚠ DUPLICATE","OK"))</f>
        <v/>
      </c>
      <c r="D1979" s="146" t="str">
        <f>IF($A1979="","",IF(ISNA(_xlfn.XLOOKUP(TRIM($A1979),MASTER_Workers!$B$2:$B$474,MASTER_Workers!$B$2:$B$600)),"Master Missing","OK"))</f>
        <v/>
      </c>
      <c r="E1979" s="146" t="str">
        <f>IF(A1979="","",IF(COUNTIF(Month_Engine!B:B,TRIM(J1979))&gt;0,"OK","Missing"))</f>
        <v/>
      </c>
      <c r="F1979" s="146" t="str">
        <f t="shared" si="187"/>
        <v/>
      </c>
      <c r="G1979" s="146" t="str">
        <f t="shared" si="188"/>
        <v/>
      </c>
      <c r="H1979" s="150" t="str">
        <f t="shared" si="183"/>
        <v/>
      </c>
      <c r="I1979" s="432"/>
      <c r="S1979" s="146" t="str">
        <f t="shared" si="184"/>
        <v/>
      </c>
    </row>
    <row r="1980" spans="1:19" x14ac:dyDescent="0.45">
      <c r="A1980" s="144" t="str">
        <f t="shared" si="185"/>
        <v/>
      </c>
      <c r="B1980" s="143" t="str">
        <f t="shared" si="186"/>
        <v/>
      </c>
      <c r="C1980" s="143" t="str">
        <f>IF(A1980="","",IF(COUNTIF($B$2:B1979,B1980)&gt;0,"⚠ DUPLICATE","OK"))</f>
        <v/>
      </c>
      <c r="D1980" s="146" t="str">
        <f>IF($A1980="","",IF(ISNA(_xlfn.XLOOKUP(TRIM($A1980),MASTER_Workers!$B$2:$B$474,MASTER_Workers!$B$2:$B$600)),"Master Missing","OK"))</f>
        <v/>
      </c>
      <c r="E1980" s="146" t="str">
        <f>IF(A1980="","",IF(COUNTIF(Month_Engine!B:B,TRIM(J1980))&gt;0,"OK","Missing"))</f>
        <v/>
      </c>
      <c r="F1980" s="146" t="str">
        <f t="shared" si="187"/>
        <v/>
      </c>
      <c r="G1980" s="146" t="str">
        <f t="shared" si="188"/>
        <v/>
      </c>
      <c r="H1980" s="150" t="str">
        <f t="shared" si="183"/>
        <v/>
      </c>
      <c r="I1980" s="432"/>
      <c r="S1980" s="146" t="str">
        <f t="shared" si="184"/>
        <v/>
      </c>
    </row>
    <row r="1981" spans="1:19" x14ac:dyDescent="0.45">
      <c r="A1981" s="144" t="str">
        <f t="shared" si="185"/>
        <v/>
      </c>
      <c r="B1981" s="143" t="str">
        <f t="shared" si="186"/>
        <v/>
      </c>
      <c r="C1981" s="143" t="str">
        <f>IF(A1981="","",IF(COUNTIF($B$2:B1980,B1981)&gt;0,"⚠ DUPLICATE","OK"))</f>
        <v/>
      </c>
      <c r="D1981" s="146" t="str">
        <f>IF($A1981="","",IF(ISNA(_xlfn.XLOOKUP(TRIM($A1981),MASTER_Workers!$B$2:$B$474,MASTER_Workers!$B$2:$B$600)),"Master Missing","OK"))</f>
        <v/>
      </c>
      <c r="E1981" s="146" t="str">
        <f>IF(A1981="","",IF(COUNTIF(Month_Engine!B:B,TRIM(J1981))&gt;0,"OK","Missing"))</f>
        <v/>
      </c>
      <c r="F1981" s="146" t="str">
        <f t="shared" si="187"/>
        <v/>
      </c>
      <c r="G1981" s="146" t="str">
        <f t="shared" si="188"/>
        <v/>
      </c>
      <c r="H1981" s="150" t="str">
        <f t="shared" si="183"/>
        <v/>
      </c>
      <c r="I1981" s="432"/>
      <c r="S1981" s="146" t="str">
        <f t="shared" si="184"/>
        <v/>
      </c>
    </row>
    <row r="1982" spans="1:19" x14ac:dyDescent="0.45">
      <c r="A1982" s="144" t="str">
        <f t="shared" si="185"/>
        <v/>
      </c>
      <c r="B1982" s="143" t="str">
        <f t="shared" si="186"/>
        <v/>
      </c>
      <c r="C1982" s="143" t="str">
        <f>IF(A1982="","",IF(COUNTIF($B$2:B1981,B1982)&gt;0,"⚠ DUPLICATE","OK"))</f>
        <v/>
      </c>
      <c r="D1982" s="146" t="str">
        <f>IF($A1982="","",IF(ISNA(_xlfn.XLOOKUP(TRIM($A1982),MASTER_Workers!$B$2:$B$474,MASTER_Workers!$B$2:$B$600)),"Master Missing","OK"))</f>
        <v/>
      </c>
      <c r="E1982" s="146" t="str">
        <f>IF(A1982="","",IF(COUNTIF(Month_Engine!B:B,TRIM(J1982))&gt;0,"OK","Missing"))</f>
        <v/>
      </c>
      <c r="F1982" s="146" t="str">
        <f t="shared" si="187"/>
        <v/>
      </c>
      <c r="G1982" s="146" t="str">
        <f t="shared" si="188"/>
        <v/>
      </c>
      <c r="H1982" s="150" t="str">
        <f t="shared" si="183"/>
        <v/>
      </c>
      <c r="I1982" s="432"/>
      <c r="S1982" s="146" t="str">
        <f t="shared" si="184"/>
        <v/>
      </c>
    </row>
    <row r="1983" spans="1:19" x14ac:dyDescent="0.45">
      <c r="A1983" s="144" t="str">
        <f t="shared" si="185"/>
        <v/>
      </c>
      <c r="B1983" s="143" t="str">
        <f t="shared" si="186"/>
        <v/>
      </c>
      <c r="C1983" s="143" t="str">
        <f>IF(A1983="","",IF(COUNTIF($B$2:B1982,B1983)&gt;0,"⚠ DUPLICATE","OK"))</f>
        <v/>
      </c>
      <c r="D1983" s="146" t="str">
        <f>IF($A1983="","",IF(ISNA(_xlfn.XLOOKUP(TRIM($A1983),MASTER_Workers!$B$2:$B$474,MASTER_Workers!$B$2:$B$600)),"Master Missing","OK"))</f>
        <v/>
      </c>
      <c r="E1983" s="146" t="str">
        <f>IF(A1983="","",IF(COUNTIF(Month_Engine!B:B,TRIM(J1983))&gt;0,"OK","Missing"))</f>
        <v/>
      </c>
      <c r="F1983" s="146" t="str">
        <f t="shared" si="187"/>
        <v/>
      </c>
      <c r="G1983" s="146" t="str">
        <f t="shared" si="188"/>
        <v/>
      </c>
      <c r="H1983" s="150" t="str">
        <f t="shared" si="183"/>
        <v/>
      </c>
      <c r="I1983" s="432"/>
      <c r="S1983" s="146" t="str">
        <f t="shared" si="184"/>
        <v/>
      </c>
    </row>
    <row r="1984" spans="1:19" x14ac:dyDescent="0.45">
      <c r="A1984" s="144" t="str">
        <f t="shared" si="185"/>
        <v/>
      </c>
      <c r="B1984" s="143" t="str">
        <f t="shared" si="186"/>
        <v/>
      </c>
      <c r="C1984" s="143" t="str">
        <f>IF(A1984="","",IF(COUNTIF($B$2:B1983,B1984)&gt;0,"⚠ DUPLICATE","OK"))</f>
        <v/>
      </c>
      <c r="D1984" s="146" t="str">
        <f>IF($A1984="","",IF(ISNA(_xlfn.XLOOKUP(TRIM($A1984),MASTER_Workers!$B$2:$B$474,MASTER_Workers!$B$2:$B$600)),"Master Missing","OK"))</f>
        <v/>
      </c>
      <c r="E1984" s="146" t="str">
        <f>IF(A1984="","",IF(COUNTIF(Month_Engine!B:B,TRIM(J1984))&gt;0,"OK","Missing"))</f>
        <v/>
      </c>
      <c r="F1984" s="146" t="str">
        <f t="shared" si="187"/>
        <v/>
      </c>
      <c r="G1984" s="146" t="str">
        <f t="shared" si="188"/>
        <v/>
      </c>
      <c r="H1984" s="150" t="str">
        <f t="shared" si="183"/>
        <v/>
      </c>
      <c r="I1984" s="432"/>
      <c r="S1984" s="146" t="str">
        <f t="shared" si="184"/>
        <v/>
      </c>
    </row>
    <row r="1985" spans="1:19" x14ac:dyDescent="0.45">
      <c r="A1985" s="144" t="str">
        <f t="shared" si="185"/>
        <v/>
      </c>
      <c r="B1985" s="143" t="str">
        <f t="shared" si="186"/>
        <v/>
      </c>
      <c r="C1985" s="143" t="str">
        <f>IF(A1985="","",IF(COUNTIF($B$2:B1984,B1985)&gt;0,"⚠ DUPLICATE","OK"))</f>
        <v/>
      </c>
      <c r="D1985" s="146" t="str">
        <f>IF($A1985="","",IF(ISNA(_xlfn.XLOOKUP(TRIM($A1985),MASTER_Workers!$B$2:$B$474,MASTER_Workers!$B$2:$B$600)),"Master Missing","OK"))</f>
        <v/>
      </c>
      <c r="E1985" s="146" t="str">
        <f>IF(A1985="","",IF(COUNTIF(Month_Engine!B:B,TRIM(J1985))&gt;0,"OK","Missing"))</f>
        <v/>
      </c>
      <c r="F1985" s="146" t="str">
        <f t="shared" si="187"/>
        <v/>
      </c>
      <c r="G1985" s="146" t="str">
        <f t="shared" si="188"/>
        <v/>
      </c>
      <c r="H1985" s="150" t="str">
        <f t="shared" si="183"/>
        <v/>
      </c>
      <c r="I1985" s="432"/>
      <c r="S1985" s="146" t="str">
        <f t="shared" si="184"/>
        <v/>
      </c>
    </row>
    <row r="1986" spans="1:19" x14ac:dyDescent="0.45">
      <c r="A1986" s="144" t="str">
        <f t="shared" si="185"/>
        <v/>
      </c>
      <c r="B1986" s="143" t="str">
        <f t="shared" si="186"/>
        <v/>
      </c>
      <c r="C1986" s="143" t="str">
        <f>IF(A1986="","",IF(COUNTIF($B$2:B1985,B1986)&gt;0,"⚠ DUPLICATE","OK"))</f>
        <v/>
      </c>
      <c r="D1986" s="146" t="str">
        <f>IF($A1986="","",IF(ISNA(_xlfn.XLOOKUP(TRIM($A1986),MASTER_Workers!$B$2:$B$474,MASTER_Workers!$B$2:$B$600)),"Master Missing","OK"))</f>
        <v/>
      </c>
      <c r="E1986" s="146" t="str">
        <f>IF(A1986="","",IF(COUNTIF(Month_Engine!B:B,TRIM(J1986))&gt;0,"OK","Missing"))</f>
        <v/>
      </c>
      <c r="F1986" s="146" t="str">
        <f t="shared" si="187"/>
        <v/>
      </c>
      <c r="G1986" s="146" t="str">
        <f t="shared" si="188"/>
        <v/>
      </c>
      <c r="H1986" s="150" t="str">
        <f t="shared" si="183"/>
        <v/>
      </c>
      <c r="I1986" s="432"/>
      <c r="S1986" s="146" t="str">
        <f t="shared" si="184"/>
        <v/>
      </c>
    </row>
    <row r="1987" spans="1:19" x14ac:dyDescent="0.45">
      <c r="A1987" s="144" t="str">
        <f t="shared" si="185"/>
        <v/>
      </c>
      <c r="B1987" s="143" t="str">
        <f t="shared" si="186"/>
        <v/>
      </c>
      <c r="C1987" s="143" t="str">
        <f>IF(A1987="","",IF(COUNTIF($B$2:B1986,B1987)&gt;0,"⚠ DUPLICATE","OK"))</f>
        <v/>
      </c>
      <c r="D1987" s="146" t="str">
        <f>IF($A1987="","",IF(ISNA(_xlfn.XLOOKUP(TRIM($A1987),MASTER_Workers!$B$2:$B$474,MASTER_Workers!$B$2:$B$600)),"Master Missing","OK"))</f>
        <v/>
      </c>
      <c r="E1987" s="146" t="str">
        <f>IF(A1987="","",IF(COUNTIF(Month_Engine!B:B,TRIM(J1987))&gt;0,"OK","Missing"))</f>
        <v/>
      </c>
      <c r="F1987" s="146" t="str">
        <f t="shared" si="187"/>
        <v/>
      </c>
      <c r="G1987" s="146" t="str">
        <f t="shared" si="188"/>
        <v/>
      </c>
      <c r="H1987" s="150" t="str">
        <f t="shared" si="183"/>
        <v/>
      </c>
      <c r="I1987" s="432"/>
      <c r="S1987" s="146" t="str">
        <f t="shared" si="184"/>
        <v/>
      </c>
    </row>
    <row r="1988" spans="1:19" x14ac:dyDescent="0.45">
      <c r="A1988" s="144" t="str">
        <f t="shared" si="185"/>
        <v/>
      </c>
      <c r="B1988" s="143" t="str">
        <f t="shared" si="186"/>
        <v/>
      </c>
      <c r="C1988" s="143" t="str">
        <f>IF(A1988="","",IF(COUNTIF($B$2:B1987,B1988)&gt;0,"⚠ DUPLICATE","OK"))</f>
        <v/>
      </c>
      <c r="D1988" s="146" t="str">
        <f>IF($A1988="","",IF(ISNA(_xlfn.XLOOKUP(TRIM($A1988),MASTER_Workers!$B$2:$B$474,MASTER_Workers!$B$2:$B$600)),"Master Missing","OK"))</f>
        <v/>
      </c>
      <c r="E1988" s="146" t="str">
        <f>IF(A1988="","",IF(COUNTIF(Month_Engine!B:B,TRIM(J1988))&gt;0,"OK","Missing"))</f>
        <v/>
      </c>
      <c r="F1988" s="146" t="str">
        <f t="shared" si="187"/>
        <v/>
      </c>
      <c r="G1988" s="146" t="str">
        <f t="shared" si="188"/>
        <v/>
      </c>
      <c r="H1988" s="150" t="str">
        <f t="shared" ref="H1988:H2051" si="189">IF(A1988="","",IF(AND(C1988="OK",D1988="OK",E1988="OK",F1988=DAY(EOMONTH(I1988,0))),"OK","Mismatch"))</f>
        <v/>
      </c>
      <c r="I1988" s="432"/>
      <c r="S1988" s="146" t="str">
        <f t="shared" ref="S1988:S2051" si="190">IF(LEFT(A1988,6)="SV2PCO","Worker-SV2",
IF(LEFT(A1988,5)="SV2ST","Staff-SV2",
IF(LEFT(A1988,4)="SV2P","Worker-Com-SV2",
IF(LEFT(A1988,5)="SK1ST","Staff-1",
IF(LEFT(A1988,5)="SK3ST","Staff-3",
IF(LEFT(A1988,5)="SK1CW","Worker-1",
IF(LEFT(A1988,5)="SK3CW","Worker-3",
IF(LEFT(A1988,5)="SK1WK","Worker-Com-1",
IF(LEFT(A1988,5)="SK3WK","Worker-Com-3","")))))))))</f>
        <v/>
      </c>
    </row>
    <row r="1989" spans="1:19" x14ac:dyDescent="0.45">
      <c r="A1989" s="144" t="str">
        <f t="shared" ref="A1989:A2052" si="191">IF(J1989="","",TRIM(J1989))</f>
        <v/>
      </c>
      <c r="B1989" s="143" t="str">
        <f t="shared" ref="B1989:B2052" si="192">IF(A1989="","",TEXT(I1989,"MMMYYYY")&amp;"_"&amp;TRIM(J1989))</f>
        <v/>
      </c>
      <c r="C1989" s="143" t="str">
        <f>IF(A1989="","",IF(COUNTIF($B$2:B1988,B1989)&gt;0,"⚠ DUPLICATE","OK"))</f>
        <v/>
      </c>
      <c r="D1989" s="146" t="str">
        <f>IF($A1989="","",IF(ISNA(_xlfn.XLOOKUP(TRIM($A1989),MASTER_Workers!$B$2:$B$474,MASTER_Workers!$B$2:$B$600)),"Master Missing","OK"))</f>
        <v/>
      </c>
      <c r="E1989" s="146" t="str">
        <f>IF(A1989="","",IF(COUNTIF(Month_Engine!B:B,TRIM(J1989))&gt;0,"OK","Missing"))</f>
        <v/>
      </c>
      <c r="F1989" s="146" t="str">
        <f t="shared" ref="F1989:F2052" si="193">IF(A1989="","",SUM(L1989:Q1989))</f>
        <v/>
      </c>
      <c r="G1989" s="146" t="str">
        <f t="shared" si="188"/>
        <v/>
      </c>
      <c r="H1989" s="150" t="str">
        <f t="shared" si="189"/>
        <v/>
      </c>
      <c r="I1989" s="432"/>
      <c r="S1989" s="146" t="str">
        <f t="shared" si="190"/>
        <v/>
      </c>
    </row>
    <row r="1990" spans="1:19" x14ac:dyDescent="0.45">
      <c r="A1990" s="144" t="str">
        <f t="shared" si="191"/>
        <v/>
      </c>
      <c r="B1990" s="143" t="str">
        <f t="shared" si="192"/>
        <v/>
      </c>
      <c r="C1990" s="143" t="str">
        <f>IF(A1990="","",IF(COUNTIF($B$2:B1989,B1990)&gt;0,"⚠ DUPLICATE","OK"))</f>
        <v/>
      </c>
      <c r="D1990" s="146" t="str">
        <f>IF($A1990="","",IF(ISNA(_xlfn.XLOOKUP(TRIM($A1990),MASTER_Workers!$B$2:$B$474,MASTER_Workers!$B$2:$B$600)),"Master Missing","OK"))</f>
        <v/>
      </c>
      <c r="E1990" s="146" t="str">
        <f>IF(A1990="","",IF(COUNTIF(Month_Engine!B:B,TRIM(J1990))&gt;0,"OK","Missing"))</f>
        <v/>
      </c>
      <c r="F1990" s="146" t="str">
        <f t="shared" si="193"/>
        <v/>
      </c>
      <c r="G1990" s="146" t="str">
        <f t="shared" si="188"/>
        <v/>
      </c>
      <c r="H1990" s="150" t="str">
        <f t="shared" si="189"/>
        <v/>
      </c>
      <c r="I1990" s="432"/>
      <c r="S1990" s="146" t="str">
        <f t="shared" si="190"/>
        <v/>
      </c>
    </row>
    <row r="1991" spans="1:19" x14ac:dyDescent="0.45">
      <c r="A1991" s="144" t="str">
        <f t="shared" si="191"/>
        <v/>
      </c>
      <c r="B1991" s="143" t="str">
        <f t="shared" si="192"/>
        <v/>
      </c>
      <c r="C1991" s="143" t="str">
        <f>IF(A1991="","",IF(COUNTIF($B$2:B1990,B1991)&gt;0,"⚠ DUPLICATE","OK"))</f>
        <v/>
      </c>
      <c r="D1991" s="146" t="str">
        <f>IF($A1991="","",IF(ISNA(_xlfn.XLOOKUP(TRIM($A1991),MASTER_Workers!$B$2:$B$474,MASTER_Workers!$B$2:$B$600)),"Master Missing","OK"))</f>
        <v/>
      </c>
      <c r="E1991" s="146" t="str">
        <f>IF(A1991="","",IF(COUNTIF(Month_Engine!B:B,TRIM(J1991))&gt;0,"OK","Missing"))</f>
        <v/>
      </c>
      <c r="F1991" s="146" t="str">
        <f t="shared" si="193"/>
        <v/>
      </c>
      <c r="G1991" s="146" t="str">
        <f t="shared" si="188"/>
        <v/>
      </c>
      <c r="H1991" s="150" t="str">
        <f t="shared" si="189"/>
        <v/>
      </c>
      <c r="I1991" s="432"/>
      <c r="S1991" s="146" t="str">
        <f t="shared" si="190"/>
        <v/>
      </c>
    </row>
    <row r="1992" spans="1:19" x14ac:dyDescent="0.45">
      <c r="A1992" s="144" t="str">
        <f t="shared" si="191"/>
        <v/>
      </c>
      <c r="B1992" s="143" t="str">
        <f t="shared" si="192"/>
        <v/>
      </c>
      <c r="C1992" s="143" t="str">
        <f>IF(A1992="","",IF(COUNTIF($B$2:B1991,B1992)&gt;0,"⚠ DUPLICATE","OK"))</f>
        <v/>
      </c>
      <c r="D1992" s="146" t="str">
        <f>IF($A1992="","",IF(ISNA(_xlfn.XLOOKUP(TRIM($A1992),MASTER_Workers!$B$2:$B$474,MASTER_Workers!$B$2:$B$600)),"Master Missing","OK"))</f>
        <v/>
      </c>
      <c r="E1992" s="146" t="str">
        <f>IF(A1992="","",IF(COUNTIF(Month_Engine!B:B,TRIM(J1992))&gt;0,"OK","Missing"))</f>
        <v/>
      </c>
      <c r="F1992" s="146" t="str">
        <f t="shared" si="193"/>
        <v/>
      </c>
      <c r="G1992" s="146" t="str">
        <f t="shared" si="188"/>
        <v/>
      </c>
      <c r="H1992" s="150" t="str">
        <f t="shared" si="189"/>
        <v/>
      </c>
      <c r="I1992" s="432"/>
      <c r="S1992" s="146" t="str">
        <f t="shared" si="190"/>
        <v/>
      </c>
    </row>
    <row r="1993" spans="1:19" x14ac:dyDescent="0.45">
      <c r="A1993" s="144" t="str">
        <f t="shared" si="191"/>
        <v/>
      </c>
      <c r="B1993" s="143" t="str">
        <f t="shared" si="192"/>
        <v/>
      </c>
      <c r="C1993" s="143" t="str">
        <f>IF(A1993="","",IF(COUNTIF($B$2:B1992,B1993)&gt;0,"⚠ DUPLICATE","OK"))</f>
        <v/>
      </c>
      <c r="D1993" s="146" t="str">
        <f>IF($A1993="","",IF(ISNA(_xlfn.XLOOKUP(TRIM($A1993),MASTER_Workers!$B$2:$B$474,MASTER_Workers!$B$2:$B$600)),"Master Missing","OK"))</f>
        <v/>
      </c>
      <c r="E1993" s="146" t="str">
        <f>IF(A1993="","",IF(COUNTIF(Month_Engine!B:B,TRIM(J1993))&gt;0,"OK","Missing"))</f>
        <v/>
      </c>
      <c r="F1993" s="146" t="str">
        <f t="shared" si="193"/>
        <v/>
      </c>
      <c r="G1993" s="146" t="str">
        <f t="shared" si="188"/>
        <v/>
      </c>
      <c r="H1993" s="150" t="str">
        <f t="shared" si="189"/>
        <v/>
      </c>
      <c r="I1993" s="432"/>
      <c r="S1993" s="146" t="str">
        <f t="shared" si="190"/>
        <v/>
      </c>
    </row>
    <row r="1994" spans="1:19" x14ac:dyDescent="0.45">
      <c r="A1994" s="144" t="str">
        <f t="shared" si="191"/>
        <v/>
      </c>
      <c r="B1994" s="143" t="str">
        <f t="shared" si="192"/>
        <v/>
      </c>
      <c r="C1994" s="143" t="str">
        <f>IF(A1994="","",IF(COUNTIF($B$2:B1993,B1994)&gt;0,"⚠ DUPLICATE","OK"))</f>
        <v/>
      </c>
      <c r="D1994" s="146" t="str">
        <f>IF($A1994="","",IF(ISNA(_xlfn.XLOOKUP(TRIM($A1994),MASTER_Workers!$B$2:$B$474,MASTER_Workers!$B$2:$B$600)),"Master Missing","OK"))</f>
        <v/>
      </c>
      <c r="E1994" s="146" t="str">
        <f>IF(A1994="","",IF(COUNTIF(Month_Engine!B:B,TRIM(J1994))&gt;0,"OK","Missing"))</f>
        <v/>
      </c>
      <c r="F1994" s="146" t="str">
        <f t="shared" si="193"/>
        <v/>
      </c>
      <c r="G1994" s="146" t="str">
        <f t="shared" si="188"/>
        <v/>
      </c>
      <c r="H1994" s="150" t="str">
        <f t="shared" si="189"/>
        <v/>
      </c>
      <c r="I1994" s="432"/>
      <c r="S1994" s="146" t="str">
        <f t="shared" si="190"/>
        <v/>
      </c>
    </row>
    <row r="1995" spans="1:19" x14ac:dyDescent="0.45">
      <c r="A1995" s="144" t="str">
        <f t="shared" si="191"/>
        <v/>
      </c>
      <c r="B1995" s="143" t="str">
        <f t="shared" si="192"/>
        <v/>
      </c>
      <c r="C1995" s="143" t="str">
        <f>IF(A1995="","",IF(COUNTIF($B$2:B1994,B1995)&gt;0,"⚠ DUPLICATE","OK"))</f>
        <v/>
      </c>
      <c r="D1995" s="146" t="str">
        <f>IF($A1995="","",IF(ISNA(_xlfn.XLOOKUP(TRIM($A1995),MASTER_Workers!$B$2:$B$474,MASTER_Workers!$B$2:$B$600)),"Master Missing","OK"))</f>
        <v/>
      </c>
      <c r="E1995" s="146" t="str">
        <f>IF(A1995="","",IF(COUNTIF(Month_Engine!B:B,TRIM(J1995))&gt;0,"OK","Missing"))</f>
        <v/>
      </c>
      <c r="F1995" s="146" t="str">
        <f t="shared" si="193"/>
        <v/>
      </c>
      <c r="G1995" s="146" t="str">
        <f t="shared" si="188"/>
        <v/>
      </c>
      <c r="H1995" s="150" t="str">
        <f t="shared" si="189"/>
        <v/>
      </c>
      <c r="I1995" s="432"/>
      <c r="S1995" s="146" t="str">
        <f t="shared" si="190"/>
        <v/>
      </c>
    </row>
    <row r="1996" spans="1:19" x14ac:dyDescent="0.45">
      <c r="A1996" s="144" t="str">
        <f t="shared" si="191"/>
        <v/>
      </c>
      <c r="B1996" s="143" t="str">
        <f t="shared" si="192"/>
        <v/>
      </c>
      <c r="C1996" s="143" t="str">
        <f>IF(A1996="","",IF(COUNTIF($B$2:B1995,B1996)&gt;0,"⚠ DUPLICATE","OK"))</f>
        <v/>
      </c>
      <c r="D1996" s="146" t="str">
        <f>IF($A1996="","",IF(ISNA(_xlfn.XLOOKUP(TRIM($A1996),MASTER_Workers!$B$2:$B$474,MASTER_Workers!$B$2:$B$600)),"Master Missing","OK"))</f>
        <v/>
      </c>
      <c r="E1996" s="146" t="str">
        <f>IF(A1996="","",IF(COUNTIF(Month_Engine!B:B,TRIM(J1996))&gt;0,"OK","Missing"))</f>
        <v/>
      </c>
      <c r="F1996" s="146" t="str">
        <f t="shared" si="193"/>
        <v/>
      </c>
      <c r="G1996" s="146" t="str">
        <f t="shared" ref="G1996:G2059" si="194">IF(A1996="","",L1996+O1996+P1996+R1996+IF(OR(LEFT(TRIM(J1996),9)="SK1WK0101",ISNUMBER(SEARCH("Staff",S1996))),N1996,0))</f>
        <v/>
      </c>
      <c r="H1996" s="150" t="str">
        <f t="shared" si="189"/>
        <v/>
      </c>
      <c r="I1996" s="432"/>
      <c r="S1996" s="146" t="str">
        <f t="shared" si="190"/>
        <v/>
      </c>
    </row>
    <row r="1997" spans="1:19" x14ac:dyDescent="0.45">
      <c r="A1997" s="144" t="str">
        <f t="shared" si="191"/>
        <v/>
      </c>
      <c r="B1997" s="143" t="str">
        <f t="shared" si="192"/>
        <v/>
      </c>
      <c r="C1997" s="143" t="str">
        <f>IF(A1997="","",IF(COUNTIF($B$2:B1996,B1997)&gt;0,"⚠ DUPLICATE","OK"))</f>
        <v/>
      </c>
      <c r="D1997" s="146" t="str">
        <f>IF($A1997="","",IF(ISNA(_xlfn.XLOOKUP(TRIM($A1997),MASTER_Workers!$B$2:$B$474,MASTER_Workers!$B$2:$B$600)),"Master Missing","OK"))</f>
        <v/>
      </c>
      <c r="E1997" s="146" t="str">
        <f>IF(A1997="","",IF(COUNTIF(Month_Engine!B:B,TRIM(J1997))&gt;0,"OK","Missing"))</f>
        <v/>
      </c>
      <c r="F1997" s="146" t="str">
        <f t="shared" si="193"/>
        <v/>
      </c>
      <c r="G1997" s="146" t="str">
        <f t="shared" si="194"/>
        <v/>
      </c>
      <c r="H1997" s="150" t="str">
        <f t="shared" si="189"/>
        <v/>
      </c>
      <c r="I1997" s="432"/>
      <c r="S1997" s="146" t="str">
        <f t="shared" si="190"/>
        <v/>
      </c>
    </row>
    <row r="1998" spans="1:19" x14ac:dyDescent="0.45">
      <c r="A1998" s="144" t="str">
        <f t="shared" si="191"/>
        <v/>
      </c>
      <c r="B1998" s="143" t="str">
        <f t="shared" si="192"/>
        <v/>
      </c>
      <c r="C1998" s="143" t="str">
        <f>IF(A1998="","",IF(COUNTIF($B$2:B1997,B1998)&gt;0,"⚠ DUPLICATE","OK"))</f>
        <v/>
      </c>
      <c r="D1998" s="146" t="str">
        <f>IF($A1998="","",IF(ISNA(_xlfn.XLOOKUP(TRIM($A1998),MASTER_Workers!$B$2:$B$474,MASTER_Workers!$B$2:$B$600)),"Master Missing","OK"))</f>
        <v/>
      </c>
      <c r="E1998" s="146" t="str">
        <f>IF(A1998="","",IF(COUNTIF(Month_Engine!B:B,TRIM(J1998))&gt;0,"OK","Missing"))</f>
        <v/>
      </c>
      <c r="F1998" s="146" t="str">
        <f t="shared" si="193"/>
        <v/>
      </c>
      <c r="G1998" s="146" t="str">
        <f t="shared" si="194"/>
        <v/>
      </c>
      <c r="H1998" s="150" t="str">
        <f t="shared" si="189"/>
        <v/>
      </c>
      <c r="I1998" s="432"/>
      <c r="S1998" s="146" t="str">
        <f t="shared" si="190"/>
        <v/>
      </c>
    </row>
    <row r="1999" spans="1:19" x14ac:dyDescent="0.45">
      <c r="A1999" s="144" t="str">
        <f t="shared" si="191"/>
        <v/>
      </c>
      <c r="B1999" s="143" t="str">
        <f t="shared" si="192"/>
        <v/>
      </c>
      <c r="C1999" s="143" t="str">
        <f>IF(A1999="","",IF(COUNTIF($B$2:B1998,B1999)&gt;0,"⚠ DUPLICATE","OK"))</f>
        <v/>
      </c>
      <c r="D1999" s="146" t="str">
        <f>IF($A1999="","",IF(ISNA(_xlfn.XLOOKUP(TRIM($A1999),MASTER_Workers!$B$2:$B$474,MASTER_Workers!$B$2:$B$600)),"Master Missing","OK"))</f>
        <v/>
      </c>
      <c r="E1999" s="146" t="str">
        <f>IF(A1999="","",IF(COUNTIF(Month_Engine!B:B,TRIM(J1999))&gt;0,"OK","Missing"))</f>
        <v/>
      </c>
      <c r="F1999" s="146" t="str">
        <f t="shared" si="193"/>
        <v/>
      </c>
      <c r="G1999" s="146" t="str">
        <f t="shared" si="194"/>
        <v/>
      </c>
      <c r="H1999" s="150" t="str">
        <f t="shared" si="189"/>
        <v/>
      </c>
      <c r="I1999" s="432"/>
      <c r="S1999" s="146" t="str">
        <f t="shared" si="190"/>
        <v/>
      </c>
    </row>
    <row r="2000" spans="1:19" x14ac:dyDescent="0.45">
      <c r="A2000" s="144" t="str">
        <f t="shared" si="191"/>
        <v/>
      </c>
      <c r="B2000" s="143" t="str">
        <f t="shared" si="192"/>
        <v/>
      </c>
      <c r="C2000" s="143" t="str">
        <f>IF(A2000="","",IF(COUNTIF($B$2:B1999,B2000)&gt;0,"⚠ DUPLICATE","OK"))</f>
        <v/>
      </c>
      <c r="D2000" s="146" t="str">
        <f>IF($A2000="","",IF(ISNA(_xlfn.XLOOKUP(TRIM($A2000),MASTER_Workers!$B$2:$B$474,MASTER_Workers!$B$2:$B$600)),"Master Missing","OK"))</f>
        <v/>
      </c>
      <c r="E2000" s="146" t="str">
        <f>IF(A2000="","",IF(COUNTIF(Month_Engine!B:B,TRIM(J2000))&gt;0,"OK","Missing"))</f>
        <v/>
      </c>
      <c r="F2000" s="146" t="str">
        <f t="shared" si="193"/>
        <v/>
      </c>
      <c r="G2000" s="146" t="str">
        <f t="shared" si="194"/>
        <v/>
      </c>
      <c r="H2000" s="150" t="str">
        <f t="shared" si="189"/>
        <v/>
      </c>
      <c r="I2000" s="432"/>
      <c r="S2000" s="146" t="str">
        <f t="shared" si="190"/>
        <v/>
      </c>
    </row>
    <row r="2001" spans="1:19" x14ac:dyDescent="0.45">
      <c r="A2001" s="144" t="str">
        <f t="shared" si="191"/>
        <v/>
      </c>
      <c r="B2001" s="143" t="str">
        <f t="shared" si="192"/>
        <v/>
      </c>
      <c r="C2001" s="143" t="str">
        <f>IF(A2001="","",IF(COUNTIF($B$2:B2000,B2001)&gt;0,"⚠ DUPLICATE","OK"))</f>
        <v/>
      </c>
      <c r="D2001" s="146" t="str">
        <f>IF($A2001="","",IF(ISNA(_xlfn.XLOOKUP(TRIM($A2001),MASTER_Workers!$B$2:$B$474,MASTER_Workers!$B$2:$B$600)),"Master Missing","OK"))</f>
        <v/>
      </c>
      <c r="E2001" s="146" t="str">
        <f>IF(A2001="","",IF(COUNTIF(Month_Engine!B:B,TRIM(J2001))&gt;0,"OK","Missing"))</f>
        <v/>
      </c>
      <c r="F2001" s="146" t="str">
        <f t="shared" si="193"/>
        <v/>
      </c>
      <c r="G2001" s="146" t="str">
        <f t="shared" si="194"/>
        <v/>
      </c>
      <c r="H2001" s="150" t="str">
        <f t="shared" si="189"/>
        <v/>
      </c>
      <c r="I2001" s="432"/>
      <c r="S2001" s="146" t="str">
        <f t="shared" si="190"/>
        <v/>
      </c>
    </row>
    <row r="2002" spans="1:19" x14ac:dyDescent="0.45">
      <c r="A2002" s="144" t="str">
        <f t="shared" si="191"/>
        <v/>
      </c>
      <c r="B2002" s="143" t="str">
        <f t="shared" si="192"/>
        <v/>
      </c>
      <c r="C2002" s="143" t="str">
        <f>IF(A2002="","",IF(COUNTIF($B$2:B2001,B2002)&gt;0,"⚠ DUPLICATE","OK"))</f>
        <v/>
      </c>
      <c r="D2002" s="146" t="str">
        <f>IF($A2002="","",IF(ISNA(_xlfn.XLOOKUP(TRIM($A2002),MASTER_Workers!$B$2:$B$474,MASTER_Workers!$B$2:$B$600)),"Master Missing","OK"))</f>
        <v/>
      </c>
      <c r="E2002" s="146" t="str">
        <f>IF(A2002="","",IF(COUNTIF(Month_Engine!B:B,TRIM(J2002))&gt;0,"OK","Missing"))</f>
        <v/>
      </c>
      <c r="F2002" s="146" t="str">
        <f t="shared" si="193"/>
        <v/>
      </c>
      <c r="G2002" s="146" t="str">
        <f t="shared" si="194"/>
        <v/>
      </c>
      <c r="H2002" s="150" t="str">
        <f t="shared" si="189"/>
        <v/>
      </c>
      <c r="I2002" s="432"/>
      <c r="S2002" s="146" t="str">
        <f t="shared" si="190"/>
        <v/>
      </c>
    </row>
    <row r="2003" spans="1:19" x14ac:dyDescent="0.45">
      <c r="A2003" s="144" t="str">
        <f t="shared" si="191"/>
        <v/>
      </c>
      <c r="B2003" s="143" t="str">
        <f t="shared" si="192"/>
        <v/>
      </c>
      <c r="C2003" s="143" t="str">
        <f>IF(A2003="","",IF(COUNTIF($B$2:B2002,B2003)&gt;0,"⚠ DUPLICATE","OK"))</f>
        <v/>
      </c>
      <c r="D2003" s="146" t="str">
        <f>IF($A2003="","",IF(ISNA(_xlfn.XLOOKUP(TRIM($A2003),MASTER_Workers!$B$2:$B$474,MASTER_Workers!$B$2:$B$600)),"Master Missing","OK"))</f>
        <v/>
      </c>
      <c r="E2003" s="146" t="str">
        <f>IF(A2003="","",IF(COUNTIF(Month_Engine!B:B,TRIM(J2003))&gt;0,"OK","Missing"))</f>
        <v/>
      </c>
      <c r="F2003" s="146" t="str">
        <f t="shared" si="193"/>
        <v/>
      </c>
      <c r="G2003" s="146" t="str">
        <f t="shared" si="194"/>
        <v/>
      </c>
      <c r="H2003" s="150" t="str">
        <f t="shared" si="189"/>
        <v/>
      </c>
      <c r="I2003" s="432"/>
      <c r="S2003" s="146" t="str">
        <f t="shared" si="190"/>
        <v/>
      </c>
    </row>
    <row r="2004" spans="1:19" x14ac:dyDescent="0.45">
      <c r="A2004" s="144" t="str">
        <f t="shared" si="191"/>
        <v/>
      </c>
      <c r="B2004" s="143" t="str">
        <f t="shared" si="192"/>
        <v/>
      </c>
      <c r="C2004" s="143" t="str">
        <f>IF(A2004="","",IF(COUNTIF($B$2:B2003,B2004)&gt;0,"⚠ DUPLICATE","OK"))</f>
        <v/>
      </c>
      <c r="D2004" s="146" t="str">
        <f>IF($A2004="","",IF(ISNA(_xlfn.XLOOKUP(TRIM($A2004),MASTER_Workers!$B$2:$B$474,MASTER_Workers!$B$2:$B$600)),"Master Missing","OK"))</f>
        <v/>
      </c>
      <c r="E2004" s="146" t="str">
        <f>IF(A2004="","",IF(COUNTIF(Month_Engine!B:B,TRIM(J2004))&gt;0,"OK","Missing"))</f>
        <v/>
      </c>
      <c r="F2004" s="146" t="str">
        <f t="shared" si="193"/>
        <v/>
      </c>
      <c r="G2004" s="146" t="str">
        <f t="shared" si="194"/>
        <v/>
      </c>
      <c r="H2004" s="150" t="str">
        <f t="shared" si="189"/>
        <v/>
      </c>
      <c r="I2004" s="432"/>
      <c r="S2004" s="146" t="str">
        <f t="shared" si="190"/>
        <v/>
      </c>
    </row>
    <row r="2005" spans="1:19" x14ac:dyDescent="0.45">
      <c r="A2005" s="144" t="str">
        <f t="shared" si="191"/>
        <v/>
      </c>
      <c r="B2005" s="143" t="str">
        <f t="shared" si="192"/>
        <v/>
      </c>
      <c r="C2005" s="143" t="str">
        <f>IF(A2005="","",IF(COUNTIF($B$2:B2004,B2005)&gt;0,"⚠ DUPLICATE","OK"))</f>
        <v/>
      </c>
      <c r="D2005" s="146" t="str">
        <f>IF($A2005="","",IF(ISNA(_xlfn.XLOOKUP(TRIM($A2005),MASTER_Workers!$B$2:$B$474,MASTER_Workers!$B$2:$B$600)),"Master Missing","OK"))</f>
        <v/>
      </c>
      <c r="E2005" s="146" t="str">
        <f>IF(A2005="","",IF(COUNTIF(Month_Engine!B:B,TRIM(J2005))&gt;0,"OK","Missing"))</f>
        <v/>
      </c>
      <c r="F2005" s="146" t="str">
        <f t="shared" si="193"/>
        <v/>
      </c>
      <c r="G2005" s="146" t="str">
        <f t="shared" si="194"/>
        <v/>
      </c>
      <c r="H2005" s="150" t="str">
        <f t="shared" si="189"/>
        <v/>
      </c>
      <c r="I2005" s="432"/>
      <c r="S2005" s="146" t="str">
        <f t="shared" si="190"/>
        <v/>
      </c>
    </row>
    <row r="2006" spans="1:19" x14ac:dyDescent="0.45">
      <c r="A2006" s="144" t="str">
        <f t="shared" si="191"/>
        <v/>
      </c>
      <c r="B2006" s="143" t="str">
        <f t="shared" si="192"/>
        <v/>
      </c>
      <c r="C2006" s="143" t="str">
        <f>IF(A2006="","",IF(COUNTIF($B$2:B2005,B2006)&gt;0,"⚠ DUPLICATE","OK"))</f>
        <v/>
      </c>
      <c r="D2006" s="146" t="str">
        <f>IF($A2006="","",IF(ISNA(_xlfn.XLOOKUP(TRIM($A2006),MASTER_Workers!$B$2:$B$474,MASTER_Workers!$B$2:$B$600)),"Master Missing","OK"))</f>
        <v/>
      </c>
      <c r="E2006" s="146" t="str">
        <f>IF(A2006="","",IF(COUNTIF(Month_Engine!B:B,TRIM(J2006))&gt;0,"OK","Missing"))</f>
        <v/>
      </c>
      <c r="F2006" s="146" t="str">
        <f t="shared" si="193"/>
        <v/>
      </c>
      <c r="G2006" s="146" t="str">
        <f t="shared" si="194"/>
        <v/>
      </c>
      <c r="H2006" s="150" t="str">
        <f t="shared" si="189"/>
        <v/>
      </c>
      <c r="I2006" s="432"/>
      <c r="S2006" s="146" t="str">
        <f t="shared" si="190"/>
        <v/>
      </c>
    </row>
    <row r="2007" spans="1:19" x14ac:dyDescent="0.45">
      <c r="A2007" s="144" t="str">
        <f t="shared" si="191"/>
        <v/>
      </c>
      <c r="B2007" s="143" t="str">
        <f t="shared" si="192"/>
        <v/>
      </c>
      <c r="C2007" s="143" t="str">
        <f>IF(A2007="","",IF(COUNTIF($B$2:B2006,B2007)&gt;0,"⚠ DUPLICATE","OK"))</f>
        <v/>
      </c>
      <c r="D2007" s="146" t="str">
        <f>IF($A2007="","",IF(ISNA(_xlfn.XLOOKUP(TRIM($A2007),MASTER_Workers!$B$2:$B$474,MASTER_Workers!$B$2:$B$600)),"Master Missing","OK"))</f>
        <v/>
      </c>
      <c r="E2007" s="146" t="str">
        <f>IF(A2007="","",IF(COUNTIF(Month_Engine!B:B,TRIM(J2007))&gt;0,"OK","Missing"))</f>
        <v/>
      </c>
      <c r="F2007" s="146" t="str">
        <f t="shared" si="193"/>
        <v/>
      </c>
      <c r="G2007" s="146" t="str">
        <f t="shared" si="194"/>
        <v/>
      </c>
      <c r="H2007" s="150" t="str">
        <f t="shared" si="189"/>
        <v/>
      </c>
      <c r="I2007" s="432"/>
      <c r="S2007" s="146" t="str">
        <f t="shared" si="190"/>
        <v/>
      </c>
    </row>
    <row r="2008" spans="1:19" x14ac:dyDescent="0.45">
      <c r="A2008" s="144" t="str">
        <f t="shared" si="191"/>
        <v/>
      </c>
      <c r="B2008" s="143" t="str">
        <f t="shared" si="192"/>
        <v/>
      </c>
      <c r="C2008" s="143" t="str">
        <f>IF(A2008="","",IF(COUNTIF($B$2:B2007,B2008)&gt;0,"⚠ DUPLICATE","OK"))</f>
        <v/>
      </c>
      <c r="D2008" s="146" t="str">
        <f>IF($A2008="","",IF(ISNA(_xlfn.XLOOKUP(TRIM($A2008),MASTER_Workers!$B$2:$B$474,MASTER_Workers!$B$2:$B$600)),"Master Missing","OK"))</f>
        <v/>
      </c>
      <c r="E2008" s="146" t="str">
        <f>IF(A2008="","",IF(COUNTIF(Month_Engine!B:B,TRIM(J2008))&gt;0,"OK","Missing"))</f>
        <v/>
      </c>
      <c r="F2008" s="146" t="str">
        <f t="shared" si="193"/>
        <v/>
      </c>
      <c r="G2008" s="146" t="str">
        <f t="shared" si="194"/>
        <v/>
      </c>
      <c r="H2008" s="150" t="str">
        <f t="shared" si="189"/>
        <v/>
      </c>
      <c r="I2008" s="432"/>
      <c r="S2008" s="146" t="str">
        <f t="shared" si="190"/>
        <v/>
      </c>
    </row>
    <row r="2009" spans="1:19" x14ac:dyDescent="0.45">
      <c r="A2009" s="144" t="str">
        <f t="shared" si="191"/>
        <v/>
      </c>
      <c r="B2009" s="143" t="str">
        <f t="shared" si="192"/>
        <v/>
      </c>
      <c r="C2009" s="143" t="str">
        <f>IF(A2009="","",IF(COUNTIF($B$2:B2008,B2009)&gt;0,"⚠ DUPLICATE","OK"))</f>
        <v/>
      </c>
      <c r="D2009" s="146" t="str">
        <f>IF($A2009="","",IF(ISNA(_xlfn.XLOOKUP(TRIM($A2009),MASTER_Workers!$B$2:$B$474,MASTER_Workers!$B$2:$B$600)),"Master Missing","OK"))</f>
        <v/>
      </c>
      <c r="E2009" s="146" t="str">
        <f>IF(A2009="","",IF(COUNTIF(Month_Engine!B:B,TRIM(J2009))&gt;0,"OK","Missing"))</f>
        <v/>
      </c>
      <c r="F2009" s="146" t="str">
        <f t="shared" si="193"/>
        <v/>
      </c>
      <c r="G2009" s="146" t="str">
        <f t="shared" si="194"/>
        <v/>
      </c>
      <c r="H2009" s="150" t="str">
        <f t="shared" si="189"/>
        <v/>
      </c>
      <c r="I2009" s="432"/>
      <c r="S2009" s="146" t="str">
        <f t="shared" si="190"/>
        <v/>
      </c>
    </row>
    <row r="2010" spans="1:19" x14ac:dyDescent="0.45">
      <c r="A2010" s="144" t="str">
        <f t="shared" si="191"/>
        <v/>
      </c>
      <c r="B2010" s="143" t="str">
        <f t="shared" si="192"/>
        <v/>
      </c>
      <c r="C2010" s="143" t="str">
        <f>IF(A2010="","",IF(COUNTIF($B$2:B2009,B2010)&gt;0,"⚠ DUPLICATE","OK"))</f>
        <v/>
      </c>
      <c r="D2010" s="146" t="str">
        <f>IF($A2010="","",IF(ISNA(_xlfn.XLOOKUP(TRIM($A2010),MASTER_Workers!$B$2:$B$474,MASTER_Workers!$B$2:$B$600)),"Master Missing","OK"))</f>
        <v/>
      </c>
      <c r="E2010" s="146" t="str">
        <f>IF(A2010="","",IF(COUNTIF(Month_Engine!B:B,TRIM(J2010))&gt;0,"OK","Missing"))</f>
        <v/>
      </c>
      <c r="F2010" s="146" t="str">
        <f t="shared" si="193"/>
        <v/>
      </c>
      <c r="G2010" s="146" t="str">
        <f t="shared" si="194"/>
        <v/>
      </c>
      <c r="H2010" s="150" t="str">
        <f t="shared" si="189"/>
        <v/>
      </c>
      <c r="I2010" s="432"/>
      <c r="S2010" s="146" t="str">
        <f t="shared" si="190"/>
        <v/>
      </c>
    </row>
    <row r="2011" spans="1:19" x14ac:dyDescent="0.45">
      <c r="A2011" s="144" t="str">
        <f t="shared" si="191"/>
        <v/>
      </c>
      <c r="B2011" s="143" t="str">
        <f t="shared" si="192"/>
        <v/>
      </c>
      <c r="C2011" s="143" t="str">
        <f>IF(A2011="","",IF(COUNTIF($B$2:B2010,B2011)&gt;0,"⚠ DUPLICATE","OK"))</f>
        <v/>
      </c>
      <c r="D2011" s="146" t="str">
        <f>IF($A2011="","",IF(ISNA(_xlfn.XLOOKUP(TRIM($A2011),MASTER_Workers!$B$2:$B$474,MASTER_Workers!$B$2:$B$600)),"Master Missing","OK"))</f>
        <v/>
      </c>
      <c r="E2011" s="146" t="str">
        <f>IF(A2011="","",IF(COUNTIF(Month_Engine!B:B,TRIM(J2011))&gt;0,"OK","Missing"))</f>
        <v/>
      </c>
      <c r="F2011" s="146" t="str">
        <f t="shared" si="193"/>
        <v/>
      </c>
      <c r="G2011" s="146" t="str">
        <f t="shared" si="194"/>
        <v/>
      </c>
      <c r="H2011" s="150" t="str">
        <f t="shared" si="189"/>
        <v/>
      </c>
      <c r="I2011" s="432"/>
      <c r="S2011" s="146" t="str">
        <f t="shared" si="190"/>
        <v/>
      </c>
    </row>
    <row r="2012" spans="1:19" x14ac:dyDescent="0.45">
      <c r="A2012" s="144" t="str">
        <f t="shared" si="191"/>
        <v/>
      </c>
      <c r="B2012" s="143" t="str">
        <f t="shared" si="192"/>
        <v/>
      </c>
      <c r="C2012" s="143" t="str">
        <f>IF(A2012="","",IF(COUNTIF($B$2:B2011,B2012)&gt;0,"⚠ DUPLICATE","OK"))</f>
        <v/>
      </c>
      <c r="D2012" s="146" t="str">
        <f>IF($A2012="","",IF(ISNA(_xlfn.XLOOKUP(TRIM($A2012),MASTER_Workers!$B$2:$B$474,MASTER_Workers!$B$2:$B$600)),"Master Missing","OK"))</f>
        <v/>
      </c>
      <c r="E2012" s="146" t="str">
        <f>IF(A2012="","",IF(COUNTIF(Month_Engine!B:B,TRIM(J2012))&gt;0,"OK","Missing"))</f>
        <v/>
      </c>
      <c r="F2012" s="146" t="str">
        <f t="shared" si="193"/>
        <v/>
      </c>
      <c r="G2012" s="146" t="str">
        <f t="shared" si="194"/>
        <v/>
      </c>
      <c r="H2012" s="150" t="str">
        <f t="shared" si="189"/>
        <v/>
      </c>
      <c r="I2012" s="432"/>
      <c r="S2012" s="146" t="str">
        <f t="shared" si="190"/>
        <v/>
      </c>
    </row>
    <row r="2013" spans="1:19" x14ac:dyDescent="0.45">
      <c r="A2013" s="144" t="str">
        <f t="shared" si="191"/>
        <v/>
      </c>
      <c r="B2013" s="143" t="str">
        <f t="shared" si="192"/>
        <v/>
      </c>
      <c r="C2013" s="143" t="str">
        <f>IF(A2013="","",IF(COUNTIF($B$2:B2012,B2013)&gt;0,"⚠ DUPLICATE","OK"))</f>
        <v/>
      </c>
      <c r="D2013" s="146" t="str">
        <f>IF($A2013="","",IF(ISNA(_xlfn.XLOOKUP(TRIM($A2013),MASTER_Workers!$B$2:$B$474,MASTER_Workers!$B$2:$B$600)),"Master Missing","OK"))</f>
        <v/>
      </c>
      <c r="E2013" s="146" t="str">
        <f>IF(A2013="","",IF(COUNTIF(Month_Engine!B:B,TRIM(J2013))&gt;0,"OK","Missing"))</f>
        <v/>
      </c>
      <c r="F2013" s="146" t="str">
        <f t="shared" si="193"/>
        <v/>
      </c>
      <c r="G2013" s="146" t="str">
        <f t="shared" si="194"/>
        <v/>
      </c>
      <c r="H2013" s="150" t="str">
        <f t="shared" si="189"/>
        <v/>
      </c>
      <c r="I2013" s="432"/>
      <c r="S2013" s="146" t="str">
        <f t="shared" si="190"/>
        <v/>
      </c>
    </row>
    <row r="2014" spans="1:19" x14ac:dyDescent="0.45">
      <c r="A2014" s="144" t="str">
        <f t="shared" si="191"/>
        <v/>
      </c>
      <c r="B2014" s="143" t="str">
        <f t="shared" si="192"/>
        <v/>
      </c>
      <c r="C2014" s="143" t="str">
        <f>IF(A2014="","",IF(COUNTIF($B$2:B2013,B2014)&gt;0,"⚠ DUPLICATE","OK"))</f>
        <v/>
      </c>
      <c r="D2014" s="146" t="str">
        <f>IF($A2014="","",IF(ISNA(_xlfn.XLOOKUP(TRIM($A2014),MASTER_Workers!$B$2:$B$474,MASTER_Workers!$B$2:$B$600)),"Master Missing","OK"))</f>
        <v/>
      </c>
      <c r="E2014" s="146" t="str">
        <f>IF(A2014="","",IF(COUNTIF(Month_Engine!B:B,TRIM(J2014))&gt;0,"OK","Missing"))</f>
        <v/>
      </c>
      <c r="F2014" s="146" t="str">
        <f t="shared" si="193"/>
        <v/>
      </c>
      <c r="G2014" s="146" t="str">
        <f t="shared" si="194"/>
        <v/>
      </c>
      <c r="H2014" s="150" t="str">
        <f t="shared" si="189"/>
        <v/>
      </c>
      <c r="I2014" s="432"/>
      <c r="S2014" s="146" t="str">
        <f t="shared" si="190"/>
        <v/>
      </c>
    </row>
    <row r="2015" spans="1:19" x14ac:dyDescent="0.45">
      <c r="A2015" s="144" t="str">
        <f t="shared" si="191"/>
        <v/>
      </c>
      <c r="B2015" s="143" t="str">
        <f t="shared" si="192"/>
        <v/>
      </c>
      <c r="C2015" s="143" t="str">
        <f>IF(A2015="","",IF(COUNTIF($B$2:B2014,B2015)&gt;0,"⚠ DUPLICATE","OK"))</f>
        <v/>
      </c>
      <c r="D2015" s="146" t="str">
        <f>IF($A2015="","",IF(ISNA(_xlfn.XLOOKUP(TRIM($A2015),MASTER_Workers!$B$2:$B$474,MASTER_Workers!$B$2:$B$600)),"Master Missing","OK"))</f>
        <v/>
      </c>
      <c r="E2015" s="146" t="str">
        <f>IF(A2015="","",IF(COUNTIF(Month_Engine!B:B,TRIM(J2015))&gt;0,"OK","Missing"))</f>
        <v/>
      </c>
      <c r="F2015" s="146" t="str">
        <f t="shared" si="193"/>
        <v/>
      </c>
      <c r="G2015" s="146" t="str">
        <f t="shared" si="194"/>
        <v/>
      </c>
      <c r="H2015" s="150" t="str">
        <f t="shared" si="189"/>
        <v/>
      </c>
      <c r="I2015" s="432"/>
      <c r="S2015" s="146" t="str">
        <f t="shared" si="190"/>
        <v/>
      </c>
    </row>
    <row r="2016" spans="1:19" x14ac:dyDescent="0.45">
      <c r="A2016" s="144" t="str">
        <f t="shared" si="191"/>
        <v/>
      </c>
      <c r="B2016" s="143" t="str">
        <f t="shared" si="192"/>
        <v/>
      </c>
      <c r="C2016" s="143" t="str">
        <f>IF(A2016="","",IF(COUNTIF($B$2:B2015,B2016)&gt;0,"⚠ DUPLICATE","OK"))</f>
        <v/>
      </c>
      <c r="D2016" s="146" t="str">
        <f>IF($A2016="","",IF(ISNA(_xlfn.XLOOKUP(TRIM($A2016),MASTER_Workers!$B$2:$B$474,MASTER_Workers!$B$2:$B$600)),"Master Missing","OK"))</f>
        <v/>
      </c>
      <c r="E2016" s="146" t="str">
        <f>IF(A2016="","",IF(COUNTIF(Month_Engine!B:B,TRIM(J2016))&gt;0,"OK","Missing"))</f>
        <v/>
      </c>
      <c r="F2016" s="146" t="str">
        <f t="shared" si="193"/>
        <v/>
      </c>
      <c r="G2016" s="146" t="str">
        <f t="shared" si="194"/>
        <v/>
      </c>
      <c r="H2016" s="150" t="str">
        <f t="shared" si="189"/>
        <v/>
      </c>
      <c r="I2016" s="432"/>
      <c r="S2016" s="146" t="str">
        <f t="shared" si="190"/>
        <v/>
      </c>
    </row>
    <row r="2017" spans="1:19" x14ac:dyDescent="0.45">
      <c r="A2017" s="144" t="str">
        <f t="shared" si="191"/>
        <v/>
      </c>
      <c r="B2017" s="143" t="str">
        <f t="shared" si="192"/>
        <v/>
      </c>
      <c r="C2017" s="143" t="str">
        <f>IF(A2017="","",IF(COUNTIF($B$2:B2016,B2017)&gt;0,"⚠ DUPLICATE","OK"))</f>
        <v/>
      </c>
      <c r="D2017" s="146" t="str">
        <f>IF($A2017="","",IF(ISNA(_xlfn.XLOOKUP(TRIM($A2017),MASTER_Workers!$B$2:$B$474,MASTER_Workers!$B$2:$B$600)),"Master Missing","OK"))</f>
        <v/>
      </c>
      <c r="E2017" s="146" t="str">
        <f>IF(A2017="","",IF(COUNTIF(Month_Engine!B:B,TRIM(J2017))&gt;0,"OK","Missing"))</f>
        <v/>
      </c>
      <c r="F2017" s="146" t="str">
        <f t="shared" si="193"/>
        <v/>
      </c>
      <c r="G2017" s="146" t="str">
        <f t="shared" si="194"/>
        <v/>
      </c>
      <c r="H2017" s="150" t="str">
        <f t="shared" si="189"/>
        <v/>
      </c>
      <c r="I2017" s="432"/>
      <c r="S2017" s="146" t="str">
        <f t="shared" si="190"/>
        <v/>
      </c>
    </row>
    <row r="2018" spans="1:19" x14ac:dyDescent="0.45">
      <c r="A2018" s="144" t="str">
        <f t="shared" si="191"/>
        <v/>
      </c>
      <c r="B2018" s="143" t="str">
        <f t="shared" si="192"/>
        <v/>
      </c>
      <c r="C2018" s="143" t="str">
        <f>IF(A2018="","",IF(COUNTIF($B$2:B2017,B2018)&gt;0,"⚠ DUPLICATE","OK"))</f>
        <v/>
      </c>
      <c r="D2018" s="146" t="str">
        <f>IF($A2018="","",IF(ISNA(_xlfn.XLOOKUP(TRIM($A2018),MASTER_Workers!$B$2:$B$474,MASTER_Workers!$B$2:$B$600)),"Master Missing","OK"))</f>
        <v/>
      </c>
      <c r="E2018" s="146" t="str">
        <f>IF(A2018="","",IF(COUNTIF(Month_Engine!B:B,TRIM(J2018))&gt;0,"OK","Missing"))</f>
        <v/>
      </c>
      <c r="F2018" s="146" t="str">
        <f t="shared" si="193"/>
        <v/>
      </c>
      <c r="G2018" s="146" t="str">
        <f t="shared" si="194"/>
        <v/>
      </c>
      <c r="H2018" s="150" t="str">
        <f t="shared" si="189"/>
        <v/>
      </c>
      <c r="I2018" s="432"/>
      <c r="S2018" s="146" t="str">
        <f t="shared" si="190"/>
        <v/>
      </c>
    </row>
    <row r="2019" spans="1:19" x14ac:dyDescent="0.45">
      <c r="A2019" s="144" t="str">
        <f t="shared" si="191"/>
        <v/>
      </c>
      <c r="B2019" s="143" t="str">
        <f t="shared" si="192"/>
        <v/>
      </c>
      <c r="C2019" s="143" t="str">
        <f>IF(A2019="","",IF(COUNTIF($B$2:B2018,B2019)&gt;0,"⚠ DUPLICATE","OK"))</f>
        <v/>
      </c>
      <c r="D2019" s="146" t="str">
        <f>IF($A2019="","",IF(ISNA(_xlfn.XLOOKUP(TRIM($A2019),MASTER_Workers!$B$2:$B$474,MASTER_Workers!$B$2:$B$600)),"Master Missing","OK"))</f>
        <v/>
      </c>
      <c r="E2019" s="146" t="str">
        <f>IF(A2019="","",IF(COUNTIF(Month_Engine!B:B,TRIM(J2019))&gt;0,"OK","Missing"))</f>
        <v/>
      </c>
      <c r="F2019" s="146" t="str">
        <f t="shared" si="193"/>
        <v/>
      </c>
      <c r="G2019" s="146" t="str">
        <f t="shared" si="194"/>
        <v/>
      </c>
      <c r="H2019" s="150" t="str">
        <f t="shared" si="189"/>
        <v/>
      </c>
      <c r="I2019" s="432"/>
      <c r="S2019" s="146" t="str">
        <f t="shared" si="190"/>
        <v/>
      </c>
    </row>
    <row r="2020" spans="1:19" x14ac:dyDescent="0.45">
      <c r="A2020" s="144" t="str">
        <f t="shared" si="191"/>
        <v/>
      </c>
      <c r="B2020" s="143" t="str">
        <f t="shared" si="192"/>
        <v/>
      </c>
      <c r="C2020" s="143" t="str">
        <f>IF(A2020="","",IF(COUNTIF($B$2:B2019,B2020)&gt;0,"⚠ DUPLICATE","OK"))</f>
        <v/>
      </c>
      <c r="D2020" s="146" t="str">
        <f>IF($A2020="","",IF(ISNA(_xlfn.XLOOKUP(TRIM($A2020),MASTER_Workers!$B$2:$B$474,MASTER_Workers!$B$2:$B$600)),"Master Missing","OK"))</f>
        <v/>
      </c>
      <c r="E2020" s="146" t="str">
        <f>IF(A2020="","",IF(COUNTIF(Month_Engine!B:B,TRIM(J2020))&gt;0,"OK","Missing"))</f>
        <v/>
      </c>
      <c r="F2020" s="146" t="str">
        <f t="shared" si="193"/>
        <v/>
      </c>
      <c r="G2020" s="146" t="str">
        <f t="shared" si="194"/>
        <v/>
      </c>
      <c r="H2020" s="150" t="str">
        <f t="shared" si="189"/>
        <v/>
      </c>
      <c r="I2020" s="432"/>
      <c r="S2020" s="146" t="str">
        <f t="shared" si="190"/>
        <v/>
      </c>
    </row>
    <row r="2021" spans="1:19" x14ac:dyDescent="0.45">
      <c r="A2021" s="144" t="str">
        <f t="shared" si="191"/>
        <v/>
      </c>
      <c r="B2021" s="143" t="str">
        <f t="shared" si="192"/>
        <v/>
      </c>
      <c r="C2021" s="143" t="str">
        <f>IF(A2021="","",IF(COUNTIF($B$2:B2020,B2021)&gt;0,"⚠ DUPLICATE","OK"))</f>
        <v/>
      </c>
      <c r="D2021" s="146" t="str">
        <f>IF($A2021="","",IF(ISNA(_xlfn.XLOOKUP(TRIM($A2021),MASTER_Workers!$B$2:$B$474,MASTER_Workers!$B$2:$B$600)),"Master Missing","OK"))</f>
        <v/>
      </c>
      <c r="E2021" s="146" t="str">
        <f>IF(A2021="","",IF(COUNTIF(Month_Engine!B:B,TRIM(J2021))&gt;0,"OK","Missing"))</f>
        <v/>
      </c>
      <c r="F2021" s="146" t="str">
        <f t="shared" si="193"/>
        <v/>
      </c>
      <c r="G2021" s="146" t="str">
        <f t="shared" si="194"/>
        <v/>
      </c>
      <c r="H2021" s="150" t="str">
        <f t="shared" si="189"/>
        <v/>
      </c>
      <c r="I2021" s="432"/>
      <c r="S2021" s="146" t="str">
        <f t="shared" si="190"/>
        <v/>
      </c>
    </row>
    <row r="2022" spans="1:19" x14ac:dyDescent="0.45">
      <c r="A2022" s="144" t="str">
        <f t="shared" si="191"/>
        <v/>
      </c>
      <c r="B2022" s="143" t="str">
        <f t="shared" si="192"/>
        <v/>
      </c>
      <c r="C2022" s="143" t="str">
        <f>IF(A2022="","",IF(COUNTIF($B$2:B2021,B2022)&gt;0,"⚠ DUPLICATE","OK"))</f>
        <v/>
      </c>
      <c r="D2022" s="146" t="str">
        <f>IF($A2022="","",IF(ISNA(_xlfn.XLOOKUP(TRIM($A2022),MASTER_Workers!$B$2:$B$474,MASTER_Workers!$B$2:$B$600)),"Master Missing","OK"))</f>
        <v/>
      </c>
      <c r="E2022" s="146" t="str">
        <f>IF(A2022="","",IF(COUNTIF(Month_Engine!B:B,TRIM(J2022))&gt;0,"OK","Missing"))</f>
        <v/>
      </c>
      <c r="F2022" s="146" t="str">
        <f t="shared" si="193"/>
        <v/>
      </c>
      <c r="G2022" s="146" t="str">
        <f t="shared" si="194"/>
        <v/>
      </c>
      <c r="H2022" s="150" t="str">
        <f t="shared" si="189"/>
        <v/>
      </c>
      <c r="I2022" s="432"/>
      <c r="S2022" s="146" t="str">
        <f t="shared" si="190"/>
        <v/>
      </c>
    </row>
    <row r="2023" spans="1:19" x14ac:dyDescent="0.45">
      <c r="A2023" s="144" t="str">
        <f t="shared" si="191"/>
        <v/>
      </c>
      <c r="B2023" s="143" t="str">
        <f t="shared" si="192"/>
        <v/>
      </c>
      <c r="C2023" s="143" t="str">
        <f>IF(A2023="","",IF(COUNTIF($B$2:B2022,B2023)&gt;0,"⚠ DUPLICATE","OK"))</f>
        <v/>
      </c>
      <c r="D2023" s="146" t="str">
        <f>IF($A2023="","",IF(ISNA(_xlfn.XLOOKUP(TRIM($A2023),MASTER_Workers!$B$2:$B$474,MASTER_Workers!$B$2:$B$600)),"Master Missing","OK"))</f>
        <v/>
      </c>
      <c r="E2023" s="146" t="str">
        <f>IF(A2023="","",IF(COUNTIF(Month_Engine!B:B,TRIM(J2023))&gt;0,"OK","Missing"))</f>
        <v/>
      </c>
      <c r="F2023" s="146" t="str">
        <f t="shared" si="193"/>
        <v/>
      </c>
      <c r="G2023" s="146" t="str">
        <f t="shared" si="194"/>
        <v/>
      </c>
      <c r="H2023" s="150" t="str">
        <f t="shared" si="189"/>
        <v/>
      </c>
      <c r="I2023" s="432"/>
      <c r="S2023" s="146" t="str">
        <f t="shared" si="190"/>
        <v/>
      </c>
    </row>
    <row r="2024" spans="1:19" x14ac:dyDescent="0.45">
      <c r="A2024" s="144" t="str">
        <f t="shared" si="191"/>
        <v/>
      </c>
      <c r="B2024" s="143" t="str">
        <f t="shared" si="192"/>
        <v/>
      </c>
      <c r="C2024" s="143" t="str">
        <f>IF(A2024="","",IF(COUNTIF($B$2:B2023,B2024)&gt;0,"⚠ DUPLICATE","OK"))</f>
        <v/>
      </c>
      <c r="D2024" s="146" t="str">
        <f>IF($A2024="","",IF(ISNA(_xlfn.XLOOKUP(TRIM($A2024),MASTER_Workers!$B$2:$B$474,MASTER_Workers!$B$2:$B$600)),"Master Missing","OK"))</f>
        <v/>
      </c>
      <c r="E2024" s="146" t="str">
        <f>IF(A2024="","",IF(COUNTIF(Month_Engine!B:B,TRIM(J2024))&gt;0,"OK","Missing"))</f>
        <v/>
      </c>
      <c r="F2024" s="146" t="str">
        <f t="shared" si="193"/>
        <v/>
      </c>
      <c r="G2024" s="146" t="str">
        <f t="shared" si="194"/>
        <v/>
      </c>
      <c r="H2024" s="150" t="str">
        <f t="shared" si="189"/>
        <v/>
      </c>
      <c r="I2024" s="432"/>
      <c r="S2024" s="146" t="str">
        <f t="shared" si="190"/>
        <v/>
      </c>
    </row>
    <row r="2025" spans="1:19" x14ac:dyDescent="0.45">
      <c r="A2025" s="144" t="str">
        <f t="shared" si="191"/>
        <v/>
      </c>
      <c r="B2025" s="143" t="str">
        <f t="shared" si="192"/>
        <v/>
      </c>
      <c r="C2025" s="143" t="str">
        <f>IF(A2025="","",IF(COUNTIF($B$2:B2024,B2025)&gt;0,"⚠ DUPLICATE","OK"))</f>
        <v/>
      </c>
      <c r="D2025" s="146" t="str">
        <f>IF($A2025="","",IF(ISNA(_xlfn.XLOOKUP(TRIM($A2025),MASTER_Workers!$B$2:$B$474,MASTER_Workers!$B$2:$B$600)),"Master Missing","OK"))</f>
        <v/>
      </c>
      <c r="E2025" s="146" t="str">
        <f>IF(A2025="","",IF(COUNTIF(Month_Engine!B:B,TRIM(J2025))&gt;0,"OK","Missing"))</f>
        <v/>
      </c>
      <c r="F2025" s="146" t="str">
        <f t="shared" si="193"/>
        <v/>
      </c>
      <c r="G2025" s="146" t="str">
        <f t="shared" si="194"/>
        <v/>
      </c>
      <c r="H2025" s="150" t="str">
        <f t="shared" si="189"/>
        <v/>
      </c>
      <c r="I2025" s="432"/>
      <c r="S2025" s="146" t="str">
        <f t="shared" si="190"/>
        <v/>
      </c>
    </row>
    <row r="2026" spans="1:19" x14ac:dyDescent="0.45">
      <c r="A2026" s="144" t="str">
        <f t="shared" si="191"/>
        <v/>
      </c>
      <c r="B2026" s="143" t="str">
        <f t="shared" si="192"/>
        <v/>
      </c>
      <c r="C2026" s="143" t="str">
        <f>IF(A2026="","",IF(COUNTIF($B$2:B2025,B2026)&gt;0,"⚠ DUPLICATE","OK"))</f>
        <v/>
      </c>
      <c r="D2026" s="146" t="str">
        <f>IF($A2026="","",IF(ISNA(_xlfn.XLOOKUP(TRIM($A2026),MASTER_Workers!$B$2:$B$474,MASTER_Workers!$B$2:$B$600)),"Master Missing","OK"))</f>
        <v/>
      </c>
      <c r="E2026" s="146" t="str">
        <f>IF(A2026="","",IF(COUNTIF(Month_Engine!B:B,TRIM(J2026))&gt;0,"OK","Missing"))</f>
        <v/>
      </c>
      <c r="F2026" s="146" t="str">
        <f t="shared" si="193"/>
        <v/>
      </c>
      <c r="G2026" s="146" t="str">
        <f t="shared" si="194"/>
        <v/>
      </c>
      <c r="H2026" s="150" t="str">
        <f t="shared" si="189"/>
        <v/>
      </c>
      <c r="I2026" s="432"/>
      <c r="S2026" s="146" t="str">
        <f t="shared" si="190"/>
        <v/>
      </c>
    </row>
    <row r="2027" spans="1:19" x14ac:dyDescent="0.45">
      <c r="A2027" s="144" t="str">
        <f t="shared" si="191"/>
        <v/>
      </c>
      <c r="B2027" s="143" t="str">
        <f t="shared" si="192"/>
        <v/>
      </c>
      <c r="C2027" s="143" t="str">
        <f>IF(A2027="","",IF(COUNTIF($B$2:B2026,B2027)&gt;0,"⚠ DUPLICATE","OK"))</f>
        <v/>
      </c>
      <c r="D2027" s="146" t="str">
        <f>IF($A2027="","",IF(ISNA(_xlfn.XLOOKUP(TRIM($A2027),MASTER_Workers!$B$2:$B$474,MASTER_Workers!$B$2:$B$600)),"Master Missing","OK"))</f>
        <v/>
      </c>
      <c r="E2027" s="146" t="str">
        <f>IF(A2027="","",IF(COUNTIF(Month_Engine!B:B,TRIM(J2027))&gt;0,"OK","Missing"))</f>
        <v/>
      </c>
      <c r="F2027" s="146" t="str">
        <f t="shared" si="193"/>
        <v/>
      </c>
      <c r="G2027" s="146" t="str">
        <f t="shared" si="194"/>
        <v/>
      </c>
      <c r="H2027" s="150" t="str">
        <f t="shared" si="189"/>
        <v/>
      </c>
      <c r="I2027" s="432"/>
      <c r="S2027" s="146" t="str">
        <f t="shared" si="190"/>
        <v/>
      </c>
    </row>
    <row r="2028" spans="1:19" x14ac:dyDescent="0.45">
      <c r="A2028" s="144" t="str">
        <f t="shared" si="191"/>
        <v/>
      </c>
      <c r="B2028" s="143" t="str">
        <f t="shared" si="192"/>
        <v/>
      </c>
      <c r="C2028" s="143" t="str">
        <f>IF(A2028="","",IF(COUNTIF($B$2:B2027,B2028)&gt;0,"⚠ DUPLICATE","OK"))</f>
        <v/>
      </c>
      <c r="D2028" s="146" t="str">
        <f>IF($A2028="","",IF(ISNA(_xlfn.XLOOKUP(TRIM($A2028),MASTER_Workers!$B$2:$B$474,MASTER_Workers!$B$2:$B$600)),"Master Missing","OK"))</f>
        <v/>
      </c>
      <c r="E2028" s="146" t="str">
        <f>IF(A2028="","",IF(COUNTIF(Month_Engine!B:B,TRIM(J2028))&gt;0,"OK","Missing"))</f>
        <v/>
      </c>
      <c r="F2028" s="146" t="str">
        <f t="shared" si="193"/>
        <v/>
      </c>
      <c r="G2028" s="146" t="str">
        <f t="shared" si="194"/>
        <v/>
      </c>
      <c r="H2028" s="150" t="str">
        <f t="shared" si="189"/>
        <v/>
      </c>
      <c r="I2028" s="432"/>
      <c r="S2028" s="146" t="str">
        <f t="shared" si="190"/>
        <v/>
      </c>
    </row>
    <row r="2029" spans="1:19" x14ac:dyDescent="0.45">
      <c r="A2029" s="144" t="str">
        <f t="shared" si="191"/>
        <v/>
      </c>
      <c r="B2029" s="143" t="str">
        <f t="shared" si="192"/>
        <v/>
      </c>
      <c r="C2029" s="143" t="str">
        <f>IF(A2029="","",IF(COUNTIF($B$2:B2028,B2029)&gt;0,"⚠ DUPLICATE","OK"))</f>
        <v/>
      </c>
      <c r="D2029" s="146" t="str">
        <f>IF($A2029="","",IF(ISNA(_xlfn.XLOOKUP(TRIM($A2029),MASTER_Workers!$B$2:$B$474,MASTER_Workers!$B$2:$B$600)),"Master Missing","OK"))</f>
        <v/>
      </c>
      <c r="E2029" s="146" t="str">
        <f>IF(A2029="","",IF(COUNTIF(Month_Engine!B:B,TRIM(J2029))&gt;0,"OK","Missing"))</f>
        <v/>
      </c>
      <c r="F2029" s="146" t="str">
        <f t="shared" si="193"/>
        <v/>
      </c>
      <c r="G2029" s="146" t="str">
        <f t="shared" si="194"/>
        <v/>
      </c>
      <c r="H2029" s="150" t="str">
        <f t="shared" si="189"/>
        <v/>
      </c>
      <c r="I2029" s="432"/>
      <c r="S2029" s="146" t="str">
        <f t="shared" si="190"/>
        <v/>
      </c>
    </row>
    <row r="2030" spans="1:19" x14ac:dyDescent="0.45">
      <c r="A2030" s="144" t="str">
        <f t="shared" si="191"/>
        <v/>
      </c>
      <c r="B2030" s="143" t="str">
        <f t="shared" si="192"/>
        <v/>
      </c>
      <c r="C2030" s="143" t="str">
        <f>IF(A2030="","",IF(COUNTIF($B$2:B2029,B2030)&gt;0,"⚠ DUPLICATE","OK"))</f>
        <v/>
      </c>
      <c r="D2030" s="146" t="str">
        <f>IF($A2030="","",IF(ISNA(_xlfn.XLOOKUP(TRIM($A2030),MASTER_Workers!$B$2:$B$474,MASTER_Workers!$B$2:$B$600)),"Master Missing","OK"))</f>
        <v/>
      </c>
      <c r="E2030" s="146" t="str">
        <f>IF(A2030="","",IF(COUNTIF(Month_Engine!B:B,TRIM(J2030))&gt;0,"OK","Missing"))</f>
        <v/>
      </c>
      <c r="F2030" s="146" t="str">
        <f t="shared" si="193"/>
        <v/>
      </c>
      <c r="G2030" s="146" t="str">
        <f t="shared" si="194"/>
        <v/>
      </c>
      <c r="H2030" s="150" t="str">
        <f t="shared" si="189"/>
        <v/>
      </c>
      <c r="I2030" s="432"/>
      <c r="S2030" s="146" t="str">
        <f t="shared" si="190"/>
        <v/>
      </c>
    </row>
    <row r="2031" spans="1:19" x14ac:dyDescent="0.45">
      <c r="A2031" s="144" t="str">
        <f t="shared" si="191"/>
        <v/>
      </c>
      <c r="B2031" s="143" t="str">
        <f t="shared" si="192"/>
        <v/>
      </c>
      <c r="C2031" s="143" t="str">
        <f>IF(A2031="","",IF(COUNTIF($B$2:B2030,B2031)&gt;0,"⚠ DUPLICATE","OK"))</f>
        <v/>
      </c>
      <c r="D2031" s="146" t="str">
        <f>IF($A2031="","",IF(ISNA(_xlfn.XLOOKUP(TRIM($A2031),MASTER_Workers!$B$2:$B$474,MASTER_Workers!$B$2:$B$600)),"Master Missing","OK"))</f>
        <v/>
      </c>
      <c r="E2031" s="146" t="str">
        <f>IF(A2031="","",IF(COUNTIF(Month_Engine!B:B,TRIM(J2031))&gt;0,"OK","Missing"))</f>
        <v/>
      </c>
      <c r="F2031" s="146" t="str">
        <f t="shared" si="193"/>
        <v/>
      </c>
      <c r="G2031" s="146" t="str">
        <f t="shared" si="194"/>
        <v/>
      </c>
      <c r="H2031" s="150" t="str">
        <f t="shared" si="189"/>
        <v/>
      </c>
      <c r="I2031" s="432"/>
      <c r="S2031" s="146" t="str">
        <f t="shared" si="190"/>
        <v/>
      </c>
    </row>
    <row r="2032" spans="1:19" x14ac:dyDescent="0.45">
      <c r="A2032" s="144" t="str">
        <f t="shared" si="191"/>
        <v/>
      </c>
      <c r="B2032" s="143" t="str">
        <f t="shared" si="192"/>
        <v/>
      </c>
      <c r="C2032" s="143" t="str">
        <f>IF(A2032="","",IF(COUNTIF($B$2:B2031,B2032)&gt;0,"⚠ DUPLICATE","OK"))</f>
        <v/>
      </c>
      <c r="D2032" s="146" t="str">
        <f>IF($A2032="","",IF(ISNA(_xlfn.XLOOKUP(TRIM($A2032),MASTER_Workers!$B$2:$B$474,MASTER_Workers!$B$2:$B$600)),"Master Missing","OK"))</f>
        <v/>
      </c>
      <c r="E2032" s="146" t="str">
        <f>IF(A2032="","",IF(COUNTIF(Month_Engine!B:B,TRIM(J2032))&gt;0,"OK","Missing"))</f>
        <v/>
      </c>
      <c r="F2032" s="146" t="str">
        <f t="shared" si="193"/>
        <v/>
      </c>
      <c r="G2032" s="146" t="str">
        <f t="shared" si="194"/>
        <v/>
      </c>
      <c r="H2032" s="150" t="str">
        <f t="shared" si="189"/>
        <v/>
      </c>
      <c r="I2032" s="432"/>
      <c r="S2032" s="146" t="str">
        <f t="shared" si="190"/>
        <v/>
      </c>
    </row>
    <row r="2033" spans="1:19" x14ac:dyDescent="0.45">
      <c r="A2033" s="144" t="str">
        <f t="shared" si="191"/>
        <v/>
      </c>
      <c r="B2033" s="143" t="str">
        <f t="shared" si="192"/>
        <v/>
      </c>
      <c r="C2033" s="143" t="str">
        <f>IF(A2033="","",IF(COUNTIF($B$2:B2032,B2033)&gt;0,"⚠ DUPLICATE","OK"))</f>
        <v/>
      </c>
      <c r="D2033" s="146" t="str">
        <f>IF($A2033="","",IF(ISNA(_xlfn.XLOOKUP(TRIM($A2033),MASTER_Workers!$B$2:$B$474,MASTER_Workers!$B$2:$B$600)),"Master Missing","OK"))</f>
        <v/>
      </c>
      <c r="E2033" s="146" t="str">
        <f>IF(A2033="","",IF(COUNTIF(Month_Engine!B:B,TRIM(J2033))&gt;0,"OK","Missing"))</f>
        <v/>
      </c>
      <c r="F2033" s="146" t="str">
        <f t="shared" si="193"/>
        <v/>
      </c>
      <c r="G2033" s="146" t="str">
        <f t="shared" si="194"/>
        <v/>
      </c>
      <c r="H2033" s="150" t="str">
        <f t="shared" si="189"/>
        <v/>
      </c>
      <c r="I2033" s="432"/>
      <c r="S2033" s="146" t="str">
        <f t="shared" si="190"/>
        <v/>
      </c>
    </row>
    <row r="2034" spans="1:19" x14ac:dyDescent="0.45">
      <c r="A2034" s="144" t="str">
        <f t="shared" si="191"/>
        <v/>
      </c>
      <c r="B2034" s="143" t="str">
        <f t="shared" si="192"/>
        <v/>
      </c>
      <c r="C2034" s="143" t="str">
        <f>IF(A2034="","",IF(COUNTIF($B$2:B2033,B2034)&gt;0,"⚠ DUPLICATE","OK"))</f>
        <v/>
      </c>
      <c r="D2034" s="146" t="str">
        <f>IF($A2034="","",IF(ISNA(_xlfn.XLOOKUP(TRIM($A2034),MASTER_Workers!$B$2:$B$474,MASTER_Workers!$B$2:$B$600)),"Master Missing","OK"))</f>
        <v/>
      </c>
      <c r="E2034" s="146" t="str">
        <f>IF(A2034="","",IF(COUNTIF(Month_Engine!B:B,TRIM(J2034))&gt;0,"OK","Missing"))</f>
        <v/>
      </c>
      <c r="F2034" s="146" t="str">
        <f t="shared" si="193"/>
        <v/>
      </c>
      <c r="G2034" s="146" t="str">
        <f t="shared" si="194"/>
        <v/>
      </c>
      <c r="H2034" s="150" t="str">
        <f t="shared" si="189"/>
        <v/>
      </c>
      <c r="I2034" s="432"/>
      <c r="S2034" s="146" t="str">
        <f t="shared" si="190"/>
        <v/>
      </c>
    </row>
    <row r="2035" spans="1:19" x14ac:dyDescent="0.45">
      <c r="A2035" s="144" t="str">
        <f t="shared" si="191"/>
        <v/>
      </c>
      <c r="B2035" s="143" t="str">
        <f t="shared" si="192"/>
        <v/>
      </c>
      <c r="C2035" s="143" t="str">
        <f>IF(A2035="","",IF(COUNTIF($B$2:B2034,B2035)&gt;0,"⚠ DUPLICATE","OK"))</f>
        <v/>
      </c>
      <c r="D2035" s="146" t="str">
        <f>IF($A2035="","",IF(ISNA(_xlfn.XLOOKUP(TRIM($A2035),MASTER_Workers!$B$2:$B$474,MASTER_Workers!$B$2:$B$600)),"Master Missing","OK"))</f>
        <v/>
      </c>
      <c r="E2035" s="146" t="str">
        <f>IF(A2035="","",IF(COUNTIF(Month_Engine!B:B,TRIM(J2035))&gt;0,"OK","Missing"))</f>
        <v/>
      </c>
      <c r="F2035" s="146" t="str">
        <f t="shared" si="193"/>
        <v/>
      </c>
      <c r="G2035" s="146" t="str">
        <f t="shared" si="194"/>
        <v/>
      </c>
      <c r="H2035" s="150" t="str">
        <f t="shared" si="189"/>
        <v/>
      </c>
      <c r="I2035" s="432"/>
      <c r="S2035" s="146" t="str">
        <f t="shared" si="190"/>
        <v/>
      </c>
    </row>
    <row r="2036" spans="1:19" x14ac:dyDescent="0.45">
      <c r="A2036" s="144" t="str">
        <f t="shared" si="191"/>
        <v/>
      </c>
      <c r="B2036" s="143" t="str">
        <f t="shared" si="192"/>
        <v/>
      </c>
      <c r="C2036" s="143" t="str">
        <f>IF(A2036="","",IF(COUNTIF($B$2:B2035,B2036)&gt;0,"⚠ DUPLICATE","OK"))</f>
        <v/>
      </c>
      <c r="D2036" s="146" t="str">
        <f>IF($A2036="","",IF(ISNA(_xlfn.XLOOKUP(TRIM($A2036),MASTER_Workers!$B$2:$B$474,MASTER_Workers!$B$2:$B$600)),"Master Missing","OK"))</f>
        <v/>
      </c>
      <c r="E2036" s="146" t="str">
        <f>IF(A2036="","",IF(COUNTIF(Month_Engine!B:B,TRIM(J2036))&gt;0,"OK","Missing"))</f>
        <v/>
      </c>
      <c r="F2036" s="146" t="str">
        <f t="shared" si="193"/>
        <v/>
      </c>
      <c r="G2036" s="146" t="str">
        <f t="shared" si="194"/>
        <v/>
      </c>
      <c r="H2036" s="150" t="str">
        <f t="shared" si="189"/>
        <v/>
      </c>
      <c r="I2036" s="432"/>
      <c r="S2036" s="146" t="str">
        <f t="shared" si="190"/>
        <v/>
      </c>
    </row>
    <row r="2037" spans="1:19" x14ac:dyDescent="0.45">
      <c r="A2037" s="144" t="str">
        <f t="shared" si="191"/>
        <v/>
      </c>
      <c r="B2037" s="143" t="str">
        <f t="shared" si="192"/>
        <v/>
      </c>
      <c r="C2037" s="143" t="str">
        <f>IF(A2037="","",IF(COUNTIF($B$2:B2036,B2037)&gt;0,"⚠ DUPLICATE","OK"))</f>
        <v/>
      </c>
      <c r="D2037" s="146" t="str">
        <f>IF($A2037="","",IF(ISNA(_xlfn.XLOOKUP(TRIM($A2037),MASTER_Workers!$B$2:$B$474,MASTER_Workers!$B$2:$B$600)),"Master Missing","OK"))</f>
        <v/>
      </c>
      <c r="E2037" s="146" t="str">
        <f>IF(A2037="","",IF(COUNTIF(Month_Engine!B:B,TRIM(J2037))&gt;0,"OK","Missing"))</f>
        <v/>
      </c>
      <c r="F2037" s="146" t="str">
        <f t="shared" si="193"/>
        <v/>
      </c>
      <c r="G2037" s="146" t="str">
        <f t="shared" si="194"/>
        <v/>
      </c>
      <c r="H2037" s="150" t="str">
        <f t="shared" si="189"/>
        <v/>
      </c>
      <c r="I2037" s="432"/>
      <c r="S2037" s="146" t="str">
        <f t="shared" si="190"/>
        <v/>
      </c>
    </row>
    <row r="2038" spans="1:19" x14ac:dyDescent="0.45">
      <c r="A2038" s="144" t="str">
        <f t="shared" si="191"/>
        <v/>
      </c>
      <c r="B2038" s="143" t="str">
        <f t="shared" si="192"/>
        <v/>
      </c>
      <c r="C2038" s="143" t="str">
        <f>IF(A2038="","",IF(COUNTIF($B$2:B2037,B2038)&gt;0,"⚠ DUPLICATE","OK"))</f>
        <v/>
      </c>
      <c r="D2038" s="146" t="str">
        <f>IF($A2038="","",IF(ISNA(_xlfn.XLOOKUP(TRIM($A2038),MASTER_Workers!$B$2:$B$474,MASTER_Workers!$B$2:$B$600)),"Master Missing","OK"))</f>
        <v/>
      </c>
      <c r="E2038" s="146" t="str">
        <f>IF(A2038="","",IF(COUNTIF(Month_Engine!B:B,TRIM(J2038))&gt;0,"OK","Missing"))</f>
        <v/>
      </c>
      <c r="F2038" s="146" t="str">
        <f t="shared" si="193"/>
        <v/>
      </c>
      <c r="G2038" s="146" t="str">
        <f t="shared" si="194"/>
        <v/>
      </c>
      <c r="H2038" s="150" t="str">
        <f t="shared" si="189"/>
        <v/>
      </c>
      <c r="I2038" s="432"/>
      <c r="S2038" s="146" t="str">
        <f t="shared" si="190"/>
        <v/>
      </c>
    </row>
    <row r="2039" spans="1:19" x14ac:dyDescent="0.45">
      <c r="A2039" s="144" t="str">
        <f t="shared" si="191"/>
        <v/>
      </c>
      <c r="B2039" s="143" t="str">
        <f t="shared" si="192"/>
        <v/>
      </c>
      <c r="C2039" s="143" t="str">
        <f>IF(A2039="","",IF(COUNTIF($B$2:B2038,B2039)&gt;0,"⚠ DUPLICATE","OK"))</f>
        <v/>
      </c>
      <c r="D2039" s="146" t="str">
        <f>IF($A2039="","",IF(ISNA(_xlfn.XLOOKUP(TRIM($A2039),MASTER_Workers!$B$2:$B$474,MASTER_Workers!$B$2:$B$600)),"Master Missing","OK"))</f>
        <v/>
      </c>
      <c r="E2039" s="146" t="str">
        <f>IF(A2039="","",IF(COUNTIF(Month_Engine!B:B,TRIM(J2039))&gt;0,"OK","Missing"))</f>
        <v/>
      </c>
      <c r="F2039" s="146" t="str">
        <f t="shared" si="193"/>
        <v/>
      </c>
      <c r="G2039" s="146" t="str">
        <f t="shared" si="194"/>
        <v/>
      </c>
      <c r="H2039" s="150" t="str">
        <f t="shared" si="189"/>
        <v/>
      </c>
      <c r="I2039" s="432"/>
      <c r="S2039" s="146" t="str">
        <f t="shared" si="190"/>
        <v/>
      </c>
    </row>
    <row r="2040" spans="1:19" x14ac:dyDescent="0.45">
      <c r="A2040" s="144" t="str">
        <f t="shared" si="191"/>
        <v/>
      </c>
      <c r="B2040" s="143" t="str">
        <f t="shared" si="192"/>
        <v/>
      </c>
      <c r="C2040" s="143" t="str">
        <f>IF(A2040="","",IF(COUNTIF($B$2:B2039,B2040)&gt;0,"⚠ DUPLICATE","OK"))</f>
        <v/>
      </c>
      <c r="D2040" s="146" t="str">
        <f>IF($A2040="","",IF(ISNA(_xlfn.XLOOKUP(TRIM($A2040),MASTER_Workers!$B$2:$B$474,MASTER_Workers!$B$2:$B$600)),"Master Missing","OK"))</f>
        <v/>
      </c>
      <c r="E2040" s="146" t="str">
        <f>IF(A2040="","",IF(COUNTIF(Month_Engine!B:B,TRIM(J2040))&gt;0,"OK","Missing"))</f>
        <v/>
      </c>
      <c r="F2040" s="146" t="str">
        <f t="shared" si="193"/>
        <v/>
      </c>
      <c r="G2040" s="146" t="str">
        <f t="shared" si="194"/>
        <v/>
      </c>
      <c r="H2040" s="150" t="str">
        <f t="shared" si="189"/>
        <v/>
      </c>
      <c r="I2040" s="432"/>
      <c r="S2040" s="146" t="str">
        <f t="shared" si="190"/>
        <v/>
      </c>
    </row>
    <row r="2041" spans="1:19" x14ac:dyDescent="0.45">
      <c r="A2041" s="144" t="str">
        <f t="shared" si="191"/>
        <v/>
      </c>
      <c r="B2041" s="143" t="str">
        <f t="shared" si="192"/>
        <v/>
      </c>
      <c r="C2041" s="143" t="str">
        <f>IF(A2041="","",IF(COUNTIF($B$2:B2040,B2041)&gt;0,"⚠ DUPLICATE","OK"))</f>
        <v/>
      </c>
      <c r="D2041" s="146" t="str">
        <f>IF($A2041="","",IF(ISNA(_xlfn.XLOOKUP(TRIM($A2041),MASTER_Workers!$B$2:$B$474,MASTER_Workers!$B$2:$B$600)),"Master Missing","OK"))</f>
        <v/>
      </c>
      <c r="E2041" s="146" t="str">
        <f>IF(A2041="","",IF(COUNTIF(Month_Engine!B:B,TRIM(J2041))&gt;0,"OK","Missing"))</f>
        <v/>
      </c>
      <c r="F2041" s="146" t="str">
        <f t="shared" si="193"/>
        <v/>
      </c>
      <c r="G2041" s="146" t="str">
        <f t="shared" si="194"/>
        <v/>
      </c>
      <c r="H2041" s="150" t="str">
        <f t="shared" si="189"/>
        <v/>
      </c>
      <c r="I2041" s="432"/>
      <c r="S2041" s="146" t="str">
        <f t="shared" si="190"/>
        <v/>
      </c>
    </row>
    <row r="2042" spans="1:19" x14ac:dyDescent="0.45">
      <c r="A2042" s="144" t="str">
        <f t="shared" si="191"/>
        <v/>
      </c>
      <c r="B2042" s="143" t="str">
        <f t="shared" si="192"/>
        <v/>
      </c>
      <c r="C2042" s="143" t="str">
        <f>IF(A2042="","",IF(COUNTIF($B$2:B2041,B2042)&gt;0,"⚠ DUPLICATE","OK"))</f>
        <v/>
      </c>
      <c r="D2042" s="146" t="str">
        <f>IF($A2042="","",IF(ISNA(_xlfn.XLOOKUP(TRIM($A2042),MASTER_Workers!$B$2:$B$474,MASTER_Workers!$B$2:$B$600)),"Master Missing","OK"))</f>
        <v/>
      </c>
      <c r="E2042" s="146" t="str">
        <f>IF(A2042="","",IF(COUNTIF(Month_Engine!B:B,TRIM(J2042))&gt;0,"OK","Missing"))</f>
        <v/>
      </c>
      <c r="F2042" s="146" t="str">
        <f t="shared" si="193"/>
        <v/>
      </c>
      <c r="G2042" s="146" t="str">
        <f t="shared" si="194"/>
        <v/>
      </c>
      <c r="H2042" s="150" t="str">
        <f t="shared" si="189"/>
        <v/>
      </c>
      <c r="I2042" s="432"/>
      <c r="S2042" s="146" t="str">
        <f t="shared" si="190"/>
        <v/>
      </c>
    </row>
    <row r="2043" spans="1:19" x14ac:dyDescent="0.45">
      <c r="A2043" s="144" t="str">
        <f t="shared" si="191"/>
        <v/>
      </c>
      <c r="B2043" s="143" t="str">
        <f t="shared" si="192"/>
        <v/>
      </c>
      <c r="C2043" s="143" t="str">
        <f>IF(A2043="","",IF(COUNTIF($B$2:B2042,B2043)&gt;0,"⚠ DUPLICATE","OK"))</f>
        <v/>
      </c>
      <c r="D2043" s="146" t="str">
        <f>IF($A2043="","",IF(ISNA(_xlfn.XLOOKUP(TRIM($A2043),MASTER_Workers!$B$2:$B$474,MASTER_Workers!$B$2:$B$600)),"Master Missing","OK"))</f>
        <v/>
      </c>
      <c r="E2043" s="146" t="str">
        <f>IF(A2043="","",IF(COUNTIF(Month_Engine!B:B,TRIM(J2043))&gt;0,"OK","Missing"))</f>
        <v/>
      </c>
      <c r="F2043" s="146" t="str">
        <f t="shared" si="193"/>
        <v/>
      </c>
      <c r="G2043" s="146" t="str">
        <f t="shared" si="194"/>
        <v/>
      </c>
      <c r="H2043" s="150" t="str">
        <f t="shared" si="189"/>
        <v/>
      </c>
      <c r="I2043" s="432"/>
      <c r="S2043" s="146" t="str">
        <f t="shared" si="190"/>
        <v/>
      </c>
    </row>
    <row r="2044" spans="1:19" x14ac:dyDescent="0.45">
      <c r="A2044" s="144" t="str">
        <f t="shared" si="191"/>
        <v/>
      </c>
      <c r="B2044" s="143" t="str">
        <f t="shared" si="192"/>
        <v/>
      </c>
      <c r="C2044" s="143" t="str">
        <f>IF(A2044="","",IF(COUNTIF($B$2:B2043,B2044)&gt;0,"⚠ DUPLICATE","OK"))</f>
        <v/>
      </c>
      <c r="D2044" s="146" t="str">
        <f>IF($A2044="","",IF(ISNA(_xlfn.XLOOKUP(TRIM($A2044),MASTER_Workers!$B$2:$B$474,MASTER_Workers!$B$2:$B$600)),"Master Missing","OK"))</f>
        <v/>
      </c>
      <c r="E2044" s="146" t="str">
        <f>IF(A2044="","",IF(COUNTIF(Month_Engine!B:B,TRIM(J2044))&gt;0,"OK","Missing"))</f>
        <v/>
      </c>
      <c r="F2044" s="146" t="str">
        <f t="shared" si="193"/>
        <v/>
      </c>
      <c r="G2044" s="146" t="str">
        <f t="shared" si="194"/>
        <v/>
      </c>
      <c r="H2044" s="150" t="str">
        <f t="shared" si="189"/>
        <v/>
      </c>
      <c r="I2044" s="432"/>
      <c r="S2044" s="146" t="str">
        <f t="shared" si="190"/>
        <v/>
      </c>
    </row>
    <row r="2045" spans="1:19" x14ac:dyDescent="0.45">
      <c r="A2045" s="144" t="str">
        <f t="shared" si="191"/>
        <v/>
      </c>
      <c r="B2045" s="143" t="str">
        <f t="shared" si="192"/>
        <v/>
      </c>
      <c r="C2045" s="143" t="str">
        <f>IF(A2045="","",IF(COUNTIF($B$2:B2044,B2045)&gt;0,"⚠ DUPLICATE","OK"))</f>
        <v/>
      </c>
      <c r="D2045" s="146" t="str">
        <f>IF($A2045="","",IF(ISNA(_xlfn.XLOOKUP(TRIM($A2045),MASTER_Workers!$B$2:$B$474,MASTER_Workers!$B$2:$B$600)),"Master Missing","OK"))</f>
        <v/>
      </c>
      <c r="E2045" s="146" t="str">
        <f>IF(A2045="","",IF(COUNTIF(Month_Engine!B:B,TRIM(J2045))&gt;0,"OK","Missing"))</f>
        <v/>
      </c>
      <c r="F2045" s="146" t="str">
        <f t="shared" si="193"/>
        <v/>
      </c>
      <c r="G2045" s="146" t="str">
        <f t="shared" si="194"/>
        <v/>
      </c>
      <c r="H2045" s="150" t="str">
        <f t="shared" si="189"/>
        <v/>
      </c>
      <c r="I2045" s="432"/>
      <c r="S2045" s="146" t="str">
        <f t="shared" si="190"/>
        <v/>
      </c>
    </row>
    <row r="2046" spans="1:19" x14ac:dyDescent="0.45">
      <c r="A2046" s="144" t="str">
        <f t="shared" si="191"/>
        <v/>
      </c>
      <c r="B2046" s="143" t="str">
        <f t="shared" si="192"/>
        <v/>
      </c>
      <c r="C2046" s="143" t="str">
        <f>IF(A2046="","",IF(COUNTIF($B$2:B2045,B2046)&gt;0,"⚠ DUPLICATE","OK"))</f>
        <v/>
      </c>
      <c r="D2046" s="146" t="str">
        <f>IF($A2046="","",IF(ISNA(_xlfn.XLOOKUP(TRIM($A2046),MASTER_Workers!$B$2:$B$474,MASTER_Workers!$B$2:$B$600)),"Master Missing","OK"))</f>
        <v/>
      </c>
      <c r="E2046" s="146" t="str">
        <f>IF(A2046="","",IF(COUNTIF(Month_Engine!B:B,TRIM(J2046))&gt;0,"OK","Missing"))</f>
        <v/>
      </c>
      <c r="F2046" s="146" t="str">
        <f t="shared" si="193"/>
        <v/>
      </c>
      <c r="G2046" s="146" t="str">
        <f t="shared" si="194"/>
        <v/>
      </c>
      <c r="H2046" s="150" t="str">
        <f t="shared" si="189"/>
        <v/>
      </c>
      <c r="I2046" s="432"/>
      <c r="S2046" s="146" t="str">
        <f t="shared" si="190"/>
        <v/>
      </c>
    </row>
    <row r="2047" spans="1:19" x14ac:dyDescent="0.45">
      <c r="A2047" s="144" t="str">
        <f t="shared" si="191"/>
        <v/>
      </c>
      <c r="B2047" s="143" t="str">
        <f t="shared" si="192"/>
        <v/>
      </c>
      <c r="C2047" s="143" t="str">
        <f>IF(A2047="","",IF(COUNTIF($B$2:B2046,B2047)&gt;0,"⚠ DUPLICATE","OK"))</f>
        <v/>
      </c>
      <c r="D2047" s="146" t="str">
        <f>IF($A2047="","",IF(ISNA(_xlfn.XLOOKUP(TRIM($A2047),MASTER_Workers!$B$2:$B$474,MASTER_Workers!$B$2:$B$600)),"Master Missing","OK"))</f>
        <v/>
      </c>
      <c r="E2047" s="146" t="str">
        <f>IF(A2047="","",IF(COUNTIF(Month_Engine!B:B,TRIM(J2047))&gt;0,"OK","Missing"))</f>
        <v/>
      </c>
      <c r="F2047" s="146" t="str">
        <f t="shared" si="193"/>
        <v/>
      </c>
      <c r="G2047" s="146" t="str">
        <f t="shared" si="194"/>
        <v/>
      </c>
      <c r="H2047" s="150" t="str">
        <f t="shared" si="189"/>
        <v/>
      </c>
      <c r="I2047" s="432"/>
      <c r="S2047" s="146" t="str">
        <f t="shared" si="190"/>
        <v/>
      </c>
    </row>
    <row r="2048" spans="1:19" x14ac:dyDescent="0.45">
      <c r="A2048" s="144" t="str">
        <f t="shared" si="191"/>
        <v/>
      </c>
      <c r="B2048" s="143" t="str">
        <f t="shared" si="192"/>
        <v/>
      </c>
      <c r="C2048" s="143" t="str">
        <f>IF(A2048="","",IF(COUNTIF($B$2:B2047,B2048)&gt;0,"⚠ DUPLICATE","OK"))</f>
        <v/>
      </c>
      <c r="D2048" s="146" t="str">
        <f>IF($A2048="","",IF(ISNA(_xlfn.XLOOKUP(TRIM($A2048),MASTER_Workers!$B$2:$B$474,MASTER_Workers!$B$2:$B$600)),"Master Missing","OK"))</f>
        <v/>
      </c>
      <c r="E2048" s="146" t="str">
        <f>IF(A2048="","",IF(COUNTIF(Month_Engine!B:B,TRIM(J2048))&gt;0,"OK","Missing"))</f>
        <v/>
      </c>
      <c r="F2048" s="146" t="str">
        <f t="shared" si="193"/>
        <v/>
      </c>
      <c r="G2048" s="146" t="str">
        <f t="shared" si="194"/>
        <v/>
      </c>
      <c r="H2048" s="150" t="str">
        <f t="shared" si="189"/>
        <v/>
      </c>
      <c r="I2048" s="432"/>
      <c r="S2048" s="146" t="str">
        <f t="shared" si="190"/>
        <v/>
      </c>
    </row>
    <row r="2049" spans="1:19" x14ac:dyDescent="0.45">
      <c r="A2049" s="144" t="str">
        <f t="shared" si="191"/>
        <v/>
      </c>
      <c r="B2049" s="143" t="str">
        <f t="shared" si="192"/>
        <v/>
      </c>
      <c r="C2049" s="143" t="str">
        <f>IF(A2049="","",IF(COUNTIF($B$2:B2048,B2049)&gt;0,"⚠ DUPLICATE","OK"))</f>
        <v/>
      </c>
      <c r="D2049" s="146" t="str">
        <f>IF($A2049="","",IF(ISNA(_xlfn.XLOOKUP(TRIM($A2049),MASTER_Workers!$B$2:$B$474,MASTER_Workers!$B$2:$B$600)),"Master Missing","OK"))</f>
        <v/>
      </c>
      <c r="E2049" s="146" t="str">
        <f>IF(A2049="","",IF(COUNTIF(Month_Engine!B:B,TRIM(J2049))&gt;0,"OK","Missing"))</f>
        <v/>
      </c>
      <c r="F2049" s="146" t="str">
        <f t="shared" si="193"/>
        <v/>
      </c>
      <c r="G2049" s="146" t="str">
        <f t="shared" si="194"/>
        <v/>
      </c>
      <c r="H2049" s="150" t="str">
        <f t="shared" si="189"/>
        <v/>
      </c>
      <c r="I2049" s="432"/>
      <c r="S2049" s="146" t="str">
        <f t="shared" si="190"/>
        <v/>
      </c>
    </row>
    <row r="2050" spans="1:19" x14ac:dyDescent="0.45">
      <c r="A2050" s="144" t="str">
        <f t="shared" si="191"/>
        <v/>
      </c>
      <c r="B2050" s="143" t="str">
        <f t="shared" si="192"/>
        <v/>
      </c>
      <c r="C2050" s="143" t="str">
        <f>IF(A2050="","",IF(COUNTIF($B$2:B2049,B2050)&gt;0,"⚠ DUPLICATE","OK"))</f>
        <v/>
      </c>
      <c r="D2050" s="146" t="str">
        <f>IF($A2050="","",IF(ISNA(_xlfn.XLOOKUP(TRIM($A2050),MASTER_Workers!$B$2:$B$474,MASTER_Workers!$B$2:$B$600)),"Master Missing","OK"))</f>
        <v/>
      </c>
      <c r="E2050" s="146" t="str">
        <f>IF(A2050="","",IF(COUNTIF(Month_Engine!B:B,TRIM(J2050))&gt;0,"OK","Missing"))</f>
        <v/>
      </c>
      <c r="F2050" s="146" t="str">
        <f t="shared" si="193"/>
        <v/>
      </c>
      <c r="G2050" s="146" t="str">
        <f t="shared" si="194"/>
        <v/>
      </c>
      <c r="H2050" s="150" t="str">
        <f t="shared" si="189"/>
        <v/>
      </c>
      <c r="I2050" s="432"/>
      <c r="S2050" s="146" t="str">
        <f t="shared" si="190"/>
        <v/>
      </c>
    </row>
    <row r="2051" spans="1:19" x14ac:dyDescent="0.45">
      <c r="A2051" s="144" t="str">
        <f t="shared" si="191"/>
        <v/>
      </c>
      <c r="B2051" s="143" t="str">
        <f t="shared" si="192"/>
        <v/>
      </c>
      <c r="C2051" s="143" t="str">
        <f>IF(A2051="","",IF(COUNTIF($B$2:B2050,B2051)&gt;0,"⚠ DUPLICATE","OK"))</f>
        <v/>
      </c>
      <c r="D2051" s="146" t="str">
        <f>IF($A2051="","",IF(ISNA(_xlfn.XLOOKUP(TRIM($A2051),MASTER_Workers!$B$2:$B$474,MASTER_Workers!$B$2:$B$600)),"Master Missing","OK"))</f>
        <v/>
      </c>
      <c r="E2051" s="146" t="str">
        <f>IF(A2051="","",IF(COUNTIF(Month_Engine!B:B,TRIM(J2051))&gt;0,"OK","Missing"))</f>
        <v/>
      </c>
      <c r="F2051" s="146" t="str">
        <f t="shared" si="193"/>
        <v/>
      </c>
      <c r="G2051" s="146" t="str">
        <f t="shared" si="194"/>
        <v/>
      </c>
      <c r="H2051" s="150" t="str">
        <f t="shared" si="189"/>
        <v/>
      </c>
      <c r="I2051" s="432"/>
      <c r="S2051" s="146" t="str">
        <f t="shared" si="190"/>
        <v/>
      </c>
    </row>
    <row r="2052" spans="1:19" x14ac:dyDescent="0.45">
      <c r="A2052" s="144" t="str">
        <f t="shared" si="191"/>
        <v/>
      </c>
      <c r="B2052" s="143" t="str">
        <f t="shared" si="192"/>
        <v/>
      </c>
      <c r="C2052" s="143" t="str">
        <f>IF(A2052="","",IF(COUNTIF($B$2:B2051,B2052)&gt;0,"⚠ DUPLICATE","OK"))</f>
        <v/>
      </c>
      <c r="D2052" s="146" t="str">
        <f>IF($A2052="","",IF(ISNA(_xlfn.XLOOKUP(TRIM($A2052),MASTER_Workers!$B$2:$B$474,MASTER_Workers!$B$2:$B$600)),"Master Missing","OK"))</f>
        <v/>
      </c>
      <c r="E2052" s="146" t="str">
        <f>IF(A2052="","",IF(COUNTIF(Month_Engine!B:B,TRIM(J2052))&gt;0,"OK","Missing"))</f>
        <v/>
      </c>
      <c r="F2052" s="146" t="str">
        <f t="shared" si="193"/>
        <v/>
      </c>
      <c r="G2052" s="146" t="str">
        <f t="shared" si="194"/>
        <v/>
      </c>
      <c r="H2052" s="150" t="str">
        <f t="shared" ref="H2052:H2115" si="195">IF(A2052="","",IF(AND(C2052="OK",D2052="OK",E2052="OK",F2052=DAY(EOMONTH(I2052,0))),"OK","Mismatch"))</f>
        <v/>
      </c>
      <c r="I2052" s="432"/>
      <c r="S2052" s="146" t="str">
        <f t="shared" ref="S2052:S2115" si="196">IF(LEFT(A2052,6)="SV2PCO","Worker-SV2",
IF(LEFT(A2052,5)="SV2ST","Staff-SV2",
IF(LEFT(A2052,4)="SV2P","Worker-Com-SV2",
IF(LEFT(A2052,5)="SK1ST","Staff-1",
IF(LEFT(A2052,5)="SK3ST","Staff-3",
IF(LEFT(A2052,5)="SK1CW","Worker-1",
IF(LEFT(A2052,5)="SK3CW","Worker-3",
IF(LEFT(A2052,5)="SK1WK","Worker-Com-1",
IF(LEFT(A2052,5)="SK3WK","Worker-Com-3","")))))))))</f>
        <v/>
      </c>
    </row>
    <row r="2053" spans="1:19" x14ac:dyDescent="0.45">
      <c r="A2053" s="144" t="str">
        <f t="shared" ref="A2053:A2116" si="197">IF(J2053="","",TRIM(J2053))</f>
        <v/>
      </c>
      <c r="B2053" s="143" t="str">
        <f t="shared" ref="B2053:B2116" si="198">IF(A2053="","",TEXT(I2053,"MMMYYYY")&amp;"_"&amp;TRIM(J2053))</f>
        <v/>
      </c>
      <c r="C2053" s="143" t="str">
        <f>IF(A2053="","",IF(COUNTIF($B$2:B2052,B2053)&gt;0,"⚠ DUPLICATE","OK"))</f>
        <v/>
      </c>
      <c r="D2053" s="146" t="str">
        <f>IF($A2053="","",IF(ISNA(_xlfn.XLOOKUP(TRIM($A2053),MASTER_Workers!$B$2:$B$474,MASTER_Workers!$B$2:$B$600)),"Master Missing","OK"))</f>
        <v/>
      </c>
      <c r="E2053" s="146" t="str">
        <f>IF(A2053="","",IF(COUNTIF(Month_Engine!B:B,TRIM(J2053))&gt;0,"OK","Missing"))</f>
        <v/>
      </c>
      <c r="F2053" s="146" t="str">
        <f t="shared" ref="F2053:F2116" si="199">IF(A2053="","",SUM(L2053:Q2053))</f>
        <v/>
      </c>
      <c r="G2053" s="146" t="str">
        <f t="shared" si="194"/>
        <v/>
      </c>
      <c r="H2053" s="150" t="str">
        <f t="shared" si="195"/>
        <v/>
      </c>
      <c r="I2053" s="432"/>
      <c r="S2053" s="146" t="str">
        <f t="shared" si="196"/>
        <v/>
      </c>
    </row>
    <row r="2054" spans="1:19" x14ac:dyDescent="0.45">
      <c r="A2054" s="144" t="str">
        <f t="shared" si="197"/>
        <v/>
      </c>
      <c r="B2054" s="143" t="str">
        <f t="shared" si="198"/>
        <v/>
      </c>
      <c r="C2054" s="143" t="str">
        <f>IF(A2054="","",IF(COUNTIF($B$2:B2053,B2054)&gt;0,"⚠ DUPLICATE","OK"))</f>
        <v/>
      </c>
      <c r="D2054" s="146" t="str">
        <f>IF($A2054="","",IF(ISNA(_xlfn.XLOOKUP(TRIM($A2054),MASTER_Workers!$B$2:$B$474,MASTER_Workers!$B$2:$B$600)),"Master Missing","OK"))</f>
        <v/>
      </c>
      <c r="E2054" s="146" t="str">
        <f>IF(A2054="","",IF(COUNTIF(Month_Engine!B:B,TRIM(J2054))&gt;0,"OK","Missing"))</f>
        <v/>
      </c>
      <c r="F2054" s="146" t="str">
        <f t="shared" si="199"/>
        <v/>
      </c>
      <c r="G2054" s="146" t="str">
        <f t="shared" si="194"/>
        <v/>
      </c>
      <c r="H2054" s="150" t="str">
        <f t="shared" si="195"/>
        <v/>
      </c>
      <c r="I2054" s="432"/>
      <c r="S2054" s="146" t="str">
        <f t="shared" si="196"/>
        <v/>
      </c>
    </row>
    <row r="2055" spans="1:19" x14ac:dyDescent="0.45">
      <c r="A2055" s="144" t="str">
        <f t="shared" si="197"/>
        <v/>
      </c>
      <c r="B2055" s="143" t="str">
        <f t="shared" si="198"/>
        <v/>
      </c>
      <c r="C2055" s="143" t="str">
        <f>IF(A2055="","",IF(COUNTIF($B$2:B2054,B2055)&gt;0,"⚠ DUPLICATE","OK"))</f>
        <v/>
      </c>
      <c r="D2055" s="146" t="str">
        <f>IF($A2055="","",IF(ISNA(_xlfn.XLOOKUP(TRIM($A2055),MASTER_Workers!$B$2:$B$474,MASTER_Workers!$B$2:$B$600)),"Master Missing","OK"))</f>
        <v/>
      </c>
      <c r="E2055" s="146" t="str">
        <f>IF(A2055="","",IF(COUNTIF(Month_Engine!B:B,TRIM(J2055))&gt;0,"OK","Missing"))</f>
        <v/>
      </c>
      <c r="F2055" s="146" t="str">
        <f t="shared" si="199"/>
        <v/>
      </c>
      <c r="G2055" s="146" t="str">
        <f t="shared" si="194"/>
        <v/>
      </c>
      <c r="H2055" s="150" t="str">
        <f t="shared" si="195"/>
        <v/>
      </c>
      <c r="I2055" s="432"/>
      <c r="S2055" s="146" t="str">
        <f t="shared" si="196"/>
        <v/>
      </c>
    </row>
    <row r="2056" spans="1:19" x14ac:dyDescent="0.45">
      <c r="A2056" s="144" t="str">
        <f t="shared" si="197"/>
        <v/>
      </c>
      <c r="B2056" s="143" t="str">
        <f t="shared" si="198"/>
        <v/>
      </c>
      <c r="C2056" s="143" t="str">
        <f>IF(A2056="","",IF(COUNTIF($B$2:B2055,B2056)&gt;0,"⚠ DUPLICATE","OK"))</f>
        <v/>
      </c>
      <c r="D2056" s="146" t="str">
        <f>IF($A2056="","",IF(ISNA(_xlfn.XLOOKUP(TRIM($A2056),MASTER_Workers!$B$2:$B$474,MASTER_Workers!$B$2:$B$600)),"Master Missing","OK"))</f>
        <v/>
      </c>
      <c r="E2056" s="146" t="str">
        <f>IF(A2056="","",IF(COUNTIF(Month_Engine!B:B,TRIM(J2056))&gt;0,"OK","Missing"))</f>
        <v/>
      </c>
      <c r="F2056" s="146" t="str">
        <f t="shared" si="199"/>
        <v/>
      </c>
      <c r="G2056" s="146" t="str">
        <f t="shared" si="194"/>
        <v/>
      </c>
      <c r="H2056" s="150" t="str">
        <f t="shared" si="195"/>
        <v/>
      </c>
      <c r="I2056" s="432"/>
      <c r="S2056" s="146" t="str">
        <f t="shared" si="196"/>
        <v/>
      </c>
    </row>
    <row r="2057" spans="1:19" x14ac:dyDescent="0.45">
      <c r="A2057" s="144" t="str">
        <f t="shared" si="197"/>
        <v/>
      </c>
      <c r="B2057" s="143" t="str">
        <f t="shared" si="198"/>
        <v/>
      </c>
      <c r="C2057" s="143" t="str">
        <f>IF(A2057="","",IF(COUNTIF($B$2:B2056,B2057)&gt;0,"⚠ DUPLICATE","OK"))</f>
        <v/>
      </c>
      <c r="D2057" s="146" t="str">
        <f>IF($A2057="","",IF(ISNA(_xlfn.XLOOKUP(TRIM($A2057),MASTER_Workers!$B$2:$B$474,MASTER_Workers!$B$2:$B$600)),"Master Missing","OK"))</f>
        <v/>
      </c>
      <c r="E2057" s="146" t="str">
        <f>IF(A2057="","",IF(COUNTIF(Month_Engine!B:B,TRIM(J2057))&gt;0,"OK","Missing"))</f>
        <v/>
      </c>
      <c r="F2057" s="146" t="str">
        <f t="shared" si="199"/>
        <v/>
      </c>
      <c r="G2057" s="146" t="str">
        <f t="shared" si="194"/>
        <v/>
      </c>
      <c r="H2057" s="150" t="str">
        <f t="shared" si="195"/>
        <v/>
      </c>
      <c r="I2057" s="432"/>
      <c r="S2057" s="146" t="str">
        <f t="shared" si="196"/>
        <v/>
      </c>
    </row>
    <row r="2058" spans="1:19" x14ac:dyDescent="0.45">
      <c r="A2058" s="144" t="str">
        <f t="shared" si="197"/>
        <v/>
      </c>
      <c r="B2058" s="143" t="str">
        <f t="shared" si="198"/>
        <v/>
      </c>
      <c r="C2058" s="143" t="str">
        <f>IF(A2058="","",IF(COUNTIF($B$2:B2057,B2058)&gt;0,"⚠ DUPLICATE","OK"))</f>
        <v/>
      </c>
      <c r="D2058" s="146" t="str">
        <f>IF($A2058="","",IF(ISNA(_xlfn.XLOOKUP(TRIM($A2058),MASTER_Workers!$B$2:$B$474,MASTER_Workers!$B$2:$B$600)),"Master Missing","OK"))</f>
        <v/>
      </c>
      <c r="E2058" s="146" t="str">
        <f>IF(A2058="","",IF(COUNTIF(Month_Engine!B:B,TRIM(J2058))&gt;0,"OK","Missing"))</f>
        <v/>
      </c>
      <c r="F2058" s="146" t="str">
        <f t="shared" si="199"/>
        <v/>
      </c>
      <c r="G2058" s="146" t="str">
        <f t="shared" si="194"/>
        <v/>
      </c>
      <c r="H2058" s="150" t="str">
        <f t="shared" si="195"/>
        <v/>
      </c>
      <c r="I2058" s="432"/>
      <c r="S2058" s="146" t="str">
        <f t="shared" si="196"/>
        <v/>
      </c>
    </row>
    <row r="2059" spans="1:19" x14ac:dyDescent="0.45">
      <c r="A2059" s="144" t="str">
        <f t="shared" si="197"/>
        <v/>
      </c>
      <c r="B2059" s="143" t="str">
        <f t="shared" si="198"/>
        <v/>
      </c>
      <c r="C2059" s="143" t="str">
        <f>IF(A2059="","",IF(COUNTIF($B$2:B2058,B2059)&gt;0,"⚠ DUPLICATE","OK"))</f>
        <v/>
      </c>
      <c r="D2059" s="146" t="str">
        <f>IF($A2059="","",IF(ISNA(_xlfn.XLOOKUP(TRIM($A2059),MASTER_Workers!$B$2:$B$474,MASTER_Workers!$B$2:$B$600)),"Master Missing","OK"))</f>
        <v/>
      </c>
      <c r="E2059" s="146" t="str">
        <f>IF(A2059="","",IF(COUNTIF(Month_Engine!B:B,TRIM(J2059))&gt;0,"OK","Missing"))</f>
        <v/>
      </c>
      <c r="F2059" s="146" t="str">
        <f t="shared" si="199"/>
        <v/>
      </c>
      <c r="G2059" s="146" t="str">
        <f t="shared" si="194"/>
        <v/>
      </c>
      <c r="H2059" s="150" t="str">
        <f t="shared" si="195"/>
        <v/>
      </c>
      <c r="I2059" s="432"/>
      <c r="S2059" s="146" t="str">
        <f t="shared" si="196"/>
        <v/>
      </c>
    </row>
    <row r="2060" spans="1:19" x14ac:dyDescent="0.45">
      <c r="A2060" s="144" t="str">
        <f t="shared" si="197"/>
        <v/>
      </c>
      <c r="B2060" s="143" t="str">
        <f t="shared" si="198"/>
        <v/>
      </c>
      <c r="C2060" s="143" t="str">
        <f>IF(A2060="","",IF(COUNTIF($B$2:B2059,B2060)&gt;0,"⚠ DUPLICATE","OK"))</f>
        <v/>
      </c>
      <c r="D2060" s="146" t="str">
        <f>IF($A2060="","",IF(ISNA(_xlfn.XLOOKUP(TRIM($A2060),MASTER_Workers!$B$2:$B$474,MASTER_Workers!$B$2:$B$600)),"Master Missing","OK"))</f>
        <v/>
      </c>
      <c r="E2060" s="146" t="str">
        <f>IF(A2060="","",IF(COUNTIF(Month_Engine!B:B,TRIM(J2060))&gt;0,"OK","Missing"))</f>
        <v/>
      </c>
      <c r="F2060" s="146" t="str">
        <f t="shared" si="199"/>
        <v/>
      </c>
      <c r="G2060" s="146" t="str">
        <f t="shared" ref="G2060:G2123" si="200">IF(A2060="","",L2060+O2060+P2060+R2060+IF(OR(LEFT(TRIM(J2060),9)="SK1WK0101",ISNUMBER(SEARCH("Staff",S2060))),N2060,0))</f>
        <v/>
      </c>
      <c r="H2060" s="150" t="str">
        <f t="shared" si="195"/>
        <v/>
      </c>
      <c r="I2060" s="432"/>
      <c r="S2060" s="146" t="str">
        <f t="shared" si="196"/>
        <v/>
      </c>
    </row>
    <row r="2061" spans="1:19" x14ac:dyDescent="0.45">
      <c r="A2061" s="144" t="str">
        <f t="shared" si="197"/>
        <v/>
      </c>
      <c r="B2061" s="143" t="str">
        <f t="shared" si="198"/>
        <v/>
      </c>
      <c r="C2061" s="143" t="str">
        <f>IF(A2061="","",IF(COUNTIF($B$2:B2060,B2061)&gt;0,"⚠ DUPLICATE","OK"))</f>
        <v/>
      </c>
      <c r="D2061" s="146" t="str">
        <f>IF($A2061="","",IF(ISNA(_xlfn.XLOOKUP(TRIM($A2061),MASTER_Workers!$B$2:$B$474,MASTER_Workers!$B$2:$B$600)),"Master Missing","OK"))</f>
        <v/>
      </c>
      <c r="E2061" s="146" t="str">
        <f>IF(A2061="","",IF(COUNTIF(Month_Engine!B:B,TRIM(J2061))&gt;0,"OK","Missing"))</f>
        <v/>
      </c>
      <c r="F2061" s="146" t="str">
        <f t="shared" si="199"/>
        <v/>
      </c>
      <c r="G2061" s="146" t="str">
        <f t="shared" si="200"/>
        <v/>
      </c>
      <c r="H2061" s="150" t="str">
        <f t="shared" si="195"/>
        <v/>
      </c>
      <c r="I2061" s="432"/>
      <c r="S2061" s="146" t="str">
        <f t="shared" si="196"/>
        <v/>
      </c>
    </row>
    <row r="2062" spans="1:19" x14ac:dyDescent="0.45">
      <c r="A2062" s="144" t="str">
        <f t="shared" si="197"/>
        <v/>
      </c>
      <c r="B2062" s="143" t="str">
        <f t="shared" si="198"/>
        <v/>
      </c>
      <c r="C2062" s="143" t="str">
        <f>IF(A2062="","",IF(COUNTIF($B$2:B2061,B2062)&gt;0,"⚠ DUPLICATE","OK"))</f>
        <v/>
      </c>
      <c r="D2062" s="146" t="str">
        <f>IF($A2062="","",IF(ISNA(_xlfn.XLOOKUP(TRIM($A2062),MASTER_Workers!$B$2:$B$474,MASTER_Workers!$B$2:$B$600)),"Master Missing","OK"))</f>
        <v/>
      </c>
      <c r="E2062" s="146" t="str">
        <f>IF(A2062="","",IF(COUNTIF(Month_Engine!B:B,TRIM(J2062))&gt;0,"OK","Missing"))</f>
        <v/>
      </c>
      <c r="F2062" s="146" t="str">
        <f t="shared" si="199"/>
        <v/>
      </c>
      <c r="G2062" s="146" t="str">
        <f t="shared" si="200"/>
        <v/>
      </c>
      <c r="H2062" s="150" t="str">
        <f t="shared" si="195"/>
        <v/>
      </c>
      <c r="I2062" s="432"/>
      <c r="S2062" s="146" t="str">
        <f t="shared" si="196"/>
        <v/>
      </c>
    </row>
    <row r="2063" spans="1:19" x14ac:dyDescent="0.45">
      <c r="A2063" s="144" t="str">
        <f t="shared" si="197"/>
        <v/>
      </c>
      <c r="B2063" s="143" t="str">
        <f t="shared" si="198"/>
        <v/>
      </c>
      <c r="C2063" s="143" t="str">
        <f>IF(A2063="","",IF(COUNTIF($B$2:B2062,B2063)&gt;0,"⚠ DUPLICATE","OK"))</f>
        <v/>
      </c>
      <c r="D2063" s="146" t="str">
        <f>IF($A2063="","",IF(ISNA(_xlfn.XLOOKUP(TRIM($A2063),MASTER_Workers!$B$2:$B$474,MASTER_Workers!$B$2:$B$600)),"Master Missing","OK"))</f>
        <v/>
      </c>
      <c r="E2063" s="146" t="str">
        <f>IF(A2063="","",IF(COUNTIF(Month_Engine!B:B,TRIM(J2063))&gt;0,"OK","Missing"))</f>
        <v/>
      </c>
      <c r="F2063" s="146" t="str">
        <f t="shared" si="199"/>
        <v/>
      </c>
      <c r="G2063" s="146" t="str">
        <f t="shared" si="200"/>
        <v/>
      </c>
      <c r="H2063" s="150" t="str">
        <f t="shared" si="195"/>
        <v/>
      </c>
      <c r="I2063" s="432"/>
      <c r="S2063" s="146" t="str">
        <f t="shared" si="196"/>
        <v/>
      </c>
    </row>
    <row r="2064" spans="1:19" x14ac:dyDescent="0.45">
      <c r="A2064" s="144" t="str">
        <f t="shared" si="197"/>
        <v/>
      </c>
      <c r="B2064" s="143" t="str">
        <f t="shared" si="198"/>
        <v/>
      </c>
      <c r="C2064" s="143" t="str">
        <f>IF(A2064="","",IF(COUNTIF($B$2:B2063,B2064)&gt;0,"⚠ DUPLICATE","OK"))</f>
        <v/>
      </c>
      <c r="D2064" s="146" t="str">
        <f>IF($A2064="","",IF(ISNA(_xlfn.XLOOKUP(TRIM($A2064),MASTER_Workers!$B$2:$B$474,MASTER_Workers!$B$2:$B$600)),"Master Missing","OK"))</f>
        <v/>
      </c>
      <c r="E2064" s="146" t="str">
        <f>IF(A2064="","",IF(COUNTIF(Month_Engine!B:B,TRIM(J2064))&gt;0,"OK","Missing"))</f>
        <v/>
      </c>
      <c r="F2064" s="146" t="str">
        <f t="shared" si="199"/>
        <v/>
      </c>
      <c r="G2064" s="146" t="str">
        <f t="shared" si="200"/>
        <v/>
      </c>
      <c r="H2064" s="150" t="str">
        <f t="shared" si="195"/>
        <v/>
      </c>
      <c r="I2064" s="432"/>
      <c r="S2064" s="146" t="str">
        <f t="shared" si="196"/>
        <v/>
      </c>
    </row>
    <row r="2065" spans="1:19" x14ac:dyDescent="0.45">
      <c r="A2065" s="144" t="str">
        <f t="shared" si="197"/>
        <v/>
      </c>
      <c r="B2065" s="143" t="str">
        <f t="shared" si="198"/>
        <v/>
      </c>
      <c r="C2065" s="143" t="str">
        <f>IF(A2065="","",IF(COUNTIF($B$2:B2064,B2065)&gt;0,"⚠ DUPLICATE","OK"))</f>
        <v/>
      </c>
      <c r="D2065" s="146" t="str">
        <f>IF($A2065="","",IF(ISNA(_xlfn.XLOOKUP(TRIM($A2065),MASTER_Workers!$B$2:$B$474,MASTER_Workers!$B$2:$B$600)),"Master Missing","OK"))</f>
        <v/>
      </c>
      <c r="E2065" s="146" t="str">
        <f>IF(A2065="","",IF(COUNTIF(Month_Engine!B:B,TRIM(J2065))&gt;0,"OK","Missing"))</f>
        <v/>
      </c>
      <c r="F2065" s="146" t="str">
        <f t="shared" si="199"/>
        <v/>
      </c>
      <c r="G2065" s="146" t="str">
        <f t="shared" si="200"/>
        <v/>
      </c>
      <c r="H2065" s="150" t="str">
        <f t="shared" si="195"/>
        <v/>
      </c>
      <c r="I2065" s="432"/>
      <c r="S2065" s="146" t="str">
        <f t="shared" si="196"/>
        <v/>
      </c>
    </row>
    <row r="2066" spans="1:19" x14ac:dyDescent="0.45">
      <c r="A2066" s="144" t="str">
        <f t="shared" si="197"/>
        <v/>
      </c>
      <c r="B2066" s="143" t="str">
        <f t="shared" si="198"/>
        <v/>
      </c>
      <c r="C2066" s="143" t="str">
        <f>IF(A2066="","",IF(COUNTIF($B$2:B2065,B2066)&gt;0,"⚠ DUPLICATE","OK"))</f>
        <v/>
      </c>
      <c r="D2066" s="146" t="str">
        <f>IF($A2066="","",IF(ISNA(_xlfn.XLOOKUP(TRIM($A2066),MASTER_Workers!$B$2:$B$474,MASTER_Workers!$B$2:$B$600)),"Master Missing","OK"))</f>
        <v/>
      </c>
      <c r="E2066" s="146" t="str">
        <f>IF(A2066="","",IF(COUNTIF(Month_Engine!B:B,TRIM(J2066))&gt;0,"OK","Missing"))</f>
        <v/>
      </c>
      <c r="F2066" s="146" t="str">
        <f t="shared" si="199"/>
        <v/>
      </c>
      <c r="G2066" s="146" t="str">
        <f t="shared" si="200"/>
        <v/>
      </c>
      <c r="H2066" s="150" t="str">
        <f t="shared" si="195"/>
        <v/>
      </c>
      <c r="I2066" s="432"/>
      <c r="S2066" s="146" t="str">
        <f t="shared" si="196"/>
        <v/>
      </c>
    </row>
    <row r="2067" spans="1:19" x14ac:dyDescent="0.45">
      <c r="A2067" s="144" t="str">
        <f t="shared" si="197"/>
        <v/>
      </c>
      <c r="B2067" s="143" t="str">
        <f t="shared" si="198"/>
        <v/>
      </c>
      <c r="C2067" s="143" t="str">
        <f>IF(A2067="","",IF(COUNTIF($B$2:B2066,B2067)&gt;0,"⚠ DUPLICATE","OK"))</f>
        <v/>
      </c>
      <c r="D2067" s="146" t="str">
        <f>IF($A2067="","",IF(ISNA(_xlfn.XLOOKUP(TRIM($A2067),MASTER_Workers!$B$2:$B$474,MASTER_Workers!$B$2:$B$600)),"Master Missing","OK"))</f>
        <v/>
      </c>
      <c r="E2067" s="146" t="str">
        <f>IF(A2067="","",IF(COUNTIF(Month_Engine!B:B,TRIM(J2067))&gt;0,"OK","Missing"))</f>
        <v/>
      </c>
      <c r="F2067" s="146" t="str">
        <f t="shared" si="199"/>
        <v/>
      </c>
      <c r="G2067" s="146" t="str">
        <f t="shared" si="200"/>
        <v/>
      </c>
      <c r="H2067" s="150" t="str">
        <f t="shared" si="195"/>
        <v/>
      </c>
      <c r="I2067" s="432"/>
      <c r="S2067" s="146" t="str">
        <f t="shared" si="196"/>
        <v/>
      </c>
    </row>
    <row r="2068" spans="1:19" x14ac:dyDescent="0.45">
      <c r="A2068" s="144" t="str">
        <f t="shared" si="197"/>
        <v/>
      </c>
      <c r="B2068" s="143" t="str">
        <f t="shared" si="198"/>
        <v/>
      </c>
      <c r="C2068" s="143" t="str">
        <f>IF(A2068="","",IF(COUNTIF($B$2:B2067,B2068)&gt;0,"⚠ DUPLICATE","OK"))</f>
        <v/>
      </c>
      <c r="D2068" s="146" t="str">
        <f>IF($A2068="","",IF(ISNA(_xlfn.XLOOKUP(TRIM($A2068),MASTER_Workers!$B$2:$B$474,MASTER_Workers!$B$2:$B$600)),"Master Missing","OK"))</f>
        <v/>
      </c>
      <c r="E2068" s="146" t="str">
        <f>IF(A2068="","",IF(COUNTIF(Month_Engine!B:B,TRIM(J2068))&gt;0,"OK","Missing"))</f>
        <v/>
      </c>
      <c r="F2068" s="146" t="str">
        <f t="shared" si="199"/>
        <v/>
      </c>
      <c r="G2068" s="146" t="str">
        <f t="shared" si="200"/>
        <v/>
      </c>
      <c r="H2068" s="150" t="str">
        <f t="shared" si="195"/>
        <v/>
      </c>
      <c r="I2068" s="432"/>
      <c r="S2068" s="146" t="str">
        <f t="shared" si="196"/>
        <v/>
      </c>
    </row>
    <row r="2069" spans="1:19" x14ac:dyDescent="0.45">
      <c r="A2069" s="144" t="str">
        <f t="shared" si="197"/>
        <v/>
      </c>
      <c r="B2069" s="143" t="str">
        <f t="shared" si="198"/>
        <v/>
      </c>
      <c r="C2069" s="143" t="str">
        <f>IF(A2069="","",IF(COUNTIF($B$2:B2068,B2069)&gt;0,"⚠ DUPLICATE","OK"))</f>
        <v/>
      </c>
      <c r="D2069" s="146" t="str">
        <f>IF($A2069="","",IF(ISNA(_xlfn.XLOOKUP(TRIM($A2069),MASTER_Workers!$B$2:$B$474,MASTER_Workers!$B$2:$B$600)),"Master Missing","OK"))</f>
        <v/>
      </c>
      <c r="E2069" s="146" t="str">
        <f>IF(A2069="","",IF(COUNTIF(Month_Engine!B:B,TRIM(J2069))&gt;0,"OK","Missing"))</f>
        <v/>
      </c>
      <c r="F2069" s="146" t="str">
        <f t="shared" si="199"/>
        <v/>
      </c>
      <c r="G2069" s="146" t="str">
        <f t="shared" si="200"/>
        <v/>
      </c>
      <c r="H2069" s="150" t="str">
        <f t="shared" si="195"/>
        <v/>
      </c>
      <c r="I2069" s="432"/>
      <c r="S2069" s="146" t="str">
        <f t="shared" si="196"/>
        <v/>
      </c>
    </row>
    <row r="2070" spans="1:19" x14ac:dyDescent="0.45">
      <c r="A2070" s="144" t="str">
        <f t="shared" si="197"/>
        <v/>
      </c>
      <c r="B2070" s="143" t="str">
        <f t="shared" si="198"/>
        <v/>
      </c>
      <c r="C2070" s="143" t="str">
        <f>IF(A2070="","",IF(COUNTIF($B$2:B2069,B2070)&gt;0,"⚠ DUPLICATE","OK"))</f>
        <v/>
      </c>
      <c r="D2070" s="146" t="str">
        <f>IF($A2070="","",IF(ISNA(_xlfn.XLOOKUP(TRIM($A2070),MASTER_Workers!$B$2:$B$474,MASTER_Workers!$B$2:$B$600)),"Master Missing","OK"))</f>
        <v/>
      </c>
      <c r="E2070" s="146" t="str">
        <f>IF(A2070="","",IF(COUNTIF(Month_Engine!B:B,TRIM(J2070))&gt;0,"OK","Missing"))</f>
        <v/>
      </c>
      <c r="F2070" s="146" t="str">
        <f t="shared" si="199"/>
        <v/>
      </c>
      <c r="G2070" s="146" t="str">
        <f t="shared" si="200"/>
        <v/>
      </c>
      <c r="H2070" s="150" t="str">
        <f t="shared" si="195"/>
        <v/>
      </c>
      <c r="I2070" s="432"/>
      <c r="S2070" s="146" t="str">
        <f t="shared" si="196"/>
        <v/>
      </c>
    </row>
    <row r="2071" spans="1:19" x14ac:dyDescent="0.45">
      <c r="A2071" s="144" t="str">
        <f t="shared" si="197"/>
        <v/>
      </c>
      <c r="B2071" s="143" t="str">
        <f t="shared" si="198"/>
        <v/>
      </c>
      <c r="C2071" s="143" t="str">
        <f>IF(A2071="","",IF(COUNTIF($B$2:B2070,B2071)&gt;0,"⚠ DUPLICATE","OK"))</f>
        <v/>
      </c>
      <c r="D2071" s="146" t="str">
        <f>IF($A2071="","",IF(ISNA(_xlfn.XLOOKUP(TRIM($A2071),MASTER_Workers!$B$2:$B$474,MASTER_Workers!$B$2:$B$600)),"Master Missing","OK"))</f>
        <v/>
      </c>
      <c r="E2071" s="146" t="str">
        <f>IF(A2071="","",IF(COUNTIF(Month_Engine!B:B,TRIM(J2071))&gt;0,"OK","Missing"))</f>
        <v/>
      </c>
      <c r="F2071" s="146" t="str">
        <f t="shared" si="199"/>
        <v/>
      </c>
      <c r="G2071" s="146" t="str">
        <f t="shared" si="200"/>
        <v/>
      </c>
      <c r="H2071" s="150" t="str">
        <f t="shared" si="195"/>
        <v/>
      </c>
      <c r="I2071" s="432"/>
      <c r="S2071" s="146" t="str">
        <f t="shared" si="196"/>
        <v/>
      </c>
    </row>
    <row r="2072" spans="1:19" x14ac:dyDescent="0.45">
      <c r="A2072" s="144" t="str">
        <f t="shared" si="197"/>
        <v/>
      </c>
      <c r="B2072" s="143" t="str">
        <f t="shared" si="198"/>
        <v/>
      </c>
      <c r="C2072" s="143" t="str">
        <f>IF(A2072="","",IF(COUNTIF($B$2:B2071,B2072)&gt;0,"⚠ DUPLICATE","OK"))</f>
        <v/>
      </c>
      <c r="D2072" s="146" t="str">
        <f>IF($A2072="","",IF(ISNA(_xlfn.XLOOKUP(TRIM($A2072),MASTER_Workers!$B$2:$B$474,MASTER_Workers!$B$2:$B$600)),"Master Missing","OK"))</f>
        <v/>
      </c>
      <c r="E2072" s="146" t="str">
        <f>IF(A2072="","",IF(COUNTIF(Month_Engine!B:B,TRIM(J2072))&gt;0,"OK","Missing"))</f>
        <v/>
      </c>
      <c r="F2072" s="146" t="str">
        <f t="shared" si="199"/>
        <v/>
      </c>
      <c r="G2072" s="146" t="str">
        <f t="shared" si="200"/>
        <v/>
      </c>
      <c r="H2072" s="150" t="str">
        <f t="shared" si="195"/>
        <v/>
      </c>
      <c r="I2072" s="432"/>
      <c r="S2072" s="146" t="str">
        <f t="shared" si="196"/>
        <v/>
      </c>
    </row>
    <row r="2073" spans="1:19" x14ac:dyDescent="0.45">
      <c r="A2073" s="144" t="str">
        <f t="shared" si="197"/>
        <v/>
      </c>
      <c r="B2073" s="143" t="str">
        <f t="shared" si="198"/>
        <v/>
      </c>
      <c r="C2073" s="143" t="str">
        <f>IF(A2073="","",IF(COUNTIF($B$2:B2072,B2073)&gt;0,"⚠ DUPLICATE","OK"))</f>
        <v/>
      </c>
      <c r="D2073" s="146" t="str">
        <f>IF($A2073="","",IF(ISNA(_xlfn.XLOOKUP(TRIM($A2073),MASTER_Workers!$B$2:$B$474,MASTER_Workers!$B$2:$B$600)),"Master Missing","OK"))</f>
        <v/>
      </c>
      <c r="E2073" s="146" t="str">
        <f>IF(A2073="","",IF(COUNTIF(Month_Engine!B:B,TRIM(J2073))&gt;0,"OK","Missing"))</f>
        <v/>
      </c>
      <c r="F2073" s="146" t="str">
        <f t="shared" si="199"/>
        <v/>
      </c>
      <c r="G2073" s="146" t="str">
        <f t="shared" si="200"/>
        <v/>
      </c>
      <c r="H2073" s="150" t="str">
        <f t="shared" si="195"/>
        <v/>
      </c>
      <c r="I2073" s="432"/>
      <c r="S2073" s="146" t="str">
        <f t="shared" si="196"/>
        <v/>
      </c>
    </row>
    <row r="2074" spans="1:19" x14ac:dyDescent="0.45">
      <c r="A2074" s="144" t="str">
        <f t="shared" si="197"/>
        <v/>
      </c>
      <c r="B2074" s="143" t="str">
        <f t="shared" si="198"/>
        <v/>
      </c>
      <c r="C2074" s="143" t="str">
        <f>IF(A2074="","",IF(COUNTIF($B$2:B2073,B2074)&gt;0,"⚠ DUPLICATE","OK"))</f>
        <v/>
      </c>
      <c r="D2074" s="146" t="str">
        <f>IF($A2074="","",IF(ISNA(_xlfn.XLOOKUP(TRIM($A2074),MASTER_Workers!$B$2:$B$474,MASTER_Workers!$B$2:$B$600)),"Master Missing","OK"))</f>
        <v/>
      </c>
      <c r="E2074" s="146" t="str">
        <f>IF(A2074="","",IF(COUNTIF(Month_Engine!B:B,TRIM(J2074))&gt;0,"OK","Missing"))</f>
        <v/>
      </c>
      <c r="F2074" s="146" t="str">
        <f t="shared" si="199"/>
        <v/>
      </c>
      <c r="G2074" s="146" t="str">
        <f t="shared" si="200"/>
        <v/>
      </c>
      <c r="H2074" s="150" t="str">
        <f t="shared" si="195"/>
        <v/>
      </c>
      <c r="I2074" s="432"/>
      <c r="S2074" s="146" t="str">
        <f t="shared" si="196"/>
        <v/>
      </c>
    </row>
    <row r="2075" spans="1:19" x14ac:dyDescent="0.45">
      <c r="A2075" s="144" t="str">
        <f t="shared" si="197"/>
        <v/>
      </c>
      <c r="B2075" s="143" t="str">
        <f t="shared" si="198"/>
        <v/>
      </c>
      <c r="C2075" s="143" t="str">
        <f>IF(A2075="","",IF(COUNTIF($B$2:B2074,B2075)&gt;0,"⚠ DUPLICATE","OK"))</f>
        <v/>
      </c>
      <c r="D2075" s="146" t="str">
        <f>IF($A2075="","",IF(ISNA(_xlfn.XLOOKUP(TRIM($A2075),MASTER_Workers!$B$2:$B$474,MASTER_Workers!$B$2:$B$600)),"Master Missing","OK"))</f>
        <v/>
      </c>
      <c r="E2075" s="146" t="str">
        <f>IF(A2075="","",IF(COUNTIF(Month_Engine!B:B,TRIM(J2075))&gt;0,"OK","Missing"))</f>
        <v/>
      </c>
      <c r="F2075" s="146" t="str">
        <f t="shared" si="199"/>
        <v/>
      </c>
      <c r="G2075" s="146" t="str">
        <f t="shared" si="200"/>
        <v/>
      </c>
      <c r="H2075" s="150" t="str">
        <f t="shared" si="195"/>
        <v/>
      </c>
      <c r="I2075" s="432"/>
      <c r="S2075" s="146" t="str">
        <f t="shared" si="196"/>
        <v/>
      </c>
    </row>
    <row r="2076" spans="1:19" x14ac:dyDescent="0.45">
      <c r="A2076" s="144" t="str">
        <f t="shared" si="197"/>
        <v/>
      </c>
      <c r="B2076" s="143" t="str">
        <f t="shared" si="198"/>
        <v/>
      </c>
      <c r="C2076" s="143" t="str">
        <f>IF(A2076="","",IF(COUNTIF($B$2:B2075,B2076)&gt;0,"⚠ DUPLICATE","OK"))</f>
        <v/>
      </c>
      <c r="D2076" s="146" t="str">
        <f>IF($A2076="","",IF(ISNA(_xlfn.XLOOKUP(TRIM($A2076),MASTER_Workers!$B$2:$B$474,MASTER_Workers!$B$2:$B$600)),"Master Missing","OK"))</f>
        <v/>
      </c>
      <c r="E2076" s="146" t="str">
        <f>IF(A2076="","",IF(COUNTIF(Month_Engine!B:B,TRIM(J2076))&gt;0,"OK","Missing"))</f>
        <v/>
      </c>
      <c r="F2076" s="146" t="str">
        <f t="shared" si="199"/>
        <v/>
      </c>
      <c r="G2076" s="146" t="str">
        <f t="shared" si="200"/>
        <v/>
      </c>
      <c r="H2076" s="150" t="str">
        <f t="shared" si="195"/>
        <v/>
      </c>
      <c r="I2076" s="432"/>
      <c r="S2076" s="146" t="str">
        <f t="shared" si="196"/>
        <v/>
      </c>
    </row>
    <row r="2077" spans="1:19" x14ac:dyDescent="0.45">
      <c r="A2077" s="144" t="str">
        <f t="shared" si="197"/>
        <v/>
      </c>
      <c r="B2077" s="143" t="str">
        <f t="shared" si="198"/>
        <v/>
      </c>
      <c r="C2077" s="143" t="str">
        <f>IF(A2077="","",IF(COUNTIF($B$2:B2076,B2077)&gt;0,"⚠ DUPLICATE","OK"))</f>
        <v/>
      </c>
      <c r="D2077" s="146" t="str">
        <f>IF($A2077="","",IF(ISNA(_xlfn.XLOOKUP(TRIM($A2077),MASTER_Workers!$B$2:$B$474,MASTER_Workers!$B$2:$B$600)),"Master Missing","OK"))</f>
        <v/>
      </c>
      <c r="E2077" s="146" t="str">
        <f>IF(A2077="","",IF(COUNTIF(Month_Engine!B:B,TRIM(J2077))&gt;0,"OK","Missing"))</f>
        <v/>
      </c>
      <c r="F2077" s="146" t="str">
        <f t="shared" si="199"/>
        <v/>
      </c>
      <c r="G2077" s="146" t="str">
        <f t="shared" si="200"/>
        <v/>
      </c>
      <c r="H2077" s="150" t="str">
        <f t="shared" si="195"/>
        <v/>
      </c>
      <c r="I2077" s="432"/>
      <c r="S2077" s="146" t="str">
        <f t="shared" si="196"/>
        <v/>
      </c>
    </row>
    <row r="2078" spans="1:19" x14ac:dyDescent="0.45">
      <c r="A2078" s="144" t="str">
        <f t="shared" si="197"/>
        <v/>
      </c>
      <c r="B2078" s="143" t="str">
        <f t="shared" si="198"/>
        <v/>
      </c>
      <c r="C2078" s="143" t="str">
        <f>IF(A2078="","",IF(COUNTIF($B$2:B2077,B2078)&gt;0,"⚠ DUPLICATE","OK"))</f>
        <v/>
      </c>
      <c r="D2078" s="146" t="str">
        <f>IF($A2078="","",IF(ISNA(_xlfn.XLOOKUP(TRIM($A2078),MASTER_Workers!$B$2:$B$474,MASTER_Workers!$B$2:$B$600)),"Master Missing","OK"))</f>
        <v/>
      </c>
      <c r="E2078" s="146" t="str">
        <f>IF(A2078="","",IF(COUNTIF(Month_Engine!B:B,TRIM(J2078))&gt;0,"OK","Missing"))</f>
        <v/>
      </c>
      <c r="F2078" s="146" t="str">
        <f t="shared" si="199"/>
        <v/>
      </c>
      <c r="G2078" s="146" t="str">
        <f t="shared" si="200"/>
        <v/>
      </c>
      <c r="H2078" s="150" t="str">
        <f t="shared" si="195"/>
        <v/>
      </c>
      <c r="I2078" s="432"/>
      <c r="S2078" s="146" t="str">
        <f t="shared" si="196"/>
        <v/>
      </c>
    </row>
    <row r="2079" spans="1:19" x14ac:dyDescent="0.45">
      <c r="A2079" s="144" t="str">
        <f t="shared" si="197"/>
        <v/>
      </c>
      <c r="B2079" s="143" t="str">
        <f t="shared" si="198"/>
        <v/>
      </c>
      <c r="C2079" s="143" t="str">
        <f>IF(A2079="","",IF(COUNTIF($B$2:B2078,B2079)&gt;0,"⚠ DUPLICATE","OK"))</f>
        <v/>
      </c>
      <c r="D2079" s="146" t="str">
        <f>IF($A2079="","",IF(ISNA(_xlfn.XLOOKUP(TRIM($A2079),MASTER_Workers!$B$2:$B$474,MASTER_Workers!$B$2:$B$600)),"Master Missing","OK"))</f>
        <v/>
      </c>
      <c r="E2079" s="146" t="str">
        <f>IF(A2079="","",IF(COUNTIF(Month_Engine!B:B,TRIM(J2079))&gt;0,"OK","Missing"))</f>
        <v/>
      </c>
      <c r="F2079" s="146" t="str">
        <f t="shared" si="199"/>
        <v/>
      </c>
      <c r="G2079" s="146" t="str">
        <f t="shared" si="200"/>
        <v/>
      </c>
      <c r="H2079" s="150" t="str">
        <f t="shared" si="195"/>
        <v/>
      </c>
      <c r="I2079" s="432"/>
      <c r="S2079" s="146" t="str">
        <f t="shared" si="196"/>
        <v/>
      </c>
    </row>
    <row r="2080" spans="1:19" x14ac:dyDescent="0.45">
      <c r="A2080" s="144" t="str">
        <f t="shared" si="197"/>
        <v/>
      </c>
      <c r="B2080" s="143" t="str">
        <f t="shared" si="198"/>
        <v/>
      </c>
      <c r="C2080" s="143" t="str">
        <f>IF(A2080="","",IF(COUNTIF($B$2:B2079,B2080)&gt;0,"⚠ DUPLICATE","OK"))</f>
        <v/>
      </c>
      <c r="D2080" s="146" t="str">
        <f>IF($A2080="","",IF(ISNA(_xlfn.XLOOKUP(TRIM($A2080),MASTER_Workers!$B$2:$B$474,MASTER_Workers!$B$2:$B$600)),"Master Missing","OK"))</f>
        <v/>
      </c>
      <c r="E2080" s="146" t="str">
        <f>IF(A2080="","",IF(COUNTIF(Month_Engine!B:B,TRIM(J2080))&gt;0,"OK","Missing"))</f>
        <v/>
      </c>
      <c r="F2080" s="146" t="str">
        <f t="shared" si="199"/>
        <v/>
      </c>
      <c r="G2080" s="146" t="str">
        <f t="shared" si="200"/>
        <v/>
      </c>
      <c r="H2080" s="150" t="str">
        <f t="shared" si="195"/>
        <v/>
      </c>
      <c r="I2080" s="432"/>
      <c r="S2080" s="146" t="str">
        <f t="shared" si="196"/>
        <v/>
      </c>
    </row>
    <row r="2081" spans="1:19" x14ac:dyDescent="0.45">
      <c r="A2081" s="144" t="str">
        <f t="shared" si="197"/>
        <v/>
      </c>
      <c r="B2081" s="143" t="str">
        <f t="shared" si="198"/>
        <v/>
      </c>
      <c r="C2081" s="143" t="str">
        <f>IF(A2081="","",IF(COUNTIF($B$2:B2080,B2081)&gt;0,"⚠ DUPLICATE","OK"))</f>
        <v/>
      </c>
      <c r="D2081" s="146" t="str">
        <f>IF($A2081="","",IF(ISNA(_xlfn.XLOOKUP(TRIM($A2081),MASTER_Workers!$B$2:$B$474,MASTER_Workers!$B$2:$B$600)),"Master Missing","OK"))</f>
        <v/>
      </c>
      <c r="E2081" s="146" t="str">
        <f>IF(A2081="","",IF(COUNTIF(Month_Engine!B:B,TRIM(J2081))&gt;0,"OK","Missing"))</f>
        <v/>
      </c>
      <c r="F2081" s="146" t="str">
        <f t="shared" si="199"/>
        <v/>
      </c>
      <c r="G2081" s="146" t="str">
        <f t="shared" si="200"/>
        <v/>
      </c>
      <c r="H2081" s="150" t="str">
        <f t="shared" si="195"/>
        <v/>
      </c>
      <c r="I2081" s="432"/>
      <c r="S2081" s="146" t="str">
        <f t="shared" si="196"/>
        <v/>
      </c>
    </row>
    <row r="2082" spans="1:19" x14ac:dyDescent="0.45">
      <c r="A2082" s="144" t="str">
        <f t="shared" si="197"/>
        <v/>
      </c>
      <c r="B2082" s="143" t="str">
        <f t="shared" si="198"/>
        <v/>
      </c>
      <c r="C2082" s="143" t="str">
        <f>IF(A2082="","",IF(COUNTIF($B$2:B2081,B2082)&gt;0,"⚠ DUPLICATE","OK"))</f>
        <v/>
      </c>
      <c r="D2082" s="146" t="str">
        <f>IF($A2082="","",IF(ISNA(_xlfn.XLOOKUP(TRIM($A2082),MASTER_Workers!$B$2:$B$474,MASTER_Workers!$B$2:$B$600)),"Master Missing","OK"))</f>
        <v/>
      </c>
      <c r="E2082" s="146" t="str">
        <f>IF(A2082="","",IF(COUNTIF(Month_Engine!B:B,TRIM(J2082))&gt;0,"OK","Missing"))</f>
        <v/>
      </c>
      <c r="F2082" s="146" t="str">
        <f t="shared" si="199"/>
        <v/>
      </c>
      <c r="G2082" s="146" t="str">
        <f t="shared" si="200"/>
        <v/>
      </c>
      <c r="H2082" s="150" t="str">
        <f t="shared" si="195"/>
        <v/>
      </c>
      <c r="I2082" s="432"/>
      <c r="S2082" s="146" t="str">
        <f t="shared" si="196"/>
        <v/>
      </c>
    </row>
    <row r="2083" spans="1:19" x14ac:dyDescent="0.45">
      <c r="A2083" s="144" t="str">
        <f t="shared" si="197"/>
        <v/>
      </c>
      <c r="B2083" s="143" t="str">
        <f t="shared" si="198"/>
        <v/>
      </c>
      <c r="C2083" s="143" t="str">
        <f>IF(A2083="","",IF(COUNTIF($B$2:B2082,B2083)&gt;0,"⚠ DUPLICATE","OK"))</f>
        <v/>
      </c>
      <c r="D2083" s="146" t="str">
        <f>IF($A2083="","",IF(ISNA(_xlfn.XLOOKUP(TRIM($A2083),MASTER_Workers!$B$2:$B$474,MASTER_Workers!$B$2:$B$600)),"Master Missing","OK"))</f>
        <v/>
      </c>
      <c r="E2083" s="146" t="str">
        <f>IF(A2083="","",IF(COUNTIF(Month_Engine!B:B,TRIM(J2083))&gt;0,"OK","Missing"))</f>
        <v/>
      </c>
      <c r="F2083" s="146" t="str">
        <f t="shared" si="199"/>
        <v/>
      </c>
      <c r="G2083" s="146" t="str">
        <f t="shared" si="200"/>
        <v/>
      </c>
      <c r="H2083" s="150" t="str">
        <f t="shared" si="195"/>
        <v/>
      </c>
      <c r="I2083" s="432"/>
      <c r="S2083" s="146" t="str">
        <f t="shared" si="196"/>
        <v/>
      </c>
    </row>
    <row r="2084" spans="1:19" x14ac:dyDescent="0.45">
      <c r="A2084" s="144" t="str">
        <f t="shared" si="197"/>
        <v/>
      </c>
      <c r="B2084" s="143" t="str">
        <f t="shared" si="198"/>
        <v/>
      </c>
      <c r="C2084" s="143" t="str">
        <f>IF(A2084="","",IF(COUNTIF($B$2:B2083,B2084)&gt;0,"⚠ DUPLICATE","OK"))</f>
        <v/>
      </c>
      <c r="D2084" s="146" t="str">
        <f>IF($A2084="","",IF(ISNA(_xlfn.XLOOKUP(TRIM($A2084),MASTER_Workers!$B$2:$B$474,MASTER_Workers!$B$2:$B$600)),"Master Missing","OK"))</f>
        <v/>
      </c>
      <c r="E2084" s="146" t="str">
        <f>IF(A2084="","",IF(COUNTIF(Month_Engine!B:B,TRIM(J2084))&gt;0,"OK","Missing"))</f>
        <v/>
      </c>
      <c r="F2084" s="146" t="str">
        <f t="shared" si="199"/>
        <v/>
      </c>
      <c r="G2084" s="146" t="str">
        <f t="shared" si="200"/>
        <v/>
      </c>
      <c r="H2084" s="150" t="str">
        <f t="shared" si="195"/>
        <v/>
      </c>
      <c r="I2084" s="432"/>
      <c r="S2084" s="146" t="str">
        <f t="shared" si="196"/>
        <v/>
      </c>
    </row>
    <row r="2085" spans="1:19" x14ac:dyDescent="0.45">
      <c r="A2085" s="144" t="str">
        <f t="shared" si="197"/>
        <v/>
      </c>
      <c r="B2085" s="143" t="str">
        <f t="shared" si="198"/>
        <v/>
      </c>
      <c r="C2085" s="143" t="str">
        <f>IF(A2085="","",IF(COUNTIF($B$2:B2084,B2085)&gt;0,"⚠ DUPLICATE","OK"))</f>
        <v/>
      </c>
      <c r="D2085" s="146" t="str">
        <f>IF($A2085="","",IF(ISNA(_xlfn.XLOOKUP(TRIM($A2085),MASTER_Workers!$B$2:$B$474,MASTER_Workers!$B$2:$B$600)),"Master Missing","OK"))</f>
        <v/>
      </c>
      <c r="E2085" s="146" t="str">
        <f>IF(A2085="","",IF(COUNTIF(Month_Engine!B:B,TRIM(J2085))&gt;0,"OK","Missing"))</f>
        <v/>
      </c>
      <c r="F2085" s="146" t="str">
        <f t="shared" si="199"/>
        <v/>
      </c>
      <c r="G2085" s="146" t="str">
        <f t="shared" si="200"/>
        <v/>
      </c>
      <c r="H2085" s="150" t="str">
        <f t="shared" si="195"/>
        <v/>
      </c>
      <c r="I2085" s="432"/>
      <c r="S2085" s="146" t="str">
        <f t="shared" si="196"/>
        <v/>
      </c>
    </row>
    <row r="2086" spans="1:19" x14ac:dyDescent="0.45">
      <c r="A2086" s="144" t="str">
        <f t="shared" si="197"/>
        <v/>
      </c>
      <c r="B2086" s="143" t="str">
        <f t="shared" si="198"/>
        <v/>
      </c>
      <c r="C2086" s="143" t="str">
        <f>IF(A2086="","",IF(COUNTIF($B$2:B2085,B2086)&gt;0,"⚠ DUPLICATE","OK"))</f>
        <v/>
      </c>
      <c r="D2086" s="146" t="str">
        <f>IF($A2086="","",IF(ISNA(_xlfn.XLOOKUP(TRIM($A2086),MASTER_Workers!$B$2:$B$474,MASTER_Workers!$B$2:$B$600)),"Master Missing","OK"))</f>
        <v/>
      </c>
      <c r="E2086" s="146" t="str">
        <f>IF(A2086="","",IF(COUNTIF(Month_Engine!B:B,TRIM(J2086))&gt;0,"OK","Missing"))</f>
        <v/>
      </c>
      <c r="F2086" s="146" t="str">
        <f t="shared" si="199"/>
        <v/>
      </c>
      <c r="G2086" s="146" t="str">
        <f t="shared" si="200"/>
        <v/>
      </c>
      <c r="H2086" s="150" t="str">
        <f t="shared" si="195"/>
        <v/>
      </c>
      <c r="I2086" s="432"/>
      <c r="S2086" s="146" t="str">
        <f t="shared" si="196"/>
        <v/>
      </c>
    </row>
    <row r="2087" spans="1:19" x14ac:dyDescent="0.45">
      <c r="A2087" s="144" t="str">
        <f t="shared" si="197"/>
        <v/>
      </c>
      <c r="B2087" s="143" t="str">
        <f t="shared" si="198"/>
        <v/>
      </c>
      <c r="C2087" s="143" t="str">
        <f>IF(A2087="","",IF(COUNTIF($B$2:B2086,B2087)&gt;0,"⚠ DUPLICATE","OK"))</f>
        <v/>
      </c>
      <c r="D2087" s="146" t="str">
        <f>IF($A2087="","",IF(ISNA(_xlfn.XLOOKUP(TRIM($A2087),MASTER_Workers!$B$2:$B$474,MASTER_Workers!$B$2:$B$600)),"Master Missing","OK"))</f>
        <v/>
      </c>
      <c r="E2087" s="146" t="str">
        <f>IF(A2087="","",IF(COUNTIF(Month_Engine!B:B,TRIM(J2087))&gt;0,"OK","Missing"))</f>
        <v/>
      </c>
      <c r="F2087" s="146" t="str">
        <f t="shared" si="199"/>
        <v/>
      </c>
      <c r="G2087" s="146" t="str">
        <f t="shared" si="200"/>
        <v/>
      </c>
      <c r="H2087" s="150" t="str">
        <f t="shared" si="195"/>
        <v/>
      </c>
      <c r="I2087" s="432"/>
      <c r="S2087" s="146" t="str">
        <f t="shared" si="196"/>
        <v/>
      </c>
    </row>
    <row r="2088" spans="1:19" x14ac:dyDescent="0.45">
      <c r="A2088" s="144" t="str">
        <f t="shared" si="197"/>
        <v/>
      </c>
      <c r="B2088" s="143" t="str">
        <f t="shared" si="198"/>
        <v/>
      </c>
      <c r="C2088" s="143" t="str">
        <f>IF(A2088="","",IF(COUNTIF($B$2:B2087,B2088)&gt;0,"⚠ DUPLICATE","OK"))</f>
        <v/>
      </c>
      <c r="D2088" s="146" t="str">
        <f>IF($A2088="","",IF(ISNA(_xlfn.XLOOKUP(TRIM($A2088),MASTER_Workers!$B$2:$B$474,MASTER_Workers!$B$2:$B$600)),"Master Missing","OK"))</f>
        <v/>
      </c>
      <c r="E2088" s="146" t="str">
        <f>IF(A2088="","",IF(COUNTIF(Month_Engine!B:B,TRIM(J2088))&gt;0,"OK","Missing"))</f>
        <v/>
      </c>
      <c r="F2088" s="146" t="str">
        <f t="shared" si="199"/>
        <v/>
      </c>
      <c r="G2088" s="146" t="str">
        <f t="shared" si="200"/>
        <v/>
      </c>
      <c r="H2088" s="150" t="str">
        <f t="shared" si="195"/>
        <v/>
      </c>
      <c r="I2088" s="432"/>
      <c r="S2088" s="146" t="str">
        <f t="shared" si="196"/>
        <v/>
      </c>
    </row>
    <row r="2089" spans="1:19" x14ac:dyDescent="0.45">
      <c r="A2089" s="144" t="str">
        <f t="shared" si="197"/>
        <v/>
      </c>
      <c r="B2089" s="143" t="str">
        <f t="shared" si="198"/>
        <v/>
      </c>
      <c r="C2089" s="143" t="str">
        <f>IF(A2089="","",IF(COUNTIF($B$2:B2088,B2089)&gt;0,"⚠ DUPLICATE","OK"))</f>
        <v/>
      </c>
      <c r="D2089" s="146" t="str">
        <f>IF($A2089="","",IF(ISNA(_xlfn.XLOOKUP(TRIM($A2089),MASTER_Workers!$B$2:$B$474,MASTER_Workers!$B$2:$B$600)),"Master Missing","OK"))</f>
        <v/>
      </c>
      <c r="E2089" s="146" t="str">
        <f>IF(A2089="","",IF(COUNTIF(Month_Engine!B:B,TRIM(J2089))&gt;0,"OK","Missing"))</f>
        <v/>
      </c>
      <c r="F2089" s="146" t="str">
        <f t="shared" si="199"/>
        <v/>
      </c>
      <c r="G2089" s="146" t="str">
        <f t="shared" si="200"/>
        <v/>
      </c>
      <c r="H2089" s="150" t="str">
        <f t="shared" si="195"/>
        <v/>
      </c>
      <c r="I2089" s="432"/>
      <c r="S2089" s="146" t="str">
        <f t="shared" si="196"/>
        <v/>
      </c>
    </row>
    <row r="2090" spans="1:19" x14ac:dyDescent="0.45">
      <c r="A2090" s="144" t="str">
        <f t="shared" si="197"/>
        <v/>
      </c>
      <c r="B2090" s="143" t="str">
        <f t="shared" si="198"/>
        <v/>
      </c>
      <c r="C2090" s="143" t="str">
        <f>IF(A2090="","",IF(COUNTIF($B$2:B2089,B2090)&gt;0,"⚠ DUPLICATE","OK"))</f>
        <v/>
      </c>
      <c r="D2090" s="146" t="str">
        <f>IF($A2090="","",IF(ISNA(_xlfn.XLOOKUP(TRIM($A2090),MASTER_Workers!$B$2:$B$474,MASTER_Workers!$B$2:$B$600)),"Master Missing","OK"))</f>
        <v/>
      </c>
      <c r="E2090" s="146" t="str">
        <f>IF(A2090="","",IF(COUNTIF(Month_Engine!B:B,TRIM(J2090))&gt;0,"OK","Missing"))</f>
        <v/>
      </c>
      <c r="F2090" s="146" t="str">
        <f t="shared" si="199"/>
        <v/>
      </c>
      <c r="G2090" s="146" t="str">
        <f t="shared" si="200"/>
        <v/>
      </c>
      <c r="H2090" s="150" t="str">
        <f t="shared" si="195"/>
        <v/>
      </c>
      <c r="I2090" s="432"/>
      <c r="S2090" s="146" t="str">
        <f t="shared" si="196"/>
        <v/>
      </c>
    </row>
    <row r="2091" spans="1:19" x14ac:dyDescent="0.45">
      <c r="A2091" s="144" t="str">
        <f t="shared" si="197"/>
        <v/>
      </c>
      <c r="B2091" s="143" t="str">
        <f t="shared" si="198"/>
        <v/>
      </c>
      <c r="C2091" s="143" t="str">
        <f>IF(A2091="","",IF(COUNTIF($B$2:B2090,B2091)&gt;0,"⚠ DUPLICATE","OK"))</f>
        <v/>
      </c>
      <c r="D2091" s="146" t="str">
        <f>IF($A2091="","",IF(ISNA(_xlfn.XLOOKUP(TRIM($A2091),MASTER_Workers!$B$2:$B$474,MASTER_Workers!$B$2:$B$600)),"Master Missing","OK"))</f>
        <v/>
      </c>
      <c r="E2091" s="146" t="str">
        <f>IF(A2091="","",IF(COUNTIF(Month_Engine!B:B,TRIM(J2091))&gt;0,"OK","Missing"))</f>
        <v/>
      </c>
      <c r="F2091" s="146" t="str">
        <f t="shared" si="199"/>
        <v/>
      </c>
      <c r="G2091" s="146" t="str">
        <f t="shared" si="200"/>
        <v/>
      </c>
      <c r="H2091" s="150" t="str">
        <f t="shared" si="195"/>
        <v/>
      </c>
      <c r="I2091" s="432"/>
      <c r="S2091" s="146" t="str">
        <f t="shared" si="196"/>
        <v/>
      </c>
    </row>
    <row r="2092" spans="1:19" x14ac:dyDescent="0.45">
      <c r="A2092" s="144" t="str">
        <f t="shared" si="197"/>
        <v/>
      </c>
      <c r="B2092" s="143" t="str">
        <f t="shared" si="198"/>
        <v/>
      </c>
      <c r="C2092" s="143" t="str">
        <f>IF(A2092="","",IF(COUNTIF($B$2:B2091,B2092)&gt;0,"⚠ DUPLICATE","OK"))</f>
        <v/>
      </c>
      <c r="D2092" s="146" t="str">
        <f>IF($A2092="","",IF(ISNA(_xlfn.XLOOKUP(TRIM($A2092),MASTER_Workers!$B$2:$B$474,MASTER_Workers!$B$2:$B$600)),"Master Missing","OK"))</f>
        <v/>
      </c>
      <c r="E2092" s="146" t="str">
        <f>IF(A2092="","",IF(COUNTIF(Month_Engine!B:B,TRIM(J2092))&gt;0,"OK","Missing"))</f>
        <v/>
      </c>
      <c r="F2092" s="146" t="str">
        <f t="shared" si="199"/>
        <v/>
      </c>
      <c r="G2092" s="146" t="str">
        <f t="shared" si="200"/>
        <v/>
      </c>
      <c r="H2092" s="150" t="str">
        <f t="shared" si="195"/>
        <v/>
      </c>
      <c r="I2092" s="432"/>
      <c r="S2092" s="146" t="str">
        <f t="shared" si="196"/>
        <v/>
      </c>
    </row>
    <row r="2093" spans="1:19" x14ac:dyDescent="0.45">
      <c r="A2093" s="144" t="str">
        <f t="shared" si="197"/>
        <v/>
      </c>
      <c r="B2093" s="143" t="str">
        <f t="shared" si="198"/>
        <v/>
      </c>
      <c r="C2093" s="143" t="str">
        <f>IF(A2093="","",IF(COUNTIF($B$2:B2092,B2093)&gt;0,"⚠ DUPLICATE","OK"))</f>
        <v/>
      </c>
      <c r="D2093" s="146" t="str">
        <f>IF($A2093="","",IF(ISNA(_xlfn.XLOOKUP(TRIM($A2093),MASTER_Workers!$B$2:$B$474,MASTER_Workers!$B$2:$B$600)),"Master Missing","OK"))</f>
        <v/>
      </c>
      <c r="E2093" s="146" t="str">
        <f>IF(A2093="","",IF(COUNTIF(Month_Engine!B:B,TRIM(J2093))&gt;0,"OK","Missing"))</f>
        <v/>
      </c>
      <c r="F2093" s="146" t="str">
        <f t="shared" si="199"/>
        <v/>
      </c>
      <c r="G2093" s="146" t="str">
        <f t="shared" si="200"/>
        <v/>
      </c>
      <c r="H2093" s="150" t="str">
        <f t="shared" si="195"/>
        <v/>
      </c>
      <c r="I2093" s="432"/>
      <c r="S2093" s="146" t="str">
        <f t="shared" si="196"/>
        <v/>
      </c>
    </row>
    <row r="2094" spans="1:19" x14ac:dyDescent="0.45">
      <c r="A2094" s="144" t="str">
        <f t="shared" si="197"/>
        <v/>
      </c>
      <c r="B2094" s="143" t="str">
        <f t="shared" si="198"/>
        <v/>
      </c>
      <c r="C2094" s="143" t="str">
        <f>IF(A2094="","",IF(COUNTIF($B$2:B2093,B2094)&gt;0,"⚠ DUPLICATE","OK"))</f>
        <v/>
      </c>
      <c r="D2094" s="146" t="str">
        <f>IF($A2094="","",IF(ISNA(_xlfn.XLOOKUP(TRIM($A2094),MASTER_Workers!$B$2:$B$474,MASTER_Workers!$B$2:$B$600)),"Master Missing","OK"))</f>
        <v/>
      </c>
      <c r="E2094" s="146" t="str">
        <f>IF(A2094="","",IF(COUNTIF(Month_Engine!B:B,TRIM(J2094))&gt;0,"OK","Missing"))</f>
        <v/>
      </c>
      <c r="F2094" s="146" t="str">
        <f t="shared" si="199"/>
        <v/>
      </c>
      <c r="G2094" s="146" t="str">
        <f t="shared" si="200"/>
        <v/>
      </c>
      <c r="H2094" s="150" t="str">
        <f t="shared" si="195"/>
        <v/>
      </c>
      <c r="I2094" s="432"/>
      <c r="S2094" s="146" t="str">
        <f t="shared" si="196"/>
        <v/>
      </c>
    </row>
    <row r="2095" spans="1:19" x14ac:dyDescent="0.45">
      <c r="A2095" s="144" t="str">
        <f t="shared" si="197"/>
        <v/>
      </c>
      <c r="B2095" s="143" t="str">
        <f t="shared" si="198"/>
        <v/>
      </c>
      <c r="C2095" s="143" t="str">
        <f>IF(A2095="","",IF(COUNTIF($B$2:B2094,B2095)&gt;0,"⚠ DUPLICATE","OK"))</f>
        <v/>
      </c>
      <c r="D2095" s="146" t="str">
        <f>IF($A2095="","",IF(ISNA(_xlfn.XLOOKUP(TRIM($A2095),MASTER_Workers!$B$2:$B$474,MASTER_Workers!$B$2:$B$600)),"Master Missing","OK"))</f>
        <v/>
      </c>
      <c r="E2095" s="146" t="str">
        <f>IF(A2095="","",IF(COUNTIF(Month_Engine!B:B,TRIM(J2095))&gt;0,"OK","Missing"))</f>
        <v/>
      </c>
      <c r="F2095" s="146" t="str">
        <f t="shared" si="199"/>
        <v/>
      </c>
      <c r="G2095" s="146" t="str">
        <f t="shared" si="200"/>
        <v/>
      </c>
      <c r="H2095" s="150" t="str">
        <f t="shared" si="195"/>
        <v/>
      </c>
      <c r="I2095" s="432"/>
      <c r="S2095" s="146" t="str">
        <f t="shared" si="196"/>
        <v/>
      </c>
    </row>
    <row r="2096" spans="1:19" x14ac:dyDescent="0.45">
      <c r="A2096" s="144" t="str">
        <f t="shared" si="197"/>
        <v/>
      </c>
      <c r="B2096" s="143" t="str">
        <f t="shared" si="198"/>
        <v/>
      </c>
      <c r="C2096" s="143" t="str">
        <f>IF(A2096="","",IF(COUNTIF($B$2:B2095,B2096)&gt;0,"⚠ DUPLICATE","OK"))</f>
        <v/>
      </c>
      <c r="D2096" s="146" t="str">
        <f>IF($A2096="","",IF(ISNA(_xlfn.XLOOKUP(TRIM($A2096),MASTER_Workers!$B$2:$B$474,MASTER_Workers!$B$2:$B$600)),"Master Missing","OK"))</f>
        <v/>
      </c>
      <c r="E2096" s="146" t="str">
        <f>IF(A2096="","",IF(COUNTIF(Month_Engine!B:B,TRIM(J2096))&gt;0,"OK","Missing"))</f>
        <v/>
      </c>
      <c r="F2096" s="146" t="str">
        <f t="shared" si="199"/>
        <v/>
      </c>
      <c r="G2096" s="146" t="str">
        <f t="shared" si="200"/>
        <v/>
      </c>
      <c r="H2096" s="150" t="str">
        <f t="shared" si="195"/>
        <v/>
      </c>
      <c r="I2096" s="432"/>
      <c r="S2096" s="146" t="str">
        <f t="shared" si="196"/>
        <v/>
      </c>
    </row>
    <row r="2097" spans="1:19" x14ac:dyDescent="0.45">
      <c r="A2097" s="144" t="str">
        <f t="shared" si="197"/>
        <v/>
      </c>
      <c r="B2097" s="143" t="str">
        <f t="shared" si="198"/>
        <v/>
      </c>
      <c r="C2097" s="143" t="str">
        <f>IF(A2097="","",IF(COUNTIF($B$2:B2096,B2097)&gt;0,"⚠ DUPLICATE","OK"))</f>
        <v/>
      </c>
      <c r="D2097" s="146" t="str">
        <f>IF($A2097="","",IF(ISNA(_xlfn.XLOOKUP(TRIM($A2097),MASTER_Workers!$B$2:$B$474,MASTER_Workers!$B$2:$B$600)),"Master Missing","OK"))</f>
        <v/>
      </c>
      <c r="E2097" s="146" t="str">
        <f>IF(A2097="","",IF(COUNTIF(Month_Engine!B:B,TRIM(J2097))&gt;0,"OK","Missing"))</f>
        <v/>
      </c>
      <c r="F2097" s="146" t="str">
        <f t="shared" si="199"/>
        <v/>
      </c>
      <c r="G2097" s="146" t="str">
        <f t="shared" si="200"/>
        <v/>
      </c>
      <c r="H2097" s="150" t="str">
        <f t="shared" si="195"/>
        <v/>
      </c>
      <c r="I2097" s="432"/>
      <c r="S2097" s="146" t="str">
        <f t="shared" si="196"/>
        <v/>
      </c>
    </row>
    <row r="2098" spans="1:19" x14ac:dyDescent="0.45">
      <c r="A2098" s="144" t="str">
        <f t="shared" si="197"/>
        <v/>
      </c>
      <c r="B2098" s="143" t="str">
        <f t="shared" si="198"/>
        <v/>
      </c>
      <c r="C2098" s="143" t="str">
        <f>IF(A2098="","",IF(COUNTIF($B$2:B2097,B2098)&gt;0,"⚠ DUPLICATE","OK"))</f>
        <v/>
      </c>
      <c r="D2098" s="146" t="str">
        <f>IF($A2098="","",IF(ISNA(_xlfn.XLOOKUP(TRIM($A2098),MASTER_Workers!$B$2:$B$474,MASTER_Workers!$B$2:$B$600)),"Master Missing","OK"))</f>
        <v/>
      </c>
      <c r="E2098" s="146" t="str">
        <f>IF(A2098="","",IF(COUNTIF(Month_Engine!B:B,TRIM(J2098))&gt;0,"OK","Missing"))</f>
        <v/>
      </c>
      <c r="F2098" s="146" t="str">
        <f t="shared" si="199"/>
        <v/>
      </c>
      <c r="G2098" s="146" t="str">
        <f t="shared" si="200"/>
        <v/>
      </c>
      <c r="H2098" s="150" t="str">
        <f t="shared" si="195"/>
        <v/>
      </c>
      <c r="I2098" s="432"/>
      <c r="S2098" s="146" t="str">
        <f t="shared" si="196"/>
        <v/>
      </c>
    </row>
    <row r="2099" spans="1:19" x14ac:dyDescent="0.45">
      <c r="A2099" s="144" t="str">
        <f t="shared" si="197"/>
        <v/>
      </c>
      <c r="B2099" s="143" t="str">
        <f t="shared" si="198"/>
        <v/>
      </c>
      <c r="C2099" s="143" t="str">
        <f>IF(A2099="","",IF(COUNTIF($B$2:B2098,B2099)&gt;0,"⚠ DUPLICATE","OK"))</f>
        <v/>
      </c>
      <c r="D2099" s="146" t="str">
        <f>IF($A2099="","",IF(ISNA(_xlfn.XLOOKUP(TRIM($A2099),MASTER_Workers!$B$2:$B$474,MASTER_Workers!$B$2:$B$600)),"Master Missing","OK"))</f>
        <v/>
      </c>
      <c r="E2099" s="146" t="str">
        <f>IF(A2099="","",IF(COUNTIF(Month_Engine!B:B,TRIM(J2099))&gt;0,"OK","Missing"))</f>
        <v/>
      </c>
      <c r="F2099" s="146" t="str">
        <f t="shared" si="199"/>
        <v/>
      </c>
      <c r="G2099" s="146" t="str">
        <f t="shared" si="200"/>
        <v/>
      </c>
      <c r="H2099" s="150" t="str">
        <f t="shared" si="195"/>
        <v/>
      </c>
      <c r="I2099" s="432"/>
      <c r="S2099" s="146" t="str">
        <f t="shared" si="196"/>
        <v/>
      </c>
    </row>
    <row r="2100" spans="1:19" x14ac:dyDescent="0.45">
      <c r="A2100" s="144" t="str">
        <f t="shared" si="197"/>
        <v/>
      </c>
      <c r="B2100" s="143" t="str">
        <f t="shared" si="198"/>
        <v/>
      </c>
      <c r="C2100" s="143" t="str">
        <f>IF(A2100="","",IF(COUNTIF($B$2:B2099,B2100)&gt;0,"⚠ DUPLICATE","OK"))</f>
        <v/>
      </c>
      <c r="D2100" s="146" t="str">
        <f>IF($A2100="","",IF(ISNA(_xlfn.XLOOKUP(TRIM($A2100),MASTER_Workers!$B$2:$B$474,MASTER_Workers!$B$2:$B$600)),"Master Missing","OK"))</f>
        <v/>
      </c>
      <c r="E2100" s="146" t="str">
        <f>IF(A2100="","",IF(COUNTIF(Month_Engine!B:B,TRIM(J2100))&gt;0,"OK","Missing"))</f>
        <v/>
      </c>
      <c r="F2100" s="146" t="str">
        <f t="shared" si="199"/>
        <v/>
      </c>
      <c r="G2100" s="146" t="str">
        <f t="shared" si="200"/>
        <v/>
      </c>
      <c r="H2100" s="150" t="str">
        <f t="shared" si="195"/>
        <v/>
      </c>
      <c r="I2100" s="432"/>
      <c r="S2100" s="146" t="str">
        <f t="shared" si="196"/>
        <v/>
      </c>
    </row>
    <row r="2101" spans="1:19" x14ac:dyDescent="0.45">
      <c r="A2101" s="144" t="str">
        <f t="shared" si="197"/>
        <v/>
      </c>
      <c r="B2101" s="143" t="str">
        <f t="shared" si="198"/>
        <v/>
      </c>
      <c r="C2101" s="143" t="str">
        <f>IF(A2101="","",IF(COUNTIF($B$2:B2100,B2101)&gt;0,"⚠ DUPLICATE","OK"))</f>
        <v/>
      </c>
      <c r="D2101" s="146" t="str">
        <f>IF($A2101="","",IF(ISNA(_xlfn.XLOOKUP(TRIM($A2101),MASTER_Workers!$B$2:$B$474,MASTER_Workers!$B$2:$B$600)),"Master Missing","OK"))</f>
        <v/>
      </c>
      <c r="E2101" s="146" t="str">
        <f>IF(A2101="","",IF(COUNTIF(Month_Engine!B:B,TRIM(J2101))&gt;0,"OK","Missing"))</f>
        <v/>
      </c>
      <c r="F2101" s="146" t="str">
        <f t="shared" si="199"/>
        <v/>
      </c>
      <c r="G2101" s="146" t="str">
        <f t="shared" si="200"/>
        <v/>
      </c>
      <c r="H2101" s="150" t="str">
        <f t="shared" si="195"/>
        <v/>
      </c>
      <c r="I2101" s="432"/>
      <c r="S2101" s="146" t="str">
        <f t="shared" si="196"/>
        <v/>
      </c>
    </row>
    <row r="2102" spans="1:19" x14ac:dyDescent="0.45">
      <c r="A2102" s="144" t="str">
        <f t="shared" si="197"/>
        <v/>
      </c>
      <c r="B2102" s="143" t="str">
        <f t="shared" si="198"/>
        <v/>
      </c>
      <c r="C2102" s="143" t="str">
        <f>IF(A2102="","",IF(COUNTIF($B$2:B2101,B2102)&gt;0,"⚠ DUPLICATE","OK"))</f>
        <v/>
      </c>
      <c r="D2102" s="146" t="str">
        <f>IF($A2102="","",IF(ISNA(_xlfn.XLOOKUP(TRIM($A2102),MASTER_Workers!$B$2:$B$474,MASTER_Workers!$B$2:$B$600)),"Master Missing","OK"))</f>
        <v/>
      </c>
      <c r="E2102" s="146" t="str">
        <f>IF(A2102="","",IF(COUNTIF(Month_Engine!B:B,TRIM(J2102))&gt;0,"OK","Missing"))</f>
        <v/>
      </c>
      <c r="F2102" s="146" t="str">
        <f t="shared" si="199"/>
        <v/>
      </c>
      <c r="G2102" s="146" t="str">
        <f t="shared" si="200"/>
        <v/>
      </c>
      <c r="H2102" s="150" t="str">
        <f t="shared" si="195"/>
        <v/>
      </c>
      <c r="I2102" s="432"/>
      <c r="S2102" s="146" t="str">
        <f t="shared" si="196"/>
        <v/>
      </c>
    </row>
    <row r="2103" spans="1:19" x14ac:dyDescent="0.45">
      <c r="A2103" s="144" t="str">
        <f t="shared" si="197"/>
        <v/>
      </c>
      <c r="B2103" s="143" t="str">
        <f t="shared" si="198"/>
        <v/>
      </c>
      <c r="C2103" s="143" t="str">
        <f>IF(A2103="","",IF(COUNTIF($B$2:B2102,B2103)&gt;0,"⚠ DUPLICATE","OK"))</f>
        <v/>
      </c>
      <c r="D2103" s="146" t="str">
        <f>IF($A2103="","",IF(ISNA(_xlfn.XLOOKUP(TRIM($A2103),MASTER_Workers!$B$2:$B$474,MASTER_Workers!$B$2:$B$600)),"Master Missing","OK"))</f>
        <v/>
      </c>
      <c r="E2103" s="146" t="str">
        <f>IF(A2103="","",IF(COUNTIF(Month_Engine!B:B,TRIM(J2103))&gt;0,"OK","Missing"))</f>
        <v/>
      </c>
      <c r="F2103" s="146" t="str">
        <f t="shared" si="199"/>
        <v/>
      </c>
      <c r="G2103" s="146" t="str">
        <f t="shared" si="200"/>
        <v/>
      </c>
      <c r="H2103" s="150" t="str">
        <f t="shared" si="195"/>
        <v/>
      </c>
      <c r="I2103" s="432"/>
      <c r="S2103" s="146" t="str">
        <f t="shared" si="196"/>
        <v/>
      </c>
    </row>
    <row r="2104" spans="1:19" x14ac:dyDescent="0.45">
      <c r="A2104" s="144" t="str">
        <f t="shared" si="197"/>
        <v/>
      </c>
      <c r="B2104" s="143" t="str">
        <f t="shared" si="198"/>
        <v/>
      </c>
      <c r="C2104" s="143" t="str">
        <f>IF(A2104="","",IF(COUNTIF($B$2:B2103,B2104)&gt;0,"⚠ DUPLICATE","OK"))</f>
        <v/>
      </c>
      <c r="D2104" s="146" t="str">
        <f>IF($A2104="","",IF(ISNA(_xlfn.XLOOKUP(TRIM($A2104),MASTER_Workers!$B$2:$B$474,MASTER_Workers!$B$2:$B$600)),"Master Missing","OK"))</f>
        <v/>
      </c>
      <c r="E2104" s="146" t="str">
        <f>IF(A2104="","",IF(COUNTIF(Month_Engine!B:B,TRIM(J2104))&gt;0,"OK","Missing"))</f>
        <v/>
      </c>
      <c r="F2104" s="146" t="str">
        <f t="shared" si="199"/>
        <v/>
      </c>
      <c r="G2104" s="146" t="str">
        <f t="shared" si="200"/>
        <v/>
      </c>
      <c r="H2104" s="150" t="str">
        <f t="shared" si="195"/>
        <v/>
      </c>
      <c r="I2104" s="432"/>
      <c r="S2104" s="146" t="str">
        <f t="shared" si="196"/>
        <v/>
      </c>
    </row>
    <row r="2105" spans="1:19" x14ac:dyDescent="0.45">
      <c r="A2105" s="144" t="str">
        <f t="shared" si="197"/>
        <v/>
      </c>
      <c r="B2105" s="143" t="str">
        <f t="shared" si="198"/>
        <v/>
      </c>
      <c r="C2105" s="143" t="str">
        <f>IF(A2105="","",IF(COUNTIF($B$2:B2104,B2105)&gt;0,"⚠ DUPLICATE","OK"))</f>
        <v/>
      </c>
      <c r="D2105" s="146" t="str">
        <f>IF($A2105="","",IF(ISNA(_xlfn.XLOOKUP(TRIM($A2105),MASTER_Workers!$B$2:$B$474,MASTER_Workers!$B$2:$B$600)),"Master Missing","OK"))</f>
        <v/>
      </c>
      <c r="E2105" s="146" t="str">
        <f>IF(A2105="","",IF(COUNTIF(Month_Engine!B:B,TRIM(J2105))&gt;0,"OK","Missing"))</f>
        <v/>
      </c>
      <c r="F2105" s="146" t="str">
        <f t="shared" si="199"/>
        <v/>
      </c>
      <c r="G2105" s="146" t="str">
        <f t="shared" si="200"/>
        <v/>
      </c>
      <c r="H2105" s="150" t="str">
        <f t="shared" si="195"/>
        <v/>
      </c>
      <c r="I2105" s="432"/>
      <c r="S2105" s="146" t="str">
        <f t="shared" si="196"/>
        <v/>
      </c>
    </row>
    <row r="2106" spans="1:19" x14ac:dyDescent="0.45">
      <c r="A2106" s="144" t="str">
        <f t="shared" si="197"/>
        <v/>
      </c>
      <c r="B2106" s="143" t="str">
        <f t="shared" si="198"/>
        <v/>
      </c>
      <c r="C2106" s="143" t="str">
        <f>IF(A2106="","",IF(COUNTIF($B$2:B2105,B2106)&gt;0,"⚠ DUPLICATE","OK"))</f>
        <v/>
      </c>
      <c r="D2106" s="146" t="str">
        <f>IF($A2106="","",IF(ISNA(_xlfn.XLOOKUP(TRIM($A2106),MASTER_Workers!$B$2:$B$474,MASTER_Workers!$B$2:$B$600)),"Master Missing","OK"))</f>
        <v/>
      </c>
      <c r="E2106" s="146" t="str">
        <f>IF(A2106="","",IF(COUNTIF(Month_Engine!B:B,TRIM(J2106))&gt;0,"OK","Missing"))</f>
        <v/>
      </c>
      <c r="F2106" s="146" t="str">
        <f t="shared" si="199"/>
        <v/>
      </c>
      <c r="G2106" s="146" t="str">
        <f t="shared" si="200"/>
        <v/>
      </c>
      <c r="H2106" s="150" t="str">
        <f t="shared" si="195"/>
        <v/>
      </c>
      <c r="I2106" s="432"/>
      <c r="S2106" s="146" t="str">
        <f t="shared" si="196"/>
        <v/>
      </c>
    </row>
    <row r="2107" spans="1:19" x14ac:dyDescent="0.45">
      <c r="A2107" s="144" t="str">
        <f t="shared" si="197"/>
        <v/>
      </c>
      <c r="B2107" s="143" t="str">
        <f t="shared" si="198"/>
        <v/>
      </c>
      <c r="C2107" s="143" t="str">
        <f>IF(A2107="","",IF(COUNTIF($B$2:B2106,B2107)&gt;0,"⚠ DUPLICATE","OK"))</f>
        <v/>
      </c>
      <c r="D2107" s="146" t="str">
        <f>IF($A2107="","",IF(ISNA(_xlfn.XLOOKUP(TRIM($A2107),MASTER_Workers!$B$2:$B$474,MASTER_Workers!$B$2:$B$600)),"Master Missing","OK"))</f>
        <v/>
      </c>
      <c r="E2107" s="146" t="str">
        <f>IF(A2107="","",IF(COUNTIF(Month_Engine!B:B,TRIM(J2107))&gt;0,"OK","Missing"))</f>
        <v/>
      </c>
      <c r="F2107" s="146" t="str">
        <f t="shared" si="199"/>
        <v/>
      </c>
      <c r="G2107" s="146" t="str">
        <f t="shared" si="200"/>
        <v/>
      </c>
      <c r="H2107" s="150" t="str">
        <f t="shared" si="195"/>
        <v/>
      </c>
      <c r="I2107" s="432"/>
      <c r="S2107" s="146" t="str">
        <f t="shared" si="196"/>
        <v/>
      </c>
    </row>
    <row r="2108" spans="1:19" x14ac:dyDescent="0.45">
      <c r="A2108" s="144" t="str">
        <f t="shared" si="197"/>
        <v/>
      </c>
      <c r="B2108" s="143" t="str">
        <f t="shared" si="198"/>
        <v/>
      </c>
      <c r="C2108" s="143" t="str">
        <f>IF(A2108="","",IF(COUNTIF($B$2:B2107,B2108)&gt;0,"⚠ DUPLICATE","OK"))</f>
        <v/>
      </c>
      <c r="D2108" s="146" t="str">
        <f>IF($A2108="","",IF(ISNA(_xlfn.XLOOKUP(TRIM($A2108),MASTER_Workers!$B$2:$B$474,MASTER_Workers!$B$2:$B$600)),"Master Missing","OK"))</f>
        <v/>
      </c>
      <c r="E2108" s="146" t="str">
        <f>IF(A2108="","",IF(COUNTIF(Month_Engine!B:B,TRIM(J2108))&gt;0,"OK","Missing"))</f>
        <v/>
      </c>
      <c r="F2108" s="146" t="str">
        <f t="shared" si="199"/>
        <v/>
      </c>
      <c r="G2108" s="146" t="str">
        <f t="shared" si="200"/>
        <v/>
      </c>
      <c r="H2108" s="150" t="str">
        <f t="shared" si="195"/>
        <v/>
      </c>
      <c r="I2108" s="432"/>
      <c r="S2108" s="146" t="str">
        <f t="shared" si="196"/>
        <v/>
      </c>
    </row>
    <row r="2109" spans="1:19" x14ac:dyDescent="0.45">
      <c r="A2109" s="144" t="str">
        <f t="shared" si="197"/>
        <v/>
      </c>
      <c r="B2109" s="143" t="str">
        <f t="shared" si="198"/>
        <v/>
      </c>
      <c r="C2109" s="143" t="str">
        <f>IF(A2109="","",IF(COUNTIF($B$2:B2108,B2109)&gt;0,"⚠ DUPLICATE","OK"))</f>
        <v/>
      </c>
      <c r="D2109" s="146" t="str">
        <f>IF($A2109="","",IF(ISNA(_xlfn.XLOOKUP(TRIM($A2109),MASTER_Workers!$B$2:$B$474,MASTER_Workers!$B$2:$B$600)),"Master Missing","OK"))</f>
        <v/>
      </c>
      <c r="E2109" s="146" t="str">
        <f>IF(A2109="","",IF(COUNTIF(Month_Engine!B:B,TRIM(J2109))&gt;0,"OK","Missing"))</f>
        <v/>
      </c>
      <c r="F2109" s="146" t="str">
        <f t="shared" si="199"/>
        <v/>
      </c>
      <c r="G2109" s="146" t="str">
        <f t="shared" si="200"/>
        <v/>
      </c>
      <c r="H2109" s="150" t="str">
        <f t="shared" si="195"/>
        <v/>
      </c>
      <c r="I2109" s="432"/>
      <c r="S2109" s="146" t="str">
        <f t="shared" si="196"/>
        <v/>
      </c>
    </row>
    <row r="2110" spans="1:19" x14ac:dyDescent="0.45">
      <c r="A2110" s="144" t="str">
        <f t="shared" si="197"/>
        <v/>
      </c>
      <c r="B2110" s="143" t="str">
        <f t="shared" si="198"/>
        <v/>
      </c>
      <c r="C2110" s="143" t="str">
        <f>IF(A2110="","",IF(COUNTIF($B$2:B2109,B2110)&gt;0,"⚠ DUPLICATE","OK"))</f>
        <v/>
      </c>
      <c r="D2110" s="146" t="str">
        <f>IF($A2110="","",IF(ISNA(_xlfn.XLOOKUP(TRIM($A2110),MASTER_Workers!$B$2:$B$474,MASTER_Workers!$B$2:$B$600)),"Master Missing","OK"))</f>
        <v/>
      </c>
      <c r="E2110" s="146" t="str">
        <f>IF(A2110="","",IF(COUNTIF(Month_Engine!B:B,TRIM(J2110))&gt;0,"OK","Missing"))</f>
        <v/>
      </c>
      <c r="F2110" s="146" t="str">
        <f t="shared" si="199"/>
        <v/>
      </c>
      <c r="G2110" s="146" t="str">
        <f t="shared" si="200"/>
        <v/>
      </c>
      <c r="H2110" s="150" t="str">
        <f t="shared" si="195"/>
        <v/>
      </c>
      <c r="I2110" s="432"/>
      <c r="S2110" s="146" t="str">
        <f t="shared" si="196"/>
        <v/>
      </c>
    </row>
    <row r="2111" spans="1:19" x14ac:dyDescent="0.45">
      <c r="A2111" s="144" t="str">
        <f t="shared" si="197"/>
        <v/>
      </c>
      <c r="B2111" s="143" t="str">
        <f t="shared" si="198"/>
        <v/>
      </c>
      <c r="C2111" s="143" t="str">
        <f>IF(A2111="","",IF(COUNTIF($B$2:B2110,B2111)&gt;0,"⚠ DUPLICATE","OK"))</f>
        <v/>
      </c>
      <c r="D2111" s="146" t="str">
        <f>IF($A2111="","",IF(ISNA(_xlfn.XLOOKUP(TRIM($A2111),MASTER_Workers!$B$2:$B$474,MASTER_Workers!$B$2:$B$600)),"Master Missing","OK"))</f>
        <v/>
      </c>
      <c r="E2111" s="146" t="str">
        <f>IF(A2111="","",IF(COUNTIF(Month_Engine!B:B,TRIM(J2111))&gt;0,"OK","Missing"))</f>
        <v/>
      </c>
      <c r="F2111" s="146" t="str">
        <f t="shared" si="199"/>
        <v/>
      </c>
      <c r="G2111" s="146" t="str">
        <f t="shared" si="200"/>
        <v/>
      </c>
      <c r="H2111" s="150" t="str">
        <f t="shared" si="195"/>
        <v/>
      </c>
      <c r="I2111" s="432"/>
      <c r="S2111" s="146" t="str">
        <f t="shared" si="196"/>
        <v/>
      </c>
    </row>
    <row r="2112" spans="1:19" x14ac:dyDescent="0.45">
      <c r="A2112" s="144" t="str">
        <f t="shared" si="197"/>
        <v/>
      </c>
      <c r="B2112" s="143" t="str">
        <f t="shared" si="198"/>
        <v/>
      </c>
      <c r="C2112" s="143" t="str">
        <f>IF(A2112="","",IF(COUNTIF($B$2:B2111,B2112)&gt;0,"⚠ DUPLICATE","OK"))</f>
        <v/>
      </c>
      <c r="D2112" s="146" t="str">
        <f>IF($A2112="","",IF(ISNA(_xlfn.XLOOKUP(TRIM($A2112),MASTER_Workers!$B$2:$B$474,MASTER_Workers!$B$2:$B$600)),"Master Missing","OK"))</f>
        <v/>
      </c>
      <c r="E2112" s="146" t="str">
        <f>IF(A2112="","",IF(COUNTIF(Month_Engine!B:B,TRIM(J2112))&gt;0,"OK","Missing"))</f>
        <v/>
      </c>
      <c r="F2112" s="146" t="str">
        <f t="shared" si="199"/>
        <v/>
      </c>
      <c r="G2112" s="146" t="str">
        <f t="shared" si="200"/>
        <v/>
      </c>
      <c r="H2112" s="150" t="str">
        <f t="shared" si="195"/>
        <v/>
      </c>
      <c r="I2112" s="432"/>
      <c r="S2112" s="146" t="str">
        <f t="shared" si="196"/>
        <v/>
      </c>
    </row>
    <row r="2113" spans="1:19" x14ac:dyDescent="0.45">
      <c r="A2113" s="144" t="str">
        <f t="shared" si="197"/>
        <v/>
      </c>
      <c r="B2113" s="143" t="str">
        <f t="shared" si="198"/>
        <v/>
      </c>
      <c r="C2113" s="143" t="str">
        <f>IF(A2113="","",IF(COUNTIF($B$2:B2112,B2113)&gt;0,"⚠ DUPLICATE","OK"))</f>
        <v/>
      </c>
      <c r="D2113" s="146" t="str">
        <f>IF($A2113="","",IF(ISNA(_xlfn.XLOOKUP(TRIM($A2113),MASTER_Workers!$B$2:$B$474,MASTER_Workers!$B$2:$B$600)),"Master Missing","OK"))</f>
        <v/>
      </c>
      <c r="E2113" s="146" t="str">
        <f>IF(A2113="","",IF(COUNTIF(Month_Engine!B:B,TRIM(J2113))&gt;0,"OK","Missing"))</f>
        <v/>
      </c>
      <c r="F2113" s="146" t="str">
        <f t="shared" si="199"/>
        <v/>
      </c>
      <c r="G2113" s="146" t="str">
        <f t="shared" si="200"/>
        <v/>
      </c>
      <c r="H2113" s="150" t="str">
        <f t="shared" si="195"/>
        <v/>
      </c>
      <c r="I2113" s="432"/>
      <c r="S2113" s="146" t="str">
        <f t="shared" si="196"/>
        <v/>
      </c>
    </row>
    <row r="2114" spans="1:19" x14ac:dyDescent="0.45">
      <c r="A2114" s="144" t="str">
        <f t="shared" si="197"/>
        <v/>
      </c>
      <c r="B2114" s="143" t="str">
        <f t="shared" si="198"/>
        <v/>
      </c>
      <c r="C2114" s="143" t="str">
        <f>IF(A2114="","",IF(COUNTIF($B$2:B2113,B2114)&gt;0,"⚠ DUPLICATE","OK"))</f>
        <v/>
      </c>
      <c r="D2114" s="146" t="str">
        <f>IF($A2114="","",IF(ISNA(_xlfn.XLOOKUP(TRIM($A2114),MASTER_Workers!$B$2:$B$474,MASTER_Workers!$B$2:$B$600)),"Master Missing","OK"))</f>
        <v/>
      </c>
      <c r="E2114" s="146" t="str">
        <f>IF(A2114="","",IF(COUNTIF(Month_Engine!B:B,TRIM(J2114))&gt;0,"OK","Missing"))</f>
        <v/>
      </c>
      <c r="F2114" s="146" t="str">
        <f t="shared" si="199"/>
        <v/>
      </c>
      <c r="G2114" s="146" t="str">
        <f t="shared" si="200"/>
        <v/>
      </c>
      <c r="H2114" s="150" t="str">
        <f t="shared" si="195"/>
        <v/>
      </c>
      <c r="I2114" s="432"/>
      <c r="S2114" s="146" t="str">
        <f t="shared" si="196"/>
        <v/>
      </c>
    </row>
    <row r="2115" spans="1:19" x14ac:dyDescent="0.45">
      <c r="A2115" s="144" t="str">
        <f t="shared" si="197"/>
        <v/>
      </c>
      <c r="B2115" s="143" t="str">
        <f t="shared" si="198"/>
        <v/>
      </c>
      <c r="C2115" s="143" t="str">
        <f>IF(A2115="","",IF(COUNTIF($B$2:B2114,B2115)&gt;0,"⚠ DUPLICATE","OK"))</f>
        <v/>
      </c>
      <c r="D2115" s="146" t="str">
        <f>IF($A2115="","",IF(ISNA(_xlfn.XLOOKUP(TRIM($A2115),MASTER_Workers!$B$2:$B$474,MASTER_Workers!$B$2:$B$600)),"Master Missing","OK"))</f>
        <v/>
      </c>
      <c r="E2115" s="146" t="str">
        <f>IF(A2115="","",IF(COUNTIF(Month_Engine!B:B,TRIM(J2115))&gt;0,"OK","Missing"))</f>
        <v/>
      </c>
      <c r="F2115" s="146" t="str">
        <f t="shared" si="199"/>
        <v/>
      </c>
      <c r="G2115" s="146" t="str">
        <f t="shared" si="200"/>
        <v/>
      </c>
      <c r="H2115" s="150" t="str">
        <f t="shared" si="195"/>
        <v/>
      </c>
      <c r="I2115" s="432"/>
      <c r="S2115" s="146" t="str">
        <f t="shared" si="196"/>
        <v/>
      </c>
    </row>
    <row r="2116" spans="1:19" x14ac:dyDescent="0.45">
      <c r="A2116" s="144" t="str">
        <f t="shared" si="197"/>
        <v/>
      </c>
      <c r="B2116" s="143" t="str">
        <f t="shared" si="198"/>
        <v/>
      </c>
      <c r="C2116" s="143" t="str">
        <f>IF(A2116="","",IF(COUNTIF($B$2:B2115,B2116)&gt;0,"⚠ DUPLICATE","OK"))</f>
        <v/>
      </c>
      <c r="D2116" s="146" t="str">
        <f>IF($A2116="","",IF(ISNA(_xlfn.XLOOKUP(TRIM($A2116),MASTER_Workers!$B$2:$B$474,MASTER_Workers!$B$2:$B$600)),"Master Missing","OK"))</f>
        <v/>
      </c>
      <c r="E2116" s="146" t="str">
        <f>IF(A2116="","",IF(COUNTIF(Month_Engine!B:B,TRIM(J2116))&gt;0,"OK","Missing"))</f>
        <v/>
      </c>
      <c r="F2116" s="146" t="str">
        <f t="shared" si="199"/>
        <v/>
      </c>
      <c r="G2116" s="146" t="str">
        <f t="shared" si="200"/>
        <v/>
      </c>
      <c r="H2116" s="150" t="str">
        <f t="shared" ref="H2116:H2179" si="201">IF(A2116="","",IF(AND(C2116="OK",D2116="OK",E2116="OK",F2116=DAY(EOMONTH(I2116,0))),"OK","Mismatch"))</f>
        <v/>
      </c>
      <c r="I2116" s="432"/>
      <c r="S2116" s="146" t="str">
        <f t="shared" ref="S2116:S2179" si="202">IF(LEFT(A2116,6)="SV2PCO","Worker-SV2",
IF(LEFT(A2116,5)="SV2ST","Staff-SV2",
IF(LEFT(A2116,4)="SV2P","Worker-Com-SV2",
IF(LEFT(A2116,5)="SK1ST","Staff-1",
IF(LEFT(A2116,5)="SK3ST","Staff-3",
IF(LEFT(A2116,5)="SK1CW","Worker-1",
IF(LEFT(A2116,5)="SK3CW","Worker-3",
IF(LEFT(A2116,5)="SK1WK","Worker-Com-1",
IF(LEFT(A2116,5)="SK3WK","Worker-Com-3","")))))))))</f>
        <v/>
      </c>
    </row>
    <row r="2117" spans="1:19" x14ac:dyDescent="0.45">
      <c r="A2117" s="144" t="str">
        <f t="shared" ref="A2117:A2180" si="203">IF(J2117="","",TRIM(J2117))</f>
        <v/>
      </c>
      <c r="B2117" s="143" t="str">
        <f t="shared" ref="B2117:B2180" si="204">IF(A2117="","",TEXT(I2117,"MMMYYYY")&amp;"_"&amp;TRIM(J2117))</f>
        <v/>
      </c>
      <c r="C2117" s="143" t="str">
        <f>IF(A2117="","",IF(COUNTIF($B$2:B2116,B2117)&gt;0,"⚠ DUPLICATE","OK"))</f>
        <v/>
      </c>
      <c r="D2117" s="146" t="str">
        <f>IF($A2117="","",IF(ISNA(_xlfn.XLOOKUP(TRIM($A2117),MASTER_Workers!$B$2:$B$474,MASTER_Workers!$B$2:$B$600)),"Master Missing","OK"))</f>
        <v/>
      </c>
      <c r="E2117" s="146" t="str">
        <f>IF(A2117="","",IF(COUNTIF(Month_Engine!B:B,TRIM(J2117))&gt;0,"OK","Missing"))</f>
        <v/>
      </c>
      <c r="F2117" s="146" t="str">
        <f t="shared" ref="F2117:F2180" si="205">IF(A2117="","",SUM(L2117:Q2117))</f>
        <v/>
      </c>
      <c r="G2117" s="146" t="str">
        <f t="shared" si="200"/>
        <v/>
      </c>
      <c r="H2117" s="150" t="str">
        <f t="shared" si="201"/>
        <v/>
      </c>
      <c r="I2117" s="432"/>
      <c r="S2117" s="146" t="str">
        <f t="shared" si="202"/>
        <v/>
      </c>
    </row>
    <row r="2118" spans="1:19" x14ac:dyDescent="0.45">
      <c r="A2118" s="144" t="str">
        <f t="shared" si="203"/>
        <v/>
      </c>
      <c r="B2118" s="143" t="str">
        <f t="shared" si="204"/>
        <v/>
      </c>
      <c r="C2118" s="143" t="str">
        <f>IF(A2118="","",IF(COUNTIF($B$2:B2117,B2118)&gt;0,"⚠ DUPLICATE","OK"))</f>
        <v/>
      </c>
      <c r="D2118" s="146" t="str">
        <f>IF($A2118="","",IF(ISNA(_xlfn.XLOOKUP(TRIM($A2118),MASTER_Workers!$B$2:$B$474,MASTER_Workers!$B$2:$B$600)),"Master Missing","OK"))</f>
        <v/>
      </c>
      <c r="E2118" s="146" t="str">
        <f>IF(A2118="","",IF(COUNTIF(Month_Engine!B:B,TRIM(J2118))&gt;0,"OK","Missing"))</f>
        <v/>
      </c>
      <c r="F2118" s="146" t="str">
        <f t="shared" si="205"/>
        <v/>
      </c>
      <c r="G2118" s="146" t="str">
        <f t="shared" si="200"/>
        <v/>
      </c>
      <c r="H2118" s="150" t="str">
        <f t="shared" si="201"/>
        <v/>
      </c>
      <c r="I2118" s="432"/>
      <c r="S2118" s="146" t="str">
        <f t="shared" si="202"/>
        <v/>
      </c>
    </row>
    <row r="2119" spans="1:19" x14ac:dyDescent="0.45">
      <c r="A2119" s="144" t="str">
        <f t="shared" si="203"/>
        <v/>
      </c>
      <c r="B2119" s="143" t="str">
        <f t="shared" si="204"/>
        <v/>
      </c>
      <c r="C2119" s="143" t="str">
        <f>IF(A2119="","",IF(COUNTIF($B$2:B2118,B2119)&gt;0,"⚠ DUPLICATE","OK"))</f>
        <v/>
      </c>
      <c r="D2119" s="146" t="str">
        <f>IF($A2119="","",IF(ISNA(_xlfn.XLOOKUP(TRIM($A2119),MASTER_Workers!$B$2:$B$474,MASTER_Workers!$B$2:$B$600)),"Master Missing","OK"))</f>
        <v/>
      </c>
      <c r="E2119" s="146" t="str">
        <f>IF(A2119="","",IF(COUNTIF(Month_Engine!B:B,TRIM(J2119))&gt;0,"OK","Missing"))</f>
        <v/>
      </c>
      <c r="F2119" s="146" t="str">
        <f t="shared" si="205"/>
        <v/>
      </c>
      <c r="G2119" s="146" t="str">
        <f t="shared" si="200"/>
        <v/>
      </c>
      <c r="H2119" s="150" t="str">
        <f t="shared" si="201"/>
        <v/>
      </c>
      <c r="I2119" s="432"/>
      <c r="S2119" s="146" t="str">
        <f t="shared" si="202"/>
        <v/>
      </c>
    </row>
    <row r="2120" spans="1:19" x14ac:dyDescent="0.45">
      <c r="A2120" s="144" t="str">
        <f t="shared" si="203"/>
        <v/>
      </c>
      <c r="B2120" s="143" t="str">
        <f t="shared" si="204"/>
        <v/>
      </c>
      <c r="C2120" s="143" t="str">
        <f>IF(A2120="","",IF(COUNTIF($B$2:B2119,B2120)&gt;0,"⚠ DUPLICATE","OK"))</f>
        <v/>
      </c>
      <c r="D2120" s="146" t="str">
        <f>IF($A2120="","",IF(ISNA(_xlfn.XLOOKUP(TRIM($A2120),MASTER_Workers!$B$2:$B$474,MASTER_Workers!$B$2:$B$600)),"Master Missing","OK"))</f>
        <v/>
      </c>
      <c r="E2120" s="146" t="str">
        <f>IF(A2120="","",IF(COUNTIF(Month_Engine!B:B,TRIM(J2120))&gt;0,"OK","Missing"))</f>
        <v/>
      </c>
      <c r="F2120" s="146" t="str">
        <f t="shared" si="205"/>
        <v/>
      </c>
      <c r="G2120" s="146" t="str">
        <f t="shared" si="200"/>
        <v/>
      </c>
      <c r="H2120" s="150" t="str">
        <f t="shared" si="201"/>
        <v/>
      </c>
      <c r="I2120" s="432"/>
      <c r="S2120" s="146" t="str">
        <f t="shared" si="202"/>
        <v/>
      </c>
    </row>
    <row r="2121" spans="1:19" x14ac:dyDescent="0.45">
      <c r="A2121" s="144" t="str">
        <f t="shared" si="203"/>
        <v/>
      </c>
      <c r="B2121" s="143" t="str">
        <f t="shared" si="204"/>
        <v/>
      </c>
      <c r="C2121" s="143" t="str">
        <f>IF(A2121="","",IF(COUNTIF($B$2:B2120,B2121)&gt;0,"⚠ DUPLICATE","OK"))</f>
        <v/>
      </c>
      <c r="D2121" s="146" t="str">
        <f>IF($A2121="","",IF(ISNA(_xlfn.XLOOKUP(TRIM($A2121),MASTER_Workers!$B$2:$B$474,MASTER_Workers!$B$2:$B$600)),"Master Missing","OK"))</f>
        <v/>
      </c>
      <c r="E2121" s="146" t="str">
        <f>IF(A2121="","",IF(COUNTIF(Month_Engine!B:B,TRIM(J2121))&gt;0,"OK","Missing"))</f>
        <v/>
      </c>
      <c r="F2121" s="146" t="str">
        <f t="shared" si="205"/>
        <v/>
      </c>
      <c r="G2121" s="146" t="str">
        <f t="shared" si="200"/>
        <v/>
      </c>
      <c r="H2121" s="150" t="str">
        <f t="shared" si="201"/>
        <v/>
      </c>
      <c r="I2121" s="432"/>
      <c r="S2121" s="146" t="str">
        <f t="shared" si="202"/>
        <v/>
      </c>
    </row>
    <row r="2122" spans="1:19" x14ac:dyDescent="0.45">
      <c r="A2122" s="144" t="str">
        <f t="shared" si="203"/>
        <v/>
      </c>
      <c r="B2122" s="143" t="str">
        <f t="shared" si="204"/>
        <v/>
      </c>
      <c r="C2122" s="143" t="str">
        <f>IF(A2122="","",IF(COUNTIF($B$2:B2121,B2122)&gt;0,"⚠ DUPLICATE","OK"))</f>
        <v/>
      </c>
      <c r="D2122" s="146" t="str">
        <f>IF($A2122="","",IF(ISNA(_xlfn.XLOOKUP(TRIM($A2122),MASTER_Workers!$B$2:$B$474,MASTER_Workers!$B$2:$B$600)),"Master Missing","OK"))</f>
        <v/>
      </c>
      <c r="E2122" s="146" t="str">
        <f>IF(A2122="","",IF(COUNTIF(Month_Engine!B:B,TRIM(J2122))&gt;0,"OK","Missing"))</f>
        <v/>
      </c>
      <c r="F2122" s="146" t="str">
        <f t="shared" si="205"/>
        <v/>
      </c>
      <c r="G2122" s="146" t="str">
        <f t="shared" si="200"/>
        <v/>
      </c>
      <c r="H2122" s="150" t="str">
        <f t="shared" si="201"/>
        <v/>
      </c>
      <c r="I2122" s="432"/>
      <c r="S2122" s="146" t="str">
        <f t="shared" si="202"/>
        <v/>
      </c>
    </row>
    <row r="2123" spans="1:19" x14ac:dyDescent="0.45">
      <c r="A2123" s="144" t="str">
        <f t="shared" si="203"/>
        <v/>
      </c>
      <c r="B2123" s="143" t="str">
        <f t="shared" si="204"/>
        <v/>
      </c>
      <c r="C2123" s="143" t="str">
        <f>IF(A2123="","",IF(COUNTIF($B$2:B2122,B2123)&gt;0,"⚠ DUPLICATE","OK"))</f>
        <v/>
      </c>
      <c r="D2123" s="146" t="str">
        <f>IF($A2123="","",IF(ISNA(_xlfn.XLOOKUP(TRIM($A2123),MASTER_Workers!$B$2:$B$474,MASTER_Workers!$B$2:$B$600)),"Master Missing","OK"))</f>
        <v/>
      </c>
      <c r="E2123" s="146" t="str">
        <f>IF(A2123="","",IF(COUNTIF(Month_Engine!B:B,TRIM(J2123))&gt;0,"OK","Missing"))</f>
        <v/>
      </c>
      <c r="F2123" s="146" t="str">
        <f t="shared" si="205"/>
        <v/>
      </c>
      <c r="G2123" s="146" t="str">
        <f t="shared" si="200"/>
        <v/>
      </c>
      <c r="H2123" s="150" t="str">
        <f t="shared" si="201"/>
        <v/>
      </c>
      <c r="I2123" s="432"/>
      <c r="S2123" s="146" t="str">
        <f t="shared" si="202"/>
        <v/>
      </c>
    </row>
    <row r="2124" spans="1:19" x14ac:dyDescent="0.45">
      <c r="A2124" s="144" t="str">
        <f t="shared" si="203"/>
        <v/>
      </c>
      <c r="B2124" s="143" t="str">
        <f t="shared" si="204"/>
        <v/>
      </c>
      <c r="C2124" s="143" t="str">
        <f>IF(A2124="","",IF(COUNTIF($B$2:B2123,B2124)&gt;0,"⚠ DUPLICATE","OK"))</f>
        <v/>
      </c>
      <c r="D2124" s="146" t="str">
        <f>IF($A2124="","",IF(ISNA(_xlfn.XLOOKUP(TRIM($A2124),MASTER_Workers!$B$2:$B$474,MASTER_Workers!$B$2:$B$600)),"Master Missing","OK"))</f>
        <v/>
      </c>
      <c r="E2124" s="146" t="str">
        <f>IF(A2124="","",IF(COUNTIF(Month_Engine!B:B,TRIM(J2124))&gt;0,"OK","Missing"))</f>
        <v/>
      </c>
      <c r="F2124" s="146" t="str">
        <f t="shared" si="205"/>
        <v/>
      </c>
      <c r="G2124" s="146" t="str">
        <f t="shared" ref="G2124:G2187" si="206">IF(A2124="","",L2124+O2124+P2124+R2124+IF(OR(LEFT(TRIM(J2124),9)="SK1WK0101",ISNUMBER(SEARCH("Staff",S2124))),N2124,0))</f>
        <v/>
      </c>
      <c r="H2124" s="150" t="str">
        <f t="shared" si="201"/>
        <v/>
      </c>
      <c r="I2124" s="432"/>
      <c r="S2124" s="146" t="str">
        <f t="shared" si="202"/>
        <v/>
      </c>
    </row>
    <row r="2125" spans="1:19" x14ac:dyDescent="0.45">
      <c r="A2125" s="144" t="str">
        <f t="shared" si="203"/>
        <v/>
      </c>
      <c r="B2125" s="143" t="str">
        <f t="shared" si="204"/>
        <v/>
      </c>
      <c r="C2125" s="143" t="str">
        <f>IF(A2125="","",IF(COUNTIF($B$2:B2124,B2125)&gt;0,"⚠ DUPLICATE","OK"))</f>
        <v/>
      </c>
      <c r="D2125" s="146" t="str">
        <f>IF($A2125="","",IF(ISNA(_xlfn.XLOOKUP(TRIM($A2125),MASTER_Workers!$B$2:$B$474,MASTER_Workers!$B$2:$B$600)),"Master Missing","OK"))</f>
        <v/>
      </c>
      <c r="E2125" s="146" t="str">
        <f>IF(A2125="","",IF(COUNTIF(Month_Engine!B:B,TRIM(J2125))&gt;0,"OK","Missing"))</f>
        <v/>
      </c>
      <c r="F2125" s="146" t="str">
        <f t="shared" si="205"/>
        <v/>
      </c>
      <c r="G2125" s="146" t="str">
        <f t="shared" si="206"/>
        <v/>
      </c>
      <c r="H2125" s="150" t="str">
        <f t="shared" si="201"/>
        <v/>
      </c>
      <c r="I2125" s="432"/>
      <c r="S2125" s="146" t="str">
        <f t="shared" si="202"/>
        <v/>
      </c>
    </row>
    <row r="2126" spans="1:19" x14ac:dyDescent="0.45">
      <c r="A2126" s="144" t="str">
        <f t="shared" si="203"/>
        <v/>
      </c>
      <c r="B2126" s="143" t="str">
        <f t="shared" si="204"/>
        <v/>
      </c>
      <c r="C2126" s="143" t="str">
        <f>IF(A2126="","",IF(COUNTIF($B$2:B2125,B2126)&gt;0,"⚠ DUPLICATE","OK"))</f>
        <v/>
      </c>
      <c r="D2126" s="146" t="str">
        <f>IF($A2126="","",IF(ISNA(_xlfn.XLOOKUP(TRIM($A2126),MASTER_Workers!$B$2:$B$474,MASTER_Workers!$B$2:$B$600)),"Master Missing","OK"))</f>
        <v/>
      </c>
      <c r="E2126" s="146" t="str">
        <f>IF(A2126="","",IF(COUNTIF(Month_Engine!B:B,TRIM(J2126))&gt;0,"OK","Missing"))</f>
        <v/>
      </c>
      <c r="F2126" s="146" t="str">
        <f t="shared" si="205"/>
        <v/>
      </c>
      <c r="G2126" s="146" t="str">
        <f t="shared" si="206"/>
        <v/>
      </c>
      <c r="H2126" s="150" t="str">
        <f t="shared" si="201"/>
        <v/>
      </c>
      <c r="I2126" s="432"/>
      <c r="S2126" s="146" t="str">
        <f t="shared" si="202"/>
        <v/>
      </c>
    </row>
    <row r="2127" spans="1:19" x14ac:dyDescent="0.45">
      <c r="A2127" s="144" t="str">
        <f t="shared" si="203"/>
        <v/>
      </c>
      <c r="B2127" s="143" t="str">
        <f t="shared" si="204"/>
        <v/>
      </c>
      <c r="C2127" s="143" t="str">
        <f>IF(A2127="","",IF(COUNTIF($B$2:B2126,B2127)&gt;0,"⚠ DUPLICATE","OK"))</f>
        <v/>
      </c>
      <c r="D2127" s="146" t="str">
        <f>IF($A2127="","",IF(ISNA(_xlfn.XLOOKUP(TRIM($A2127),MASTER_Workers!$B$2:$B$474,MASTER_Workers!$B$2:$B$600)),"Master Missing","OK"))</f>
        <v/>
      </c>
      <c r="E2127" s="146" t="str">
        <f>IF(A2127="","",IF(COUNTIF(Month_Engine!B:B,TRIM(J2127))&gt;0,"OK","Missing"))</f>
        <v/>
      </c>
      <c r="F2127" s="146" t="str">
        <f t="shared" si="205"/>
        <v/>
      </c>
      <c r="G2127" s="146" t="str">
        <f t="shared" si="206"/>
        <v/>
      </c>
      <c r="H2127" s="150" t="str">
        <f t="shared" si="201"/>
        <v/>
      </c>
      <c r="I2127" s="432"/>
      <c r="S2127" s="146" t="str">
        <f t="shared" si="202"/>
        <v/>
      </c>
    </row>
    <row r="2128" spans="1:19" x14ac:dyDescent="0.45">
      <c r="A2128" s="144" t="str">
        <f t="shared" si="203"/>
        <v/>
      </c>
      <c r="B2128" s="143" t="str">
        <f t="shared" si="204"/>
        <v/>
      </c>
      <c r="C2128" s="143" t="str">
        <f>IF(A2128="","",IF(COUNTIF($B$2:B2127,B2128)&gt;0,"⚠ DUPLICATE","OK"))</f>
        <v/>
      </c>
      <c r="D2128" s="146" t="str">
        <f>IF($A2128="","",IF(ISNA(_xlfn.XLOOKUP(TRIM($A2128),MASTER_Workers!$B$2:$B$474,MASTER_Workers!$B$2:$B$600)),"Master Missing","OK"))</f>
        <v/>
      </c>
      <c r="E2128" s="146" t="str">
        <f>IF(A2128="","",IF(COUNTIF(Month_Engine!B:B,TRIM(J2128))&gt;0,"OK","Missing"))</f>
        <v/>
      </c>
      <c r="F2128" s="146" t="str">
        <f t="shared" si="205"/>
        <v/>
      </c>
      <c r="G2128" s="146" t="str">
        <f t="shared" si="206"/>
        <v/>
      </c>
      <c r="H2128" s="150" t="str">
        <f t="shared" si="201"/>
        <v/>
      </c>
      <c r="I2128" s="432"/>
      <c r="S2128" s="146" t="str">
        <f t="shared" si="202"/>
        <v/>
      </c>
    </row>
    <row r="2129" spans="1:19" x14ac:dyDescent="0.45">
      <c r="A2129" s="144" t="str">
        <f t="shared" si="203"/>
        <v/>
      </c>
      <c r="B2129" s="143" t="str">
        <f t="shared" si="204"/>
        <v/>
      </c>
      <c r="C2129" s="143" t="str">
        <f>IF(A2129="","",IF(COUNTIF($B$2:B2128,B2129)&gt;0,"⚠ DUPLICATE","OK"))</f>
        <v/>
      </c>
      <c r="D2129" s="146" t="str">
        <f>IF($A2129="","",IF(ISNA(_xlfn.XLOOKUP(TRIM($A2129),MASTER_Workers!$B$2:$B$474,MASTER_Workers!$B$2:$B$600)),"Master Missing","OK"))</f>
        <v/>
      </c>
      <c r="E2129" s="146" t="str">
        <f>IF(A2129="","",IF(COUNTIF(Month_Engine!B:B,TRIM(J2129))&gt;0,"OK","Missing"))</f>
        <v/>
      </c>
      <c r="F2129" s="146" t="str">
        <f t="shared" si="205"/>
        <v/>
      </c>
      <c r="G2129" s="146" t="str">
        <f t="shared" si="206"/>
        <v/>
      </c>
      <c r="H2129" s="150" t="str">
        <f t="shared" si="201"/>
        <v/>
      </c>
      <c r="I2129" s="432"/>
      <c r="S2129" s="146" t="str">
        <f t="shared" si="202"/>
        <v/>
      </c>
    </row>
    <row r="2130" spans="1:19" x14ac:dyDescent="0.45">
      <c r="A2130" s="144" t="str">
        <f t="shared" si="203"/>
        <v/>
      </c>
      <c r="B2130" s="143" t="str">
        <f t="shared" si="204"/>
        <v/>
      </c>
      <c r="C2130" s="143" t="str">
        <f>IF(A2130="","",IF(COUNTIF($B$2:B2129,B2130)&gt;0,"⚠ DUPLICATE","OK"))</f>
        <v/>
      </c>
      <c r="D2130" s="146" t="str">
        <f>IF($A2130="","",IF(ISNA(_xlfn.XLOOKUP(TRIM($A2130),MASTER_Workers!$B$2:$B$474,MASTER_Workers!$B$2:$B$600)),"Master Missing","OK"))</f>
        <v/>
      </c>
      <c r="E2130" s="146" t="str">
        <f>IF(A2130="","",IF(COUNTIF(Month_Engine!B:B,TRIM(J2130))&gt;0,"OK","Missing"))</f>
        <v/>
      </c>
      <c r="F2130" s="146" t="str">
        <f t="shared" si="205"/>
        <v/>
      </c>
      <c r="G2130" s="146" t="str">
        <f t="shared" si="206"/>
        <v/>
      </c>
      <c r="H2130" s="150" t="str">
        <f t="shared" si="201"/>
        <v/>
      </c>
      <c r="I2130" s="432"/>
      <c r="S2130" s="146" t="str">
        <f t="shared" si="202"/>
        <v/>
      </c>
    </row>
    <row r="2131" spans="1:19" x14ac:dyDescent="0.45">
      <c r="A2131" s="144" t="str">
        <f t="shared" si="203"/>
        <v/>
      </c>
      <c r="B2131" s="143" t="str">
        <f t="shared" si="204"/>
        <v/>
      </c>
      <c r="C2131" s="143" t="str">
        <f>IF(A2131="","",IF(COUNTIF($B$2:B2130,B2131)&gt;0,"⚠ DUPLICATE","OK"))</f>
        <v/>
      </c>
      <c r="D2131" s="146" t="str">
        <f>IF($A2131="","",IF(ISNA(_xlfn.XLOOKUP(TRIM($A2131),MASTER_Workers!$B$2:$B$474,MASTER_Workers!$B$2:$B$600)),"Master Missing","OK"))</f>
        <v/>
      </c>
      <c r="E2131" s="146" t="str">
        <f>IF(A2131="","",IF(COUNTIF(Month_Engine!B:B,TRIM(J2131))&gt;0,"OK","Missing"))</f>
        <v/>
      </c>
      <c r="F2131" s="146" t="str">
        <f t="shared" si="205"/>
        <v/>
      </c>
      <c r="G2131" s="146" t="str">
        <f t="shared" si="206"/>
        <v/>
      </c>
      <c r="H2131" s="150" t="str">
        <f t="shared" si="201"/>
        <v/>
      </c>
      <c r="I2131" s="432"/>
      <c r="S2131" s="146" t="str">
        <f t="shared" si="202"/>
        <v/>
      </c>
    </row>
    <row r="2132" spans="1:19" x14ac:dyDescent="0.45">
      <c r="A2132" s="144" t="str">
        <f t="shared" si="203"/>
        <v/>
      </c>
      <c r="B2132" s="143" t="str">
        <f t="shared" si="204"/>
        <v/>
      </c>
      <c r="C2132" s="143" t="str">
        <f>IF(A2132="","",IF(COUNTIF($B$2:B2131,B2132)&gt;0,"⚠ DUPLICATE","OK"))</f>
        <v/>
      </c>
      <c r="D2132" s="146" t="str">
        <f>IF($A2132="","",IF(ISNA(_xlfn.XLOOKUP(TRIM($A2132),MASTER_Workers!$B$2:$B$474,MASTER_Workers!$B$2:$B$600)),"Master Missing","OK"))</f>
        <v/>
      </c>
      <c r="E2132" s="146" t="str">
        <f>IF(A2132="","",IF(COUNTIF(Month_Engine!B:B,TRIM(J2132))&gt;0,"OK","Missing"))</f>
        <v/>
      </c>
      <c r="F2132" s="146" t="str">
        <f t="shared" si="205"/>
        <v/>
      </c>
      <c r="G2132" s="146" t="str">
        <f t="shared" si="206"/>
        <v/>
      </c>
      <c r="H2132" s="150" t="str">
        <f t="shared" si="201"/>
        <v/>
      </c>
      <c r="I2132" s="432"/>
      <c r="S2132" s="146" t="str">
        <f t="shared" si="202"/>
        <v/>
      </c>
    </row>
    <row r="2133" spans="1:19" x14ac:dyDescent="0.45">
      <c r="A2133" s="144" t="str">
        <f t="shared" si="203"/>
        <v/>
      </c>
      <c r="B2133" s="143" t="str">
        <f t="shared" si="204"/>
        <v/>
      </c>
      <c r="C2133" s="143" t="str">
        <f>IF(A2133="","",IF(COUNTIF($B$2:B2132,B2133)&gt;0,"⚠ DUPLICATE","OK"))</f>
        <v/>
      </c>
      <c r="D2133" s="146" t="str">
        <f>IF($A2133="","",IF(ISNA(_xlfn.XLOOKUP(TRIM($A2133),MASTER_Workers!$B$2:$B$474,MASTER_Workers!$B$2:$B$600)),"Master Missing","OK"))</f>
        <v/>
      </c>
      <c r="E2133" s="146" t="str">
        <f>IF(A2133="","",IF(COUNTIF(Month_Engine!B:B,TRIM(J2133))&gt;0,"OK","Missing"))</f>
        <v/>
      </c>
      <c r="F2133" s="146" t="str">
        <f t="shared" si="205"/>
        <v/>
      </c>
      <c r="G2133" s="146" t="str">
        <f t="shared" si="206"/>
        <v/>
      </c>
      <c r="H2133" s="150" t="str">
        <f t="shared" si="201"/>
        <v/>
      </c>
      <c r="I2133" s="432"/>
      <c r="S2133" s="146" t="str">
        <f t="shared" si="202"/>
        <v/>
      </c>
    </row>
    <row r="2134" spans="1:19" x14ac:dyDescent="0.45">
      <c r="A2134" s="144" t="str">
        <f t="shared" si="203"/>
        <v/>
      </c>
      <c r="B2134" s="143" t="str">
        <f t="shared" si="204"/>
        <v/>
      </c>
      <c r="C2134" s="143" t="str">
        <f>IF(A2134="","",IF(COUNTIF($B$2:B2133,B2134)&gt;0,"⚠ DUPLICATE","OK"))</f>
        <v/>
      </c>
      <c r="D2134" s="146" t="str">
        <f>IF($A2134="","",IF(ISNA(_xlfn.XLOOKUP(TRIM($A2134),MASTER_Workers!$B$2:$B$474,MASTER_Workers!$B$2:$B$600)),"Master Missing","OK"))</f>
        <v/>
      </c>
      <c r="E2134" s="146" t="str">
        <f>IF(A2134="","",IF(COUNTIF(Month_Engine!B:B,TRIM(J2134))&gt;0,"OK","Missing"))</f>
        <v/>
      </c>
      <c r="F2134" s="146" t="str">
        <f t="shared" si="205"/>
        <v/>
      </c>
      <c r="G2134" s="146" t="str">
        <f t="shared" si="206"/>
        <v/>
      </c>
      <c r="H2134" s="150" t="str">
        <f t="shared" si="201"/>
        <v/>
      </c>
      <c r="I2134" s="432"/>
      <c r="S2134" s="146" t="str">
        <f t="shared" si="202"/>
        <v/>
      </c>
    </row>
    <row r="2135" spans="1:19" x14ac:dyDescent="0.45">
      <c r="A2135" s="144" t="str">
        <f t="shared" si="203"/>
        <v/>
      </c>
      <c r="B2135" s="143" t="str">
        <f t="shared" si="204"/>
        <v/>
      </c>
      <c r="C2135" s="143" t="str">
        <f>IF(A2135="","",IF(COUNTIF($B$2:B2134,B2135)&gt;0,"⚠ DUPLICATE","OK"))</f>
        <v/>
      </c>
      <c r="D2135" s="146" t="str">
        <f>IF($A2135="","",IF(ISNA(_xlfn.XLOOKUP(TRIM($A2135),MASTER_Workers!$B$2:$B$474,MASTER_Workers!$B$2:$B$600)),"Master Missing","OK"))</f>
        <v/>
      </c>
      <c r="E2135" s="146" t="str">
        <f>IF(A2135="","",IF(COUNTIF(Month_Engine!B:B,TRIM(J2135))&gt;0,"OK","Missing"))</f>
        <v/>
      </c>
      <c r="F2135" s="146" t="str">
        <f t="shared" si="205"/>
        <v/>
      </c>
      <c r="G2135" s="146" t="str">
        <f t="shared" si="206"/>
        <v/>
      </c>
      <c r="H2135" s="150" t="str">
        <f t="shared" si="201"/>
        <v/>
      </c>
      <c r="I2135" s="432"/>
      <c r="S2135" s="146" t="str">
        <f t="shared" si="202"/>
        <v/>
      </c>
    </row>
    <row r="2136" spans="1:19" x14ac:dyDescent="0.45">
      <c r="A2136" s="144" t="str">
        <f t="shared" si="203"/>
        <v/>
      </c>
      <c r="B2136" s="143" t="str">
        <f t="shared" si="204"/>
        <v/>
      </c>
      <c r="C2136" s="143" t="str">
        <f>IF(A2136="","",IF(COUNTIF($B$2:B2135,B2136)&gt;0,"⚠ DUPLICATE","OK"))</f>
        <v/>
      </c>
      <c r="D2136" s="146" t="str">
        <f>IF($A2136="","",IF(ISNA(_xlfn.XLOOKUP(TRIM($A2136),MASTER_Workers!$B$2:$B$474,MASTER_Workers!$B$2:$B$600)),"Master Missing","OK"))</f>
        <v/>
      </c>
      <c r="E2136" s="146" t="str">
        <f>IF(A2136="","",IF(COUNTIF(Month_Engine!B:B,TRIM(J2136))&gt;0,"OK","Missing"))</f>
        <v/>
      </c>
      <c r="F2136" s="146" t="str">
        <f t="shared" si="205"/>
        <v/>
      </c>
      <c r="G2136" s="146" t="str">
        <f t="shared" si="206"/>
        <v/>
      </c>
      <c r="H2136" s="150" t="str">
        <f t="shared" si="201"/>
        <v/>
      </c>
      <c r="I2136" s="432"/>
      <c r="S2136" s="146" t="str">
        <f t="shared" si="202"/>
        <v/>
      </c>
    </row>
    <row r="2137" spans="1:19" x14ac:dyDescent="0.45">
      <c r="A2137" s="144" t="str">
        <f t="shared" si="203"/>
        <v/>
      </c>
      <c r="B2137" s="143" t="str">
        <f t="shared" si="204"/>
        <v/>
      </c>
      <c r="C2137" s="143" t="str">
        <f>IF(A2137="","",IF(COUNTIF($B$2:B2136,B2137)&gt;0,"⚠ DUPLICATE","OK"))</f>
        <v/>
      </c>
      <c r="D2137" s="146" t="str">
        <f>IF($A2137="","",IF(ISNA(_xlfn.XLOOKUP(TRIM($A2137),MASTER_Workers!$B$2:$B$474,MASTER_Workers!$B$2:$B$600)),"Master Missing","OK"))</f>
        <v/>
      </c>
      <c r="E2137" s="146" t="str">
        <f>IF(A2137="","",IF(COUNTIF(Month_Engine!B:B,TRIM(J2137))&gt;0,"OK","Missing"))</f>
        <v/>
      </c>
      <c r="F2137" s="146" t="str">
        <f t="shared" si="205"/>
        <v/>
      </c>
      <c r="G2137" s="146" t="str">
        <f t="shared" si="206"/>
        <v/>
      </c>
      <c r="H2137" s="150" t="str">
        <f t="shared" si="201"/>
        <v/>
      </c>
      <c r="I2137" s="432"/>
      <c r="S2137" s="146" t="str">
        <f t="shared" si="202"/>
        <v/>
      </c>
    </row>
    <row r="2138" spans="1:19" x14ac:dyDescent="0.45">
      <c r="A2138" s="144" t="str">
        <f t="shared" si="203"/>
        <v/>
      </c>
      <c r="B2138" s="143" t="str">
        <f t="shared" si="204"/>
        <v/>
      </c>
      <c r="C2138" s="143" t="str">
        <f>IF(A2138="","",IF(COUNTIF($B$2:B2137,B2138)&gt;0,"⚠ DUPLICATE","OK"))</f>
        <v/>
      </c>
      <c r="D2138" s="146" t="str">
        <f>IF($A2138="","",IF(ISNA(_xlfn.XLOOKUP(TRIM($A2138),MASTER_Workers!$B$2:$B$474,MASTER_Workers!$B$2:$B$600)),"Master Missing","OK"))</f>
        <v/>
      </c>
      <c r="E2138" s="146" t="str">
        <f>IF(A2138="","",IF(COUNTIF(Month_Engine!B:B,TRIM(J2138))&gt;0,"OK","Missing"))</f>
        <v/>
      </c>
      <c r="F2138" s="146" t="str">
        <f t="shared" si="205"/>
        <v/>
      </c>
      <c r="G2138" s="146" t="str">
        <f t="shared" si="206"/>
        <v/>
      </c>
      <c r="H2138" s="150" t="str">
        <f t="shared" si="201"/>
        <v/>
      </c>
      <c r="I2138" s="432"/>
      <c r="S2138" s="146" t="str">
        <f t="shared" si="202"/>
        <v/>
      </c>
    </row>
    <row r="2139" spans="1:19" x14ac:dyDescent="0.45">
      <c r="A2139" s="144" t="str">
        <f t="shared" si="203"/>
        <v/>
      </c>
      <c r="B2139" s="143" t="str">
        <f t="shared" si="204"/>
        <v/>
      </c>
      <c r="C2139" s="143" t="str">
        <f>IF(A2139="","",IF(COUNTIF($B$2:B2138,B2139)&gt;0,"⚠ DUPLICATE","OK"))</f>
        <v/>
      </c>
      <c r="D2139" s="146" t="str">
        <f>IF($A2139="","",IF(ISNA(_xlfn.XLOOKUP(TRIM($A2139),MASTER_Workers!$B$2:$B$474,MASTER_Workers!$B$2:$B$600)),"Master Missing","OK"))</f>
        <v/>
      </c>
      <c r="E2139" s="146" t="str">
        <f>IF(A2139="","",IF(COUNTIF(Month_Engine!B:B,TRIM(J2139))&gt;0,"OK","Missing"))</f>
        <v/>
      </c>
      <c r="F2139" s="146" t="str">
        <f t="shared" si="205"/>
        <v/>
      </c>
      <c r="G2139" s="146" t="str">
        <f t="shared" si="206"/>
        <v/>
      </c>
      <c r="H2139" s="150" t="str">
        <f t="shared" si="201"/>
        <v/>
      </c>
      <c r="I2139" s="432"/>
      <c r="S2139" s="146" t="str">
        <f t="shared" si="202"/>
        <v/>
      </c>
    </row>
    <row r="2140" spans="1:19" x14ac:dyDescent="0.45">
      <c r="A2140" s="144" t="str">
        <f t="shared" si="203"/>
        <v/>
      </c>
      <c r="B2140" s="143" t="str">
        <f t="shared" si="204"/>
        <v/>
      </c>
      <c r="C2140" s="143" t="str">
        <f>IF(A2140="","",IF(COUNTIF($B$2:B2139,B2140)&gt;0,"⚠ DUPLICATE","OK"))</f>
        <v/>
      </c>
      <c r="D2140" s="146" t="str">
        <f>IF($A2140="","",IF(ISNA(_xlfn.XLOOKUP(TRIM($A2140),MASTER_Workers!$B$2:$B$474,MASTER_Workers!$B$2:$B$600)),"Master Missing","OK"))</f>
        <v/>
      </c>
      <c r="E2140" s="146" t="str">
        <f>IF(A2140="","",IF(COUNTIF(Month_Engine!B:B,TRIM(J2140))&gt;0,"OK","Missing"))</f>
        <v/>
      </c>
      <c r="F2140" s="146" t="str">
        <f t="shared" si="205"/>
        <v/>
      </c>
      <c r="G2140" s="146" t="str">
        <f t="shared" si="206"/>
        <v/>
      </c>
      <c r="H2140" s="150" t="str">
        <f t="shared" si="201"/>
        <v/>
      </c>
      <c r="I2140" s="432"/>
      <c r="S2140" s="146" t="str">
        <f t="shared" si="202"/>
        <v/>
      </c>
    </row>
    <row r="2141" spans="1:19" x14ac:dyDescent="0.45">
      <c r="A2141" s="144" t="str">
        <f t="shared" si="203"/>
        <v/>
      </c>
      <c r="B2141" s="143" t="str">
        <f t="shared" si="204"/>
        <v/>
      </c>
      <c r="C2141" s="143" t="str">
        <f>IF(A2141="","",IF(COUNTIF($B$2:B2140,B2141)&gt;0,"⚠ DUPLICATE","OK"))</f>
        <v/>
      </c>
      <c r="D2141" s="146" t="str">
        <f>IF($A2141="","",IF(ISNA(_xlfn.XLOOKUP(TRIM($A2141),MASTER_Workers!$B$2:$B$474,MASTER_Workers!$B$2:$B$600)),"Master Missing","OK"))</f>
        <v/>
      </c>
      <c r="E2141" s="146" t="str">
        <f>IF(A2141="","",IF(COUNTIF(Month_Engine!B:B,TRIM(J2141))&gt;0,"OK","Missing"))</f>
        <v/>
      </c>
      <c r="F2141" s="146" t="str">
        <f t="shared" si="205"/>
        <v/>
      </c>
      <c r="G2141" s="146" t="str">
        <f t="shared" si="206"/>
        <v/>
      </c>
      <c r="H2141" s="150" t="str">
        <f t="shared" si="201"/>
        <v/>
      </c>
      <c r="I2141" s="432"/>
      <c r="S2141" s="146" t="str">
        <f t="shared" si="202"/>
        <v/>
      </c>
    </row>
    <row r="2142" spans="1:19" x14ac:dyDescent="0.45">
      <c r="A2142" s="144" t="str">
        <f t="shared" si="203"/>
        <v/>
      </c>
      <c r="B2142" s="143" t="str">
        <f t="shared" si="204"/>
        <v/>
      </c>
      <c r="C2142" s="143" t="str">
        <f>IF(A2142="","",IF(COUNTIF($B$2:B2141,B2142)&gt;0,"⚠ DUPLICATE","OK"))</f>
        <v/>
      </c>
      <c r="D2142" s="146" t="str">
        <f>IF($A2142="","",IF(ISNA(_xlfn.XLOOKUP(TRIM($A2142),MASTER_Workers!$B$2:$B$474,MASTER_Workers!$B$2:$B$600)),"Master Missing","OK"))</f>
        <v/>
      </c>
      <c r="E2142" s="146" t="str">
        <f>IF(A2142="","",IF(COUNTIF(Month_Engine!B:B,TRIM(J2142))&gt;0,"OK","Missing"))</f>
        <v/>
      </c>
      <c r="F2142" s="146" t="str">
        <f t="shared" si="205"/>
        <v/>
      </c>
      <c r="G2142" s="146" t="str">
        <f t="shared" si="206"/>
        <v/>
      </c>
      <c r="H2142" s="150" t="str">
        <f t="shared" si="201"/>
        <v/>
      </c>
      <c r="I2142" s="432"/>
      <c r="S2142" s="146" t="str">
        <f t="shared" si="202"/>
        <v/>
      </c>
    </row>
    <row r="2143" spans="1:19" x14ac:dyDescent="0.45">
      <c r="A2143" s="144" t="str">
        <f t="shared" si="203"/>
        <v/>
      </c>
      <c r="B2143" s="143" t="str">
        <f t="shared" si="204"/>
        <v/>
      </c>
      <c r="C2143" s="143" t="str">
        <f>IF(A2143="","",IF(COUNTIF($B$2:B2142,B2143)&gt;0,"⚠ DUPLICATE","OK"))</f>
        <v/>
      </c>
      <c r="D2143" s="146" t="str">
        <f>IF($A2143="","",IF(ISNA(_xlfn.XLOOKUP(TRIM($A2143),MASTER_Workers!$B$2:$B$474,MASTER_Workers!$B$2:$B$600)),"Master Missing","OK"))</f>
        <v/>
      </c>
      <c r="E2143" s="146" t="str">
        <f>IF(A2143="","",IF(COUNTIF(Month_Engine!B:B,TRIM(J2143))&gt;0,"OK","Missing"))</f>
        <v/>
      </c>
      <c r="F2143" s="146" t="str">
        <f t="shared" si="205"/>
        <v/>
      </c>
      <c r="G2143" s="146" t="str">
        <f t="shared" si="206"/>
        <v/>
      </c>
      <c r="H2143" s="150" t="str">
        <f t="shared" si="201"/>
        <v/>
      </c>
      <c r="I2143" s="432"/>
      <c r="S2143" s="146" t="str">
        <f t="shared" si="202"/>
        <v/>
      </c>
    </row>
    <row r="2144" spans="1:19" x14ac:dyDescent="0.45">
      <c r="A2144" s="144" t="str">
        <f t="shared" si="203"/>
        <v/>
      </c>
      <c r="B2144" s="143" t="str">
        <f t="shared" si="204"/>
        <v/>
      </c>
      <c r="C2144" s="143" t="str">
        <f>IF(A2144="","",IF(COUNTIF($B$2:B2143,B2144)&gt;0,"⚠ DUPLICATE","OK"))</f>
        <v/>
      </c>
      <c r="D2144" s="146" t="str">
        <f>IF($A2144="","",IF(ISNA(_xlfn.XLOOKUP(TRIM($A2144),MASTER_Workers!$B$2:$B$474,MASTER_Workers!$B$2:$B$600)),"Master Missing","OK"))</f>
        <v/>
      </c>
      <c r="E2144" s="146" t="str">
        <f>IF(A2144="","",IF(COUNTIF(Month_Engine!B:B,TRIM(J2144))&gt;0,"OK","Missing"))</f>
        <v/>
      </c>
      <c r="F2144" s="146" t="str">
        <f t="shared" si="205"/>
        <v/>
      </c>
      <c r="G2144" s="146" t="str">
        <f t="shared" si="206"/>
        <v/>
      </c>
      <c r="H2144" s="150" t="str">
        <f t="shared" si="201"/>
        <v/>
      </c>
      <c r="I2144" s="432"/>
      <c r="S2144" s="146" t="str">
        <f t="shared" si="202"/>
        <v/>
      </c>
    </row>
    <row r="2145" spans="1:19" x14ac:dyDescent="0.45">
      <c r="A2145" s="144" t="str">
        <f t="shared" si="203"/>
        <v/>
      </c>
      <c r="B2145" s="143" t="str">
        <f t="shared" si="204"/>
        <v/>
      </c>
      <c r="C2145" s="143" t="str">
        <f>IF(A2145="","",IF(COUNTIF($B$2:B2144,B2145)&gt;0,"⚠ DUPLICATE","OK"))</f>
        <v/>
      </c>
      <c r="D2145" s="146" t="str">
        <f>IF($A2145="","",IF(ISNA(_xlfn.XLOOKUP(TRIM($A2145),MASTER_Workers!$B$2:$B$474,MASTER_Workers!$B$2:$B$600)),"Master Missing","OK"))</f>
        <v/>
      </c>
      <c r="E2145" s="146" t="str">
        <f>IF(A2145="","",IF(COUNTIF(Month_Engine!B:B,TRIM(J2145))&gt;0,"OK","Missing"))</f>
        <v/>
      </c>
      <c r="F2145" s="146" t="str">
        <f t="shared" si="205"/>
        <v/>
      </c>
      <c r="G2145" s="146" t="str">
        <f t="shared" si="206"/>
        <v/>
      </c>
      <c r="H2145" s="150" t="str">
        <f t="shared" si="201"/>
        <v/>
      </c>
      <c r="I2145" s="432"/>
      <c r="S2145" s="146" t="str">
        <f t="shared" si="202"/>
        <v/>
      </c>
    </row>
    <row r="2146" spans="1:19" x14ac:dyDescent="0.45">
      <c r="A2146" s="144" t="str">
        <f t="shared" si="203"/>
        <v/>
      </c>
      <c r="B2146" s="143" t="str">
        <f t="shared" si="204"/>
        <v/>
      </c>
      <c r="C2146" s="143" t="str">
        <f>IF(A2146="","",IF(COUNTIF($B$2:B2145,B2146)&gt;0,"⚠ DUPLICATE","OK"))</f>
        <v/>
      </c>
      <c r="D2146" s="146" t="str">
        <f>IF($A2146="","",IF(ISNA(_xlfn.XLOOKUP(TRIM($A2146),MASTER_Workers!$B$2:$B$474,MASTER_Workers!$B$2:$B$600)),"Master Missing","OK"))</f>
        <v/>
      </c>
      <c r="E2146" s="146" t="str">
        <f>IF(A2146="","",IF(COUNTIF(Month_Engine!B:B,TRIM(J2146))&gt;0,"OK","Missing"))</f>
        <v/>
      </c>
      <c r="F2146" s="146" t="str">
        <f t="shared" si="205"/>
        <v/>
      </c>
      <c r="G2146" s="146" t="str">
        <f t="shared" si="206"/>
        <v/>
      </c>
      <c r="H2146" s="150" t="str">
        <f t="shared" si="201"/>
        <v/>
      </c>
      <c r="I2146" s="432"/>
      <c r="S2146" s="146" t="str">
        <f t="shared" si="202"/>
        <v/>
      </c>
    </row>
    <row r="2147" spans="1:19" x14ac:dyDescent="0.45">
      <c r="A2147" s="144" t="str">
        <f t="shared" si="203"/>
        <v/>
      </c>
      <c r="B2147" s="143" t="str">
        <f t="shared" si="204"/>
        <v/>
      </c>
      <c r="C2147" s="143" t="str">
        <f>IF(A2147="","",IF(COUNTIF($B$2:B2146,B2147)&gt;0,"⚠ DUPLICATE","OK"))</f>
        <v/>
      </c>
      <c r="D2147" s="146" t="str">
        <f>IF($A2147="","",IF(ISNA(_xlfn.XLOOKUP(TRIM($A2147),MASTER_Workers!$B$2:$B$474,MASTER_Workers!$B$2:$B$600)),"Master Missing","OK"))</f>
        <v/>
      </c>
      <c r="E2147" s="146" t="str">
        <f>IF(A2147="","",IF(COUNTIF(Month_Engine!B:B,TRIM(J2147))&gt;0,"OK","Missing"))</f>
        <v/>
      </c>
      <c r="F2147" s="146" t="str">
        <f t="shared" si="205"/>
        <v/>
      </c>
      <c r="G2147" s="146" t="str">
        <f t="shared" si="206"/>
        <v/>
      </c>
      <c r="H2147" s="150" t="str">
        <f t="shared" si="201"/>
        <v/>
      </c>
      <c r="I2147" s="432"/>
      <c r="S2147" s="146" t="str">
        <f t="shared" si="202"/>
        <v/>
      </c>
    </row>
    <row r="2148" spans="1:19" x14ac:dyDescent="0.45">
      <c r="A2148" s="144" t="str">
        <f t="shared" si="203"/>
        <v/>
      </c>
      <c r="B2148" s="143" t="str">
        <f t="shared" si="204"/>
        <v/>
      </c>
      <c r="C2148" s="143" t="str">
        <f>IF(A2148="","",IF(COUNTIF($B$2:B2147,B2148)&gt;0,"⚠ DUPLICATE","OK"))</f>
        <v/>
      </c>
      <c r="D2148" s="146" t="str">
        <f>IF($A2148="","",IF(ISNA(_xlfn.XLOOKUP(TRIM($A2148),MASTER_Workers!$B$2:$B$474,MASTER_Workers!$B$2:$B$600)),"Master Missing","OK"))</f>
        <v/>
      </c>
      <c r="E2148" s="146" t="str">
        <f>IF(A2148="","",IF(COUNTIF(Month_Engine!B:B,TRIM(J2148))&gt;0,"OK","Missing"))</f>
        <v/>
      </c>
      <c r="F2148" s="146" t="str">
        <f t="shared" si="205"/>
        <v/>
      </c>
      <c r="G2148" s="146" t="str">
        <f t="shared" si="206"/>
        <v/>
      </c>
      <c r="H2148" s="150" t="str">
        <f t="shared" si="201"/>
        <v/>
      </c>
      <c r="I2148" s="432"/>
      <c r="S2148" s="146" t="str">
        <f t="shared" si="202"/>
        <v/>
      </c>
    </row>
    <row r="2149" spans="1:19" x14ac:dyDescent="0.45">
      <c r="A2149" s="144" t="str">
        <f t="shared" si="203"/>
        <v/>
      </c>
      <c r="B2149" s="143" t="str">
        <f t="shared" si="204"/>
        <v/>
      </c>
      <c r="C2149" s="143" t="str">
        <f>IF(A2149="","",IF(COUNTIF($B$2:B2148,B2149)&gt;0,"⚠ DUPLICATE","OK"))</f>
        <v/>
      </c>
      <c r="D2149" s="146" t="str">
        <f>IF($A2149="","",IF(ISNA(_xlfn.XLOOKUP(TRIM($A2149),MASTER_Workers!$B$2:$B$474,MASTER_Workers!$B$2:$B$600)),"Master Missing","OK"))</f>
        <v/>
      </c>
      <c r="E2149" s="146" t="str">
        <f>IF(A2149="","",IF(COUNTIF(Month_Engine!B:B,TRIM(J2149))&gt;0,"OK","Missing"))</f>
        <v/>
      </c>
      <c r="F2149" s="146" t="str">
        <f t="shared" si="205"/>
        <v/>
      </c>
      <c r="G2149" s="146" t="str">
        <f t="shared" si="206"/>
        <v/>
      </c>
      <c r="H2149" s="150" t="str">
        <f t="shared" si="201"/>
        <v/>
      </c>
      <c r="I2149" s="432"/>
      <c r="S2149" s="146" t="str">
        <f t="shared" si="202"/>
        <v/>
      </c>
    </row>
    <row r="2150" spans="1:19" x14ac:dyDescent="0.45">
      <c r="A2150" s="144" t="str">
        <f t="shared" si="203"/>
        <v/>
      </c>
      <c r="B2150" s="143" t="str">
        <f t="shared" si="204"/>
        <v/>
      </c>
      <c r="C2150" s="143" t="str">
        <f>IF(A2150="","",IF(COUNTIF($B$2:B2149,B2150)&gt;0,"⚠ DUPLICATE","OK"))</f>
        <v/>
      </c>
      <c r="D2150" s="146" t="str">
        <f>IF($A2150="","",IF(ISNA(_xlfn.XLOOKUP(TRIM($A2150),MASTER_Workers!$B$2:$B$474,MASTER_Workers!$B$2:$B$600)),"Master Missing","OK"))</f>
        <v/>
      </c>
      <c r="E2150" s="146" t="str">
        <f>IF(A2150="","",IF(COUNTIF(Month_Engine!B:B,TRIM(J2150))&gt;0,"OK","Missing"))</f>
        <v/>
      </c>
      <c r="F2150" s="146" t="str">
        <f t="shared" si="205"/>
        <v/>
      </c>
      <c r="G2150" s="146" t="str">
        <f t="shared" si="206"/>
        <v/>
      </c>
      <c r="H2150" s="150" t="str">
        <f t="shared" si="201"/>
        <v/>
      </c>
      <c r="I2150" s="432"/>
      <c r="S2150" s="146" t="str">
        <f t="shared" si="202"/>
        <v/>
      </c>
    </row>
    <row r="2151" spans="1:19" x14ac:dyDescent="0.45">
      <c r="A2151" s="144" t="str">
        <f t="shared" si="203"/>
        <v/>
      </c>
      <c r="B2151" s="143" t="str">
        <f t="shared" si="204"/>
        <v/>
      </c>
      <c r="C2151" s="143" t="str">
        <f>IF(A2151="","",IF(COUNTIF($B$2:B2150,B2151)&gt;0,"⚠ DUPLICATE","OK"))</f>
        <v/>
      </c>
      <c r="D2151" s="146" t="str">
        <f>IF($A2151="","",IF(ISNA(_xlfn.XLOOKUP(TRIM($A2151),MASTER_Workers!$B$2:$B$474,MASTER_Workers!$B$2:$B$600)),"Master Missing","OK"))</f>
        <v/>
      </c>
      <c r="E2151" s="146" t="str">
        <f>IF(A2151="","",IF(COUNTIF(Month_Engine!B:B,TRIM(J2151))&gt;0,"OK","Missing"))</f>
        <v/>
      </c>
      <c r="F2151" s="146" t="str">
        <f t="shared" si="205"/>
        <v/>
      </c>
      <c r="G2151" s="146" t="str">
        <f t="shared" si="206"/>
        <v/>
      </c>
      <c r="H2151" s="150" t="str">
        <f t="shared" si="201"/>
        <v/>
      </c>
      <c r="I2151" s="432"/>
      <c r="S2151" s="146" t="str">
        <f t="shared" si="202"/>
        <v/>
      </c>
    </row>
    <row r="2152" spans="1:19" x14ac:dyDescent="0.45">
      <c r="A2152" s="144" t="str">
        <f t="shared" si="203"/>
        <v/>
      </c>
      <c r="B2152" s="143" t="str">
        <f t="shared" si="204"/>
        <v/>
      </c>
      <c r="C2152" s="143" t="str">
        <f>IF(A2152="","",IF(COUNTIF($B$2:B2151,B2152)&gt;0,"⚠ DUPLICATE","OK"))</f>
        <v/>
      </c>
      <c r="D2152" s="146" t="str">
        <f>IF($A2152="","",IF(ISNA(_xlfn.XLOOKUP(TRIM($A2152),MASTER_Workers!$B$2:$B$474,MASTER_Workers!$B$2:$B$600)),"Master Missing","OK"))</f>
        <v/>
      </c>
      <c r="E2152" s="146" t="str">
        <f>IF(A2152="","",IF(COUNTIF(Month_Engine!B:B,TRIM(J2152))&gt;0,"OK","Missing"))</f>
        <v/>
      </c>
      <c r="F2152" s="146" t="str">
        <f t="shared" si="205"/>
        <v/>
      </c>
      <c r="G2152" s="146" t="str">
        <f t="shared" si="206"/>
        <v/>
      </c>
      <c r="H2152" s="150" t="str">
        <f t="shared" si="201"/>
        <v/>
      </c>
      <c r="I2152" s="432"/>
      <c r="S2152" s="146" t="str">
        <f t="shared" si="202"/>
        <v/>
      </c>
    </row>
    <row r="2153" spans="1:19" x14ac:dyDescent="0.45">
      <c r="A2153" s="144" t="str">
        <f t="shared" si="203"/>
        <v/>
      </c>
      <c r="B2153" s="143" t="str">
        <f t="shared" si="204"/>
        <v/>
      </c>
      <c r="C2153" s="143" t="str">
        <f>IF(A2153="","",IF(COUNTIF($B$2:B2152,B2153)&gt;0,"⚠ DUPLICATE","OK"))</f>
        <v/>
      </c>
      <c r="D2153" s="146" t="str">
        <f>IF($A2153="","",IF(ISNA(_xlfn.XLOOKUP(TRIM($A2153),MASTER_Workers!$B$2:$B$474,MASTER_Workers!$B$2:$B$600)),"Master Missing","OK"))</f>
        <v/>
      </c>
      <c r="E2153" s="146" t="str">
        <f>IF(A2153="","",IF(COUNTIF(Month_Engine!B:B,TRIM(J2153))&gt;0,"OK","Missing"))</f>
        <v/>
      </c>
      <c r="F2153" s="146" t="str">
        <f t="shared" si="205"/>
        <v/>
      </c>
      <c r="G2153" s="146" t="str">
        <f t="shared" si="206"/>
        <v/>
      </c>
      <c r="H2153" s="150" t="str">
        <f t="shared" si="201"/>
        <v/>
      </c>
      <c r="I2153" s="432"/>
      <c r="S2153" s="146" t="str">
        <f t="shared" si="202"/>
        <v/>
      </c>
    </row>
    <row r="2154" spans="1:19" x14ac:dyDescent="0.45">
      <c r="A2154" s="144" t="str">
        <f t="shared" si="203"/>
        <v/>
      </c>
      <c r="B2154" s="143" t="str">
        <f t="shared" si="204"/>
        <v/>
      </c>
      <c r="C2154" s="143" t="str">
        <f>IF(A2154="","",IF(COUNTIF($B$2:B2153,B2154)&gt;0,"⚠ DUPLICATE","OK"))</f>
        <v/>
      </c>
      <c r="D2154" s="146" t="str">
        <f>IF($A2154="","",IF(ISNA(_xlfn.XLOOKUP(TRIM($A2154),MASTER_Workers!$B$2:$B$474,MASTER_Workers!$B$2:$B$600)),"Master Missing","OK"))</f>
        <v/>
      </c>
      <c r="E2154" s="146" t="str">
        <f>IF(A2154="","",IF(COUNTIF(Month_Engine!B:B,TRIM(J2154))&gt;0,"OK","Missing"))</f>
        <v/>
      </c>
      <c r="F2154" s="146" t="str">
        <f t="shared" si="205"/>
        <v/>
      </c>
      <c r="G2154" s="146" t="str">
        <f t="shared" si="206"/>
        <v/>
      </c>
      <c r="H2154" s="150" t="str">
        <f t="shared" si="201"/>
        <v/>
      </c>
      <c r="I2154" s="432"/>
      <c r="S2154" s="146" t="str">
        <f t="shared" si="202"/>
        <v/>
      </c>
    </row>
    <row r="2155" spans="1:19" x14ac:dyDescent="0.45">
      <c r="A2155" s="144" t="str">
        <f t="shared" si="203"/>
        <v/>
      </c>
      <c r="B2155" s="143" t="str">
        <f t="shared" si="204"/>
        <v/>
      </c>
      <c r="C2155" s="143" t="str">
        <f>IF(A2155="","",IF(COUNTIF($B$2:B2154,B2155)&gt;0,"⚠ DUPLICATE","OK"))</f>
        <v/>
      </c>
      <c r="D2155" s="146" t="str">
        <f>IF($A2155="","",IF(ISNA(_xlfn.XLOOKUP(TRIM($A2155),MASTER_Workers!$B$2:$B$474,MASTER_Workers!$B$2:$B$600)),"Master Missing","OK"))</f>
        <v/>
      </c>
      <c r="E2155" s="146" t="str">
        <f>IF(A2155="","",IF(COUNTIF(Month_Engine!B:B,TRIM(J2155))&gt;0,"OK","Missing"))</f>
        <v/>
      </c>
      <c r="F2155" s="146" t="str">
        <f t="shared" si="205"/>
        <v/>
      </c>
      <c r="G2155" s="146" t="str">
        <f t="shared" si="206"/>
        <v/>
      </c>
      <c r="H2155" s="150" t="str">
        <f t="shared" si="201"/>
        <v/>
      </c>
      <c r="I2155" s="432"/>
      <c r="S2155" s="146" t="str">
        <f t="shared" si="202"/>
        <v/>
      </c>
    </row>
    <row r="2156" spans="1:19" x14ac:dyDescent="0.45">
      <c r="A2156" s="144" t="str">
        <f t="shared" si="203"/>
        <v/>
      </c>
      <c r="B2156" s="143" t="str">
        <f t="shared" si="204"/>
        <v/>
      </c>
      <c r="C2156" s="143" t="str">
        <f>IF(A2156="","",IF(COUNTIF($B$2:B2155,B2156)&gt;0,"⚠ DUPLICATE","OK"))</f>
        <v/>
      </c>
      <c r="D2156" s="146" t="str">
        <f>IF($A2156="","",IF(ISNA(_xlfn.XLOOKUP(TRIM($A2156),MASTER_Workers!$B$2:$B$474,MASTER_Workers!$B$2:$B$600)),"Master Missing","OK"))</f>
        <v/>
      </c>
      <c r="E2156" s="146" t="str">
        <f>IF(A2156="","",IF(COUNTIF(Month_Engine!B:B,TRIM(J2156))&gt;0,"OK","Missing"))</f>
        <v/>
      </c>
      <c r="F2156" s="146" t="str">
        <f t="shared" si="205"/>
        <v/>
      </c>
      <c r="G2156" s="146" t="str">
        <f t="shared" si="206"/>
        <v/>
      </c>
      <c r="H2156" s="150" t="str">
        <f t="shared" si="201"/>
        <v/>
      </c>
      <c r="I2156" s="432"/>
      <c r="S2156" s="146" t="str">
        <f t="shared" si="202"/>
        <v/>
      </c>
    </row>
    <row r="2157" spans="1:19" x14ac:dyDescent="0.45">
      <c r="A2157" s="144" t="str">
        <f t="shared" si="203"/>
        <v/>
      </c>
      <c r="B2157" s="143" t="str">
        <f t="shared" si="204"/>
        <v/>
      </c>
      <c r="C2157" s="143" t="str">
        <f>IF(A2157="","",IF(COUNTIF($B$2:B2156,B2157)&gt;0,"⚠ DUPLICATE","OK"))</f>
        <v/>
      </c>
      <c r="D2157" s="146" t="str">
        <f>IF($A2157="","",IF(ISNA(_xlfn.XLOOKUP(TRIM($A2157),MASTER_Workers!$B$2:$B$474,MASTER_Workers!$B$2:$B$600)),"Master Missing","OK"))</f>
        <v/>
      </c>
      <c r="E2157" s="146" t="str">
        <f>IF(A2157="","",IF(COUNTIF(Month_Engine!B:B,TRIM(J2157))&gt;0,"OK","Missing"))</f>
        <v/>
      </c>
      <c r="F2157" s="146" t="str">
        <f t="shared" si="205"/>
        <v/>
      </c>
      <c r="G2157" s="146" t="str">
        <f t="shared" si="206"/>
        <v/>
      </c>
      <c r="H2157" s="150" t="str">
        <f t="shared" si="201"/>
        <v/>
      </c>
      <c r="I2157" s="432"/>
      <c r="S2157" s="146" t="str">
        <f t="shared" si="202"/>
        <v/>
      </c>
    </row>
    <row r="2158" spans="1:19" x14ac:dyDescent="0.45">
      <c r="A2158" s="144" t="str">
        <f t="shared" si="203"/>
        <v/>
      </c>
      <c r="B2158" s="143" t="str">
        <f t="shared" si="204"/>
        <v/>
      </c>
      <c r="C2158" s="143" t="str">
        <f>IF(A2158="","",IF(COUNTIF($B$2:B2157,B2158)&gt;0,"⚠ DUPLICATE","OK"))</f>
        <v/>
      </c>
      <c r="D2158" s="146" t="str">
        <f>IF($A2158="","",IF(ISNA(_xlfn.XLOOKUP(TRIM($A2158),MASTER_Workers!$B$2:$B$474,MASTER_Workers!$B$2:$B$600)),"Master Missing","OK"))</f>
        <v/>
      </c>
      <c r="E2158" s="146" t="str">
        <f>IF(A2158="","",IF(COUNTIF(Month_Engine!B:B,TRIM(J2158))&gt;0,"OK","Missing"))</f>
        <v/>
      </c>
      <c r="F2158" s="146" t="str">
        <f t="shared" si="205"/>
        <v/>
      </c>
      <c r="G2158" s="146" t="str">
        <f t="shared" si="206"/>
        <v/>
      </c>
      <c r="H2158" s="150" t="str">
        <f t="shared" si="201"/>
        <v/>
      </c>
      <c r="I2158" s="432"/>
      <c r="S2158" s="146" t="str">
        <f t="shared" si="202"/>
        <v/>
      </c>
    </row>
    <row r="2159" spans="1:19" x14ac:dyDescent="0.45">
      <c r="A2159" s="144" t="str">
        <f t="shared" si="203"/>
        <v/>
      </c>
      <c r="B2159" s="143" t="str">
        <f t="shared" si="204"/>
        <v/>
      </c>
      <c r="C2159" s="143" t="str">
        <f>IF(A2159="","",IF(COUNTIF($B$2:B2158,B2159)&gt;0,"⚠ DUPLICATE","OK"))</f>
        <v/>
      </c>
      <c r="D2159" s="146" t="str">
        <f>IF($A2159="","",IF(ISNA(_xlfn.XLOOKUP(TRIM($A2159),MASTER_Workers!$B$2:$B$474,MASTER_Workers!$B$2:$B$600)),"Master Missing","OK"))</f>
        <v/>
      </c>
      <c r="E2159" s="146" t="str">
        <f>IF(A2159="","",IF(COUNTIF(Month_Engine!B:B,TRIM(J2159))&gt;0,"OK","Missing"))</f>
        <v/>
      </c>
      <c r="F2159" s="146" t="str">
        <f t="shared" si="205"/>
        <v/>
      </c>
      <c r="G2159" s="146" t="str">
        <f t="shared" si="206"/>
        <v/>
      </c>
      <c r="H2159" s="150" t="str">
        <f t="shared" si="201"/>
        <v/>
      </c>
      <c r="I2159" s="432"/>
      <c r="S2159" s="146" t="str">
        <f t="shared" si="202"/>
        <v/>
      </c>
    </row>
    <row r="2160" spans="1:19" x14ac:dyDescent="0.45">
      <c r="A2160" s="144" t="str">
        <f t="shared" si="203"/>
        <v/>
      </c>
      <c r="B2160" s="143" t="str">
        <f t="shared" si="204"/>
        <v/>
      </c>
      <c r="C2160" s="143" t="str">
        <f>IF(A2160="","",IF(COUNTIF($B$2:B2159,B2160)&gt;0,"⚠ DUPLICATE","OK"))</f>
        <v/>
      </c>
      <c r="D2160" s="146" t="str">
        <f>IF($A2160="","",IF(ISNA(_xlfn.XLOOKUP(TRIM($A2160),MASTER_Workers!$B$2:$B$474,MASTER_Workers!$B$2:$B$600)),"Master Missing","OK"))</f>
        <v/>
      </c>
      <c r="E2160" s="146" t="str">
        <f>IF(A2160="","",IF(COUNTIF(Month_Engine!B:B,TRIM(J2160))&gt;0,"OK","Missing"))</f>
        <v/>
      </c>
      <c r="F2160" s="146" t="str">
        <f t="shared" si="205"/>
        <v/>
      </c>
      <c r="G2160" s="146" t="str">
        <f t="shared" si="206"/>
        <v/>
      </c>
      <c r="H2160" s="150" t="str">
        <f t="shared" si="201"/>
        <v/>
      </c>
      <c r="I2160" s="432"/>
      <c r="S2160" s="146" t="str">
        <f t="shared" si="202"/>
        <v/>
      </c>
    </row>
    <row r="2161" spans="1:19" x14ac:dyDescent="0.45">
      <c r="A2161" s="144" t="str">
        <f t="shared" si="203"/>
        <v/>
      </c>
      <c r="B2161" s="143" t="str">
        <f t="shared" si="204"/>
        <v/>
      </c>
      <c r="C2161" s="143" t="str">
        <f>IF(A2161="","",IF(COUNTIF($B$2:B2160,B2161)&gt;0,"⚠ DUPLICATE","OK"))</f>
        <v/>
      </c>
      <c r="D2161" s="146" t="str">
        <f>IF($A2161="","",IF(ISNA(_xlfn.XLOOKUP(TRIM($A2161),MASTER_Workers!$B$2:$B$474,MASTER_Workers!$B$2:$B$600)),"Master Missing","OK"))</f>
        <v/>
      </c>
      <c r="E2161" s="146" t="str">
        <f>IF(A2161="","",IF(COUNTIF(Month_Engine!B:B,TRIM(J2161))&gt;0,"OK","Missing"))</f>
        <v/>
      </c>
      <c r="F2161" s="146" t="str">
        <f t="shared" si="205"/>
        <v/>
      </c>
      <c r="G2161" s="146" t="str">
        <f t="shared" si="206"/>
        <v/>
      </c>
      <c r="H2161" s="150" t="str">
        <f t="shared" si="201"/>
        <v/>
      </c>
      <c r="I2161" s="432"/>
      <c r="S2161" s="146" t="str">
        <f t="shared" si="202"/>
        <v/>
      </c>
    </row>
    <row r="2162" spans="1:19" x14ac:dyDescent="0.45">
      <c r="A2162" s="144" t="str">
        <f t="shared" si="203"/>
        <v/>
      </c>
      <c r="B2162" s="143" t="str">
        <f t="shared" si="204"/>
        <v/>
      </c>
      <c r="C2162" s="143" t="str">
        <f>IF(A2162="","",IF(COUNTIF($B$2:B2161,B2162)&gt;0,"⚠ DUPLICATE","OK"))</f>
        <v/>
      </c>
      <c r="D2162" s="146" t="str">
        <f>IF($A2162="","",IF(ISNA(_xlfn.XLOOKUP(TRIM($A2162),MASTER_Workers!$B$2:$B$474,MASTER_Workers!$B$2:$B$600)),"Master Missing","OK"))</f>
        <v/>
      </c>
      <c r="E2162" s="146" t="str">
        <f>IF(A2162="","",IF(COUNTIF(Month_Engine!B:B,TRIM(J2162))&gt;0,"OK","Missing"))</f>
        <v/>
      </c>
      <c r="F2162" s="146" t="str">
        <f t="shared" si="205"/>
        <v/>
      </c>
      <c r="G2162" s="146" t="str">
        <f t="shared" si="206"/>
        <v/>
      </c>
      <c r="H2162" s="150" t="str">
        <f t="shared" si="201"/>
        <v/>
      </c>
      <c r="I2162" s="432"/>
      <c r="S2162" s="146" t="str">
        <f t="shared" si="202"/>
        <v/>
      </c>
    </row>
    <row r="2163" spans="1:19" x14ac:dyDescent="0.45">
      <c r="A2163" s="144" t="str">
        <f t="shared" si="203"/>
        <v/>
      </c>
      <c r="B2163" s="143" t="str">
        <f t="shared" si="204"/>
        <v/>
      </c>
      <c r="C2163" s="143" t="str">
        <f>IF(A2163="","",IF(COUNTIF($B$2:B2162,B2163)&gt;0,"⚠ DUPLICATE","OK"))</f>
        <v/>
      </c>
      <c r="D2163" s="146" t="str">
        <f>IF($A2163="","",IF(ISNA(_xlfn.XLOOKUP(TRIM($A2163),MASTER_Workers!$B$2:$B$474,MASTER_Workers!$B$2:$B$600)),"Master Missing","OK"))</f>
        <v/>
      </c>
      <c r="E2163" s="146" t="str">
        <f>IF(A2163="","",IF(COUNTIF(Month_Engine!B:B,TRIM(J2163))&gt;0,"OK","Missing"))</f>
        <v/>
      </c>
      <c r="F2163" s="146" t="str">
        <f t="shared" si="205"/>
        <v/>
      </c>
      <c r="G2163" s="146" t="str">
        <f t="shared" si="206"/>
        <v/>
      </c>
      <c r="H2163" s="150" t="str">
        <f t="shared" si="201"/>
        <v/>
      </c>
      <c r="I2163" s="432"/>
      <c r="S2163" s="146" t="str">
        <f t="shared" si="202"/>
        <v/>
      </c>
    </row>
    <row r="2164" spans="1:19" x14ac:dyDescent="0.45">
      <c r="A2164" s="144" t="str">
        <f t="shared" si="203"/>
        <v/>
      </c>
      <c r="B2164" s="143" t="str">
        <f t="shared" si="204"/>
        <v/>
      </c>
      <c r="C2164" s="143" t="str">
        <f>IF(A2164="","",IF(COUNTIF($B$2:B2163,B2164)&gt;0,"⚠ DUPLICATE","OK"))</f>
        <v/>
      </c>
      <c r="D2164" s="146" t="str">
        <f>IF($A2164="","",IF(ISNA(_xlfn.XLOOKUP(TRIM($A2164),MASTER_Workers!$B$2:$B$474,MASTER_Workers!$B$2:$B$600)),"Master Missing","OK"))</f>
        <v/>
      </c>
      <c r="E2164" s="146" t="str">
        <f>IF(A2164="","",IF(COUNTIF(Month_Engine!B:B,TRIM(J2164))&gt;0,"OK","Missing"))</f>
        <v/>
      </c>
      <c r="F2164" s="146" t="str">
        <f t="shared" si="205"/>
        <v/>
      </c>
      <c r="G2164" s="146" t="str">
        <f t="shared" si="206"/>
        <v/>
      </c>
      <c r="H2164" s="150" t="str">
        <f t="shared" si="201"/>
        <v/>
      </c>
      <c r="I2164" s="432"/>
      <c r="S2164" s="146" t="str">
        <f t="shared" si="202"/>
        <v/>
      </c>
    </row>
    <row r="2165" spans="1:19" x14ac:dyDescent="0.45">
      <c r="A2165" s="144" t="str">
        <f t="shared" si="203"/>
        <v/>
      </c>
      <c r="B2165" s="143" t="str">
        <f t="shared" si="204"/>
        <v/>
      </c>
      <c r="C2165" s="143" t="str">
        <f>IF(A2165="","",IF(COUNTIF($B$2:B2164,B2165)&gt;0,"⚠ DUPLICATE","OK"))</f>
        <v/>
      </c>
      <c r="D2165" s="146" t="str">
        <f>IF($A2165="","",IF(ISNA(_xlfn.XLOOKUP(TRIM($A2165),MASTER_Workers!$B$2:$B$474,MASTER_Workers!$B$2:$B$600)),"Master Missing","OK"))</f>
        <v/>
      </c>
      <c r="E2165" s="146" t="str">
        <f>IF(A2165="","",IF(COUNTIF(Month_Engine!B:B,TRIM(J2165))&gt;0,"OK","Missing"))</f>
        <v/>
      </c>
      <c r="F2165" s="146" t="str">
        <f t="shared" si="205"/>
        <v/>
      </c>
      <c r="G2165" s="146" t="str">
        <f t="shared" si="206"/>
        <v/>
      </c>
      <c r="H2165" s="150" t="str">
        <f t="shared" si="201"/>
        <v/>
      </c>
      <c r="I2165" s="432"/>
      <c r="S2165" s="146" t="str">
        <f t="shared" si="202"/>
        <v/>
      </c>
    </row>
    <row r="2166" spans="1:19" x14ac:dyDescent="0.45">
      <c r="A2166" s="144" t="str">
        <f t="shared" si="203"/>
        <v/>
      </c>
      <c r="B2166" s="143" t="str">
        <f t="shared" si="204"/>
        <v/>
      </c>
      <c r="C2166" s="143" t="str">
        <f>IF(A2166="","",IF(COUNTIF($B$2:B2165,B2166)&gt;0,"⚠ DUPLICATE","OK"))</f>
        <v/>
      </c>
      <c r="D2166" s="146" t="str">
        <f>IF($A2166="","",IF(ISNA(_xlfn.XLOOKUP(TRIM($A2166),MASTER_Workers!$B$2:$B$474,MASTER_Workers!$B$2:$B$600)),"Master Missing","OK"))</f>
        <v/>
      </c>
      <c r="E2166" s="146" t="str">
        <f>IF(A2166="","",IF(COUNTIF(Month_Engine!B:B,TRIM(J2166))&gt;0,"OK","Missing"))</f>
        <v/>
      </c>
      <c r="F2166" s="146" t="str">
        <f t="shared" si="205"/>
        <v/>
      </c>
      <c r="G2166" s="146" t="str">
        <f t="shared" si="206"/>
        <v/>
      </c>
      <c r="H2166" s="150" t="str">
        <f t="shared" si="201"/>
        <v/>
      </c>
      <c r="I2166" s="432"/>
      <c r="S2166" s="146" t="str">
        <f t="shared" si="202"/>
        <v/>
      </c>
    </row>
    <row r="2167" spans="1:19" x14ac:dyDescent="0.45">
      <c r="A2167" s="144" t="str">
        <f t="shared" si="203"/>
        <v/>
      </c>
      <c r="B2167" s="143" t="str">
        <f t="shared" si="204"/>
        <v/>
      </c>
      <c r="C2167" s="143" t="str">
        <f>IF(A2167="","",IF(COUNTIF($B$2:B2166,B2167)&gt;0,"⚠ DUPLICATE","OK"))</f>
        <v/>
      </c>
      <c r="D2167" s="146" t="str">
        <f>IF($A2167="","",IF(ISNA(_xlfn.XLOOKUP(TRIM($A2167),MASTER_Workers!$B$2:$B$474,MASTER_Workers!$B$2:$B$600)),"Master Missing","OK"))</f>
        <v/>
      </c>
      <c r="E2167" s="146" t="str">
        <f>IF(A2167="","",IF(COUNTIF(Month_Engine!B:B,TRIM(J2167))&gt;0,"OK","Missing"))</f>
        <v/>
      </c>
      <c r="F2167" s="146" t="str">
        <f t="shared" si="205"/>
        <v/>
      </c>
      <c r="G2167" s="146" t="str">
        <f t="shared" si="206"/>
        <v/>
      </c>
      <c r="H2167" s="150" t="str">
        <f t="shared" si="201"/>
        <v/>
      </c>
      <c r="I2167" s="432"/>
      <c r="S2167" s="146" t="str">
        <f t="shared" si="202"/>
        <v/>
      </c>
    </row>
    <row r="2168" spans="1:19" x14ac:dyDescent="0.45">
      <c r="A2168" s="144" t="str">
        <f t="shared" si="203"/>
        <v/>
      </c>
      <c r="B2168" s="143" t="str">
        <f t="shared" si="204"/>
        <v/>
      </c>
      <c r="C2168" s="143" t="str">
        <f>IF(A2168="","",IF(COUNTIF($B$2:B2167,B2168)&gt;0,"⚠ DUPLICATE","OK"))</f>
        <v/>
      </c>
      <c r="D2168" s="146" t="str">
        <f>IF($A2168="","",IF(ISNA(_xlfn.XLOOKUP(TRIM($A2168),MASTER_Workers!$B$2:$B$474,MASTER_Workers!$B$2:$B$600)),"Master Missing","OK"))</f>
        <v/>
      </c>
      <c r="E2168" s="146" t="str">
        <f>IF(A2168="","",IF(COUNTIF(Month_Engine!B:B,TRIM(J2168))&gt;0,"OK","Missing"))</f>
        <v/>
      </c>
      <c r="F2168" s="146" t="str">
        <f t="shared" si="205"/>
        <v/>
      </c>
      <c r="G2168" s="146" t="str">
        <f t="shared" si="206"/>
        <v/>
      </c>
      <c r="H2168" s="150" t="str">
        <f t="shared" si="201"/>
        <v/>
      </c>
      <c r="I2168" s="432"/>
      <c r="S2168" s="146" t="str">
        <f t="shared" si="202"/>
        <v/>
      </c>
    </row>
    <row r="2169" spans="1:19" x14ac:dyDescent="0.45">
      <c r="A2169" s="144" t="str">
        <f t="shared" si="203"/>
        <v/>
      </c>
      <c r="B2169" s="143" t="str">
        <f t="shared" si="204"/>
        <v/>
      </c>
      <c r="C2169" s="143" t="str">
        <f>IF(A2169="","",IF(COUNTIF($B$2:B2168,B2169)&gt;0,"⚠ DUPLICATE","OK"))</f>
        <v/>
      </c>
      <c r="D2169" s="146" t="str">
        <f>IF($A2169="","",IF(ISNA(_xlfn.XLOOKUP(TRIM($A2169),MASTER_Workers!$B$2:$B$474,MASTER_Workers!$B$2:$B$600)),"Master Missing","OK"))</f>
        <v/>
      </c>
      <c r="E2169" s="146" t="str">
        <f>IF(A2169="","",IF(COUNTIF(Month_Engine!B:B,TRIM(J2169))&gt;0,"OK","Missing"))</f>
        <v/>
      </c>
      <c r="F2169" s="146" t="str">
        <f t="shared" si="205"/>
        <v/>
      </c>
      <c r="G2169" s="146" t="str">
        <f t="shared" si="206"/>
        <v/>
      </c>
      <c r="H2169" s="150" t="str">
        <f t="shared" si="201"/>
        <v/>
      </c>
      <c r="I2169" s="432"/>
      <c r="S2169" s="146" t="str">
        <f t="shared" si="202"/>
        <v/>
      </c>
    </row>
    <row r="2170" spans="1:19" x14ac:dyDescent="0.45">
      <c r="A2170" s="144" t="str">
        <f t="shared" si="203"/>
        <v/>
      </c>
      <c r="B2170" s="143" t="str">
        <f t="shared" si="204"/>
        <v/>
      </c>
      <c r="C2170" s="143" t="str">
        <f>IF(A2170="","",IF(COUNTIF($B$2:B2169,B2170)&gt;0,"⚠ DUPLICATE","OK"))</f>
        <v/>
      </c>
      <c r="D2170" s="146" t="str">
        <f>IF($A2170="","",IF(ISNA(_xlfn.XLOOKUP(TRIM($A2170),MASTER_Workers!$B$2:$B$474,MASTER_Workers!$B$2:$B$600)),"Master Missing","OK"))</f>
        <v/>
      </c>
      <c r="E2170" s="146" t="str">
        <f>IF(A2170="","",IF(COUNTIF(Month_Engine!B:B,TRIM(J2170))&gt;0,"OK","Missing"))</f>
        <v/>
      </c>
      <c r="F2170" s="146" t="str">
        <f t="shared" si="205"/>
        <v/>
      </c>
      <c r="G2170" s="146" t="str">
        <f t="shared" si="206"/>
        <v/>
      </c>
      <c r="H2170" s="150" t="str">
        <f t="shared" si="201"/>
        <v/>
      </c>
      <c r="I2170" s="432"/>
      <c r="S2170" s="146" t="str">
        <f t="shared" si="202"/>
        <v/>
      </c>
    </row>
    <row r="2171" spans="1:19" x14ac:dyDescent="0.45">
      <c r="A2171" s="144" t="str">
        <f t="shared" si="203"/>
        <v/>
      </c>
      <c r="B2171" s="143" t="str">
        <f t="shared" si="204"/>
        <v/>
      </c>
      <c r="C2171" s="143" t="str">
        <f>IF(A2171="","",IF(COUNTIF($B$2:B2170,B2171)&gt;0,"⚠ DUPLICATE","OK"))</f>
        <v/>
      </c>
      <c r="D2171" s="146" t="str">
        <f>IF($A2171="","",IF(ISNA(_xlfn.XLOOKUP(TRIM($A2171),MASTER_Workers!$B$2:$B$474,MASTER_Workers!$B$2:$B$600)),"Master Missing","OK"))</f>
        <v/>
      </c>
      <c r="E2171" s="146" t="str">
        <f>IF(A2171="","",IF(COUNTIF(Month_Engine!B:B,TRIM(J2171))&gt;0,"OK","Missing"))</f>
        <v/>
      </c>
      <c r="F2171" s="146" t="str">
        <f t="shared" si="205"/>
        <v/>
      </c>
      <c r="G2171" s="146" t="str">
        <f t="shared" si="206"/>
        <v/>
      </c>
      <c r="H2171" s="150" t="str">
        <f t="shared" si="201"/>
        <v/>
      </c>
      <c r="I2171" s="432"/>
      <c r="S2171" s="146" t="str">
        <f t="shared" si="202"/>
        <v/>
      </c>
    </row>
    <row r="2172" spans="1:19" x14ac:dyDescent="0.45">
      <c r="A2172" s="144" t="str">
        <f t="shared" si="203"/>
        <v/>
      </c>
      <c r="B2172" s="143" t="str">
        <f t="shared" si="204"/>
        <v/>
      </c>
      <c r="C2172" s="143" t="str">
        <f>IF(A2172="","",IF(COUNTIF($B$2:B2171,B2172)&gt;0,"⚠ DUPLICATE","OK"))</f>
        <v/>
      </c>
      <c r="D2172" s="146" t="str">
        <f>IF($A2172="","",IF(ISNA(_xlfn.XLOOKUP(TRIM($A2172),MASTER_Workers!$B$2:$B$474,MASTER_Workers!$B$2:$B$600)),"Master Missing","OK"))</f>
        <v/>
      </c>
      <c r="E2172" s="146" t="str">
        <f>IF(A2172="","",IF(COUNTIF(Month_Engine!B:B,TRIM(J2172))&gt;0,"OK","Missing"))</f>
        <v/>
      </c>
      <c r="F2172" s="146" t="str">
        <f t="shared" si="205"/>
        <v/>
      </c>
      <c r="G2172" s="146" t="str">
        <f t="shared" si="206"/>
        <v/>
      </c>
      <c r="H2172" s="150" t="str">
        <f t="shared" si="201"/>
        <v/>
      </c>
      <c r="I2172" s="432"/>
      <c r="S2172" s="146" t="str">
        <f t="shared" si="202"/>
        <v/>
      </c>
    </row>
    <row r="2173" spans="1:19" x14ac:dyDescent="0.45">
      <c r="A2173" s="144" t="str">
        <f t="shared" si="203"/>
        <v/>
      </c>
      <c r="B2173" s="143" t="str">
        <f t="shared" si="204"/>
        <v/>
      </c>
      <c r="C2173" s="143" t="str">
        <f>IF(A2173="","",IF(COUNTIF($B$2:B2172,B2173)&gt;0,"⚠ DUPLICATE","OK"))</f>
        <v/>
      </c>
      <c r="D2173" s="146" t="str">
        <f>IF($A2173="","",IF(ISNA(_xlfn.XLOOKUP(TRIM($A2173),MASTER_Workers!$B$2:$B$474,MASTER_Workers!$B$2:$B$600)),"Master Missing","OK"))</f>
        <v/>
      </c>
      <c r="E2173" s="146" t="str">
        <f>IF(A2173="","",IF(COUNTIF(Month_Engine!B:B,TRIM(J2173))&gt;0,"OK","Missing"))</f>
        <v/>
      </c>
      <c r="F2173" s="146" t="str">
        <f t="shared" si="205"/>
        <v/>
      </c>
      <c r="G2173" s="146" t="str">
        <f t="shared" si="206"/>
        <v/>
      </c>
      <c r="H2173" s="150" t="str">
        <f t="shared" si="201"/>
        <v/>
      </c>
      <c r="I2173" s="432"/>
      <c r="S2173" s="146" t="str">
        <f t="shared" si="202"/>
        <v/>
      </c>
    </row>
    <row r="2174" spans="1:19" x14ac:dyDescent="0.45">
      <c r="A2174" s="144" t="str">
        <f t="shared" si="203"/>
        <v/>
      </c>
      <c r="B2174" s="143" t="str">
        <f t="shared" si="204"/>
        <v/>
      </c>
      <c r="C2174" s="143" t="str">
        <f>IF(A2174="","",IF(COUNTIF($B$2:B2173,B2174)&gt;0,"⚠ DUPLICATE","OK"))</f>
        <v/>
      </c>
      <c r="D2174" s="146" t="str">
        <f>IF($A2174="","",IF(ISNA(_xlfn.XLOOKUP(TRIM($A2174),MASTER_Workers!$B$2:$B$474,MASTER_Workers!$B$2:$B$600)),"Master Missing","OK"))</f>
        <v/>
      </c>
      <c r="E2174" s="146" t="str">
        <f>IF(A2174="","",IF(COUNTIF(Month_Engine!B:B,TRIM(J2174))&gt;0,"OK","Missing"))</f>
        <v/>
      </c>
      <c r="F2174" s="146" t="str">
        <f t="shared" si="205"/>
        <v/>
      </c>
      <c r="G2174" s="146" t="str">
        <f t="shared" si="206"/>
        <v/>
      </c>
      <c r="H2174" s="150" t="str">
        <f t="shared" si="201"/>
        <v/>
      </c>
      <c r="I2174" s="432"/>
      <c r="S2174" s="146" t="str">
        <f t="shared" si="202"/>
        <v/>
      </c>
    </row>
    <row r="2175" spans="1:19" x14ac:dyDescent="0.45">
      <c r="A2175" s="144" t="str">
        <f t="shared" si="203"/>
        <v/>
      </c>
      <c r="B2175" s="143" t="str">
        <f t="shared" si="204"/>
        <v/>
      </c>
      <c r="C2175" s="143" t="str">
        <f>IF(A2175="","",IF(COUNTIF($B$2:B2174,B2175)&gt;0,"⚠ DUPLICATE","OK"))</f>
        <v/>
      </c>
      <c r="D2175" s="146" t="str">
        <f>IF($A2175="","",IF(ISNA(_xlfn.XLOOKUP(TRIM($A2175),MASTER_Workers!$B$2:$B$474,MASTER_Workers!$B$2:$B$600)),"Master Missing","OK"))</f>
        <v/>
      </c>
      <c r="E2175" s="146" t="str">
        <f>IF(A2175="","",IF(COUNTIF(Month_Engine!B:B,TRIM(J2175))&gt;0,"OK","Missing"))</f>
        <v/>
      </c>
      <c r="F2175" s="146" t="str">
        <f t="shared" si="205"/>
        <v/>
      </c>
      <c r="G2175" s="146" t="str">
        <f t="shared" si="206"/>
        <v/>
      </c>
      <c r="H2175" s="150" t="str">
        <f t="shared" si="201"/>
        <v/>
      </c>
      <c r="I2175" s="432"/>
      <c r="S2175" s="146" t="str">
        <f t="shared" si="202"/>
        <v/>
      </c>
    </row>
    <row r="2176" spans="1:19" x14ac:dyDescent="0.45">
      <c r="A2176" s="144" t="str">
        <f t="shared" si="203"/>
        <v/>
      </c>
      <c r="B2176" s="143" t="str">
        <f t="shared" si="204"/>
        <v/>
      </c>
      <c r="C2176" s="143" t="str">
        <f>IF(A2176="","",IF(COUNTIF($B$2:B2175,B2176)&gt;0,"⚠ DUPLICATE","OK"))</f>
        <v/>
      </c>
      <c r="D2176" s="146" t="str">
        <f>IF($A2176="","",IF(ISNA(_xlfn.XLOOKUP(TRIM($A2176),MASTER_Workers!$B$2:$B$474,MASTER_Workers!$B$2:$B$600)),"Master Missing","OK"))</f>
        <v/>
      </c>
      <c r="E2176" s="146" t="str">
        <f>IF(A2176="","",IF(COUNTIF(Month_Engine!B:B,TRIM(J2176))&gt;0,"OK","Missing"))</f>
        <v/>
      </c>
      <c r="F2176" s="146" t="str">
        <f t="shared" si="205"/>
        <v/>
      </c>
      <c r="G2176" s="146" t="str">
        <f t="shared" si="206"/>
        <v/>
      </c>
      <c r="H2176" s="150" t="str">
        <f t="shared" si="201"/>
        <v/>
      </c>
      <c r="I2176" s="432"/>
      <c r="S2176" s="146" t="str">
        <f t="shared" si="202"/>
        <v/>
      </c>
    </row>
    <row r="2177" spans="1:19" x14ac:dyDescent="0.45">
      <c r="A2177" s="144" t="str">
        <f t="shared" si="203"/>
        <v/>
      </c>
      <c r="B2177" s="143" t="str">
        <f t="shared" si="204"/>
        <v/>
      </c>
      <c r="C2177" s="143" t="str">
        <f>IF(A2177="","",IF(COUNTIF($B$2:B2176,B2177)&gt;0,"⚠ DUPLICATE","OK"))</f>
        <v/>
      </c>
      <c r="D2177" s="146" t="str">
        <f>IF($A2177="","",IF(ISNA(_xlfn.XLOOKUP(TRIM($A2177),MASTER_Workers!$B$2:$B$474,MASTER_Workers!$B$2:$B$600)),"Master Missing","OK"))</f>
        <v/>
      </c>
      <c r="E2177" s="146" t="str">
        <f>IF(A2177="","",IF(COUNTIF(Month_Engine!B:B,TRIM(J2177))&gt;0,"OK","Missing"))</f>
        <v/>
      </c>
      <c r="F2177" s="146" t="str">
        <f t="shared" si="205"/>
        <v/>
      </c>
      <c r="G2177" s="146" t="str">
        <f t="shared" si="206"/>
        <v/>
      </c>
      <c r="H2177" s="150" t="str">
        <f t="shared" si="201"/>
        <v/>
      </c>
      <c r="I2177" s="432"/>
      <c r="S2177" s="146" t="str">
        <f t="shared" si="202"/>
        <v/>
      </c>
    </row>
    <row r="2178" spans="1:19" x14ac:dyDescent="0.45">
      <c r="A2178" s="144" t="str">
        <f t="shared" si="203"/>
        <v/>
      </c>
      <c r="B2178" s="143" t="str">
        <f t="shared" si="204"/>
        <v/>
      </c>
      <c r="C2178" s="143" t="str">
        <f>IF(A2178="","",IF(COUNTIF($B$2:B2177,B2178)&gt;0,"⚠ DUPLICATE","OK"))</f>
        <v/>
      </c>
      <c r="D2178" s="146" t="str">
        <f>IF($A2178="","",IF(ISNA(_xlfn.XLOOKUP(TRIM($A2178),MASTER_Workers!$B$2:$B$474,MASTER_Workers!$B$2:$B$600)),"Master Missing","OK"))</f>
        <v/>
      </c>
      <c r="E2178" s="146" t="str">
        <f>IF(A2178="","",IF(COUNTIF(Month_Engine!B:B,TRIM(J2178))&gt;0,"OK","Missing"))</f>
        <v/>
      </c>
      <c r="F2178" s="146" t="str">
        <f t="shared" si="205"/>
        <v/>
      </c>
      <c r="G2178" s="146" t="str">
        <f t="shared" si="206"/>
        <v/>
      </c>
      <c r="H2178" s="150" t="str">
        <f t="shared" si="201"/>
        <v/>
      </c>
      <c r="I2178" s="432"/>
      <c r="S2178" s="146" t="str">
        <f t="shared" si="202"/>
        <v/>
      </c>
    </row>
    <row r="2179" spans="1:19" x14ac:dyDescent="0.45">
      <c r="A2179" s="144" t="str">
        <f t="shared" si="203"/>
        <v/>
      </c>
      <c r="B2179" s="143" t="str">
        <f t="shared" si="204"/>
        <v/>
      </c>
      <c r="C2179" s="143" t="str">
        <f>IF(A2179="","",IF(COUNTIF($B$2:B2178,B2179)&gt;0,"⚠ DUPLICATE","OK"))</f>
        <v/>
      </c>
      <c r="D2179" s="146" t="str">
        <f>IF($A2179="","",IF(ISNA(_xlfn.XLOOKUP(TRIM($A2179),MASTER_Workers!$B$2:$B$474,MASTER_Workers!$B$2:$B$600)),"Master Missing","OK"))</f>
        <v/>
      </c>
      <c r="E2179" s="146" t="str">
        <f>IF(A2179="","",IF(COUNTIF(Month_Engine!B:B,TRIM(J2179))&gt;0,"OK","Missing"))</f>
        <v/>
      </c>
      <c r="F2179" s="146" t="str">
        <f t="shared" si="205"/>
        <v/>
      </c>
      <c r="G2179" s="146" t="str">
        <f t="shared" si="206"/>
        <v/>
      </c>
      <c r="H2179" s="150" t="str">
        <f t="shared" si="201"/>
        <v/>
      </c>
      <c r="I2179" s="432"/>
      <c r="S2179" s="146" t="str">
        <f t="shared" si="202"/>
        <v/>
      </c>
    </row>
    <row r="2180" spans="1:19" x14ac:dyDescent="0.45">
      <c r="A2180" s="144" t="str">
        <f t="shared" si="203"/>
        <v/>
      </c>
      <c r="B2180" s="143" t="str">
        <f t="shared" si="204"/>
        <v/>
      </c>
      <c r="C2180" s="143" t="str">
        <f>IF(A2180="","",IF(COUNTIF($B$2:B2179,B2180)&gt;0,"⚠ DUPLICATE","OK"))</f>
        <v/>
      </c>
      <c r="D2180" s="146" t="str">
        <f>IF($A2180="","",IF(ISNA(_xlfn.XLOOKUP(TRIM($A2180),MASTER_Workers!$B$2:$B$474,MASTER_Workers!$B$2:$B$600)),"Master Missing","OK"))</f>
        <v/>
      </c>
      <c r="E2180" s="146" t="str">
        <f>IF(A2180="","",IF(COUNTIF(Month_Engine!B:B,TRIM(J2180))&gt;0,"OK","Missing"))</f>
        <v/>
      </c>
      <c r="F2180" s="146" t="str">
        <f t="shared" si="205"/>
        <v/>
      </c>
      <c r="G2180" s="146" t="str">
        <f t="shared" si="206"/>
        <v/>
      </c>
      <c r="H2180" s="150" t="str">
        <f t="shared" ref="H2180:H2243" si="207">IF(A2180="","",IF(AND(C2180="OK",D2180="OK",E2180="OK",F2180=DAY(EOMONTH(I2180,0))),"OK","Mismatch"))</f>
        <v/>
      </c>
      <c r="I2180" s="432"/>
      <c r="S2180" s="146" t="str">
        <f t="shared" ref="S2180:S2243" si="208">IF(LEFT(A2180,6)="SV2PCO","Worker-SV2",
IF(LEFT(A2180,5)="SV2ST","Staff-SV2",
IF(LEFT(A2180,4)="SV2P","Worker-Com-SV2",
IF(LEFT(A2180,5)="SK1ST","Staff-1",
IF(LEFT(A2180,5)="SK3ST","Staff-3",
IF(LEFT(A2180,5)="SK1CW","Worker-1",
IF(LEFT(A2180,5)="SK3CW","Worker-3",
IF(LEFT(A2180,5)="SK1WK","Worker-Com-1",
IF(LEFT(A2180,5)="SK3WK","Worker-Com-3","")))))))))</f>
        <v/>
      </c>
    </row>
    <row r="2181" spans="1:19" x14ac:dyDescent="0.45">
      <c r="A2181" s="144" t="str">
        <f t="shared" ref="A2181:A2244" si="209">IF(J2181="","",TRIM(J2181))</f>
        <v/>
      </c>
      <c r="B2181" s="143" t="str">
        <f t="shared" ref="B2181:B2244" si="210">IF(A2181="","",TEXT(I2181,"MMMYYYY")&amp;"_"&amp;TRIM(J2181))</f>
        <v/>
      </c>
      <c r="C2181" s="143" t="str">
        <f>IF(A2181="","",IF(COUNTIF($B$2:B2180,B2181)&gt;0,"⚠ DUPLICATE","OK"))</f>
        <v/>
      </c>
      <c r="D2181" s="146" t="str">
        <f>IF($A2181="","",IF(ISNA(_xlfn.XLOOKUP(TRIM($A2181),MASTER_Workers!$B$2:$B$474,MASTER_Workers!$B$2:$B$600)),"Master Missing","OK"))</f>
        <v/>
      </c>
      <c r="E2181" s="146" t="str">
        <f>IF(A2181="","",IF(COUNTIF(Month_Engine!B:B,TRIM(J2181))&gt;0,"OK","Missing"))</f>
        <v/>
      </c>
      <c r="F2181" s="146" t="str">
        <f t="shared" ref="F2181:F2244" si="211">IF(A2181="","",SUM(L2181:Q2181))</f>
        <v/>
      </c>
      <c r="G2181" s="146" t="str">
        <f t="shared" si="206"/>
        <v/>
      </c>
      <c r="H2181" s="150" t="str">
        <f t="shared" si="207"/>
        <v/>
      </c>
      <c r="I2181" s="432"/>
      <c r="S2181" s="146" t="str">
        <f t="shared" si="208"/>
        <v/>
      </c>
    </row>
    <row r="2182" spans="1:19" x14ac:dyDescent="0.45">
      <c r="A2182" s="144" t="str">
        <f t="shared" si="209"/>
        <v/>
      </c>
      <c r="B2182" s="143" t="str">
        <f t="shared" si="210"/>
        <v/>
      </c>
      <c r="C2182" s="143" t="str">
        <f>IF(A2182="","",IF(COUNTIF($B$2:B2181,B2182)&gt;0,"⚠ DUPLICATE","OK"))</f>
        <v/>
      </c>
      <c r="D2182" s="146" t="str">
        <f>IF($A2182="","",IF(ISNA(_xlfn.XLOOKUP(TRIM($A2182),MASTER_Workers!$B$2:$B$474,MASTER_Workers!$B$2:$B$600)),"Master Missing","OK"))</f>
        <v/>
      </c>
      <c r="E2182" s="146" t="str">
        <f>IF(A2182="","",IF(COUNTIF(Month_Engine!B:B,TRIM(J2182))&gt;0,"OK","Missing"))</f>
        <v/>
      </c>
      <c r="F2182" s="146" t="str">
        <f t="shared" si="211"/>
        <v/>
      </c>
      <c r="G2182" s="146" t="str">
        <f t="shared" si="206"/>
        <v/>
      </c>
      <c r="H2182" s="150" t="str">
        <f t="shared" si="207"/>
        <v/>
      </c>
      <c r="I2182" s="432"/>
      <c r="S2182" s="146" t="str">
        <f t="shared" si="208"/>
        <v/>
      </c>
    </row>
    <row r="2183" spans="1:19" x14ac:dyDescent="0.45">
      <c r="A2183" s="144" t="str">
        <f t="shared" si="209"/>
        <v/>
      </c>
      <c r="B2183" s="143" t="str">
        <f t="shared" si="210"/>
        <v/>
      </c>
      <c r="C2183" s="143" t="str">
        <f>IF(A2183="","",IF(COUNTIF($B$2:B2182,B2183)&gt;0,"⚠ DUPLICATE","OK"))</f>
        <v/>
      </c>
      <c r="D2183" s="146" t="str">
        <f>IF($A2183="","",IF(ISNA(_xlfn.XLOOKUP(TRIM($A2183),MASTER_Workers!$B$2:$B$474,MASTER_Workers!$B$2:$B$600)),"Master Missing","OK"))</f>
        <v/>
      </c>
      <c r="E2183" s="146" t="str">
        <f>IF(A2183="","",IF(COUNTIF(Month_Engine!B:B,TRIM(J2183))&gt;0,"OK","Missing"))</f>
        <v/>
      </c>
      <c r="F2183" s="146" t="str">
        <f t="shared" si="211"/>
        <v/>
      </c>
      <c r="G2183" s="146" t="str">
        <f t="shared" si="206"/>
        <v/>
      </c>
      <c r="H2183" s="150" t="str">
        <f t="shared" si="207"/>
        <v/>
      </c>
      <c r="I2183" s="432"/>
      <c r="S2183" s="146" t="str">
        <f t="shared" si="208"/>
        <v/>
      </c>
    </row>
    <row r="2184" spans="1:19" x14ac:dyDescent="0.45">
      <c r="A2184" s="144" t="str">
        <f t="shared" si="209"/>
        <v/>
      </c>
      <c r="B2184" s="143" t="str">
        <f t="shared" si="210"/>
        <v/>
      </c>
      <c r="C2184" s="143" t="str">
        <f>IF(A2184="","",IF(COUNTIF($B$2:B2183,B2184)&gt;0,"⚠ DUPLICATE","OK"))</f>
        <v/>
      </c>
      <c r="D2184" s="146" t="str">
        <f>IF($A2184="","",IF(ISNA(_xlfn.XLOOKUP(TRIM($A2184),MASTER_Workers!$B$2:$B$474,MASTER_Workers!$B$2:$B$600)),"Master Missing","OK"))</f>
        <v/>
      </c>
      <c r="E2184" s="146" t="str">
        <f>IF(A2184="","",IF(COUNTIF(Month_Engine!B:B,TRIM(J2184))&gt;0,"OK","Missing"))</f>
        <v/>
      </c>
      <c r="F2184" s="146" t="str">
        <f t="shared" si="211"/>
        <v/>
      </c>
      <c r="G2184" s="146" t="str">
        <f t="shared" si="206"/>
        <v/>
      </c>
      <c r="H2184" s="150" t="str">
        <f t="shared" si="207"/>
        <v/>
      </c>
      <c r="I2184" s="432"/>
      <c r="S2184" s="146" t="str">
        <f t="shared" si="208"/>
        <v/>
      </c>
    </row>
    <row r="2185" spans="1:19" x14ac:dyDescent="0.45">
      <c r="A2185" s="144" t="str">
        <f t="shared" si="209"/>
        <v/>
      </c>
      <c r="B2185" s="143" t="str">
        <f t="shared" si="210"/>
        <v/>
      </c>
      <c r="C2185" s="143" t="str">
        <f>IF(A2185="","",IF(COUNTIF($B$2:B2184,B2185)&gt;0,"⚠ DUPLICATE","OK"))</f>
        <v/>
      </c>
      <c r="D2185" s="146" t="str">
        <f>IF($A2185="","",IF(ISNA(_xlfn.XLOOKUP(TRIM($A2185),MASTER_Workers!$B$2:$B$474,MASTER_Workers!$B$2:$B$600)),"Master Missing","OK"))</f>
        <v/>
      </c>
      <c r="E2185" s="146" t="str">
        <f>IF(A2185="","",IF(COUNTIF(Month_Engine!B:B,TRIM(J2185))&gt;0,"OK","Missing"))</f>
        <v/>
      </c>
      <c r="F2185" s="146" t="str">
        <f t="shared" si="211"/>
        <v/>
      </c>
      <c r="G2185" s="146" t="str">
        <f t="shared" si="206"/>
        <v/>
      </c>
      <c r="H2185" s="150" t="str">
        <f t="shared" si="207"/>
        <v/>
      </c>
      <c r="I2185" s="432"/>
      <c r="S2185" s="146" t="str">
        <f t="shared" si="208"/>
        <v/>
      </c>
    </row>
    <row r="2186" spans="1:19" x14ac:dyDescent="0.45">
      <c r="A2186" s="144" t="str">
        <f t="shared" si="209"/>
        <v/>
      </c>
      <c r="B2186" s="143" t="str">
        <f t="shared" si="210"/>
        <v/>
      </c>
      <c r="C2186" s="143" t="str">
        <f>IF(A2186="","",IF(COUNTIF($B$2:B2185,B2186)&gt;0,"⚠ DUPLICATE","OK"))</f>
        <v/>
      </c>
      <c r="D2186" s="146" t="str">
        <f>IF($A2186="","",IF(ISNA(_xlfn.XLOOKUP(TRIM($A2186),MASTER_Workers!$B$2:$B$474,MASTER_Workers!$B$2:$B$600)),"Master Missing","OK"))</f>
        <v/>
      </c>
      <c r="E2186" s="146" t="str">
        <f>IF(A2186="","",IF(COUNTIF(Month_Engine!B:B,TRIM(J2186))&gt;0,"OK","Missing"))</f>
        <v/>
      </c>
      <c r="F2186" s="146" t="str">
        <f t="shared" si="211"/>
        <v/>
      </c>
      <c r="G2186" s="146" t="str">
        <f t="shared" si="206"/>
        <v/>
      </c>
      <c r="H2186" s="150" t="str">
        <f t="shared" si="207"/>
        <v/>
      </c>
      <c r="I2186" s="432"/>
      <c r="S2186" s="146" t="str">
        <f t="shared" si="208"/>
        <v/>
      </c>
    </row>
    <row r="2187" spans="1:19" x14ac:dyDescent="0.45">
      <c r="A2187" s="144" t="str">
        <f t="shared" si="209"/>
        <v/>
      </c>
      <c r="B2187" s="143" t="str">
        <f t="shared" si="210"/>
        <v/>
      </c>
      <c r="C2187" s="143" t="str">
        <f>IF(A2187="","",IF(COUNTIF($B$2:B2186,B2187)&gt;0,"⚠ DUPLICATE","OK"))</f>
        <v/>
      </c>
      <c r="D2187" s="146" t="str">
        <f>IF($A2187="","",IF(ISNA(_xlfn.XLOOKUP(TRIM($A2187),MASTER_Workers!$B$2:$B$474,MASTER_Workers!$B$2:$B$600)),"Master Missing","OK"))</f>
        <v/>
      </c>
      <c r="E2187" s="146" t="str">
        <f>IF(A2187="","",IF(COUNTIF(Month_Engine!B:B,TRIM(J2187))&gt;0,"OK","Missing"))</f>
        <v/>
      </c>
      <c r="F2187" s="146" t="str">
        <f t="shared" si="211"/>
        <v/>
      </c>
      <c r="G2187" s="146" t="str">
        <f t="shared" si="206"/>
        <v/>
      </c>
      <c r="H2187" s="150" t="str">
        <f t="shared" si="207"/>
        <v/>
      </c>
      <c r="I2187" s="432"/>
      <c r="S2187" s="146" t="str">
        <f t="shared" si="208"/>
        <v/>
      </c>
    </row>
    <row r="2188" spans="1:19" x14ac:dyDescent="0.45">
      <c r="A2188" s="144" t="str">
        <f t="shared" si="209"/>
        <v/>
      </c>
      <c r="B2188" s="143" t="str">
        <f t="shared" si="210"/>
        <v/>
      </c>
      <c r="C2188" s="143" t="str">
        <f>IF(A2188="","",IF(COUNTIF($B$2:B2187,B2188)&gt;0,"⚠ DUPLICATE","OK"))</f>
        <v/>
      </c>
      <c r="D2188" s="146" t="str">
        <f>IF($A2188="","",IF(ISNA(_xlfn.XLOOKUP(TRIM($A2188),MASTER_Workers!$B$2:$B$474,MASTER_Workers!$B$2:$B$600)),"Master Missing","OK"))</f>
        <v/>
      </c>
      <c r="E2188" s="146" t="str">
        <f>IF(A2188="","",IF(COUNTIF(Month_Engine!B:B,TRIM(J2188))&gt;0,"OK","Missing"))</f>
        <v/>
      </c>
      <c r="F2188" s="146" t="str">
        <f t="shared" si="211"/>
        <v/>
      </c>
      <c r="G2188" s="146" t="str">
        <f t="shared" ref="G2188:G2251" si="212">IF(A2188="","",L2188+O2188+P2188+R2188+IF(OR(LEFT(TRIM(J2188),9)="SK1WK0101",ISNUMBER(SEARCH("Staff",S2188))),N2188,0))</f>
        <v/>
      </c>
      <c r="H2188" s="150" t="str">
        <f t="shared" si="207"/>
        <v/>
      </c>
      <c r="I2188" s="432"/>
      <c r="S2188" s="146" t="str">
        <f t="shared" si="208"/>
        <v/>
      </c>
    </row>
    <row r="2189" spans="1:19" x14ac:dyDescent="0.45">
      <c r="A2189" s="144" t="str">
        <f t="shared" si="209"/>
        <v/>
      </c>
      <c r="B2189" s="143" t="str">
        <f t="shared" si="210"/>
        <v/>
      </c>
      <c r="C2189" s="143" t="str">
        <f>IF(A2189="","",IF(COUNTIF($B$2:B2188,B2189)&gt;0,"⚠ DUPLICATE","OK"))</f>
        <v/>
      </c>
      <c r="D2189" s="146" t="str">
        <f>IF($A2189="","",IF(ISNA(_xlfn.XLOOKUP(TRIM($A2189),MASTER_Workers!$B$2:$B$474,MASTER_Workers!$B$2:$B$600)),"Master Missing","OK"))</f>
        <v/>
      </c>
      <c r="E2189" s="146" t="str">
        <f>IF(A2189="","",IF(COUNTIF(Month_Engine!B:B,TRIM(J2189))&gt;0,"OK","Missing"))</f>
        <v/>
      </c>
      <c r="F2189" s="146" t="str">
        <f t="shared" si="211"/>
        <v/>
      </c>
      <c r="G2189" s="146" t="str">
        <f t="shared" si="212"/>
        <v/>
      </c>
      <c r="H2189" s="150" t="str">
        <f t="shared" si="207"/>
        <v/>
      </c>
      <c r="I2189" s="432"/>
      <c r="S2189" s="146" t="str">
        <f t="shared" si="208"/>
        <v/>
      </c>
    </row>
    <row r="2190" spans="1:19" x14ac:dyDescent="0.45">
      <c r="A2190" s="144" t="str">
        <f t="shared" si="209"/>
        <v/>
      </c>
      <c r="B2190" s="143" t="str">
        <f t="shared" si="210"/>
        <v/>
      </c>
      <c r="C2190" s="143" t="str">
        <f>IF(A2190="","",IF(COUNTIF($B$2:B2189,B2190)&gt;0,"⚠ DUPLICATE","OK"))</f>
        <v/>
      </c>
      <c r="D2190" s="146" t="str">
        <f>IF($A2190="","",IF(ISNA(_xlfn.XLOOKUP(TRIM($A2190),MASTER_Workers!$B$2:$B$474,MASTER_Workers!$B$2:$B$600)),"Master Missing","OK"))</f>
        <v/>
      </c>
      <c r="E2190" s="146" t="str">
        <f>IF(A2190="","",IF(COUNTIF(Month_Engine!B:B,TRIM(J2190))&gt;0,"OK","Missing"))</f>
        <v/>
      </c>
      <c r="F2190" s="146" t="str">
        <f t="shared" si="211"/>
        <v/>
      </c>
      <c r="G2190" s="146" t="str">
        <f t="shared" si="212"/>
        <v/>
      </c>
      <c r="H2190" s="150" t="str">
        <f t="shared" si="207"/>
        <v/>
      </c>
      <c r="I2190" s="432"/>
      <c r="S2190" s="146" t="str">
        <f t="shared" si="208"/>
        <v/>
      </c>
    </row>
    <row r="2191" spans="1:19" x14ac:dyDescent="0.45">
      <c r="A2191" s="144" t="str">
        <f t="shared" si="209"/>
        <v/>
      </c>
      <c r="B2191" s="143" t="str">
        <f t="shared" si="210"/>
        <v/>
      </c>
      <c r="C2191" s="143" t="str">
        <f>IF(A2191="","",IF(COUNTIF($B$2:B2190,B2191)&gt;0,"⚠ DUPLICATE","OK"))</f>
        <v/>
      </c>
      <c r="D2191" s="146" t="str">
        <f>IF($A2191="","",IF(ISNA(_xlfn.XLOOKUP(TRIM($A2191),MASTER_Workers!$B$2:$B$474,MASTER_Workers!$B$2:$B$600)),"Master Missing","OK"))</f>
        <v/>
      </c>
      <c r="E2191" s="146" t="str">
        <f>IF(A2191="","",IF(COUNTIF(Month_Engine!B:B,TRIM(J2191))&gt;0,"OK","Missing"))</f>
        <v/>
      </c>
      <c r="F2191" s="146" t="str">
        <f t="shared" si="211"/>
        <v/>
      </c>
      <c r="G2191" s="146" t="str">
        <f t="shared" si="212"/>
        <v/>
      </c>
      <c r="H2191" s="150" t="str">
        <f t="shared" si="207"/>
        <v/>
      </c>
      <c r="I2191" s="432"/>
      <c r="S2191" s="146" t="str">
        <f t="shared" si="208"/>
        <v/>
      </c>
    </row>
    <row r="2192" spans="1:19" x14ac:dyDescent="0.45">
      <c r="A2192" s="144" t="str">
        <f t="shared" si="209"/>
        <v/>
      </c>
      <c r="B2192" s="143" t="str">
        <f t="shared" si="210"/>
        <v/>
      </c>
      <c r="C2192" s="143" t="str">
        <f>IF(A2192="","",IF(COUNTIF($B$2:B2191,B2192)&gt;0,"⚠ DUPLICATE","OK"))</f>
        <v/>
      </c>
      <c r="D2192" s="146" t="str">
        <f>IF($A2192="","",IF(ISNA(_xlfn.XLOOKUP(TRIM($A2192),MASTER_Workers!$B$2:$B$474,MASTER_Workers!$B$2:$B$600)),"Master Missing","OK"))</f>
        <v/>
      </c>
      <c r="E2192" s="146" t="str">
        <f>IF(A2192="","",IF(COUNTIF(Month_Engine!B:B,TRIM(J2192))&gt;0,"OK","Missing"))</f>
        <v/>
      </c>
      <c r="F2192" s="146" t="str">
        <f t="shared" si="211"/>
        <v/>
      </c>
      <c r="G2192" s="146" t="str">
        <f t="shared" si="212"/>
        <v/>
      </c>
      <c r="H2192" s="150" t="str">
        <f t="shared" si="207"/>
        <v/>
      </c>
      <c r="I2192" s="432"/>
      <c r="S2192" s="146" t="str">
        <f t="shared" si="208"/>
        <v/>
      </c>
    </row>
    <row r="2193" spans="1:19" x14ac:dyDescent="0.45">
      <c r="A2193" s="144" t="str">
        <f t="shared" si="209"/>
        <v/>
      </c>
      <c r="B2193" s="143" t="str">
        <f t="shared" si="210"/>
        <v/>
      </c>
      <c r="C2193" s="143" t="str">
        <f>IF(A2193="","",IF(COUNTIF($B$2:B2192,B2193)&gt;0,"⚠ DUPLICATE","OK"))</f>
        <v/>
      </c>
      <c r="D2193" s="146" t="str">
        <f>IF($A2193="","",IF(ISNA(_xlfn.XLOOKUP(TRIM($A2193),MASTER_Workers!$B$2:$B$474,MASTER_Workers!$B$2:$B$600)),"Master Missing","OK"))</f>
        <v/>
      </c>
      <c r="E2193" s="146" t="str">
        <f>IF(A2193="","",IF(COUNTIF(Month_Engine!B:B,TRIM(J2193))&gt;0,"OK","Missing"))</f>
        <v/>
      </c>
      <c r="F2193" s="146" t="str">
        <f t="shared" si="211"/>
        <v/>
      </c>
      <c r="G2193" s="146" t="str">
        <f t="shared" si="212"/>
        <v/>
      </c>
      <c r="H2193" s="150" t="str">
        <f t="shared" si="207"/>
        <v/>
      </c>
      <c r="I2193" s="432"/>
      <c r="S2193" s="146" t="str">
        <f t="shared" si="208"/>
        <v/>
      </c>
    </row>
    <row r="2194" spans="1:19" x14ac:dyDescent="0.45">
      <c r="A2194" s="144" t="str">
        <f t="shared" si="209"/>
        <v/>
      </c>
      <c r="B2194" s="143" t="str">
        <f t="shared" si="210"/>
        <v/>
      </c>
      <c r="C2194" s="143" t="str">
        <f>IF(A2194="","",IF(COUNTIF($B$2:B2193,B2194)&gt;0,"⚠ DUPLICATE","OK"))</f>
        <v/>
      </c>
      <c r="D2194" s="146" t="str">
        <f>IF($A2194="","",IF(ISNA(_xlfn.XLOOKUP(TRIM($A2194),MASTER_Workers!$B$2:$B$474,MASTER_Workers!$B$2:$B$600)),"Master Missing","OK"))</f>
        <v/>
      </c>
      <c r="E2194" s="146" t="str">
        <f>IF(A2194="","",IF(COUNTIF(Month_Engine!B:B,TRIM(J2194))&gt;0,"OK","Missing"))</f>
        <v/>
      </c>
      <c r="F2194" s="146" t="str">
        <f t="shared" si="211"/>
        <v/>
      </c>
      <c r="G2194" s="146" t="str">
        <f t="shared" si="212"/>
        <v/>
      </c>
      <c r="H2194" s="150" t="str">
        <f t="shared" si="207"/>
        <v/>
      </c>
      <c r="I2194" s="432"/>
      <c r="S2194" s="146" t="str">
        <f t="shared" si="208"/>
        <v/>
      </c>
    </row>
    <row r="2195" spans="1:19" x14ac:dyDescent="0.45">
      <c r="A2195" s="144" t="str">
        <f t="shared" si="209"/>
        <v/>
      </c>
      <c r="B2195" s="143" t="str">
        <f t="shared" si="210"/>
        <v/>
      </c>
      <c r="C2195" s="143" t="str">
        <f>IF(A2195="","",IF(COUNTIF($B$2:B2194,B2195)&gt;0,"⚠ DUPLICATE","OK"))</f>
        <v/>
      </c>
      <c r="D2195" s="146" t="str">
        <f>IF($A2195="","",IF(ISNA(_xlfn.XLOOKUP(TRIM($A2195),MASTER_Workers!$B$2:$B$474,MASTER_Workers!$B$2:$B$600)),"Master Missing","OK"))</f>
        <v/>
      </c>
      <c r="E2195" s="146" t="str">
        <f>IF(A2195="","",IF(COUNTIF(Month_Engine!B:B,TRIM(J2195))&gt;0,"OK","Missing"))</f>
        <v/>
      </c>
      <c r="F2195" s="146" t="str">
        <f t="shared" si="211"/>
        <v/>
      </c>
      <c r="G2195" s="146" t="str">
        <f t="shared" si="212"/>
        <v/>
      </c>
      <c r="H2195" s="150" t="str">
        <f t="shared" si="207"/>
        <v/>
      </c>
      <c r="I2195" s="432"/>
      <c r="S2195" s="146" t="str">
        <f t="shared" si="208"/>
        <v/>
      </c>
    </row>
    <row r="2196" spans="1:19" x14ac:dyDescent="0.45">
      <c r="A2196" s="144" t="str">
        <f t="shared" si="209"/>
        <v/>
      </c>
      <c r="B2196" s="143" t="str">
        <f t="shared" si="210"/>
        <v/>
      </c>
      <c r="C2196" s="143" t="str">
        <f>IF(A2196="","",IF(COUNTIF($B$2:B2195,B2196)&gt;0,"⚠ DUPLICATE","OK"))</f>
        <v/>
      </c>
      <c r="D2196" s="146" t="str">
        <f>IF($A2196="","",IF(ISNA(_xlfn.XLOOKUP(TRIM($A2196),MASTER_Workers!$B$2:$B$474,MASTER_Workers!$B$2:$B$600)),"Master Missing","OK"))</f>
        <v/>
      </c>
      <c r="E2196" s="146" t="str">
        <f>IF(A2196="","",IF(COUNTIF(Month_Engine!B:B,TRIM(J2196))&gt;0,"OK","Missing"))</f>
        <v/>
      </c>
      <c r="F2196" s="146" t="str">
        <f t="shared" si="211"/>
        <v/>
      </c>
      <c r="G2196" s="146" t="str">
        <f t="shared" si="212"/>
        <v/>
      </c>
      <c r="H2196" s="150" t="str">
        <f t="shared" si="207"/>
        <v/>
      </c>
      <c r="I2196" s="432"/>
      <c r="S2196" s="146" t="str">
        <f t="shared" si="208"/>
        <v/>
      </c>
    </row>
    <row r="2197" spans="1:19" x14ac:dyDescent="0.45">
      <c r="A2197" s="144" t="str">
        <f t="shared" si="209"/>
        <v/>
      </c>
      <c r="B2197" s="143" t="str">
        <f t="shared" si="210"/>
        <v/>
      </c>
      <c r="C2197" s="143" t="str">
        <f>IF(A2197="","",IF(COUNTIF($B$2:B2196,B2197)&gt;0,"⚠ DUPLICATE","OK"))</f>
        <v/>
      </c>
      <c r="D2197" s="146" t="str">
        <f>IF($A2197="","",IF(ISNA(_xlfn.XLOOKUP(TRIM($A2197),MASTER_Workers!$B$2:$B$474,MASTER_Workers!$B$2:$B$600)),"Master Missing","OK"))</f>
        <v/>
      </c>
      <c r="E2197" s="146" t="str">
        <f>IF(A2197="","",IF(COUNTIF(Month_Engine!B:B,TRIM(J2197))&gt;0,"OK","Missing"))</f>
        <v/>
      </c>
      <c r="F2197" s="146" t="str">
        <f t="shared" si="211"/>
        <v/>
      </c>
      <c r="G2197" s="146" t="str">
        <f t="shared" si="212"/>
        <v/>
      </c>
      <c r="H2197" s="150" t="str">
        <f t="shared" si="207"/>
        <v/>
      </c>
      <c r="I2197" s="432"/>
      <c r="S2197" s="146" t="str">
        <f t="shared" si="208"/>
        <v/>
      </c>
    </row>
    <row r="2198" spans="1:19" x14ac:dyDescent="0.45">
      <c r="A2198" s="144" t="str">
        <f t="shared" si="209"/>
        <v/>
      </c>
      <c r="B2198" s="143" t="str">
        <f t="shared" si="210"/>
        <v/>
      </c>
      <c r="C2198" s="143" t="str">
        <f>IF(A2198="","",IF(COUNTIF($B$2:B2197,B2198)&gt;0,"⚠ DUPLICATE","OK"))</f>
        <v/>
      </c>
      <c r="D2198" s="146" t="str">
        <f>IF($A2198="","",IF(ISNA(_xlfn.XLOOKUP(TRIM($A2198),MASTER_Workers!$B$2:$B$474,MASTER_Workers!$B$2:$B$600)),"Master Missing","OK"))</f>
        <v/>
      </c>
      <c r="E2198" s="146" t="str">
        <f>IF(A2198="","",IF(COUNTIF(Month_Engine!B:B,TRIM(J2198))&gt;0,"OK","Missing"))</f>
        <v/>
      </c>
      <c r="F2198" s="146" t="str">
        <f t="shared" si="211"/>
        <v/>
      </c>
      <c r="G2198" s="146" t="str">
        <f t="shared" si="212"/>
        <v/>
      </c>
      <c r="H2198" s="150" t="str">
        <f t="shared" si="207"/>
        <v/>
      </c>
      <c r="I2198" s="432"/>
      <c r="S2198" s="146" t="str">
        <f t="shared" si="208"/>
        <v/>
      </c>
    </row>
    <row r="2199" spans="1:19" x14ac:dyDescent="0.45">
      <c r="A2199" s="144" t="str">
        <f t="shared" si="209"/>
        <v/>
      </c>
      <c r="B2199" s="143" t="str">
        <f t="shared" si="210"/>
        <v/>
      </c>
      <c r="C2199" s="143" t="str">
        <f>IF(A2199="","",IF(COUNTIF($B$2:B2198,B2199)&gt;0,"⚠ DUPLICATE","OK"))</f>
        <v/>
      </c>
      <c r="D2199" s="146" t="str">
        <f>IF($A2199="","",IF(ISNA(_xlfn.XLOOKUP(TRIM($A2199),MASTER_Workers!$B$2:$B$474,MASTER_Workers!$B$2:$B$600)),"Master Missing","OK"))</f>
        <v/>
      </c>
      <c r="E2199" s="146" t="str">
        <f>IF(A2199="","",IF(COUNTIF(Month_Engine!B:B,TRIM(J2199))&gt;0,"OK","Missing"))</f>
        <v/>
      </c>
      <c r="F2199" s="146" t="str">
        <f t="shared" si="211"/>
        <v/>
      </c>
      <c r="G2199" s="146" t="str">
        <f t="shared" si="212"/>
        <v/>
      </c>
      <c r="H2199" s="150" t="str">
        <f t="shared" si="207"/>
        <v/>
      </c>
      <c r="I2199" s="432"/>
      <c r="S2199" s="146" t="str">
        <f t="shared" si="208"/>
        <v/>
      </c>
    </row>
    <row r="2200" spans="1:19" x14ac:dyDescent="0.45">
      <c r="A2200" s="144" t="str">
        <f t="shared" si="209"/>
        <v/>
      </c>
      <c r="B2200" s="143" t="str">
        <f t="shared" si="210"/>
        <v/>
      </c>
      <c r="C2200" s="143" t="str">
        <f>IF(A2200="","",IF(COUNTIF($B$2:B2199,B2200)&gt;0,"⚠ DUPLICATE","OK"))</f>
        <v/>
      </c>
      <c r="D2200" s="146" t="str">
        <f>IF($A2200="","",IF(ISNA(_xlfn.XLOOKUP(TRIM($A2200),MASTER_Workers!$B$2:$B$474,MASTER_Workers!$B$2:$B$600)),"Master Missing","OK"))</f>
        <v/>
      </c>
      <c r="E2200" s="146" t="str">
        <f>IF(A2200="","",IF(COUNTIF(Month_Engine!B:B,TRIM(J2200))&gt;0,"OK","Missing"))</f>
        <v/>
      </c>
      <c r="F2200" s="146" t="str">
        <f t="shared" si="211"/>
        <v/>
      </c>
      <c r="G2200" s="146" t="str">
        <f t="shared" si="212"/>
        <v/>
      </c>
      <c r="H2200" s="150" t="str">
        <f t="shared" si="207"/>
        <v/>
      </c>
      <c r="I2200" s="432"/>
      <c r="S2200" s="146" t="str">
        <f t="shared" si="208"/>
        <v/>
      </c>
    </row>
    <row r="2201" spans="1:19" x14ac:dyDescent="0.45">
      <c r="A2201" s="144" t="str">
        <f t="shared" si="209"/>
        <v/>
      </c>
      <c r="B2201" s="143" t="str">
        <f t="shared" si="210"/>
        <v/>
      </c>
      <c r="C2201" s="143" t="str">
        <f>IF(A2201="","",IF(COUNTIF($B$2:B2200,B2201)&gt;0,"⚠ DUPLICATE","OK"))</f>
        <v/>
      </c>
      <c r="D2201" s="146" t="str">
        <f>IF($A2201="","",IF(ISNA(_xlfn.XLOOKUP(TRIM($A2201),MASTER_Workers!$B$2:$B$474,MASTER_Workers!$B$2:$B$600)),"Master Missing","OK"))</f>
        <v/>
      </c>
      <c r="E2201" s="146" t="str">
        <f>IF(A2201="","",IF(COUNTIF(Month_Engine!B:B,TRIM(J2201))&gt;0,"OK","Missing"))</f>
        <v/>
      </c>
      <c r="F2201" s="146" t="str">
        <f t="shared" si="211"/>
        <v/>
      </c>
      <c r="G2201" s="146" t="str">
        <f t="shared" si="212"/>
        <v/>
      </c>
      <c r="H2201" s="150" t="str">
        <f t="shared" si="207"/>
        <v/>
      </c>
      <c r="I2201" s="432"/>
      <c r="S2201" s="146" t="str">
        <f t="shared" si="208"/>
        <v/>
      </c>
    </row>
    <row r="2202" spans="1:19" x14ac:dyDescent="0.45">
      <c r="A2202" s="144" t="str">
        <f t="shared" si="209"/>
        <v/>
      </c>
      <c r="B2202" s="143" t="str">
        <f t="shared" si="210"/>
        <v/>
      </c>
      <c r="C2202" s="143" t="str">
        <f>IF(A2202="","",IF(COUNTIF($B$2:B2201,B2202)&gt;0,"⚠ DUPLICATE","OK"))</f>
        <v/>
      </c>
      <c r="D2202" s="146" t="str">
        <f>IF($A2202="","",IF(ISNA(_xlfn.XLOOKUP(TRIM($A2202),MASTER_Workers!$B$2:$B$474,MASTER_Workers!$B$2:$B$600)),"Master Missing","OK"))</f>
        <v/>
      </c>
      <c r="E2202" s="146" t="str">
        <f>IF(A2202="","",IF(COUNTIF(Month_Engine!B:B,TRIM(J2202))&gt;0,"OK","Missing"))</f>
        <v/>
      </c>
      <c r="F2202" s="146" t="str">
        <f t="shared" si="211"/>
        <v/>
      </c>
      <c r="G2202" s="146" t="str">
        <f t="shared" si="212"/>
        <v/>
      </c>
      <c r="H2202" s="150" t="str">
        <f t="shared" si="207"/>
        <v/>
      </c>
      <c r="I2202" s="432"/>
      <c r="S2202" s="146" t="str">
        <f t="shared" si="208"/>
        <v/>
      </c>
    </row>
    <row r="2203" spans="1:19" x14ac:dyDescent="0.45">
      <c r="A2203" s="144" t="str">
        <f t="shared" si="209"/>
        <v/>
      </c>
      <c r="B2203" s="143" t="str">
        <f t="shared" si="210"/>
        <v/>
      </c>
      <c r="C2203" s="143" t="str">
        <f>IF(A2203="","",IF(COUNTIF($B$2:B2202,B2203)&gt;0,"⚠ DUPLICATE","OK"))</f>
        <v/>
      </c>
      <c r="D2203" s="146" t="str">
        <f>IF($A2203="","",IF(ISNA(_xlfn.XLOOKUP(TRIM($A2203),MASTER_Workers!$B$2:$B$474,MASTER_Workers!$B$2:$B$600)),"Master Missing","OK"))</f>
        <v/>
      </c>
      <c r="E2203" s="146" t="str">
        <f>IF(A2203="","",IF(COUNTIF(Month_Engine!B:B,TRIM(J2203))&gt;0,"OK","Missing"))</f>
        <v/>
      </c>
      <c r="F2203" s="146" t="str">
        <f t="shared" si="211"/>
        <v/>
      </c>
      <c r="G2203" s="146" t="str">
        <f t="shared" si="212"/>
        <v/>
      </c>
      <c r="H2203" s="150" t="str">
        <f t="shared" si="207"/>
        <v/>
      </c>
      <c r="I2203" s="432"/>
      <c r="S2203" s="146" t="str">
        <f t="shared" si="208"/>
        <v/>
      </c>
    </row>
    <row r="2204" spans="1:19" x14ac:dyDescent="0.45">
      <c r="A2204" s="144" t="str">
        <f t="shared" si="209"/>
        <v/>
      </c>
      <c r="B2204" s="143" t="str">
        <f t="shared" si="210"/>
        <v/>
      </c>
      <c r="C2204" s="143" t="str">
        <f>IF(A2204="","",IF(COUNTIF($B$2:B2203,B2204)&gt;0,"⚠ DUPLICATE","OK"))</f>
        <v/>
      </c>
      <c r="D2204" s="146" t="str">
        <f>IF($A2204="","",IF(ISNA(_xlfn.XLOOKUP(TRIM($A2204),MASTER_Workers!$B$2:$B$474,MASTER_Workers!$B$2:$B$600)),"Master Missing","OK"))</f>
        <v/>
      </c>
      <c r="E2204" s="146" t="str">
        <f>IF(A2204="","",IF(COUNTIF(Month_Engine!B:B,TRIM(J2204))&gt;0,"OK","Missing"))</f>
        <v/>
      </c>
      <c r="F2204" s="146" t="str">
        <f t="shared" si="211"/>
        <v/>
      </c>
      <c r="G2204" s="146" t="str">
        <f t="shared" si="212"/>
        <v/>
      </c>
      <c r="H2204" s="150" t="str">
        <f t="shared" si="207"/>
        <v/>
      </c>
      <c r="I2204" s="432"/>
      <c r="S2204" s="146" t="str">
        <f t="shared" si="208"/>
        <v/>
      </c>
    </row>
    <row r="2205" spans="1:19" x14ac:dyDescent="0.45">
      <c r="A2205" s="144" t="str">
        <f t="shared" si="209"/>
        <v/>
      </c>
      <c r="B2205" s="143" t="str">
        <f t="shared" si="210"/>
        <v/>
      </c>
      <c r="C2205" s="143" t="str">
        <f>IF(A2205="","",IF(COUNTIF($B$2:B2204,B2205)&gt;0,"⚠ DUPLICATE","OK"))</f>
        <v/>
      </c>
      <c r="D2205" s="146" t="str">
        <f>IF($A2205="","",IF(ISNA(_xlfn.XLOOKUP(TRIM($A2205),MASTER_Workers!$B$2:$B$474,MASTER_Workers!$B$2:$B$600)),"Master Missing","OK"))</f>
        <v/>
      </c>
      <c r="E2205" s="146" t="str">
        <f>IF(A2205="","",IF(COUNTIF(Month_Engine!B:B,TRIM(J2205))&gt;0,"OK","Missing"))</f>
        <v/>
      </c>
      <c r="F2205" s="146" t="str">
        <f t="shared" si="211"/>
        <v/>
      </c>
      <c r="G2205" s="146" t="str">
        <f t="shared" si="212"/>
        <v/>
      </c>
      <c r="H2205" s="150" t="str">
        <f t="shared" si="207"/>
        <v/>
      </c>
      <c r="I2205" s="432"/>
      <c r="S2205" s="146" t="str">
        <f t="shared" si="208"/>
        <v/>
      </c>
    </row>
    <row r="2206" spans="1:19" x14ac:dyDescent="0.45">
      <c r="A2206" s="144" t="str">
        <f t="shared" si="209"/>
        <v/>
      </c>
      <c r="B2206" s="143" t="str">
        <f t="shared" si="210"/>
        <v/>
      </c>
      <c r="C2206" s="143" t="str">
        <f>IF(A2206="","",IF(COUNTIF($B$2:B2205,B2206)&gt;0,"⚠ DUPLICATE","OK"))</f>
        <v/>
      </c>
      <c r="D2206" s="146" t="str">
        <f>IF($A2206="","",IF(ISNA(_xlfn.XLOOKUP(TRIM($A2206),MASTER_Workers!$B$2:$B$474,MASTER_Workers!$B$2:$B$600)),"Master Missing","OK"))</f>
        <v/>
      </c>
      <c r="E2206" s="146" t="str">
        <f>IF(A2206="","",IF(COUNTIF(Month_Engine!B:B,TRIM(J2206))&gt;0,"OK","Missing"))</f>
        <v/>
      </c>
      <c r="F2206" s="146" t="str">
        <f t="shared" si="211"/>
        <v/>
      </c>
      <c r="G2206" s="146" t="str">
        <f t="shared" si="212"/>
        <v/>
      </c>
      <c r="H2206" s="150" t="str">
        <f t="shared" si="207"/>
        <v/>
      </c>
      <c r="I2206" s="432"/>
      <c r="S2206" s="146" t="str">
        <f t="shared" si="208"/>
        <v/>
      </c>
    </row>
    <row r="2207" spans="1:19" x14ac:dyDescent="0.45">
      <c r="A2207" s="144" t="str">
        <f t="shared" si="209"/>
        <v/>
      </c>
      <c r="B2207" s="143" t="str">
        <f t="shared" si="210"/>
        <v/>
      </c>
      <c r="C2207" s="143" t="str">
        <f>IF(A2207="","",IF(COUNTIF($B$2:B2206,B2207)&gt;0,"⚠ DUPLICATE","OK"))</f>
        <v/>
      </c>
      <c r="D2207" s="146" t="str">
        <f>IF($A2207="","",IF(ISNA(_xlfn.XLOOKUP(TRIM($A2207),MASTER_Workers!$B$2:$B$474,MASTER_Workers!$B$2:$B$600)),"Master Missing","OK"))</f>
        <v/>
      </c>
      <c r="E2207" s="146" t="str">
        <f>IF(A2207="","",IF(COUNTIF(Month_Engine!B:B,TRIM(J2207))&gt;0,"OK","Missing"))</f>
        <v/>
      </c>
      <c r="F2207" s="146" t="str">
        <f t="shared" si="211"/>
        <v/>
      </c>
      <c r="G2207" s="146" t="str">
        <f t="shared" si="212"/>
        <v/>
      </c>
      <c r="H2207" s="150" t="str">
        <f t="shared" si="207"/>
        <v/>
      </c>
      <c r="I2207" s="432"/>
      <c r="S2207" s="146" t="str">
        <f t="shared" si="208"/>
        <v/>
      </c>
    </row>
    <row r="2208" spans="1:19" x14ac:dyDescent="0.45">
      <c r="A2208" s="144" t="str">
        <f t="shared" si="209"/>
        <v/>
      </c>
      <c r="B2208" s="143" t="str">
        <f t="shared" si="210"/>
        <v/>
      </c>
      <c r="C2208" s="143" t="str">
        <f>IF(A2208="","",IF(COUNTIF($B$2:B2207,B2208)&gt;0,"⚠ DUPLICATE","OK"))</f>
        <v/>
      </c>
      <c r="D2208" s="146" t="str">
        <f>IF($A2208="","",IF(ISNA(_xlfn.XLOOKUP(TRIM($A2208),MASTER_Workers!$B$2:$B$474,MASTER_Workers!$B$2:$B$600)),"Master Missing","OK"))</f>
        <v/>
      </c>
      <c r="E2208" s="146" t="str">
        <f>IF(A2208="","",IF(COUNTIF(Month_Engine!B:B,TRIM(J2208))&gt;0,"OK","Missing"))</f>
        <v/>
      </c>
      <c r="F2208" s="146" t="str">
        <f t="shared" si="211"/>
        <v/>
      </c>
      <c r="G2208" s="146" t="str">
        <f t="shared" si="212"/>
        <v/>
      </c>
      <c r="H2208" s="150" t="str">
        <f t="shared" si="207"/>
        <v/>
      </c>
      <c r="I2208" s="432"/>
      <c r="S2208" s="146" t="str">
        <f t="shared" si="208"/>
        <v/>
      </c>
    </row>
    <row r="2209" spans="1:19" x14ac:dyDescent="0.45">
      <c r="A2209" s="144" t="str">
        <f t="shared" si="209"/>
        <v/>
      </c>
      <c r="B2209" s="143" t="str">
        <f t="shared" si="210"/>
        <v/>
      </c>
      <c r="C2209" s="143" t="str">
        <f>IF(A2209="","",IF(COUNTIF($B$2:B2208,B2209)&gt;0,"⚠ DUPLICATE","OK"))</f>
        <v/>
      </c>
      <c r="D2209" s="146" t="str">
        <f>IF($A2209="","",IF(ISNA(_xlfn.XLOOKUP(TRIM($A2209),MASTER_Workers!$B$2:$B$474,MASTER_Workers!$B$2:$B$600)),"Master Missing","OK"))</f>
        <v/>
      </c>
      <c r="E2209" s="146" t="str">
        <f>IF(A2209="","",IF(COUNTIF(Month_Engine!B:B,TRIM(J2209))&gt;0,"OK","Missing"))</f>
        <v/>
      </c>
      <c r="F2209" s="146" t="str">
        <f t="shared" si="211"/>
        <v/>
      </c>
      <c r="G2209" s="146" t="str">
        <f t="shared" si="212"/>
        <v/>
      </c>
      <c r="H2209" s="150" t="str">
        <f t="shared" si="207"/>
        <v/>
      </c>
      <c r="I2209" s="432"/>
      <c r="S2209" s="146" t="str">
        <f t="shared" si="208"/>
        <v/>
      </c>
    </row>
    <row r="2210" spans="1:19" x14ac:dyDescent="0.45">
      <c r="A2210" s="144" t="str">
        <f t="shared" si="209"/>
        <v/>
      </c>
      <c r="B2210" s="143" t="str">
        <f t="shared" si="210"/>
        <v/>
      </c>
      <c r="C2210" s="143" t="str">
        <f>IF(A2210="","",IF(COUNTIF($B$2:B2209,B2210)&gt;0,"⚠ DUPLICATE","OK"))</f>
        <v/>
      </c>
      <c r="D2210" s="146" t="str">
        <f>IF($A2210="","",IF(ISNA(_xlfn.XLOOKUP(TRIM($A2210),MASTER_Workers!$B$2:$B$474,MASTER_Workers!$B$2:$B$600)),"Master Missing","OK"))</f>
        <v/>
      </c>
      <c r="E2210" s="146" t="str">
        <f>IF(A2210="","",IF(COUNTIF(Month_Engine!B:B,TRIM(J2210))&gt;0,"OK","Missing"))</f>
        <v/>
      </c>
      <c r="F2210" s="146" t="str">
        <f t="shared" si="211"/>
        <v/>
      </c>
      <c r="G2210" s="146" t="str">
        <f t="shared" si="212"/>
        <v/>
      </c>
      <c r="H2210" s="150" t="str">
        <f t="shared" si="207"/>
        <v/>
      </c>
      <c r="I2210" s="432"/>
      <c r="S2210" s="146" t="str">
        <f t="shared" si="208"/>
        <v/>
      </c>
    </row>
    <row r="2211" spans="1:19" x14ac:dyDescent="0.45">
      <c r="A2211" s="144" t="str">
        <f t="shared" si="209"/>
        <v/>
      </c>
      <c r="B2211" s="143" t="str">
        <f t="shared" si="210"/>
        <v/>
      </c>
      <c r="C2211" s="143" t="str">
        <f>IF(A2211="","",IF(COUNTIF($B$2:B2210,B2211)&gt;0,"⚠ DUPLICATE","OK"))</f>
        <v/>
      </c>
      <c r="D2211" s="146" t="str">
        <f>IF($A2211="","",IF(ISNA(_xlfn.XLOOKUP(TRIM($A2211),MASTER_Workers!$B$2:$B$474,MASTER_Workers!$B$2:$B$600)),"Master Missing","OK"))</f>
        <v/>
      </c>
      <c r="E2211" s="146" t="str">
        <f>IF(A2211="","",IF(COUNTIF(Month_Engine!B:B,TRIM(J2211))&gt;0,"OK","Missing"))</f>
        <v/>
      </c>
      <c r="F2211" s="146" t="str">
        <f t="shared" si="211"/>
        <v/>
      </c>
      <c r="G2211" s="146" t="str">
        <f t="shared" si="212"/>
        <v/>
      </c>
      <c r="H2211" s="150" t="str">
        <f t="shared" si="207"/>
        <v/>
      </c>
      <c r="I2211" s="432"/>
      <c r="S2211" s="146" t="str">
        <f t="shared" si="208"/>
        <v/>
      </c>
    </row>
    <row r="2212" spans="1:19" x14ac:dyDescent="0.45">
      <c r="A2212" s="144" t="str">
        <f t="shared" si="209"/>
        <v/>
      </c>
      <c r="B2212" s="143" t="str">
        <f t="shared" si="210"/>
        <v/>
      </c>
      <c r="C2212" s="143" t="str">
        <f>IF(A2212="","",IF(COUNTIF($B$2:B2211,B2212)&gt;0,"⚠ DUPLICATE","OK"))</f>
        <v/>
      </c>
      <c r="D2212" s="146" t="str">
        <f>IF($A2212="","",IF(ISNA(_xlfn.XLOOKUP(TRIM($A2212),MASTER_Workers!$B$2:$B$474,MASTER_Workers!$B$2:$B$600)),"Master Missing","OK"))</f>
        <v/>
      </c>
      <c r="E2212" s="146" t="str">
        <f>IF(A2212="","",IF(COUNTIF(Month_Engine!B:B,TRIM(J2212))&gt;0,"OK","Missing"))</f>
        <v/>
      </c>
      <c r="F2212" s="146" t="str">
        <f t="shared" si="211"/>
        <v/>
      </c>
      <c r="G2212" s="146" t="str">
        <f t="shared" si="212"/>
        <v/>
      </c>
      <c r="H2212" s="150" t="str">
        <f t="shared" si="207"/>
        <v/>
      </c>
      <c r="I2212" s="432"/>
      <c r="S2212" s="146" t="str">
        <f t="shared" si="208"/>
        <v/>
      </c>
    </row>
    <row r="2213" spans="1:19" x14ac:dyDescent="0.45">
      <c r="A2213" s="144" t="str">
        <f t="shared" si="209"/>
        <v/>
      </c>
      <c r="B2213" s="143" t="str">
        <f t="shared" si="210"/>
        <v/>
      </c>
      <c r="C2213" s="143" t="str">
        <f>IF(A2213="","",IF(COUNTIF($B$2:B2212,B2213)&gt;0,"⚠ DUPLICATE","OK"))</f>
        <v/>
      </c>
      <c r="D2213" s="146" t="str">
        <f>IF($A2213="","",IF(ISNA(_xlfn.XLOOKUP(TRIM($A2213),MASTER_Workers!$B$2:$B$474,MASTER_Workers!$B$2:$B$600)),"Master Missing","OK"))</f>
        <v/>
      </c>
      <c r="E2213" s="146" t="str">
        <f>IF(A2213="","",IF(COUNTIF(Month_Engine!B:B,TRIM(J2213))&gt;0,"OK","Missing"))</f>
        <v/>
      </c>
      <c r="F2213" s="146" t="str">
        <f t="shared" si="211"/>
        <v/>
      </c>
      <c r="G2213" s="146" t="str">
        <f t="shared" si="212"/>
        <v/>
      </c>
      <c r="H2213" s="150" t="str">
        <f t="shared" si="207"/>
        <v/>
      </c>
      <c r="I2213" s="432"/>
      <c r="S2213" s="146" t="str">
        <f t="shared" si="208"/>
        <v/>
      </c>
    </row>
    <row r="2214" spans="1:19" x14ac:dyDescent="0.45">
      <c r="A2214" s="144" t="str">
        <f t="shared" si="209"/>
        <v/>
      </c>
      <c r="B2214" s="143" t="str">
        <f t="shared" si="210"/>
        <v/>
      </c>
      <c r="C2214" s="143" t="str">
        <f>IF(A2214="","",IF(COUNTIF($B$2:B2213,B2214)&gt;0,"⚠ DUPLICATE","OK"))</f>
        <v/>
      </c>
      <c r="D2214" s="146" t="str">
        <f>IF($A2214="","",IF(ISNA(_xlfn.XLOOKUP(TRIM($A2214),MASTER_Workers!$B$2:$B$474,MASTER_Workers!$B$2:$B$600)),"Master Missing","OK"))</f>
        <v/>
      </c>
      <c r="E2214" s="146" t="str">
        <f>IF(A2214="","",IF(COUNTIF(Month_Engine!B:B,TRIM(J2214))&gt;0,"OK","Missing"))</f>
        <v/>
      </c>
      <c r="F2214" s="146" t="str">
        <f t="shared" si="211"/>
        <v/>
      </c>
      <c r="G2214" s="146" t="str">
        <f t="shared" si="212"/>
        <v/>
      </c>
      <c r="H2214" s="150" t="str">
        <f t="shared" si="207"/>
        <v/>
      </c>
      <c r="I2214" s="432"/>
      <c r="S2214" s="146" t="str">
        <f t="shared" si="208"/>
        <v/>
      </c>
    </row>
    <row r="2215" spans="1:19" x14ac:dyDescent="0.45">
      <c r="A2215" s="144" t="str">
        <f t="shared" si="209"/>
        <v/>
      </c>
      <c r="B2215" s="143" t="str">
        <f t="shared" si="210"/>
        <v/>
      </c>
      <c r="C2215" s="143" t="str">
        <f>IF(A2215="","",IF(COUNTIF($B$2:B2214,B2215)&gt;0,"⚠ DUPLICATE","OK"))</f>
        <v/>
      </c>
      <c r="D2215" s="146" t="str">
        <f>IF($A2215="","",IF(ISNA(_xlfn.XLOOKUP(TRIM($A2215),MASTER_Workers!$B$2:$B$474,MASTER_Workers!$B$2:$B$600)),"Master Missing","OK"))</f>
        <v/>
      </c>
      <c r="E2215" s="146" t="str">
        <f>IF(A2215="","",IF(COUNTIF(Month_Engine!B:B,TRIM(J2215))&gt;0,"OK","Missing"))</f>
        <v/>
      </c>
      <c r="F2215" s="146" t="str">
        <f t="shared" si="211"/>
        <v/>
      </c>
      <c r="G2215" s="146" t="str">
        <f t="shared" si="212"/>
        <v/>
      </c>
      <c r="H2215" s="150" t="str">
        <f t="shared" si="207"/>
        <v/>
      </c>
      <c r="I2215" s="432"/>
      <c r="S2215" s="146" t="str">
        <f t="shared" si="208"/>
        <v/>
      </c>
    </row>
    <row r="2216" spans="1:19" x14ac:dyDescent="0.45">
      <c r="A2216" s="144" t="str">
        <f t="shared" si="209"/>
        <v/>
      </c>
      <c r="B2216" s="143" t="str">
        <f t="shared" si="210"/>
        <v/>
      </c>
      <c r="C2216" s="143" t="str">
        <f>IF(A2216="","",IF(COUNTIF($B$2:B2215,B2216)&gt;0,"⚠ DUPLICATE","OK"))</f>
        <v/>
      </c>
      <c r="D2216" s="146" t="str">
        <f>IF($A2216="","",IF(ISNA(_xlfn.XLOOKUP(TRIM($A2216),MASTER_Workers!$B$2:$B$474,MASTER_Workers!$B$2:$B$600)),"Master Missing","OK"))</f>
        <v/>
      </c>
      <c r="E2216" s="146" t="str">
        <f>IF(A2216="","",IF(COUNTIF(Month_Engine!B:B,TRIM(J2216))&gt;0,"OK","Missing"))</f>
        <v/>
      </c>
      <c r="F2216" s="146" t="str">
        <f t="shared" si="211"/>
        <v/>
      </c>
      <c r="G2216" s="146" t="str">
        <f t="shared" si="212"/>
        <v/>
      </c>
      <c r="H2216" s="150" t="str">
        <f t="shared" si="207"/>
        <v/>
      </c>
      <c r="I2216" s="432"/>
      <c r="S2216" s="146" t="str">
        <f t="shared" si="208"/>
        <v/>
      </c>
    </row>
    <row r="2217" spans="1:19" x14ac:dyDescent="0.45">
      <c r="A2217" s="144" t="str">
        <f t="shared" si="209"/>
        <v/>
      </c>
      <c r="B2217" s="143" t="str">
        <f t="shared" si="210"/>
        <v/>
      </c>
      <c r="C2217" s="143" t="str">
        <f>IF(A2217="","",IF(COUNTIF($B$2:B2216,B2217)&gt;0,"⚠ DUPLICATE","OK"))</f>
        <v/>
      </c>
      <c r="D2217" s="146" t="str">
        <f>IF($A2217="","",IF(ISNA(_xlfn.XLOOKUP(TRIM($A2217),MASTER_Workers!$B$2:$B$474,MASTER_Workers!$B$2:$B$600)),"Master Missing","OK"))</f>
        <v/>
      </c>
      <c r="E2217" s="146" t="str">
        <f>IF(A2217="","",IF(COUNTIF(Month_Engine!B:B,TRIM(J2217))&gt;0,"OK","Missing"))</f>
        <v/>
      </c>
      <c r="F2217" s="146" t="str">
        <f t="shared" si="211"/>
        <v/>
      </c>
      <c r="G2217" s="146" t="str">
        <f t="shared" si="212"/>
        <v/>
      </c>
      <c r="H2217" s="150" t="str">
        <f t="shared" si="207"/>
        <v/>
      </c>
      <c r="I2217" s="432"/>
      <c r="S2217" s="146" t="str">
        <f t="shared" si="208"/>
        <v/>
      </c>
    </row>
    <row r="2218" spans="1:19" x14ac:dyDescent="0.45">
      <c r="A2218" s="144" t="str">
        <f t="shared" si="209"/>
        <v/>
      </c>
      <c r="B2218" s="143" t="str">
        <f t="shared" si="210"/>
        <v/>
      </c>
      <c r="C2218" s="143" t="str">
        <f>IF(A2218="","",IF(COUNTIF($B$2:B2217,B2218)&gt;0,"⚠ DUPLICATE","OK"))</f>
        <v/>
      </c>
      <c r="D2218" s="146" t="str">
        <f>IF($A2218="","",IF(ISNA(_xlfn.XLOOKUP(TRIM($A2218),MASTER_Workers!$B$2:$B$474,MASTER_Workers!$B$2:$B$600)),"Master Missing","OK"))</f>
        <v/>
      </c>
      <c r="E2218" s="146" t="str">
        <f>IF(A2218="","",IF(COUNTIF(Month_Engine!B:B,TRIM(J2218))&gt;0,"OK","Missing"))</f>
        <v/>
      </c>
      <c r="F2218" s="146" t="str">
        <f t="shared" si="211"/>
        <v/>
      </c>
      <c r="G2218" s="146" t="str">
        <f t="shared" si="212"/>
        <v/>
      </c>
      <c r="H2218" s="150" t="str">
        <f t="shared" si="207"/>
        <v/>
      </c>
      <c r="I2218" s="432"/>
      <c r="S2218" s="146" t="str">
        <f t="shared" si="208"/>
        <v/>
      </c>
    </row>
    <row r="2219" spans="1:19" x14ac:dyDescent="0.45">
      <c r="A2219" s="144" t="str">
        <f t="shared" si="209"/>
        <v/>
      </c>
      <c r="B2219" s="143" t="str">
        <f t="shared" si="210"/>
        <v/>
      </c>
      <c r="C2219" s="143" t="str">
        <f>IF(A2219="","",IF(COUNTIF($B$2:B2218,B2219)&gt;0,"⚠ DUPLICATE","OK"))</f>
        <v/>
      </c>
      <c r="D2219" s="146" t="str">
        <f>IF($A2219="","",IF(ISNA(_xlfn.XLOOKUP(TRIM($A2219),MASTER_Workers!$B$2:$B$474,MASTER_Workers!$B$2:$B$600)),"Master Missing","OK"))</f>
        <v/>
      </c>
      <c r="E2219" s="146" t="str">
        <f>IF(A2219="","",IF(COUNTIF(Month_Engine!B:B,TRIM(J2219))&gt;0,"OK","Missing"))</f>
        <v/>
      </c>
      <c r="F2219" s="146" t="str">
        <f t="shared" si="211"/>
        <v/>
      </c>
      <c r="G2219" s="146" t="str">
        <f t="shared" si="212"/>
        <v/>
      </c>
      <c r="H2219" s="150" t="str">
        <f t="shared" si="207"/>
        <v/>
      </c>
      <c r="I2219" s="432"/>
      <c r="S2219" s="146" t="str">
        <f t="shared" si="208"/>
        <v/>
      </c>
    </row>
    <row r="2220" spans="1:19" x14ac:dyDescent="0.45">
      <c r="A2220" s="144" t="str">
        <f t="shared" si="209"/>
        <v/>
      </c>
      <c r="B2220" s="143" t="str">
        <f t="shared" si="210"/>
        <v/>
      </c>
      <c r="C2220" s="143" t="str">
        <f>IF(A2220="","",IF(COUNTIF($B$2:B2219,B2220)&gt;0,"⚠ DUPLICATE","OK"))</f>
        <v/>
      </c>
      <c r="D2220" s="146" t="str">
        <f>IF($A2220="","",IF(ISNA(_xlfn.XLOOKUP(TRIM($A2220),MASTER_Workers!$B$2:$B$474,MASTER_Workers!$B$2:$B$600)),"Master Missing","OK"))</f>
        <v/>
      </c>
      <c r="E2220" s="146" t="str">
        <f>IF(A2220="","",IF(COUNTIF(Month_Engine!B:B,TRIM(J2220))&gt;0,"OK","Missing"))</f>
        <v/>
      </c>
      <c r="F2220" s="146" t="str">
        <f t="shared" si="211"/>
        <v/>
      </c>
      <c r="G2220" s="146" t="str">
        <f t="shared" si="212"/>
        <v/>
      </c>
      <c r="H2220" s="150" t="str">
        <f t="shared" si="207"/>
        <v/>
      </c>
      <c r="I2220" s="432"/>
      <c r="S2220" s="146" t="str">
        <f t="shared" si="208"/>
        <v/>
      </c>
    </row>
    <row r="2221" spans="1:19" x14ac:dyDescent="0.45">
      <c r="A2221" s="144" t="str">
        <f t="shared" si="209"/>
        <v/>
      </c>
      <c r="B2221" s="143" t="str">
        <f t="shared" si="210"/>
        <v/>
      </c>
      <c r="C2221" s="143" t="str">
        <f>IF(A2221="","",IF(COUNTIF($B$2:B2220,B2221)&gt;0,"⚠ DUPLICATE","OK"))</f>
        <v/>
      </c>
      <c r="D2221" s="146" t="str">
        <f>IF($A2221="","",IF(ISNA(_xlfn.XLOOKUP(TRIM($A2221),MASTER_Workers!$B$2:$B$474,MASTER_Workers!$B$2:$B$600)),"Master Missing","OK"))</f>
        <v/>
      </c>
      <c r="E2221" s="146" t="str">
        <f>IF(A2221="","",IF(COUNTIF(Month_Engine!B:B,TRIM(J2221))&gt;0,"OK","Missing"))</f>
        <v/>
      </c>
      <c r="F2221" s="146" t="str">
        <f t="shared" si="211"/>
        <v/>
      </c>
      <c r="G2221" s="146" t="str">
        <f t="shared" si="212"/>
        <v/>
      </c>
      <c r="H2221" s="150" t="str">
        <f t="shared" si="207"/>
        <v/>
      </c>
      <c r="I2221" s="432"/>
      <c r="S2221" s="146" t="str">
        <f t="shared" si="208"/>
        <v/>
      </c>
    </row>
    <row r="2222" spans="1:19" x14ac:dyDescent="0.45">
      <c r="A2222" s="144" t="str">
        <f t="shared" si="209"/>
        <v/>
      </c>
      <c r="B2222" s="143" t="str">
        <f t="shared" si="210"/>
        <v/>
      </c>
      <c r="C2222" s="143" t="str">
        <f>IF(A2222="","",IF(COUNTIF($B$2:B2221,B2222)&gt;0,"⚠ DUPLICATE","OK"))</f>
        <v/>
      </c>
      <c r="D2222" s="146" t="str">
        <f>IF($A2222="","",IF(ISNA(_xlfn.XLOOKUP(TRIM($A2222),MASTER_Workers!$B$2:$B$474,MASTER_Workers!$B$2:$B$600)),"Master Missing","OK"))</f>
        <v/>
      </c>
      <c r="E2222" s="146" t="str">
        <f>IF(A2222="","",IF(COUNTIF(Month_Engine!B:B,TRIM(J2222))&gt;0,"OK","Missing"))</f>
        <v/>
      </c>
      <c r="F2222" s="146" t="str">
        <f t="shared" si="211"/>
        <v/>
      </c>
      <c r="G2222" s="146" t="str">
        <f t="shared" si="212"/>
        <v/>
      </c>
      <c r="H2222" s="150" t="str">
        <f t="shared" si="207"/>
        <v/>
      </c>
      <c r="I2222" s="432"/>
      <c r="S2222" s="146" t="str">
        <f t="shared" si="208"/>
        <v/>
      </c>
    </row>
    <row r="2223" spans="1:19" x14ac:dyDescent="0.45">
      <c r="A2223" s="144" t="str">
        <f t="shared" si="209"/>
        <v/>
      </c>
      <c r="B2223" s="143" t="str">
        <f t="shared" si="210"/>
        <v/>
      </c>
      <c r="C2223" s="143" t="str">
        <f>IF(A2223="","",IF(COUNTIF($B$2:B2222,B2223)&gt;0,"⚠ DUPLICATE","OK"))</f>
        <v/>
      </c>
      <c r="D2223" s="146" t="str">
        <f>IF($A2223="","",IF(ISNA(_xlfn.XLOOKUP(TRIM($A2223),MASTER_Workers!$B$2:$B$474,MASTER_Workers!$B$2:$B$600)),"Master Missing","OK"))</f>
        <v/>
      </c>
      <c r="E2223" s="146" t="str">
        <f>IF(A2223="","",IF(COUNTIF(Month_Engine!B:B,TRIM(J2223))&gt;0,"OK","Missing"))</f>
        <v/>
      </c>
      <c r="F2223" s="146" t="str">
        <f t="shared" si="211"/>
        <v/>
      </c>
      <c r="G2223" s="146" t="str">
        <f t="shared" si="212"/>
        <v/>
      </c>
      <c r="H2223" s="150" t="str">
        <f t="shared" si="207"/>
        <v/>
      </c>
      <c r="I2223" s="432"/>
      <c r="S2223" s="146" t="str">
        <f t="shared" si="208"/>
        <v/>
      </c>
    </row>
    <row r="2224" spans="1:19" x14ac:dyDescent="0.45">
      <c r="A2224" s="144" t="str">
        <f t="shared" si="209"/>
        <v/>
      </c>
      <c r="B2224" s="143" t="str">
        <f t="shared" si="210"/>
        <v/>
      </c>
      <c r="C2224" s="143" t="str">
        <f>IF(A2224="","",IF(COUNTIF($B$2:B2223,B2224)&gt;0,"⚠ DUPLICATE","OK"))</f>
        <v/>
      </c>
      <c r="D2224" s="146" t="str">
        <f>IF($A2224="","",IF(ISNA(_xlfn.XLOOKUP(TRIM($A2224),MASTER_Workers!$B$2:$B$474,MASTER_Workers!$B$2:$B$600)),"Master Missing","OK"))</f>
        <v/>
      </c>
      <c r="E2224" s="146" t="str">
        <f>IF(A2224="","",IF(COUNTIF(Month_Engine!B:B,TRIM(J2224))&gt;0,"OK","Missing"))</f>
        <v/>
      </c>
      <c r="F2224" s="146" t="str">
        <f t="shared" si="211"/>
        <v/>
      </c>
      <c r="G2224" s="146" t="str">
        <f t="shared" si="212"/>
        <v/>
      </c>
      <c r="H2224" s="150" t="str">
        <f t="shared" si="207"/>
        <v/>
      </c>
      <c r="I2224" s="432"/>
      <c r="S2224" s="146" t="str">
        <f t="shared" si="208"/>
        <v/>
      </c>
    </row>
    <row r="2225" spans="1:19" x14ac:dyDescent="0.45">
      <c r="A2225" s="144" t="str">
        <f t="shared" si="209"/>
        <v/>
      </c>
      <c r="B2225" s="143" t="str">
        <f t="shared" si="210"/>
        <v/>
      </c>
      <c r="C2225" s="143" t="str">
        <f>IF(A2225="","",IF(COUNTIF($B$2:B2224,B2225)&gt;0,"⚠ DUPLICATE","OK"))</f>
        <v/>
      </c>
      <c r="D2225" s="146" t="str">
        <f>IF($A2225="","",IF(ISNA(_xlfn.XLOOKUP(TRIM($A2225),MASTER_Workers!$B$2:$B$474,MASTER_Workers!$B$2:$B$600)),"Master Missing","OK"))</f>
        <v/>
      </c>
      <c r="E2225" s="146" t="str">
        <f>IF(A2225="","",IF(COUNTIF(Month_Engine!B:B,TRIM(J2225))&gt;0,"OK","Missing"))</f>
        <v/>
      </c>
      <c r="F2225" s="146" t="str">
        <f t="shared" si="211"/>
        <v/>
      </c>
      <c r="G2225" s="146" t="str">
        <f t="shared" si="212"/>
        <v/>
      </c>
      <c r="H2225" s="150" t="str">
        <f t="shared" si="207"/>
        <v/>
      </c>
      <c r="I2225" s="432"/>
      <c r="S2225" s="146" t="str">
        <f t="shared" si="208"/>
        <v/>
      </c>
    </row>
    <row r="2226" spans="1:19" x14ac:dyDescent="0.45">
      <c r="A2226" s="144" t="str">
        <f t="shared" si="209"/>
        <v/>
      </c>
      <c r="B2226" s="143" t="str">
        <f t="shared" si="210"/>
        <v/>
      </c>
      <c r="C2226" s="143" t="str">
        <f>IF(A2226="","",IF(COUNTIF($B$2:B2225,B2226)&gt;0,"⚠ DUPLICATE","OK"))</f>
        <v/>
      </c>
      <c r="D2226" s="146" t="str">
        <f>IF($A2226="","",IF(ISNA(_xlfn.XLOOKUP(TRIM($A2226),MASTER_Workers!$B$2:$B$474,MASTER_Workers!$B$2:$B$600)),"Master Missing","OK"))</f>
        <v/>
      </c>
      <c r="E2226" s="146" t="str">
        <f>IF(A2226="","",IF(COUNTIF(Month_Engine!B:B,TRIM(J2226))&gt;0,"OK","Missing"))</f>
        <v/>
      </c>
      <c r="F2226" s="146" t="str">
        <f t="shared" si="211"/>
        <v/>
      </c>
      <c r="G2226" s="146" t="str">
        <f t="shared" si="212"/>
        <v/>
      </c>
      <c r="H2226" s="150" t="str">
        <f t="shared" si="207"/>
        <v/>
      </c>
      <c r="I2226" s="432"/>
      <c r="S2226" s="146" t="str">
        <f t="shared" si="208"/>
        <v/>
      </c>
    </row>
    <row r="2227" spans="1:19" x14ac:dyDescent="0.45">
      <c r="A2227" s="144" t="str">
        <f t="shared" si="209"/>
        <v/>
      </c>
      <c r="B2227" s="143" t="str">
        <f t="shared" si="210"/>
        <v/>
      </c>
      <c r="C2227" s="143" t="str">
        <f>IF(A2227="","",IF(COUNTIF($B$2:B2226,B2227)&gt;0,"⚠ DUPLICATE","OK"))</f>
        <v/>
      </c>
      <c r="D2227" s="146" t="str">
        <f>IF($A2227="","",IF(ISNA(_xlfn.XLOOKUP(TRIM($A2227),MASTER_Workers!$B$2:$B$474,MASTER_Workers!$B$2:$B$600)),"Master Missing","OK"))</f>
        <v/>
      </c>
      <c r="E2227" s="146" t="str">
        <f>IF(A2227="","",IF(COUNTIF(Month_Engine!B:B,TRIM(J2227))&gt;0,"OK","Missing"))</f>
        <v/>
      </c>
      <c r="F2227" s="146" t="str">
        <f t="shared" si="211"/>
        <v/>
      </c>
      <c r="G2227" s="146" t="str">
        <f t="shared" si="212"/>
        <v/>
      </c>
      <c r="H2227" s="150" t="str">
        <f t="shared" si="207"/>
        <v/>
      </c>
      <c r="I2227" s="432"/>
      <c r="S2227" s="146" t="str">
        <f t="shared" si="208"/>
        <v/>
      </c>
    </row>
    <row r="2228" spans="1:19" x14ac:dyDescent="0.45">
      <c r="A2228" s="144" t="str">
        <f t="shared" si="209"/>
        <v/>
      </c>
      <c r="B2228" s="143" t="str">
        <f t="shared" si="210"/>
        <v/>
      </c>
      <c r="C2228" s="143" t="str">
        <f>IF(A2228="","",IF(COUNTIF($B$2:B2227,B2228)&gt;0,"⚠ DUPLICATE","OK"))</f>
        <v/>
      </c>
      <c r="D2228" s="146" t="str">
        <f>IF($A2228="","",IF(ISNA(_xlfn.XLOOKUP(TRIM($A2228),MASTER_Workers!$B$2:$B$474,MASTER_Workers!$B$2:$B$600)),"Master Missing","OK"))</f>
        <v/>
      </c>
      <c r="E2228" s="146" t="str">
        <f>IF(A2228="","",IF(COUNTIF(Month_Engine!B:B,TRIM(J2228))&gt;0,"OK","Missing"))</f>
        <v/>
      </c>
      <c r="F2228" s="146" t="str">
        <f t="shared" si="211"/>
        <v/>
      </c>
      <c r="G2228" s="146" t="str">
        <f t="shared" si="212"/>
        <v/>
      </c>
      <c r="H2228" s="150" t="str">
        <f t="shared" si="207"/>
        <v/>
      </c>
      <c r="I2228" s="432"/>
      <c r="S2228" s="146" t="str">
        <f t="shared" si="208"/>
        <v/>
      </c>
    </row>
    <row r="2229" spans="1:19" x14ac:dyDescent="0.45">
      <c r="A2229" s="144" t="str">
        <f t="shared" si="209"/>
        <v/>
      </c>
      <c r="B2229" s="143" t="str">
        <f t="shared" si="210"/>
        <v/>
      </c>
      <c r="C2229" s="143" t="str">
        <f>IF(A2229="","",IF(COUNTIF($B$2:B2228,B2229)&gt;0,"⚠ DUPLICATE","OK"))</f>
        <v/>
      </c>
      <c r="D2229" s="146" t="str">
        <f>IF($A2229="","",IF(ISNA(_xlfn.XLOOKUP(TRIM($A2229),MASTER_Workers!$B$2:$B$474,MASTER_Workers!$B$2:$B$600)),"Master Missing","OK"))</f>
        <v/>
      </c>
      <c r="E2229" s="146" t="str">
        <f>IF(A2229="","",IF(COUNTIF(Month_Engine!B:B,TRIM(J2229))&gt;0,"OK","Missing"))</f>
        <v/>
      </c>
      <c r="F2229" s="146" t="str">
        <f t="shared" si="211"/>
        <v/>
      </c>
      <c r="G2229" s="146" t="str">
        <f t="shared" si="212"/>
        <v/>
      </c>
      <c r="H2229" s="150" t="str">
        <f t="shared" si="207"/>
        <v/>
      </c>
      <c r="I2229" s="432"/>
      <c r="S2229" s="146" t="str">
        <f t="shared" si="208"/>
        <v/>
      </c>
    </row>
    <row r="2230" spans="1:19" x14ac:dyDescent="0.45">
      <c r="A2230" s="144" t="str">
        <f t="shared" si="209"/>
        <v/>
      </c>
      <c r="B2230" s="143" t="str">
        <f t="shared" si="210"/>
        <v/>
      </c>
      <c r="C2230" s="143" t="str">
        <f>IF(A2230="","",IF(COUNTIF($B$2:B2229,B2230)&gt;0,"⚠ DUPLICATE","OK"))</f>
        <v/>
      </c>
      <c r="D2230" s="146" t="str">
        <f>IF($A2230="","",IF(ISNA(_xlfn.XLOOKUP(TRIM($A2230),MASTER_Workers!$B$2:$B$474,MASTER_Workers!$B$2:$B$600)),"Master Missing","OK"))</f>
        <v/>
      </c>
      <c r="E2230" s="146" t="str">
        <f>IF(A2230="","",IF(COUNTIF(Month_Engine!B:B,TRIM(J2230))&gt;0,"OK","Missing"))</f>
        <v/>
      </c>
      <c r="F2230" s="146" t="str">
        <f t="shared" si="211"/>
        <v/>
      </c>
      <c r="G2230" s="146" t="str">
        <f t="shared" si="212"/>
        <v/>
      </c>
      <c r="H2230" s="150" t="str">
        <f t="shared" si="207"/>
        <v/>
      </c>
      <c r="I2230" s="432"/>
      <c r="S2230" s="146" t="str">
        <f t="shared" si="208"/>
        <v/>
      </c>
    </row>
    <row r="2231" spans="1:19" x14ac:dyDescent="0.45">
      <c r="A2231" s="144" t="str">
        <f t="shared" si="209"/>
        <v/>
      </c>
      <c r="B2231" s="143" t="str">
        <f t="shared" si="210"/>
        <v/>
      </c>
      <c r="C2231" s="143" t="str">
        <f>IF(A2231="","",IF(COUNTIF($B$2:B2230,B2231)&gt;0,"⚠ DUPLICATE","OK"))</f>
        <v/>
      </c>
      <c r="D2231" s="146" t="str">
        <f>IF($A2231="","",IF(ISNA(_xlfn.XLOOKUP(TRIM($A2231),MASTER_Workers!$B$2:$B$474,MASTER_Workers!$B$2:$B$600)),"Master Missing","OK"))</f>
        <v/>
      </c>
      <c r="E2231" s="146" t="str">
        <f>IF(A2231="","",IF(COUNTIF(Month_Engine!B:B,TRIM(J2231))&gt;0,"OK","Missing"))</f>
        <v/>
      </c>
      <c r="F2231" s="146" t="str">
        <f t="shared" si="211"/>
        <v/>
      </c>
      <c r="G2231" s="146" t="str">
        <f t="shared" si="212"/>
        <v/>
      </c>
      <c r="H2231" s="150" t="str">
        <f t="shared" si="207"/>
        <v/>
      </c>
      <c r="I2231" s="432"/>
      <c r="S2231" s="146" t="str">
        <f t="shared" si="208"/>
        <v/>
      </c>
    </row>
    <row r="2232" spans="1:19" x14ac:dyDescent="0.45">
      <c r="A2232" s="144" t="str">
        <f t="shared" si="209"/>
        <v/>
      </c>
      <c r="B2232" s="143" t="str">
        <f t="shared" si="210"/>
        <v/>
      </c>
      <c r="C2232" s="143" t="str">
        <f>IF(A2232="","",IF(COUNTIF($B$2:B2231,B2232)&gt;0,"⚠ DUPLICATE","OK"))</f>
        <v/>
      </c>
      <c r="D2232" s="146" t="str">
        <f>IF($A2232="","",IF(ISNA(_xlfn.XLOOKUP(TRIM($A2232),MASTER_Workers!$B$2:$B$474,MASTER_Workers!$B$2:$B$600)),"Master Missing","OK"))</f>
        <v/>
      </c>
      <c r="E2232" s="146" t="str">
        <f>IF(A2232="","",IF(COUNTIF(Month_Engine!B:B,TRIM(J2232))&gt;0,"OK","Missing"))</f>
        <v/>
      </c>
      <c r="F2232" s="146" t="str">
        <f t="shared" si="211"/>
        <v/>
      </c>
      <c r="G2232" s="146" t="str">
        <f t="shared" si="212"/>
        <v/>
      </c>
      <c r="H2232" s="150" t="str">
        <f t="shared" si="207"/>
        <v/>
      </c>
      <c r="I2232" s="432"/>
      <c r="S2232" s="146" t="str">
        <f t="shared" si="208"/>
        <v/>
      </c>
    </row>
    <row r="2233" spans="1:19" x14ac:dyDescent="0.45">
      <c r="A2233" s="144" t="str">
        <f t="shared" si="209"/>
        <v/>
      </c>
      <c r="B2233" s="143" t="str">
        <f t="shared" si="210"/>
        <v/>
      </c>
      <c r="C2233" s="143" t="str">
        <f>IF(A2233="","",IF(COUNTIF($B$2:B2232,B2233)&gt;0,"⚠ DUPLICATE","OK"))</f>
        <v/>
      </c>
      <c r="D2233" s="146" t="str">
        <f>IF($A2233="","",IF(ISNA(_xlfn.XLOOKUP(TRIM($A2233),MASTER_Workers!$B$2:$B$474,MASTER_Workers!$B$2:$B$600)),"Master Missing","OK"))</f>
        <v/>
      </c>
      <c r="E2233" s="146" t="str">
        <f>IF(A2233="","",IF(COUNTIF(Month_Engine!B:B,TRIM(J2233))&gt;0,"OK","Missing"))</f>
        <v/>
      </c>
      <c r="F2233" s="146" t="str">
        <f t="shared" si="211"/>
        <v/>
      </c>
      <c r="G2233" s="146" t="str">
        <f t="shared" si="212"/>
        <v/>
      </c>
      <c r="H2233" s="150" t="str">
        <f t="shared" si="207"/>
        <v/>
      </c>
      <c r="I2233" s="432"/>
      <c r="S2233" s="146" t="str">
        <f t="shared" si="208"/>
        <v/>
      </c>
    </row>
    <row r="2234" spans="1:19" x14ac:dyDescent="0.45">
      <c r="A2234" s="144" t="str">
        <f t="shared" si="209"/>
        <v/>
      </c>
      <c r="B2234" s="143" t="str">
        <f t="shared" si="210"/>
        <v/>
      </c>
      <c r="C2234" s="143" t="str">
        <f>IF(A2234="","",IF(COUNTIF($B$2:B2233,B2234)&gt;0,"⚠ DUPLICATE","OK"))</f>
        <v/>
      </c>
      <c r="D2234" s="146" t="str">
        <f>IF($A2234="","",IF(ISNA(_xlfn.XLOOKUP(TRIM($A2234),MASTER_Workers!$B$2:$B$474,MASTER_Workers!$B$2:$B$600)),"Master Missing","OK"))</f>
        <v/>
      </c>
      <c r="E2234" s="146" t="str">
        <f>IF(A2234="","",IF(COUNTIF(Month_Engine!B:B,TRIM(J2234))&gt;0,"OK","Missing"))</f>
        <v/>
      </c>
      <c r="F2234" s="146" t="str">
        <f t="shared" si="211"/>
        <v/>
      </c>
      <c r="G2234" s="146" t="str">
        <f t="shared" si="212"/>
        <v/>
      </c>
      <c r="H2234" s="150" t="str">
        <f t="shared" si="207"/>
        <v/>
      </c>
      <c r="I2234" s="432"/>
      <c r="S2234" s="146" t="str">
        <f t="shared" si="208"/>
        <v/>
      </c>
    </row>
    <row r="2235" spans="1:19" x14ac:dyDescent="0.45">
      <c r="A2235" s="144" t="str">
        <f t="shared" si="209"/>
        <v/>
      </c>
      <c r="B2235" s="143" t="str">
        <f t="shared" si="210"/>
        <v/>
      </c>
      <c r="C2235" s="143" t="str">
        <f>IF(A2235="","",IF(COUNTIF($B$2:B2234,B2235)&gt;0,"⚠ DUPLICATE","OK"))</f>
        <v/>
      </c>
      <c r="D2235" s="146" t="str">
        <f>IF($A2235="","",IF(ISNA(_xlfn.XLOOKUP(TRIM($A2235),MASTER_Workers!$B$2:$B$474,MASTER_Workers!$B$2:$B$600)),"Master Missing","OK"))</f>
        <v/>
      </c>
      <c r="E2235" s="146" t="str">
        <f>IF(A2235="","",IF(COUNTIF(Month_Engine!B:B,TRIM(J2235))&gt;0,"OK","Missing"))</f>
        <v/>
      </c>
      <c r="F2235" s="146" t="str">
        <f t="shared" si="211"/>
        <v/>
      </c>
      <c r="G2235" s="146" t="str">
        <f t="shared" si="212"/>
        <v/>
      </c>
      <c r="H2235" s="150" t="str">
        <f t="shared" si="207"/>
        <v/>
      </c>
      <c r="I2235" s="432"/>
      <c r="S2235" s="146" t="str">
        <f t="shared" si="208"/>
        <v/>
      </c>
    </row>
    <row r="2236" spans="1:19" x14ac:dyDescent="0.45">
      <c r="A2236" s="144" t="str">
        <f t="shared" si="209"/>
        <v/>
      </c>
      <c r="B2236" s="143" t="str">
        <f t="shared" si="210"/>
        <v/>
      </c>
      <c r="C2236" s="143" t="str">
        <f>IF(A2236="","",IF(COUNTIF($B$2:B2235,B2236)&gt;0,"⚠ DUPLICATE","OK"))</f>
        <v/>
      </c>
      <c r="D2236" s="146" t="str">
        <f>IF($A2236="","",IF(ISNA(_xlfn.XLOOKUP(TRIM($A2236),MASTER_Workers!$B$2:$B$474,MASTER_Workers!$B$2:$B$600)),"Master Missing","OK"))</f>
        <v/>
      </c>
      <c r="E2236" s="146" t="str">
        <f>IF(A2236="","",IF(COUNTIF(Month_Engine!B:B,TRIM(J2236))&gt;0,"OK","Missing"))</f>
        <v/>
      </c>
      <c r="F2236" s="146" t="str">
        <f t="shared" si="211"/>
        <v/>
      </c>
      <c r="G2236" s="146" t="str">
        <f t="shared" si="212"/>
        <v/>
      </c>
      <c r="H2236" s="150" t="str">
        <f t="shared" si="207"/>
        <v/>
      </c>
      <c r="I2236" s="432"/>
      <c r="S2236" s="146" t="str">
        <f t="shared" si="208"/>
        <v/>
      </c>
    </row>
    <row r="2237" spans="1:19" x14ac:dyDescent="0.45">
      <c r="A2237" s="144" t="str">
        <f t="shared" si="209"/>
        <v/>
      </c>
      <c r="B2237" s="143" t="str">
        <f t="shared" si="210"/>
        <v/>
      </c>
      <c r="C2237" s="143" t="str">
        <f>IF(A2237="","",IF(COUNTIF($B$2:B2236,B2237)&gt;0,"⚠ DUPLICATE","OK"))</f>
        <v/>
      </c>
      <c r="D2237" s="146" t="str">
        <f>IF($A2237="","",IF(ISNA(_xlfn.XLOOKUP(TRIM($A2237),MASTER_Workers!$B$2:$B$474,MASTER_Workers!$B$2:$B$600)),"Master Missing","OK"))</f>
        <v/>
      </c>
      <c r="E2237" s="146" t="str">
        <f>IF(A2237="","",IF(COUNTIF(Month_Engine!B:B,TRIM(J2237))&gt;0,"OK","Missing"))</f>
        <v/>
      </c>
      <c r="F2237" s="146" t="str">
        <f t="shared" si="211"/>
        <v/>
      </c>
      <c r="G2237" s="146" t="str">
        <f t="shared" si="212"/>
        <v/>
      </c>
      <c r="H2237" s="150" t="str">
        <f t="shared" si="207"/>
        <v/>
      </c>
      <c r="I2237" s="432"/>
      <c r="S2237" s="146" t="str">
        <f t="shared" si="208"/>
        <v/>
      </c>
    </row>
    <row r="2238" spans="1:19" x14ac:dyDescent="0.45">
      <c r="A2238" s="144" t="str">
        <f t="shared" si="209"/>
        <v/>
      </c>
      <c r="B2238" s="143" t="str">
        <f t="shared" si="210"/>
        <v/>
      </c>
      <c r="C2238" s="143" t="str">
        <f>IF(A2238="","",IF(COUNTIF($B$2:B2237,B2238)&gt;0,"⚠ DUPLICATE","OK"))</f>
        <v/>
      </c>
      <c r="D2238" s="146" t="str">
        <f>IF($A2238="","",IF(ISNA(_xlfn.XLOOKUP(TRIM($A2238),MASTER_Workers!$B$2:$B$474,MASTER_Workers!$B$2:$B$600)),"Master Missing","OK"))</f>
        <v/>
      </c>
      <c r="E2238" s="146" t="str">
        <f>IF(A2238="","",IF(COUNTIF(Month_Engine!B:B,TRIM(J2238))&gt;0,"OK","Missing"))</f>
        <v/>
      </c>
      <c r="F2238" s="146" t="str">
        <f t="shared" si="211"/>
        <v/>
      </c>
      <c r="G2238" s="146" t="str">
        <f t="shared" si="212"/>
        <v/>
      </c>
      <c r="H2238" s="150" t="str">
        <f t="shared" si="207"/>
        <v/>
      </c>
      <c r="I2238" s="432"/>
      <c r="S2238" s="146" t="str">
        <f t="shared" si="208"/>
        <v/>
      </c>
    </row>
    <row r="2239" spans="1:19" x14ac:dyDescent="0.45">
      <c r="A2239" s="144" t="str">
        <f t="shared" si="209"/>
        <v/>
      </c>
      <c r="B2239" s="143" t="str">
        <f t="shared" si="210"/>
        <v/>
      </c>
      <c r="C2239" s="143" t="str">
        <f>IF(A2239="","",IF(COUNTIF($B$2:B2238,B2239)&gt;0,"⚠ DUPLICATE","OK"))</f>
        <v/>
      </c>
      <c r="D2239" s="146" t="str">
        <f>IF($A2239="","",IF(ISNA(_xlfn.XLOOKUP(TRIM($A2239),MASTER_Workers!$B$2:$B$474,MASTER_Workers!$B$2:$B$600)),"Master Missing","OK"))</f>
        <v/>
      </c>
      <c r="E2239" s="146" t="str">
        <f>IF(A2239="","",IF(COUNTIF(Month_Engine!B:B,TRIM(J2239))&gt;0,"OK","Missing"))</f>
        <v/>
      </c>
      <c r="F2239" s="146" t="str">
        <f t="shared" si="211"/>
        <v/>
      </c>
      <c r="G2239" s="146" t="str">
        <f t="shared" si="212"/>
        <v/>
      </c>
      <c r="H2239" s="150" t="str">
        <f t="shared" si="207"/>
        <v/>
      </c>
      <c r="I2239" s="432"/>
      <c r="S2239" s="146" t="str">
        <f t="shared" si="208"/>
        <v/>
      </c>
    </row>
    <row r="2240" spans="1:19" x14ac:dyDescent="0.45">
      <c r="A2240" s="144" t="str">
        <f t="shared" si="209"/>
        <v/>
      </c>
      <c r="B2240" s="143" t="str">
        <f t="shared" si="210"/>
        <v/>
      </c>
      <c r="C2240" s="143" t="str">
        <f>IF(A2240="","",IF(COUNTIF($B$2:B2239,B2240)&gt;0,"⚠ DUPLICATE","OK"))</f>
        <v/>
      </c>
      <c r="D2240" s="146" t="str">
        <f>IF($A2240="","",IF(ISNA(_xlfn.XLOOKUP(TRIM($A2240),MASTER_Workers!$B$2:$B$474,MASTER_Workers!$B$2:$B$600)),"Master Missing","OK"))</f>
        <v/>
      </c>
      <c r="E2240" s="146" t="str">
        <f>IF(A2240="","",IF(COUNTIF(Month_Engine!B:B,TRIM(J2240))&gt;0,"OK","Missing"))</f>
        <v/>
      </c>
      <c r="F2240" s="146" t="str">
        <f t="shared" si="211"/>
        <v/>
      </c>
      <c r="G2240" s="146" t="str">
        <f t="shared" si="212"/>
        <v/>
      </c>
      <c r="H2240" s="150" t="str">
        <f t="shared" si="207"/>
        <v/>
      </c>
      <c r="I2240" s="432"/>
      <c r="S2240" s="146" t="str">
        <f t="shared" si="208"/>
        <v/>
      </c>
    </row>
    <row r="2241" spans="1:19" x14ac:dyDescent="0.45">
      <c r="A2241" s="144" t="str">
        <f t="shared" si="209"/>
        <v/>
      </c>
      <c r="B2241" s="143" t="str">
        <f t="shared" si="210"/>
        <v/>
      </c>
      <c r="C2241" s="143" t="str">
        <f>IF(A2241="","",IF(COUNTIF($B$2:B2240,B2241)&gt;0,"⚠ DUPLICATE","OK"))</f>
        <v/>
      </c>
      <c r="D2241" s="146" t="str">
        <f>IF($A2241="","",IF(ISNA(_xlfn.XLOOKUP(TRIM($A2241),MASTER_Workers!$B$2:$B$474,MASTER_Workers!$B$2:$B$600)),"Master Missing","OK"))</f>
        <v/>
      </c>
      <c r="E2241" s="146" t="str">
        <f>IF(A2241="","",IF(COUNTIF(Month_Engine!B:B,TRIM(J2241))&gt;0,"OK","Missing"))</f>
        <v/>
      </c>
      <c r="F2241" s="146" t="str">
        <f t="shared" si="211"/>
        <v/>
      </c>
      <c r="G2241" s="146" t="str">
        <f t="shared" si="212"/>
        <v/>
      </c>
      <c r="H2241" s="150" t="str">
        <f t="shared" si="207"/>
        <v/>
      </c>
      <c r="I2241" s="432"/>
      <c r="S2241" s="146" t="str">
        <f t="shared" si="208"/>
        <v/>
      </c>
    </row>
    <row r="2242" spans="1:19" x14ac:dyDescent="0.45">
      <c r="A2242" s="144" t="str">
        <f t="shared" si="209"/>
        <v/>
      </c>
      <c r="B2242" s="143" t="str">
        <f t="shared" si="210"/>
        <v/>
      </c>
      <c r="C2242" s="143" t="str">
        <f>IF(A2242="","",IF(COUNTIF($B$2:B2241,B2242)&gt;0,"⚠ DUPLICATE","OK"))</f>
        <v/>
      </c>
      <c r="D2242" s="146" t="str">
        <f>IF($A2242="","",IF(ISNA(_xlfn.XLOOKUP(TRIM($A2242),MASTER_Workers!$B$2:$B$474,MASTER_Workers!$B$2:$B$600)),"Master Missing","OK"))</f>
        <v/>
      </c>
      <c r="E2242" s="146" t="str">
        <f>IF(A2242="","",IF(COUNTIF(Month_Engine!B:B,TRIM(J2242))&gt;0,"OK","Missing"))</f>
        <v/>
      </c>
      <c r="F2242" s="146" t="str">
        <f t="shared" si="211"/>
        <v/>
      </c>
      <c r="G2242" s="146" t="str">
        <f t="shared" si="212"/>
        <v/>
      </c>
      <c r="H2242" s="150" t="str">
        <f t="shared" si="207"/>
        <v/>
      </c>
      <c r="I2242" s="432"/>
      <c r="S2242" s="146" t="str">
        <f t="shared" si="208"/>
        <v/>
      </c>
    </row>
    <row r="2243" spans="1:19" x14ac:dyDescent="0.45">
      <c r="A2243" s="144" t="str">
        <f t="shared" si="209"/>
        <v/>
      </c>
      <c r="B2243" s="143" t="str">
        <f t="shared" si="210"/>
        <v/>
      </c>
      <c r="C2243" s="143" t="str">
        <f>IF(A2243="","",IF(COUNTIF($B$2:B2242,B2243)&gt;0,"⚠ DUPLICATE","OK"))</f>
        <v/>
      </c>
      <c r="D2243" s="146" t="str">
        <f>IF($A2243="","",IF(ISNA(_xlfn.XLOOKUP(TRIM($A2243),MASTER_Workers!$B$2:$B$474,MASTER_Workers!$B$2:$B$600)),"Master Missing","OK"))</f>
        <v/>
      </c>
      <c r="E2243" s="146" t="str">
        <f>IF(A2243="","",IF(COUNTIF(Month_Engine!B:B,TRIM(J2243))&gt;0,"OK","Missing"))</f>
        <v/>
      </c>
      <c r="F2243" s="146" t="str">
        <f t="shared" si="211"/>
        <v/>
      </c>
      <c r="G2243" s="146" t="str">
        <f t="shared" si="212"/>
        <v/>
      </c>
      <c r="H2243" s="150" t="str">
        <f t="shared" si="207"/>
        <v/>
      </c>
      <c r="I2243" s="432"/>
      <c r="S2243" s="146" t="str">
        <f t="shared" si="208"/>
        <v/>
      </c>
    </row>
    <row r="2244" spans="1:19" x14ac:dyDescent="0.45">
      <c r="A2244" s="144" t="str">
        <f t="shared" si="209"/>
        <v/>
      </c>
      <c r="B2244" s="143" t="str">
        <f t="shared" si="210"/>
        <v/>
      </c>
      <c r="C2244" s="143" t="str">
        <f>IF(A2244="","",IF(COUNTIF($B$2:B2243,B2244)&gt;0,"⚠ DUPLICATE","OK"))</f>
        <v/>
      </c>
      <c r="D2244" s="146" t="str">
        <f>IF($A2244="","",IF(ISNA(_xlfn.XLOOKUP(TRIM($A2244),MASTER_Workers!$B$2:$B$474,MASTER_Workers!$B$2:$B$600)),"Master Missing","OK"))</f>
        <v/>
      </c>
      <c r="E2244" s="146" t="str">
        <f>IF(A2244="","",IF(COUNTIF(Month_Engine!B:B,TRIM(J2244))&gt;0,"OK","Missing"))</f>
        <v/>
      </c>
      <c r="F2244" s="146" t="str">
        <f t="shared" si="211"/>
        <v/>
      </c>
      <c r="G2244" s="146" t="str">
        <f t="shared" si="212"/>
        <v/>
      </c>
      <c r="H2244" s="150" t="str">
        <f t="shared" ref="H2244:H2307" si="213">IF(A2244="","",IF(AND(C2244="OK",D2244="OK",E2244="OK",F2244=DAY(EOMONTH(I2244,0))),"OK","Mismatch"))</f>
        <v/>
      </c>
      <c r="I2244" s="432"/>
      <c r="S2244" s="146" t="str">
        <f t="shared" ref="S2244:S2307" si="214">IF(LEFT(A2244,6)="SV2PCO","Worker-SV2",
IF(LEFT(A2244,5)="SV2ST","Staff-SV2",
IF(LEFT(A2244,4)="SV2P","Worker-Com-SV2",
IF(LEFT(A2244,5)="SK1ST","Staff-1",
IF(LEFT(A2244,5)="SK3ST","Staff-3",
IF(LEFT(A2244,5)="SK1CW","Worker-1",
IF(LEFT(A2244,5)="SK3CW","Worker-3",
IF(LEFT(A2244,5)="SK1WK","Worker-Com-1",
IF(LEFT(A2244,5)="SK3WK","Worker-Com-3","")))))))))</f>
        <v/>
      </c>
    </row>
    <row r="2245" spans="1:19" x14ac:dyDescent="0.45">
      <c r="A2245" s="144" t="str">
        <f t="shared" ref="A2245:A2308" si="215">IF(J2245="","",TRIM(J2245))</f>
        <v/>
      </c>
      <c r="B2245" s="143" t="str">
        <f t="shared" ref="B2245:B2308" si="216">IF(A2245="","",TEXT(I2245,"MMMYYYY")&amp;"_"&amp;TRIM(J2245))</f>
        <v/>
      </c>
      <c r="C2245" s="143" t="str">
        <f>IF(A2245="","",IF(COUNTIF($B$2:B2244,B2245)&gt;0,"⚠ DUPLICATE","OK"))</f>
        <v/>
      </c>
      <c r="D2245" s="146" t="str">
        <f>IF($A2245="","",IF(ISNA(_xlfn.XLOOKUP(TRIM($A2245),MASTER_Workers!$B$2:$B$474,MASTER_Workers!$B$2:$B$600)),"Master Missing","OK"))</f>
        <v/>
      </c>
      <c r="E2245" s="146" t="str">
        <f>IF(A2245="","",IF(COUNTIF(Month_Engine!B:B,TRIM(J2245))&gt;0,"OK","Missing"))</f>
        <v/>
      </c>
      <c r="F2245" s="146" t="str">
        <f t="shared" ref="F2245:F2308" si="217">IF(A2245="","",SUM(L2245:Q2245))</f>
        <v/>
      </c>
      <c r="G2245" s="146" t="str">
        <f t="shared" si="212"/>
        <v/>
      </c>
      <c r="H2245" s="150" t="str">
        <f t="shared" si="213"/>
        <v/>
      </c>
      <c r="I2245" s="432"/>
      <c r="S2245" s="146" t="str">
        <f t="shared" si="214"/>
        <v/>
      </c>
    </row>
    <row r="2246" spans="1:19" x14ac:dyDescent="0.45">
      <c r="A2246" s="144" t="str">
        <f t="shared" si="215"/>
        <v/>
      </c>
      <c r="B2246" s="143" t="str">
        <f t="shared" si="216"/>
        <v/>
      </c>
      <c r="C2246" s="143" t="str">
        <f>IF(A2246="","",IF(COUNTIF($B$2:B2245,B2246)&gt;0,"⚠ DUPLICATE","OK"))</f>
        <v/>
      </c>
      <c r="D2246" s="146" t="str">
        <f>IF($A2246="","",IF(ISNA(_xlfn.XLOOKUP(TRIM($A2246),MASTER_Workers!$B$2:$B$474,MASTER_Workers!$B$2:$B$600)),"Master Missing","OK"))</f>
        <v/>
      </c>
      <c r="E2246" s="146" t="str">
        <f>IF(A2246="","",IF(COUNTIF(Month_Engine!B:B,TRIM(J2246))&gt;0,"OK","Missing"))</f>
        <v/>
      </c>
      <c r="F2246" s="146" t="str">
        <f t="shared" si="217"/>
        <v/>
      </c>
      <c r="G2246" s="146" t="str">
        <f t="shared" si="212"/>
        <v/>
      </c>
      <c r="H2246" s="150" t="str">
        <f t="shared" si="213"/>
        <v/>
      </c>
      <c r="I2246" s="432"/>
      <c r="S2246" s="146" t="str">
        <f t="shared" si="214"/>
        <v/>
      </c>
    </row>
    <row r="2247" spans="1:19" x14ac:dyDescent="0.45">
      <c r="A2247" s="144" t="str">
        <f t="shared" si="215"/>
        <v/>
      </c>
      <c r="B2247" s="143" t="str">
        <f t="shared" si="216"/>
        <v/>
      </c>
      <c r="C2247" s="143" t="str">
        <f>IF(A2247="","",IF(COUNTIF($B$2:B2246,B2247)&gt;0,"⚠ DUPLICATE","OK"))</f>
        <v/>
      </c>
      <c r="D2247" s="146" t="str">
        <f>IF($A2247="","",IF(ISNA(_xlfn.XLOOKUP(TRIM($A2247),MASTER_Workers!$B$2:$B$474,MASTER_Workers!$B$2:$B$600)),"Master Missing","OK"))</f>
        <v/>
      </c>
      <c r="E2247" s="146" t="str">
        <f>IF(A2247="","",IF(COUNTIF(Month_Engine!B:B,TRIM(J2247))&gt;0,"OK","Missing"))</f>
        <v/>
      </c>
      <c r="F2247" s="146" t="str">
        <f t="shared" si="217"/>
        <v/>
      </c>
      <c r="G2247" s="146" t="str">
        <f t="shared" si="212"/>
        <v/>
      </c>
      <c r="H2247" s="150" t="str">
        <f t="shared" si="213"/>
        <v/>
      </c>
      <c r="I2247" s="432"/>
      <c r="S2247" s="146" t="str">
        <f t="shared" si="214"/>
        <v/>
      </c>
    </row>
    <row r="2248" spans="1:19" x14ac:dyDescent="0.45">
      <c r="A2248" s="144" t="str">
        <f t="shared" si="215"/>
        <v/>
      </c>
      <c r="B2248" s="143" t="str">
        <f t="shared" si="216"/>
        <v/>
      </c>
      <c r="C2248" s="143" t="str">
        <f>IF(A2248="","",IF(COUNTIF($B$2:B2247,B2248)&gt;0,"⚠ DUPLICATE","OK"))</f>
        <v/>
      </c>
      <c r="D2248" s="146" t="str">
        <f>IF($A2248="","",IF(ISNA(_xlfn.XLOOKUP(TRIM($A2248),MASTER_Workers!$B$2:$B$474,MASTER_Workers!$B$2:$B$600)),"Master Missing","OK"))</f>
        <v/>
      </c>
      <c r="E2248" s="146" t="str">
        <f>IF(A2248="","",IF(COUNTIF(Month_Engine!B:B,TRIM(J2248))&gt;0,"OK","Missing"))</f>
        <v/>
      </c>
      <c r="F2248" s="146" t="str">
        <f t="shared" si="217"/>
        <v/>
      </c>
      <c r="G2248" s="146" t="str">
        <f t="shared" si="212"/>
        <v/>
      </c>
      <c r="H2248" s="150" t="str">
        <f t="shared" si="213"/>
        <v/>
      </c>
      <c r="I2248" s="432"/>
      <c r="S2248" s="146" t="str">
        <f t="shared" si="214"/>
        <v/>
      </c>
    </row>
    <row r="2249" spans="1:19" x14ac:dyDescent="0.45">
      <c r="A2249" s="144" t="str">
        <f t="shared" si="215"/>
        <v/>
      </c>
      <c r="B2249" s="143" t="str">
        <f t="shared" si="216"/>
        <v/>
      </c>
      <c r="C2249" s="143" t="str">
        <f>IF(A2249="","",IF(COUNTIF($B$2:B2248,B2249)&gt;0,"⚠ DUPLICATE","OK"))</f>
        <v/>
      </c>
      <c r="D2249" s="146" t="str">
        <f>IF($A2249="","",IF(ISNA(_xlfn.XLOOKUP(TRIM($A2249),MASTER_Workers!$B$2:$B$474,MASTER_Workers!$B$2:$B$600)),"Master Missing","OK"))</f>
        <v/>
      </c>
      <c r="E2249" s="146" t="str">
        <f>IF(A2249="","",IF(COUNTIF(Month_Engine!B:B,TRIM(J2249))&gt;0,"OK","Missing"))</f>
        <v/>
      </c>
      <c r="F2249" s="146" t="str">
        <f t="shared" si="217"/>
        <v/>
      </c>
      <c r="G2249" s="146" t="str">
        <f t="shared" si="212"/>
        <v/>
      </c>
      <c r="H2249" s="150" t="str">
        <f t="shared" si="213"/>
        <v/>
      </c>
      <c r="I2249" s="432"/>
      <c r="S2249" s="146" t="str">
        <f t="shared" si="214"/>
        <v/>
      </c>
    </row>
    <row r="2250" spans="1:19" x14ac:dyDescent="0.45">
      <c r="A2250" s="144" t="str">
        <f t="shared" si="215"/>
        <v/>
      </c>
      <c r="B2250" s="143" t="str">
        <f t="shared" si="216"/>
        <v/>
      </c>
      <c r="C2250" s="143" t="str">
        <f>IF(A2250="","",IF(COUNTIF($B$2:B2249,B2250)&gt;0,"⚠ DUPLICATE","OK"))</f>
        <v/>
      </c>
      <c r="D2250" s="146" t="str">
        <f>IF($A2250="","",IF(ISNA(_xlfn.XLOOKUP(TRIM($A2250),MASTER_Workers!$B$2:$B$474,MASTER_Workers!$B$2:$B$600)),"Master Missing","OK"))</f>
        <v/>
      </c>
      <c r="E2250" s="146" t="str">
        <f>IF(A2250="","",IF(COUNTIF(Month_Engine!B:B,TRIM(J2250))&gt;0,"OK","Missing"))</f>
        <v/>
      </c>
      <c r="F2250" s="146" t="str">
        <f t="shared" si="217"/>
        <v/>
      </c>
      <c r="G2250" s="146" t="str">
        <f t="shared" si="212"/>
        <v/>
      </c>
      <c r="H2250" s="150" t="str">
        <f t="shared" si="213"/>
        <v/>
      </c>
      <c r="I2250" s="432"/>
      <c r="S2250" s="146" t="str">
        <f t="shared" si="214"/>
        <v/>
      </c>
    </row>
    <row r="2251" spans="1:19" x14ac:dyDescent="0.45">
      <c r="A2251" s="144" t="str">
        <f t="shared" si="215"/>
        <v/>
      </c>
      <c r="B2251" s="143" t="str">
        <f t="shared" si="216"/>
        <v/>
      </c>
      <c r="C2251" s="143" t="str">
        <f>IF(A2251="","",IF(COUNTIF($B$2:B2250,B2251)&gt;0,"⚠ DUPLICATE","OK"))</f>
        <v/>
      </c>
      <c r="D2251" s="146" t="str">
        <f>IF($A2251="","",IF(ISNA(_xlfn.XLOOKUP(TRIM($A2251),MASTER_Workers!$B$2:$B$474,MASTER_Workers!$B$2:$B$600)),"Master Missing","OK"))</f>
        <v/>
      </c>
      <c r="E2251" s="146" t="str">
        <f>IF(A2251="","",IF(COUNTIF(Month_Engine!B:B,TRIM(J2251))&gt;0,"OK","Missing"))</f>
        <v/>
      </c>
      <c r="F2251" s="146" t="str">
        <f t="shared" si="217"/>
        <v/>
      </c>
      <c r="G2251" s="146" t="str">
        <f t="shared" si="212"/>
        <v/>
      </c>
      <c r="H2251" s="150" t="str">
        <f t="shared" si="213"/>
        <v/>
      </c>
      <c r="I2251" s="432"/>
      <c r="S2251" s="146" t="str">
        <f t="shared" si="214"/>
        <v/>
      </c>
    </row>
    <row r="2252" spans="1:19" x14ac:dyDescent="0.45">
      <c r="A2252" s="144" t="str">
        <f t="shared" si="215"/>
        <v/>
      </c>
      <c r="B2252" s="143" t="str">
        <f t="shared" si="216"/>
        <v/>
      </c>
      <c r="C2252" s="143" t="str">
        <f>IF(A2252="","",IF(COUNTIF($B$2:B2251,B2252)&gt;0,"⚠ DUPLICATE","OK"))</f>
        <v/>
      </c>
      <c r="D2252" s="146" t="str">
        <f>IF($A2252="","",IF(ISNA(_xlfn.XLOOKUP(TRIM($A2252),MASTER_Workers!$B$2:$B$474,MASTER_Workers!$B$2:$B$600)),"Master Missing","OK"))</f>
        <v/>
      </c>
      <c r="E2252" s="146" t="str">
        <f>IF(A2252="","",IF(COUNTIF(Month_Engine!B:B,TRIM(J2252))&gt;0,"OK","Missing"))</f>
        <v/>
      </c>
      <c r="F2252" s="146" t="str">
        <f t="shared" si="217"/>
        <v/>
      </c>
      <c r="G2252" s="146" t="str">
        <f t="shared" ref="G2252:G2315" si="218">IF(A2252="","",L2252+O2252+P2252+R2252+IF(OR(LEFT(TRIM(J2252),9)="SK1WK0101",ISNUMBER(SEARCH("Staff",S2252))),N2252,0))</f>
        <v/>
      </c>
      <c r="H2252" s="150" t="str">
        <f t="shared" si="213"/>
        <v/>
      </c>
      <c r="I2252" s="432"/>
      <c r="S2252" s="146" t="str">
        <f t="shared" si="214"/>
        <v/>
      </c>
    </row>
    <row r="2253" spans="1:19" x14ac:dyDescent="0.45">
      <c r="A2253" s="144" t="str">
        <f t="shared" si="215"/>
        <v/>
      </c>
      <c r="B2253" s="143" t="str">
        <f t="shared" si="216"/>
        <v/>
      </c>
      <c r="C2253" s="143" t="str">
        <f>IF(A2253="","",IF(COUNTIF($B$2:B2252,B2253)&gt;0,"⚠ DUPLICATE","OK"))</f>
        <v/>
      </c>
      <c r="D2253" s="146" t="str">
        <f>IF($A2253="","",IF(ISNA(_xlfn.XLOOKUP(TRIM($A2253),MASTER_Workers!$B$2:$B$474,MASTER_Workers!$B$2:$B$600)),"Master Missing","OK"))</f>
        <v/>
      </c>
      <c r="E2253" s="146" t="str">
        <f>IF(A2253="","",IF(COUNTIF(Month_Engine!B:B,TRIM(J2253))&gt;0,"OK","Missing"))</f>
        <v/>
      </c>
      <c r="F2253" s="146" t="str">
        <f t="shared" si="217"/>
        <v/>
      </c>
      <c r="G2253" s="146" t="str">
        <f t="shared" si="218"/>
        <v/>
      </c>
      <c r="H2253" s="150" t="str">
        <f t="shared" si="213"/>
        <v/>
      </c>
      <c r="I2253" s="432"/>
      <c r="S2253" s="146" t="str">
        <f t="shared" si="214"/>
        <v/>
      </c>
    </row>
    <row r="2254" spans="1:19" x14ac:dyDescent="0.45">
      <c r="A2254" s="144" t="str">
        <f t="shared" si="215"/>
        <v/>
      </c>
      <c r="B2254" s="143" t="str">
        <f t="shared" si="216"/>
        <v/>
      </c>
      <c r="C2254" s="143" t="str">
        <f>IF(A2254="","",IF(COUNTIF($B$2:B2253,B2254)&gt;0,"⚠ DUPLICATE","OK"))</f>
        <v/>
      </c>
      <c r="D2254" s="146" t="str">
        <f>IF($A2254="","",IF(ISNA(_xlfn.XLOOKUP(TRIM($A2254),MASTER_Workers!$B$2:$B$474,MASTER_Workers!$B$2:$B$600)),"Master Missing","OK"))</f>
        <v/>
      </c>
      <c r="E2254" s="146" t="str">
        <f>IF(A2254="","",IF(COUNTIF(Month_Engine!B:B,TRIM(J2254))&gt;0,"OK","Missing"))</f>
        <v/>
      </c>
      <c r="F2254" s="146" t="str">
        <f t="shared" si="217"/>
        <v/>
      </c>
      <c r="G2254" s="146" t="str">
        <f t="shared" si="218"/>
        <v/>
      </c>
      <c r="H2254" s="150" t="str">
        <f t="shared" si="213"/>
        <v/>
      </c>
      <c r="I2254" s="432"/>
      <c r="S2254" s="146" t="str">
        <f t="shared" si="214"/>
        <v/>
      </c>
    </row>
    <row r="2255" spans="1:19" x14ac:dyDescent="0.45">
      <c r="A2255" s="144" t="str">
        <f t="shared" si="215"/>
        <v/>
      </c>
      <c r="B2255" s="143" t="str">
        <f t="shared" si="216"/>
        <v/>
      </c>
      <c r="C2255" s="143" t="str">
        <f>IF(A2255="","",IF(COUNTIF($B$2:B2254,B2255)&gt;0,"⚠ DUPLICATE","OK"))</f>
        <v/>
      </c>
      <c r="D2255" s="146" t="str">
        <f>IF($A2255="","",IF(ISNA(_xlfn.XLOOKUP(TRIM($A2255),MASTER_Workers!$B$2:$B$474,MASTER_Workers!$B$2:$B$600)),"Master Missing","OK"))</f>
        <v/>
      </c>
      <c r="E2255" s="146" t="str">
        <f>IF(A2255="","",IF(COUNTIF(Month_Engine!B:B,TRIM(J2255))&gt;0,"OK","Missing"))</f>
        <v/>
      </c>
      <c r="F2255" s="146" t="str">
        <f t="shared" si="217"/>
        <v/>
      </c>
      <c r="G2255" s="146" t="str">
        <f t="shared" si="218"/>
        <v/>
      </c>
      <c r="H2255" s="150" t="str">
        <f t="shared" si="213"/>
        <v/>
      </c>
      <c r="I2255" s="432"/>
      <c r="S2255" s="146" t="str">
        <f t="shared" si="214"/>
        <v/>
      </c>
    </row>
    <row r="2256" spans="1:19" x14ac:dyDescent="0.45">
      <c r="A2256" s="144" t="str">
        <f t="shared" si="215"/>
        <v/>
      </c>
      <c r="B2256" s="143" t="str">
        <f t="shared" si="216"/>
        <v/>
      </c>
      <c r="C2256" s="143" t="str">
        <f>IF(A2256="","",IF(COUNTIF($B$2:B2255,B2256)&gt;0,"⚠ DUPLICATE","OK"))</f>
        <v/>
      </c>
      <c r="D2256" s="146" t="str">
        <f>IF($A2256="","",IF(ISNA(_xlfn.XLOOKUP(TRIM($A2256),MASTER_Workers!$B$2:$B$474,MASTER_Workers!$B$2:$B$600)),"Master Missing","OK"))</f>
        <v/>
      </c>
      <c r="E2256" s="146" t="str">
        <f>IF(A2256="","",IF(COUNTIF(Month_Engine!B:B,TRIM(J2256))&gt;0,"OK","Missing"))</f>
        <v/>
      </c>
      <c r="F2256" s="146" t="str">
        <f t="shared" si="217"/>
        <v/>
      </c>
      <c r="G2256" s="146" t="str">
        <f t="shared" si="218"/>
        <v/>
      </c>
      <c r="H2256" s="150" t="str">
        <f t="shared" si="213"/>
        <v/>
      </c>
      <c r="I2256" s="432"/>
      <c r="S2256" s="146" t="str">
        <f t="shared" si="214"/>
        <v/>
      </c>
    </row>
    <row r="2257" spans="1:19" x14ac:dyDescent="0.45">
      <c r="A2257" s="144" t="str">
        <f t="shared" si="215"/>
        <v/>
      </c>
      <c r="B2257" s="143" t="str">
        <f t="shared" si="216"/>
        <v/>
      </c>
      <c r="C2257" s="143" t="str">
        <f>IF(A2257="","",IF(COUNTIF($B$2:B2256,B2257)&gt;0,"⚠ DUPLICATE","OK"))</f>
        <v/>
      </c>
      <c r="D2257" s="146" t="str">
        <f>IF($A2257="","",IF(ISNA(_xlfn.XLOOKUP(TRIM($A2257),MASTER_Workers!$B$2:$B$474,MASTER_Workers!$B$2:$B$600)),"Master Missing","OK"))</f>
        <v/>
      </c>
      <c r="E2257" s="146" t="str">
        <f>IF(A2257="","",IF(COUNTIF(Month_Engine!B:B,TRIM(J2257))&gt;0,"OK","Missing"))</f>
        <v/>
      </c>
      <c r="F2257" s="146" t="str">
        <f t="shared" si="217"/>
        <v/>
      </c>
      <c r="G2257" s="146" t="str">
        <f t="shared" si="218"/>
        <v/>
      </c>
      <c r="H2257" s="150" t="str">
        <f t="shared" si="213"/>
        <v/>
      </c>
      <c r="I2257" s="432"/>
      <c r="S2257" s="146" t="str">
        <f t="shared" si="214"/>
        <v/>
      </c>
    </row>
    <row r="2258" spans="1:19" x14ac:dyDescent="0.45">
      <c r="A2258" s="144" t="str">
        <f t="shared" si="215"/>
        <v/>
      </c>
      <c r="B2258" s="143" t="str">
        <f t="shared" si="216"/>
        <v/>
      </c>
      <c r="C2258" s="143" t="str">
        <f>IF(A2258="","",IF(COUNTIF($B$2:B2257,B2258)&gt;0,"⚠ DUPLICATE","OK"))</f>
        <v/>
      </c>
      <c r="D2258" s="146" t="str">
        <f>IF($A2258="","",IF(ISNA(_xlfn.XLOOKUP(TRIM($A2258),MASTER_Workers!$B$2:$B$474,MASTER_Workers!$B$2:$B$600)),"Master Missing","OK"))</f>
        <v/>
      </c>
      <c r="E2258" s="146" t="str">
        <f>IF(A2258="","",IF(COUNTIF(Month_Engine!B:B,TRIM(J2258))&gt;0,"OK","Missing"))</f>
        <v/>
      </c>
      <c r="F2258" s="146" t="str">
        <f t="shared" si="217"/>
        <v/>
      </c>
      <c r="G2258" s="146" t="str">
        <f t="shared" si="218"/>
        <v/>
      </c>
      <c r="H2258" s="150" t="str">
        <f t="shared" si="213"/>
        <v/>
      </c>
      <c r="I2258" s="432"/>
      <c r="S2258" s="146" t="str">
        <f t="shared" si="214"/>
        <v/>
      </c>
    </row>
    <row r="2259" spans="1:19" x14ac:dyDescent="0.45">
      <c r="A2259" s="144" t="str">
        <f t="shared" si="215"/>
        <v/>
      </c>
      <c r="B2259" s="143" t="str">
        <f t="shared" si="216"/>
        <v/>
      </c>
      <c r="C2259" s="143" t="str">
        <f>IF(A2259="","",IF(COUNTIF($B$2:B2258,B2259)&gt;0,"⚠ DUPLICATE","OK"))</f>
        <v/>
      </c>
      <c r="D2259" s="146" t="str">
        <f>IF($A2259="","",IF(ISNA(_xlfn.XLOOKUP(TRIM($A2259),MASTER_Workers!$B$2:$B$474,MASTER_Workers!$B$2:$B$600)),"Master Missing","OK"))</f>
        <v/>
      </c>
      <c r="E2259" s="146" t="str">
        <f>IF(A2259="","",IF(COUNTIF(Month_Engine!B:B,TRIM(J2259))&gt;0,"OK","Missing"))</f>
        <v/>
      </c>
      <c r="F2259" s="146" t="str">
        <f t="shared" si="217"/>
        <v/>
      </c>
      <c r="G2259" s="146" t="str">
        <f t="shared" si="218"/>
        <v/>
      </c>
      <c r="H2259" s="150" t="str">
        <f t="shared" si="213"/>
        <v/>
      </c>
      <c r="I2259" s="432"/>
      <c r="S2259" s="146" t="str">
        <f t="shared" si="214"/>
        <v/>
      </c>
    </row>
    <row r="2260" spans="1:19" x14ac:dyDescent="0.45">
      <c r="A2260" s="144" t="str">
        <f t="shared" si="215"/>
        <v/>
      </c>
      <c r="B2260" s="143" t="str">
        <f t="shared" si="216"/>
        <v/>
      </c>
      <c r="C2260" s="143" t="str">
        <f>IF(A2260="","",IF(COUNTIF($B$2:B2259,B2260)&gt;0,"⚠ DUPLICATE","OK"))</f>
        <v/>
      </c>
      <c r="D2260" s="146" t="str">
        <f>IF($A2260="","",IF(ISNA(_xlfn.XLOOKUP(TRIM($A2260),MASTER_Workers!$B$2:$B$474,MASTER_Workers!$B$2:$B$600)),"Master Missing","OK"))</f>
        <v/>
      </c>
      <c r="E2260" s="146" t="str">
        <f>IF(A2260="","",IF(COUNTIF(Month_Engine!B:B,TRIM(J2260))&gt;0,"OK","Missing"))</f>
        <v/>
      </c>
      <c r="F2260" s="146" t="str">
        <f t="shared" si="217"/>
        <v/>
      </c>
      <c r="G2260" s="146" t="str">
        <f t="shared" si="218"/>
        <v/>
      </c>
      <c r="H2260" s="150" t="str">
        <f t="shared" si="213"/>
        <v/>
      </c>
      <c r="I2260" s="432"/>
      <c r="S2260" s="146" t="str">
        <f t="shared" si="214"/>
        <v/>
      </c>
    </row>
    <row r="2261" spans="1:19" x14ac:dyDescent="0.45">
      <c r="A2261" s="144" t="str">
        <f t="shared" si="215"/>
        <v/>
      </c>
      <c r="B2261" s="143" t="str">
        <f t="shared" si="216"/>
        <v/>
      </c>
      <c r="C2261" s="143" t="str">
        <f>IF(A2261="","",IF(COUNTIF($B$2:B2260,B2261)&gt;0,"⚠ DUPLICATE","OK"))</f>
        <v/>
      </c>
      <c r="D2261" s="146" t="str">
        <f>IF($A2261="","",IF(ISNA(_xlfn.XLOOKUP(TRIM($A2261),MASTER_Workers!$B$2:$B$474,MASTER_Workers!$B$2:$B$600)),"Master Missing","OK"))</f>
        <v/>
      </c>
      <c r="E2261" s="146" t="str">
        <f>IF(A2261="","",IF(COUNTIF(Month_Engine!B:B,TRIM(J2261))&gt;0,"OK","Missing"))</f>
        <v/>
      </c>
      <c r="F2261" s="146" t="str">
        <f t="shared" si="217"/>
        <v/>
      </c>
      <c r="G2261" s="146" t="str">
        <f t="shared" si="218"/>
        <v/>
      </c>
      <c r="H2261" s="150" t="str">
        <f t="shared" si="213"/>
        <v/>
      </c>
      <c r="I2261" s="432"/>
      <c r="S2261" s="146" t="str">
        <f t="shared" si="214"/>
        <v/>
      </c>
    </row>
    <row r="2262" spans="1:19" x14ac:dyDescent="0.45">
      <c r="A2262" s="144" t="str">
        <f t="shared" si="215"/>
        <v/>
      </c>
      <c r="B2262" s="143" t="str">
        <f t="shared" si="216"/>
        <v/>
      </c>
      <c r="C2262" s="143" t="str">
        <f>IF(A2262="","",IF(COUNTIF($B$2:B2261,B2262)&gt;0,"⚠ DUPLICATE","OK"))</f>
        <v/>
      </c>
      <c r="D2262" s="146" t="str">
        <f>IF($A2262="","",IF(ISNA(_xlfn.XLOOKUP(TRIM($A2262),MASTER_Workers!$B$2:$B$474,MASTER_Workers!$B$2:$B$600)),"Master Missing","OK"))</f>
        <v/>
      </c>
      <c r="E2262" s="146" t="str">
        <f>IF(A2262="","",IF(COUNTIF(Month_Engine!B:B,TRIM(J2262))&gt;0,"OK","Missing"))</f>
        <v/>
      </c>
      <c r="F2262" s="146" t="str">
        <f t="shared" si="217"/>
        <v/>
      </c>
      <c r="G2262" s="146" t="str">
        <f t="shared" si="218"/>
        <v/>
      </c>
      <c r="H2262" s="150" t="str">
        <f t="shared" si="213"/>
        <v/>
      </c>
      <c r="I2262" s="432"/>
      <c r="S2262" s="146" t="str">
        <f t="shared" si="214"/>
        <v/>
      </c>
    </row>
    <row r="2263" spans="1:19" x14ac:dyDescent="0.45">
      <c r="A2263" s="144" t="str">
        <f t="shared" si="215"/>
        <v/>
      </c>
      <c r="B2263" s="143" t="str">
        <f t="shared" si="216"/>
        <v/>
      </c>
      <c r="C2263" s="143" t="str">
        <f>IF(A2263="","",IF(COUNTIF($B$2:B2262,B2263)&gt;0,"⚠ DUPLICATE","OK"))</f>
        <v/>
      </c>
      <c r="D2263" s="146" t="str">
        <f>IF($A2263="","",IF(ISNA(_xlfn.XLOOKUP(TRIM($A2263),MASTER_Workers!$B$2:$B$474,MASTER_Workers!$B$2:$B$600)),"Master Missing","OK"))</f>
        <v/>
      </c>
      <c r="E2263" s="146" t="str">
        <f>IF(A2263="","",IF(COUNTIF(Month_Engine!B:B,TRIM(J2263))&gt;0,"OK","Missing"))</f>
        <v/>
      </c>
      <c r="F2263" s="146" t="str">
        <f t="shared" si="217"/>
        <v/>
      </c>
      <c r="G2263" s="146" t="str">
        <f t="shared" si="218"/>
        <v/>
      </c>
      <c r="H2263" s="150" t="str">
        <f t="shared" si="213"/>
        <v/>
      </c>
      <c r="I2263" s="432"/>
      <c r="S2263" s="146" t="str">
        <f t="shared" si="214"/>
        <v/>
      </c>
    </row>
    <row r="2264" spans="1:19" x14ac:dyDescent="0.45">
      <c r="A2264" s="144" t="str">
        <f t="shared" si="215"/>
        <v/>
      </c>
      <c r="B2264" s="143" t="str">
        <f t="shared" si="216"/>
        <v/>
      </c>
      <c r="C2264" s="143" t="str">
        <f>IF(A2264="","",IF(COUNTIF($B$2:B2263,B2264)&gt;0,"⚠ DUPLICATE","OK"))</f>
        <v/>
      </c>
      <c r="D2264" s="146" t="str">
        <f>IF($A2264="","",IF(ISNA(_xlfn.XLOOKUP(TRIM($A2264),MASTER_Workers!$B$2:$B$474,MASTER_Workers!$B$2:$B$600)),"Master Missing","OK"))</f>
        <v/>
      </c>
      <c r="E2264" s="146" t="str">
        <f>IF(A2264="","",IF(COUNTIF(Month_Engine!B:B,TRIM(J2264))&gt;0,"OK","Missing"))</f>
        <v/>
      </c>
      <c r="F2264" s="146" t="str">
        <f t="shared" si="217"/>
        <v/>
      </c>
      <c r="G2264" s="146" t="str">
        <f t="shared" si="218"/>
        <v/>
      </c>
      <c r="H2264" s="150" t="str">
        <f t="shared" si="213"/>
        <v/>
      </c>
      <c r="I2264" s="432"/>
      <c r="S2264" s="146" t="str">
        <f t="shared" si="214"/>
        <v/>
      </c>
    </row>
    <row r="2265" spans="1:19" x14ac:dyDescent="0.45">
      <c r="A2265" s="144" t="str">
        <f t="shared" si="215"/>
        <v/>
      </c>
      <c r="B2265" s="143" t="str">
        <f t="shared" si="216"/>
        <v/>
      </c>
      <c r="C2265" s="143" t="str">
        <f>IF(A2265="","",IF(COUNTIF($B$2:B2264,B2265)&gt;0,"⚠ DUPLICATE","OK"))</f>
        <v/>
      </c>
      <c r="D2265" s="146" t="str">
        <f>IF($A2265="","",IF(ISNA(_xlfn.XLOOKUP(TRIM($A2265),MASTER_Workers!$B$2:$B$474,MASTER_Workers!$B$2:$B$600)),"Master Missing","OK"))</f>
        <v/>
      </c>
      <c r="E2265" s="146" t="str">
        <f>IF(A2265="","",IF(COUNTIF(Month_Engine!B:B,TRIM(J2265))&gt;0,"OK","Missing"))</f>
        <v/>
      </c>
      <c r="F2265" s="146" t="str">
        <f t="shared" si="217"/>
        <v/>
      </c>
      <c r="G2265" s="146" t="str">
        <f t="shared" si="218"/>
        <v/>
      </c>
      <c r="H2265" s="150" t="str">
        <f t="shared" si="213"/>
        <v/>
      </c>
      <c r="I2265" s="432"/>
      <c r="S2265" s="146" t="str">
        <f t="shared" si="214"/>
        <v/>
      </c>
    </row>
    <row r="2266" spans="1:19" x14ac:dyDescent="0.45">
      <c r="A2266" s="144" t="str">
        <f t="shared" si="215"/>
        <v/>
      </c>
      <c r="B2266" s="143" t="str">
        <f t="shared" si="216"/>
        <v/>
      </c>
      <c r="C2266" s="143" t="str">
        <f>IF(A2266="","",IF(COUNTIF($B$2:B2265,B2266)&gt;0,"⚠ DUPLICATE","OK"))</f>
        <v/>
      </c>
      <c r="D2266" s="146" t="str">
        <f>IF($A2266="","",IF(ISNA(_xlfn.XLOOKUP(TRIM($A2266),MASTER_Workers!$B$2:$B$474,MASTER_Workers!$B$2:$B$600)),"Master Missing","OK"))</f>
        <v/>
      </c>
      <c r="E2266" s="146" t="str">
        <f>IF(A2266="","",IF(COUNTIF(Month_Engine!B:B,TRIM(J2266))&gt;0,"OK","Missing"))</f>
        <v/>
      </c>
      <c r="F2266" s="146" t="str">
        <f t="shared" si="217"/>
        <v/>
      </c>
      <c r="G2266" s="146" t="str">
        <f t="shared" si="218"/>
        <v/>
      </c>
      <c r="H2266" s="150" t="str">
        <f t="shared" si="213"/>
        <v/>
      </c>
      <c r="I2266" s="432"/>
      <c r="S2266" s="146" t="str">
        <f t="shared" si="214"/>
        <v/>
      </c>
    </row>
    <row r="2267" spans="1:19" x14ac:dyDescent="0.45">
      <c r="A2267" s="144" t="str">
        <f t="shared" si="215"/>
        <v/>
      </c>
      <c r="B2267" s="143" t="str">
        <f t="shared" si="216"/>
        <v/>
      </c>
      <c r="C2267" s="143" t="str">
        <f>IF(A2267="","",IF(COUNTIF($B$2:B2266,B2267)&gt;0,"⚠ DUPLICATE","OK"))</f>
        <v/>
      </c>
      <c r="D2267" s="146" t="str">
        <f>IF($A2267="","",IF(ISNA(_xlfn.XLOOKUP(TRIM($A2267),MASTER_Workers!$B$2:$B$474,MASTER_Workers!$B$2:$B$600)),"Master Missing","OK"))</f>
        <v/>
      </c>
      <c r="E2267" s="146" t="str">
        <f>IF(A2267="","",IF(COUNTIF(Month_Engine!B:B,TRIM(J2267))&gt;0,"OK","Missing"))</f>
        <v/>
      </c>
      <c r="F2267" s="146" t="str">
        <f t="shared" si="217"/>
        <v/>
      </c>
      <c r="G2267" s="146" t="str">
        <f t="shared" si="218"/>
        <v/>
      </c>
      <c r="H2267" s="150" t="str">
        <f t="shared" si="213"/>
        <v/>
      </c>
      <c r="I2267" s="432"/>
      <c r="S2267" s="146" t="str">
        <f t="shared" si="214"/>
        <v/>
      </c>
    </row>
    <row r="2268" spans="1:19" x14ac:dyDescent="0.45">
      <c r="A2268" s="144" t="str">
        <f t="shared" si="215"/>
        <v/>
      </c>
      <c r="B2268" s="143" t="str">
        <f t="shared" si="216"/>
        <v/>
      </c>
      <c r="C2268" s="143" t="str">
        <f>IF(A2268="","",IF(COUNTIF($B$2:B2267,B2268)&gt;0,"⚠ DUPLICATE","OK"))</f>
        <v/>
      </c>
      <c r="D2268" s="146" t="str">
        <f>IF($A2268="","",IF(ISNA(_xlfn.XLOOKUP(TRIM($A2268),MASTER_Workers!$B$2:$B$474,MASTER_Workers!$B$2:$B$600)),"Master Missing","OK"))</f>
        <v/>
      </c>
      <c r="E2268" s="146" t="str">
        <f>IF(A2268="","",IF(COUNTIF(Month_Engine!B:B,TRIM(J2268))&gt;0,"OK","Missing"))</f>
        <v/>
      </c>
      <c r="F2268" s="146" t="str">
        <f t="shared" si="217"/>
        <v/>
      </c>
      <c r="G2268" s="146" t="str">
        <f t="shared" si="218"/>
        <v/>
      </c>
      <c r="H2268" s="150" t="str">
        <f t="shared" si="213"/>
        <v/>
      </c>
      <c r="I2268" s="432"/>
      <c r="S2268" s="146" t="str">
        <f t="shared" si="214"/>
        <v/>
      </c>
    </row>
    <row r="2269" spans="1:19" x14ac:dyDescent="0.45">
      <c r="A2269" s="144" t="str">
        <f t="shared" si="215"/>
        <v/>
      </c>
      <c r="B2269" s="143" t="str">
        <f t="shared" si="216"/>
        <v/>
      </c>
      <c r="C2269" s="143" t="str">
        <f>IF(A2269="","",IF(COUNTIF($B$2:B2268,B2269)&gt;0,"⚠ DUPLICATE","OK"))</f>
        <v/>
      </c>
      <c r="D2269" s="146" t="str">
        <f>IF($A2269="","",IF(ISNA(_xlfn.XLOOKUP(TRIM($A2269),MASTER_Workers!$B$2:$B$474,MASTER_Workers!$B$2:$B$600)),"Master Missing","OK"))</f>
        <v/>
      </c>
      <c r="E2269" s="146" t="str">
        <f>IF(A2269="","",IF(COUNTIF(Month_Engine!B:B,TRIM(J2269))&gt;0,"OK","Missing"))</f>
        <v/>
      </c>
      <c r="F2269" s="146" t="str">
        <f t="shared" si="217"/>
        <v/>
      </c>
      <c r="G2269" s="146" t="str">
        <f t="shared" si="218"/>
        <v/>
      </c>
      <c r="H2269" s="150" t="str">
        <f t="shared" si="213"/>
        <v/>
      </c>
      <c r="I2269" s="432"/>
      <c r="S2269" s="146" t="str">
        <f t="shared" si="214"/>
        <v/>
      </c>
    </row>
    <row r="2270" spans="1:19" x14ac:dyDescent="0.45">
      <c r="A2270" s="144" t="str">
        <f t="shared" si="215"/>
        <v/>
      </c>
      <c r="B2270" s="143" t="str">
        <f t="shared" si="216"/>
        <v/>
      </c>
      <c r="C2270" s="143" t="str">
        <f>IF(A2270="","",IF(COUNTIF($B$2:B2269,B2270)&gt;0,"⚠ DUPLICATE","OK"))</f>
        <v/>
      </c>
      <c r="D2270" s="146" t="str">
        <f>IF($A2270="","",IF(ISNA(_xlfn.XLOOKUP(TRIM($A2270),MASTER_Workers!$B$2:$B$474,MASTER_Workers!$B$2:$B$600)),"Master Missing","OK"))</f>
        <v/>
      </c>
      <c r="E2270" s="146" t="str">
        <f>IF(A2270="","",IF(COUNTIF(Month_Engine!B:B,TRIM(J2270))&gt;0,"OK","Missing"))</f>
        <v/>
      </c>
      <c r="F2270" s="146" t="str">
        <f t="shared" si="217"/>
        <v/>
      </c>
      <c r="G2270" s="146" t="str">
        <f t="shared" si="218"/>
        <v/>
      </c>
      <c r="H2270" s="150" t="str">
        <f t="shared" si="213"/>
        <v/>
      </c>
      <c r="I2270" s="432"/>
      <c r="S2270" s="146" t="str">
        <f t="shared" si="214"/>
        <v/>
      </c>
    </row>
    <row r="2271" spans="1:19" x14ac:dyDescent="0.45">
      <c r="A2271" s="144" t="str">
        <f t="shared" si="215"/>
        <v/>
      </c>
      <c r="B2271" s="143" t="str">
        <f t="shared" si="216"/>
        <v/>
      </c>
      <c r="C2271" s="143" t="str">
        <f>IF(A2271="","",IF(COUNTIF($B$2:B2270,B2271)&gt;0,"⚠ DUPLICATE","OK"))</f>
        <v/>
      </c>
      <c r="D2271" s="146" t="str">
        <f>IF($A2271="","",IF(ISNA(_xlfn.XLOOKUP(TRIM($A2271),MASTER_Workers!$B$2:$B$474,MASTER_Workers!$B$2:$B$600)),"Master Missing","OK"))</f>
        <v/>
      </c>
      <c r="E2271" s="146" t="str">
        <f>IF(A2271="","",IF(COUNTIF(Month_Engine!B:B,TRIM(J2271))&gt;0,"OK","Missing"))</f>
        <v/>
      </c>
      <c r="F2271" s="146" t="str">
        <f t="shared" si="217"/>
        <v/>
      </c>
      <c r="G2271" s="146" t="str">
        <f t="shared" si="218"/>
        <v/>
      </c>
      <c r="H2271" s="150" t="str">
        <f t="shared" si="213"/>
        <v/>
      </c>
      <c r="I2271" s="432"/>
      <c r="S2271" s="146" t="str">
        <f t="shared" si="214"/>
        <v/>
      </c>
    </row>
    <row r="2272" spans="1:19" x14ac:dyDescent="0.45">
      <c r="A2272" s="144" t="str">
        <f t="shared" si="215"/>
        <v/>
      </c>
      <c r="B2272" s="143" t="str">
        <f t="shared" si="216"/>
        <v/>
      </c>
      <c r="C2272" s="143" t="str">
        <f>IF(A2272="","",IF(COUNTIF($B$2:B2271,B2272)&gt;0,"⚠ DUPLICATE","OK"))</f>
        <v/>
      </c>
      <c r="D2272" s="146" t="str">
        <f>IF($A2272="","",IF(ISNA(_xlfn.XLOOKUP(TRIM($A2272),MASTER_Workers!$B$2:$B$474,MASTER_Workers!$B$2:$B$600)),"Master Missing","OK"))</f>
        <v/>
      </c>
      <c r="E2272" s="146" t="str">
        <f>IF(A2272="","",IF(COUNTIF(Month_Engine!B:B,TRIM(J2272))&gt;0,"OK","Missing"))</f>
        <v/>
      </c>
      <c r="F2272" s="146" t="str">
        <f t="shared" si="217"/>
        <v/>
      </c>
      <c r="G2272" s="146" t="str">
        <f t="shared" si="218"/>
        <v/>
      </c>
      <c r="H2272" s="150" t="str">
        <f t="shared" si="213"/>
        <v/>
      </c>
      <c r="I2272" s="432"/>
      <c r="S2272" s="146" t="str">
        <f t="shared" si="214"/>
        <v/>
      </c>
    </row>
    <row r="2273" spans="1:19" x14ac:dyDescent="0.45">
      <c r="A2273" s="144" t="str">
        <f t="shared" si="215"/>
        <v/>
      </c>
      <c r="B2273" s="143" t="str">
        <f t="shared" si="216"/>
        <v/>
      </c>
      <c r="C2273" s="143" t="str">
        <f>IF(A2273="","",IF(COUNTIF($B$2:B2272,B2273)&gt;0,"⚠ DUPLICATE","OK"))</f>
        <v/>
      </c>
      <c r="D2273" s="146" t="str">
        <f>IF($A2273="","",IF(ISNA(_xlfn.XLOOKUP(TRIM($A2273),MASTER_Workers!$B$2:$B$474,MASTER_Workers!$B$2:$B$600)),"Master Missing","OK"))</f>
        <v/>
      </c>
      <c r="E2273" s="146" t="str">
        <f>IF(A2273="","",IF(COUNTIF(Month_Engine!B:B,TRIM(J2273))&gt;0,"OK","Missing"))</f>
        <v/>
      </c>
      <c r="F2273" s="146" t="str">
        <f t="shared" si="217"/>
        <v/>
      </c>
      <c r="G2273" s="146" t="str">
        <f t="shared" si="218"/>
        <v/>
      </c>
      <c r="H2273" s="150" t="str">
        <f t="shared" si="213"/>
        <v/>
      </c>
      <c r="I2273" s="432"/>
      <c r="S2273" s="146" t="str">
        <f t="shared" si="214"/>
        <v/>
      </c>
    </row>
    <row r="2274" spans="1:19" x14ac:dyDescent="0.45">
      <c r="A2274" s="144" t="str">
        <f t="shared" si="215"/>
        <v/>
      </c>
      <c r="B2274" s="143" t="str">
        <f t="shared" si="216"/>
        <v/>
      </c>
      <c r="C2274" s="143" t="str">
        <f>IF(A2274="","",IF(COUNTIF($B$2:B2273,B2274)&gt;0,"⚠ DUPLICATE","OK"))</f>
        <v/>
      </c>
      <c r="D2274" s="146" t="str">
        <f>IF($A2274="","",IF(ISNA(_xlfn.XLOOKUP(TRIM($A2274),MASTER_Workers!$B$2:$B$474,MASTER_Workers!$B$2:$B$600)),"Master Missing","OK"))</f>
        <v/>
      </c>
      <c r="E2274" s="146" t="str">
        <f>IF(A2274="","",IF(COUNTIF(Month_Engine!B:B,TRIM(J2274))&gt;0,"OK","Missing"))</f>
        <v/>
      </c>
      <c r="F2274" s="146" t="str">
        <f t="shared" si="217"/>
        <v/>
      </c>
      <c r="G2274" s="146" t="str">
        <f t="shared" si="218"/>
        <v/>
      </c>
      <c r="H2274" s="150" t="str">
        <f t="shared" si="213"/>
        <v/>
      </c>
      <c r="I2274" s="432"/>
      <c r="S2274" s="146" t="str">
        <f t="shared" si="214"/>
        <v/>
      </c>
    </row>
    <row r="2275" spans="1:19" x14ac:dyDescent="0.45">
      <c r="A2275" s="144" t="str">
        <f t="shared" si="215"/>
        <v/>
      </c>
      <c r="B2275" s="143" t="str">
        <f t="shared" si="216"/>
        <v/>
      </c>
      <c r="C2275" s="143" t="str">
        <f>IF(A2275="","",IF(COUNTIF($B$2:B2274,B2275)&gt;0,"⚠ DUPLICATE","OK"))</f>
        <v/>
      </c>
      <c r="D2275" s="146" t="str">
        <f>IF($A2275="","",IF(ISNA(_xlfn.XLOOKUP(TRIM($A2275),MASTER_Workers!$B$2:$B$474,MASTER_Workers!$B$2:$B$600)),"Master Missing","OK"))</f>
        <v/>
      </c>
      <c r="E2275" s="146" t="str">
        <f>IF(A2275="","",IF(COUNTIF(Month_Engine!B:B,TRIM(J2275))&gt;0,"OK","Missing"))</f>
        <v/>
      </c>
      <c r="F2275" s="146" t="str">
        <f t="shared" si="217"/>
        <v/>
      </c>
      <c r="G2275" s="146" t="str">
        <f t="shared" si="218"/>
        <v/>
      </c>
      <c r="H2275" s="150" t="str">
        <f t="shared" si="213"/>
        <v/>
      </c>
      <c r="I2275" s="432"/>
      <c r="S2275" s="146" t="str">
        <f t="shared" si="214"/>
        <v/>
      </c>
    </row>
    <row r="2276" spans="1:19" x14ac:dyDescent="0.45">
      <c r="A2276" s="144" t="str">
        <f t="shared" si="215"/>
        <v/>
      </c>
      <c r="B2276" s="143" t="str">
        <f t="shared" si="216"/>
        <v/>
      </c>
      <c r="C2276" s="143" t="str">
        <f>IF(A2276="","",IF(COUNTIF($B$2:B2275,B2276)&gt;0,"⚠ DUPLICATE","OK"))</f>
        <v/>
      </c>
      <c r="D2276" s="146" t="str">
        <f>IF($A2276="","",IF(ISNA(_xlfn.XLOOKUP(TRIM($A2276),MASTER_Workers!$B$2:$B$474,MASTER_Workers!$B$2:$B$600)),"Master Missing","OK"))</f>
        <v/>
      </c>
      <c r="E2276" s="146" t="str">
        <f>IF(A2276="","",IF(COUNTIF(Month_Engine!B:B,TRIM(J2276))&gt;0,"OK","Missing"))</f>
        <v/>
      </c>
      <c r="F2276" s="146" t="str">
        <f t="shared" si="217"/>
        <v/>
      </c>
      <c r="G2276" s="146" t="str">
        <f t="shared" si="218"/>
        <v/>
      </c>
      <c r="H2276" s="150" t="str">
        <f t="shared" si="213"/>
        <v/>
      </c>
      <c r="I2276" s="432"/>
      <c r="S2276" s="146" t="str">
        <f t="shared" si="214"/>
        <v/>
      </c>
    </row>
    <row r="2277" spans="1:19" x14ac:dyDescent="0.45">
      <c r="A2277" s="144" t="str">
        <f t="shared" si="215"/>
        <v/>
      </c>
      <c r="B2277" s="143" t="str">
        <f t="shared" si="216"/>
        <v/>
      </c>
      <c r="C2277" s="143" t="str">
        <f>IF(A2277="","",IF(COUNTIF($B$2:B2276,B2277)&gt;0,"⚠ DUPLICATE","OK"))</f>
        <v/>
      </c>
      <c r="D2277" s="146" t="str">
        <f>IF($A2277="","",IF(ISNA(_xlfn.XLOOKUP(TRIM($A2277),MASTER_Workers!$B$2:$B$474,MASTER_Workers!$B$2:$B$600)),"Master Missing","OK"))</f>
        <v/>
      </c>
      <c r="E2277" s="146" t="str">
        <f>IF(A2277="","",IF(COUNTIF(Month_Engine!B:B,TRIM(J2277))&gt;0,"OK","Missing"))</f>
        <v/>
      </c>
      <c r="F2277" s="146" t="str">
        <f t="shared" si="217"/>
        <v/>
      </c>
      <c r="G2277" s="146" t="str">
        <f t="shared" si="218"/>
        <v/>
      </c>
      <c r="H2277" s="150" t="str">
        <f t="shared" si="213"/>
        <v/>
      </c>
      <c r="I2277" s="432"/>
      <c r="S2277" s="146" t="str">
        <f t="shared" si="214"/>
        <v/>
      </c>
    </row>
    <row r="2278" spans="1:19" x14ac:dyDescent="0.45">
      <c r="A2278" s="144" t="str">
        <f t="shared" si="215"/>
        <v/>
      </c>
      <c r="B2278" s="143" t="str">
        <f t="shared" si="216"/>
        <v/>
      </c>
      <c r="C2278" s="143" t="str">
        <f>IF(A2278="","",IF(COUNTIF($B$2:B2277,B2278)&gt;0,"⚠ DUPLICATE","OK"))</f>
        <v/>
      </c>
      <c r="D2278" s="146" t="str">
        <f>IF($A2278="","",IF(ISNA(_xlfn.XLOOKUP(TRIM($A2278),MASTER_Workers!$B$2:$B$474,MASTER_Workers!$B$2:$B$600)),"Master Missing","OK"))</f>
        <v/>
      </c>
      <c r="E2278" s="146" t="str">
        <f>IF(A2278="","",IF(COUNTIF(Month_Engine!B:B,TRIM(J2278))&gt;0,"OK","Missing"))</f>
        <v/>
      </c>
      <c r="F2278" s="146" t="str">
        <f t="shared" si="217"/>
        <v/>
      </c>
      <c r="G2278" s="146" t="str">
        <f t="shared" si="218"/>
        <v/>
      </c>
      <c r="H2278" s="150" t="str">
        <f t="shared" si="213"/>
        <v/>
      </c>
      <c r="I2278" s="432"/>
      <c r="S2278" s="146" t="str">
        <f t="shared" si="214"/>
        <v/>
      </c>
    </row>
    <row r="2279" spans="1:19" x14ac:dyDescent="0.45">
      <c r="A2279" s="144" t="str">
        <f t="shared" si="215"/>
        <v/>
      </c>
      <c r="B2279" s="143" t="str">
        <f t="shared" si="216"/>
        <v/>
      </c>
      <c r="C2279" s="143" t="str">
        <f>IF(A2279="","",IF(COUNTIF($B$2:B2278,B2279)&gt;0,"⚠ DUPLICATE","OK"))</f>
        <v/>
      </c>
      <c r="D2279" s="146" t="str">
        <f>IF($A2279="","",IF(ISNA(_xlfn.XLOOKUP(TRIM($A2279),MASTER_Workers!$B$2:$B$474,MASTER_Workers!$B$2:$B$600)),"Master Missing","OK"))</f>
        <v/>
      </c>
      <c r="E2279" s="146" t="str">
        <f>IF(A2279="","",IF(COUNTIF(Month_Engine!B:B,TRIM(J2279))&gt;0,"OK","Missing"))</f>
        <v/>
      </c>
      <c r="F2279" s="146" t="str">
        <f t="shared" si="217"/>
        <v/>
      </c>
      <c r="G2279" s="146" t="str">
        <f t="shared" si="218"/>
        <v/>
      </c>
      <c r="H2279" s="150" t="str">
        <f t="shared" si="213"/>
        <v/>
      </c>
      <c r="I2279" s="432"/>
      <c r="S2279" s="146" t="str">
        <f t="shared" si="214"/>
        <v/>
      </c>
    </row>
    <row r="2280" spans="1:19" x14ac:dyDescent="0.45">
      <c r="A2280" s="144" t="str">
        <f t="shared" si="215"/>
        <v/>
      </c>
      <c r="B2280" s="143" t="str">
        <f t="shared" si="216"/>
        <v/>
      </c>
      <c r="C2280" s="143" t="str">
        <f>IF(A2280="","",IF(COUNTIF($B$2:B2279,B2280)&gt;0,"⚠ DUPLICATE","OK"))</f>
        <v/>
      </c>
      <c r="D2280" s="146" t="str">
        <f>IF($A2280="","",IF(ISNA(_xlfn.XLOOKUP(TRIM($A2280),MASTER_Workers!$B$2:$B$474,MASTER_Workers!$B$2:$B$600)),"Master Missing","OK"))</f>
        <v/>
      </c>
      <c r="E2280" s="146" t="str">
        <f>IF(A2280="","",IF(COUNTIF(Month_Engine!B:B,TRIM(J2280))&gt;0,"OK","Missing"))</f>
        <v/>
      </c>
      <c r="F2280" s="146" t="str">
        <f t="shared" si="217"/>
        <v/>
      </c>
      <c r="G2280" s="146" t="str">
        <f t="shared" si="218"/>
        <v/>
      </c>
      <c r="H2280" s="150" t="str">
        <f t="shared" si="213"/>
        <v/>
      </c>
      <c r="I2280" s="432"/>
      <c r="S2280" s="146" t="str">
        <f t="shared" si="214"/>
        <v/>
      </c>
    </row>
    <row r="2281" spans="1:19" x14ac:dyDescent="0.45">
      <c r="A2281" s="144" t="str">
        <f t="shared" si="215"/>
        <v/>
      </c>
      <c r="B2281" s="143" t="str">
        <f t="shared" si="216"/>
        <v/>
      </c>
      <c r="C2281" s="143" t="str">
        <f>IF(A2281="","",IF(COUNTIF($B$2:B2280,B2281)&gt;0,"⚠ DUPLICATE","OK"))</f>
        <v/>
      </c>
      <c r="D2281" s="146" t="str">
        <f>IF($A2281="","",IF(ISNA(_xlfn.XLOOKUP(TRIM($A2281),MASTER_Workers!$B$2:$B$474,MASTER_Workers!$B$2:$B$600)),"Master Missing","OK"))</f>
        <v/>
      </c>
      <c r="E2281" s="146" t="str">
        <f>IF(A2281="","",IF(COUNTIF(Month_Engine!B:B,TRIM(J2281))&gt;0,"OK","Missing"))</f>
        <v/>
      </c>
      <c r="F2281" s="146" t="str">
        <f t="shared" si="217"/>
        <v/>
      </c>
      <c r="G2281" s="146" t="str">
        <f t="shared" si="218"/>
        <v/>
      </c>
      <c r="H2281" s="150" t="str">
        <f t="shared" si="213"/>
        <v/>
      </c>
      <c r="I2281" s="432"/>
      <c r="S2281" s="146" t="str">
        <f t="shared" si="214"/>
        <v/>
      </c>
    </row>
    <row r="2282" spans="1:19" x14ac:dyDescent="0.45">
      <c r="A2282" s="144" t="str">
        <f t="shared" si="215"/>
        <v/>
      </c>
      <c r="B2282" s="143" t="str">
        <f t="shared" si="216"/>
        <v/>
      </c>
      <c r="C2282" s="143" t="str">
        <f>IF(A2282="","",IF(COUNTIF($B$2:B2281,B2282)&gt;0,"⚠ DUPLICATE","OK"))</f>
        <v/>
      </c>
      <c r="D2282" s="146" t="str">
        <f>IF($A2282="","",IF(ISNA(_xlfn.XLOOKUP(TRIM($A2282),MASTER_Workers!$B$2:$B$474,MASTER_Workers!$B$2:$B$600)),"Master Missing","OK"))</f>
        <v/>
      </c>
      <c r="E2282" s="146" t="str">
        <f>IF(A2282="","",IF(COUNTIF(Month_Engine!B:B,TRIM(J2282))&gt;0,"OK","Missing"))</f>
        <v/>
      </c>
      <c r="F2282" s="146" t="str">
        <f t="shared" si="217"/>
        <v/>
      </c>
      <c r="G2282" s="146" t="str">
        <f t="shared" si="218"/>
        <v/>
      </c>
      <c r="H2282" s="150" t="str">
        <f t="shared" si="213"/>
        <v/>
      </c>
      <c r="I2282" s="432"/>
      <c r="S2282" s="146" t="str">
        <f t="shared" si="214"/>
        <v/>
      </c>
    </row>
    <row r="2283" spans="1:19" x14ac:dyDescent="0.45">
      <c r="A2283" s="144" t="str">
        <f t="shared" si="215"/>
        <v/>
      </c>
      <c r="B2283" s="143" t="str">
        <f t="shared" si="216"/>
        <v/>
      </c>
      <c r="C2283" s="143" t="str">
        <f>IF(A2283="","",IF(COUNTIF($B$2:B2282,B2283)&gt;0,"⚠ DUPLICATE","OK"))</f>
        <v/>
      </c>
      <c r="D2283" s="146" t="str">
        <f>IF($A2283="","",IF(ISNA(_xlfn.XLOOKUP(TRIM($A2283),MASTER_Workers!$B$2:$B$474,MASTER_Workers!$B$2:$B$600)),"Master Missing","OK"))</f>
        <v/>
      </c>
      <c r="E2283" s="146" t="str">
        <f>IF(A2283="","",IF(COUNTIF(Month_Engine!B:B,TRIM(J2283))&gt;0,"OK","Missing"))</f>
        <v/>
      </c>
      <c r="F2283" s="146" t="str">
        <f t="shared" si="217"/>
        <v/>
      </c>
      <c r="G2283" s="146" t="str">
        <f t="shared" si="218"/>
        <v/>
      </c>
      <c r="H2283" s="150" t="str">
        <f t="shared" si="213"/>
        <v/>
      </c>
      <c r="I2283" s="432"/>
      <c r="S2283" s="146" t="str">
        <f t="shared" si="214"/>
        <v/>
      </c>
    </row>
    <row r="2284" spans="1:19" x14ac:dyDescent="0.45">
      <c r="A2284" s="144" t="str">
        <f t="shared" si="215"/>
        <v/>
      </c>
      <c r="B2284" s="143" t="str">
        <f t="shared" si="216"/>
        <v/>
      </c>
      <c r="C2284" s="143" t="str">
        <f>IF(A2284="","",IF(COUNTIF($B$2:B2283,B2284)&gt;0,"⚠ DUPLICATE","OK"))</f>
        <v/>
      </c>
      <c r="D2284" s="146" t="str">
        <f>IF($A2284="","",IF(ISNA(_xlfn.XLOOKUP(TRIM($A2284),MASTER_Workers!$B$2:$B$474,MASTER_Workers!$B$2:$B$600)),"Master Missing","OK"))</f>
        <v/>
      </c>
      <c r="E2284" s="146" t="str">
        <f>IF(A2284="","",IF(COUNTIF(Month_Engine!B:B,TRIM(J2284))&gt;0,"OK","Missing"))</f>
        <v/>
      </c>
      <c r="F2284" s="146" t="str">
        <f t="shared" si="217"/>
        <v/>
      </c>
      <c r="G2284" s="146" t="str">
        <f t="shared" si="218"/>
        <v/>
      </c>
      <c r="H2284" s="150" t="str">
        <f t="shared" si="213"/>
        <v/>
      </c>
      <c r="I2284" s="432"/>
      <c r="S2284" s="146" t="str">
        <f t="shared" si="214"/>
        <v/>
      </c>
    </row>
    <row r="2285" spans="1:19" x14ac:dyDescent="0.45">
      <c r="A2285" s="144" t="str">
        <f t="shared" si="215"/>
        <v/>
      </c>
      <c r="B2285" s="143" t="str">
        <f t="shared" si="216"/>
        <v/>
      </c>
      <c r="C2285" s="143" t="str">
        <f>IF(A2285="","",IF(COUNTIF($B$2:B2284,B2285)&gt;0,"⚠ DUPLICATE","OK"))</f>
        <v/>
      </c>
      <c r="D2285" s="146" t="str">
        <f>IF($A2285="","",IF(ISNA(_xlfn.XLOOKUP(TRIM($A2285),MASTER_Workers!$B$2:$B$474,MASTER_Workers!$B$2:$B$600)),"Master Missing","OK"))</f>
        <v/>
      </c>
      <c r="E2285" s="146" t="str">
        <f>IF(A2285="","",IF(COUNTIF(Month_Engine!B:B,TRIM(J2285))&gt;0,"OK","Missing"))</f>
        <v/>
      </c>
      <c r="F2285" s="146" t="str">
        <f t="shared" si="217"/>
        <v/>
      </c>
      <c r="G2285" s="146" t="str">
        <f t="shared" si="218"/>
        <v/>
      </c>
      <c r="H2285" s="150" t="str">
        <f t="shared" si="213"/>
        <v/>
      </c>
      <c r="I2285" s="432"/>
      <c r="S2285" s="146" t="str">
        <f t="shared" si="214"/>
        <v/>
      </c>
    </row>
    <row r="2286" spans="1:19" x14ac:dyDescent="0.45">
      <c r="A2286" s="144" t="str">
        <f t="shared" si="215"/>
        <v/>
      </c>
      <c r="B2286" s="143" t="str">
        <f t="shared" si="216"/>
        <v/>
      </c>
      <c r="C2286" s="143" t="str">
        <f>IF(A2286="","",IF(COUNTIF($B$2:B2285,B2286)&gt;0,"⚠ DUPLICATE","OK"))</f>
        <v/>
      </c>
      <c r="D2286" s="146" t="str">
        <f>IF($A2286="","",IF(ISNA(_xlfn.XLOOKUP(TRIM($A2286),MASTER_Workers!$B$2:$B$474,MASTER_Workers!$B$2:$B$600)),"Master Missing","OK"))</f>
        <v/>
      </c>
      <c r="E2286" s="146" t="str">
        <f>IF(A2286="","",IF(COUNTIF(Month_Engine!B:B,TRIM(J2286))&gt;0,"OK","Missing"))</f>
        <v/>
      </c>
      <c r="F2286" s="146" t="str">
        <f t="shared" si="217"/>
        <v/>
      </c>
      <c r="G2286" s="146" t="str">
        <f t="shared" si="218"/>
        <v/>
      </c>
      <c r="H2286" s="150" t="str">
        <f t="shared" si="213"/>
        <v/>
      </c>
      <c r="I2286" s="432"/>
      <c r="S2286" s="146" t="str">
        <f t="shared" si="214"/>
        <v/>
      </c>
    </row>
    <row r="2287" spans="1:19" x14ac:dyDescent="0.45">
      <c r="A2287" s="144" t="str">
        <f t="shared" si="215"/>
        <v/>
      </c>
      <c r="B2287" s="143" t="str">
        <f t="shared" si="216"/>
        <v/>
      </c>
      <c r="C2287" s="143" t="str">
        <f>IF(A2287="","",IF(COUNTIF($B$2:B2286,B2287)&gt;0,"⚠ DUPLICATE","OK"))</f>
        <v/>
      </c>
      <c r="D2287" s="146" t="str">
        <f>IF($A2287="","",IF(ISNA(_xlfn.XLOOKUP(TRIM($A2287),MASTER_Workers!$B$2:$B$474,MASTER_Workers!$B$2:$B$600)),"Master Missing","OK"))</f>
        <v/>
      </c>
      <c r="E2287" s="146" t="str">
        <f>IF(A2287="","",IF(COUNTIF(Month_Engine!B:B,TRIM(J2287))&gt;0,"OK","Missing"))</f>
        <v/>
      </c>
      <c r="F2287" s="146" t="str">
        <f t="shared" si="217"/>
        <v/>
      </c>
      <c r="G2287" s="146" t="str">
        <f t="shared" si="218"/>
        <v/>
      </c>
      <c r="H2287" s="150" t="str">
        <f t="shared" si="213"/>
        <v/>
      </c>
      <c r="I2287" s="432"/>
      <c r="S2287" s="146" t="str">
        <f t="shared" si="214"/>
        <v/>
      </c>
    </row>
    <row r="2288" spans="1:19" x14ac:dyDescent="0.45">
      <c r="A2288" s="144" t="str">
        <f t="shared" si="215"/>
        <v/>
      </c>
      <c r="B2288" s="143" t="str">
        <f t="shared" si="216"/>
        <v/>
      </c>
      <c r="C2288" s="143" t="str">
        <f>IF(A2288="","",IF(COUNTIF($B$2:B2287,B2288)&gt;0,"⚠ DUPLICATE","OK"))</f>
        <v/>
      </c>
      <c r="D2288" s="146" t="str">
        <f>IF($A2288="","",IF(ISNA(_xlfn.XLOOKUP(TRIM($A2288),MASTER_Workers!$B$2:$B$474,MASTER_Workers!$B$2:$B$600)),"Master Missing","OK"))</f>
        <v/>
      </c>
      <c r="E2288" s="146" t="str">
        <f>IF(A2288="","",IF(COUNTIF(Month_Engine!B:B,TRIM(J2288))&gt;0,"OK","Missing"))</f>
        <v/>
      </c>
      <c r="F2288" s="146" t="str">
        <f t="shared" si="217"/>
        <v/>
      </c>
      <c r="G2288" s="146" t="str">
        <f t="shared" si="218"/>
        <v/>
      </c>
      <c r="H2288" s="150" t="str">
        <f t="shared" si="213"/>
        <v/>
      </c>
      <c r="I2288" s="432"/>
      <c r="S2288" s="146" t="str">
        <f t="shared" si="214"/>
        <v/>
      </c>
    </row>
    <row r="2289" spans="1:19" x14ac:dyDescent="0.45">
      <c r="A2289" s="144" t="str">
        <f t="shared" si="215"/>
        <v/>
      </c>
      <c r="B2289" s="143" t="str">
        <f t="shared" si="216"/>
        <v/>
      </c>
      <c r="C2289" s="143" t="str">
        <f>IF(A2289="","",IF(COUNTIF($B$2:B2288,B2289)&gt;0,"⚠ DUPLICATE","OK"))</f>
        <v/>
      </c>
      <c r="D2289" s="146" t="str">
        <f>IF($A2289="","",IF(ISNA(_xlfn.XLOOKUP(TRIM($A2289),MASTER_Workers!$B$2:$B$474,MASTER_Workers!$B$2:$B$600)),"Master Missing","OK"))</f>
        <v/>
      </c>
      <c r="E2289" s="146" t="str">
        <f>IF(A2289="","",IF(COUNTIF(Month_Engine!B:B,TRIM(J2289))&gt;0,"OK","Missing"))</f>
        <v/>
      </c>
      <c r="F2289" s="146" t="str">
        <f t="shared" si="217"/>
        <v/>
      </c>
      <c r="G2289" s="146" t="str">
        <f t="shared" si="218"/>
        <v/>
      </c>
      <c r="H2289" s="150" t="str">
        <f t="shared" si="213"/>
        <v/>
      </c>
      <c r="I2289" s="432"/>
      <c r="S2289" s="146" t="str">
        <f t="shared" si="214"/>
        <v/>
      </c>
    </row>
    <row r="2290" spans="1:19" x14ac:dyDescent="0.45">
      <c r="A2290" s="144" t="str">
        <f t="shared" si="215"/>
        <v/>
      </c>
      <c r="B2290" s="143" t="str">
        <f t="shared" si="216"/>
        <v/>
      </c>
      <c r="C2290" s="143" t="str">
        <f>IF(A2290="","",IF(COUNTIF($B$2:B2289,B2290)&gt;0,"⚠ DUPLICATE","OK"))</f>
        <v/>
      </c>
      <c r="D2290" s="146" t="str">
        <f>IF($A2290="","",IF(ISNA(_xlfn.XLOOKUP(TRIM($A2290),MASTER_Workers!$B$2:$B$474,MASTER_Workers!$B$2:$B$600)),"Master Missing","OK"))</f>
        <v/>
      </c>
      <c r="E2290" s="146" t="str">
        <f>IF(A2290="","",IF(COUNTIF(Month_Engine!B:B,TRIM(J2290))&gt;0,"OK","Missing"))</f>
        <v/>
      </c>
      <c r="F2290" s="146" t="str">
        <f t="shared" si="217"/>
        <v/>
      </c>
      <c r="G2290" s="146" t="str">
        <f t="shared" si="218"/>
        <v/>
      </c>
      <c r="H2290" s="150" t="str">
        <f t="shared" si="213"/>
        <v/>
      </c>
      <c r="I2290" s="432"/>
      <c r="S2290" s="146" t="str">
        <f t="shared" si="214"/>
        <v/>
      </c>
    </row>
    <row r="2291" spans="1:19" x14ac:dyDescent="0.45">
      <c r="A2291" s="144" t="str">
        <f t="shared" si="215"/>
        <v/>
      </c>
      <c r="B2291" s="143" t="str">
        <f t="shared" si="216"/>
        <v/>
      </c>
      <c r="C2291" s="143" t="str">
        <f>IF(A2291="","",IF(COUNTIF($B$2:B2290,B2291)&gt;0,"⚠ DUPLICATE","OK"))</f>
        <v/>
      </c>
      <c r="D2291" s="146" t="str">
        <f>IF($A2291="","",IF(ISNA(_xlfn.XLOOKUP(TRIM($A2291),MASTER_Workers!$B$2:$B$474,MASTER_Workers!$B$2:$B$600)),"Master Missing","OK"))</f>
        <v/>
      </c>
      <c r="E2291" s="146" t="str">
        <f>IF(A2291="","",IF(COUNTIF(Month_Engine!B:B,TRIM(J2291))&gt;0,"OK","Missing"))</f>
        <v/>
      </c>
      <c r="F2291" s="146" t="str">
        <f t="shared" si="217"/>
        <v/>
      </c>
      <c r="G2291" s="146" t="str">
        <f t="shared" si="218"/>
        <v/>
      </c>
      <c r="H2291" s="150" t="str">
        <f t="shared" si="213"/>
        <v/>
      </c>
      <c r="I2291" s="432"/>
      <c r="S2291" s="146" t="str">
        <f t="shared" si="214"/>
        <v/>
      </c>
    </row>
    <row r="2292" spans="1:19" x14ac:dyDescent="0.45">
      <c r="A2292" s="144" t="str">
        <f t="shared" si="215"/>
        <v/>
      </c>
      <c r="B2292" s="143" t="str">
        <f t="shared" si="216"/>
        <v/>
      </c>
      <c r="C2292" s="143" t="str">
        <f>IF(A2292="","",IF(COUNTIF($B$2:B2291,B2292)&gt;0,"⚠ DUPLICATE","OK"))</f>
        <v/>
      </c>
      <c r="D2292" s="146" t="str">
        <f>IF($A2292="","",IF(ISNA(_xlfn.XLOOKUP(TRIM($A2292),MASTER_Workers!$B$2:$B$474,MASTER_Workers!$B$2:$B$600)),"Master Missing","OK"))</f>
        <v/>
      </c>
      <c r="E2292" s="146" t="str">
        <f>IF(A2292="","",IF(COUNTIF(Month_Engine!B:B,TRIM(J2292))&gt;0,"OK","Missing"))</f>
        <v/>
      </c>
      <c r="F2292" s="146" t="str">
        <f t="shared" si="217"/>
        <v/>
      </c>
      <c r="G2292" s="146" t="str">
        <f t="shared" si="218"/>
        <v/>
      </c>
      <c r="H2292" s="150" t="str">
        <f t="shared" si="213"/>
        <v/>
      </c>
      <c r="I2292" s="432"/>
      <c r="S2292" s="146" t="str">
        <f t="shared" si="214"/>
        <v/>
      </c>
    </row>
    <row r="2293" spans="1:19" x14ac:dyDescent="0.45">
      <c r="A2293" s="144" t="str">
        <f t="shared" si="215"/>
        <v/>
      </c>
      <c r="B2293" s="143" t="str">
        <f t="shared" si="216"/>
        <v/>
      </c>
      <c r="C2293" s="143" t="str">
        <f>IF(A2293="","",IF(COUNTIF($B$2:B2292,B2293)&gt;0,"⚠ DUPLICATE","OK"))</f>
        <v/>
      </c>
      <c r="D2293" s="146" t="str">
        <f>IF($A2293="","",IF(ISNA(_xlfn.XLOOKUP(TRIM($A2293),MASTER_Workers!$B$2:$B$474,MASTER_Workers!$B$2:$B$600)),"Master Missing","OK"))</f>
        <v/>
      </c>
      <c r="E2293" s="146" t="str">
        <f>IF(A2293="","",IF(COUNTIF(Month_Engine!B:B,TRIM(J2293))&gt;0,"OK","Missing"))</f>
        <v/>
      </c>
      <c r="F2293" s="146" t="str">
        <f t="shared" si="217"/>
        <v/>
      </c>
      <c r="G2293" s="146" t="str">
        <f t="shared" si="218"/>
        <v/>
      </c>
      <c r="H2293" s="150" t="str">
        <f t="shared" si="213"/>
        <v/>
      </c>
      <c r="I2293" s="432"/>
      <c r="S2293" s="146" t="str">
        <f t="shared" si="214"/>
        <v/>
      </c>
    </row>
    <row r="2294" spans="1:19" x14ac:dyDescent="0.45">
      <c r="A2294" s="144" t="str">
        <f t="shared" si="215"/>
        <v/>
      </c>
      <c r="B2294" s="143" t="str">
        <f t="shared" si="216"/>
        <v/>
      </c>
      <c r="C2294" s="143" t="str">
        <f>IF(A2294="","",IF(COUNTIF($B$2:B2293,B2294)&gt;0,"⚠ DUPLICATE","OK"))</f>
        <v/>
      </c>
      <c r="D2294" s="146" t="str">
        <f>IF($A2294="","",IF(ISNA(_xlfn.XLOOKUP(TRIM($A2294),MASTER_Workers!$B$2:$B$474,MASTER_Workers!$B$2:$B$600)),"Master Missing","OK"))</f>
        <v/>
      </c>
      <c r="E2294" s="146" t="str">
        <f>IF(A2294="","",IF(COUNTIF(Month_Engine!B:B,TRIM(J2294))&gt;0,"OK","Missing"))</f>
        <v/>
      </c>
      <c r="F2294" s="146" t="str">
        <f t="shared" si="217"/>
        <v/>
      </c>
      <c r="G2294" s="146" t="str">
        <f t="shared" si="218"/>
        <v/>
      </c>
      <c r="H2294" s="150" t="str">
        <f t="shared" si="213"/>
        <v/>
      </c>
      <c r="I2294" s="432"/>
      <c r="S2294" s="146" t="str">
        <f t="shared" si="214"/>
        <v/>
      </c>
    </row>
    <row r="2295" spans="1:19" x14ac:dyDescent="0.45">
      <c r="A2295" s="144" t="str">
        <f t="shared" si="215"/>
        <v/>
      </c>
      <c r="B2295" s="143" t="str">
        <f t="shared" si="216"/>
        <v/>
      </c>
      <c r="C2295" s="143" t="str">
        <f>IF(A2295="","",IF(COUNTIF($B$2:B2294,B2295)&gt;0,"⚠ DUPLICATE","OK"))</f>
        <v/>
      </c>
      <c r="D2295" s="146" t="str">
        <f>IF($A2295="","",IF(ISNA(_xlfn.XLOOKUP(TRIM($A2295),MASTER_Workers!$B$2:$B$474,MASTER_Workers!$B$2:$B$600)),"Master Missing","OK"))</f>
        <v/>
      </c>
      <c r="E2295" s="146" t="str">
        <f>IF(A2295="","",IF(COUNTIF(Month_Engine!B:B,TRIM(J2295))&gt;0,"OK","Missing"))</f>
        <v/>
      </c>
      <c r="F2295" s="146" t="str">
        <f t="shared" si="217"/>
        <v/>
      </c>
      <c r="G2295" s="146" t="str">
        <f t="shared" si="218"/>
        <v/>
      </c>
      <c r="H2295" s="150" t="str">
        <f t="shared" si="213"/>
        <v/>
      </c>
      <c r="I2295" s="432"/>
      <c r="S2295" s="146" t="str">
        <f t="shared" si="214"/>
        <v/>
      </c>
    </row>
    <row r="2296" spans="1:19" x14ac:dyDescent="0.45">
      <c r="A2296" s="144" t="str">
        <f t="shared" si="215"/>
        <v/>
      </c>
      <c r="B2296" s="143" t="str">
        <f t="shared" si="216"/>
        <v/>
      </c>
      <c r="C2296" s="143" t="str">
        <f>IF(A2296="","",IF(COUNTIF($B$2:B2295,B2296)&gt;0,"⚠ DUPLICATE","OK"))</f>
        <v/>
      </c>
      <c r="D2296" s="146" t="str">
        <f>IF($A2296="","",IF(ISNA(_xlfn.XLOOKUP(TRIM($A2296),MASTER_Workers!$B$2:$B$474,MASTER_Workers!$B$2:$B$600)),"Master Missing","OK"))</f>
        <v/>
      </c>
      <c r="E2296" s="146" t="str">
        <f>IF(A2296="","",IF(COUNTIF(Month_Engine!B:B,TRIM(J2296))&gt;0,"OK","Missing"))</f>
        <v/>
      </c>
      <c r="F2296" s="146" t="str">
        <f t="shared" si="217"/>
        <v/>
      </c>
      <c r="G2296" s="146" t="str">
        <f t="shared" si="218"/>
        <v/>
      </c>
      <c r="H2296" s="150" t="str">
        <f t="shared" si="213"/>
        <v/>
      </c>
      <c r="I2296" s="432"/>
      <c r="S2296" s="146" t="str">
        <f t="shared" si="214"/>
        <v/>
      </c>
    </row>
    <row r="2297" spans="1:19" x14ac:dyDescent="0.45">
      <c r="A2297" s="144" t="str">
        <f t="shared" si="215"/>
        <v/>
      </c>
      <c r="B2297" s="143" t="str">
        <f t="shared" si="216"/>
        <v/>
      </c>
      <c r="C2297" s="143" t="str">
        <f>IF(A2297="","",IF(COUNTIF($B$2:B2296,B2297)&gt;0,"⚠ DUPLICATE","OK"))</f>
        <v/>
      </c>
      <c r="D2297" s="146" t="str">
        <f>IF($A2297="","",IF(ISNA(_xlfn.XLOOKUP(TRIM($A2297),MASTER_Workers!$B$2:$B$474,MASTER_Workers!$B$2:$B$600)),"Master Missing","OK"))</f>
        <v/>
      </c>
      <c r="E2297" s="146" t="str">
        <f>IF(A2297="","",IF(COUNTIF(Month_Engine!B:B,TRIM(J2297))&gt;0,"OK","Missing"))</f>
        <v/>
      </c>
      <c r="F2297" s="146" t="str">
        <f t="shared" si="217"/>
        <v/>
      </c>
      <c r="G2297" s="146" t="str">
        <f t="shared" si="218"/>
        <v/>
      </c>
      <c r="H2297" s="150" t="str">
        <f t="shared" si="213"/>
        <v/>
      </c>
      <c r="I2297" s="432"/>
      <c r="S2297" s="146" t="str">
        <f t="shared" si="214"/>
        <v/>
      </c>
    </row>
    <row r="2298" spans="1:19" x14ac:dyDescent="0.45">
      <c r="A2298" s="144" t="str">
        <f t="shared" si="215"/>
        <v/>
      </c>
      <c r="B2298" s="143" t="str">
        <f t="shared" si="216"/>
        <v/>
      </c>
      <c r="C2298" s="143" t="str">
        <f>IF(A2298="","",IF(COUNTIF($B$2:B2297,B2298)&gt;0,"⚠ DUPLICATE","OK"))</f>
        <v/>
      </c>
      <c r="D2298" s="146" t="str">
        <f>IF($A2298="","",IF(ISNA(_xlfn.XLOOKUP(TRIM($A2298),MASTER_Workers!$B$2:$B$474,MASTER_Workers!$B$2:$B$600)),"Master Missing","OK"))</f>
        <v/>
      </c>
      <c r="E2298" s="146" t="str">
        <f>IF(A2298="","",IF(COUNTIF(Month_Engine!B:B,TRIM(J2298))&gt;0,"OK","Missing"))</f>
        <v/>
      </c>
      <c r="F2298" s="146" t="str">
        <f t="shared" si="217"/>
        <v/>
      </c>
      <c r="G2298" s="146" t="str">
        <f t="shared" si="218"/>
        <v/>
      </c>
      <c r="H2298" s="150" t="str">
        <f t="shared" si="213"/>
        <v/>
      </c>
      <c r="I2298" s="432"/>
      <c r="S2298" s="146" t="str">
        <f t="shared" si="214"/>
        <v/>
      </c>
    </row>
    <row r="2299" spans="1:19" x14ac:dyDescent="0.45">
      <c r="A2299" s="144" t="str">
        <f t="shared" si="215"/>
        <v/>
      </c>
      <c r="B2299" s="143" t="str">
        <f t="shared" si="216"/>
        <v/>
      </c>
      <c r="C2299" s="143" t="str">
        <f>IF(A2299="","",IF(COUNTIF($B$2:B2298,B2299)&gt;0,"⚠ DUPLICATE","OK"))</f>
        <v/>
      </c>
      <c r="D2299" s="146" t="str">
        <f>IF($A2299="","",IF(ISNA(_xlfn.XLOOKUP(TRIM($A2299),MASTER_Workers!$B$2:$B$474,MASTER_Workers!$B$2:$B$600)),"Master Missing","OK"))</f>
        <v/>
      </c>
      <c r="E2299" s="146" t="str">
        <f>IF(A2299="","",IF(COUNTIF(Month_Engine!B:B,TRIM(J2299))&gt;0,"OK","Missing"))</f>
        <v/>
      </c>
      <c r="F2299" s="146" t="str">
        <f t="shared" si="217"/>
        <v/>
      </c>
      <c r="G2299" s="146" t="str">
        <f t="shared" si="218"/>
        <v/>
      </c>
      <c r="H2299" s="150" t="str">
        <f t="shared" si="213"/>
        <v/>
      </c>
      <c r="I2299" s="432"/>
      <c r="S2299" s="146" t="str">
        <f t="shared" si="214"/>
        <v/>
      </c>
    </row>
    <row r="2300" spans="1:19" x14ac:dyDescent="0.45">
      <c r="A2300" s="144" t="str">
        <f t="shared" si="215"/>
        <v/>
      </c>
      <c r="B2300" s="143" t="str">
        <f t="shared" si="216"/>
        <v/>
      </c>
      <c r="C2300" s="143" t="str">
        <f>IF(A2300="","",IF(COUNTIF($B$2:B2299,B2300)&gt;0,"⚠ DUPLICATE","OK"))</f>
        <v/>
      </c>
      <c r="D2300" s="146" t="str">
        <f>IF($A2300="","",IF(ISNA(_xlfn.XLOOKUP(TRIM($A2300),MASTER_Workers!$B$2:$B$474,MASTER_Workers!$B$2:$B$600)),"Master Missing","OK"))</f>
        <v/>
      </c>
      <c r="E2300" s="146" t="str">
        <f>IF(A2300="","",IF(COUNTIF(Month_Engine!B:B,TRIM(J2300))&gt;0,"OK","Missing"))</f>
        <v/>
      </c>
      <c r="F2300" s="146" t="str">
        <f t="shared" si="217"/>
        <v/>
      </c>
      <c r="G2300" s="146" t="str">
        <f t="shared" si="218"/>
        <v/>
      </c>
      <c r="H2300" s="150" t="str">
        <f t="shared" si="213"/>
        <v/>
      </c>
      <c r="I2300" s="432"/>
      <c r="S2300" s="146" t="str">
        <f t="shared" si="214"/>
        <v/>
      </c>
    </row>
    <row r="2301" spans="1:19" x14ac:dyDescent="0.45">
      <c r="A2301" s="144" t="str">
        <f t="shared" si="215"/>
        <v/>
      </c>
      <c r="B2301" s="143" t="str">
        <f t="shared" si="216"/>
        <v/>
      </c>
      <c r="C2301" s="143" t="str">
        <f>IF(A2301="","",IF(COUNTIF($B$2:B2300,B2301)&gt;0,"⚠ DUPLICATE","OK"))</f>
        <v/>
      </c>
      <c r="D2301" s="146" t="str">
        <f>IF($A2301="","",IF(ISNA(_xlfn.XLOOKUP(TRIM($A2301),MASTER_Workers!$B$2:$B$474,MASTER_Workers!$B$2:$B$600)),"Master Missing","OK"))</f>
        <v/>
      </c>
      <c r="E2301" s="146" t="str">
        <f>IF(A2301="","",IF(COUNTIF(Month_Engine!B:B,TRIM(J2301))&gt;0,"OK","Missing"))</f>
        <v/>
      </c>
      <c r="F2301" s="146" t="str">
        <f t="shared" si="217"/>
        <v/>
      </c>
      <c r="G2301" s="146" t="str">
        <f t="shared" si="218"/>
        <v/>
      </c>
      <c r="H2301" s="150" t="str">
        <f t="shared" si="213"/>
        <v/>
      </c>
      <c r="I2301" s="432"/>
      <c r="S2301" s="146" t="str">
        <f t="shared" si="214"/>
        <v/>
      </c>
    </row>
    <row r="2302" spans="1:19" x14ac:dyDescent="0.45">
      <c r="A2302" s="144" t="str">
        <f t="shared" si="215"/>
        <v/>
      </c>
      <c r="B2302" s="143" t="str">
        <f t="shared" si="216"/>
        <v/>
      </c>
      <c r="C2302" s="143" t="str">
        <f>IF(A2302="","",IF(COUNTIF($B$2:B2301,B2302)&gt;0,"⚠ DUPLICATE","OK"))</f>
        <v/>
      </c>
      <c r="D2302" s="146" t="str">
        <f>IF($A2302="","",IF(ISNA(_xlfn.XLOOKUP(TRIM($A2302),MASTER_Workers!$B$2:$B$474,MASTER_Workers!$B$2:$B$600)),"Master Missing","OK"))</f>
        <v/>
      </c>
      <c r="E2302" s="146" t="str">
        <f>IF(A2302="","",IF(COUNTIF(Month_Engine!B:B,TRIM(J2302))&gt;0,"OK","Missing"))</f>
        <v/>
      </c>
      <c r="F2302" s="146" t="str">
        <f t="shared" si="217"/>
        <v/>
      </c>
      <c r="G2302" s="146" t="str">
        <f t="shared" si="218"/>
        <v/>
      </c>
      <c r="H2302" s="150" t="str">
        <f t="shared" si="213"/>
        <v/>
      </c>
      <c r="I2302" s="432"/>
      <c r="S2302" s="146" t="str">
        <f t="shared" si="214"/>
        <v/>
      </c>
    </row>
    <row r="2303" spans="1:19" x14ac:dyDescent="0.45">
      <c r="A2303" s="144" t="str">
        <f t="shared" si="215"/>
        <v/>
      </c>
      <c r="B2303" s="143" t="str">
        <f t="shared" si="216"/>
        <v/>
      </c>
      <c r="C2303" s="143" t="str">
        <f>IF(A2303="","",IF(COUNTIF($B$2:B2302,B2303)&gt;0,"⚠ DUPLICATE","OK"))</f>
        <v/>
      </c>
      <c r="D2303" s="146" t="str">
        <f>IF($A2303="","",IF(ISNA(_xlfn.XLOOKUP(TRIM($A2303),MASTER_Workers!$B$2:$B$474,MASTER_Workers!$B$2:$B$600)),"Master Missing","OK"))</f>
        <v/>
      </c>
      <c r="E2303" s="146" t="str">
        <f>IF(A2303="","",IF(COUNTIF(Month_Engine!B:B,TRIM(J2303))&gt;0,"OK","Missing"))</f>
        <v/>
      </c>
      <c r="F2303" s="146" t="str">
        <f t="shared" si="217"/>
        <v/>
      </c>
      <c r="G2303" s="146" t="str">
        <f t="shared" si="218"/>
        <v/>
      </c>
      <c r="H2303" s="150" t="str">
        <f t="shared" si="213"/>
        <v/>
      </c>
      <c r="I2303" s="432"/>
      <c r="S2303" s="146" t="str">
        <f t="shared" si="214"/>
        <v/>
      </c>
    </row>
    <row r="2304" spans="1:19" x14ac:dyDescent="0.45">
      <c r="A2304" s="144" t="str">
        <f t="shared" si="215"/>
        <v/>
      </c>
      <c r="B2304" s="143" t="str">
        <f t="shared" si="216"/>
        <v/>
      </c>
      <c r="C2304" s="143" t="str">
        <f>IF(A2304="","",IF(COUNTIF($B$2:B2303,B2304)&gt;0,"⚠ DUPLICATE","OK"))</f>
        <v/>
      </c>
      <c r="D2304" s="146" t="str">
        <f>IF($A2304="","",IF(ISNA(_xlfn.XLOOKUP(TRIM($A2304),MASTER_Workers!$B$2:$B$474,MASTER_Workers!$B$2:$B$600)),"Master Missing","OK"))</f>
        <v/>
      </c>
      <c r="E2304" s="146" t="str">
        <f>IF(A2304="","",IF(COUNTIF(Month_Engine!B:B,TRIM(J2304))&gt;0,"OK","Missing"))</f>
        <v/>
      </c>
      <c r="F2304" s="146" t="str">
        <f t="shared" si="217"/>
        <v/>
      </c>
      <c r="G2304" s="146" t="str">
        <f t="shared" si="218"/>
        <v/>
      </c>
      <c r="H2304" s="150" t="str">
        <f t="shared" si="213"/>
        <v/>
      </c>
      <c r="I2304" s="432"/>
      <c r="S2304" s="146" t="str">
        <f t="shared" si="214"/>
        <v/>
      </c>
    </row>
    <row r="2305" spans="1:19" x14ac:dyDescent="0.45">
      <c r="A2305" s="144" t="str">
        <f t="shared" si="215"/>
        <v/>
      </c>
      <c r="B2305" s="143" t="str">
        <f t="shared" si="216"/>
        <v/>
      </c>
      <c r="C2305" s="143" t="str">
        <f>IF(A2305="","",IF(COUNTIF($B$2:B2304,B2305)&gt;0,"⚠ DUPLICATE","OK"))</f>
        <v/>
      </c>
      <c r="D2305" s="146" t="str">
        <f>IF($A2305="","",IF(ISNA(_xlfn.XLOOKUP(TRIM($A2305),MASTER_Workers!$B$2:$B$474,MASTER_Workers!$B$2:$B$600)),"Master Missing","OK"))</f>
        <v/>
      </c>
      <c r="E2305" s="146" t="str">
        <f>IF(A2305="","",IF(COUNTIF(Month_Engine!B:B,TRIM(J2305))&gt;0,"OK","Missing"))</f>
        <v/>
      </c>
      <c r="F2305" s="146" t="str">
        <f t="shared" si="217"/>
        <v/>
      </c>
      <c r="G2305" s="146" t="str">
        <f t="shared" si="218"/>
        <v/>
      </c>
      <c r="H2305" s="150" t="str">
        <f t="shared" si="213"/>
        <v/>
      </c>
      <c r="I2305" s="432"/>
      <c r="S2305" s="146" t="str">
        <f t="shared" si="214"/>
        <v/>
      </c>
    </row>
    <row r="2306" spans="1:19" x14ac:dyDescent="0.45">
      <c r="A2306" s="144" t="str">
        <f t="shared" si="215"/>
        <v/>
      </c>
      <c r="B2306" s="143" t="str">
        <f t="shared" si="216"/>
        <v/>
      </c>
      <c r="C2306" s="143" t="str">
        <f>IF(A2306="","",IF(COUNTIF($B$2:B2305,B2306)&gt;0,"⚠ DUPLICATE","OK"))</f>
        <v/>
      </c>
      <c r="D2306" s="146" t="str">
        <f>IF($A2306="","",IF(ISNA(_xlfn.XLOOKUP(TRIM($A2306),MASTER_Workers!$B$2:$B$474,MASTER_Workers!$B$2:$B$600)),"Master Missing","OK"))</f>
        <v/>
      </c>
      <c r="E2306" s="146" t="str">
        <f>IF(A2306="","",IF(COUNTIF(Month_Engine!B:B,TRIM(J2306))&gt;0,"OK","Missing"))</f>
        <v/>
      </c>
      <c r="F2306" s="146" t="str">
        <f t="shared" si="217"/>
        <v/>
      </c>
      <c r="G2306" s="146" t="str">
        <f t="shared" si="218"/>
        <v/>
      </c>
      <c r="H2306" s="150" t="str">
        <f t="shared" si="213"/>
        <v/>
      </c>
      <c r="I2306" s="432"/>
      <c r="S2306" s="146" t="str">
        <f t="shared" si="214"/>
        <v/>
      </c>
    </row>
    <row r="2307" spans="1:19" x14ac:dyDescent="0.45">
      <c r="A2307" s="144" t="str">
        <f t="shared" si="215"/>
        <v/>
      </c>
      <c r="B2307" s="143" t="str">
        <f t="shared" si="216"/>
        <v/>
      </c>
      <c r="C2307" s="143" t="str">
        <f>IF(A2307="","",IF(COUNTIF($B$2:B2306,B2307)&gt;0,"⚠ DUPLICATE","OK"))</f>
        <v/>
      </c>
      <c r="D2307" s="146" t="str">
        <f>IF($A2307="","",IF(ISNA(_xlfn.XLOOKUP(TRIM($A2307),MASTER_Workers!$B$2:$B$474,MASTER_Workers!$B$2:$B$600)),"Master Missing","OK"))</f>
        <v/>
      </c>
      <c r="E2307" s="146" t="str">
        <f>IF(A2307="","",IF(COUNTIF(Month_Engine!B:B,TRIM(J2307))&gt;0,"OK","Missing"))</f>
        <v/>
      </c>
      <c r="F2307" s="146" t="str">
        <f t="shared" si="217"/>
        <v/>
      </c>
      <c r="G2307" s="146" t="str">
        <f t="shared" si="218"/>
        <v/>
      </c>
      <c r="H2307" s="150" t="str">
        <f t="shared" si="213"/>
        <v/>
      </c>
      <c r="I2307" s="432"/>
      <c r="S2307" s="146" t="str">
        <f t="shared" si="214"/>
        <v/>
      </c>
    </row>
    <row r="2308" spans="1:19" x14ac:dyDescent="0.45">
      <c r="A2308" s="144" t="str">
        <f t="shared" si="215"/>
        <v/>
      </c>
      <c r="B2308" s="143" t="str">
        <f t="shared" si="216"/>
        <v/>
      </c>
      <c r="C2308" s="143" t="str">
        <f>IF(A2308="","",IF(COUNTIF($B$2:B2307,B2308)&gt;0,"⚠ DUPLICATE","OK"))</f>
        <v/>
      </c>
      <c r="D2308" s="146" t="str">
        <f>IF($A2308="","",IF(ISNA(_xlfn.XLOOKUP(TRIM($A2308),MASTER_Workers!$B$2:$B$474,MASTER_Workers!$B$2:$B$600)),"Master Missing","OK"))</f>
        <v/>
      </c>
      <c r="E2308" s="146" t="str">
        <f>IF(A2308="","",IF(COUNTIF(Month_Engine!B:B,TRIM(J2308))&gt;0,"OK","Missing"))</f>
        <v/>
      </c>
      <c r="F2308" s="146" t="str">
        <f t="shared" si="217"/>
        <v/>
      </c>
      <c r="G2308" s="146" t="str">
        <f t="shared" si="218"/>
        <v/>
      </c>
      <c r="H2308" s="150" t="str">
        <f t="shared" ref="H2308:H2371" si="219">IF(A2308="","",IF(AND(C2308="OK",D2308="OK",E2308="OK",F2308=DAY(EOMONTH(I2308,0))),"OK","Mismatch"))</f>
        <v/>
      </c>
      <c r="I2308" s="432"/>
      <c r="S2308" s="146" t="str">
        <f t="shared" ref="S2308:S2371" si="220">IF(LEFT(A2308,6)="SV2PCO","Worker-SV2",
IF(LEFT(A2308,5)="SV2ST","Staff-SV2",
IF(LEFT(A2308,4)="SV2P","Worker-Com-SV2",
IF(LEFT(A2308,5)="SK1ST","Staff-1",
IF(LEFT(A2308,5)="SK3ST","Staff-3",
IF(LEFT(A2308,5)="SK1CW","Worker-1",
IF(LEFT(A2308,5)="SK3CW","Worker-3",
IF(LEFT(A2308,5)="SK1WK","Worker-Com-1",
IF(LEFT(A2308,5)="SK3WK","Worker-Com-3","")))))))))</f>
        <v/>
      </c>
    </row>
    <row r="2309" spans="1:19" x14ac:dyDescent="0.45">
      <c r="A2309" s="144" t="str">
        <f t="shared" ref="A2309:A2372" si="221">IF(J2309="","",TRIM(J2309))</f>
        <v/>
      </c>
      <c r="B2309" s="143" t="str">
        <f t="shared" ref="B2309:B2372" si="222">IF(A2309="","",TEXT(I2309,"MMMYYYY")&amp;"_"&amp;TRIM(J2309))</f>
        <v/>
      </c>
      <c r="C2309" s="143" t="str">
        <f>IF(A2309="","",IF(COUNTIF($B$2:B2308,B2309)&gt;0,"⚠ DUPLICATE","OK"))</f>
        <v/>
      </c>
      <c r="D2309" s="146" t="str">
        <f>IF($A2309="","",IF(ISNA(_xlfn.XLOOKUP(TRIM($A2309),MASTER_Workers!$B$2:$B$474,MASTER_Workers!$B$2:$B$600)),"Master Missing","OK"))</f>
        <v/>
      </c>
      <c r="E2309" s="146" t="str">
        <f>IF(A2309="","",IF(COUNTIF(Month_Engine!B:B,TRIM(J2309))&gt;0,"OK","Missing"))</f>
        <v/>
      </c>
      <c r="F2309" s="146" t="str">
        <f t="shared" ref="F2309:F2372" si="223">IF(A2309="","",SUM(L2309:Q2309))</f>
        <v/>
      </c>
      <c r="G2309" s="146" t="str">
        <f t="shared" si="218"/>
        <v/>
      </c>
      <c r="H2309" s="150" t="str">
        <f t="shared" si="219"/>
        <v/>
      </c>
      <c r="I2309" s="432"/>
      <c r="S2309" s="146" t="str">
        <f t="shared" si="220"/>
        <v/>
      </c>
    </row>
    <row r="2310" spans="1:19" x14ac:dyDescent="0.45">
      <c r="A2310" s="144" t="str">
        <f t="shared" si="221"/>
        <v/>
      </c>
      <c r="B2310" s="143" t="str">
        <f t="shared" si="222"/>
        <v/>
      </c>
      <c r="C2310" s="143" t="str">
        <f>IF(A2310="","",IF(COUNTIF($B$2:B2309,B2310)&gt;0,"⚠ DUPLICATE","OK"))</f>
        <v/>
      </c>
      <c r="D2310" s="146" t="str">
        <f>IF($A2310="","",IF(ISNA(_xlfn.XLOOKUP(TRIM($A2310),MASTER_Workers!$B$2:$B$474,MASTER_Workers!$B$2:$B$600)),"Master Missing","OK"))</f>
        <v/>
      </c>
      <c r="E2310" s="146" t="str">
        <f>IF(A2310="","",IF(COUNTIF(Month_Engine!B:B,TRIM(J2310))&gt;0,"OK","Missing"))</f>
        <v/>
      </c>
      <c r="F2310" s="146" t="str">
        <f t="shared" si="223"/>
        <v/>
      </c>
      <c r="G2310" s="146" t="str">
        <f t="shared" si="218"/>
        <v/>
      </c>
      <c r="H2310" s="150" t="str">
        <f t="shared" si="219"/>
        <v/>
      </c>
      <c r="I2310" s="432"/>
      <c r="S2310" s="146" t="str">
        <f t="shared" si="220"/>
        <v/>
      </c>
    </row>
    <row r="2311" spans="1:19" x14ac:dyDescent="0.45">
      <c r="A2311" s="144" t="str">
        <f t="shared" si="221"/>
        <v/>
      </c>
      <c r="B2311" s="143" t="str">
        <f t="shared" si="222"/>
        <v/>
      </c>
      <c r="C2311" s="143" t="str">
        <f>IF(A2311="","",IF(COUNTIF($B$2:B2310,B2311)&gt;0,"⚠ DUPLICATE","OK"))</f>
        <v/>
      </c>
      <c r="D2311" s="146" t="str">
        <f>IF($A2311="","",IF(ISNA(_xlfn.XLOOKUP(TRIM($A2311),MASTER_Workers!$B$2:$B$474,MASTER_Workers!$B$2:$B$600)),"Master Missing","OK"))</f>
        <v/>
      </c>
      <c r="E2311" s="146" t="str">
        <f>IF(A2311="","",IF(COUNTIF(Month_Engine!B:B,TRIM(J2311))&gt;0,"OK","Missing"))</f>
        <v/>
      </c>
      <c r="F2311" s="146" t="str">
        <f t="shared" si="223"/>
        <v/>
      </c>
      <c r="G2311" s="146" t="str">
        <f t="shared" si="218"/>
        <v/>
      </c>
      <c r="H2311" s="150" t="str">
        <f t="shared" si="219"/>
        <v/>
      </c>
      <c r="I2311" s="432"/>
      <c r="S2311" s="146" t="str">
        <f t="shared" si="220"/>
        <v/>
      </c>
    </row>
    <row r="2312" spans="1:19" x14ac:dyDescent="0.45">
      <c r="A2312" s="144" t="str">
        <f t="shared" si="221"/>
        <v/>
      </c>
      <c r="B2312" s="143" t="str">
        <f t="shared" si="222"/>
        <v/>
      </c>
      <c r="C2312" s="143" t="str">
        <f>IF(A2312="","",IF(COUNTIF($B$2:B2311,B2312)&gt;0,"⚠ DUPLICATE","OK"))</f>
        <v/>
      </c>
      <c r="D2312" s="146" t="str">
        <f>IF($A2312="","",IF(ISNA(_xlfn.XLOOKUP(TRIM($A2312),MASTER_Workers!$B$2:$B$474,MASTER_Workers!$B$2:$B$600)),"Master Missing","OK"))</f>
        <v/>
      </c>
      <c r="E2312" s="146" t="str">
        <f>IF(A2312="","",IF(COUNTIF(Month_Engine!B:B,TRIM(J2312))&gt;0,"OK","Missing"))</f>
        <v/>
      </c>
      <c r="F2312" s="146" t="str">
        <f t="shared" si="223"/>
        <v/>
      </c>
      <c r="G2312" s="146" t="str">
        <f t="shared" si="218"/>
        <v/>
      </c>
      <c r="H2312" s="150" t="str">
        <f t="shared" si="219"/>
        <v/>
      </c>
      <c r="I2312" s="432"/>
      <c r="S2312" s="146" t="str">
        <f t="shared" si="220"/>
        <v/>
      </c>
    </row>
    <row r="2313" spans="1:19" x14ac:dyDescent="0.45">
      <c r="A2313" s="144" t="str">
        <f t="shared" si="221"/>
        <v/>
      </c>
      <c r="B2313" s="143" t="str">
        <f t="shared" si="222"/>
        <v/>
      </c>
      <c r="C2313" s="143" t="str">
        <f>IF(A2313="","",IF(COUNTIF($B$2:B2312,B2313)&gt;0,"⚠ DUPLICATE","OK"))</f>
        <v/>
      </c>
      <c r="D2313" s="146" t="str">
        <f>IF($A2313="","",IF(ISNA(_xlfn.XLOOKUP(TRIM($A2313),MASTER_Workers!$B$2:$B$474,MASTER_Workers!$B$2:$B$600)),"Master Missing","OK"))</f>
        <v/>
      </c>
      <c r="E2313" s="146" t="str">
        <f>IF(A2313="","",IF(COUNTIF(Month_Engine!B:B,TRIM(J2313))&gt;0,"OK","Missing"))</f>
        <v/>
      </c>
      <c r="F2313" s="146" t="str">
        <f t="shared" si="223"/>
        <v/>
      </c>
      <c r="G2313" s="146" t="str">
        <f t="shared" si="218"/>
        <v/>
      </c>
      <c r="H2313" s="150" t="str">
        <f t="shared" si="219"/>
        <v/>
      </c>
      <c r="I2313" s="432"/>
      <c r="S2313" s="146" t="str">
        <f t="shared" si="220"/>
        <v/>
      </c>
    </row>
    <row r="2314" spans="1:19" x14ac:dyDescent="0.45">
      <c r="A2314" s="144" t="str">
        <f t="shared" si="221"/>
        <v/>
      </c>
      <c r="B2314" s="143" t="str">
        <f t="shared" si="222"/>
        <v/>
      </c>
      <c r="C2314" s="143" t="str">
        <f>IF(A2314="","",IF(COUNTIF($B$2:B2313,B2314)&gt;0,"⚠ DUPLICATE","OK"))</f>
        <v/>
      </c>
      <c r="D2314" s="146" t="str">
        <f>IF($A2314="","",IF(ISNA(_xlfn.XLOOKUP(TRIM($A2314),MASTER_Workers!$B$2:$B$474,MASTER_Workers!$B$2:$B$600)),"Master Missing","OK"))</f>
        <v/>
      </c>
      <c r="E2314" s="146" t="str">
        <f>IF(A2314="","",IF(COUNTIF(Month_Engine!B:B,TRIM(J2314))&gt;0,"OK","Missing"))</f>
        <v/>
      </c>
      <c r="F2314" s="146" t="str">
        <f t="shared" si="223"/>
        <v/>
      </c>
      <c r="G2314" s="146" t="str">
        <f t="shared" si="218"/>
        <v/>
      </c>
      <c r="H2314" s="150" t="str">
        <f t="shared" si="219"/>
        <v/>
      </c>
      <c r="I2314" s="432"/>
      <c r="S2314" s="146" t="str">
        <f t="shared" si="220"/>
        <v/>
      </c>
    </row>
    <row r="2315" spans="1:19" x14ac:dyDescent="0.45">
      <c r="A2315" s="144" t="str">
        <f t="shared" si="221"/>
        <v/>
      </c>
      <c r="B2315" s="143" t="str">
        <f t="shared" si="222"/>
        <v/>
      </c>
      <c r="C2315" s="143" t="str">
        <f>IF(A2315="","",IF(COUNTIF($B$2:B2314,B2315)&gt;0,"⚠ DUPLICATE","OK"))</f>
        <v/>
      </c>
      <c r="D2315" s="146" t="str">
        <f>IF($A2315="","",IF(ISNA(_xlfn.XLOOKUP(TRIM($A2315),MASTER_Workers!$B$2:$B$474,MASTER_Workers!$B$2:$B$600)),"Master Missing","OK"))</f>
        <v/>
      </c>
      <c r="E2315" s="146" t="str">
        <f>IF(A2315="","",IF(COUNTIF(Month_Engine!B:B,TRIM(J2315))&gt;0,"OK","Missing"))</f>
        <v/>
      </c>
      <c r="F2315" s="146" t="str">
        <f t="shared" si="223"/>
        <v/>
      </c>
      <c r="G2315" s="146" t="str">
        <f t="shared" si="218"/>
        <v/>
      </c>
      <c r="H2315" s="150" t="str">
        <f t="shared" si="219"/>
        <v/>
      </c>
      <c r="I2315" s="432"/>
      <c r="S2315" s="146" t="str">
        <f t="shared" si="220"/>
        <v/>
      </c>
    </row>
    <row r="2316" spans="1:19" x14ac:dyDescent="0.45">
      <c r="A2316" s="144" t="str">
        <f t="shared" si="221"/>
        <v/>
      </c>
      <c r="B2316" s="143" t="str">
        <f t="shared" si="222"/>
        <v/>
      </c>
      <c r="C2316" s="143" t="str">
        <f>IF(A2316="","",IF(COUNTIF($B$2:B2315,B2316)&gt;0,"⚠ DUPLICATE","OK"))</f>
        <v/>
      </c>
      <c r="D2316" s="146" t="str">
        <f>IF($A2316="","",IF(ISNA(_xlfn.XLOOKUP(TRIM($A2316),MASTER_Workers!$B$2:$B$474,MASTER_Workers!$B$2:$B$600)),"Master Missing","OK"))</f>
        <v/>
      </c>
      <c r="E2316" s="146" t="str">
        <f>IF(A2316="","",IF(COUNTIF(Month_Engine!B:B,TRIM(J2316))&gt;0,"OK","Missing"))</f>
        <v/>
      </c>
      <c r="F2316" s="146" t="str">
        <f t="shared" si="223"/>
        <v/>
      </c>
      <c r="G2316" s="146" t="str">
        <f t="shared" ref="G2316:G2379" si="224">IF(A2316="","",L2316+O2316+P2316+R2316+IF(OR(LEFT(TRIM(J2316),9)="SK1WK0101",ISNUMBER(SEARCH("Staff",S2316))),N2316,0))</f>
        <v/>
      </c>
      <c r="H2316" s="150" t="str">
        <f t="shared" si="219"/>
        <v/>
      </c>
      <c r="I2316" s="432"/>
      <c r="S2316" s="146" t="str">
        <f t="shared" si="220"/>
        <v/>
      </c>
    </row>
    <row r="2317" spans="1:19" x14ac:dyDescent="0.45">
      <c r="A2317" s="144" t="str">
        <f t="shared" si="221"/>
        <v/>
      </c>
      <c r="B2317" s="143" t="str">
        <f t="shared" si="222"/>
        <v/>
      </c>
      <c r="C2317" s="143" t="str">
        <f>IF(A2317="","",IF(COUNTIF($B$2:B2316,B2317)&gt;0,"⚠ DUPLICATE","OK"))</f>
        <v/>
      </c>
      <c r="D2317" s="146" t="str">
        <f>IF($A2317="","",IF(ISNA(_xlfn.XLOOKUP(TRIM($A2317),MASTER_Workers!$B$2:$B$474,MASTER_Workers!$B$2:$B$600)),"Master Missing","OK"))</f>
        <v/>
      </c>
      <c r="E2317" s="146" t="str">
        <f>IF(A2317="","",IF(COUNTIF(Month_Engine!B:B,TRIM(J2317))&gt;0,"OK","Missing"))</f>
        <v/>
      </c>
      <c r="F2317" s="146" t="str">
        <f t="shared" si="223"/>
        <v/>
      </c>
      <c r="G2317" s="146" t="str">
        <f t="shared" si="224"/>
        <v/>
      </c>
      <c r="H2317" s="150" t="str">
        <f t="shared" si="219"/>
        <v/>
      </c>
      <c r="I2317" s="432"/>
      <c r="S2317" s="146" t="str">
        <f t="shared" si="220"/>
        <v/>
      </c>
    </row>
    <row r="2318" spans="1:19" x14ac:dyDescent="0.45">
      <c r="A2318" s="144" t="str">
        <f t="shared" si="221"/>
        <v/>
      </c>
      <c r="B2318" s="143" t="str">
        <f t="shared" si="222"/>
        <v/>
      </c>
      <c r="C2318" s="143" t="str">
        <f>IF(A2318="","",IF(COUNTIF($B$2:B2317,B2318)&gt;0,"⚠ DUPLICATE","OK"))</f>
        <v/>
      </c>
      <c r="D2318" s="146" t="str">
        <f>IF($A2318="","",IF(ISNA(_xlfn.XLOOKUP(TRIM($A2318),MASTER_Workers!$B$2:$B$474,MASTER_Workers!$B$2:$B$600)),"Master Missing","OK"))</f>
        <v/>
      </c>
      <c r="E2318" s="146" t="str">
        <f>IF(A2318="","",IF(COUNTIF(Month_Engine!B:B,TRIM(J2318))&gt;0,"OK","Missing"))</f>
        <v/>
      </c>
      <c r="F2318" s="146" t="str">
        <f t="shared" si="223"/>
        <v/>
      </c>
      <c r="G2318" s="146" t="str">
        <f t="shared" si="224"/>
        <v/>
      </c>
      <c r="H2318" s="150" t="str">
        <f t="shared" si="219"/>
        <v/>
      </c>
      <c r="I2318" s="432"/>
      <c r="S2318" s="146" t="str">
        <f t="shared" si="220"/>
        <v/>
      </c>
    </row>
    <row r="2319" spans="1:19" x14ac:dyDescent="0.45">
      <c r="A2319" s="144" t="str">
        <f t="shared" si="221"/>
        <v/>
      </c>
      <c r="B2319" s="143" t="str">
        <f t="shared" si="222"/>
        <v/>
      </c>
      <c r="C2319" s="143" t="str">
        <f>IF(A2319="","",IF(COUNTIF($B$2:B2318,B2319)&gt;0,"⚠ DUPLICATE","OK"))</f>
        <v/>
      </c>
      <c r="D2319" s="146" t="str">
        <f>IF($A2319="","",IF(ISNA(_xlfn.XLOOKUP(TRIM($A2319),MASTER_Workers!$B$2:$B$474,MASTER_Workers!$B$2:$B$600)),"Master Missing","OK"))</f>
        <v/>
      </c>
      <c r="E2319" s="146" t="str">
        <f>IF(A2319="","",IF(COUNTIF(Month_Engine!B:B,TRIM(J2319))&gt;0,"OK","Missing"))</f>
        <v/>
      </c>
      <c r="F2319" s="146" t="str">
        <f t="shared" si="223"/>
        <v/>
      </c>
      <c r="G2319" s="146" t="str">
        <f t="shared" si="224"/>
        <v/>
      </c>
      <c r="H2319" s="150" t="str">
        <f t="shared" si="219"/>
        <v/>
      </c>
      <c r="I2319" s="432"/>
      <c r="S2319" s="146" t="str">
        <f t="shared" si="220"/>
        <v/>
      </c>
    </row>
    <row r="2320" spans="1:19" x14ac:dyDescent="0.45">
      <c r="A2320" s="144" t="str">
        <f t="shared" si="221"/>
        <v/>
      </c>
      <c r="B2320" s="143" t="str">
        <f t="shared" si="222"/>
        <v/>
      </c>
      <c r="C2320" s="143" t="str">
        <f>IF(A2320="","",IF(COUNTIF($B$2:B2319,B2320)&gt;0,"⚠ DUPLICATE","OK"))</f>
        <v/>
      </c>
      <c r="D2320" s="146" t="str">
        <f>IF($A2320="","",IF(ISNA(_xlfn.XLOOKUP(TRIM($A2320),MASTER_Workers!$B$2:$B$474,MASTER_Workers!$B$2:$B$600)),"Master Missing","OK"))</f>
        <v/>
      </c>
      <c r="E2320" s="146" t="str">
        <f>IF(A2320="","",IF(COUNTIF(Month_Engine!B:B,TRIM(J2320))&gt;0,"OK","Missing"))</f>
        <v/>
      </c>
      <c r="F2320" s="146" t="str">
        <f t="shared" si="223"/>
        <v/>
      </c>
      <c r="G2320" s="146" t="str">
        <f t="shared" si="224"/>
        <v/>
      </c>
      <c r="H2320" s="150" t="str">
        <f t="shared" si="219"/>
        <v/>
      </c>
      <c r="I2320" s="432"/>
      <c r="S2320" s="146" t="str">
        <f t="shared" si="220"/>
        <v/>
      </c>
    </row>
    <row r="2321" spans="1:19" x14ac:dyDescent="0.45">
      <c r="A2321" s="144" t="str">
        <f t="shared" si="221"/>
        <v/>
      </c>
      <c r="B2321" s="143" t="str">
        <f t="shared" si="222"/>
        <v/>
      </c>
      <c r="C2321" s="143" t="str">
        <f>IF(A2321="","",IF(COUNTIF($B$2:B2320,B2321)&gt;0,"⚠ DUPLICATE","OK"))</f>
        <v/>
      </c>
      <c r="D2321" s="146" t="str">
        <f>IF($A2321="","",IF(ISNA(_xlfn.XLOOKUP(TRIM($A2321),MASTER_Workers!$B$2:$B$474,MASTER_Workers!$B$2:$B$600)),"Master Missing","OK"))</f>
        <v/>
      </c>
      <c r="E2321" s="146" t="str">
        <f>IF(A2321="","",IF(COUNTIF(Month_Engine!B:B,TRIM(J2321))&gt;0,"OK","Missing"))</f>
        <v/>
      </c>
      <c r="F2321" s="146" t="str">
        <f t="shared" si="223"/>
        <v/>
      </c>
      <c r="G2321" s="146" t="str">
        <f t="shared" si="224"/>
        <v/>
      </c>
      <c r="H2321" s="150" t="str">
        <f t="shared" si="219"/>
        <v/>
      </c>
      <c r="I2321" s="432"/>
      <c r="S2321" s="146" t="str">
        <f t="shared" si="220"/>
        <v/>
      </c>
    </row>
    <row r="2322" spans="1:19" x14ac:dyDescent="0.45">
      <c r="A2322" s="144" t="str">
        <f t="shared" si="221"/>
        <v/>
      </c>
      <c r="B2322" s="143" t="str">
        <f t="shared" si="222"/>
        <v/>
      </c>
      <c r="C2322" s="143" t="str">
        <f>IF(A2322="","",IF(COUNTIF($B$2:B2321,B2322)&gt;0,"⚠ DUPLICATE","OK"))</f>
        <v/>
      </c>
      <c r="D2322" s="146" t="str">
        <f>IF($A2322="","",IF(ISNA(_xlfn.XLOOKUP(TRIM($A2322),MASTER_Workers!$B$2:$B$474,MASTER_Workers!$B$2:$B$600)),"Master Missing","OK"))</f>
        <v/>
      </c>
      <c r="E2322" s="146" t="str">
        <f>IF(A2322="","",IF(COUNTIF(Month_Engine!B:B,TRIM(J2322))&gt;0,"OK","Missing"))</f>
        <v/>
      </c>
      <c r="F2322" s="146" t="str">
        <f t="shared" si="223"/>
        <v/>
      </c>
      <c r="G2322" s="146" t="str">
        <f t="shared" si="224"/>
        <v/>
      </c>
      <c r="H2322" s="150" t="str">
        <f t="shared" si="219"/>
        <v/>
      </c>
      <c r="I2322" s="432"/>
      <c r="S2322" s="146" t="str">
        <f t="shared" si="220"/>
        <v/>
      </c>
    </row>
    <row r="2323" spans="1:19" x14ac:dyDescent="0.45">
      <c r="A2323" s="144" t="str">
        <f t="shared" si="221"/>
        <v/>
      </c>
      <c r="B2323" s="143" t="str">
        <f t="shared" si="222"/>
        <v/>
      </c>
      <c r="C2323" s="143" t="str">
        <f>IF(A2323="","",IF(COUNTIF($B$2:B2322,B2323)&gt;0,"⚠ DUPLICATE","OK"))</f>
        <v/>
      </c>
      <c r="D2323" s="146" t="str">
        <f>IF($A2323="","",IF(ISNA(_xlfn.XLOOKUP(TRIM($A2323),MASTER_Workers!$B$2:$B$474,MASTER_Workers!$B$2:$B$600)),"Master Missing","OK"))</f>
        <v/>
      </c>
      <c r="E2323" s="146" t="str">
        <f>IF(A2323="","",IF(COUNTIF(Month_Engine!B:B,TRIM(J2323))&gt;0,"OK","Missing"))</f>
        <v/>
      </c>
      <c r="F2323" s="146" t="str">
        <f t="shared" si="223"/>
        <v/>
      </c>
      <c r="G2323" s="146" t="str">
        <f t="shared" si="224"/>
        <v/>
      </c>
      <c r="H2323" s="150" t="str">
        <f t="shared" si="219"/>
        <v/>
      </c>
      <c r="I2323" s="432"/>
      <c r="S2323" s="146" t="str">
        <f t="shared" si="220"/>
        <v/>
      </c>
    </row>
    <row r="2324" spans="1:19" x14ac:dyDescent="0.45">
      <c r="A2324" s="144" t="str">
        <f t="shared" si="221"/>
        <v/>
      </c>
      <c r="B2324" s="143" t="str">
        <f t="shared" si="222"/>
        <v/>
      </c>
      <c r="C2324" s="143" t="str">
        <f>IF(A2324="","",IF(COUNTIF($B$2:B2323,B2324)&gt;0,"⚠ DUPLICATE","OK"))</f>
        <v/>
      </c>
      <c r="D2324" s="146" t="str">
        <f>IF($A2324="","",IF(ISNA(_xlfn.XLOOKUP(TRIM($A2324),MASTER_Workers!$B$2:$B$474,MASTER_Workers!$B$2:$B$600)),"Master Missing","OK"))</f>
        <v/>
      </c>
      <c r="E2324" s="146" t="str">
        <f>IF(A2324="","",IF(COUNTIF(Month_Engine!B:B,TRIM(J2324))&gt;0,"OK","Missing"))</f>
        <v/>
      </c>
      <c r="F2324" s="146" t="str">
        <f t="shared" si="223"/>
        <v/>
      </c>
      <c r="G2324" s="146" t="str">
        <f t="shared" si="224"/>
        <v/>
      </c>
      <c r="H2324" s="150" t="str">
        <f t="shared" si="219"/>
        <v/>
      </c>
      <c r="I2324" s="432"/>
      <c r="S2324" s="146" t="str">
        <f t="shared" si="220"/>
        <v/>
      </c>
    </row>
    <row r="2325" spans="1:19" x14ac:dyDescent="0.45">
      <c r="A2325" s="144" t="str">
        <f t="shared" si="221"/>
        <v/>
      </c>
      <c r="B2325" s="143" t="str">
        <f t="shared" si="222"/>
        <v/>
      </c>
      <c r="C2325" s="143" t="str">
        <f>IF(A2325="","",IF(COUNTIF($B$2:B2324,B2325)&gt;0,"⚠ DUPLICATE","OK"))</f>
        <v/>
      </c>
      <c r="D2325" s="146" t="str">
        <f>IF($A2325="","",IF(ISNA(_xlfn.XLOOKUP(TRIM($A2325),MASTER_Workers!$B$2:$B$474,MASTER_Workers!$B$2:$B$600)),"Master Missing","OK"))</f>
        <v/>
      </c>
      <c r="E2325" s="146" t="str">
        <f>IF(A2325="","",IF(COUNTIF(Month_Engine!B:B,TRIM(J2325))&gt;0,"OK","Missing"))</f>
        <v/>
      </c>
      <c r="F2325" s="146" t="str">
        <f t="shared" si="223"/>
        <v/>
      </c>
      <c r="G2325" s="146" t="str">
        <f t="shared" si="224"/>
        <v/>
      </c>
      <c r="H2325" s="150" t="str">
        <f t="shared" si="219"/>
        <v/>
      </c>
      <c r="I2325" s="432"/>
      <c r="S2325" s="146" t="str">
        <f t="shared" si="220"/>
        <v/>
      </c>
    </row>
    <row r="2326" spans="1:19" x14ac:dyDescent="0.45">
      <c r="A2326" s="144" t="str">
        <f t="shared" si="221"/>
        <v/>
      </c>
      <c r="B2326" s="143" t="str">
        <f t="shared" si="222"/>
        <v/>
      </c>
      <c r="C2326" s="143" t="str">
        <f>IF(A2326="","",IF(COUNTIF($B$2:B2325,B2326)&gt;0,"⚠ DUPLICATE","OK"))</f>
        <v/>
      </c>
      <c r="D2326" s="146" t="str">
        <f>IF($A2326="","",IF(ISNA(_xlfn.XLOOKUP(TRIM($A2326),MASTER_Workers!$B$2:$B$474,MASTER_Workers!$B$2:$B$600)),"Master Missing","OK"))</f>
        <v/>
      </c>
      <c r="E2326" s="146" t="str">
        <f>IF(A2326="","",IF(COUNTIF(Month_Engine!B:B,TRIM(J2326))&gt;0,"OK","Missing"))</f>
        <v/>
      </c>
      <c r="F2326" s="146" t="str">
        <f t="shared" si="223"/>
        <v/>
      </c>
      <c r="G2326" s="146" t="str">
        <f t="shared" si="224"/>
        <v/>
      </c>
      <c r="H2326" s="150" t="str">
        <f t="shared" si="219"/>
        <v/>
      </c>
      <c r="I2326" s="432"/>
      <c r="S2326" s="146" t="str">
        <f t="shared" si="220"/>
        <v/>
      </c>
    </row>
    <row r="2327" spans="1:19" x14ac:dyDescent="0.45">
      <c r="A2327" s="144" t="str">
        <f t="shared" si="221"/>
        <v/>
      </c>
      <c r="B2327" s="143" t="str">
        <f t="shared" si="222"/>
        <v/>
      </c>
      <c r="C2327" s="143" t="str">
        <f>IF(A2327="","",IF(COUNTIF($B$2:B2326,B2327)&gt;0,"⚠ DUPLICATE","OK"))</f>
        <v/>
      </c>
      <c r="D2327" s="146" t="str">
        <f>IF($A2327="","",IF(ISNA(_xlfn.XLOOKUP(TRIM($A2327),MASTER_Workers!$B$2:$B$474,MASTER_Workers!$B$2:$B$600)),"Master Missing","OK"))</f>
        <v/>
      </c>
      <c r="E2327" s="146" t="str">
        <f>IF(A2327="","",IF(COUNTIF(Month_Engine!B:B,TRIM(J2327))&gt;0,"OK","Missing"))</f>
        <v/>
      </c>
      <c r="F2327" s="146" t="str">
        <f t="shared" si="223"/>
        <v/>
      </c>
      <c r="G2327" s="146" t="str">
        <f t="shared" si="224"/>
        <v/>
      </c>
      <c r="H2327" s="150" t="str">
        <f t="shared" si="219"/>
        <v/>
      </c>
      <c r="I2327" s="432"/>
      <c r="S2327" s="146" t="str">
        <f t="shared" si="220"/>
        <v/>
      </c>
    </row>
    <row r="2328" spans="1:19" x14ac:dyDescent="0.45">
      <c r="A2328" s="144" t="str">
        <f t="shared" si="221"/>
        <v/>
      </c>
      <c r="B2328" s="143" t="str">
        <f t="shared" si="222"/>
        <v/>
      </c>
      <c r="C2328" s="143" t="str">
        <f>IF(A2328="","",IF(COUNTIF($B$2:B2327,B2328)&gt;0,"⚠ DUPLICATE","OK"))</f>
        <v/>
      </c>
      <c r="D2328" s="146" t="str">
        <f>IF($A2328="","",IF(ISNA(_xlfn.XLOOKUP(TRIM($A2328),MASTER_Workers!$B$2:$B$474,MASTER_Workers!$B$2:$B$600)),"Master Missing","OK"))</f>
        <v/>
      </c>
      <c r="E2328" s="146" t="str">
        <f>IF(A2328="","",IF(COUNTIF(Month_Engine!B:B,TRIM(J2328))&gt;0,"OK","Missing"))</f>
        <v/>
      </c>
      <c r="F2328" s="146" t="str">
        <f t="shared" si="223"/>
        <v/>
      </c>
      <c r="G2328" s="146" t="str">
        <f t="shared" si="224"/>
        <v/>
      </c>
      <c r="H2328" s="150" t="str">
        <f t="shared" si="219"/>
        <v/>
      </c>
      <c r="I2328" s="432"/>
      <c r="S2328" s="146" t="str">
        <f t="shared" si="220"/>
        <v/>
      </c>
    </row>
    <row r="2329" spans="1:19" x14ac:dyDescent="0.45">
      <c r="A2329" s="144" t="str">
        <f t="shared" si="221"/>
        <v/>
      </c>
      <c r="B2329" s="143" t="str">
        <f t="shared" si="222"/>
        <v/>
      </c>
      <c r="C2329" s="143" t="str">
        <f>IF(A2329="","",IF(COUNTIF($B$2:B2328,B2329)&gt;0,"⚠ DUPLICATE","OK"))</f>
        <v/>
      </c>
      <c r="D2329" s="146" t="str">
        <f>IF($A2329="","",IF(ISNA(_xlfn.XLOOKUP(TRIM($A2329),MASTER_Workers!$B$2:$B$474,MASTER_Workers!$B$2:$B$600)),"Master Missing","OK"))</f>
        <v/>
      </c>
      <c r="E2329" s="146" t="str">
        <f>IF(A2329="","",IF(COUNTIF(Month_Engine!B:B,TRIM(J2329))&gt;0,"OK","Missing"))</f>
        <v/>
      </c>
      <c r="F2329" s="146" t="str">
        <f t="shared" si="223"/>
        <v/>
      </c>
      <c r="G2329" s="146" t="str">
        <f t="shared" si="224"/>
        <v/>
      </c>
      <c r="H2329" s="150" t="str">
        <f t="shared" si="219"/>
        <v/>
      </c>
      <c r="I2329" s="432"/>
      <c r="S2329" s="146" t="str">
        <f t="shared" si="220"/>
        <v/>
      </c>
    </row>
    <row r="2330" spans="1:19" x14ac:dyDescent="0.45">
      <c r="A2330" s="144" t="str">
        <f t="shared" si="221"/>
        <v/>
      </c>
      <c r="B2330" s="143" t="str">
        <f t="shared" si="222"/>
        <v/>
      </c>
      <c r="C2330" s="143" t="str">
        <f>IF(A2330="","",IF(COUNTIF($B$2:B2329,B2330)&gt;0,"⚠ DUPLICATE","OK"))</f>
        <v/>
      </c>
      <c r="D2330" s="146" t="str">
        <f>IF($A2330="","",IF(ISNA(_xlfn.XLOOKUP(TRIM($A2330),MASTER_Workers!$B$2:$B$474,MASTER_Workers!$B$2:$B$600)),"Master Missing","OK"))</f>
        <v/>
      </c>
      <c r="E2330" s="146" t="str">
        <f>IF(A2330="","",IF(COUNTIF(Month_Engine!B:B,TRIM(J2330))&gt;0,"OK","Missing"))</f>
        <v/>
      </c>
      <c r="F2330" s="146" t="str">
        <f t="shared" si="223"/>
        <v/>
      </c>
      <c r="G2330" s="146" t="str">
        <f t="shared" si="224"/>
        <v/>
      </c>
      <c r="H2330" s="150" t="str">
        <f t="shared" si="219"/>
        <v/>
      </c>
      <c r="I2330" s="432"/>
      <c r="S2330" s="146" t="str">
        <f t="shared" si="220"/>
        <v/>
      </c>
    </row>
    <row r="2331" spans="1:19" x14ac:dyDescent="0.45">
      <c r="A2331" s="144" t="str">
        <f t="shared" si="221"/>
        <v/>
      </c>
      <c r="B2331" s="143" t="str">
        <f t="shared" si="222"/>
        <v/>
      </c>
      <c r="C2331" s="143" t="str">
        <f>IF(A2331="","",IF(COUNTIF($B$2:B2330,B2331)&gt;0,"⚠ DUPLICATE","OK"))</f>
        <v/>
      </c>
      <c r="D2331" s="146" t="str">
        <f>IF($A2331="","",IF(ISNA(_xlfn.XLOOKUP(TRIM($A2331),MASTER_Workers!$B$2:$B$474,MASTER_Workers!$B$2:$B$600)),"Master Missing","OK"))</f>
        <v/>
      </c>
      <c r="E2331" s="146" t="str">
        <f>IF(A2331="","",IF(COUNTIF(Month_Engine!B:B,TRIM(J2331))&gt;0,"OK","Missing"))</f>
        <v/>
      </c>
      <c r="F2331" s="146" t="str">
        <f t="shared" si="223"/>
        <v/>
      </c>
      <c r="G2331" s="146" t="str">
        <f t="shared" si="224"/>
        <v/>
      </c>
      <c r="H2331" s="150" t="str">
        <f t="shared" si="219"/>
        <v/>
      </c>
      <c r="I2331" s="432"/>
      <c r="S2331" s="146" t="str">
        <f t="shared" si="220"/>
        <v/>
      </c>
    </row>
    <row r="2332" spans="1:19" x14ac:dyDescent="0.45">
      <c r="A2332" s="144" t="str">
        <f t="shared" si="221"/>
        <v/>
      </c>
      <c r="B2332" s="143" t="str">
        <f t="shared" si="222"/>
        <v/>
      </c>
      <c r="C2332" s="143" t="str">
        <f>IF(A2332="","",IF(COUNTIF($B$2:B2331,B2332)&gt;0,"⚠ DUPLICATE","OK"))</f>
        <v/>
      </c>
      <c r="D2332" s="146" t="str">
        <f>IF($A2332="","",IF(ISNA(_xlfn.XLOOKUP(TRIM($A2332),MASTER_Workers!$B$2:$B$474,MASTER_Workers!$B$2:$B$600)),"Master Missing","OK"))</f>
        <v/>
      </c>
      <c r="E2332" s="146" t="str">
        <f>IF(A2332="","",IF(COUNTIF(Month_Engine!B:B,TRIM(J2332))&gt;0,"OK","Missing"))</f>
        <v/>
      </c>
      <c r="F2332" s="146" t="str">
        <f t="shared" si="223"/>
        <v/>
      </c>
      <c r="G2332" s="146" t="str">
        <f t="shared" si="224"/>
        <v/>
      </c>
      <c r="H2332" s="150" t="str">
        <f t="shared" si="219"/>
        <v/>
      </c>
      <c r="I2332" s="432"/>
      <c r="S2332" s="146" t="str">
        <f t="shared" si="220"/>
        <v/>
      </c>
    </row>
    <row r="2333" spans="1:19" x14ac:dyDescent="0.45">
      <c r="A2333" s="144" t="str">
        <f t="shared" si="221"/>
        <v/>
      </c>
      <c r="B2333" s="143" t="str">
        <f t="shared" si="222"/>
        <v/>
      </c>
      <c r="C2333" s="143" t="str">
        <f>IF(A2333="","",IF(COUNTIF($B$2:B2332,B2333)&gt;0,"⚠ DUPLICATE","OK"))</f>
        <v/>
      </c>
      <c r="D2333" s="146" t="str">
        <f>IF($A2333="","",IF(ISNA(_xlfn.XLOOKUP(TRIM($A2333),MASTER_Workers!$B$2:$B$474,MASTER_Workers!$B$2:$B$600)),"Master Missing","OK"))</f>
        <v/>
      </c>
      <c r="E2333" s="146" t="str">
        <f>IF(A2333="","",IF(COUNTIF(Month_Engine!B:B,TRIM(J2333))&gt;0,"OK","Missing"))</f>
        <v/>
      </c>
      <c r="F2333" s="146" t="str">
        <f t="shared" si="223"/>
        <v/>
      </c>
      <c r="G2333" s="146" t="str">
        <f t="shared" si="224"/>
        <v/>
      </c>
      <c r="H2333" s="150" t="str">
        <f t="shared" si="219"/>
        <v/>
      </c>
      <c r="I2333" s="432"/>
      <c r="S2333" s="146" t="str">
        <f t="shared" si="220"/>
        <v/>
      </c>
    </row>
    <row r="2334" spans="1:19" x14ac:dyDescent="0.45">
      <c r="A2334" s="144" t="str">
        <f t="shared" si="221"/>
        <v/>
      </c>
      <c r="B2334" s="143" t="str">
        <f t="shared" si="222"/>
        <v/>
      </c>
      <c r="C2334" s="143" t="str">
        <f>IF(A2334="","",IF(COUNTIF($B$2:B2333,B2334)&gt;0,"⚠ DUPLICATE","OK"))</f>
        <v/>
      </c>
      <c r="D2334" s="146" t="str">
        <f>IF($A2334="","",IF(ISNA(_xlfn.XLOOKUP(TRIM($A2334),MASTER_Workers!$B$2:$B$474,MASTER_Workers!$B$2:$B$600)),"Master Missing","OK"))</f>
        <v/>
      </c>
      <c r="E2334" s="146" t="str">
        <f>IF(A2334="","",IF(COUNTIF(Month_Engine!B:B,TRIM(J2334))&gt;0,"OK","Missing"))</f>
        <v/>
      </c>
      <c r="F2334" s="146" t="str">
        <f t="shared" si="223"/>
        <v/>
      </c>
      <c r="G2334" s="146" t="str">
        <f t="shared" si="224"/>
        <v/>
      </c>
      <c r="H2334" s="150" t="str">
        <f t="shared" si="219"/>
        <v/>
      </c>
      <c r="I2334" s="432"/>
      <c r="S2334" s="146" t="str">
        <f t="shared" si="220"/>
        <v/>
      </c>
    </row>
    <row r="2335" spans="1:19" x14ac:dyDescent="0.45">
      <c r="A2335" s="144" t="str">
        <f t="shared" si="221"/>
        <v/>
      </c>
      <c r="B2335" s="143" t="str">
        <f t="shared" si="222"/>
        <v/>
      </c>
      <c r="C2335" s="143" t="str">
        <f>IF(A2335="","",IF(COUNTIF($B$2:B2334,B2335)&gt;0,"⚠ DUPLICATE","OK"))</f>
        <v/>
      </c>
      <c r="D2335" s="146" t="str">
        <f>IF($A2335="","",IF(ISNA(_xlfn.XLOOKUP(TRIM($A2335),MASTER_Workers!$B$2:$B$474,MASTER_Workers!$B$2:$B$600)),"Master Missing","OK"))</f>
        <v/>
      </c>
      <c r="E2335" s="146" t="str">
        <f>IF(A2335="","",IF(COUNTIF(Month_Engine!B:B,TRIM(J2335))&gt;0,"OK","Missing"))</f>
        <v/>
      </c>
      <c r="F2335" s="146" t="str">
        <f t="shared" si="223"/>
        <v/>
      </c>
      <c r="G2335" s="146" t="str">
        <f t="shared" si="224"/>
        <v/>
      </c>
      <c r="H2335" s="150" t="str">
        <f t="shared" si="219"/>
        <v/>
      </c>
      <c r="I2335" s="432"/>
      <c r="S2335" s="146" t="str">
        <f t="shared" si="220"/>
        <v/>
      </c>
    </row>
    <row r="2336" spans="1:19" x14ac:dyDescent="0.45">
      <c r="A2336" s="144" t="str">
        <f t="shared" si="221"/>
        <v/>
      </c>
      <c r="B2336" s="143" t="str">
        <f t="shared" si="222"/>
        <v/>
      </c>
      <c r="C2336" s="143" t="str">
        <f>IF(A2336="","",IF(COUNTIF($B$2:B2335,B2336)&gt;0,"⚠ DUPLICATE","OK"))</f>
        <v/>
      </c>
      <c r="D2336" s="146" t="str">
        <f>IF($A2336="","",IF(ISNA(_xlfn.XLOOKUP(TRIM($A2336),MASTER_Workers!$B$2:$B$474,MASTER_Workers!$B$2:$B$600)),"Master Missing","OK"))</f>
        <v/>
      </c>
      <c r="E2336" s="146" t="str">
        <f>IF(A2336="","",IF(COUNTIF(Month_Engine!B:B,TRIM(J2336))&gt;0,"OK","Missing"))</f>
        <v/>
      </c>
      <c r="F2336" s="146" t="str">
        <f t="shared" si="223"/>
        <v/>
      </c>
      <c r="G2336" s="146" t="str">
        <f t="shared" si="224"/>
        <v/>
      </c>
      <c r="H2336" s="150" t="str">
        <f t="shared" si="219"/>
        <v/>
      </c>
      <c r="I2336" s="432"/>
      <c r="S2336" s="146" t="str">
        <f t="shared" si="220"/>
        <v/>
      </c>
    </row>
    <row r="2337" spans="1:19" x14ac:dyDescent="0.45">
      <c r="A2337" s="144" t="str">
        <f t="shared" si="221"/>
        <v/>
      </c>
      <c r="B2337" s="143" t="str">
        <f t="shared" si="222"/>
        <v/>
      </c>
      <c r="C2337" s="143" t="str">
        <f>IF(A2337="","",IF(COUNTIF($B$2:B2336,B2337)&gt;0,"⚠ DUPLICATE","OK"))</f>
        <v/>
      </c>
      <c r="D2337" s="146" t="str">
        <f>IF($A2337="","",IF(ISNA(_xlfn.XLOOKUP(TRIM($A2337),MASTER_Workers!$B$2:$B$474,MASTER_Workers!$B$2:$B$600)),"Master Missing","OK"))</f>
        <v/>
      </c>
      <c r="E2337" s="146" t="str">
        <f>IF(A2337="","",IF(COUNTIF(Month_Engine!B:B,TRIM(J2337))&gt;0,"OK","Missing"))</f>
        <v/>
      </c>
      <c r="F2337" s="146" t="str">
        <f t="shared" si="223"/>
        <v/>
      </c>
      <c r="G2337" s="146" t="str">
        <f t="shared" si="224"/>
        <v/>
      </c>
      <c r="H2337" s="150" t="str">
        <f t="shared" si="219"/>
        <v/>
      </c>
      <c r="I2337" s="432"/>
      <c r="S2337" s="146" t="str">
        <f t="shared" si="220"/>
        <v/>
      </c>
    </row>
    <row r="2338" spans="1:19" x14ac:dyDescent="0.45">
      <c r="A2338" s="144" t="str">
        <f t="shared" si="221"/>
        <v/>
      </c>
      <c r="B2338" s="143" t="str">
        <f t="shared" si="222"/>
        <v/>
      </c>
      <c r="C2338" s="143" t="str">
        <f>IF(A2338="","",IF(COUNTIF($B$2:B2337,B2338)&gt;0,"⚠ DUPLICATE","OK"))</f>
        <v/>
      </c>
      <c r="D2338" s="146" t="str">
        <f>IF($A2338="","",IF(ISNA(_xlfn.XLOOKUP(TRIM($A2338),MASTER_Workers!$B$2:$B$474,MASTER_Workers!$B$2:$B$600)),"Master Missing","OK"))</f>
        <v/>
      </c>
      <c r="E2338" s="146" t="str">
        <f>IF(A2338="","",IF(COUNTIF(Month_Engine!B:B,TRIM(J2338))&gt;0,"OK","Missing"))</f>
        <v/>
      </c>
      <c r="F2338" s="146" t="str">
        <f t="shared" si="223"/>
        <v/>
      </c>
      <c r="G2338" s="146" t="str">
        <f t="shared" si="224"/>
        <v/>
      </c>
      <c r="H2338" s="150" t="str">
        <f t="shared" si="219"/>
        <v/>
      </c>
      <c r="I2338" s="432"/>
      <c r="S2338" s="146" t="str">
        <f t="shared" si="220"/>
        <v/>
      </c>
    </row>
    <row r="2339" spans="1:19" x14ac:dyDescent="0.45">
      <c r="A2339" s="144" t="str">
        <f t="shared" si="221"/>
        <v/>
      </c>
      <c r="B2339" s="143" t="str">
        <f t="shared" si="222"/>
        <v/>
      </c>
      <c r="C2339" s="143" t="str">
        <f>IF(A2339="","",IF(COUNTIF($B$2:B2338,B2339)&gt;0,"⚠ DUPLICATE","OK"))</f>
        <v/>
      </c>
      <c r="D2339" s="146" t="str">
        <f>IF($A2339="","",IF(ISNA(_xlfn.XLOOKUP(TRIM($A2339),MASTER_Workers!$B$2:$B$474,MASTER_Workers!$B$2:$B$600)),"Master Missing","OK"))</f>
        <v/>
      </c>
      <c r="E2339" s="146" t="str">
        <f>IF(A2339="","",IF(COUNTIF(Month_Engine!B:B,TRIM(J2339))&gt;0,"OK","Missing"))</f>
        <v/>
      </c>
      <c r="F2339" s="146" t="str">
        <f t="shared" si="223"/>
        <v/>
      </c>
      <c r="G2339" s="146" t="str">
        <f t="shared" si="224"/>
        <v/>
      </c>
      <c r="H2339" s="150" t="str">
        <f t="shared" si="219"/>
        <v/>
      </c>
      <c r="I2339" s="432"/>
      <c r="S2339" s="146" t="str">
        <f t="shared" si="220"/>
        <v/>
      </c>
    </row>
    <row r="2340" spans="1:19" x14ac:dyDescent="0.45">
      <c r="A2340" s="144" t="str">
        <f t="shared" si="221"/>
        <v/>
      </c>
      <c r="B2340" s="143" t="str">
        <f t="shared" si="222"/>
        <v/>
      </c>
      <c r="C2340" s="143" t="str">
        <f>IF(A2340="","",IF(COUNTIF($B$2:B2339,B2340)&gt;0,"⚠ DUPLICATE","OK"))</f>
        <v/>
      </c>
      <c r="D2340" s="146" t="str">
        <f>IF($A2340="","",IF(ISNA(_xlfn.XLOOKUP(TRIM($A2340),MASTER_Workers!$B$2:$B$474,MASTER_Workers!$B$2:$B$600)),"Master Missing","OK"))</f>
        <v/>
      </c>
      <c r="E2340" s="146" t="str">
        <f>IF(A2340="","",IF(COUNTIF(Month_Engine!B:B,TRIM(J2340))&gt;0,"OK","Missing"))</f>
        <v/>
      </c>
      <c r="F2340" s="146" t="str">
        <f t="shared" si="223"/>
        <v/>
      </c>
      <c r="G2340" s="146" t="str">
        <f t="shared" si="224"/>
        <v/>
      </c>
      <c r="H2340" s="150" t="str">
        <f t="shared" si="219"/>
        <v/>
      </c>
      <c r="I2340" s="432"/>
      <c r="S2340" s="146" t="str">
        <f t="shared" si="220"/>
        <v/>
      </c>
    </row>
    <row r="2341" spans="1:19" x14ac:dyDescent="0.45">
      <c r="A2341" s="144" t="str">
        <f t="shared" si="221"/>
        <v/>
      </c>
      <c r="B2341" s="143" t="str">
        <f t="shared" si="222"/>
        <v/>
      </c>
      <c r="C2341" s="143" t="str">
        <f>IF(A2341="","",IF(COUNTIF($B$2:B2340,B2341)&gt;0,"⚠ DUPLICATE","OK"))</f>
        <v/>
      </c>
      <c r="D2341" s="146" t="str">
        <f>IF($A2341="","",IF(ISNA(_xlfn.XLOOKUP(TRIM($A2341),MASTER_Workers!$B$2:$B$474,MASTER_Workers!$B$2:$B$600)),"Master Missing","OK"))</f>
        <v/>
      </c>
      <c r="E2341" s="146" t="str">
        <f>IF(A2341="","",IF(COUNTIF(Month_Engine!B:B,TRIM(J2341))&gt;0,"OK","Missing"))</f>
        <v/>
      </c>
      <c r="F2341" s="146" t="str">
        <f t="shared" si="223"/>
        <v/>
      </c>
      <c r="G2341" s="146" t="str">
        <f t="shared" si="224"/>
        <v/>
      </c>
      <c r="H2341" s="150" t="str">
        <f t="shared" si="219"/>
        <v/>
      </c>
      <c r="I2341" s="432"/>
      <c r="S2341" s="146" t="str">
        <f t="shared" si="220"/>
        <v/>
      </c>
    </row>
    <row r="2342" spans="1:19" x14ac:dyDescent="0.45">
      <c r="A2342" s="144" t="str">
        <f t="shared" si="221"/>
        <v/>
      </c>
      <c r="B2342" s="143" t="str">
        <f t="shared" si="222"/>
        <v/>
      </c>
      <c r="C2342" s="143" t="str">
        <f>IF(A2342="","",IF(COUNTIF($B$2:B2341,B2342)&gt;0,"⚠ DUPLICATE","OK"))</f>
        <v/>
      </c>
      <c r="D2342" s="146" t="str">
        <f>IF($A2342="","",IF(ISNA(_xlfn.XLOOKUP(TRIM($A2342),MASTER_Workers!$B$2:$B$474,MASTER_Workers!$B$2:$B$600)),"Master Missing","OK"))</f>
        <v/>
      </c>
      <c r="E2342" s="146" t="str">
        <f>IF(A2342="","",IF(COUNTIF(Month_Engine!B:B,TRIM(J2342))&gt;0,"OK","Missing"))</f>
        <v/>
      </c>
      <c r="F2342" s="146" t="str">
        <f t="shared" si="223"/>
        <v/>
      </c>
      <c r="G2342" s="146" t="str">
        <f t="shared" si="224"/>
        <v/>
      </c>
      <c r="H2342" s="150" t="str">
        <f t="shared" si="219"/>
        <v/>
      </c>
      <c r="I2342" s="432"/>
      <c r="S2342" s="146" t="str">
        <f t="shared" si="220"/>
        <v/>
      </c>
    </row>
    <row r="2343" spans="1:19" x14ac:dyDescent="0.45">
      <c r="A2343" s="144" t="str">
        <f t="shared" si="221"/>
        <v/>
      </c>
      <c r="B2343" s="143" t="str">
        <f t="shared" si="222"/>
        <v/>
      </c>
      <c r="C2343" s="143" t="str">
        <f>IF(A2343="","",IF(COUNTIF($B$2:B2342,B2343)&gt;0,"⚠ DUPLICATE","OK"))</f>
        <v/>
      </c>
      <c r="D2343" s="146" t="str">
        <f>IF($A2343="","",IF(ISNA(_xlfn.XLOOKUP(TRIM($A2343),MASTER_Workers!$B$2:$B$474,MASTER_Workers!$B$2:$B$600)),"Master Missing","OK"))</f>
        <v/>
      </c>
      <c r="E2343" s="146" t="str">
        <f>IF(A2343="","",IF(COUNTIF(Month_Engine!B:B,TRIM(J2343))&gt;0,"OK","Missing"))</f>
        <v/>
      </c>
      <c r="F2343" s="146" t="str">
        <f t="shared" si="223"/>
        <v/>
      </c>
      <c r="G2343" s="146" t="str">
        <f t="shared" si="224"/>
        <v/>
      </c>
      <c r="H2343" s="150" t="str">
        <f t="shared" si="219"/>
        <v/>
      </c>
      <c r="I2343" s="432"/>
      <c r="S2343" s="146" t="str">
        <f t="shared" si="220"/>
        <v/>
      </c>
    </row>
    <row r="2344" spans="1:19" x14ac:dyDescent="0.45">
      <c r="A2344" s="144" t="str">
        <f t="shared" si="221"/>
        <v/>
      </c>
      <c r="B2344" s="143" t="str">
        <f t="shared" si="222"/>
        <v/>
      </c>
      <c r="C2344" s="143" t="str">
        <f>IF(A2344="","",IF(COUNTIF($B$2:B2343,B2344)&gt;0,"⚠ DUPLICATE","OK"))</f>
        <v/>
      </c>
      <c r="D2344" s="146" t="str">
        <f>IF($A2344="","",IF(ISNA(_xlfn.XLOOKUP(TRIM($A2344),MASTER_Workers!$B$2:$B$474,MASTER_Workers!$B$2:$B$600)),"Master Missing","OK"))</f>
        <v/>
      </c>
      <c r="E2344" s="146" t="str">
        <f>IF(A2344="","",IF(COUNTIF(Month_Engine!B:B,TRIM(J2344))&gt;0,"OK","Missing"))</f>
        <v/>
      </c>
      <c r="F2344" s="146" t="str">
        <f t="shared" si="223"/>
        <v/>
      </c>
      <c r="G2344" s="146" t="str">
        <f t="shared" si="224"/>
        <v/>
      </c>
      <c r="H2344" s="150" t="str">
        <f t="shared" si="219"/>
        <v/>
      </c>
      <c r="I2344" s="432"/>
      <c r="S2344" s="146" t="str">
        <f t="shared" si="220"/>
        <v/>
      </c>
    </row>
    <row r="2345" spans="1:19" x14ac:dyDescent="0.45">
      <c r="A2345" s="144" t="str">
        <f t="shared" si="221"/>
        <v/>
      </c>
      <c r="B2345" s="143" t="str">
        <f t="shared" si="222"/>
        <v/>
      </c>
      <c r="C2345" s="143" t="str">
        <f>IF(A2345="","",IF(COUNTIF($B$2:B2344,B2345)&gt;0,"⚠ DUPLICATE","OK"))</f>
        <v/>
      </c>
      <c r="D2345" s="146" t="str">
        <f>IF($A2345="","",IF(ISNA(_xlfn.XLOOKUP(TRIM($A2345),MASTER_Workers!$B$2:$B$474,MASTER_Workers!$B$2:$B$600)),"Master Missing","OK"))</f>
        <v/>
      </c>
      <c r="E2345" s="146" t="str">
        <f>IF(A2345="","",IF(COUNTIF(Month_Engine!B:B,TRIM(J2345))&gt;0,"OK","Missing"))</f>
        <v/>
      </c>
      <c r="F2345" s="146" t="str">
        <f t="shared" si="223"/>
        <v/>
      </c>
      <c r="G2345" s="146" t="str">
        <f t="shared" si="224"/>
        <v/>
      </c>
      <c r="H2345" s="150" t="str">
        <f t="shared" si="219"/>
        <v/>
      </c>
      <c r="I2345" s="432"/>
      <c r="S2345" s="146" t="str">
        <f t="shared" si="220"/>
        <v/>
      </c>
    </row>
    <row r="2346" spans="1:19" x14ac:dyDescent="0.45">
      <c r="A2346" s="144" t="str">
        <f t="shared" si="221"/>
        <v/>
      </c>
      <c r="B2346" s="143" t="str">
        <f t="shared" si="222"/>
        <v/>
      </c>
      <c r="C2346" s="143" t="str">
        <f>IF(A2346="","",IF(COUNTIF($B$2:B2345,B2346)&gt;0,"⚠ DUPLICATE","OK"))</f>
        <v/>
      </c>
      <c r="D2346" s="146" t="str">
        <f>IF($A2346="","",IF(ISNA(_xlfn.XLOOKUP(TRIM($A2346),MASTER_Workers!$B$2:$B$474,MASTER_Workers!$B$2:$B$600)),"Master Missing","OK"))</f>
        <v/>
      </c>
      <c r="E2346" s="146" t="str">
        <f>IF(A2346="","",IF(COUNTIF(Month_Engine!B:B,TRIM(J2346))&gt;0,"OK","Missing"))</f>
        <v/>
      </c>
      <c r="F2346" s="146" t="str">
        <f t="shared" si="223"/>
        <v/>
      </c>
      <c r="G2346" s="146" t="str">
        <f t="shared" si="224"/>
        <v/>
      </c>
      <c r="H2346" s="150" t="str">
        <f t="shared" si="219"/>
        <v/>
      </c>
      <c r="I2346" s="432"/>
      <c r="S2346" s="146" t="str">
        <f t="shared" si="220"/>
        <v/>
      </c>
    </row>
    <row r="2347" spans="1:19" x14ac:dyDescent="0.45">
      <c r="A2347" s="144" t="str">
        <f t="shared" si="221"/>
        <v/>
      </c>
      <c r="B2347" s="143" t="str">
        <f t="shared" si="222"/>
        <v/>
      </c>
      <c r="C2347" s="143" t="str">
        <f>IF(A2347="","",IF(COUNTIF($B$2:B2346,B2347)&gt;0,"⚠ DUPLICATE","OK"))</f>
        <v/>
      </c>
      <c r="D2347" s="146" t="str">
        <f>IF($A2347="","",IF(ISNA(_xlfn.XLOOKUP(TRIM($A2347),MASTER_Workers!$B$2:$B$474,MASTER_Workers!$B$2:$B$600)),"Master Missing","OK"))</f>
        <v/>
      </c>
      <c r="E2347" s="146" t="str">
        <f>IF(A2347="","",IF(COUNTIF(Month_Engine!B:B,TRIM(J2347))&gt;0,"OK","Missing"))</f>
        <v/>
      </c>
      <c r="F2347" s="146" t="str">
        <f t="shared" si="223"/>
        <v/>
      </c>
      <c r="G2347" s="146" t="str">
        <f t="shared" si="224"/>
        <v/>
      </c>
      <c r="H2347" s="150" t="str">
        <f t="shared" si="219"/>
        <v/>
      </c>
      <c r="I2347" s="432"/>
      <c r="S2347" s="146" t="str">
        <f t="shared" si="220"/>
        <v/>
      </c>
    </row>
    <row r="2348" spans="1:19" x14ac:dyDescent="0.45">
      <c r="A2348" s="144" t="str">
        <f t="shared" si="221"/>
        <v/>
      </c>
      <c r="B2348" s="143" t="str">
        <f t="shared" si="222"/>
        <v/>
      </c>
      <c r="C2348" s="143" t="str">
        <f>IF(A2348="","",IF(COUNTIF($B$2:B2347,B2348)&gt;0,"⚠ DUPLICATE","OK"))</f>
        <v/>
      </c>
      <c r="D2348" s="146" t="str">
        <f>IF($A2348="","",IF(ISNA(_xlfn.XLOOKUP(TRIM($A2348),MASTER_Workers!$B$2:$B$474,MASTER_Workers!$B$2:$B$600)),"Master Missing","OK"))</f>
        <v/>
      </c>
      <c r="E2348" s="146" t="str">
        <f>IF(A2348="","",IF(COUNTIF(Month_Engine!B:B,TRIM(J2348))&gt;0,"OK","Missing"))</f>
        <v/>
      </c>
      <c r="F2348" s="146" t="str">
        <f t="shared" si="223"/>
        <v/>
      </c>
      <c r="G2348" s="146" t="str">
        <f t="shared" si="224"/>
        <v/>
      </c>
      <c r="H2348" s="150" t="str">
        <f t="shared" si="219"/>
        <v/>
      </c>
      <c r="I2348" s="432"/>
      <c r="S2348" s="146" t="str">
        <f t="shared" si="220"/>
        <v/>
      </c>
    </row>
    <row r="2349" spans="1:19" x14ac:dyDescent="0.45">
      <c r="A2349" s="144" t="str">
        <f t="shared" si="221"/>
        <v/>
      </c>
      <c r="B2349" s="143" t="str">
        <f t="shared" si="222"/>
        <v/>
      </c>
      <c r="C2349" s="143" t="str">
        <f>IF(A2349="","",IF(COUNTIF($B$2:B2348,B2349)&gt;0,"⚠ DUPLICATE","OK"))</f>
        <v/>
      </c>
      <c r="D2349" s="146" t="str">
        <f>IF($A2349="","",IF(ISNA(_xlfn.XLOOKUP(TRIM($A2349),MASTER_Workers!$B$2:$B$474,MASTER_Workers!$B$2:$B$600)),"Master Missing","OK"))</f>
        <v/>
      </c>
      <c r="E2349" s="146" t="str">
        <f>IF(A2349="","",IF(COUNTIF(Month_Engine!B:B,TRIM(J2349))&gt;0,"OK","Missing"))</f>
        <v/>
      </c>
      <c r="F2349" s="146" t="str">
        <f t="shared" si="223"/>
        <v/>
      </c>
      <c r="G2349" s="146" t="str">
        <f t="shared" si="224"/>
        <v/>
      </c>
      <c r="H2349" s="150" t="str">
        <f t="shared" si="219"/>
        <v/>
      </c>
      <c r="I2349" s="432"/>
      <c r="S2349" s="146" t="str">
        <f t="shared" si="220"/>
        <v/>
      </c>
    </row>
    <row r="2350" spans="1:19" x14ac:dyDescent="0.45">
      <c r="A2350" s="144" t="str">
        <f t="shared" si="221"/>
        <v/>
      </c>
      <c r="B2350" s="143" t="str">
        <f t="shared" si="222"/>
        <v/>
      </c>
      <c r="C2350" s="143" t="str">
        <f>IF(A2350="","",IF(COUNTIF($B$2:B2349,B2350)&gt;0,"⚠ DUPLICATE","OK"))</f>
        <v/>
      </c>
      <c r="D2350" s="146" t="str">
        <f>IF($A2350="","",IF(ISNA(_xlfn.XLOOKUP(TRIM($A2350),MASTER_Workers!$B$2:$B$474,MASTER_Workers!$B$2:$B$600)),"Master Missing","OK"))</f>
        <v/>
      </c>
      <c r="E2350" s="146" t="str">
        <f>IF(A2350="","",IF(COUNTIF(Month_Engine!B:B,TRIM(J2350))&gt;0,"OK","Missing"))</f>
        <v/>
      </c>
      <c r="F2350" s="146" t="str">
        <f t="shared" si="223"/>
        <v/>
      </c>
      <c r="G2350" s="146" t="str">
        <f t="shared" si="224"/>
        <v/>
      </c>
      <c r="H2350" s="150" t="str">
        <f t="shared" si="219"/>
        <v/>
      </c>
      <c r="I2350" s="432"/>
      <c r="S2350" s="146" t="str">
        <f t="shared" si="220"/>
        <v/>
      </c>
    </row>
    <row r="2351" spans="1:19" x14ac:dyDescent="0.45">
      <c r="A2351" s="144" t="str">
        <f t="shared" si="221"/>
        <v/>
      </c>
      <c r="B2351" s="143" t="str">
        <f t="shared" si="222"/>
        <v/>
      </c>
      <c r="C2351" s="143" t="str">
        <f>IF(A2351="","",IF(COUNTIF($B$2:B2350,B2351)&gt;0,"⚠ DUPLICATE","OK"))</f>
        <v/>
      </c>
      <c r="D2351" s="146" t="str">
        <f>IF($A2351="","",IF(ISNA(_xlfn.XLOOKUP(TRIM($A2351),MASTER_Workers!$B$2:$B$474,MASTER_Workers!$B$2:$B$600)),"Master Missing","OK"))</f>
        <v/>
      </c>
      <c r="E2351" s="146" t="str">
        <f>IF(A2351="","",IF(COUNTIF(Month_Engine!B:B,TRIM(J2351))&gt;0,"OK","Missing"))</f>
        <v/>
      </c>
      <c r="F2351" s="146" t="str">
        <f t="shared" si="223"/>
        <v/>
      </c>
      <c r="G2351" s="146" t="str">
        <f t="shared" si="224"/>
        <v/>
      </c>
      <c r="H2351" s="150" t="str">
        <f t="shared" si="219"/>
        <v/>
      </c>
      <c r="I2351" s="432"/>
      <c r="S2351" s="146" t="str">
        <f t="shared" si="220"/>
        <v/>
      </c>
    </row>
    <row r="2352" spans="1:19" x14ac:dyDescent="0.45">
      <c r="A2352" s="144" t="str">
        <f t="shared" si="221"/>
        <v/>
      </c>
      <c r="B2352" s="143" t="str">
        <f t="shared" si="222"/>
        <v/>
      </c>
      <c r="C2352" s="143" t="str">
        <f>IF(A2352="","",IF(COUNTIF($B$2:B2351,B2352)&gt;0,"⚠ DUPLICATE","OK"))</f>
        <v/>
      </c>
      <c r="D2352" s="146" t="str">
        <f>IF($A2352="","",IF(ISNA(_xlfn.XLOOKUP(TRIM($A2352),MASTER_Workers!$B$2:$B$474,MASTER_Workers!$B$2:$B$600)),"Master Missing","OK"))</f>
        <v/>
      </c>
      <c r="E2352" s="146" t="str">
        <f>IF(A2352="","",IF(COUNTIF(Month_Engine!B:B,TRIM(J2352))&gt;0,"OK","Missing"))</f>
        <v/>
      </c>
      <c r="F2352" s="146" t="str">
        <f t="shared" si="223"/>
        <v/>
      </c>
      <c r="G2352" s="146" t="str">
        <f t="shared" si="224"/>
        <v/>
      </c>
      <c r="H2352" s="150" t="str">
        <f t="shared" si="219"/>
        <v/>
      </c>
      <c r="I2352" s="432"/>
      <c r="S2352" s="146" t="str">
        <f t="shared" si="220"/>
        <v/>
      </c>
    </row>
    <row r="2353" spans="1:19" x14ac:dyDescent="0.45">
      <c r="A2353" s="144" t="str">
        <f t="shared" si="221"/>
        <v/>
      </c>
      <c r="B2353" s="143" t="str">
        <f t="shared" si="222"/>
        <v/>
      </c>
      <c r="C2353" s="143" t="str">
        <f>IF(A2353="","",IF(COUNTIF($B$2:B2352,B2353)&gt;0,"⚠ DUPLICATE","OK"))</f>
        <v/>
      </c>
      <c r="D2353" s="146" t="str">
        <f>IF($A2353="","",IF(ISNA(_xlfn.XLOOKUP(TRIM($A2353),MASTER_Workers!$B$2:$B$474,MASTER_Workers!$B$2:$B$600)),"Master Missing","OK"))</f>
        <v/>
      </c>
      <c r="E2353" s="146" t="str">
        <f>IF(A2353="","",IF(COUNTIF(Month_Engine!B:B,TRIM(J2353))&gt;0,"OK","Missing"))</f>
        <v/>
      </c>
      <c r="F2353" s="146" t="str">
        <f t="shared" si="223"/>
        <v/>
      </c>
      <c r="G2353" s="146" t="str">
        <f t="shared" si="224"/>
        <v/>
      </c>
      <c r="H2353" s="150" t="str">
        <f t="shared" si="219"/>
        <v/>
      </c>
      <c r="I2353" s="432"/>
      <c r="S2353" s="146" t="str">
        <f t="shared" si="220"/>
        <v/>
      </c>
    </row>
    <row r="2354" spans="1:19" x14ac:dyDescent="0.45">
      <c r="A2354" s="144" t="str">
        <f t="shared" si="221"/>
        <v/>
      </c>
      <c r="B2354" s="143" t="str">
        <f t="shared" si="222"/>
        <v/>
      </c>
      <c r="C2354" s="143" t="str">
        <f>IF(A2354="","",IF(COUNTIF($B$2:B2353,B2354)&gt;0,"⚠ DUPLICATE","OK"))</f>
        <v/>
      </c>
      <c r="D2354" s="146" t="str">
        <f>IF($A2354="","",IF(ISNA(_xlfn.XLOOKUP(TRIM($A2354),MASTER_Workers!$B$2:$B$474,MASTER_Workers!$B$2:$B$600)),"Master Missing","OK"))</f>
        <v/>
      </c>
      <c r="E2354" s="146" t="str">
        <f>IF(A2354="","",IF(COUNTIF(Month_Engine!B:B,TRIM(J2354))&gt;0,"OK","Missing"))</f>
        <v/>
      </c>
      <c r="F2354" s="146" t="str">
        <f t="shared" si="223"/>
        <v/>
      </c>
      <c r="G2354" s="146" t="str">
        <f t="shared" si="224"/>
        <v/>
      </c>
      <c r="H2354" s="150" t="str">
        <f t="shared" si="219"/>
        <v/>
      </c>
      <c r="I2354" s="432"/>
      <c r="S2354" s="146" t="str">
        <f t="shared" si="220"/>
        <v/>
      </c>
    </row>
    <row r="2355" spans="1:19" x14ac:dyDescent="0.45">
      <c r="A2355" s="144" t="str">
        <f t="shared" si="221"/>
        <v/>
      </c>
      <c r="B2355" s="143" t="str">
        <f t="shared" si="222"/>
        <v/>
      </c>
      <c r="C2355" s="143" t="str">
        <f>IF(A2355="","",IF(COUNTIF($B$2:B2354,B2355)&gt;0,"⚠ DUPLICATE","OK"))</f>
        <v/>
      </c>
      <c r="D2355" s="146" t="str">
        <f>IF($A2355="","",IF(ISNA(_xlfn.XLOOKUP(TRIM($A2355),MASTER_Workers!$B$2:$B$474,MASTER_Workers!$B$2:$B$600)),"Master Missing","OK"))</f>
        <v/>
      </c>
      <c r="E2355" s="146" t="str">
        <f>IF(A2355="","",IF(COUNTIF(Month_Engine!B:B,TRIM(J2355))&gt;0,"OK","Missing"))</f>
        <v/>
      </c>
      <c r="F2355" s="146" t="str">
        <f t="shared" si="223"/>
        <v/>
      </c>
      <c r="G2355" s="146" t="str">
        <f t="shared" si="224"/>
        <v/>
      </c>
      <c r="H2355" s="150" t="str">
        <f t="shared" si="219"/>
        <v/>
      </c>
      <c r="I2355" s="432"/>
      <c r="S2355" s="146" t="str">
        <f t="shared" si="220"/>
        <v/>
      </c>
    </row>
    <row r="2356" spans="1:19" x14ac:dyDescent="0.45">
      <c r="A2356" s="144" t="str">
        <f t="shared" si="221"/>
        <v/>
      </c>
      <c r="B2356" s="143" t="str">
        <f t="shared" si="222"/>
        <v/>
      </c>
      <c r="C2356" s="143" t="str">
        <f>IF(A2356="","",IF(COUNTIF($B$2:B2355,B2356)&gt;0,"⚠ DUPLICATE","OK"))</f>
        <v/>
      </c>
      <c r="D2356" s="146" t="str">
        <f>IF($A2356="","",IF(ISNA(_xlfn.XLOOKUP(TRIM($A2356),MASTER_Workers!$B$2:$B$474,MASTER_Workers!$B$2:$B$600)),"Master Missing","OK"))</f>
        <v/>
      </c>
      <c r="E2356" s="146" t="str">
        <f>IF(A2356="","",IF(COUNTIF(Month_Engine!B:B,TRIM(J2356))&gt;0,"OK","Missing"))</f>
        <v/>
      </c>
      <c r="F2356" s="146" t="str">
        <f t="shared" si="223"/>
        <v/>
      </c>
      <c r="G2356" s="146" t="str">
        <f t="shared" si="224"/>
        <v/>
      </c>
      <c r="H2356" s="150" t="str">
        <f t="shared" si="219"/>
        <v/>
      </c>
      <c r="I2356" s="432"/>
      <c r="S2356" s="146" t="str">
        <f t="shared" si="220"/>
        <v/>
      </c>
    </row>
    <row r="2357" spans="1:19" x14ac:dyDescent="0.45">
      <c r="A2357" s="144" t="str">
        <f t="shared" si="221"/>
        <v/>
      </c>
      <c r="B2357" s="143" t="str">
        <f t="shared" si="222"/>
        <v/>
      </c>
      <c r="C2357" s="143" t="str">
        <f>IF(A2357="","",IF(COUNTIF($B$2:B2356,B2357)&gt;0,"⚠ DUPLICATE","OK"))</f>
        <v/>
      </c>
      <c r="D2357" s="146" t="str">
        <f>IF($A2357="","",IF(ISNA(_xlfn.XLOOKUP(TRIM($A2357),MASTER_Workers!$B$2:$B$474,MASTER_Workers!$B$2:$B$600)),"Master Missing","OK"))</f>
        <v/>
      </c>
      <c r="E2357" s="146" t="str">
        <f>IF(A2357="","",IF(COUNTIF(Month_Engine!B:B,TRIM(J2357))&gt;0,"OK","Missing"))</f>
        <v/>
      </c>
      <c r="F2357" s="146" t="str">
        <f t="shared" si="223"/>
        <v/>
      </c>
      <c r="G2357" s="146" t="str">
        <f t="shared" si="224"/>
        <v/>
      </c>
      <c r="H2357" s="150" t="str">
        <f t="shared" si="219"/>
        <v/>
      </c>
      <c r="I2357" s="432"/>
      <c r="S2357" s="146" t="str">
        <f t="shared" si="220"/>
        <v/>
      </c>
    </row>
    <row r="2358" spans="1:19" x14ac:dyDescent="0.45">
      <c r="A2358" s="144" t="str">
        <f t="shared" si="221"/>
        <v/>
      </c>
      <c r="B2358" s="143" t="str">
        <f t="shared" si="222"/>
        <v/>
      </c>
      <c r="C2358" s="143" t="str">
        <f>IF(A2358="","",IF(COUNTIF($B$2:B2357,B2358)&gt;0,"⚠ DUPLICATE","OK"))</f>
        <v/>
      </c>
      <c r="D2358" s="146" t="str">
        <f>IF($A2358="","",IF(ISNA(_xlfn.XLOOKUP(TRIM($A2358),MASTER_Workers!$B$2:$B$474,MASTER_Workers!$B$2:$B$600)),"Master Missing","OK"))</f>
        <v/>
      </c>
      <c r="E2358" s="146" t="str">
        <f>IF(A2358="","",IF(COUNTIF(Month_Engine!B:B,TRIM(J2358))&gt;0,"OK","Missing"))</f>
        <v/>
      </c>
      <c r="F2358" s="146" t="str">
        <f t="shared" si="223"/>
        <v/>
      </c>
      <c r="G2358" s="146" t="str">
        <f t="shared" si="224"/>
        <v/>
      </c>
      <c r="H2358" s="150" t="str">
        <f t="shared" si="219"/>
        <v/>
      </c>
      <c r="I2358" s="432"/>
      <c r="S2358" s="146" t="str">
        <f t="shared" si="220"/>
        <v/>
      </c>
    </row>
    <row r="2359" spans="1:19" x14ac:dyDescent="0.45">
      <c r="A2359" s="144" t="str">
        <f t="shared" si="221"/>
        <v/>
      </c>
      <c r="B2359" s="143" t="str">
        <f t="shared" si="222"/>
        <v/>
      </c>
      <c r="C2359" s="143" t="str">
        <f>IF(A2359="","",IF(COUNTIF($B$2:B2358,B2359)&gt;0,"⚠ DUPLICATE","OK"))</f>
        <v/>
      </c>
      <c r="D2359" s="146" t="str">
        <f>IF($A2359="","",IF(ISNA(_xlfn.XLOOKUP(TRIM($A2359),MASTER_Workers!$B$2:$B$474,MASTER_Workers!$B$2:$B$600)),"Master Missing","OK"))</f>
        <v/>
      </c>
      <c r="E2359" s="146" t="str">
        <f>IF(A2359="","",IF(COUNTIF(Month_Engine!B:B,TRIM(J2359))&gt;0,"OK","Missing"))</f>
        <v/>
      </c>
      <c r="F2359" s="146" t="str">
        <f t="shared" si="223"/>
        <v/>
      </c>
      <c r="G2359" s="146" t="str">
        <f t="shared" si="224"/>
        <v/>
      </c>
      <c r="H2359" s="150" t="str">
        <f t="shared" si="219"/>
        <v/>
      </c>
      <c r="I2359" s="432"/>
      <c r="S2359" s="146" t="str">
        <f t="shared" si="220"/>
        <v/>
      </c>
    </row>
    <row r="2360" spans="1:19" x14ac:dyDescent="0.45">
      <c r="A2360" s="144" t="str">
        <f t="shared" si="221"/>
        <v/>
      </c>
      <c r="B2360" s="143" t="str">
        <f t="shared" si="222"/>
        <v/>
      </c>
      <c r="C2360" s="143" t="str">
        <f>IF(A2360="","",IF(COUNTIF($B$2:B2359,B2360)&gt;0,"⚠ DUPLICATE","OK"))</f>
        <v/>
      </c>
      <c r="D2360" s="146" t="str">
        <f>IF($A2360="","",IF(ISNA(_xlfn.XLOOKUP(TRIM($A2360),MASTER_Workers!$B$2:$B$474,MASTER_Workers!$B$2:$B$600)),"Master Missing","OK"))</f>
        <v/>
      </c>
      <c r="E2360" s="146" t="str">
        <f>IF(A2360="","",IF(COUNTIF(Month_Engine!B:B,TRIM(J2360))&gt;0,"OK","Missing"))</f>
        <v/>
      </c>
      <c r="F2360" s="146" t="str">
        <f t="shared" si="223"/>
        <v/>
      </c>
      <c r="G2360" s="146" t="str">
        <f t="shared" si="224"/>
        <v/>
      </c>
      <c r="H2360" s="150" t="str">
        <f t="shared" si="219"/>
        <v/>
      </c>
      <c r="I2360" s="432"/>
      <c r="S2360" s="146" t="str">
        <f t="shared" si="220"/>
        <v/>
      </c>
    </row>
    <row r="2361" spans="1:19" x14ac:dyDescent="0.45">
      <c r="A2361" s="144" t="str">
        <f t="shared" si="221"/>
        <v/>
      </c>
      <c r="B2361" s="143" t="str">
        <f t="shared" si="222"/>
        <v/>
      </c>
      <c r="C2361" s="143" t="str">
        <f>IF(A2361="","",IF(COUNTIF($B$2:B2360,B2361)&gt;0,"⚠ DUPLICATE","OK"))</f>
        <v/>
      </c>
      <c r="D2361" s="146" t="str">
        <f>IF($A2361="","",IF(ISNA(_xlfn.XLOOKUP(TRIM($A2361),MASTER_Workers!$B$2:$B$474,MASTER_Workers!$B$2:$B$600)),"Master Missing","OK"))</f>
        <v/>
      </c>
      <c r="E2361" s="146" t="str">
        <f>IF(A2361="","",IF(COUNTIF(Month_Engine!B:B,TRIM(J2361))&gt;0,"OK","Missing"))</f>
        <v/>
      </c>
      <c r="F2361" s="146" t="str">
        <f t="shared" si="223"/>
        <v/>
      </c>
      <c r="G2361" s="146" t="str">
        <f t="shared" si="224"/>
        <v/>
      </c>
      <c r="H2361" s="150" t="str">
        <f t="shared" si="219"/>
        <v/>
      </c>
      <c r="I2361" s="432"/>
      <c r="S2361" s="146" t="str">
        <f t="shared" si="220"/>
        <v/>
      </c>
    </row>
    <row r="2362" spans="1:19" x14ac:dyDescent="0.45">
      <c r="A2362" s="144" t="str">
        <f t="shared" si="221"/>
        <v/>
      </c>
      <c r="B2362" s="143" t="str">
        <f t="shared" si="222"/>
        <v/>
      </c>
      <c r="C2362" s="143" t="str">
        <f>IF(A2362="","",IF(COUNTIF($B$2:B2361,B2362)&gt;0,"⚠ DUPLICATE","OK"))</f>
        <v/>
      </c>
      <c r="D2362" s="146" t="str">
        <f>IF($A2362="","",IF(ISNA(_xlfn.XLOOKUP(TRIM($A2362),MASTER_Workers!$B$2:$B$474,MASTER_Workers!$B$2:$B$600)),"Master Missing","OK"))</f>
        <v/>
      </c>
      <c r="E2362" s="146" t="str">
        <f>IF(A2362="","",IF(COUNTIF(Month_Engine!B:B,TRIM(J2362))&gt;0,"OK","Missing"))</f>
        <v/>
      </c>
      <c r="F2362" s="146" t="str">
        <f t="shared" si="223"/>
        <v/>
      </c>
      <c r="G2362" s="146" t="str">
        <f t="shared" si="224"/>
        <v/>
      </c>
      <c r="H2362" s="150" t="str">
        <f t="shared" si="219"/>
        <v/>
      </c>
      <c r="I2362" s="432"/>
      <c r="S2362" s="146" t="str">
        <f t="shared" si="220"/>
        <v/>
      </c>
    </row>
    <row r="2363" spans="1:19" x14ac:dyDescent="0.45">
      <c r="A2363" s="144" t="str">
        <f t="shared" si="221"/>
        <v/>
      </c>
      <c r="B2363" s="143" t="str">
        <f t="shared" si="222"/>
        <v/>
      </c>
      <c r="C2363" s="143" t="str">
        <f>IF(A2363="","",IF(COUNTIF($B$2:B2362,B2363)&gt;0,"⚠ DUPLICATE","OK"))</f>
        <v/>
      </c>
      <c r="D2363" s="146" t="str">
        <f>IF($A2363="","",IF(ISNA(_xlfn.XLOOKUP(TRIM($A2363),MASTER_Workers!$B$2:$B$474,MASTER_Workers!$B$2:$B$600)),"Master Missing","OK"))</f>
        <v/>
      </c>
      <c r="E2363" s="146" t="str">
        <f>IF(A2363="","",IF(COUNTIF(Month_Engine!B:B,TRIM(J2363))&gt;0,"OK","Missing"))</f>
        <v/>
      </c>
      <c r="F2363" s="146" t="str">
        <f t="shared" si="223"/>
        <v/>
      </c>
      <c r="G2363" s="146" t="str">
        <f t="shared" si="224"/>
        <v/>
      </c>
      <c r="H2363" s="150" t="str">
        <f t="shared" si="219"/>
        <v/>
      </c>
      <c r="I2363" s="432"/>
      <c r="S2363" s="146" t="str">
        <f t="shared" si="220"/>
        <v/>
      </c>
    </row>
    <row r="2364" spans="1:19" x14ac:dyDescent="0.45">
      <c r="A2364" s="144" t="str">
        <f t="shared" si="221"/>
        <v/>
      </c>
      <c r="B2364" s="143" t="str">
        <f t="shared" si="222"/>
        <v/>
      </c>
      <c r="C2364" s="143" t="str">
        <f>IF(A2364="","",IF(COUNTIF($B$2:B2363,B2364)&gt;0,"⚠ DUPLICATE","OK"))</f>
        <v/>
      </c>
      <c r="D2364" s="146" t="str">
        <f>IF($A2364="","",IF(ISNA(_xlfn.XLOOKUP(TRIM($A2364),MASTER_Workers!$B$2:$B$474,MASTER_Workers!$B$2:$B$600)),"Master Missing","OK"))</f>
        <v/>
      </c>
      <c r="E2364" s="146" t="str">
        <f>IF(A2364="","",IF(COUNTIF(Month_Engine!B:B,TRIM(J2364))&gt;0,"OK","Missing"))</f>
        <v/>
      </c>
      <c r="F2364" s="146" t="str">
        <f t="shared" si="223"/>
        <v/>
      </c>
      <c r="G2364" s="146" t="str">
        <f t="shared" si="224"/>
        <v/>
      </c>
      <c r="H2364" s="150" t="str">
        <f t="shared" si="219"/>
        <v/>
      </c>
      <c r="I2364" s="432"/>
      <c r="S2364" s="146" t="str">
        <f t="shared" si="220"/>
        <v/>
      </c>
    </row>
    <row r="2365" spans="1:19" x14ac:dyDescent="0.45">
      <c r="A2365" s="144" t="str">
        <f t="shared" si="221"/>
        <v/>
      </c>
      <c r="B2365" s="143" t="str">
        <f t="shared" si="222"/>
        <v/>
      </c>
      <c r="C2365" s="143" t="str">
        <f>IF(A2365="","",IF(COUNTIF($B$2:B2364,B2365)&gt;0,"⚠ DUPLICATE","OK"))</f>
        <v/>
      </c>
      <c r="D2365" s="146" t="str">
        <f>IF($A2365="","",IF(ISNA(_xlfn.XLOOKUP(TRIM($A2365),MASTER_Workers!$B$2:$B$474,MASTER_Workers!$B$2:$B$600)),"Master Missing","OK"))</f>
        <v/>
      </c>
      <c r="E2365" s="146" t="str">
        <f>IF(A2365="","",IF(COUNTIF(Month_Engine!B:B,TRIM(J2365))&gt;0,"OK","Missing"))</f>
        <v/>
      </c>
      <c r="F2365" s="146" t="str">
        <f t="shared" si="223"/>
        <v/>
      </c>
      <c r="G2365" s="146" t="str">
        <f t="shared" si="224"/>
        <v/>
      </c>
      <c r="H2365" s="150" t="str">
        <f t="shared" si="219"/>
        <v/>
      </c>
      <c r="I2365" s="432"/>
      <c r="S2365" s="146" t="str">
        <f t="shared" si="220"/>
        <v/>
      </c>
    </row>
    <row r="2366" spans="1:19" x14ac:dyDescent="0.45">
      <c r="A2366" s="144" t="str">
        <f t="shared" si="221"/>
        <v/>
      </c>
      <c r="B2366" s="143" t="str">
        <f t="shared" si="222"/>
        <v/>
      </c>
      <c r="C2366" s="143" t="str">
        <f>IF(A2366="","",IF(COUNTIF($B$2:B2365,B2366)&gt;0,"⚠ DUPLICATE","OK"))</f>
        <v/>
      </c>
      <c r="D2366" s="146" t="str">
        <f>IF($A2366="","",IF(ISNA(_xlfn.XLOOKUP(TRIM($A2366),MASTER_Workers!$B$2:$B$474,MASTER_Workers!$B$2:$B$600)),"Master Missing","OK"))</f>
        <v/>
      </c>
      <c r="E2366" s="146" t="str">
        <f>IF(A2366="","",IF(COUNTIF(Month_Engine!B:B,TRIM(J2366))&gt;0,"OK","Missing"))</f>
        <v/>
      </c>
      <c r="F2366" s="146" t="str">
        <f t="shared" si="223"/>
        <v/>
      </c>
      <c r="G2366" s="146" t="str">
        <f t="shared" si="224"/>
        <v/>
      </c>
      <c r="H2366" s="150" t="str">
        <f t="shared" si="219"/>
        <v/>
      </c>
      <c r="I2366" s="432"/>
      <c r="S2366" s="146" t="str">
        <f t="shared" si="220"/>
        <v/>
      </c>
    </row>
    <row r="2367" spans="1:19" x14ac:dyDescent="0.45">
      <c r="A2367" s="144" t="str">
        <f t="shared" si="221"/>
        <v/>
      </c>
      <c r="B2367" s="143" t="str">
        <f t="shared" si="222"/>
        <v/>
      </c>
      <c r="C2367" s="143" t="str">
        <f>IF(A2367="","",IF(COUNTIF($B$2:B2366,B2367)&gt;0,"⚠ DUPLICATE","OK"))</f>
        <v/>
      </c>
      <c r="D2367" s="146" t="str">
        <f>IF($A2367="","",IF(ISNA(_xlfn.XLOOKUP(TRIM($A2367),MASTER_Workers!$B$2:$B$474,MASTER_Workers!$B$2:$B$600)),"Master Missing","OK"))</f>
        <v/>
      </c>
      <c r="E2367" s="146" t="str">
        <f>IF(A2367="","",IF(COUNTIF(Month_Engine!B:B,TRIM(J2367))&gt;0,"OK","Missing"))</f>
        <v/>
      </c>
      <c r="F2367" s="146" t="str">
        <f t="shared" si="223"/>
        <v/>
      </c>
      <c r="G2367" s="146" t="str">
        <f t="shared" si="224"/>
        <v/>
      </c>
      <c r="H2367" s="150" t="str">
        <f t="shared" si="219"/>
        <v/>
      </c>
      <c r="I2367" s="432"/>
      <c r="S2367" s="146" t="str">
        <f t="shared" si="220"/>
        <v/>
      </c>
    </row>
    <row r="2368" spans="1:19" x14ac:dyDescent="0.45">
      <c r="A2368" s="144" t="str">
        <f t="shared" si="221"/>
        <v/>
      </c>
      <c r="B2368" s="143" t="str">
        <f t="shared" si="222"/>
        <v/>
      </c>
      <c r="C2368" s="143" t="str">
        <f>IF(A2368="","",IF(COUNTIF($B$2:B2367,B2368)&gt;0,"⚠ DUPLICATE","OK"))</f>
        <v/>
      </c>
      <c r="D2368" s="146" t="str">
        <f>IF($A2368="","",IF(ISNA(_xlfn.XLOOKUP(TRIM($A2368),MASTER_Workers!$B$2:$B$474,MASTER_Workers!$B$2:$B$600)),"Master Missing","OK"))</f>
        <v/>
      </c>
      <c r="E2368" s="146" t="str">
        <f>IF(A2368="","",IF(COUNTIF(Month_Engine!B:B,TRIM(J2368))&gt;0,"OK","Missing"))</f>
        <v/>
      </c>
      <c r="F2368" s="146" t="str">
        <f t="shared" si="223"/>
        <v/>
      </c>
      <c r="G2368" s="146" t="str">
        <f t="shared" si="224"/>
        <v/>
      </c>
      <c r="H2368" s="150" t="str">
        <f t="shared" si="219"/>
        <v/>
      </c>
      <c r="I2368" s="432"/>
      <c r="S2368" s="146" t="str">
        <f t="shared" si="220"/>
        <v/>
      </c>
    </row>
    <row r="2369" spans="1:19" x14ac:dyDescent="0.45">
      <c r="A2369" s="144" t="str">
        <f t="shared" si="221"/>
        <v/>
      </c>
      <c r="B2369" s="143" t="str">
        <f t="shared" si="222"/>
        <v/>
      </c>
      <c r="C2369" s="143" t="str">
        <f>IF(A2369="","",IF(COUNTIF($B$2:B2368,B2369)&gt;0,"⚠ DUPLICATE","OK"))</f>
        <v/>
      </c>
      <c r="D2369" s="146" t="str">
        <f>IF($A2369="","",IF(ISNA(_xlfn.XLOOKUP(TRIM($A2369),MASTER_Workers!$B$2:$B$474,MASTER_Workers!$B$2:$B$600)),"Master Missing","OK"))</f>
        <v/>
      </c>
      <c r="E2369" s="146" t="str">
        <f>IF(A2369="","",IF(COUNTIF(Month_Engine!B:B,TRIM(J2369))&gt;0,"OK","Missing"))</f>
        <v/>
      </c>
      <c r="F2369" s="146" t="str">
        <f t="shared" si="223"/>
        <v/>
      </c>
      <c r="G2369" s="146" t="str">
        <f t="shared" si="224"/>
        <v/>
      </c>
      <c r="H2369" s="150" t="str">
        <f t="shared" si="219"/>
        <v/>
      </c>
      <c r="I2369" s="432"/>
      <c r="S2369" s="146" t="str">
        <f t="shared" si="220"/>
        <v/>
      </c>
    </row>
    <row r="2370" spans="1:19" x14ac:dyDescent="0.45">
      <c r="A2370" s="144" t="str">
        <f t="shared" si="221"/>
        <v/>
      </c>
      <c r="B2370" s="143" t="str">
        <f t="shared" si="222"/>
        <v/>
      </c>
      <c r="C2370" s="143" t="str">
        <f>IF(A2370="","",IF(COUNTIF($B$2:B2369,B2370)&gt;0,"⚠ DUPLICATE","OK"))</f>
        <v/>
      </c>
      <c r="D2370" s="146" t="str">
        <f>IF($A2370="","",IF(ISNA(_xlfn.XLOOKUP(TRIM($A2370),MASTER_Workers!$B$2:$B$474,MASTER_Workers!$B$2:$B$600)),"Master Missing","OK"))</f>
        <v/>
      </c>
      <c r="E2370" s="146" t="str">
        <f>IF(A2370="","",IF(COUNTIF(Month_Engine!B:B,TRIM(J2370))&gt;0,"OK","Missing"))</f>
        <v/>
      </c>
      <c r="F2370" s="146" t="str">
        <f t="shared" si="223"/>
        <v/>
      </c>
      <c r="G2370" s="146" t="str">
        <f t="shared" si="224"/>
        <v/>
      </c>
      <c r="H2370" s="150" t="str">
        <f t="shared" si="219"/>
        <v/>
      </c>
      <c r="I2370" s="432"/>
      <c r="S2370" s="146" t="str">
        <f t="shared" si="220"/>
        <v/>
      </c>
    </row>
    <row r="2371" spans="1:19" x14ac:dyDescent="0.45">
      <c r="A2371" s="144" t="str">
        <f t="shared" si="221"/>
        <v/>
      </c>
      <c r="B2371" s="143" t="str">
        <f t="shared" si="222"/>
        <v/>
      </c>
      <c r="C2371" s="143" t="str">
        <f>IF(A2371="","",IF(COUNTIF($B$2:B2370,B2371)&gt;0,"⚠ DUPLICATE","OK"))</f>
        <v/>
      </c>
      <c r="D2371" s="146" t="str">
        <f>IF($A2371="","",IF(ISNA(_xlfn.XLOOKUP(TRIM($A2371),MASTER_Workers!$B$2:$B$474,MASTER_Workers!$B$2:$B$600)),"Master Missing","OK"))</f>
        <v/>
      </c>
      <c r="E2371" s="146" t="str">
        <f>IF(A2371="","",IF(COUNTIF(Month_Engine!B:B,TRIM(J2371))&gt;0,"OK","Missing"))</f>
        <v/>
      </c>
      <c r="F2371" s="146" t="str">
        <f t="shared" si="223"/>
        <v/>
      </c>
      <c r="G2371" s="146" t="str">
        <f t="shared" si="224"/>
        <v/>
      </c>
      <c r="H2371" s="150" t="str">
        <f t="shared" si="219"/>
        <v/>
      </c>
      <c r="I2371" s="432"/>
      <c r="S2371" s="146" t="str">
        <f t="shared" si="220"/>
        <v/>
      </c>
    </row>
    <row r="2372" spans="1:19" x14ac:dyDescent="0.45">
      <c r="A2372" s="144" t="str">
        <f t="shared" si="221"/>
        <v/>
      </c>
      <c r="B2372" s="143" t="str">
        <f t="shared" si="222"/>
        <v/>
      </c>
      <c r="C2372" s="143" t="str">
        <f>IF(A2372="","",IF(COUNTIF($B$2:B2371,B2372)&gt;0,"⚠ DUPLICATE","OK"))</f>
        <v/>
      </c>
      <c r="D2372" s="146" t="str">
        <f>IF($A2372="","",IF(ISNA(_xlfn.XLOOKUP(TRIM($A2372),MASTER_Workers!$B$2:$B$474,MASTER_Workers!$B$2:$B$600)),"Master Missing","OK"))</f>
        <v/>
      </c>
      <c r="E2372" s="146" t="str">
        <f>IF(A2372="","",IF(COUNTIF(Month_Engine!B:B,TRIM(J2372))&gt;0,"OK","Missing"))</f>
        <v/>
      </c>
      <c r="F2372" s="146" t="str">
        <f t="shared" si="223"/>
        <v/>
      </c>
      <c r="G2372" s="146" t="str">
        <f t="shared" si="224"/>
        <v/>
      </c>
      <c r="H2372" s="150" t="str">
        <f t="shared" ref="H2372:H2435" si="225">IF(A2372="","",IF(AND(C2372="OK",D2372="OK",E2372="OK",F2372=DAY(EOMONTH(I2372,0))),"OK","Mismatch"))</f>
        <v/>
      </c>
      <c r="I2372" s="432"/>
      <c r="S2372" s="146" t="str">
        <f t="shared" ref="S2372:S2435" si="226">IF(LEFT(A2372,6)="SV2PCO","Worker-SV2",
IF(LEFT(A2372,5)="SV2ST","Staff-SV2",
IF(LEFT(A2372,4)="SV2P","Worker-Com-SV2",
IF(LEFT(A2372,5)="SK1ST","Staff-1",
IF(LEFT(A2372,5)="SK3ST","Staff-3",
IF(LEFT(A2372,5)="SK1CW","Worker-1",
IF(LEFT(A2372,5)="SK3CW","Worker-3",
IF(LEFT(A2372,5)="SK1WK","Worker-Com-1",
IF(LEFT(A2372,5)="SK3WK","Worker-Com-3","")))))))))</f>
        <v/>
      </c>
    </row>
    <row r="2373" spans="1:19" x14ac:dyDescent="0.45">
      <c r="A2373" s="144" t="str">
        <f t="shared" ref="A2373:A2436" si="227">IF(J2373="","",TRIM(J2373))</f>
        <v/>
      </c>
      <c r="B2373" s="143" t="str">
        <f t="shared" ref="B2373:B2436" si="228">IF(A2373="","",TEXT(I2373,"MMMYYYY")&amp;"_"&amp;TRIM(J2373))</f>
        <v/>
      </c>
      <c r="C2373" s="143" t="str">
        <f>IF(A2373="","",IF(COUNTIF($B$2:B2372,B2373)&gt;0,"⚠ DUPLICATE","OK"))</f>
        <v/>
      </c>
      <c r="D2373" s="146" t="str">
        <f>IF($A2373="","",IF(ISNA(_xlfn.XLOOKUP(TRIM($A2373),MASTER_Workers!$B$2:$B$474,MASTER_Workers!$B$2:$B$600)),"Master Missing","OK"))</f>
        <v/>
      </c>
      <c r="E2373" s="146" t="str">
        <f>IF(A2373="","",IF(COUNTIF(Month_Engine!B:B,TRIM(J2373))&gt;0,"OK","Missing"))</f>
        <v/>
      </c>
      <c r="F2373" s="146" t="str">
        <f t="shared" ref="F2373:F2436" si="229">IF(A2373="","",SUM(L2373:Q2373))</f>
        <v/>
      </c>
      <c r="G2373" s="146" t="str">
        <f t="shared" si="224"/>
        <v/>
      </c>
      <c r="H2373" s="150" t="str">
        <f t="shared" si="225"/>
        <v/>
      </c>
      <c r="I2373" s="432"/>
      <c r="S2373" s="146" t="str">
        <f t="shared" si="226"/>
        <v/>
      </c>
    </row>
    <row r="2374" spans="1:19" x14ac:dyDescent="0.45">
      <c r="A2374" s="144" t="str">
        <f t="shared" si="227"/>
        <v/>
      </c>
      <c r="B2374" s="143" t="str">
        <f t="shared" si="228"/>
        <v/>
      </c>
      <c r="C2374" s="143" t="str">
        <f>IF(A2374="","",IF(COUNTIF($B$2:B2373,B2374)&gt;0,"⚠ DUPLICATE","OK"))</f>
        <v/>
      </c>
      <c r="D2374" s="146" t="str">
        <f>IF($A2374="","",IF(ISNA(_xlfn.XLOOKUP(TRIM($A2374),MASTER_Workers!$B$2:$B$474,MASTER_Workers!$B$2:$B$600)),"Master Missing","OK"))</f>
        <v/>
      </c>
      <c r="E2374" s="146" t="str">
        <f>IF(A2374="","",IF(COUNTIF(Month_Engine!B:B,TRIM(J2374))&gt;0,"OK","Missing"))</f>
        <v/>
      </c>
      <c r="F2374" s="146" t="str">
        <f t="shared" si="229"/>
        <v/>
      </c>
      <c r="G2374" s="146" t="str">
        <f t="shared" si="224"/>
        <v/>
      </c>
      <c r="H2374" s="150" t="str">
        <f t="shared" si="225"/>
        <v/>
      </c>
      <c r="I2374" s="432"/>
      <c r="S2374" s="146" t="str">
        <f t="shared" si="226"/>
        <v/>
      </c>
    </row>
    <row r="2375" spans="1:19" x14ac:dyDescent="0.45">
      <c r="A2375" s="144" t="str">
        <f t="shared" si="227"/>
        <v/>
      </c>
      <c r="B2375" s="143" t="str">
        <f t="shared" si="228"/>
        <v/>
      </c>
      <c r="C2375" s="143" t="str">
        <f>IF(A2375="","",IF(COUNTIF($B$2:B2374,B2375)&gt;0,"⚠ DUPLICATE","OK"))</f>
        <v/>
      </c>
      <c r="D2375" s="146" t="str">
        <f>IF($A2375="","",IF(ISNA(_xlfn.XLOOKUP(TRIM($A2375),MASTER_Workers!$B$2:$B$474,MASTER_Workers!$B$2:$B$600)),"Master Missing","OK"))</f>
        <v/>
      </c>
      <c r="E2375" s="146" t="str">
        <f>IF(A2375="","",IF(COUNTIF(Month_Engine!B:B,TRIM(J2375))&gt;0,"OK","Missing"))</f>
        <v/>
      </c>
      <c r="F2375" s="146" t="str">
        <f t="shared" si="229"/>
        <v/>
      </c>
      <c r="G2375" s="146" t="str">
        <f t="shared" si="224"/>
        <v/>
      </c>
      <c r="H2375" s="150" t="str">
        <f t="shared" si="225"/>
        <v/>
      </c>
      <c r="I2375" s="432"/>
      <c r="S2375" s="146" t="str">
        <f t="shared" si="226"/>
        <v/>
      </c>
    </row>
    <row r="2376" spans="1:19" x14ac:dyDescent="0.45">
      <c r="A2376" s="144" t="str">
        <f t="shared" si="227"/>
        <v/>
      </c>
      <c r="B2376" s="143" t="str">
        <f t="shared" si="228"/>
        <v/>
      </c>
      <c r="C2376" s="143" t="str">
        <f>IF(A2376="","",IF(COUNTIF($B$2:B2375,B2376)&gt;0,"⚠ DUPLICATE","OK"))</f>
        <v/>
      </c>
      <c r="D2376" s="146" t="str">
        <f>IF($A2376="","",IF(ISNA(_xlfn.XLOOKUP(TRIM($A2376),MASTER_Workers!$B$2:$B$474,MASTER_Workers!$B$2:$B$600)),"Master Missing","OK"))</f>
        <v/>
      </c>
      <c r="E2376" s="146" t="str">
        <f>IF(A2376="","",IF(COUNTIF(Month_Engine!B:B,TRIM(J2376))&gt;0,"OK","Missing"))</f>
        <v/>
      </c>
      <c r="F2376" s="146" t="str">
        <f t="shared" si="229"/>
        <v/>
      </c>
      <c r="G2376" s="146" t="str">
        <f t="shared" si="224"/>
        <v/>
      </c>
      <c r="H2376" s="150" t="str">
        <f t="shared" si="225"/>
        <v/>
      </c>
      <c r="I2376" s="432"/>
      <c r="S2376" s="146" t="str">
        <f t="shared" si="226"/>
        <v/>
      </c>
    </row>
    <row r="2377" spans="1:19" x14ac:dyDescent="0.45">
      <c r="A2377" s="144" t="str">
        <f t="shared" si="227"/>
        <v/>
      </c>
      <c r="B2377" s="143" t="str">
        <f t="shared" si="228"/>
        <v/>
      </c>
      <c r="C2377" s="143" t="str">
        <f>IF(A2377="","",IF(COUNTIF($B$2:B2376,B2377)&gt;0,"⚠ DUPLICATE","OK"))</f>
        <v/>
      </c>
      <c r="D2377" s="146" t="str">
        <f>IF($A2377="","",IF(ISNA(_xlfn.XLOOKUP(TRIM($A2377),MASTER_Workers!$B$2:$B$474,MASTER_Workers!$B$2:$B$600)),"Master Missing","OK"))</f>
        <v/>
      </c>
      <c r="E2377" s="146" t="str">
        <f>IF(A2377="","",IF(COUNTIF(Month_Engine!B:B,TRIM(J2377))&gt;0,"OK","Missing"))</f>
        <v/>
      </c>
      <c r="F2377" s="146" t="str">
        <f t="shared" si="229"/>
        <v/>
      </c>
      <c r="G2377" s="146" t="str">
        <f t="shared" si="224"/>
        <v/>
      </c>
      <c r="H2377" s="150" t="str">
        <f t="shared" si="225"/>
        <v/>
      </c>
      <c r="I2377" s="432"/>
      <c r="S2377" s="146" t="str">
        <f t="shared" si="226"/>
        <v/>
      </c>
    </row>
    <row r="2378" spans="1:19" x14ac:dyDescent="0.45">
      <c r="A2378" s="144" t="str">
        <f t="shared" si="227"/>
        <v/>
      </c>
      <c r="B2378" s="143" t="str">
        <f t="shared" si="228"/>
        <v/>
      </c>
      <c r="C2378" s="143" t="str">
        <f>IF(A2378="","",IF(COUNTIF($B$2:B2377,B2378)&gt;0,"⚠ DUPLICATE","OK"))</f>
        <v/>
      </c>
      <c r="D2378" s="146" t="str">
        <f>IF($A2378="","",IF(ISNA(_xlfn.XLOOKUP(TRIM($A2378),MASTER_Workers!$B$2:$B$474,MASTER_Workers!$B$2:$B$600)),"Master Missing","OK"))</f>
        <v/>
      </c>
      <c r="E2378" s="146" t="str">
        <f>IF(A2378="","",IF(COUNTIF(Month_Engine!B:B,TRIM(J2378))&gt;0,"OK","Missing"))</f>
        <v/>
      </c>
      <c r="F2378" s="146" t="str">
        <f t="shared" si="229"/>
        <v/>
      </c>
      <c r="G2378" s="146" t="str">
        <f t="shared" si="224"/>
        <v/>
      </c>
      <c r="H2378" s="150" t="str">
        <f t="shared" si="225"/>
        <v/>
      </c>
      <c r="I2378" s="432"/>
      <c r="S2378" s="146" t="str">
        <f t="shared" si="226"/>
        <v/>
      </c>
    </row>
    <row r="2379" spans="1:19" x14ac:dyDescent="0.45">
      <c r="A2379" s="144" t="str">
        <f t="shared" si="227"/>
        <v/>
      </c>
      <c r="B2379" s="143" t="str">
        <f t="shared" si="228"/>
        <v/>
      </c>
      <c r="C2379" s="143" t="str">
        <f>IF(A2379="","",IF(COUNTIF($B$2:B2378,B2379)&gt;0,"⚠ DUPLICATE","OK"))</f>
        <v/>
      </c>
      <c r="D2379" s="146" t="str">
        <f>IF($A2379="","",IF(ISNA(_xlfn.XLOOKUP(TRIM($A2379),MASTER_Workers!$B$2:$B$474,MASTER_Workers!$B$2:$B$600)),"Master Missing","OK"))</f>
        <v/>
      </c>
      <c r="E2379" s="146" t="str">
        <f>IF(A2379="","",IF(COUNTIF(Month_Engine!B:B,TRIM(J2379))&gt;0,"OK","Missing"))</f>
        <v/>
      </c>
      <c r="F2379" s="146" t="str">
        <f t="shared" si="229"/>
        <v/>
      </c>
      <c r="G2379" s="146" t="str">
        <f t="shared" si="224"/>
        <v/>
      </c>
      <c r="H2379" s="150" t="str">
        <f t="shared" si="225"/>
        <v/>
      </c>
      <c r="I2379" s="432"/>
      <c r="S2379" s="146" t="str">
        <f t="shared" si="226"/>
        <v/>
      </c>
    </row>
    <row r="2380" spans="1:19" x14ac:dyDescent="0.45">
      <c r="A2380" s="144" t="str">
        <f t="shared" si="227"/>
        <v/>
      </c>
      <c r="B2380" s="143" t="str">
        <f t="shared" si="228"/>
        <v/>
      </c>
      <c r="C2380" s="143" t="str">
        <f>IF(A2380="","",IF(COUNTIF($B$2:B2379,B2380)&gt;0,"⚠ DUPLICATE","OK"))</f>
        <v/>
      </c>
      <c r="D2380" s="146" t="str">
        <f>IF($A2380="","",IF(ISNA(_xlfn.XLOOKUP(TRIM($A2380),MASTER_Workers!$B$2:$B$474,MASTER_Workers!$B$2:$B$600)),"Master Missing","OK"))</f>
        <v/>
      </c>
      <c r="E2380" s="146" t="str">
        <f>IF(A2380="","",IF(COUNTIF(Month_Engine!B:B,TRIM(J2380))&gt;0,"OK","Missing"))</f>
        <v/>
      </c>
      <c r="F2380" s="146" t="str">
        <f t="shared" si="229"/>
        <v/>
      </c>
      <c r="G2380" s="146" t="str">
        <f t="shared" ref="G2380:G2443" si="230">IF(A2380="","",L2380+O2380+P2380+R2380+IF(OR(LEFT(TRIM(J2380),9)="SK1WK0101",ISNUMBER(SEARCH("Staff",S2380))),N2380,0))</f>
        <v/>
      </c>
      <c r="H2380" s="150" t="str">
        <f t="shared" si="225"/>
        <v/>
      </c>
      <c r="I2380" s="432"/>
      <c r="S2380" s="146" t="str">
        <f t="shared" si="226"/>
        <v/>
      </c>
    </row>
    <row r="2381" spans="1:19" x14ac:dyDescent="0.45">
      <c r="A2381" s="144" t="str">
        <f t="shared" si="227"/>
        <v/>
      </c>
      <c r="B2381" s="143" t="str">
        <f t="shared" si="228"/>
        <v/>
      </c>
      <c r="C2381" s="143" t="str">
        <f>IF(A2381="","",IF(COUNTIF($B$2:B2380,B2381)&gt;0,"⚠ DUPLICATE","OK"))</f>
        <v/>
      </c>
      <c r="D2381" s="146" t="str">
        <f>IF($A2381="","",IF(ISNA(_xlfn.XLOOKUP(TRIM($A2381),MASTER_Workers!$B$2:$B$474,MASTER_Workers!$B$2:$B$600)),"Master Missing","OK"))</f>
        <v/>
      </c>
      <c r="E2381" s="146" t="str">
        <f>IF(A2381="","",IF(COUNTIF(Month_Engine!B:B,TRIM(J2381))&gt;0,"OK","Missing"))</f>
        <v/>
      </c>
      <c r="F2381" s="146" t="str">
        <f t="shared" si="229"/>
        <v/>
      </c>
      <c r="G2381" s="146" t="str">
        <f t="shared" si="230"/>
        <v/>
      </c>
      <c r="H2381" s="150" t="str">
        <f t="shared" si="225"/>
        <v/>
      </c>
      <c r="I2381" s="432"/>
      <c r="S2381" s="146" t="str">
        <f t="shared" si="226"/>
        <v/>
      </c>
    </row>
    <row r="2382" spans="1:19" x14ac:dyDescent="0.45">
      <c r="A2382" s="144" t="str">
        <f t="shared" si="227"/>
        <v/>
      </c>
      <c r="B2382" s="143" t="str">
        <f t="shared" si="228"/>
        <v/>
      </c>
      <c r="C2382" s="143" t="str">
        <f>IF(A2382="","",IF(COUNTIF($B$2:B2381,B2382)&gt;0,"⚠ DUPLICATE","OK"))</f>
        <v/>
      </c>
      <c r="D2382" s="146" t="str">
        <f>IF($A2382="","",IF(ISNA(_xlfn.XLOOKUP(TRIM($A2382),MASTER_Workers!$B$2:$B$474,MASTER_Workers!$B$2:$B$600)),"Master Missing","OK"))</f>
        <v/>
      </c>
      <c r="E2382" s="146" t="str">
        <f>IF(A2382="","",IF(COUNTIF(Month_Engine!B:B,TRIM(J2382))&gt;0,"OK","Missing"))</f>
        <v/>
      </c>
      <c r="F2382" s="146" t="str">
        <f t="shared" si="229"/>
        <v/>
      </c>
      <c r="G2382" s="146" t="str">
        <f t="shared" si="230"/>
        <v/>
      </c>
      <c r="H2382" s="150" t="str">
        <f t="shared" si="225"/>
        <v/>
      </c>
      <c r="I2382" s="432"/>
      <c r="S2382" s="146" t="str">
        <f t="shared" si="226"/>
        <v/>
      </c>
    </row>
    <row r="2383" spans="1:19" x14ac:dyDescent="0.45">
      <c r="A2383" s="144" t="str">
        <f t="shared" si="227"/>
        <v/>
      </c>
      <c r="B2383" s="143" t="str">
        <f t="shared" si="228"/>
        <v/>
      </c>
      <c r="C2383" s="143" t="str">
        <f>IF(A2383="","",IF(COUNTIF($B$2:B2382,B2383)&gt;0,"⚠ DUPLICATE","OK"))</f>
        <v/>
      </c>
      <c r="D2383" s="146" t="str">
        <f>IF($A2383="","",IF(ISNA(_xlfn.XLOOKUP(TRIM($A2383),MASTER_Workers!$B$2:$B$474,MASTER_Workers!$B$2:$B$600)),"Master Missing","OK"))</f>
        <v/>
      </c>
      <c r="E2383" s="146" t="str">
        <f>IF(A2383="","",IF(COUNTIF(Month_Engine!B:B,TRIM(J2383))&gt;0,"OK","Missing"))</f>
        <v/>
      </c>
      <c r="F2383" s="146" t="str">
        <f t="shared" si="229"/>
        <v/>
      </c>
      <c r="G2383" s="146" t="str">
        <f t="shared" si="230"/>
        <v/>
      </c>
      <c r="H2383" s="150" t="str">
        <f t="shared" si="225"/>
        <v/>
      </c>
      <c r="I2383" s="432"/>
      <c r="S2383" s="146" t="str">
        <f t="shared" si="226"/>
        <v/>
      </c>
    </row>
    <row r="2384" spans="1:19" x14ac:dyDescent="0.45">
      <c r="A2384" s="144" t="str">
        <f t="shared" si="227"/>
        <v/>
      </c>
      <c r="B2384" s="143" t="str">
        <f t="shared" si="228"/>
        <v/>
      </c>
      <c r="C2384" s="143" t="str">
        <f>IF(A2384="","",IF(COUNTIF($B$2:B2383,B2384)&gt;0,"⚠ DUPLICATE","OK"))</f>
        <v/>
      </c>
      <c r="D2384" s="146" t="str">
        <f>IF($A2384="","",IF(ISNA(_xlfn.XLOOKUP(TRIM($A2384),MASTER_Workers!$B$2:$B$474,MASTER_Workers!$B$2:$B$600)),"Master Missing","OK"))</f>
        <v/>
      </c>
      <c r="E2384" s="146" t="str">
        <f>IF(A2384="","",IF(COUNTIF(Month_Engine!B:B,TRIM(J2384))&gt;0,"OK","Missing"))</f>
        <v/>
      </c>
      <c r="F2384" s="146" t="str">
        <f t="shared" si="229"/>
        <v/>
      </c>
      <c r="G2384" s="146" t="str">
        <f t="shared" si="230"/>
        <v/>
      </c>
      <c r="H2384" s="150" t="str">
        <f t="shared" si="225"/>
        <v/>
      </c>
      <c r="I2384" s="432"/>
      <c r="S2384" s="146" t="str">
        <f t="shared" si="226"/>
        <v/>
      </c>
    </row>
    <row r="2385" spans="1:19" x14ac:dyDescent="0.45">
      <c r="A2385" s="144" t="str">
        <f t="shared" si="227"/>
        <v/>
      </c>
      <c r="B2385" s="143" t="str">
        <f t="shared" si="228"/>
        <v/>
      </c>
      <c r="C2385" s="143" t="str">
        <f>IF(A2385="","",IF(COUNTIF($B$2:B2384,B2385)&gt;0,"⚠ DUPLICATE","OK"))</f>
        <v/>
      </c>
      <c r="D2385" s="146" t="str">
        <f>IF($A2385="","",IF(ISNA(_xlfn.XLOOKUP(TRIM($A2385),MASTER_Workers!$B$2:$B$474,MASTER_Workers!$B$2:$B$600)),"Master Missing","OK"))</f>
        <v/>
      </c>
      <c r="E2385" s="146" t="str">
        <f>IF(A2385="","",IF(COUNTIF(Month_Engine!B:B,TRIM(J2385))&gt;0,"OK","Missing"))</f>
        <v/>
      </c>
      <c r="F2385" s="146" t="str">
        <f t="shared" si="229"/>
        <v/>
      </c>
      <c r="G2385" s="146" t="str">
        <f t="shared" si="230"/>
        <v/>
      </c>
      <c r="H2385" s="150" t="str">
        <f t="shared" si="225"/>
        <v/>
      </c>
      <c r="I2385" s="432"/>
      <c r="S2385" s="146" t="str">
        <f t="shared" si="226"/>
        <v/>
      </c>
    </row>
    <row r="2386" spans="1:19" x14ac:dyDescent="0.45">
      <c r="A2386" s="144" t="str">
        <f t="shared" si="227"/>
        <v/>
      </c>
      <c r="B2386" s="143" t="str">
        <f t="shared" si="228"/>
        <v/>
      </c>
      <c r="C2386" s="143" t="str">
        <f>IF(A2386="","",IF(COUNTIF($B$2:B2385,B2386)&gt;0,"⚠ DUPLICATE","OK"))</f>
        <v/>
      </c>
      <c r="D2386" s="146" t="str">
        <f>IF($A2386="","",IF(ISNA(_xlfn.XLOOKUP(TRIM($A2386),MASTER_Workers!$B$2:$B$474,MASTER_Workers!$B$2:$B$600)),"Master Missing","OK"))</f>
        <v/>
      </c>
      <c r="E2386" s="146" t="str">
        <f>IF(A2386="","",IF(COUNTIF(Month_Engine!B:B,TRIM(J2386))&gt;0,"OK","Missing"))</f>
        <v/>
      </c>
      <c r="F2386" s="146" t="str">
        <f t="shared" si="229"/>
        <v/>
      </c>
      <c r="G2386" s="146" t="str">
        <f t="shared" si="230"/>
        <v/>
      </c>
      <c r="H2386" s="150" t="str">
        <f t="shared" si="225"/>
        <v/>
      </c>
      <c r="I2386" s="432"/>
      <c r="S2386" s="146" t="str">
        <f t="shared" si="226"/>
        <v/>
      </c>
    </row>
    <row r="2387" spans="1:19" x14ac:dyDescent="0.45">
      <c r="A2387" s="144" t="str">
        <f t="shared" si="227"/>
        <v/>
      </c>
      <c r="B2387" s="143" t="str">
        <f t="shared" si="228"/>
        <v/>
      </c>
      <c r="C2387" s="143" t="str">
        <f>IF(A2387="","",IF(COUNTIF($B$2:B2386,B2387)&gt;0,"⚠ DUPLICATE","OK"))</f>
        <v/>
      </c>
      <c r="D2387" s="146" t="str">
        <f>IF($A2387="","",IF(ISNA(_xlfn.XLOOKUP(TRIM($A2387),MASTER_Workers!$B$2:$B$474,MASTER_Workers!$B$2:$B$600)),"Master Missing","OK"))</f>
        <v/>
      </c>
      <c r="E2387" s="146" t="str">
        <f>IF(A2387="","",IF(COUNTIF(Month_Engine!B:B,TRIM(J2387))&gt;0,"OK","Missing"))</f>
        <v/>
      </c>
      <c r="F2387" s="146" t="str">
        <f t="shared" si="229"/>
        <v/>
      </c>
      <c r="G2387" s="146" t="str">
        <f t="shared" si="230"/>
        <v/>
      </c>
      <c r="H2387" s="150" t="str">
        <f t="shared" si="225"/>
        <v/>
      </c>
      <c r="I2387" s="432"/>
      <c r="S2387" s="146" t="str">
        <f t="shared" si="226"/>
        <v/>
      </c>
    </row>
    <row r="2388" spans="1:19" x14ac:dyDescent="0.45">
      <c r="A2388" s="144" t="str">
        <f t="shared" si="227"/>
        <v/>
      </c>
      <c r="B2388" s="143" t="str">
        <f t="shared" si="228"/>
        <v/>
      </c>
      <c r="C2388" s="143" t="str">
        <f>IF(A2388="","",IF(COUNTIF($B$2:B2387,B2388)&gt;0,"⚠ DUPLICATE","OK"))</f>
        <v/>
      </c>
      <c r="D2388" s="146" t="str">
        <f>IF($A2388="","",IF(ISNA(_xlfn.XLOOKUP(TRIM($A2388),MASTER_Workers!$B$2:$B$474,MASTER_Workers!$B$2:$B$600)),"Master Missing","OK"))</f>
        <v/>
      </c>
      <c r="E2388" s="146" t="str">
        <f>IF(A2388="","",IF(COUNTIF(Month_Engine!B:B,TRIM(J2388))&gt;0,"OK","Missing"))</f>
        <v/>
      </c>
      <c r="F2388" s="146" t="str">
        <f t="shared" si="229"/>
        <v/>
      </c>
      <c r="G2388" s="146" t="str">
        <f t="shared" si="230"/>
        <v/>
      </c>
      <c r="H2388" s="150" t="str">
        <f t="shared" si="225"/>
        <v/>
      </c>
      <c r="I2388" s="432"/>
      <c r="S2388" s="146" t="str">
        <f t="shared" si="226"/>
        <v/>
      </c>
    </row>
    <row r="2389" spans="1:19" x14ac:dyDescent="0.45">
      <c r="A2389" s="144" t="str">
        <f t="shared" si="227"/>
        <v/>
      </c>
      <c r="B2389" s="143" t="str">
        <f t="shared" si="228"/>
        <v/>
      </c>
      <c r="C2389" s="143" t="str">
        <f>IF(A2389="","",IF(COUNTIF($B$2:B2388,B2389)&gt;0,"⚠ DUPLICATE","OK"))</f>
        <v/>
      </c>
      <c r="D2389" s="146" t="str">
        <f>IF($A2389="","",IF(ISNA(_xlfn.XLOOKUP(TRIM($A2389),MASTER_Workers!$B$2:$B$474,MASTER_Workers!$B$2:$B$600)),"Master Missing","OK"))</f>
        <v/>
      </c>
      <c r="E2389" s="146" t="str">
        <f>IF(A2389="","",IF(COUNTIF(Month_Engine!B:B,TRIM(J2389))&gt;0,"OK","Missing"))</f>
        <v/>
      </c>
      <c r="F2389" s="146" t="str">
        <f t="shared" si="229"/>
        <v/>
      </c>
      <c r="G2389" s="146" t="str">
        <f t="shared" si="230"/>
        <v/>
      </c>
      <c r="H2389" s="150" t="str">
        <f t="shared" si="225"/>
        <v/>
      </c>
      <c r="I2389" s="432"/>
      <c r="S2389" s="146" t="str">
        <f t="shared" si="226"/>
        <v/>
      </c>
    </row>
    <row r="2390" spans="1:19" x14ac:dyDescent="0.45">
      <c r="A2390" s="144" t="str">
        <f t="shared" si="227"/>
        <v/>
      </c>
      <c r="B2390" s="143" t="str">
        <f t="shared" si="228"/>
        <v/>
      </c>
      <c r="C2390" s="143" t="str">
        <f>IF(A2390="","",IF(COUNTIF($B$2:B2389,B2390)&gt;0,"⚠ DUPLICATE","OK"))</f>
        <v/>
      </c>
      <c r="D2390" s="146" t="str">
        <f>IF($A2390="","",IF(ISNA(_xlfn.XLOOKUP(TRIM($A2390),MASTER_Workers!$B$2:$B$474,MASTER_Workers!$B$2:$B$600)),"Master Missing","OK"))</f>
        <v/>
      </c>
      <c r="E2390" s="146" t="str">
        <f>IF(A2390="","",IF(COUNTIF(Month_Engine!B:B,TRIM(J2390))&gt;0,"OK","Missing"))</f>
        <v/>
      </c>
      <c r="F2390" s="146" t="str">
        <f t="shared" si="229"/>
        <v/>
      </c>
      <c r="G2390" s="146" t="str">
        <f t="shared" si="230"/>
        <v/>
      </c>
      <c r="H2390" s="150" t="str">
        <f t="shared" si="225"/>
        <v/>
      </c>
      <c r="I2390" s="432"/>
      <c r="S2390" s="146" t="str">
        <f t="shared" si="226"/>
        <v/>
      </c>
    </row>
    <row r="2391" spans="1:19" x14ac:dyDescent="0.45">
      <c r="A2391" s="144" t="str">
        <f t="shared" si="227"/>
        <v/>
      </c>
      <c r="B2391" s="143" t="str">
        <f t="shared" si="228"/>
        <v/>
      </c>
      <c r="C2391" s="143" t="str">
        <f>IF(A2391="","",IF(COUNTIF($B$2:B2390,B2391)&gt;0,"⚠ DUPLICATE","OK"))</f>
        <v/>
      </c>
      <c r="D2391" s="146" t="str">
        <f>IF($A2391="","",IF(ISNA(_xlfn.XLOOKUP(TRIM($A2391),MASTER_Workers!$B$2:$B$474,MASTER_Workers!$B$2:$B$600)),"Master Missing","OK"))</f>
        <v/>
      </c>
      <c r="E2391" s="146" t="str">
        <f>IF(A2391="","",IF(COUNTIF(Month_Engine!B:B,TRIM(J2391))&gt;0,"OK","Missing"))</f>
        <v/>
      </c>
      <c r="F2391" s="146" t="str">
        <f t="shared" si="229"/>
        <v/>
      </c>
      <c r="G2391" s="146" t="str">
        <f t="shared" si="230"/>
        <v/>
      </c>
      <c r="H2391" s="150" t="str">
        <f t="shared" si="225"/>
        <v/>
      </c>
      <c r="I2391" s="432"/>
      <c r="S2391" s="146" t="str">
        <f t="shared" si="226"/>
        <v/>
      </c>
    </row>
    <row r="2392" spans="1:19" x14ac:dyDescent="0.45">
      <c r="A2392" s="144" t="str">
        <f t="shared" si="227"/>
        <v/>
      </c>
      <c r="B2392" s="143" t="str">
        <f t="shared" si="228"/>
        <v/>
      </c>
      <c r="C2392" s="143" t="str">
        <f>IF(A2392="","",IF(COUNTIF($B$2:B2391,B2392)&gt;0,"⚠ DUPLICATE","OK"))</f>
        <v/>
      </c>
      <c r="D2392" s="146" t="str">
        <f>IF($A2392="","",IF(ISNA(_xlfn.XLOOKUP(TRIM($A2392),MASTER_Workers!$B$2:$B$474,MASTER_Workers!$B$2:$B$600)),"Master Missing","OK"))</f>
        <v/>
      </c>
      <c r="E2392" s="146" t="str">
        <f>IF(A2392="","",IF(COUNTIF(Month_Engine!B:B,TRIM(J2392))&gt;0,"OK","Missing"))</f>
        <v/>
      </c>
      <c r="F2392" s="146" t="str">
        <f t="shared" si="229"/>
        <v/>
      </c>
      <c r="G2392" s="146" t="str">
        <f t="shared" si="230"/>
        <v/>
      </c>
      <c r="H2392" s="150" t="str">
        <f t="shared" si="225"/>
        <v/>
      </c>
      <c r="I2392" s="432"/>
      <c r="S2392" s="146" t="str">
        <f t="shared" si="226"/>
        <v/>
      </c>
    </row>
    <row r="2393" spans="1:19" x14ac:dyDescent="0.45">
      <c r="A2393" s="144" t="str">
        <f t="shared" si="227"/>
        <v/>
      </c>
      <c r="B2393" s="143" t="str">
        <f t="shared" si="228"/>
        <v/>
      </c>
      <c r="C2393" s="143" t="str">
        <f>IF(A2393="","",IF(COUNTIF($B$2:B2392,B2393)&gt;0,"⚠ DUPLICATE","OK"))</f>
        <v/>
      </c>
      <c r="D2393" s="146" t="str">
        <f>IF($A2393="","",IF(ISNA(_xlfn.XLOOKUP(TRIM($A2393),MASTER_Workers!$B$2:$B$474,MASTER_Workers!$B$2:$B$600)),"Master Missing","OK"))</f>
        <v/>
      </c>
      <c r="E2393" s="146" t="str">
        <f>IF(A2393="","",IF(COUNTIF(Month_Engine!B:B,TRIM(J2393))&gt;0,"OK","Missing"))</f>
        <v/>
      </c>
      <c r="F2393" s="146" t="str">
        <f t="shared" si="229"/>
        <v/>
      </c>
      <c r="G2393" s="146" t="str">
        <f t="shared" si="230"/>
        <v/>
      </c>
      <c r="H2393" s="150" t="str">
        <f t="shared" si="225"/>
        <v/>
      </c>
      <c r="I2393" s="432"/>
      <c r="S2393" s="146" t="str">
        <f t="shared" si="226"/>
        <v/>
      </c>
    </row>
    <row r="2394" spans="1:19" x14ac:dyDescent="0.45">
      <c r="A2394" s="144" t="str">
        <f t="shared" si="227"/>
        <v/>
      </c>
      <c r="B2394" s="143" t="str">
        <f t="shared" si="228"/>
        <v/>
      </c>
      <c r="C2394" s="143" t="str">
        <f>IF(A2394="","",IF(COUNTIF($B$2:B2393,B2394)&gt;0,"⚠ DUPLICATE","OK"))</f>
        <v/>
      </c>
      <c r="D2394" s="146" t="str">
        <f>IF($A2394="","",IF(ISNA(_xlfn.XLOOKUP(TRIM($A2394),MASTER_Workers!$B$2:$B$474,MASTER_Workers!$B$2:$B$600)),"Master Missing","OK"))</f>
        <v/>
      </c>
      <c r="E2394" s="146" t="str">
        <f>IF(A2394="","",IF(COUNTIF(Month_Engine!B:B,TRIM(J2394))&gt;0,"OK","Missing"))</f>
        <v/>
      </c>
      <c r="F2394" s="146" t="str">
        <f t="shared" si="229"/>
        <v/>
      </c>
      <c r="G2394" s="146" t="str">
        <f t="shared" si="230"/>
        <v/>
      </c>
      <c r="H2394" s="150" t="str">
        <f t="shared" si="225"/>
        <v/>
      </c>
      <c r="I2394" s="432"/>
      <c r="S2394" s="146" t="str">
        <f t="shared" si="226"/>
        <v/>
      </c>
    </row>
    <row r="2395" spans="1:19" x14ac:dyDescent="0.45">
      <c r="A2395" s="144" t="str">
        <f t="shared" si="227"/>
        <v/>
      </c>
      <c r="B2395" s="143" t="str">
        <f t="shared" si="228"/>
        <v/>
      </c>
      <c r="C2395" s="143" t="str">
        <f>IF(A2395="","",IF(COUNTIF($B$2:B2394,B2395)&gt;0,"⚠ DUPLICATE","OK"))</f>
        <v/>
      </c>
      <c r="D2395" s="146" t="str">
        <f>IF($A2395="","",IF(ISNA(_xlfn.XLOOKUP(TRIM($A2395),MASTER_Workers!$B$2:$B$474,MASTER_Workers!$B$2:$B$600)),"Master Missing","OK"))</f>
        <v/>
      </c>
      <c r="E2395" s="146" t="str">
        <f>IF(A2395="","",IF(COUNTIF(Month_Engine!B:B,TRIM(J2395))&gt;0,"OK","Missing"))</f>
        <v/>
      </c>
      <c r="F2395" s="146" t="str">
        <f t="shared" si="229"/>
        <v/>
      </c>
      <c r="G2395" s="146" t="str">
        <f t="shared" si="230"/>
        <v/>
      </c>
      <c r="H2395" s="150" t="str">
        <f t="shared" si="225"/>
        <v/>
      </c>
      <c r="I2395" s="432"/>
      <c r="S2395" s="146" t="str">
        <f t="shared" si="226"/>
        <v/>
      </c>
    </row>
    <row r="2396" spans="1:19" x14ac:dyDescent="0.45">
      <c r="A2396" s="144" t="str">
        <f t="shared" si="227"/>
        <v/>
      </c>
      <c r="B2396" s="143" t="str">
        <f t="shared" si="228"/>
        <v/>
      </c>
      <c r="C2396" s="143" t="str">
        <f>IF(A2396="","",IF(COUNTIF($B$2:B2395,B2396)&gt;0,"⚠ DUPLICATE","OK"))</f>
        <v/>
      </c>
      <c r="D2396" s="146" t="str">
        <f>IF($A2396="","",IF(ISNA(_xlfn.XLOOKUP(TRIM($A2396),MASTER_Workers!$B$2:$B$474,MASTER_Workers!$B$2:$B$600)),"Master Missing","OK"))</f>
        <v/>
      </c>
      <c r="E2396" s="146" t="str">
        <f>IF(A2396="","",IF(COUNTIF(Month_Engine!B:B,TRIM(J2396))&gt;0,"OK","Missing"))</f>
        <v/>
      </c>
      <c r="F2396" s="146" t="str">
        <f t="shared" si="229"/>
        <v/>
      </c>
      <c r="G2396" s="146" t="str">
        <f t="shared" si="230"/>
        <v/>
      </c>
      <c r="H2396" s="150" t="str">
        <f t="shared" si="225"/>
        <v/>
      </c>
      <c r="I2396" s="432"/>
      <c r="S2396" s="146" t="str">
        <f t="shared" si="226"/>
        <v/>
      </c>
    </row>
    <row r="2397" spans="1:19" x14ac:dyDescent="0.45">
      <c r="A2397" s="144" t="str">
        <f t="shared" si="227"/>
        <v/>
      </c>
      <c r="B2397" s="143" t="str">
        <f t="shared" si="228"/>
        <v/>
      </c>
      <c r="C2397" s="143" t="str">
        <f>IF(A2397="","",IF(COUNTIF($B$2:B2396,B2397)&gt;0,"⚠ DUPLICATE","OK"))</f>
        <v/>
      </c>
      <c r="D2397" s="146" t="str">
        <f>IF($A2397="","",IF(ISNA(_xlfn.XLOOKUP(TRIM($A2397),MASTER_Workers!$B$2:$B$474,MASTER_Workers!$B$2:$B$600)),"Master Missing","OK"))</f>
        <v/>
      </c>
      <c r="E2397" s="146" t="str">
        <f>IF(A2397="","",IF(COUNTIF(Month_Engine!B:B,TRIM(J2397))&gt;0,"OK","Missing"))</f>
        <v/>
      </c>
      <c r="F2397" s="146" t="str">
        <f t="shared" si="229"/>
        <v/>
      </c>
      <c r="G2397" s="146" t="str">
        <f t="shared" si="230"/>
        <v/>
      </c>
      <c r="H2397" s="150" t="str">
        <f t="shared" si="225"/>
        <v/>
      </c>
      <c r="I2397" s="432"/>
      <c r="S2397" s="146" t="str">
        <f t="shared" si="226"/>
        <v/>
      </c>
    </row>
    <row r="2398" spans="1:19" x14ac:dyDescent="0.45">
      <c r="A2398" s="144" t="str">
        <f t="shared" si="227"/>
        <v/>
      </c>
      <c r="B2398" s="143" t="str">
        <f t="shared" si="228"/>
        <v/>
      </c>
      <c r="C2398" s="143" t="str">
        <f>IF(A2398="","",IF(COUNTIF($B$2:B2397,B2398)&gt;0,"⚠ DUPLICATE","OK"))</f>
        <v/>
      </c>
      <c r="D2398" s="146" t="str">
        <f>IF($A2398="","",IF(ISNA(_xlfn.XLOOKUP(TRIM($A2398),MASTER_Workers!$B$2:$B$474,MASTER_Workers!$B$2:$B$600)),"Master Missing","OK"))</f>
        <v/>
      </c>
      <c r="E2398" s="146" t="str">
        <f>IF(A2398="","",IF(COUNTIF(Month_Engine!B:B,TRIM(J2398))&gt;0,"OK","Missing"))</f>
        <v/>
      </c>
      <c r="F2398" s="146" t="str">
        <f t="shared" si="229"/>
        <v/>
      </c>
      <c r="G2398" s="146" t="str">
        <f t="shared" si="230"/>
        <v/>
      </c>
      <c r="H2398" s="150" t="str">
        <f t="shared" si="225"/>
        <v/>
      </c>
      <c r="I2398" s="432"/>
      <c r="S2398" s="146" t="str">
        <f t="shared" si="226"/>
        <v/>
      </c>
    </row>
    <row r="2399" spans="1:19" x14ac:dyDescent="0.45">
      <c r="A2399" s="144" t="str">
        <f t="shared" si="227"/>
        <v/>
      </c>
      <c r="B2399" s="143" t="str">
        <f t="shared" si="228"/>
        <v/>
      </c>
      <c r="C2399" s="143" t="str">
        <f>IF(A2399="","",IF(COUNTIF($B$2:B2398,B2399)&gt;0,"⚠ DUPLICATE","OK"))</f>
        <v/>
      </c>
      <c r="D2399" s="146" t="str">
        <f>IF($A2399="","",IF(ISNA(_xlfn.XLOOKUP(TRIM($A2399),MASTER_Workers!$B$2:$B$474,MASTER_Workers!$B$2:$B$600)),"Master Missing","OK"))</f>
        <v/>
      </c>
      <c r="E2399" s="146" t="str">
        <f>IF(A2399="","",IF(COUNTIF(Month_Engine!B:B,TRIM(J2399))&gt;0,"OK","Missing"))</f>
        <v/>
      </c>
      <c r="F2399" s="146" t="str">
        <f t="shared" si="229"/>
        <v/>
      </c>
      <c r="G2399" s="146" t="str">
        <f t="shared" si="230"/>
        <v/>
      </c>
      <c r="H2399" s="150" t="str">
        <f t="shared" si="225"/>
        <v/>
      </c>
      <c r="I2399" s="432"/>
      <c r="S2399" s="146" t="str">
        <f t="shared" si="226"/>
        <v/>
      </c>
    </row>
    <row r="2400" spans="1:19" x14ac:dyDescent="0.45">
      <c r="A2400" s="144" t="str">
        <f t="shared" si="227"/>
        <v/>
      </c>
      <c r="B2400" s="143" t="str">
        <f t="shared" si="228"/>
        <v/>
      </c>
      <c r="C2400" s="143" t="str">
        <f>IF(A2400="","",IF(COUNTIF($B$2:B2399,B2400)&gt;0,"⚠ DUPLICATE","OK"))</f>
        <v/>
      </c>
      <c r="D2400" s="146" t="str">
        <f>IF($A2400="","",IF(ISNA(_xlfn.XLOOKUP(TRIM($A2400),MASTER_Workers!$B$2:$B$474,MASTER_Workers!$B$2:$B$600)),"Master Missing","OK"))</f>
        <v/>
      </c>
      <c r="E2400" s="146" t="str">
        <f>IF(A2400="","",IF(COUNTIF(Month_Engine!B:B,TRIM(J2400))&gt;0,"OK","Missing"))</f>
        <v/>
      </c>
      <c r="F2400" s="146" t="str">
        <f t="shared" si="229"/>
        <v/>
      </c>
      <c r="G2400" s="146" t="str">
        <f t="shared" si="230"/>
        <v/>
      </c>
      <c r="H2400" s="150" t="str">
        <f t="shared" si="225"/>
        <v/>
      </c>
      <c r="I2400" s="432"/>
      <c r="S2400" s="146" t="str">
        <f t="shared" si="226"/>
        <v/>
      </c>
    </row>
    <row r="2401" spans="1:19" x14ac:dyDescent="0.45">
      <c r="A2401" s="144" t="str">
        <f t="shared" si="227"/>
        <v/>
      </c>
      <c r="B2401" s="143" t="str">
        <f t="shared" si="228"/>
        <v/>
      </c>
      <c r="C2401" s="143" t="str">
        <f>IF(A2401="","",IF(COUNTIF($B$2:B2400,B2401)&gt;0,"⚠ DUPLICATE","OK"))</f>
        <v/>
      </c>
      <c r="D2401" s="146" t="str">
        <f>IF($A2401="","",IF(ISNA(_xlfn.XLOOKUP(TRIM($A2401),MASTER_Workers!$B$2:$B$474,MASTER_Workers!$B$2:$B$600)),"Master Missing","OK"))</f>
        <v/>
      </c>
      <c r="E2401" s="146" t="str">
        <f>IF(A2401="","",IF(COUNTIF(Month_Engine!B:B,TRIM(J2401))&gt;0,"OK","Missing"))</f>
        <v/>
      </c>
      <c r="F2401" s="146" t="str">
        <f t="shared" si="229"/>
        <v/>
      </c>
      <c r="G2401" s="146" t="str">
        <f t="shared" si="230"/>
        <v/>
      </c>
      <c r="H2401" s="150" t="str">
        <f t="shared" si="225"/>
        <v/>
      </c>
      <c r="I2401" s="432"/>
      <c r="S2401" s="146" t="str">
        <f t="shared" si="226"/>
        <v/>
      </c>
    </row>
    <row r="2402" spans="1:19" x14ac:dyDescent="0.45">
      <c r="A2402" s="144" t="str">
        <f t="shared" si="227"/>
        <v/>
      </c>
      <c r="B2402" s="143" t="str">
        <f t="shared" si="228"/>
        <v/>
      </c>
      <c r="C2402" s="143" t="str">
        <f>IF(A2402="","",IF(COUNTIF($B$2:B2401,B2402)&gt;0,"⚠ DUPLICATE","OK"))</f>
        <v/>
      </c>
      <c r="D2402" s="146" t="str">
        <f>IF($A2402="","",IF(ISNA(_xlfn.XLOOKUP(TRIM($A2402),MASTER_Workers!$B$2:$B$474,MASTER_Workers!$B$2:$B$600)),"Master Missing","OK"))</f>
        <v/>
      </c>
      <c r="E2402" s="146" t="str">
        <f>IF(A2402="","",IF(COUNTIF(Month_Engine!B:B,TRIM(J2402))&gt;0,"OK","Missing"))</f>
        <v/>
      </c>
      <c r="F2402" s="146" t="str">
        <f t="shared" si="229"/>
        <v/>
      </c>
      <c r="G2402" s="146" t="str">
        <f t="shared" si="230"/>
        <v/>
      </c>
      <c r="H2402" s="150" t="str">
        <f t="shared" si="225"/>
        <v/>
      </c>
      <c r="I2402" s="432"/>
      <c r="S2402" s="146" t="str">
        <f t="shared" si="226"/>
        <v/>
      </c>
    </row>
    <row r="2403" spans="1:19" x14ac:dyDescent="0.45">
      <c r="A2403" s="144" t="str">
        <f t="shared" si="227"/>
        <v/>
      </c>
      <c r="B2403" s="143" t="str">
        <f t="shared" si="228"/>
        <v/>
      </c>
      <c r="C2403" s="143" t="str">
        <f>IF(A2403="","",IF(COUNTIF($B$2:B2402,B2403)&gt;0,"⚠ DUPLICATE","OK"))</f>
        <v/>
      </c>
      <c r="D2403" s="146" t="str">
        <f>IF($A2403="","",IF(ISNA(_xlfn.XLOOKUP(TRIM($A2403),MASTER_Workers!$B$2:$B$474,MASTER_Workers!$B$2:$B$600)),"Master Missing","OK"))</f>
        <v/>
      </c>
      <c r="E2403" s="146" t="str">
        <f>IF(A2403="","",IF(COUNTIF(Month_Engine!B:B,TRIM(J2403))&gt;0,"OK","Missing"))</f>
        <v/>
      </c>
      <c r="F2403" s="146" t="str">
        <f t="shared" si="229"/>
        <v/>
      </c>
      <c r="G2403" s="146" t="str">
        <f t="shared" si="230"/>
        <v/>
      </c>
      <c r="H2403" s="150" t="str">
        <f t="shared" si="225"/>
        <v/>
      </c>
      <c r="I2403" s="432"/>
      <c r="S2403" s="146" t="str">
        <f t="shared" si="226"/>
        <v/>
      </c>
    </row>
    <row r="2404" spans="1:19" x14ac:dyDescent="0.45">
      <c r="A2404" s="144" t="str">
        <f t="shared" si="227"/>
        <v/>
      </c>
      <c r="B2404" s="143" t="str">
        <f t="shared" si="228"/>
        <v/>
      </c>
      <c r="C2404" s="143" t="str">
        <f>IF(A2404="","",IF(COUNTIF($B$2:B2403,B2404)&gt;0,"⚠ DUPLICATE","OK"))</f>
        <v/>
      </c>
      <c r="D2404" s="146" t="str">
        <f>IF($A2404="","",IF(ISNA(_xlfn.XLOOKUP(TRIM($A2404),MASTER_Workers!$B$2:$B$474,MASTER_Workers!$B$2:$B$600)),"Master Missing","OK"))</f>
        <v/>
      </c>
      <c r="E2404" s="146" t="str">
        <f>IF(A2404="","",IF(COUNTIF(Month_Engine!B:B,TRIM(J2404))&gt;0,"OK","Missing"))</f>
        <v/>
      </c>
      <c r="F2404" s="146" t="str">
        <f t="shared" si="229"/>
        <v/>
      </c>
      <c r="G2404" s="146" t="str">
        <f t="shared" si="230"/>
        <v/>
      </c>
      <c r="H2404" s="150" t="str">
        <f t="shared" si="225"/>
        <v/>
      </c>
      <c r="I2404" s="432"/>
      <c r="S2404" s="146" t="str">
        <f t="shared" si="226"/>
        <v/>
      </c>
    </row>
    <row r="2405" spans="1:19" x14ac:dyDescent="0.45">
      <c r="A2405" s="144" t="str">
        <f t="shared" si="227"/>
        <v/>
      </c>
      <c r="B2405" s="143" t="str">
        <f t="shared" si="228"/>
        <v/>
      </c>
      <c r="C2405" s="143" t="str">
        <f>IF(A2405="","",IF(COUNTIF($B$2:B2404,B2405)&gt;0,"⚠ DUPLICATE","OK"))</f>
        <v/>
      </c>
      <c r="D2405" s="146" t="str">
        <f>IF($A2405="","",IF(ISNA(_xlfn.XLOOKUP(TRIM($A2405),MASTER_Workers!$B$2:$B$474,MASTER_Workers!$B$2:$B$600)),"Master Missing","OK"))</f>
        <v/>
      </c>
      <c r="E2405" s="146" t="str">
        <f>IF(A2405="","",IF(COUNTIF(Month_Engine!B:B,TRIM(J2405))&gt;0,"OK","Missing"))</f>
        <v/>
      </c>
      <c r="F2405" s="146" t="str">
        <f t="shared" si="229"/>
        <v/>
      </c>
      <c r="G2405" s="146" t="str">
        <f t="shared" si="230"/>
        <v/>
      </c>
      <c r="H2405" s="150" t="str">
        <f t="shared" si="225"/>
        <v/>
      </c>
      <c r="I2405" s="432"/>
      <c r="S2405" s="146" t="str">
        <f t="shared" si="226"/>
        <v/>
      </c>
    </row>
    <row r="2406" spans="1:19" x14ac:dyDescent="0.45">
      <c r="A2406" s="144" t="str">
        <f t="shared" si="227"/>
        <v/>
      </c>
      <c r="B2406" s="143" t="str">
        <f t="shared" si="228"/>
        <v/>
      </c>
      <c r="C2406" s="143" t="str">
        <f>IF(A2406="","",IF(COUNTIF($B$2:B2405,B2406)&gt;0,"⚠ DUPLICATE","OK"))</f>
        <v/>
      </c>
      <c r="D2406" s="146" t="str">
        <f>IF($A2406="","",IF(ISNA(_xlfn.XLOOKUP(TRIM($A2406),MASTER_Workers!$B$2:$B$474,MASTER_Workers!$B$2:$B$600)),"Master Missing","OK"))</f>
        <v/>
      </c>
      <c r="E2406" s="146" t="str">
        <f>IF(A2406="","",IF(COUNTIF(Month_Engine!B:B,TRIM(J2406))&gt;0,"OK","Missing"))</f>
        <v/>
      </c>
      <c r="F2406" s="146" t="str">
        <f t="shared" si="229"/>
        <v/>
      </c>
      <c r="G2406" s="146" t="str">
        <f t="shared" si="230"/>
        <v/>
      </c>
      <c r="H2406" s="150" t="str">
        <f t="shared" si="225"/>
        <v/>
      </c>
      <c r="I2406" s="432"/>
      <c r="S2406" s="146" t="str">
        <f t="shared" si="226"/>
        <v/>
      </c>
    </row>
    <row r="2407" spans="1:19" x14ac:dyDescent="0.45">
      <c r="A2407" s="144" t="str">
        <f t="shared" si="227"/>
        <v/>
      </c>
      <c r="B2407" s="143" t="str">
        <f t="shared" si="228"/>
        <v/>
      </c>
      <c r="C2407" s="143" t="str">
        <f>IF(A2407="","",IF(COUNTIF($B$2:B2406,B2407)&gt;0,"⚠ DUPLICATE","OK"))</f>
        <v/>
      </c>
      <c r="D2407" s="146" t="str">
        <f>IF($A2407="","",IF(ISNA(_xlfn.XLOOKUP(TRIM($A2407),MASTER_Workers!$B$2:$B$474,MASTER_Workers!$B$2:$B$600)),"Master Missing","OK"))</f>
        <v/>
      </c>
      <c r="E2407" s="146" t="str">
        <f>IF(A2407="","",IF(COUNTIF(Month_Engine!B:B,TRIM(J2407))&gt;0,"OK","Missing"))</f>
        <v/>
      </c>
      <c r="F2407" s="146" t="str">
        <f t="shared" si="229"/>
        <v/>
      </c>
      <c r="G2407" s="146" t="str">
        <f t="shared" si="230"/>
        <v/>
      </c>
      <c r="H2407" s="150" t="str">
        <f t="shared" si="225"/>
        <v/>
      </c>
      <c r="I2407" s="432"/>
      <c r="S2407" s="146" t="str">
        <f t="shared" si="226"/>
        <v/>
      </c>
    </row>
    <row r="2408" spans="1:19" x14ac:dyDescent="0.45">
      <c r="A2408" s="144" t="str">
        <f t="shared" si="227"/>
        <v/>
      </c>
      <c r="B2408" s="143" t="str">
        <f t="shared" si="228"/>
        <v/>
      </c>
      <c r="C2408" s="143" t="str">
        <f>IF(A2408="","",IF(COUNTIF($B$2:B2407,B2408)&gt;0,"⚠ DUPLICATE","OK"))</f>
        <v/>
      </c>
      <c r="D2408" s="146" t="str">
        <f>IF($A2408="","",IF(ISNA(_xlfn.XLOOKUP(TRIM($A2408),MASTER_Workers!$B$2:$B$474,MASTER_Workers!$B$2:$B$600)),"Master Missing","OK"))</f>
        <v/>
      </c>
      <c r="E2408" s="146" t="str">
        <f>IF(A2408="","",IF(COUNTIF(Month_Engine!B:B,TRIM(J2408))&gt;0,"OK","Missing"))</f>
        <v/>
      </c>
      <c r="F2408" s="146" t="str">
        <f t="shared" si="229"/>
        <v/>
      </c>
      <c r="G2408" s="146" t="str">
        <f t="shared" si="230"/>
        <v/>
      </c>
      <c r="H2408" s="150" t="str">
        <f t="shared" si="225"/>
        <v/>
      </c>
      <c r="I2408" s="432"/>
      <c r="S2408" s="146" t="str">
        <f t="shared" si="226"/>
        <v/>
      </c>
    </row>
    <row r="2409" spans="1:19" x14ac:dyDescent="0.45">
      <c r="A2409" s="144" t="str">
        <f t="shared" si="227"/>
        <v/>
      </c>
      <c r="B2409" s="143" t="str">
        <f t="shared" si="228"/>
        <v/>
      </c>
      <c r="C2409" s="143" t="str">
        <f>IF(A2409="","",IF(COUNTIF($B$2:B2408,B2409)&gt;0,"⚠ DUPLICATE","OK"))</f>
        <v/>
      </c>
      <c r="D2409" s="146" t="str">
        <f>IF($A2409="","",IF(ISNA(_xlfn.XLOOKUP(TRIM($A2409),MASTER_Workers!$B$2:$B$474,MASTER_Workers!$B$2:$B$600)),"Master Missing","OK"))</f>
        <v/>
      </c>
      <c r="E2409" s="146" t="str">
        <f>IF(A2409="","",IF(COUNTIF(Month_Engine!B:B,TRIM(J2409))&gt;0,"OK","Missing"))</f>
        <v/>
      </c>
      <c r="F2409" s="146" t="str">
        <f t="shared" si="229"/>
        <v/>
      </c>
      <c r="G2409" s="146" t="str">
        <f t="shared" si="230"/>
        <v/>
      </c>
      <c r="H2409" s="150" t="str">
        <f t="shared" si="225"/>
        <v/>
      </c>
      <c r="I2409" s="432"/>
      <c r="S2409" s="146" t="str">
        <f t="shared" si="226"/>
        <v/>
      </c>
    </row>
    <row r="2410" spans="1:19" x14ac:dyDescent="0.45">
      <c r="A2410" s="144" t="str">
        <f t="shared" si="227"/>
        <v/>
      </c>
      <c r="B2410" s="143" t="str">
        <f t="shared" si="228"/>
        <v/>
      </c>
      <c r="C2410" s="143" t="str">
        <f>IF(A2410="","",IF(COUNTIF($B$2:B2409,B2410)&gt;0,"⚠ DUPLICATE","OK"))</f>
        <v/>
      </c>
      <c r="D2410" s="146" t="str">
        <f>IF($A2410="","",IF(ISNA(_xlfn.XLOOKUP(TRIM($A2410),MASTER_Workers!$B$2:$B$474,MASTER_Workers!$B$2:$B$600)),"Master Missing","OK"))</f>
        <v/>
      </c>
      <c r="E2410" s="146" t="str">
        <f>IF(A2410="","",IF(COUNTIF(Month_Engine!B:B,TRIM(J2410))&gt;0,"OK","Missing"))</f>
        <v/>
      </c>
      <c r="F2410" s="146" t="str">
        <f t="shared" si="229"/>
        <v/>
      </c>
      <c r="G2410" s="146" t="str">
        <f t="shared" si="230"/>
        <v/>
      </c>
      <c r="H2410" s="150" t="str">
        <f t="shared" si="225"/>
        <v/>
      </c>
      <c r="I2410" s="432"/>
      <c r="S2410" s="146" t="str">
        <f t="shared" si="226"/>
        <v/>
      </c>
    </row>
    <row r="2411" spans="1:19" x14ac:dyDescent="0.45">
      <c r="A2411" s="144" t="str">
        <f t="shared" si="227"/>
        <v/>
      </c>
      <c r="B2411" s="143" t="str">
        <f t="shared" si="228"/>
        <v/>
      </c>
      <c r="C2411" s="143" t="str">
        <f>IF(A2411="","",IF(COUNTIF($B$2:B2410,B2411)&gt;0,"⚠ DUPLICATE","OK"))</f>
        <v/>
      </c>
      <c r="D2411" s="146" t="str">
        <f>IF($A2411="","",IF(ISNA(_xlfn.XLOOKUP(TRIM($A2411),MASTER_Workers!$B$2:$B$474,MASTER_Workers!$B$2:$B$600)),"Master Missing","OK"))</f>
        <v/>
      </c>
      <c r="E2411" s="146" t="str">
        <f>IF(A2411="","",IF(COUNTIF(Month_Engine!B:B,TRIM(J2411))&gt;0,"OK","Missing"))</f>
        <v/>
      </c>
      <c r="F2411" s="146" t="str">
        <f t="shared" si="229"/>
        <v/>
      </c>
      <c r="G2411" s="146" t="str">
        <f t="shared" si="230"/>
        <v/>
      </c>
      <c r="H2411" s="150" t="str">
        <f t="shared" si="225"/>
        <v/>
      </c>
      <c r="I2411" s="432"/>
      <c r="S2411" s="146" t="str">
        <f t="shared" si="226"/>
        <v/>
      </c>
    </row>
    <row r="2412" spans="1:19" x14ac:dyDescent="0.45">
      <c r="A2412" s="144" t="str">
        <f t="shared" si="227"/>
        <v/>
      </c>
      <c r="B2412" s="143" t="str">
        <f t="shared" si="228"/>
        <v/>
      </c>
      <c r="C2412" s="143" t="str">
        <f>IF(A2412="","",IF(COUNTIF($B$2:B2411,B2412)&gt;0,"⚠ DUPLICATE","OK"))</f>
        <v/>
      </c>
      <c r="D2412" s="146" t="str">
        <f>IF($A2412="","",IF(ISNA(_xlfn.XLOOKUP(TRIM($A2412),MASTER_Workers!$B$2:$B$474,MASTER_Workers!$B$2:$B$600)),"Master Missing","OK"))</f>
        <v/>
      </c>
      <c r="E2412" s="146" t="str">
        <f>IF(A2412="","",IF(COUNTIF(Month_Engine!B:B,TRIM(J2412))&gt;0,"OK","Missing"))</f>
        <v/>
      </c>
      <c r="F2412" s="146" t="str">
        <f t="shared" si="229"/>
        <v/>
      </c>
      <c r="G2412" s="146" t="str">
        <f t="shared" si="230"/>
        <v/>
      </c>
      <c r="H2412" s="150" t="str">
        <f t="shared" si="225"/>
        <v/>
      </c>
      <c r="I2412" s="432"/>
      <c r="S2412" s="146" t="str">
        <f t="shared" si="226"/>
        <v/>
      </c>
    </row>
    <row r="2413" spans="1:19" x14ac:dyDescent="0.45">
      <c r="A2413" s="144" t="str">
        <f t="shared" si="227"/>
        <v/>
      </c>
      <c r="B2413" s="143" t="str">
        <f t="shared" si="228"/>
        <v/>
      </c>
      <c r="C2413" s="143" t="str">
        <f>IF(A2413="","",IF(COUNTIF($B$2:B2412,B2413)&gt;0,"⚠ DUPLICATE","OK"))</f>
        <v/>
      </c>
      <c r="D2413" s="146" t="str">
        <f>IF($A2413="","",IF(ISNA(_xlfn.XLOOKUP(TRIM($A2413),MASTER_Workers!$B$2:$B$474,MASTER_Workers!$B$2:$B$600)),"Master Missing","OK"))</f>
        <v/>
      </c>
      <c r="E2413" s="146" t="str">
        <f>IF(A2413="","",IF(COUNTIF(Month_Engine!B:B,TRIM(J2413))&gt;0,"OK","Missing"))</f>
        <v/>
      </c>
      <c r="F2413" s="146" t="str">
        <f t="shared" si="229"/>
        <v/>
      </c>
      <c r="G2413" s="146" t="str">
        <f t="shared" si="230"/>
        <v/>
      </c>
      <c r="H2413" s="150" t="str">
        <f t="shared" si="225"/>
        <v/>
      </c>
      <c r="I2413" s="432"/>
      <c r="S2413" s="146" t="str">
        <f t="shared" si="226"/>
        <v/>
      </c>
    </row>
    <row r="2414" spans="1:19" x14ac:dyDescent="0.45">
      <c r="A2414" s="144" t="str">
        <f t="shared" si="227"/>
        <v/>
      </c>
      <c r="B2414" s="143" t="str">
        <f t="shared" si="228"/>
        <v/>
      </c>
      <c r="C2414" s="143" t="str">
        <f>IF(A2414="","",IF(COUNTIF($B$2:B2413,B2414)&gt;0,"⚠ DUPLICATE","OK"))</f>
        <v/>
      </c>
      <c r="D2414" s="146" t="str">
        <f>IF($A2414="","",IF(ISNA(_xlfn.XLOOKUP(TRIM($A2414),MASTER_Workers!$B$2:$B$474,MASTER_Workers!$B$2:$B$600)),"Master Missing","OK"))</f>
        <v/>
      </c>
      <c r="E2414" s="146" t="str">
        <f>IF(A2414="","",IF(COUNTIF(Month_Engine!B:B,TRIM(J2414))&gt;0,"OK","Missing"))</f>
        <v/>
      </c>
      <c r="F2414" s="146" t="str">
        <f t="shared" si="229"/>
        <v/>
      </c>
      <c r="G2414" s="146" t="str">
        <f t="shared" si="230"/>
        <v/>
      </c>
      <c r="H2414" s="150" t="str">
        <f t="shared" si="225"/>
        <v/>
      </c>
      <c r="I2414" s="432"/>
      <c r="S2414" s="146" t="str">
        <f t="shared" si="226"/>
        <v/>
      </c>
    </row>
    <row r="2415" spans="1:19" x14ac:dyDescent="0.45">
      <c r="A2415" s="144" t="str">
        <f t="shared" si="227"/>
        <v/>
      </c>
      <c r="B2415" s="143" t="str">
        <f t="shared" si="228"/>
        <v/>
      </c>
      <c r="C2415" s="143" t="str">
        <f>IF(A2415="","",IF(COUNTIF($B$2:B2414,B2415)&gt;0,"⚠ DUPLICATE","OK"))</f>
        <v/>
      </c>
      <c r="D2415" s="146" t="str">
        <f>IF($A2415="","",IF(ISNA(_xlfn.XLOOKUP(TRIM($A2415),MASTER_Workers!$B$2:$B$474,MASTER_Workers!$B$2:$B$600)),"Master Missing","OK"))</f>
        <v/>
      </c>
      <c r="E2415" s="146" t="str">
        <f>IF(A2415="","",IF(COUNTIF(Month_Engine!B:B,TRIM(J2415))&gt;0,"OK","Missing"))</f>
        <v/>
      </c>
      <c r="F2415" s="146" t="str">
        <f t="shared" si="229"/>
        <v/>
      </c>
      <c r="G2415" s="146" t="str">
        <f t="shared" si="230"/>
        <v/>
      </c>
      <c r="H2415" s="150" t="str">
        <f t="shared" si="225"/>
        <v/>
      </c>
      <c r="I2415" s="432"/>
      <c r="S2415" s="146" t="str">
        <f t="shared" si="226"/>
        <v/>
      </c>
    </row>
    <row r="2416" spans="1:19" x14ac:dyDescent="0.45">
      <c r="A2416" s="144" t="str">
        <f t="shared" si="227"/>
        <v/>
      </c>
      <c r="B2416" s="143" t="str">
        <f t="shared" si="228"/>
        <v/>
      </c>
      <c r="C2416" s="143" t="str">
        <f>IF(A2416="","",IF(COUNTIF($B$2:B2415,B2416)&gt;0,"⚠ DUPLICATE","OK"))</f>
        <v/>
      </c>
      <c r="D2416" s="146" t="str">
        <f>IF($A2416="","",IF(ISNA(_xlfn.XLOOKUP(TRIM($A2416),MASTER_Workers!$B$2:$B$474,MASTER_Workers!$B$2:$B$600)),"Master Missing","OK"))</f>
        <v/>
      </c>
      <c r="E2416" s="146" t="str">
        <f>IF(A2416="","",IF(COUNTIF(Month_Engine!B:B,TRIM(J2416))&gt;0,"OK","Missing"))</f>
        <v/>
      </c>
      <c r="F2416" s="146" t="str">
        <f t="shared" si="229"/>
        <v/>
      </c>
      <c r="G2416" s="146" t="str">
        <f t="shared" si="230"/>
        <v/>
      </c>
      <c r="H2416" s="150" t="str">
        <f t="shared" si="225"/>
        <v/>
      </c>
      <c r="I2416" s="432"/>
      <c r="S2416" s="146" t="str">
        <f t="shared" si="226"/>
        <v/>
      </c>
    </row>
    <row r="2417" spans="1:19" x14ac:dyDescent="0.45">
      <c r="A2417" s="144" t="str">
        <f t="shared" si="227"/>
        <v/>
      </c>
      <c r="B2417" s="143" t="str">
        <f t="shared" si="228"/>
        <v/>
      </c>
      <c r="C2417" s="143" t="str">
        <f>IF(A2417="","",IF(COUNTIF($B$2:B2416,B2417)&gt;0,"⚠ DUPLICATE","OK"))</f>
        <v/>
      </c>
      <c r="D2417" s="146" t="str">
        <f>IF($A2417="","",IF(ISNA(_xlfn.XLOOKUP(TRIM($A2417),MASTER_Workers!$B$2:$B$474,MASTER_Workers!$B$2:$B$600)),"Master Missing","OK"))</f>
        <v/>
      </c>
      <c r="E2417" s="146" t="str">
        <f>IF(A2417="","",IF(COUNTIF(Month_Engine!B:B,TRIM(J2417))&gt;0,"OK","Missing"))</f>
        <v/>
      </c>
      <c r="F2417" s="146" t="str">
        <f t="shared" si="229"/>
        <v/>
      </c>
      <c r="G2417" s="146" t="str">
        <f t="shared" si="230"/>
        <v/>
      </c>
      <c r="H2417" s="150" t="str">
        <f t="shared" si="225"/>
        <v/>
      </c>
      <c r="I2417" s="432"/>
      <c r="S2417" s="146" t="str">
        <f t="shared" si="226"/>
        <v/>
      </c>
    </row>
    <row r="2418" spans="1:19" x14ac:dyDescent="0.45">
      <c r="A2418" s="144" t="str">
        <f t="shared" si="227"/>
        <v/>
      </c>
      <c r="B2418" s="143" t="str">
        <f t="shared" si="228"/>
        <v/>
      </c>
      <c r="C2418" s="143" t="str">
        <f>IF(A2418="","",IF(COUNTIF($B$2:B2417,B2418)&gt;0,"⚠ DUPLICATE","OK"))</f>
        <v/>
      </c>
      <c r="D2418" s="146" t="str">
        <f>IF($A2418="","",IF(ISNA(_xlfn.XLOOKUP(TRIM($A2418),MASTER_Workers!$B$2:$B$474,MASTER_Workers!$B$2:$B$600)),"Master Missing","OK"))</f>
        <v/>
      </c>
      <c r="E2418" s="146" t="str">
        <f>IF(A2418="","",IF(COUNTIF(Month_Engine!B:B,TRIM(J2418))&gt;0,"OK","Missing"))</f>
        <v/>
      </c>
      <c r="F2418" s="146" t="str">
        <f t="shared" si="229"/>
        <v/>
      </c>
      <c r="G2418" s="146" t="str">
        <f t="shared" si="230"/>
        <v/>
      </c>
      <c r="H2418" s="150" t="str">
        <f t="shared" si="225"/>
        <v/>
      </c>
      <c r="I2418" s="432"/>
      <c r="S2418" s="146" t="str">
        <f t="shared" si="226"/>
        <v/>
      </c>
    </row>
    <row r="2419" spans="1:19" x14ac:dyDescent="0.45">
      <c r="A2419" s="144" t="str">
        <f t="shared" si="227"/>
        <v/>
      </c>
      <c r="B2419" s="143" t="str">
        <f t="shared" si="228"/>
        <v/>
      </c>
      <c r="C2419" s="143" t="str">
        <f>IF(A2419="","",IF(COUNTIF($B$2:B2418,B2419)&gt;0,"⚠ DUPLICATE","OK"))</f>
        <v/>
      </c>
      <c r="D2419" s="146" t="str">
        <f>IF($A2419="","",IF(ISNA(_xlfn.XLOOKUP(TRIM($A2419),MASTER_Workers!$B$2:$B$474,MASTER_Workers!$B$2:$B$600)),"Master Missing","OK"))</f>
        <v/>
      </c>
      <c r="E2419" s="146" t="str">
        <f>IF(A2419="","",IF(COUNTIF(Month_Engine!B:B,TRIM(J2419))&gt;0,"OK","Missing"))</f>
        <v/>
      </c>
      <c r="F2419" s="146" t="str">
        <f t="shared" si="229"/>
        <v/>
      </c>
      <c r="G2419" s="146" t="str">
        <f t="shared" si="230"/>
        <v/>
      </c>
      <c r="H2419" s="150" t="str">
        <f t="shared" si="225"/>
        <v/>
      </c>
      <c r="I2419" s="432"/>
      <c r="S2419" s="146" t="str">
        <f t="shared" si="226"/>
        <v/>
      </c>
    </row>
    <row r="2420" spans="1:19" x14ac:dyDescent="0.45">
      <c r="A2420" s="144" t="str">
        <f t="shared" si="227"/>
        <v/>
      </c>
      <c r="B2420" s="143" t="str">
        <f t="shared" si="228"/>
        <v/>
      </c>
      <c r="C2420" s="143" t="str">
        <f>IF(A2420="","",IF(COUNTIF($B$2:B2419,B2420)&gt;0,"⚠ DUPLICATE","OK"))</f>
        <v/>
      </c>
      <c r="D2420" s="146" t="str">
        <f>IF($A2420="","",IF(ISNA(_xlfn.XLOOKUP(TRIM($A2420),MASTER_Workers!$B$2:$B$474,MASTER_Workers!$B$2:$B$600)),"Master Missing","OK"))</f>
        <v/>
      </c>
      <c r="E2420" s="146" t="str">
        <f>IF(A2420="","",IF(COUNTIF(Month_Engine!B:B,TRIM(J2420))&gt;0,"OK","Missing"))</f>
        <v/>
      </c>
      <c r="F2420" s="146" t="str">
        <f t="shared" si="229"/>
        <v/>
      </c>
      <c r="G2420" s="146" t="str">
        <f t="shared" si="230"/>
        <v/>
      </c>
      <c r="H2420" s="150" t="str">
        <f t="shared" si="225"/>
        <v/>
      </c>
      <c r="I2420" s="432"/>
      <c r="S2420" s="146" t="str">
        <f t="shared" si="226"/>
        <v/>
      </c>
    </row>
    <row r="2421" spans="1:19" x14ac:dyDescent="0.45">
      <c r="A2421" s="144" t="str">
        <f t="shared" si="227"/>
        <v/>
      </c>
      <c r="B2421" s="143" t="str">
        <f t="shared" si="228"/>
        <v/>
      </c>
      <c r="C2421" s="143" t="str">
        <f>IF(A2421="","",IF(COUNTIF($B$2:B2420,B2421)&gt;0,"⚠ DUPLICATE","OK"))</f>
        <v/>
      </c>
      <c r="D2421" s="146" t="str">
        <f>IF($A2421="","",IF(ISNA(_xlfn.XLOOKUP(TRIM($A2421),MASTER_Workers!$B$2:$B$474,MASTER_Workers!$B$2:$B$600)),"Master Missing","OK"))</f>
        <v/>
      </c>
      <c r="E2421" s="146" t="str">
        <f>IF(A2421="","",IF(COUNTIF(Month_Engine!B:B,TRIM(J2421))&gt;0,"OK","Missing"))</f>
        <v/>
      </c>
      <c r="F2421" s="146" t="str">
        <f t="shared" si="229"/>
        <v/>
      </c>
      <c r="G2421" s="146" t="str">
        <f t="shared" si="230"/>
        <v/>
      </c>
      <c r="H2421" s="150" t="str">
        <f t="shared" si="225"/>
        <v/>
      </c>
      <c r="I2421" s="432"/>
      <c r="S2421" s="146" t="str">
        <f t="shared" si="226"/>
        <v/>
      </c>
    </row>
    <row r="2422" spans="1:19" x14ac:dyDescent="0.45">
      <c r="A2422" s="144" t="str">
        <f t="shared" si="227"/>
        <v/>
      </c>
      <c r="B2422" s="143" t="str">
        <f t="shared" si="228"/>
        <v/>
      </c>
      <c r="C2422" s="143" t="str">
        <f>IF(A2422="","",IF(COUNTIF($B$2:B2421,B2422)&gt;0,"⚠ DUPLICATE","OK"))</f>
        <v/>
      </c>
      <c r="D2422" s="146" t="str">
        <f>IF($A2422="","",IF(ISNA(_xlfn.XLOOKUP(TRIM($A2422),MASTER_Workers!$B$2:$B$474,MASTER_Workers!$B$2:$B$600)),"Master Missing","OK"))</f>
        <v/>
      </c>
      <c r="E2422" s="146" t="str">
        <f>IF(A2422="","",IF(COUNTIF(Month_Engine!B:B,TRIM(J2422))&gt;0,"OK","Missing"))</f>
        <v/>
      </c>
      <c r="F2422" s="146" t="str">
        <f t="shared" si="229"/>
        <v/>
      </c>
      <c r="G2422" s="146" t="str">
        <f t="shared" si="230"/>
        <v/>
      </c>
      <c r="H2422" s="150" t="str">
        <f t="shared" si="225"/>
        <v/>
      </c>
      <c r="I2422" s="432"/>
      <c r="S2422" s="146" t="str">
        <f t="shared" si="226"/>
        <v/>
      </c>
    </row>
    <row r="2423" spans="1:19" x14ac:dyDescent="0.45">
      <c r="A2423" s="144" t="str">
        <f t="shared" si="227"/>
        <v/>
      </c>
      <c r="B2423" s="143" t="str">
        <f t="shared" si="228"/>
        <v/>
      </c>
      <c r="C2423" s="143" t="str">
        <f>IF(A2423="","",IF(COUNTIF($B$2:B2422,B2423)&gt;0,"⚠ DUPLICATE","OK"))</f>
        <v/>
      </c>
      <c r="D2423" s="146" t="str">
        <f>IF($A2423="","",IF(ISNA(_xlfn.XLOOKUP(TRIM($A2423),MASTER_Workers!$B$2:$B$474,MASTER_Workers!$B$2:$B$600)),"Master Missing","OK"))</f>
        <v/>
      </c>
      <c r="E2423" s="146" t="str">
        <f>IF(A2423="","",IF(COUNTIF(Month_Engine!B:B,TRIM(J2423))&gt;0,"OK","Missing"))</f>
        <v/>
      </c>
      <c r="F2423" s="146" t="str">
        <f t="shared" si="229"/>
        <v/>
      </c>
      <c r="G2423" s="146" t="str">
        <f t="shared" si="230"/>
        <v/>
      </c>
      <c r="H2423" s="150" t="str">
        <f t="shared" si="225"/>
        <v/>
      </c>
      <c r="I2423" s="432"/>
      <c r="S2423" s="146" t="str">
        <f t="shared" si="226"/>
        <v/>
      </c>
    </row>
    <row r="2424" spans="1:19" x14ac:dyDescent="0.45">
      <c r="A2424" s="144" t="str">
        <f t="shared" si="227"/>
        <v/>
      </c>
      <c r="B2424" s="143" t="str">
        <f t="shared" si="228"/>
        <v/>
      </c>
      <c r="C2424" s="143" t="str">
        <f>IF(A2424="","",IF(COUNTIF($B$2:B2423,B2424)&gt;0,"⚠ DUPLICATE","OK"))</f>
        <v/>
      </c>
      <c r="D2424" s="146" t="str">
        <f>IF($A2424="","",IF(ISNA(_xlfn.XLOOKUP(TRIM($A2424),MASTER_Workers!$B$2:$B$474,MASTER_Workers!$B$2:$B$600)),"Master Missing","OK"))</f>
        <v/>
      </c>
      <c r="E2424" s="146" t="str">
        <f>IF(A2424="","",IF(COUNTIF(Month_Engine!B:B,TRIM(J2424))&gt;0,"OK","Missing"))</f>
        <v/>
      </c>
      <c r="F2424" s="146" t="str">
        <f t="shared" si="229"/>
        <v/>
      </c>
      <c r="G2424" s="146" t="str">
        <f t="shared" si="230"/>
        <v/>
      </c>
      <c r="H2424" s="150" t="str">
        <f t="shared" si="225"/>
        <v/>
      </c>
      <c r="I2424" s="432"/>
      <c r="S2424" s="146" t="str">
        <f t="shared" si="226"/>
        <v/>
      </c>
    </row>
    <row r="2425" spans="1:19" x14ac:dyDescent="0.45">
      <c r="A2425" s="144" t="str">
        <f t="shared" si="227"/>
        <v/>
      </c>
      <c r="B2425" s="143" t="str">
        <f t="shared" si="228"/>
        <v/>
      </c>
      <c r="C2425" s="143" t="str">
        <f>IF(A2425="","",IF(COUNTIF($B$2:B2424,B2425)&gt;0,"⚠ DUPLICATE","OK"))</f>
        <v/>
      </c>
      <c r="D2425" s="146" t="str">
        <f>IF($A2425="","",IF(ISNA(_xlfn.XLOOKUP(TRIM($A2425),MASTER_Workers!$B$2:$B$474,MASTER_Workers!$B$2:$B$600)),"Master Missing","OK"))</f>
        <v/>
      </c>
      <c r="E2425" s="146" t="str">
        <f>IF(A2425="","",IF(COUNTIF(Month_Engine!B:B,TRIM(J2425))&gt;0,"OK","Missing"))</f>
        <v/>
      </c>
      <c r="F2425" s="146" t="str">
        <f t="shared" si="229"/>
        <v/>
      </c>
      <c r="G2425" s="146" t="str">
        <f t="shared" si="230"/>
        <v/>
      </c>
      <c r="H2425" s="150" t="str">
        <f t="shared" si="225"/>
        <v/>
      </c>
      <c r="I2425" s="432"/>
      <c r="S2425" s="146" t="str">
        <f t="shared" si="226"/>
        <v/>
      </c>
    </row>
    <row r="2426" spans="1:19" x14ac:dyDescent="0.45">
      <c r="A2426" s="144" t="str">
        <f t="shared" si="227"/>
        <v/>
      </c>
      <c r="B2426" s="143" t="str">
        <f t="shared" si="228"/>
        <v/>
      </c>
      <c r="C2426" s="143" t="str">
        <f>IF(A2426="","",IF(COUNTIF($B$2:B2425,B2426)&gt;0,"⚠ DUPLICATE","OK"))</f>
        <v/>
      </c>
      <c r="D2426" s="146" t="str">
        <f>IF($A2426="","",IF(ISNA(_xlfn.XLOOKUP(TRIM($A2426),MASTER_Workers!$B$2:$B$474,MASTER_Workers!$B$2:$B$600)),"Master Missing","OK"))</f>
        <v/>
      </c>
      <c r="E2426" s="146" t="str">
        <f>IF(A2426="","",IF(COUNTIF(Month_Engine!B:B,TRIM(J2426))&gt;0,"OK","Missing"))</f>
        <v/>
      </c>
      <c r="F2426" s="146" t="str">
        <f t="shared" si="229"/>
        <v/>
      </c>
      <c r="G2426" s="146" t="str">
        <f t="shared" si="230"/>
        <v/>
      </c>
      <c r="H2426" s="150" t="str">
        <f t="shared" si="225"/>
        <v/>
      </c>
      <c r="I2426" s="432"/>
      <c r="S2426" s="146" t="str">
        <f t="shared" si="226"/>
        <v/>
      </c>
    </row>
    <row r="2427" spans="1:19" x14ac:dyDescent="0.45">
      <c r="A2427" s="144" t="str">
        <f t="shared" si="227"/>
        <v/>
      </c>
      <c r="B2427" s="143" t="str">
        <f t="shared" si="228"/>
        <v/>
      </c>
      <c r="C2427" s="143" t="str">
        <f>IF(A2427="","",IF(COUNTIF($B$2:B2426,B2427)&gt;0,"⚠ DUPLICATE","OK"))</f>
        <v/>
      </c>
      <c r="D2427" s="146" t="str">
        <f>IF($A2427="","",IF(ISNA(_xlfn.XLOOKUP(TRIM($A2427),MASTER_Workers!$B$2:$B$474,MASTER_Workers!$B$2:$B$600)),"Master Missing","OK"))</f>
        <v/>
      </c>
      <c r="E2427" s="146" t="str">
        <f>IF(A2427="","",IF(COUNTIF(Month_Engine!B:B,TRIM(J2427))&gt;0,"OK","Missing"))</f>
        <v/>
      </c>
      <c r="F2427" s="146" t="str">
        <f t="shared" si="229"/>
        <v/>
      </c>
      <c r="G2427" s="146" t="str">
        <f t="shared" si="230"/>
        <v/>
      </c>
      <c r="H2427" s="150" t="str">
        <f t="shared" si="225"/>
        <v/>
      </c>
      <c r="I2427" s="432"/>
      <c r="S2427" s="146" t="str">
        <f t="shared" si="226"/>
        <v/>
      </c>
    </row>
    <row r="2428" spans="1:19" x14ac:dyDescent="0.45">
      <c r="A2428" s="144" t="str">
        <f t="shared" si="227"/>
        <v/>
      </c>
      <c r="B2428" s="143" t="str">
        <f t="shared" si="228"/>
        <v/>
      </c>
      <c r="C2428" s="143" t="str">
        <f>IF(A2428="","",IF(COUNTIF($B$2:B2427,B2428)&gt;0,"⚠ DUPLICATE","OK"))</f>
        <v/>
      </c>
      <c r="D2428" s="146" t="str">
        <f>IF($A2428="","",IF(ISNA(_xlfn.XLOOKUP(TRIM($A2428),MASTER_Workers!$B$2:$B$474,MASTER_Workers!$B$2:$B$600)),"Master Missing","OK"))</f>
        <v/>
      </c>
      <c r="E2428" s="146" t="str">
        <f>IF(A2428="","",IF(COUNTIF(Month_Engine!B:B,TRIM(J2428))&gt;0,"OK","Missing"))</f>
        <v/>
      </c>
      <c r="F2428" s="146" t="str">
        <f t="shared" si="229"/>
        <v/>
      </c>
      <c r="G2428" s="146" t="str">
        <f t="shared" si="230"/>
        <v/>
      </c>
      <c r="H2428" s="150" t="str">
        <f t="shared" si="225"/>
        <v/>
      </c>
      <c r="I2428" s="432"/>
      <c r="S2428" s="146" t="str">
        <f t="shared" si="226"/>
        <v/>
      </c>
    </row>
    <row r="2429" spans="1:19" x14ac:dyDescent="0.45">
      <c r="A2429" s="144" t="str">
        <f t="shared" si="227"/>
        <v/>
      </c>
      <c r="B2429" s="143" t="str">
        <f t="shared" si="228"/>
        <v/>
      </c>
      <c r="C2429" s="143" t="str">
        <f>IF(A2429="","",IF(COUNTIF($B$2:B2428,B2429)&gt;0,"⚠ DUPLICATE","OK"))</f>
        <v/>
      </c>
      <c r="D2429" s="146" t="str">
        <f>IF($A2429="","",IF(ISNA(_xlfn.XLOOKUP(TRIM($A2429),MASTER_Workers!$B$2:$B$474,MASTER_Workers!$B$2:$B$600)),"Master Missing","OK"))</f>
        <v/>
      </c>
      <c r="E2429" s="146" t="str">
        <f>IF(A2429="","",IF(COUNTIF(Month_Engine!B:B,TRIM(J2429))&gt;0,"OK","Missing"))</f>
        <v/>
      </c>
      <c r="F2429" s="146" t="str">
        <f t="shared" si="229"/>
        <v/>
      </c>
      <c r="G2429" s="146" t="str">
        <f t="shared" si="230"/>
        <v/>
      </c>
      <c r="H2429" s="150" t="str">
        <f t="shared" si="225"/>
        <v/>
      </c>
      <c r="I2429" s="432"/>
      <c r="S2429" s="146" t="str">
        <f t="shared" si="226"/>
        <v/>
      </c>
    </row>
    <row r="2430" spans="1:19" x14ac:dyDescent="0.45">
      <c r="A2430" s="144" t="str">
        <f t="shared" si="227"/>
        <v/>
      </c>
      <c r="B2430" s="143" t="str">
        <f t="shared" si="228"/>
        <v/>
      </c>
      <c r="C2430" s="143" t="str">
        <f>IF(A2430="","",IF(COUNTIF($B$2:B2429,B2430)&gt;0,"⚠ DUPLICATE","OK"))</f>
        <v/>
      </c>
      <c r="D2430" s="146" t="str">
        <f>IF($A2430="","",IF(ISNA(_xlfn.XLOOKUP(TRIM($A2430),MASTER_Workers!$B$2:$B$474,MASTER_Workers!$B$2:$B$600)),"Master Missing","OK"))</f>
        <v/>
      </c>
      <c r="E2430" s="146" t="str">
        <f>IF(A2430="","",IF(COUNTIF(Month_Engine!B:B,TRIM(J2430))&gt;0,"OK","Missing"))</f>
        <v/>
      </c>
      <c r="F2430" s="146" t="str">
        <f t="shared" si="229"/>
        <v/>
      </c>
      <c r="G2430" s="146" t="str">
        <f t="shared" si="230"/>
        <v/>
      </c>
      <c r="H2430" s="150" t="str">
        <f t="shared" si="225"/>
        <v/>
      </c>
      <c r="I2430" s="432"/>
      <c r="S2430" s="146" t="str">
        <f t="shared" si="226"/>
        <v/>
      </c>
    </row>
    <row r="2431" spans="1:19" x14ac:dyDescent="0.45">
      <c r="A2431" s="144" t="str">
        <f t="shared" si="227"/>
        <v/>
      </c>
      <c r="B2431" s="143" t="str">
        <f t="shared" si="228"/>
        <v/>
      </c>
      <c r="C2431" s="143" t="str">
        <f>IF(A2431="","",IF(COUNTIF($B$2:B2430,B2431)&gt;0,"⚠ DUPLICATE","OK"))</f>
        <v/>
      </c>
      <c r="D2431" s="146" t="str">
        <f>IF($A2431="","",IF(ISNA(_xlfn.XLOOKUP(TRIM($A2431),MASTER_Workers!$B$2:$B$474,MASTER_Workers!$B$2:$B$600)),"Master Missing","OK"))</f>
        <v/>
      </c>
      <c r="E2431" s="146" t="str">
        <f>IF(A2431="","",IF(COUNTIF(Month_Engine!B:B,TRIM(J2431))&gt;0,"OK","Missing"))</f>
        <v/>
      </c>
      <c r="F2431" s="146" t="str">
        <f t="shared" si="229"/>
        <v/>
      </c>
      <c r="G2431" s="146" t="str">
        <f t="shared" si="230"/>
        <v/>
      </c>
      <c r="H2431" s="150" t="str">
        <f t="shared" si="225"/>
        <v/>
      </c>
      <c r="I2431" s="432"/>
      <c r="S2431" s="146" t="str">
        <f t="shared" si="226"/>
        <v/>
      </c>
    </row>
    <row r="2432" spans="1:19" x14ac:dyDescent="0.45">
      <c r="A2432" s="144" t="str">
        <f t="shared" si="227"/>
        <v/>
      </c>
      <c r="B2432" s="143" t="str">
        <f t="shared" si="228"/>
        <v/>
      </c>
      <c r="C2432" s="143" t="str">
        <f>IF(A2432="","",IF(COUNTIF($B$2:B2431,B2432)&gt;0,"⚠ DUPLICATE","OK"))</f>
        <v/>
      </c>
      <c r="D2432" s="146" t="str">
        <f>IF($A2432="","",IF(ISNA(_xlfn.XLOOKUP(TRIM($A2432),MASTER_Workers!$B$2:$B$474,MASTER_Workers!$B$2:$B$600)),"Master Missing","OK"))</f>
        <v/>
      </c>
      <c r="E2432" s="146" t="str">
        <f>IF(A2432="","",IF(COUNTIF(Month_Engine!B:B,TRIM(J2432))&gt;0,"OK","Missing"))</f>
        <v/>
      </c>
      <c r="F2432" s="146" t="str">
        <f t="shared" si="229"/>
        <v/>
      </c>
      <c r="G2432" s="146" t="str">
        <f t="shared" si="230"/>
        <v/>
      </c>
      <c r="H2432" s="150" t="str">
        <f t="shared" si="225"/>
        <v/>
      </c>
      <c r="I2432" s="432"/>
      <c r="S2432" s="146" t="str">
        <f t="shared" si="226"/>
        <v/>
      </c>
    </row>
    <row r="2433" spans="1:19" x14ac:dyDescent="0.45">
      <c r="A2433" s="144" t="str">
        <f t="shared" si="227"/>
        <v/>
      </c>
      <c r="B2433" s="143" t="str">
        <f t="shared" si="228"/>
        <v/>
      </c>
      <c r="C2433" s="143" t="str">
        <f>IF(A2433="","",IF(COUNTIF($B$2:B2432,B2433)&gt;0,"⚠ DUPLICATE","OK"))</f>
        <v/>
      </c>
      <c r="D2433" s="146" t="str">
        <f>IF($A2433="","",IF(ISNA(_xlfn.XLOOKUP(TRIM($A2433),MASTER_Workers!$B$2:$B$474,MASTER_Workers!$B$2:$B$600)),"Master Missing","OK"))</f>
        <v/>
      </c>
      <c r="E2433" s="146" t="str">
        <f>IF(A2433="","",IF(COUNTIF(Month_Engine!B:B,TRIM(J2433))&gt;0,"OK","Missing"))</f>
        <v/>
      </c>
      <c r="F2433" s="146" t="str">
        <f t="shared" si="229"/>
        <v/>
      </c>
      <c r="G2433" s="146" t="str">
        <f t="shared" si="230"/>
        <v/>
      </c>
      <c r="H2433" s="150" t="str">
        <f t="shared" si="225"/>
        <v/>
      </c>
      <c r="I2433" s="432"/>
      <c r="S2433" s="146" t="str">
        <f t="shared" si="226"/>
        <v/>
      </c>
    </row>
    <row r="2434" spans="1:19" x14ac:dyDescent="0.45">
      <c r="A2434" s="144" t="str">
        <f t="shared" si="227"/>
        <v/>
      </c>
      <c r="B2434" s="143" t="str">
        <f t="shared" si="228"/>
        <v/>
      </c>
      <c r="C2434" s="143" t="str">
        <f>IF(A2434="","",IF(COUNTIF($B$2:B2433,B2434)&gt;0,"⚠ DUPLICATE","OK"))</f>
        <v/>
      </c>
      <c r="D2434" s="146" t="str">
        <f>IF($A2434="","",IF(ISNA(_xlfn.XLOOKUP(TRIM($A2434),MASTER_Workers!$B$2:$B$474,MASTER_Workers!$B$2:$B$600)),"Master Missing","OK"))</f>
        <v/>
      </c>
      <c r="E2434" s="146" t="str">
        <f>IF(A2434="","",IF(COUNTIF(Month_Engine!B:B,TRIM(J2434))&gt;0,"OK","Missing"))</f>
        <v/>
      </c>
      <c r="F2434" s="146" t="str">
        <f t="shared" si="229"/>
        <v/>
      </c>
      <c r="G2434" s="146" t="str">
        <f t="shared" si="230"/>
        <v/>
      </c>
      <c r="H2434" s="150" t="str">
        <f t="shared" si="225"/>
        <v/>
      </c>
      <c r="I2434" s="432"/>
      <c r="S2434" s="146" t="str">
        <f t="shared" si="226"/>
        <v/>
      </c>
    </row>
    <row r="2435" spans="1:19" x14ac:dyDescent="0.45">
      <c r="A2435" s="144" t="str">
        <f t="shared" si="227"/>
        <v/>
      </c>
      <c r="B2435" s="143" t="str">
        <f t="shared" si="228"/>
        <v/>
      </c>
      <c r="C2435" s="143" t="str">
        <f>IF(A2435="","",IF(COUNTIF($B$2:B2434,B2435)&gt;0,"⚠ DUPLICATE","OK"))</f>
        <v/>
      </c>
      <c r="D2435" s="146" t="str">
        <f>IF($A2435="","",IF(ISNA(_xlfn.XLOOKUP(TRIM($A2435),MASTER_Workers!$B$2:$B$474,MASTER_Workers!$B$2:$B$600)),"Master Missing","OK"))</f>
        <v/>
      </c>
      <c r="E2435" s="146" t="str">
        <f>IF(A2435="","",IF(COUNTIF(Month_Engine!B:B,TRIM(J2435))&gt;0,"OK","Missing"))</f>
        <v/>
      </c>
      <c r="F2435" s="146" t="str">
        <f t="shared" si="229"/>
        <v/>
      </c>
      <c r="G2435" s="146" t="str">
        <f t="shared" si="230"/>
        <v/>
      </c>
      <c r="H2435" s="150" t="str">
        <f t="shared" si="225"/>
        <v/>
      </c>
      <c r="I2435" s="432"/>
      <c r="S2435" s="146" t="str">
        <f t="shared" si="226"/>
        <v/>
      </c>
    </row>
    <row r="2436" spans="1:19" x14ac:dyDescent="0.45">
      <c r="A2436" s="144" t="str">
        <f t="shared" si="227"/>
        <v/>
      </c>
      <c r="B2436" s="143" t="str">
        <f t="shared" si="228"/>
        <v/>
      </c>
      <c r="C2436" s="143" t="str">
        <f>IF(A2436="","",IF(COUNTIF($B$2:B2435,B2436)&gt;0,"⚠ DUPLICATE","OK"))</f>
        <v/>
      </c>
      <c r="D2436" s="146" t="str">
        <f>IF($A2436="","",IF(ISNA(_xlfn.XLOOKUP(TRIM($A2436),MASTER_Workers!$B$2:$B$474,MASTER_Workers!$B$2:$B$600)),"Master Missing","OK"))</f>
        <v/>
      </c>
      <c r="E2436" s="146" t="str">
        <f>IF(A2436="","",IF(COUNTIF(Month_Engine!B:B,TRIM(J2436))&gt;0,"OK","Missing"))</f>
        <v/>
      </c>
      <c r="F2436" s="146" t="str">
        <f t="shared" si="229"/>
        <v/>
      </c>
      <c r="G2436" s="146" t="str">
        <f t="shared" si="230"/>
        <v/>
      </c>
      <c r="H2436" s="150" t="str">
        <f t="shared" ref="H2436:H2499" si="231">IF(A2436="","",IF(AND(C2436="OK",D2436="OK",E2436="OK",F2436=DAY(EOMONTH(I2436,0))),"OK","Mismatch"))</f>
        <v/>
      </c>
      <c r="I2436" s="432"/>
      <c r="S2436" s="146" t="str">
        <f t="shared" ref="S2436:S2499" si="232">IF(LEFT(A2436,6)="SV2PCO","Worker-SV2",
IF(LEFT(A2436,5)="SV2ST","Staff-SV2",
IF(LEFT(A2436,4)="SV2P","Worker-Com-SV2",
IF(LEFT(A2436,5)="SK1ST","Staff-1",
IF(LEFT(A2436,5)="SK3ST","Staff-3",
IF(LEFT(A2436,5)="SK1CW","Worker-1",
IF(LEFT(A2436,5)="SK3CW","Worker-3",
IF(LEFT(A2436,5)="SK1WK","Worker-Com-1",
IF(LEFT(A2436,5)="SK3WK","Worker-Com-3","")))))))))</f>
        <v/>
      </c>
    </row>
    <row r="2437" spans="1:19" x14ac:dyDescent="0.45">
      <c r="A2437" s="144" t="str">
        <f t="shared" ref="A2437:A2500" si="233">IF(J2437="","",TRIM(J2437))</f>
        <v/>
      </c>
      <c r="B2437" s="143" t="str">
        <f t="shared" ref="B2437:B2500" si="234">IF(A2437="","",TEXT(I2437,"MMMYYYY")&amp;"_"&amp;TRIM(J2437))</f>
        <v/>
      </c>
      <c r="C2437" s="143" t="str">
        <f>IF(A2437="","",IF(COUNTIF($B$2:B2436,B2437)&gt;0,"⚠ DUPLICATE","OK"))</f>
        <v/>
      </c>
      <c r="D2437" s="146" t="str">
        <f>IF($A2437="","",IF(ISNA(_xlfn.XLOOKUP(TRIM($A2437),MASTER_Workers!$B$2:$B$474,MASTER_Workers!$B$2:$B$600)),"Master Missing","OK"))</f>
        <v/>
      </c>
      <c r="E2437" s="146" t="str">
        <f>IF(A2437="","",IF(COUNTIF(Month_Engine!B:B,TRIM(J2437))&gt;0,"OK","Missing"))</f>
        <v/>
      </c>
      <c r="F2437" s="146" t="str">
        <f t="shared" ref="F2437:F2500" si="235">IF(A2437="","",SUM(L2437:Q2437))</f>
        <v/>
      </c>
      <c r="G2437" s="146" t="str">
        <f t="shared" si="230"/>
        <v/>
      </c>
      <c r="H2437" s="150" t="str">
        <f t="shared" si="231"/>
        <v/>
      </c>
      <c r="I2437" s="432"/>
      <c r="S2437" s="146" t="str">
        <f t="shared" si="232"/>
        <v/>
      </c>
    </row>
    <row r="2438" spans="1:19" x14ac:dyDescent="0.45">
      <c r="A2438" s="144" t="str">
        <f t="shared" si="233"/>
        <v/>
      </c>
      <c r="B2438" s="143" t="str">
        <f t="shared" si="234"/>
        <v/>
      </c>
      <c r="C2438" s="143" t="str">
        <f>IF(A2438="","",IF(COUNTIF($B$2:B2437,B2438)&gt;0,"⚠ DUPLICATE","OK"))</f>
        <v/>
      </c>
      <c r="D2438" s="146" t="str">
        <f>IF($A2438="","",IF(ISNA(_xlfn.XLOOKUP(TRIM($A2438),MASTER_Workers!$B$2:$B$474,MASTER_Workers!$B$2:$B$600)),"Master Missing","OK"))</f>
        <v/>
      </c>
      <c r="E2438" s="146" t="str">
        <f>IF(A2438="","",IF(COUNTIF(Month_Engine!B:B,TRIM(J2438))&gt;0,"OK","Missing"))</f>
        <v/>
      </c>
      <c r="F2438" s="146" t="str">
        <f t="shared" si="235"/>
        <v/>
      </c>
      <c r="G2438" s="146" t="str">
        <f t="shared" si="230"/>
        <v/>
      </c>
      <c r="H2438" s="150" t="str">
        <f t="shared" si="231"/>
        <v/>
      </c>
      <c r="I2438" s="432"/>
      <c r="S2438" s="146" t="str">
        <f t="shared" si="232"/>
        <v/>
      </c>
    </row>
    <row r="2439" spans="1:19" x14ac:dyDescent="0.45">
      <c r="A2439" s="144" t="str">
        <f t="shared" si="233"/>
        <v/>
      </c>
      <c r="B2439" s="143" t="str">
        <f t="shared" si="234"/>
        <v/>
      </c>
      <c r="C2439" s="143" t="str">
        <f>IF(A2439="","",IF(COUNTIF($B$2:B2438,B2439)&gt;0,"⚠ DUPLICATE","OK"))</f>
        <v/>
      </c>
      <c r="D2439" s="146" t="str">
        <f>IF($A2439="","",IF(ISNA(_xlfn.XLOOKUP(TRIM($A2439),MASTER_Workers!$B$2:$B$474,MASTER_Workers!$B$2:$B$600)),"Master Missing","OK"))</f>
        <v/>
      </c>
      <c r="E2439" s="146" t="str">
        <f>IF(A2439="","",IF(COUNTIF(Month_Engine!B:B,TRIM(J2439))&gt;0,"OK","Missing"))</f>
        <v/>
      </c>
      <c r="F2439" s="146" t="str">
        <f t="shared" si="235"/>
        <v/>
      </c>
      <c r="G2439" s="146" t="str">
        <f t="shared" si="230"/>
        <v/>
      </c>
      <c r="H2439" s="150" t="str">
        <f t="shared" si="231"/>
        <v/>
      </c>
      <c r="I2439" s="432"/>
      <c r="S2439" s="146" t="str">
        <f t="shared" si="232"/>
        <v/>
      </c>
    </row>
    <row r="2440" spans="1:19" x14ac:dyDescent="0.45">
      <c r="A2440" s="144" t="str">
        <f t="shared" si="233"/>
        <v/>
      </c>
      <c r="B2440" s="143" t="str">
        <f t="shared" si="234"/>
        <v/>
      </c>
      <c r="C2440" s="143" t="str">
        <f>IF(A2440="","",IF(COUNTIF($B$2:B2439,B2440)&gt;0,"⚠ DUPLICATE","OK"))</f>
        <v/>
      </c>
      <c r="D2440" s="146" t="str">
        <f>IF($A2440="","",IF(ISNA(_xlfn.XLOOKUP(TRIM($A2440),MASTER_Workers!$B$2:$B$474,MASTER_Workers!$B$2:$B$600)),"Master Missing","OK"))</f>
        <v/>
      </c>
      <c r="E2440" s="146" t="str">
        <f>IF(A2440="","",IF(COUNTIF(Month_Engine!B:B,TRIM(J2440))&gt;0,"OK","Missing"))</f>
        <v/>
      </c>
      <c r="F2440" s="146" t="str">
        <f t="shared" si="235"/>
        <v/>
      </c>
      <c r="G2440" s="146" t="str">
        <f t="shared" si="230"/>
        <v/>
      </c>
      <c r="H2440" s="150" t="str">
        <f t="shared" si="231"/>
        <v/>
      </c>
      <c r="I2440" s="432"/>
      <c r="S2440" s="146" t="str">
        <f t="shared" si="232"/>
        <v/>
      </c>
    </row>
    <row r="2441" spans="1:19" x14ac:dyDescent="0.45">
      <c r="A2441" s="144" t="str">
        <f t="shared" si="233"/>
        <v/>
      </c>
      <c r="B2441" s="143" t="str">
        <f t="shared" si="234"/>
        <v/>
      </c>
      <c r="C2441" s="143" t="str">
        <f>IF(A2441="","",IF(COUNTIF($B$2:B2440,B2441)&gt;0,"⚠ DUPLICATE","OK"))</f>
        <v/>
      </c>
      <c r="D2441" s="146" t="str">
        <f>IF($A2441="","",IF(ISNA(_xlfn.XLOOKUP(TRIM($A2441),MASTER_Workers!$B$2:$B$474,MASTER_Workers!$B$2:$B$600)),"Master Missing","OK"))</f>
        <v/>
      </c>
      <c r="E2441" s="146" t="str">
        <f>IF(A2441="","",IF(COUNTIF(Month_Engine!B:B,TRIM(J2441))&gt;0,"OK","Missing"))</f>
        <v/>
      </c>
      <c r="F2441" s="146" t="str">
        <f t="shared" si="235"/>
        <v/>
      </c>
      <c r="G2441" s="146" t="str">
        <f t="shared" si="230"/>
        <v/>
      </c>
      <c r="H2441" s="150" t="str">
        <f t="shared" si="231"/>
        <v/>
      </c>
      <c r="I2441" s="432"/>
      <c r="S2441" s="146" t="str">
        <f t="shared" si="232"/>
        <v/>
      </c>
    </row>
    <row r="2442" spans="1:19" x14ac:dyDescent="0.45">
      <c r="A2442" s="144" t="str">
        <f t="shared" si="233"/>
        <v/>
      </c>
      <c r="B2442" s="143" t="str">
        <f t="shared" si="234"/>
        <v/>
      </c>
      <c r="C2442" s="143" t="str">
        <f>IF(A2442="","",IF(COUNTIF($B$2:B2441,B2442)&gt;0,"⚠ DUPLICATE","OK"))</f>
        <v/>
      </c>
      <c r="D2442" s="146" t="str">
        <f>IF($A2442="","",IF(ISNA(_xlfn.XLOOKUP(TRIM($A2442),MASTER_Workers!$B$2:$B$474,MASTER_Workers!$B$2:$B$600)),"Master Missing","OK"))</f>
        <v/>
      </c>
      <c r="E2442" s="146" t="str">
        <f>IF(A2442="","",IF(COUNTIF(Month_Engine!B:B,TRIM(J2442))&gt;0,"OK","Missing"))</f>
        <v/>
      </c>
      <c r="F2442" s="146" t="str">
        <f t="shared" si="235"/>
        <v/>
      </c>
      <c r="G2442" s="146" t="str">
        <f t="shared" si="230"/>
        <v/>
      </c>
      <c r="H2442" s="150" t="str">
        <f t="shared" si="231"/>
        <v/>
      </c>
      <c r="I2442" s="432"/>
      <c r="S2442" s="146" t="str">
        <f t="shared" si="232"/>
        <v/>
      </c>
    </row>
    <row r="2443" spans="1:19" x14ac:dyDescent="0.45">
      <c r="A2443" s="144" t="str">
        <f t="shared" si="233"/>
        <v/>
      </c>
      <c r="B2443" s="143" t="str">
        <f t="shared" si="234"/>
        <v/>
      </c>
      <c r="C2443" s="143" t="str">
        <f>IF(A2443="","",IF(COUNTIF($B$2:B2442,B2443)&gt;0,"⚠ DUPLICATE","OK"))</f>
        <v/>
      </c>
      <c r="D2443" s="146" t="str">
        <f>IF($A2443="","",IF(ISNA(_xlfn.XLOOKUP(TRIM($A2443),MASTER_Workers!$B$2:$B$474,MASTER_Workers!$B$2:$B$600)),"Master Missing","OK"))</f>
        <v/>
      </c>
      <c r="E2443" s="146" t="str">
        <f>IF(A2443="","",IF(COUNTIF(Month_Engine!B:B,TRIM(J2443))&gt;0,"OK","Missing"))</f>
        <v/>
      </c>
      <c r="F2443" s="146" t="str">
        <f t="shared" si="235"/>
        <v/>
      </c>
      <c r="G2443" s="146" t="str">
        <f t="shared" si="230"/>
        <v/>
      </c>
      <c r="H2443" s="150" t="str">
        <f t="shared" si="231"/>
        <v/>
      </c>
      <c r="I2443" s="432"/>
      <c r="S2443" s="146" t="str">
        <f t="shared" si="232"/>
        <v/>
      </c>
    </row>
    <row r="2444" spans="1:19" x14ac:dyDescent="0.45">
      <c r="A2444" s="144" t="str">
        <f t="shared" si="233"/>
        <v/>
      </c>
      <c r="B2444" s="143" t="str">
        <f t="shared" si="234"/>
        <v/>
      </c>
      <c r="C2444" s="143" t="str">
        <f>IF(A2444="","",IF(COUNTIF($B$2:B2443,B2444)&gt;0,"⚠ DUPLICATE","OK"))</f>
        <v/>
      </c>
      <c r="D2444" s="146" t="str">
        <f>IF($A2444="","",IF(ISNA(_xlfn.XLOOKUP(TRIM($A2444),MASTER_Workers!$B$2:$B$474,MASTER_Workers!$B$2:$B$600)),"Master Missing","OK"))</f>
        <v/>
      </c>
      <c r="E2444" s="146" t="str">
        <f>IF(A2444="","",IF(COUNTIF(Month_Engine!B:B,TRIM(J2444))&gt;0,"OK","Missing"))</f>
        <v/>
      </c>
      <c r="F2444" s="146" t="str">
        <f t="shared" si="235"/>
        <v/>
      </c>
      <c r="G2444" s="146" t="str">
        <f t="shared" ref="G2444:G2507" si="236">IF(A2444="","",L2444+O2444+P2444+R2444+IF(OR(LEFT(TRIM(J2444),9)="SK1WK0101",ISNUMBER(SEARCH("Staff",S2444))),N2444,0))</f>
        <v/>
      </c>
      <c r="H2444" s="150" t="str">
        <f t="shared" si="231"/>
        <v/>
      </c>
      <c r="I2444" s="432"/>
      <c r="S2444" s="146" t="str">
        <f t="shared" si="232"/>
        <v/>
      </c>
    </row>
    <row r="2445" spans="1:19" x14ac:dyDescent="0.45">
      <c r="A2445" s="144" t="str">
        <f t="shared" si="233"/>
        <v/>
      </c>
      <c r="B2445" s="143" t="str">
        <f t="shared" si="234"/>
        <v/>
      </c>
      <c r="C2445" s="143" t="str">
        <f>IF(A2445="","",IF(COUNTIF($B$2:B2444,B2445)&gt;0,"⚠ DUPLICATE","OK"))</f>
        <v/>
      </c>
      <c r="D2445" s="146" t="str">
        <f>IF($A2445="","",IF(ISNA(_xlfn.XLOOKUP(TRIM($A2445),MASTER_Workers!$B$2:$B$474,MASTER_Workers!$B$2:$B$600)),"Master Missing","OK"))</f>
        <v/>
      </c>
      <c r="E2445" s="146" t="str">
        <f>IF(A2445="","",IF(COUNTIF(Month_Engine!B:B,TRIM(J2445))&gt;0,"OK","Missing"))</f>
        <v/>
      </c>
      <c r="F2445" s="146" t="str">
        <f t="shared" si="235"/>
        <v/>
      </c>
      <c r="G2445" s="146" t="str">
        <f t="shared" si="236"/>
        <v/>
      </c>
      <c r="H2445" s="150" t="str">
        <f t="shared" si="231"/>
        <v/>
      </c>
      <c r="I2445" s="432"/>
      <c r="S2445" s="146" t="str">
        <f t="shared" si="232"/>
        <v/>
      </c>
    </row>
    <row r="2446" spans="1:19" x14ac:dyDescent="0.45">
      <c r="A2446" s="144" t="str">
        <f t="shared" si="233"/>
        <v/>
      </c>
      <c r="B2446" s="143" t="str">
        <f t="shared" si="234"/>
        <v/>
      </c>
      <c r="C2446" s="143" t="str">
        <f>IF(A2446="","",IF(COUNTIF($B$2:B2445,B2446)&gt;0,"⚠ DUPLICATE","OK"))</f>
        <v/>
      </c>
      <c r="D2446" s="146" t="str">
        <f>IF($A2446="","",IF(ISNA(_xlfn.XLOOKUP(TRIM($A2446),MASTER_Workers!$B$2:$B$474,MASTER_Workers!$B$2:$B$600)),"Master Missing","OK"))</f>
        <v/>
      </c>
      <c r="E2446" s="146" t="str">
        <f>IF(A2446="","",IF(COUNTIF(Month_Engine!B:B,TRIM(J2446))&gt;0,"OK","Missing"))</f>
        <v/>
      </c>
      <c r="F2446" s="146" t="str">
        <f t="shared" si="235"/>
        <v/>
      </c>
      <c r="G2446" s="146" t="str">
        <f t="shared" si="236"/>
        <v/>
      </c>
      <c r="H2446" s="150" t="str">
        <f t="shared" si="231"/>
        <v/>
      </c>
      <c r="I2446" s="432"/>
      <c r="S2446" s="146" t="str">
        <f t="shared" si="232"/>
        <v/>
      </c>
    </row>
    <row r="2447" spans="1:19" x14ac:dyDescent="0.45">
      <c r="A2447" s="144" t="str">
        <f t="shared" si="233"/>
        <v/>
      </c>
      <c r="B2447" s="143" t="str">
        <f t="shared" si="234"/>
        <v/>
      </c>
      <c r="C2447" s="143" t="str">
        <f>IF(A2447="","",IF(COUNTIF($B$2:B2446,B2447)&gt;0,"⚠ DUPLICATE","OK"))</f>
        <v/>
      </c>
      <c r="D2447" s="146" t="str">
        <f>IF($A2447="","",IF(ISNA(_xlfn.XLOOKUP(TRIM($A2447),MASTER_Workers!$B$2:$B$474,MASTER_Workers!$B$2:$B$600)),"Master Missing","OK"))</f>
        <v/>
      </c>
      <c r="E2447" s="146" t="str">
        <f>IF(A2447="","",IF(COUNTIF(Month_Engine!B:B,TRIM(J2447))&gt;0,"OK","Missing"))</f>
        <v/>
      </c>
      <c r="F2447" s="146" t="str">
        <f t="shared" si="235"/>
        <v/>
      </c>
      <c r="G2447" s="146" t="str">
        <f t="shared" si="236"/>
        <v/>
      </c>
      <c r="H2447" s="150" t="str">
        <f t="shared" si="231"/>
        <v/>
      </c>
      <c r="I2447" s="432"/>
      <c r="S2447" s="146" t="str">
        <f t="shared" si="232"/>
        <v/>
      </c>
    </row>
    <row r="2448" spans="1:19" x14ac:dyDescent="0.45">
      <c r="A2448" s="144" t="str">
        <f t="shared" si="233"/>
        <v/>
      </c>
      <c r="B2448" s="143" t="str">
        <f t="shared" si="234"/>
        <v/>
      </c>
      <c r="C2448" s="143" t="str">
        <f>IF(A2448="","",IF(COUNTIF($B$2:B2447,B2448)&gt;0,"⚠ DUPLICATE","OK"))</f>
        <v/>
      </c>
      <c r="D2448" s="146" t="str">
        <f>IF($A2448="","",IF(ISNA(_xlfn.XLOOKUP(TRIM($A2448),MASTER_Workers!$B$2:$B$474,MASTER_Workers!$B$2:$B$600)),"Master Missing","OK"))</f>
        <v/>
      </c>
      <c r="E2448" s="146" t="str">
        <f>IF(A2448="","",IF(COUNTIF(Month_Engine!B:B,TRIM(J2448))&gt;0,"OK","Missing"))</f>
        <v/>
      </c>
      <c r="F2448" s="146" t="str">
        <f t="shared" si="235"/>
        <v/>
      </c>
      <c r="G2448" s="146" t="str">
        <f t="shared" si="236"/>
        <v/>
      </c>
      <c r="H2448" s="150" t="str">
        <f t="shared" si="231"/>
        <v/>
      </c>
      <c r="I2448" s="432"/>
      <c r="S2448" s="146" t="str">
        <f t="shared" si="232"/>
        <v/>
      </c>
    </row>
    <row r="2449" spans="1:19" x14ac:dyDescent="0.45">
      <c r="A2449" s="144" t="str">
        <f t="shared" si="233"/>
        <v/>
      </c>
      <c r="B2449" s="143" t="str">
        <f t="shared" si="234"/>
        <v/>
      </c>
      <c r="C2449" s="143" t="str">
        <f>IF(A2449="","",IF(COUNTIF($B$2:B2448,B2449)&gt;0,"⚠ DUPLICATE","OK"))</f>
        <v/>
      </c>
      <c r="D2449" s="146" t="str">
        <f>IF($A2449="","",IF(ISNA(_xlfn.XLOOKUP(TRIM($A2449),MASTER_Workers!$B$2:$B$474,MASTER_Workers!$B$2:$B$600)),"Master Missing","OK"))</f>
        <v/>
      </c>
      <c r="E2449" s="146" t="str">
        <f>IF(A2449="","",IF(COUNTIF(Month_Engine!B:B,TRIM(J2449))&gt;0,"OK","Missing"))</f>
        <v/>
      </c>
      <c r="F2449" s="146" t="str">
        <f t="shared" si="235"/>
        <v/>
      </c>
      <c r="G2449" s="146" t="str">
        <f t="shared" si="236"/>
        <v/>
      </c>
      <c r="H2449" s="150" t="str">
        <f t="shared" si="231"/>
        <v/>
      </c>
      <c r="I2449" s="432"/>
      <c r="S2449" s="146" t="str">
        <f t="shared" si="232"/>
        <v/>
      </c>
    </row>
    <row r="2450" spans="1:19" x14ac:dyDescent="0.45">
      <c r="A2450" s="144" t="str">
        <f t="shared" si="233"/>
        <v/>
      </c>
      <c r="B2450" s="143" t="str">
        <f t="shared" si="234"/>
        <v/>
      </c>
      <c r="C2450" s="143" t="str">
        <f>IF(A2450="","",IF(COUNTIF($B$2:B2449,B2450)&gt;0,"⚠ DUPLICATE","OK"))</f>
        <v/>
      </c>
      <c r="D2450" s="146" t="str">
        <f>IF($A2450="","",IF(ISNA(_xlfn.XLOOKUP(TRIM($A2450),MASTER_Workers!$B$2:$B$474,MASTER_Workers!$B$2:$B$600)),"Master Missing","OK"))</f>
        <v/>
      </c>
      <c r="E2450" s="146" t="str">
        <f>IF(A2450="","",IF(COUNTIF(Month_Engine!B:B,TRIM(J2450))&gt;0,"OK","Missing"))</f>
        <v/>
      </c>
      <c r="F2450" s="146" t="str">
        <f t="shared" si="235"/>
        <v/>
      </c>
      <c r="G2450" s="146" t="str">
        <f t="shared" si="236"/>
        <v/>
      </c>
      <c r="H2450" s="150" t="str">
        <f t="shared" si="231"/>
        <v/>
      </c>
      <c r="I2450" s="432"/>
      <c r="S2450" s="146" t="str">
        <f t="shared" si="232"/>
        <v/>
      </c>
    </row>
    <row r="2451" spans="1:19" x14ac:dyDescent="0.45">
      <c r="A2451" s="144" t="str">
        <f t="shared" si="233"/>
        <v/>
      </c>
      <c r="B2451" s="143" t="str">
        <f t="shared" si="234"/>
        <v/>
      </c>
      <c r="C2451" s="143" t="str">
        <f>IF(A2451="","",IF(COUNTIF($B$2:B2450,B2451)&gt;0,"⚠ DUPLICATE","OK"))</f>
        <v/>
      </c>
      <c r="D2451" s="146" t="str">
        <f>IF($A2451="","",IF(ISNA(_xlfn.XLOOKUP(TRIM($A2451),MASTER_Workers!$B$2:$B$474,MASTER_Workers!$B$2:$B$600)),"Master Missing","OK"))</f>
        <v/>
      </c>
      <c r="E2451" s="146" t="str">
        <f>IF(A2451="","",IF(COUNTIF(Month_Engine!B:B,TRIM(J2451))&gt;0,"OK","Missing"))</f>
        <v/>
      </c>
      <c r="F2451" s="146" t="str">
        <f t="shared" si="235"/>
        <v/>
      </c>
      <c r="G2451" s="146" t="str">
        <f t="shared" si="236"/>
        <v/>
      </c>
      <c r="H2451" s="150" t="str">
        <f t="shared" si="231"/>
        <v/>
      </c>
      <c r="I2451" s="432"/>
      <c r="S2451" s="146" t="str">
        <f t="shared" si="232"/>
        <v/>
      </c>
    </row>
    <row r="2452" spans="1:19" x14ac:dyDescent="0.45">
      <c r="A2452" s="144" t="str">
        <f t="shared" si="233"/>
        <v/>
      </c>
      <c r="B2452" s="143" t="str">
        <f t="shared" si="234"/>
        <v/>
      </c>
      <c r="C2452" s="143" t="str">
        <f>IF(A2452="","",IF(COUNTIF($B$2:B2451,B2452)&gt;0,"⚠ DUPLICATE","OK"))</f>
        <v/>
      </c>
      <c r="D2452" s="146" t="str">
        <f>IF($A2452="","",IF(ISNA(_xlfn.XLOOKUP(TRIM($A2452),MASTER_Workers!$B$2:$B$474,MASTER_Workers!$B$2:$B$600)),"Master Missing","OK"))</f>
        <v/>
      </c>
      <c r="E2452" s="146" t="str">
        <f>IF(A2452="","",IF(COUNTIF(Month_Engine!B:B,TRIM(J2452))&gt;0,"OK","Missing"))</f>
        <v/>
      </c>
      <c r="F2452" s="146" t="str">
        <f t="shared" si="235"/>
        <v/>
      </c>
      <c r="G2452" s="146" t="str">
        <f t="shared" si="236"/>
        <v/>
      </c>
      <c r="H2452" s="150" t="str">
        <f t="shared" si="231"/>
        <v/>
      </c>
      <c r="I2452" s="432"/>
      <c r="S2452" s="146" t="str">
        <f t="shared" si="232"/>
        <v/>
      </c>
    </row>
    <row r="2453" spans="1:19" x14ac:dyDescent="0.45">
      <c r="A2453" s="144" t="str">
        <f t="shared" si="233"/>
        <v/>
      </c>
      <c r="B2453" s="143" t="str">
        <f t="shared" si="234"/>
        <v/>
      </c>
      <c r="C2453" s="143" t="str">
        <f>IF(A2453="","",IF(COUNTIF($B$2:B2452,B2453)&gt;0,"⚠ DUPLICATE","OK"))</f>
        <v/>
      </c>
      <c r="D2453" s="146" t="str">
        <f>IF($A2453="","",IF(ISNA(_xlfn.XLOOKUP(TRIM($A2453),MASTER_Workers!$B$2:$B$474,MASTER_Workers!$B$2:$B$600)),"Master Missing","OK"))</f>
        <v/>
      </c>
      <c r="E2453" s="146" t="str">
        <f>IF(A2453="","",IF(COUNTIF(Month_Engine!B:B,TRIM(J2453))&gt;0,"OK","Missing"))</f>
        <v/>
      </c>
      <c r="F2453" s="146" t="str">
        <f t="shared" si="235"/>
        <v/>
      </c>
      <c r="G2453" s="146" t="str">
        <f t="shared" si="236"/>
        <v/>
      </c>
      <c r="H2453" s="150" t="str">
        <f t="shared" si="231"/>
        <v/>
      </c>
      <c r="I2453" s="432"/>
      <c r="S2453" s="146" t="str">
        <f t="shared" si="232"/>
        <v/>
      </c>
    </row>
    <row r="2454" spans="1:19" x14ac:dyDescent="0.45">
      <c r="A2454" s="144" t="str">
        <f t="shared" si="233"/>
        <v/>
      </c>
      <c r="B2454" s="143" t="str">
        <f t="shared" si="234"/>
        <v/>
      </c>
      <c r="C2454" s="143" t="str">
        <f>IF(A2454="","",IF(COUNTIF($B$2:B2453,B2454)&gt;0,"⚠ DUPLICATE","OK"))</f>
        <v/>
      </c>
      <c r="D2454" s="146" t="str">
        <f>IF($A2454="","",IF(ISNA(_xlfn.XLOOKUP(TRIM($A2454),MASTER_Workers!$B$2:$B$474,MASTER_Workers!$B$2:$B$600)),"Master Missing","OK"))</f>
        <v/>
      </c>
      <c r="E2454" s="146" t="str">
        <f>IF(A2454="","",IF(COUNTIF(Month_Engine!B:B,TRIM(J2454))&gt;0,"OK","Missing"))</f>
        <v/>
      </c>
      <c r="F2454" s="146" t="str">
        <f t="shared" si="235"/>
        <v/>
      </c>
      <c r="G2454" s="146" t="str">
        <f t="shared" si="236"/>
        <v/>
      </c>
      <c r="H2454" s="150" t="str">
        <f t="shared" si="231"/>
        <v/>
      </c>
      <c r="I2454" s="432"/>
      <c r="S2454" s="146" t="str">
        <f t="shared" si="232"/>
        <v/>
      </c>
    </row>
    <row r="2455" spans="1:19" x14ac:dyDescent="0.45">
      <c r="A2455" s="144" t="str">
        <f t="shared" si="233"/>
        <v/>
      </c>
      <c r="B2455" s="143" t="str">
        <f t="shared" si="234"/>
        <v/>
      </c>
      <c r="C2455" s="143" t="str">
        <f>IF(A2455="","",IF(COUNTIF($B$2:B2454,B2455)&gt;0,"⚠ DUPLICATE","OK"))</f>
        <v/>
      </c>
      <c r="D2455" s="146" t="str">
        <f>IF($A2455="","",IF(ISNA(_xlfn.XLOOKUP(TRIM($A2455),MASTER_Workers!$B$2:$B$474,MASTER_Workers!$B$2:$B$600)),"Master Missing","OK"))</f>
        <v/>
      </c>
      <c r="E2455" s="146" t="str">
        <f>IF(A2455="","",IF(COUNTIF(Month_Engine!B:B,TRIM(J2455))&gt;0,"OK","Missing"))</f>
        <v/>
      </c>
      <c r="F2455" s="146" t="str">
        <f t="shared" si="235"/>
        <v/>
      </c>
      <c r="G2455" s="146" t="str">
        <f t="shared" si="236"/>
        <v/>
      </c>
      <c r="H2455" s="150" t="str">
        <f t="shared" si="231"/>
        <v/>
      </c>
      <c r="I2455" s="432"/>
      <c r="S2455" s="146" t="str">
        <f t="shared" si="232"/>
        <v/>
      </c>
    </row>
    <row r="2456" spans="1:19" x14ac:dyDescent="0.45">
      <c r="A2456" s="144" t="str">
        <f t="shared" si="233"/>
        <v/>
      </c>
      <c r="B2456" s="143" t="str">
        <f t="shared" si="234"/>
        <v/>
      </c>
      <c r="C2456" s="143" t="str">
        <f>IF(A2456="","",IF(COUNTIF($B$2:B2455,B2456)&gt;0,"⚠ DUPLICATE","OK"))</f>
        <v/>
      </c>
      <c r="D2456" s="146" t="str">
        <f>IF($A2456="","",IF(ISNA(_xlfn.XLOOKUP(TRIM($A2456),MASTER_Workers!$B$2:$B$474,MASTER_Workers!$B$2:$B$600)),"Master Missing","OK"))</f>
        <v/>
      </c>
      <c r="E2456" s="146" t="str">
        <f>IF(A2456="","",IF(COUNTIF(Month_Engine!B:B,TRIM(J2456))&gt;0,"OK","Missing"))</f>
        <v/>
      </c>
      <c r="F2456" s="146" t="str">
        <f t="shared" si="235"/>
        <v/>
      </c>
      <c r="G2456" s="146" t="str">
        <f t="shared" si="236"/>
        <v/>
      </c>
      <c r="H2456" s="150" t="str">
        <f t="shared" si="231"/>
        <v/>
      </c>
      <c r="I2456" s="432"/>
      <c r="S2456" s="146" t="str">
        <f t="shared" si="232"/>
        <v/>
      </c>
    </row>
    <row r="2457" spans="1:19" x14ac:dyDescent="0.45">
      <c r="A2457" s="144" t="str">
        <f t="shared" si="233"/>
        <v/>
      </c>
      <c r="B2457" s="143" t="str">
        <f t="shared" si="234"/>
        <v/>
      </c>
      <c r="C2457" s="143" t="str">
        <f>IF(A2457="","",IF(COUNTIF($B$2:B2456,B2457)&gt;0,"⚠ DUPLICATE","OK"))</f>
        <v/>
      </c>
      <c r="D2457" s="146" t="str">
        <f>IF($A2457="","",IF(ISNA(_xlfn.XLOOKUP(TRIM($A2457),MASTER_Workers!$B$2:$B$474,MASTER_Workers!$B$2:$B$600)),"Master Missing","OK"))</f>
        <v/>
      </c>
      <c r="E2457" s="146" t="str">
        <f>IF(A2457="","",IF(COUNTIF(Month_Engine!B:B,TRIM(J2457))&gt;0,"OK","Missing"))</f>
        <v/>
      </c>
      <c r="F2457" s="146" t="str">
        <f t="shared" si="235"/>
        <v/>
      </c>
      <c r="G2457" s="146" t="str">
        <f t="shared" si="236"/>
        <v/>
      </c>
      <c r="H2457" s="150" t="str">
        <f t="shared" si="231"/>
        <v/>
      </c>
      <c r="I2457" s="432"/>
      <c r="S2457" s="146" t="str">
        <f t="shared" si="232"/>
        <v/>
      </c>
    </row>
    <row r="2458" spans="1:19" x14ac:dyDescent="0.45">
      <c r="A2458" s="144" t="str">
        <f t="shared" si="233"/>
        <v/>
      </c>
      <c r="B2458" s="143" t="str">
        <f t="shared" si="234"/>
        <v/>
      </c>
      <c r="C2458" s="143" t="str">
        <f>IF(A2458="","",IF(COUNTIF($B$2:B2457,B2458)&gt;0,"⚠ DUPLICATE","OK"))</f>
        <v/>
      </c>
      <c r="D2458" s="146" t="str">
        <f>IF($A2458="","",IF(ISNA(_xlfn.XLOOKUP(TRIM($A2458),MASTER_Workers!$B$2:$B$474,MASTER_Workers!$B$2:$B$600)),"Master Missing","OK"))</f>
        <v/>
      </c>
      <c r="E2458" s="146" t="str">
        <f>IF(A2458="","",IF(COUNTIF(Month_Engine!B:B,TRIM(J2458))&gt;0,"OK","Missing"))</f>
        <v/>
      </c>
      <c r="F2458" s="146" t="str">
        <f t="shared" si="235"/>
        <v/>
      </c>
      <c r="G2458" s="146" t="str">
        <f t="shared" si="236"/>
        <v/>
      </c>
      <c r="H2458" s="150" t="str">
        <f t="shared" si="231"/>
        <v/>
      </c>
      <c r="I2458" s="432"/>
      <c r="S2458" s="146" t="str">
        <f t="shared" si="232"/>
        <v/>
      </c>
    </row>
    <row r="2459" spans="1:19" x14ac:dyDescent="0.45">
      <c r="A2459" s="144" t="str">
        <f t="shared" si="233"/>
        <v/>
      </c>
      <c r="B2459" s="143" t="str">
        <f t="shared" si="234"/>
        <v/>
      </c>
      <c r="C2459" s="143" t="str">
        <f>IF(A2459="","",IF(COUNTIF($B$2:B2458,B2459)&gt;0,"⚠ DUPLICATE","OK"))</f>
        <v/>
      </c>
      <c r="D2459" s="146" t="str">
        <f>IF($A2459="","",IF(ISNA(_xlfn.XLOOKUP(TRIM($A2459),MASTER_Workers!$B$2:$B$474,MASTER_Workers!$B$2:$B$600)),"Master Missing","OK"))</f>
        <v/>
      </c>
      <c r="E2459" s="146" t="str">
        <f>IF(A2459="","",IF(COUNTIF(Month_Engine!B:B,TRIM(J2459))&gt;0,"OK","Missing"))</f>
        <v/>
      </c>
      <c r="F2459" s="146" t="str">
        <f t="shared" si="235"/>
        <v/>
      </c>
      <c r="G2459" s="146" t="str">
        <f t="shared" si="236"/>
        <v/>
      </c>
      <c r="H2459" s="150" t="str">
        <f t="shared" si="231"/>
        <v/>
      </c>
      <c r="I2459" s="432"/>
      <c r="S2459" s="146" t="str">
        <f t="shared" si="232"/>
        <v/>
      </c>
    </row>
    <row r="2460" spans="1:19" x14ac:dyDescent="0.45">
      <c r="A2460" s="144" t="str">
        <f t="shared" si="233"/>
        <v/>
      </c>
      <c r="B2460" s="143" t="str">
        <f t="shared" si="234"/>
        <v/>
      </c>
      <c r="C2460" s="143" t="str">
        <f>IF(A2460="","",IF(COUNTIF($B$2:B2459,B2460)&gt;0,"⚠ DUPLICATE","OK"))</f>
        <v/>
      </c>
      <c r="D2460" s="146" t="str">
        <f>IF($A2460="","",IF(ISNA(_xlfn.XLOOKUP(TRIM($A2460),MASTER_Workers!$B$2:$B$474,MASTER_Workers!$B$2:$B$600)),"Master Missing","OK"))</f>
        <v/>
      </c>
      <c r="E2460" s="146" t="str">
        <f>IF(A2460="","",IF(COUNTIF(Month_Engine!B:B,TRIM(J2460))&gt;0,"OK","Missing"))</f>
        <v/>
      </c>
      <c r="F2460" s="146" t="str">
        <f t="shared" si="235"/>
        <v/>
      </c>
      <c r="G2460" s="146" t="str">
        <f t="shared" si="236"/>
        <v/>
      </c>
      <c r="H2460" s="150" t="str">
        <f t="shared" si="231"/>
        <v/>
      </c>
      <c r="I2460" s="432"/>
      <c r="S2460" s="146" t="str">
        <f t="shared" si="232"/>
        <v/>
      </c>
    </row>
    <row r="2461" spans="1:19" x14ac:dyDescent="0.45">
      <c r="A2461" s="144" t="str">
        <f t="shared" si="233"/>
        <v/>
      </c>
      <c r="B2461" s="143" t="str">
        <f t="shared" si="234"/>
        <v/>
      </c>
      <c r="C2461" s="143" t="str">
        <f>IF(A2461="","",IF(COUNTIF($B$2:B2460,B2461)&gt;0,"⚠ DUPLICATE","OK"))</f>
        <v/>
      </c>
      <c r="D2461" s="146" t="str">
        <f>IF($A2461="","",IF(ISNA(_xlfn.XLOOKUP(TRIM($A2461),MASTER_Workers!$B$2:$B$474,MASTER_Workers!$B$2:$B$600)),"Master Missing","OK"))</f>
        <v/>
      </c>
      <c r="E2461" s="146" t="str">
        <f>IF(A2461="","",IF(COUNTIF(Month_Engine!B:B,TRIM(J2461))&gt;0,"OK","Missing"))</f>
        <v/>
      </c>
      <c r="F2461" s="146" t="str">
        <f t="shared" si="235"/>
        <v/>
      </c>
      <c r="G2461" s="146" t="str">
        <f t="shared" si="236"/>
        <v/>
      </c>
      <c r="H2461" s="150" t="str">
        <f t="shared" si="231"/>
        <v/>
      </c>
      <c r="I2461" s="432"/>
      <c r="S2461" s="146" t="str">
        <f t="shared" si="232"/>
        <v/>
      </c>
    </row>
    <row r="2462" spans="1:19" x14ac:dyDescent="0.45">
      <c r="A2462" s="144" t="str">
        <f t="shared" si="233"/>
        <v/>
      </c>
      <c r="B2462" s="143" t="str">
        <f t="shared" si="234"/>
        <v/>
      </c>
      <c r="C2462" s="143" t="str">
        <f>IF(A2462="","",IF(COUNTIF($B$2:B2461,B2462)&gt;0,"⚠ DUPLICATE","OK"))</f>
        <v/>
      </c>
      <c r="D2462" s="146" t="str">
        <f>IF($A2462="","",IF(ISNA(_xlfn.XLOOKUP(TRIM($A2462),MASTER_Workers!$B$2:$B$474,MASTER_Workers!$B$2:$B$600)),"Master Missing","OK"))</f>
        <v/>
      </c>
      <c r="E2462" s="146" t="str">
        <f>IF(A2462="","",IF(COUNTIF(Month_Engine!B:B,TRIM(J2462))&gt;0,"OK","Missing"))</f>
        <v/>
      </c>
      <c r="F2462" s="146" t="str">
        <f t="shared" si="235"/>
        <v/>
      </c>
      <c r="G2462" s="146" t="str">
        <f t="shared" si="236"/>
        <v/>
      </c>
      <c r="H2462" s="150" t="str">
        <f t="shared" si="231"/>
        <v/>
      </c>
      <c r="I2462" s="432"/>
      <c r="S2462" s="146" t="str">
        <f t="shared" si="232"/>
        <v/>
      </c>
    </row>
    <row r="2463" spans="1:19" x14ac:dyDescent="0.45">
      <c r="A2463" s="144" t="str">
        <f t="shared" si="233"/>
        <v/>
      </c>
      <c r="B2463" s="143" t="str">
        <f t="shared" si="234"/>
        <v/>
      </c>
      <c r="C2463" s="143" t="str">
        <f>IF(A2463="","",IF(COUNTIF($B$2:B2462,B2463)&gt;0,"⚠ DUPLICATE","OK"))</f>
        <v/>
      </c>
      <c r="D2463" s="146" t="str">
        <f>IF($A2463="","",IF(ISNA(_xlfn.XLOOKUP(TRIM($A2463),MASTER_Workers!$B$2:$B$474,MASTER_Workers!$B$2:$B$600)),"Master Missing","OK"))</f>
        <v/>
      </c>
      <c r="E2463" s="146" t="str">
        <f>IF(A2463="","",IF(COUNTIF(Month_Engine!B:B,TRIM(J2463))&gt;0,"OK","Missing"))</f>
        <v/>
      </c>
      <c r="F2463" s="146" t="str">
        <f t="shared" si="235"/>
        <v/>
      </c>
      <c r="G2463" s="146" t="str">
        <f t="shared" si="236"/>
        <v/>
      </c>
      <c r="H2463" s="150" t="str">
        <f t="shared" si="231"/>
        <v/>
      </c>
      <c r="I2463" s="432"/>
      <c r="S2463" s="146" t="str">
        <f t="shared" si="232"/>
        <v/>
      </c>
    </row>
    <row r="2464" spans="1:19" x14ac:dyDescent="0.45">
      <c r="A2464" s="144" t="str">
        <f t="shared" si="233"/>
        <v/>
      </c>
      <c r="B2464" s="143" t="str">
        <f t="shared" si="234"/>
        <v/>
      </c>
      <c r="C2464" s="143" t="str">
        <f>IF(A2464="","",IF(COUNTIF($B$2:B2463,B2464)&gt;0,"⚠ DUPLICATE","OK"))</f>
        <v/>
      </c>
      <c r="D2464" s="146" t="str">
        <f>IF($A2464="","",IF(ISNA(_xlfn.XLOOKUP(TRIM($A2464),MASTER_Workers!$B$2:$B$474,MASTER_Workers!$B$2:$B$600)),"Master Missing","OK"))</f>
        <v/>
      </c>
      <c r="E2464" s="146" t="str">
        <f>IF(A2464="","",IF(COUNTIF(Month_Engine!B:B,TRIM(J2464))&gt;0,"OK","Missing"))</f>
        <v/>
      </c>
      <c r="F2464" s="146" t="str">
        <f t="shared" si="235"/>
        <v/>
      </c>
      <c r="G2464" s="146" t="str">
        <f t="shared" si="236"/>
        <v/>
      </c>
      <c r="H2464" s="150" t="str">
        <f t="shared" si="231"/>
        <v/>
      </c>
      <c r="I2464" s="432"/>
      <c r="S2464" s="146" t="str">
        <f t="shared" si="232"/>
        <v/>
      </c>
    </row>
    <row r="2465" spans="1:19" x14ac:dyDescent="0.45">
      <c r="A2465" s="144" t="str">
        <f t="shared" si="233"/>
        <v/>
      </c>
      <c r="B2465" s="143" t="str">
        <f t="shared" si="234"/>
        <v/>
      </c>
      <c r="C2465" s="143" t="str">
        <f>IF(A2465="","",IF(COUNTIF($B$2:B2464,B2465)&gt;0,"⚠ DUPLICATE","OK"))</f>
        <v/>
      </c>
      <c r="D2465" s="146" t="str">
        <f>IF($A2465="","",IF(ISNA(_xlfn.XLOOKUP(TRIM($A2465),MASTER_Workers!$B$2:$B$474,MASTER_Workers!$B$2:$B$600)),"Master Missing","OK"))</f>
        <v/>
      </c>
      <c r="E2465" s="146" t="str">
        <f>IF(A2465="","",IF(COUNTIF(Month_Engine!B:B,TRIM(J2465))&gt;0,"OK","Missing"))</f>
        <v/>
      </c>
      <c r="F2465" s="146" t="str">
        <f t="shared" si="235"/>
        <v/>
      </c>
      <c r="G2465" s="146" t="str">
        <f t="shared" si="236"/>
        <v/>
      </c>
      <c r="H2465" s="150" t="str">
        <f t="shared" si="231"/>
        <v/>
      </c>
      <c r="I2465" s="432"/>
      <c r="S2465" s="146" t="str">
        <f t="shared" si="232"/>
        <v/>
      </c>
    </row>
    <row r="2466" spans="1:19" x14ac:dyDescent="0.45">
      <c r="A2466" s="144" t="str">
        <f t="shared" si="233"/>
        <v/>
      </c>
      <c r="B2466" s="143" t="str">
        <f t="shared" si="234"/>
        <v/>
      </c>
      <c r="C2466" s="143" t="str">
        <f>IF(A2466="","",IF(COUNTIF($B$2:B2465,B2466)&gt;0,"⚠ DUPLICATE","OK"))</f>
        <v/>
      </c>
      <c r="D2466" s="146" t="str">
        <f>IF($A2466="","",IF(ISNA(_xlfn.XLOOKUP(TRIM($A2466),MASTER_Workers!$B$2:$B$474,MASTER_Workers!$B$2:$B$600)),"Master Missing","OK"))</f>
        <v/>
      </c>
      <c r="E2466" s="146" t="str">
        <f>IF(A2466="","",IF(COUNTIF(Month_Engine!B:B,TRIM(J2466))&gt;0,"OK","Missing"))</f>
        <v/>
      </c>
      <c r="F2466" s="146" t="str">
        <f t="shared" si="235"/>
        <v/>
      </c>
      <c r="G2466" s="146" t="str">
        <f t="shared" si="236"/>
        <v/>
      </c>
      <c r="H2466" s="150" t="str">
        <f t="shared" si="231"/>
        <v/>
      </c>
      <c r="I2466" s="432"/>
      <c r="S2466" s="146" t="str">
        <f t="shared" si="232"/>
        <v/>
      </c>
    </row>
    <row r="2467" spans="1:19" x14ac:dyDescent="0.45">
      <c r="A2467" s="144" t="str">
        <f t="shared" si="233"/>
        <v/>
      </c>
      <c r="B2467" s="143" t="str">
        <f t="shared" si="234"/>
        <v/>
      </c>
      <c r="C2467" s="143" t="str">
        <f>IF(A2467="","",IF(COUNTIF($B$2:B2466,B2467)&gt;0,"⚠ DUPLICATE","OK"))</f>
        <v/>
      </c>
      <c r="D2467" s="146" t="str">
        <f>IF($A2467="","",IF(ISNA(_xlfn.XLOOKUP(TRIM($A2467),MASTER_Workers!$B$2:$B$474,MASTER_Workers!$B$2:$B$600)),"Master Missing","OK"))</f>
        <v/>
      </c>
      <c r="E2467" s="146" t="str">
        <f>IF(A2467="","",IF(COUNTIF(Month_Engine!B:B,TRIM(J2467))&gt;0,"OK","Missing"))</f>
        <v/>
      </c>
      <c r="F2467" s="146" t="str">
        <f t="shared" si="235"/>
        <v/>
      </c>
      <c r="G2467" s="146" t="str">
        <f t="shared" si="236"/>
        <v/>
      </c>
      <c r="H2467" s="150" t="str">
        <f t="shared" si="231"/>
        <v/>
      </c>
      <c r="I2467" s="432"/>
      <c r="S2467" s="146" t="str">
        <f t="shared" si="232"/>
        <v/>
      </c>
    </row>
    <row r="2468" spans="1:19" x14ac:dyDescent="0.45">
      <c r="A2468" s="144" t="str">
        <f t="shared" si="233"/>
        <v/>
      </c>
      <c r="B2468" s="143" t="str">
        <f t="shared" si="234"/>
        <v/>
      </c>
      <c r="C2468" s="143" t="str">
        <f>IF(A2468="","",IF(COUNTIF($B$2:B2467,B2468)&gt;0,"⚠ DUPLICATE","OK"))</f>
        <v/>
      </c>
      <c r="D2468" s="146" t="str">
        <f>IF($A2468="","",IF(ISNA(_xlfn.XLOOKUP(TRIM($A2468),MASTER_Workers!$B$2:$B$474,MASTER_Workers!$B$2:$B$600)),"Master Missing","OK"))</f>
        <v/>
      </c>
      <c r="E2468" s="146" t="str">
        <f>IF(A2468="","",IF(COUNTIF(Month_Engine!B:B,TRIM(J2468))&gt;0,"OK","Missing"))</f>
        <v/>
      </c>
      <c r="F2468" s="146" t="str">
        <f t="shared" si="235"/>
        <v/>
      </c>
      <c r="G2468" s="146" t="str">
        <f t="shared" si="236"/>
        <v/>
      </c>
      <c r="H2468" s="150" t="str">
        <f t="shared" si="231"/>
        <v/>
      </c>
      <c r="I2468" s="432"/>
      <c r="S2468" s="146" t="str">
        <f t="shared" si="232"/>
        <v/>
      </c>
    </row>
    <row r="2469" spans="1:19" x14ac:dyDescent="0.45">
      <c r="A2469" s="144" t="str">
        <f t="shared" si="233"/>
        <v/>
      </c>
      <c r="B2469" s="143" t="str">
        <f t="shared" si="234"/>
        <v/>
      </c>
      <c r="C2469" s="143" t="str">
        <f>IF(A2469="","",IF(COUNTIF($B$2:B2468,B2469)&gt;0,"⚠ DUPLICATE","OK"))</f>
        <v/>
      </c>
      <c r="D2469" s="146" t="str">
        <f>IF($A2469="","",IF(ISNA(_xlfn.XLOOKUP(TRIM($A2469),MASTER_Workers!$B$2:$B$474,MASTER_Workers!$B$2:$B$600)),"Master Missing","OK"))</f>
        <v/>
      </c>
      <c r="E2469" s="146" t="str">
        <f>IF(A2469="","",IF(COUNTIF(Month_Engine!B:B,TRIM(J2469))&gt;0,"OK","Missing"))</f>
        <v/>
      </c>
      <c r="F2469" s="146" t="str">
        <f t="shared" si="235"/>
        <v/>
      </c>
      <c r="G2469" s="146" t="str">
        <f t="shared" si="236"/>
        <v/>
      </c>
      <c r="H2469" s="150" t="str">
        <f t="shared" si="231"/>
        <v/>
      </c>
      <c r="I2469" s="432"/>
      <c r="S2469" s="146" t="str">
        <f t="shared" si="232"/>
        <v/>
      </c>
    </row>
    <row r="2470" spans="1:19" x14ac:dyDescent="0.45">
      <c r="A2470" s="144" t="str">
        <f t="shared" si="233"/>
        <v/>
      </c>
      <c r="B2470" s="143" t="str">
        <f t="shared" si="234"/>
        <v/>
      </c>
      <c r="C2470" s="143" t="str">
        <f>IF(A2470="","",IF(COUNTIF($B$2:B2469,B2470)&gt;0,"⚠ DUPLICATE","OK"))</f>
        <v/>
      </c>
      <c r="D2470" s="146" t="str">
        <f>IF($A2470="","",IF(ISNA(_xlfn.XLOOKUP(TRIM($A2470),MASTER_Workers!$B$2:$B$474,MASTER_Workers!$B$2:$B$600)),"Master Missing","OK"))</f>
        <v/>
      </c>
      <c r="E2470" s="146" t="str">
        <f>IF(A2470="","",IF(COUNTIF(Month_Engine!B:B,TRIM(J2470))&gt;0,"OK","Missing"))</f>
        <v/>
      </c>
      <c r="F2470" s="146" t="str">
        <f t="shared" si="235"/>
        <v/>
      </c>
      <c r="G2470" s="146" t="str">
        <f t="shared" si="236"/>
        <v/>
      </c>
      <c r="H2470" s="150" t="str">
        <f t="shared" si="231"/>
        <v/>
      </c>
      <c r="I2470" s="432"/>
      <c r="S2470" s="146" t="str">
        <f t="shared" si="232"/>
        <v/>
      </c>
    </row>
    <row r="2471" spans="1:19" x14ac:dyDescent="0.45">
      <c r="A2471" s="144" t="str">
        <f t="shared" si="233"/>
        <v/>
      </c>
      <c r="B2471" s="143" t="str">
        <f t="shared" si="234"/>
        <v/>
      </c>
      <c r="C2471" s="143" t="str">
        <f>IF(A2471="","",IF(COUNTIF($B$2:B2470,B2471)&gt;0,"⚠ DUPLICATE","OK"))</f>
        <v/>
      </c>
      <c r="D2471" s="146" t="str">
        <f>IF($A2471="","",IF(ISNA(_xlfn.XLOOKUP(TRIM($A2471),MASTER_Workers!$B$2:$B$474,MASTER_Workers!$B$2:$B$600)),"Master Missing","OK"))</f>
        <v/>
      </c>
      <c r="E2471" s="146" t="str">
        <f>IF(A2471="","",IF(COUNTIF(Month_Engine!B:B,TRIM(J2471))&gt;0,"OK","Missing"))</f>
        <v/>
      </c>
      <c r="F2471" s="146" t="str">
        <f t="shared" si="235"/>
        <v/>
      </c>
      <c r="G2471" s="146" t="str">
        <f t="shared" si="236"/>
        <v/>
      </c>
      <c r="H2471" s="150" t="str">
        <f t="shared" si="231"/>
        <v/>
      </c>
      <c r="I2471" s="432"/>
      <c r="S2471" s="146" t="str">
        <f t="shared" si="232"/>
        <v/>
      </c>
    </row>
    <row r="2472" spans="1:19" x14ac:dyDescent="0.45">
      <c r="A2472" s="144" t="str">
        <f t="shared" si="233"/>
        <v/>
      </c>
      <c r="B2472" s="143" t="str">
        <f t="shared" si="234"/>
        <v/>
      </c>
      <c r="C2472" s="143" t="str">
        <f>IF(A2472="","",IF(COUNTIF($B$2:B2471,B2472)&gt;0,"⚠ DUPLICATE","OK"))</f>
        <v/>
      </c>
      <c r="D2472" s="146" t="str">
        <f>IF($A2472="","",IF(ISNA(_xlfn.XLOOKUP(TRIM($A2472),MASTER_Workers!$B$2:$B$474,MASTER_Workers!$B$2:$B$600)),"Master Missing","OK"))</f>
        <v/>
      </c>
      <c r="E2472" s="146" t="str">
        <f>IF(A2472="","",IF(COUNTIF(Month_Engine!B:B,TRIM(J2472))&gt;0,"OK","Missing"))</f>
        <v/>
      </c>
      <c r="F2472" s="146" t="str">
        <f t="shared" si="235"/>
        <v/>
      </c>
      <c r="G2472" s="146" t="str">
        <f t="shared" si="236"/>
        <v/>
      </c>
      <c r="H2472" s="150" t="str">
        <f t="shared" si="231"/>
        <v/>
      </c>
      <c r="I2472" s="432"/>
      <c r="S2472" s="146" t="str">
        <f t="shared" si="232"/>
        <v/>
      </c>
    </row>
    <row r="2473" spans="1:19" x14ac:dyDescent="0.45">
      <c r="A2473" s="144" t="str">
        <f t="shared" si="233"/>
        <v/>
      </c>
      <c r="B2473" s="143" t="str">
        <f t="shared" si="234"/>
        <v/>
      </c>
      <c r="C2473" s="143" t="str">
        <f>IF(A2473="","",IF(COUNTIF($B$2:B2472,B2473)&gt;0,"⚠ DUPLICATE","OK"))</f>
        <v/>
      </c>
      <c r="D2473" s="146" t="str">
        <f>IF($A2473="","",IF(ISNA(_xlfn.XLOOKUP(TRIM($A2473),MASTER_Workers!$B$2:$B$474,MASTER_Workers!$B$2:$B$600)),"Master Missing","OK"))</f>
        <v/>
      </c>
      <c r="E2473" s="146" t="str">
        <f>IF(A2473="","",IF(COUNTIF(Month_Engine!B:B,TRIM(J2473))&gt;0,"OK","Missing"))</f>
        <v/>
      </c>
      <c r="F2473" s="146" t="str">
        <f t="shared" si="235"/>
        <v/>
      </c>
      <c r="G2473" s="146" t="str">
        <f t="shared" si="236"/>
        <v/>
      </c>
      <c r="H2473" s="150" t="str">
        <f t="shared" si="231"/>
        <v/>
      </c>
      <c r="I2473" s="432"/>
      <c r="S2473" s="146" t="str">
        <f t="shared" si="232"/>
        <v/>
      </c>
    </row>
    <row r="2474" spans="1:19" x14ac:dyDescent="0.45">
      <c r="A2474" s="144" t="str">
        <f t="shared" si="233"/>
        <v/>
      </c>
      <c r="B2474" s="143" t="str">
        <f t="shared" si="234"/>
        <v/>
      </c>
      <c r="C2474" s="143" t="str">
        <f>IF(A2474="","",IF(COUNTIF($B$2:B2473,B2474)&gt;0,"⚠ DUPLICATE","OK"))</f>
        <v/>
      </c>
      <c r="D2474" s="146" t="str">
        <f>IF($A2474="","",IF(ISNA(_xlfn.XLOOKUP(TRIM($A2474),MASTER_Workers!$B$2:$B$474,MASTER_Workers!$B$2:$B$600)),"Master Missing","OK"))</f>
        <v/>
      </c>
      <c r="E2474" s="146" t="str">
        <f>IF(A2474="","",IF(COUNTIF(Month_Engine!B:B,TRIM(J2474))&gt;0,"OK","Missing"))</f>
        <v/>
      </c>
      <c r="F2474" s="146" t="str">
        <f t="shared" si="235"/>
        <v/>
      </c>
      <c r="G2474" s="146" t="str">
        <f t="shared" si="236"/>
        <v/>
      </c>
      <c r="H2474" s="150" t="str">
        <f t="shared" si="231"/>
        <v/>
      </c>
      <c r="I2474" s="432"/>
      <c r="S2474" s="146" t="str">
        <f t="shared" si="232"/>
        <v/>
      </c>
    </row>
    <row r="2475" spans="1:19" x14ac:dyDescent="0.45">
      <c r="A2475" s="144" t="str">
        <f t="shared" si="233"/>
        <v/>
      </c>
      <c r="B2475" s="143" t="str">
        <f t="shared" si="234"/>
        <v/>
      </c>
      <c r="C2475" s="143" t="str">
        <f>IF(A2475="","",IF(COUNTIF($B$2:B2474,B2475)&gt;0,"⚠ DUPLICATE","OK"))</f>
        <v/>
      </c>
      <c r="D2475" s="146" t="str">
        <f>IF($A2475="","",IF(ISNA(_xlfn.XLOOKUP(TRIM($A2475),MASTER_Workers!$B$2:$B$474,MASTER_Workers!$B$2:$B$600)),"Master Missing","OK"))</f>
        <v/>
      </c>
      <c r="E2475" s="146" t="str">
        <f>IF(A2475="","",IF(COUNTIF(Month_Engine!B:B,TRIM(J2475))&gt;0,"OK","Missing"))</f>
        <v/>
      </c>
      <c r="F2475" s="146" t="str">
        <f t="shared" si="235"/>
        <v/>
      </c>
      <c r="G2475" s="146" t="str">
        <f t="shared" si="236"/>
        <v/>
      </c>
      <c r="H2475" s="150" t="str">
        <f t="shared" si="231"/>
        <v/>
      </c>
      <c r="I2475" s="432"/>
      <c r="S2475" s="146" t="str">
        <f t="shared" si="232"/>
        <v/>
      </c>
    </row>
    <row r="2476" spans="1:19" x14ac:dyDescent="0.45">
      <c r="A2476" s="144" t="str">
        <f t="shared" si="233"/>
        <v/>
      </c>
      <c r="B2476" s="143" t="str">
        <f t="shared" si="234"/>
        <v/>
      </c>
      <c r="C2476" s="143" t="str">
        <f>IF(A2476="","",IF(COUNTIF($B$2:B2475,B2476)&gt;0,"⚠ DUPLICATE","OK"))</f>
        <v/>
      </c>
      <c r="D2476" s="146" t="str">
        <f>IF($A2476="","",IF(ISNA(_xlfn.XLOOKUP(TRIM($A2476),MASTER_Workers!$B$2:$B$474,MASTER_Workers!$B$2:$B$600)),"Master Missing","OK"))</f>
        <v/>
      </c>
      <c r="E2476" s="146" t="str">
        <f>IF(A2476="","",IF(COUNTIF(Month_Engine!B:B,TRIM(J2476))&gt;0,"OK","Missing"))</f>
        <v/>
      </c>
      <c r="F2476" s="146" t="str">
        <f t="shared" si="235"/>
        <v/>
      </c>
      <c r="G2476" s="146" t="str">
        <f t="shared" si="236"/>
        <v/>
      </c>
      <c r="H2476" s="150" t="str">
        <f t="shared" si="231"/>
        <v/>
      </c>
      <c r="I2476" s="432"/>
      <c r="S2476" s="146" t="str">
        <f t="shared" si="232"/>
        <v/>
      </c>
    </row>
    <row r="2477" spans="1:19" x14ac:dyDescent="0.45">
      <c r="A2477" s="144" t="str">
        <f t="shared" si="233"/>
        <v/>
      </c>
      <c r="B2477" s="143" t="str">
        <f t="shared" si="234"/>
        <v/>
      </c>
      <c r="C2477" s="143" t="str">
        <f>IF(A2477="","",IF(COUNTIF($B$2:B2476,B2477)&gt;0,"⚠ DUPLICATE","OK"))</f>
        <v/>
      </c>
      <c r="D2477" s="146" t="str">
        <f>IF($A2477="","",IF(ISNA(_xlfn.XLOOKUP(TRIM($A2477),MASTER_Workers!$B$2:$B$474,MASTER_Workers!$B$2:$B$600)),"Master Missing","OK"))</f>
        <v/>
      </c>
      <c r="E2477" s="146" t="str">
        <f>IF(A2477="","",IF(COUNTIF(Month_Engine!B:B,TRIM(J2477))&gt;0,"OK","Missing"))</f>
        <v/>
      </c>
      <c r="F2477" s="146" t="str">
        <f t="shared" si="235"/>
        <v/>
      </c>
      <c r="G2477" s="146" t="str">
        <f t="shared" si="236"/>
        <v/>
      </c>
      <c r="H2477" s="150" t="str">
        <f t="shared" si="231"/>
        <v/>
      </c>
      <c r="I2477" s="432"/>
      <c r="S2477" s="146" t="str">
        <f t="shared" si="232"/>
        <v/>
      </c>
    </row>
    <row r="2478" spans="1:19" x14ac:dyDescent="0.45">
      <c r="A2478" s="144" t="str">
        <f t="shared" si="233"/>
        <v/>
      </c>
      <c r="B2478" s="143" t="str">
        <f t="shared" si="234"/>
        <v/>
      </c>
      <c r="C2478" s="143" t="str">
        <f>IF(A2478="","",IF(COUNTIF($B$2:B2477,B2478)&gt;0,"⚠ DUPLICATE","OK"))</f>
        <v/>
      </c>
      <c r="D2478" s="146" t="str">
        <f>IF($A2478="","",IF(ISNA(_xlfn.XLOOKUP(TRIM($A2478),MASTER_Workers!$B$2:$B$474,MASTER_Workers!$B$2:$B$600)),"Master Missing","OK"))</f>
        <v/>
      </c>
      <c r="E2478" s="146" t="str">
        <f>IF(A2478="","",IF(COUNTIF(Month_Engine!B:B,TRIM(J2478))&gt;0,"OK","Missing"))</f>
        <v/>
      </c>
      <c r="F2478" s="146" t="str">
        <f t="shared" si="235"/>
        <v/>
      </c>
      <c r="G2478" s="146" t="str">
        <f t="shared" si="236"/>
        <v/>
      </c>
      <c r="H2478" s="150" t="str">
        <f t="shared" si="231"/>
        <v/>
      </c>
      <c r="I2478" s="432"/>
      <c r="S2478" s="146" t="str">
        <f t="shared" si="232"/>
        <v/>
      </c>
    </row>
    <row r="2479" spans="1:19" x14ac:dyDescent="0.45">
      <c r="A2479" s="144" t="str">
        <f t="shared" si="233"/>
        <v/>
      </c>
      <c r="B2479" s="143" t="str">
        <f t="shared" si="234"/>
        <v/>
      </c>
      <c r="C2479" s="143" t="str">
        <f>IF(A2479="","",IF(COUNTIF($B$2:B2478,B2479)&gt;0,"⚠ DUPLICATE","OK"))</f>
        <v/>
      </c>
      <c r="D2479" s="146" t="str">
        <f>IF($A2479="","",IF(ISNA(_xlfn.XLOOKUP(TRIM($A2479),MASTER_Workers!$B$2:$B$474,MASTER_Workers!$B$2:$B$600)),"Master Missing","OK"))</f>
        <v/>
      </c>
      <c r="E2479" s="146" t="str">
        <f>IF(A2479="","",IF(COUNTIF(Month_Engine!B:B,TRIM(J2479))&gt;0,"OK","Missing"))</f>
        <v/>
      </c>
      <c r="F2479" s="146" t="str">
        <f t="shared" si="235"/>
        <v/>
      </c>
      <c r="G2479" s="146" t="str">
        <f t="shared" si="236"/>
        <v/>
      </c>
      <c r="H2479" s="150" t="str">
        <f t="shared" si="231"/>
        <v/>
      </c>
      <c r="I2479" s="432"/>
      <c r="S2479" s="146" t="str">
        <f t="shared" si="232"/>
        <v/>
      </c>
    </row>
    <row r="2480" spans="1:19" x14ac:dyDescent="0.45">
      <c r="A2480" s="144" t="str">
        <f t="shared" si="233"/>
        <v/>
      </c>
      <c r="B2480" s="143" t="str">
        <f t="shared" si="234"/>
        <v/>
      </c>
      <c r="C2480" s="143" t="str">
        <f>IF(A2480="","",IF(COUNTIF($B$2:B2479,B2480)&gt;0,"⚠ DUPLICATE","OK"))</f>
        <v/>
      </c>
      <c r="D2480" s="146" t="str">
        <f>IF($A2480="","",IF(ISNA(_xlfn.XLOOKUP(TRIM($A2480),MASTER_Workers!$B$2:$B$474,MASTER_Workers!$B$2:$B$600)),"Master Missing","OK"))</f>
        <v/>
      </c>
      <c r="E2480" s="146" t="str">
        <f>IF(A2480="","",IF(COUNTIF(Month_Engine!B:B,TRIM(J2480))&gt;0,"OK","Missing"))</f>
        <v/>
      </c>
      <c r="F2480" s="146" t="str">
        <f t="shared" si="235"/>
        <v/>
      </c>
      <c r="G2480" s="146" t="str">
        <f t="shared" si="236"/>
        <v/>
      </c>
      <c r="H2480" s="150" t="str">
        <f t="shared" si="231"/>
        <v/>
      </c>
      <c r="I2480" s="432"/>
      <c r="S2480" s="146" t="str">
        <f t="shared" si="232"/>
        <v/>
      </c>
    </row>
    <row r="2481" spans="1:19" x14ac:dyDescent="0.45">
      <c r="A2481" s="144" t="str">
        <f t="shared" si="233"/>
        <v/>
      </c>
      <c r="B2481" s="143" t="str">
        <f t="shared" si="234"/>
        <v/>
      </c>
      <c r="C2481" s="143" t="str">
        <f>IF(A2481="","",IF(COUNTIF($B$2:B2480,B2481)&gt;0,"⚠ DUPLICATE","OK"))</f>
        <v/>
      </c>
      <c r="D2481" s="146" t="str">
        <f>IF($A2481="","",IF(ISNA(_xlfn.XLOOKUP(TRIM($A2481),MASTER_Workers!$B$2:$B$474,MASTER_Workers!$B$2:$B$600)),"Master Missing","OK"))</f>
        <v/>
      </c>
      <c r="E2481" s="146" t="str">
        <f>IF(A2481="","",IF(COUNTIF(Month_Engine!B:B,TRIM(J2481))&gt;0,"OK","Missing"))</f>
        <v/>
      </c>
      <c r="F2481" s="146" t="str">
        <f t="shared" si="235"/>
        <v/>
      </c>
      <c r="G2481" s="146" t="str">
        <f t="shared" si="236"/>
        <v/>
      </c>
      <c r="H2481" s="150" t="str">
        <f t="shared" si="231"/>
        <v/>
      </c>
      <c r="I2481" s="432"/>
      <c r="S2481" s="146" t="str">
        <f t="shared" si="232"/>
        <v/>
      </c>
    </row>
    <row r="2482" spans="1:19" x14ac:dyDescent="0.45">
      <c r="A2482" s="144" t="str">
        <f t="shared" si="233"/>
        <v/>
      </c>
      <c r="B2482" s="143" t="str">
        <f t="shared" si="234"/>
        <v/>
      </c>
      <c r="C2482" s="143" t="str">
        <f>IF(A2482="","",IF(COUNTIF($B$2:B2481,B2482)&gt;0,"⚠ DUPLICATE","OK"))</f>
        <v/>
      </c>
      <c r="D2482" s="146" t="str">
        <f>IF($A2482="","",IF(ISNA(_xlfn.XLOOKUP(TRIM($A2482),MASTER_Workers!$B$2:$B$474,MASTER_Workers!$B$2:$B$600)),"Master Missing","OK"))</f>
        <v/>
      </c>
      <c r="E2482" s="146" t="str">
        <f>IF(A2482="","",IF(COUNTIF(Month_Engine!B:B,TRIM(J2482))&gt;0,"OK","Missing"))</f>
        <v/>
      </c>
      <c r="F2482" s="146" t="str">
        <f t="shared" si="235"/>
        <v/>
      </c>
      <c r="G2482" s="146" t="str">
        <f t="shared" si="236"/>
        <v/>
      </c>
      <c r="H2482" s="150" t="str">
        <f t="shared" si="231"/>
        <v/>
      </c>
      <c r="I2482" s="432"/>
      <c r="S2482" s="146" t="str">
        <f t="shared" si="232"/>
        <v/>
      </c>
    </row>
    <row r="2483" spans="1:19" x14ac:dyDescent="0.45">
      <c r="A2483" s="144" t="str">
        <f t="shared" si="233"/>
        <v/>
      </c>
      <c r="B2483" s="143" t="str">
        <f t="shared" si="234"/>
        <v/>
      </c>
      <c r="C2483" s="143" t="str">
        <f>IF(A2483="","",IF(COUNTIF($B$2:B2482,B2483)&gt;0,"⚠ DUPLICATE","OK"))</f>
        <v/>
      </c>
      <c r="D2483" s="146" t="str">
        <f>IF($A2483="","",IF(ISNA(_xlfn.XLOOKUP(TRIM($A2483),MASTER_Workers!$B$2:$B$474,MASTER_Workers!$B$2:$B$600)),"Master Missing","OK"))</f>
        <v/>
      </c>
      <c r="E2483" s="146" t="str">
        <f>IF(A2483="","",IF(COUNTIF(Month_Engine!B:B,TRIM(J2483))&gt;0,"OK","Missing"))</f>
        <v/>
      </c>
      <c r="F2483" s="146" t="str">
        <f t="shared" si="235"/>
        <v/>
      </c>
      <c r="G2483" s="146" t="str">
        <f t="shared" si="236"/>
        <v/>
      </c>
      <c r="H2483" s="150" t="str">
        <f t="shared" si="231"/>
        <v/>
      </c>
      <c r="I2483" s="432"/>
      <c r="S2483" s="146" t="str">
        <f t="shared" si="232"/>
        <v/>
      </c>
    </row>
    <row r="2484" spans="1:19" x14ac:dyDescent="0.45">
      <c r="A2484" s="144" t="str">
        <f t="shared" si="233"/>
        <v/>
      </c>
      <c r="B2484" s="143" t="str">
        <f t="shared" si="234"/>
        <v/>
      </c>
      <c r="C2484" s="143" t="str">
        <f>IF(A2484="","",IF(COUNTIF($B$2:B2483,B2484)&gt;0,"⚠ DUPLICATE","OK"))</f>
        <v/>
      </c>
      <c r="D2484" s="146" t="str">
        <f>IF($A2484="","",IF(ISNA(_xlfn.XLOOKUP(TRIM($A2484),MASTER_Workers!$B$2:$B$474,MASTER_Workers!$B$2:$B$600)),"Master Missing","OK"))</f>
        <v/>
      </c>
      <c r="E2484" s="146" t="str">
        <f>IF(A2484="","",IF(COUNTIF(Month_Engine!B:B,TRIM(J2484))&gt;0,"OK","Missing"))</f>
        <v/>
      </c>
      <c r="F2484" s="146" t="str">
        <f t="shared" si="235"/>
        <v/>
      </c>
      <c r="G2484" s="146" t="str">
        <f t="shared" si="236"/>
        <v/>
      </c>
      <c r="H2484" s="150" t="str">
        <f t="shared" si="231"/>
        <v/>
      </c>
      <c r="I2484" s="432"/>
      <c r="S2484" s="146" t="str">
        <f t="shared" si="232"/>
        <v/>
      </c>
    </row>
    <row r="2485" spans="1:19" x14ac:dyDescent="0.45">
      <c r="A2485" s="144" t="str">
        <f t="shared" si="233"/>
        <v/>
      </c>
      <c r="B2485" s="143" t="str">
        <f t="shared" si="234"/>
        <v/>
      </c>
      <c r="C2485" s="143" t="str">
        <f>IF(A2485="","",IF(COUNTIF($B$2:B2484,B2485)&gt;0,"⚠ DUPLICATE","OK"))</f>
        <v/>
      </c>
      <c r="D2485" s="146" t="str">
        <f>IF($A2485="","",IF(ISNA(_xlfn.XLOOKUP(TRIM($A2485),MASTER_Workers!$B$2:$B$474,MASTER_Workers!$B$2:$B$600)),"Master Missing","OK"))</f>
        <v/>
      </c>
      <c r="E2485" s="146" t="str">
        <f>IF(A2485="","",IF(COUNTIF(Month_Engine!B:B,TRIM(J2485))&gt;0,"OK","Missing"))</f>
        <v/>
      </c>
      <c r="F2485" s="146" t="str">
        <f t="shared" si="235"/>
        <v/>
      </c>
      <c r="G2485" s="146" t="str">
        <f t="shared" si="236"/>
        <v/>
      </c>
      <c r="H2485" s="150" t="str">
        <f t="shared" si="231"/>
        <v/>
      </c>
      <c r="I2485" s="432"/>
      <c r="S2485" s="146" t="str">
        <f t="shared" si="232"/>
        <v/>
      </c>
    </row>
    <row r="2486" spans="1:19" x14ac:dyDescent="0.45">
      <c r="A2486" s="144" t="str">
        <f t="shared" si="233"/>
        <v/>
      </c>
      <c r="B2486" s="143" t="str">
        <f t="shared" si="234"/>
        <v/>
      </c>
      <c r="C2486" s="143" t="str">
        <f>IF(A2486="","",IF(COUNTIF($B$2:B2485,B2486)&gt;0,"⚠ DUPLICATE","OK"))</f>
        <v/>
      </c>
      <c r="D2486" s="146" t="str">
        <f>IF($A2486="","",IF(ISNA(_xlfn.XLOOKUP(TRIM($A2486),MASTER_Workers!$B$2:$B$474,MASTER_Workers!$B$2:$B$600)),"Master Missing","OK"))</f>
        <v/>
      </c>
      <c r="E2486" s="146" t="str">
        <f>IF(A2486="","",IF(COUNTIF(Month_Engine!B:B,TRIM(J2486))&gt;0,"OK","Missing"))</f>
        <v/>
      </c>
      <c r="F2486" s="146" t="str">
        <f t="shared" si="235"/>
        <v/>
      </c>
      <c r="G2486" s="146" t="str">
        <f t="shared" si="236"/>
        <v/>
      </c>
      <c r="H2486" s="150" t="str">
        <f t="shared" si="231"/>
        <v/>
      </c>
      <c r="I2486" s="432"/>
      <c r="S2486" s="146" t="str">
        <f t="shared" si="232"/>
        <v/>
      </c>
    </row>
    <row r="2487" spans="1:19" x14ac:dyDescent="0.45">
      <c r="A2487" s="144" t="str">
        <f t="shared" si="233"/>
        <v/>
      </c>
      <c r="B2487" s="143" t="str">
        <f t="shared" si="234"/>
        <v/>
      </c>
      <c r="C2487" s="143" t="str">
        <f>IF(A2487="","",IF(COUNTIF($B$2:B2486,B2487)&gt;0,"⚠ DUPLICATE","OK"))</f>
        <v/>
      </c>
      <c r="D2487" s="146" t="str">
        <f>IF($A2487="","",IF(ISNA(_xlfn.XLOOKUP(TRIM($A2487),MASTER_Workers!$B$2:$B$474,MASTER_Workers!$B$2:$B$600)),"Master Missing","OK"))</f>
        <v/>
      </c>
      <c r="E2487" s="146" t="str">
        <f>IF(A2487="","",IF(COUNTIF(Month_Engine!B:B,TRIM(J2487))&gt;0,"OK","Missing"))</f>
        <v/>
      </c>
      <c r="F2487" s="146" t="str">
        <f t="shared" si="235"/>
        <v/>
      </c>
      <c r="G2487" s="146" t="str">
        <f t="shared" si="236"/>
        <v/>
      </c>
      <c r="H2487" s="150" t="str">
        <f t="shared" si="231"/>
        <v/>
      </c>
      <c r="I2487" s="432"/>
      <c r="S2487" s="146" t="str">
        <f t="shared" si="232"/>
        <v/>
      </c>
    </row>
    <row r="2488" spans="1:19" x14ac:dyDescent="0.45">
      <c r="A2488" s="144" t="str">
        <f t="shared" si="233"/>
        <v/>
      </c>
      <c r="B2488" s="143" t="str">
        <f t="shared" si="234"/>
        <v/>
      </c>
      <c r="C2488" s="143" t="str">
        <f>IF(A2488="","",IF(COUNTIF($B$2:B2487,B2488)&gt;0,"⚠ DUPLICATE","OK"))</f>
        <v/>
      </c>
      <c r="D2488" s="146" t="str">
        <f>IF($A2488="","",IF(ISNA(_xlfn.XLOOKUP(TRIM($A2488),MASTER_Workers!$B$2:$B$474,MASTER_Workers!$B$2:$B$600)),"Master Missing","OK"))</f>
        <v/>
      </c>
      <c r="E2488" s="146" t="str">
        <f>IF(A2488="","",IF(COUNTIF(Month_Engine!B:B,TRIM(J2488))&gt;0,"OK","Missing"))</f>
        <v/>
      </c>
      <c r="F2488" s="146" t="str">
        <f t="shared" si="235"/>
        <v/>
      </c>
      <c r="G2488" s="146" t="str">
        <f t="shared" si="236"/>
        <v/>
      </c>
      <c r="H2488" s="150" t="str">
        <f t="shared" si="231"/>
        <v/>
      </c>
      <c r="I2488" s="432"/>
      <c r="S2488" s="146" t="str">
        <f t="shared" si="232"/>
        <v/>
      </c>
    </row>
    <row r="2489" spans="1:19" x14ac:dyDescent="0.45">
      <c r="A2489" s="144" t="str">
        <f t="shared" si="233"/>
        <v/>
      </c>
      <c r="B2489" s="143" t="str">
        <f t="shared" si="234"/>
        <v/>
      </c>
      <c r="C2489" s="143" t="str">
        <f>IF(A2489="","",IF(COUNTIF($B$2:B2488,B2489)&gt;0,"⚠ DUPLICATE","OK"))</f>
        <v/>
      </c>
      <c r="D2489" s="146" t="str">
        <f>IF($A2489="","",IF(ISNA(_xlfn.XLOOKUP(TRIM($A2489),MASTER_Workers!$B$2:$B$474,MASTER_Workers!$B$2:$B$600)),"Master Missing","OK"))</f>
        <v/>
      </c>
      <c r="E2489" s="146" t="str">
        <f>IF(A2489="","",IF(COUNTIF(Month_Engine!B:B,TRIM(J2489))&gt;0,"OK","Missing"))</f>
        <v/>
      </c>
      <c r="F2489" s="146" t="str">
        <f t="shared" si="235"/>
        <v/>
      </c>
      <c r="G2489" s="146" t="str">
        <f t="shared" si="236"/>
        <v/>
      </c>
      <c r="H2489" s="150" t="str">
        <f t="shared" si="231"/>
        <v/>
      </c>
      <c r="I2489" s="432"/>
      <c r="S2489" s="146" t="str">
        <f t="shared" si="232"/>
        <v/>
      </c>
    </row>
    <row r="2490" spans="1:19" x14ac:dyDescent="0.45">
      <c r="A2490" s="144" t="str">
        <f t="shared" si="233"/>
        <v/>
      </c>
      <c r="B2490" s="143" t="str">
        <f t="shared" si="234"/>
        <v/>
      </c>
      <c r="C2490" s="143" t="str">
        <f>IF(A2490="","",IF(COUNTIF($B$2:B2489,B2490)&gt;0,"⚠ DUPLICATE","OK"))</f>
        <v/>
      </c>
      <c r="D2490" s="146" t="str">
        <f>IF($A2490="","",IF(ISNA(_xlfn.XLOOKUP(TRIM($A2490),MASTER_Workers!$B$2:$B$474,MASTER_Workers!$B$2:$B$600)),"Master Missing","OK"))</f>
        <v/>
      </c>
      <c r="E2490" s="146" t="str">
        <f>IF(A2490="","",IF(COUNTIF(Month_Engine!B:B,TRIM(J2490))&gt;0,"OK","Missing"))</f>
        <v/>
      </c>
      <c r="F2490" s="146" t="str">
        <f t="shared" si="235"/>
        <v/>
      </c>
      <c r="G2490" s="146" t="str">
        <f t="shared" si="236"/>
        <v/>
      </c>
      <c r="H2490" s="150" t="str">
        <f t="shared" si="231"/>
        <v/>
      </c>
      <c r="I2490" s="432"/>
      <c r="S2490" s="146" t="str">
        <f t="shared" si="232"/>
        <v/>
      </c>
    </row>
    <row r="2491" spans="1:19" x14ac:dyDescent="0.45">
      <c r="A2491" s="144" t="str">
        <f t="shared" si="233"/>
        <v/>
      </c>
      <c r="B2491" s="143" t="str">
        <f t="shared" si="234"/>
        <v/>
      </c>
      <c r="C2491" s="143" t="str">
        <f>IF(A2491="","",IF(COUNTIF($B$2:B2490,B2491)&gt;0,"⚠ DUPLICATE","OK"))</f>
        <v/>
      </c>
      <c r="D2491" s="146" t="str">
        <f>IF($A2491="","",IF(ISNA(_xlfn.XLOOKUP(TRIM($A2491),MASTER_Workers!$B$2:$B$474,MASTER_Workers!$B$2:$B$600)),"Master Missing","OK"))</f>
        <v/>
      </c>
      <c r="E2491" s="146" t="str">
        <f>IF(A2491="","",IF(COUNTIF(Month_Engine!B:B,TRIM(J2491))&gt;0,"OK","Missing"))</f>
        <v/>
      </c>
      <c r="F2491" s="146" t="str">
        <f t="shared" si="235"/>
        <v/>
      </c>
      <c r="G2491" s="146" t="str">
        <f t="shared" si="236"/>
        <v/>
      </c>
      <c r="H2491" s="150" t="str">
        <f t="shared" si="231"/>
        <v/>
      </c>
      <c r="I2491" s="432"/>
      <c r="S2491" s="146" t="str">
        <f t="shared" si="232"/>
        <v/>
      </c>
    </row>
    <row r="2492" spans="1:19" x14ac:dyDescent="0.45">
      <c r="A2492" s="144" t="str">
        <f t="shared" si="233"/>
        <v/>
      </c>
      <c r="B2492" s="143" t="str">
        <f t="shared" si="234"/>
        <v/>
      </c>
      <c r="C2492" s="143" t="str">
        <f>IF(A2492="","",IF(COUNTIF($B$2:B2491,B2492)&gt;0,"⚠ DUPLICATE","OK"))</f>
        <v/>
      </c>
      <c r="D2492" s="146" t="str">
        <f>IF($A2492="","",IF(ISNA(_xlfn.XLOOKUP(TRIM($A2492),MASTER_Workers!$B$2:$B$474,MASTER_Workers!$B$2:$B$600)),"Master Missing","OK"))</f>
        <v/>
      </c>
      <c r="E2492" s="146" t="str">
        <f>IF(A2492="","",IF(COUNTIF(Month_Engine!B:B,TRIM(J2492))&gt;0,"OK","Missing"))</f>
        <v/>
      </c>
      <c r="F2492" s="146" t="str">
        <f t="shared" si="235"/>
        <v/>
      </c>
      <c r="G2492" s="146" t="str">
        <f t="shared" si="236"/>
        <v/>
      </c>
      <c r="H2492" s="150" t="str">
        <f t="shared" si="231"/>
        <v/>
      </c>
      <c r="I2492" s="432"/>
      <c r="S2492" s="146" t="str">
        <f t="shared" si="232"/>
        <v/>
      </c>
    </row>
    <row r="2493" spans="1:19" x14ac:dyDescent="0.45">
      <c r="A2493" s="144" t="str">
        <f t="shared" si="233"/>
        <v/>
      </c>
      <c r="B2493" s="143" t="str">
        <f t="shared" si="234"/>
        <v/>
      </c>
      <c r="C2493" s="143" t="str">
        <f>IF(A2493="","",IF(COUNTIF($B$2:B2492,B2493)&gt;0,"⚠ DUPLICATE","OK"))</f>
        <v/>
      </c>
      <c r="D2493" s="146" t="str">
        <f>IF($A2493="","",IF(ISNA(_xlfn.XLOOKUP(TRIM($A2493),MASTER_Workers!$B$2:$B$474,MASTER_Workers!$B$2:$B$600)),"Master Missing","OK"))</f>
        <v/>
      </c>
      <c r="E2493" s="146" t="str">
        <f>IF(A2493="","",IF(COUNTIF(Month_Engine!B:B,TRIM(J2493))&gt;0,"OK","Missing"))</f>
        <v/>
      </c>
      <c r="F2493" s="146" t="str">
        <f t="shared" si="235"/>
        <v/>
      </c>
      <c r="G2493" s="146" t="str">
        <f t="shared" si="236"/>
        <v/>
      </c>
      <c r="H2493" s="150" t="str">
        <f t="shared" si="231"/>
        <v/>
      </c>
      <c r="I2493" s="432"/>
      <c r="S2493" s="146" t="str">
        <f t="shared" si="232"/>
        <v/>
      </c>
    </row>
    <row r="2494" spans="1:19" x14ac:dyDescent="0.45">
      <c r="A2494" s="144" t="str">
        <f t="shared" si="233"/>
        <v/>
      </c>
      <c r="B2494" s="143" t="str">
        <f t="shared" si="234"/>
        <v/>
      </c>
      <c r="C2494" s="143" t="str">
        <f>IF(A2494="","",IF(COUNTIF($B$2:B2493,B2494)&gt;0,"⚠ DUPLICATE","OK"))</f>
        <v/>
      </c>
      <c r="D2494" s="146" t="str">
        <f>IF($A2494="","",IF(ISNA(_xlfn.XLOOKUP(TRIM($A2494),MASTER_Workers!$B$2:$B$474,MASTER_Workers!$B$2:$B$600)),"Master Missing","OK"))</f>
        <v/>
      </c>
      <c r="E2494" s="146" t="str">
        <f>IF(A2494="","",IF(COUNTIF(Month_Engine!B:B,TRIM(J2494))&gt;0,"OK","Missing"))</f>
        <v/>
      </c>
      <c r="F2494" s="146" t="str">
        <f t="shared" si="235"/>
        <v/>
      </c>
      <c r="G2494" s="146" t="str">
        <f t="shared" si="236"/>
        <v/>
      </c>
      <c r="H2494" s="150" t="str">
        <f t="shared" si="231"/>
        <v/>
      </c>
      <c r="I2494" s="432"/>
      <c r="S2494" s="146" t="str">
        <f t="shared" si="232"/>
        <v/>
      </c>
    </row>
    <row r="2495" spans="1:19" x14ac:dyDescent="0.45">
      <c r="A2495" s="144" t="str">
        <f t="shared" si="233"/>
        <v/>
      </c>
      <c r="B2495" s="143" t="str">
        <f t="shared" si="234"/>
        <v/>
      </c>
      <c r="C2495" s="143" t="str">
        <f>IF(A2495="","",IF(COUNTIF($B$2:B2494,B2495)&gt;0,"⚠ DUPLICATE","OK"))</f>
        <v/>
      </c>
      <c r="D2495" s="146" t="str">
        <f>IF($A2495="","",IF(ISNA(_xlfn.XLOOKUP(TRIM($A2495),MASTER_Workers!$B$2:$B$474,MASTER_Workers!$B$2:$B$600)),"Master Missing","OK"))</f>
        <v/>
      </c>
      <c r="E2495" s="146" t="str">
        <f>IF(A2495="","",IF(COUNTIF(Month_Engine!B:B,TRIM(J2495))&gt;0,"OK","Missing"))</f>
        <v/>
      </c>
      <c r="F2495" s="146" t="str">
        <f t="shared" si="235"/>
        <v/>
      </c>
      <c r="G2495" s="146" t="str">
        <f t="shared" si="236"/>
        <v/>
      </c>
      <c r="H2495" s="150" t="str">
        <f t="shared" si="231"/>
        <v/>
      </c>
      <c r="I2495" s="432"/>
      <c r="S2495" s="146" t="str">
        <f t="shared" si="232"/>
        <v/>
      </c>
    </row>
    <row r="2496" spans="1:19" x14ac:dyDescent="0.45">
      <c r="A2496" s="144" t="str">
        <f t="shared" si="233"/>
        <v/>
      </c>
      <c r="B2496" s="143" t="str">
        <f t="shared" si="234"/>
        <v/>
      </c>
      <c r="C2496" s="143" t="str">
        <f>IF(A2496="","",IF(COUNTIF($B$2:B2495,B2496)&gt;0,"⚠ DUPLICATE","OK"))</f>
        <v/>
      </c>
      <c r="D2496" s="146" t="str">
        <f>IF($A2496="","",IF(ISNA(_xlfn.XLOOKUP(TRIM($A2496),MASTER_Workers!$B$2:$B$474,MASTER_Workers!$B$2:$B$600)),"Master Missing","OK"))</f>
        <v/>
      </c>
      <c r="E2496" s="146" t="str">
        <f>IF(A2496="","",IF(COUNTIF(Month_Engine!B:B,TRIM(J2496))&gt;0,"OK","Missing"))</f>
        <v/>
      </c>
      <c r="F2496" s="146" t="str">
        <f t="shared" si="235"/>
        <v/>
      </c>
      <c r="G2496" s="146" t="str">
        <f t="shared" si="236"/>
        <v/>
      </c>
      <c r="H2496" s="150" t="str">
        <f t="shared" si="231"/>
        <v/>
      </c>
      <c r="I2496" s="432"/>
      <c r="S2496" s="146" t="str">
        <f t="shared" si="232"/>
        <v/>
      </c>
    </row>
    <row r="2497" spans="1:19" x14ac:dyDescent="0.45">
      <c r="A2497" s="144" t="str">
        <f t="shared" si="233"/>
        <v/>
      </c>
      <c r="B2497" s="143" t="str">
        <f t="shared" si="234"/>
        <v/>
      </c>
      <c r="C2497" s="143" t="str">
        <f>IF(A2497="","",IF(COUNTIF($B$2:B2496,B2497)&gt;0,"⚠ DUPLICATE","OK"))</f>
        <v/>
      </c>
      <c r="D2497" s="146" t="str">
        <f>IF($A2497="","",IF(ISNA(_xlfn.XLOOKUP(TRIM($A2497),MASTER_Workers!$B$2:$B$474,MASTER_Workers!$B$2:$B$600)),"Master Missing","OK"))</f>
        <v/>
      </c>
      <c r="E2497" s="146" t="str">
        <f>IF(A2497="","",IF(COUNTIF(Month_Engine!B:B,TRIM(J2497))&gt;0,"OK","Missing"))</f>
        <v/>
      </c>
      <c r="F2497" s="146" t="str">
        <f t="shared" si="235"/>
        <v/>
      </c>
      <c r="G2497" s="146" t="str">
        <f t="shared" si="236"/>
        <v/>
      </c>
      <c r="H2497" s="150" t="str">
        <f t="shared" si="231"/>
        <v/>
      </c>
      <c r="I2497" s="432"/>
      <c r="S2497" s="146" t="str">
        <f t="shared" si="232"/>
        <v/>
      </c>
    </row>
    <row r="2498" spans="1:19" x14ac:dyDescent="0.45">
      <c r="A2498" s="144" t="str">
        <f t="shared" si="233"/>
        <v/>
      </c>
      <c r="B2498" s="143" t="str">
        <f t="shared" si="234"/>
        <v/>
      </c>
      <c r="C2498" s="143" t="str">
        <f>IF(A2498="","",IF(COUNTIF($B$2:B2497,B2498)&gt;0,"⚠ DUPLICATE","OK"))</f>
        <v/>
      </c>
      <c r="D2498" s="146" t="str">
        <f>IF($A2498="","",IF(ISNA(_xlfn.XLOOKUP(TRIM($A2498),MASTER_Workers!$B$2:$B$474,MASTER_Workers!$B$2:$B$600)),"Master Missing","OK"))</f>
        <v/>
      </c>
      <c r="E2498" s="146" t="str">
        <f>IF(A2498="","",IF(COUNTIF(Month_Engine!B:B,TRIM(J2498))&gt;0,"OK","Missing"))</f>
        <v/>
      </c>
      <c r="F2498" s="146" t="str">
        <f t="shared" si="235"/>
        <v/>
      </c>
      <c r="G2498" s="146" t="str">
        <f t="shared" si="236"/>
        <v/>
      </c>
      <c r="H2498" s="150" t="str">
        <f t="shared" si="231"/>
        <v/>
      </c>
      <c r="I2498" s="432"/>
      <c r="S2498" s="146" t="str">
        <f t="shared" si="232"/>
        <v/>
      </c>
    </row>
    <row r="2499" spans="1:19" x14ac:dyDescent="0.45">
      <c r="A2499" s="144" t="str">
        <f t="shared" si="233"/>
        <v/>
      </c>
      <c r="B2499" s="143" t="str">
        <f t="shared" si="234"/>
        <v/>
      </c>
      <c r="C2499" s="143" t="str">
        <f>IF(A2499="","",IF(COUNTIF($B$2:B2498,B2499)&gt;0,"⚠ DUPLICATE","OK"))</f>
        <v/>
      </c>
      <c r="D2499" s="146" t="str">
        <f>IF($A2499="","",IF(ISNA(_xlfn.XLOOKUP(TRIM($A2499),MASTER_Workers!$B$2:$B$474,MASTER_Workers!$B$2:$B$600)),"Master Missing","OK"))</f>
        <v/>
      </c>
      <c r="E2499" s="146" t="str">
        <f>IF(A2499="","",IF(COUNTIF(Month_Engine!B:B,TRIM(J2499))&gt;0,"OK","Missing"))</f>
        <v/>
      </c>
      <c r="F2499" s="146" t="str">
        <f t="shared" si="235"/>
        <v/>
      </c>
      <c r="G2499" s="146" t="str">
        <f t="shared" si="236"/>
        <v/>
      </c>
      <c r="H2499" s="150" t="str">
        <f t="shared" si="231"/>
        <v/>
      </c>
      <c r="I2499" s="432"/>
      <c r="S2499" s="146" t="str">
        <f t="shared" si="232"/>
        <v/>
      </c>
    </row>
    <row r="2500" spans="1:19" x14ac:dyDescent="0.45">
      <c r="A2500" s="144" t="str">
        <f t="shared" si="233"/>
        <v/>
      </c>
      <c r="B2500" s="143" t="str">
        <f t="shared" si="234"/>
        <v/>
      </c>
      <c r="C2500" s="143" t="str">
        <f>IF(A2500="","",IF(COUNTIF($B$2:B2499,B2500)&gt;0,"⚠ DUPLICATE","OK"))</f>
        <v/>
      </c>
      <c r="D2500" s="146" t="str">
        <f>IF($A2500="","",IF(ISNA(_xlfn.XLOOKUP(TRIM($A2500),MASTER_Workers!$B$2:$B$474,MASTER_Workers!$B$2:$B$600)),"Master Missing","OK"))</f>
        <v/>
      </c>
      <c r="E2500" s="146" t="str">
        <f>IF(A2500="","",IF(COUNTIF(Month_Engine!B:B,TRIM(J2500))&gt;0,"OK","Missing"))</f>
        <v/>
      </c>
      <c r="F2500" s="146" t="str">
        <f t="shared" si="235"/>
        <v/>
      </c>
      <c r="G2500" s="146" t="str">
        <f t="shared" si="236"/>
        <v/>
      </c>
      <c r="H2500" s="150" t="str">
        <f t="shared" ref="H2500:H2563" si="237">IF(A2500="","",IF(AND(C2500="OK",D2500="OK",E2500="OK",F2500=DAY(EOMONTH(I2500,0))),"OK","Mismatch"))</f>
        <v/>
      </c>
      <c r="I2500" s="432"/>
      <c r="S2500" s="146" t="str">
        <f t="shared" ref="S2500:S2563" si="238">IF(LEFT(A2500,6)="SV2PCO","Worker-SV2",
IF(LEFT(A2500,5)="SV2ST","Staff-SV2",
IF(LEFT(A2500,4)="SV2P","Worker-Com-SV2",
IF(LEFT(A2500,5)="SK1ST","Staff-1",
IF(LEFT(A2500,5)="SK3ST","Staff-3",
IF(LEFT(A2500,5)="SK1CW","Worker-1",
IF(LEFT(A2500,5)="SK3CW","Worker-3",
IF(LEFT(A2500,5)="SK1WK","Worker-Com-1",
IF(LEFT(A2500,5)="SK3WK","Worker-Com-3","")))))))))</f>
        <v/>
      </c>
    </row>
    <row r="2501" spans="1:19" x14ac:dyDescent="0.45">
      <c r="A2501" s="144" t="str">
        <f t="shared" ref="A2501:A2564" si="239">IF(J2501="","",TRIM(J2501))</f>
        <v/>
      </c>
      <c r="B2501" s="143" t="str">
        <f t="shared" ref="B2501:B2564" si="240">IF(A2501="","",TEXT(I2501,"MMMYYYY")&amp;"_"&amp;TRIM(J2501))</f>
        <v/>
      </c>
      <c r="C2501" s="143" t="str">
        <f>IF(A2501="","",IF(COUNTIF($B$2:B2500,B2501)&gt;0,"⚠ DUPLICATE","OK"))</f>
        <v/>
      </c>
      <c r="D2501" s="146" t="str">
        <f>IF($A2501="","",IF(ISNA(_xlfn.XLOOKUP(TRIM($A2501),MASTER_Workers!$B$2:$B$474,MASTER_Workers!$B$2:$B$600)),"Master Missing","OK"))</f>
        <v/>
      </c>
      <c r="E2501" s="146" t="str">
        <f>IF(A2501="","",IF(COUNTIF(Month_Engine!B:B,TRIM(J2501))&gt;0,"OK","Missing"))</f>
        <v/>
      </c>
      <c r="F2501" s="146" t="str">
        <f t="shared" ref="F2501:F2564" si="241">IF(A2501="","",SUM(L2501:Q2501))</f>
        <v/>
      </c>
      <c r="G2501" s="146" t="str">
        <f t="shared" si="236"/>
        <v/>
      </c>
      <c r="H2501" s="150" t="str">
        <f t="shared" si="237"/>
        <v/>
      </c>
      <c r="I2501" s="432"/>
      <c r="S2501" s="146" t="str">
        <f t="shared" si="238"/>
        <v/>
      </c>
    </row>
    <row r="2502" spans="1:19" x14ac:dyDescent="0.45">
      <c r="A2502" s="144" t="str">
        <f t="shared" si="239"/>
        <v/>
      </c>
      <c r="B2502" s="143" t="str">
        <f t="shared" si="240"/>
        <v/>
      </c>
      <c r="C2502" s="143" t="str">
        <f>IF(A2502="","",IF(COUNTIF($B$2:B2501,B2502)&gt;0,"⚠ DUPLICATE","OK"))</f>
        <v/>
      </c>
      <c r="D2502" s="146" t="str">
        <f>IF($A2502="","",IF(ISNA(_xlfn.XLOOKUP(TRIM($A2502),MASTER_Workers!$B$2:$B$474,MASTER_Workers!$B$2:$B$600)),"Master Missing","OK"))</f>
        <v/>
      </c>
      <c r="E2502" s="146" t="str">
        <f>IF(A2502="","",IF(COUNTIF(Month_Engine!B:B,TRIM(J2502))&gt;0,"OK","Missing"))</f>
        <v/>
      </c>
      <c r="F2502" s="146" t="str">
        <f t="shared" si="241"/>
        <v/>
      </c>
      <c r="G2502" s="146" t="str">
        <f t="shared" si="236"/>
        <v/>
      </c>
      <c r="H2502" s="150" t="str">
        <f t="shared" si="237"/>
        <v/>
      </c>
      <c r="I2502" s="432"/>
      <c r="S2502" s="146" t="str">
        <f t="shared" si="238"/>
        <v/>
      </c>
    </row>
    <row r="2503" spans="1:19" x14ac:dyDescent="0.45">
      <c r="A2503" s="144" t="str">
        <f t="shared" si="239"/>
        <v/>
      </c>
      <c r="B2503" s="143" t="str">
        <f t="shared" si="240"/>
        <v/>
      </c>
      <c r="C2503" s="143" t="str">
        <f>IF(A2503="","",IF(COUNTIF($B$2:B2502,B2503)&gt;0,"⚠ DUPLICATE","OK"))</f>
        <v/>
      </c>
      <c r="D2503" s="146" t="str">
        <f>IF($A2503="","",IF(ISNA(_xlfn.XLOOKUP(TRIM($A2503),MASTER_Workers!$B$2:$B$474,MASTER_Workers!$B$2:$B$600)),"Master Missing","OK"))</f>
        <v/>
      </c>
      <c r="E2503" s="146" t="str">
        <f>IF(A2503="","",IF(COUNTIF(Month_Engine!B:B,TRIM(J2503))&gt;0,"OK","Missing"))</f>
        <v/>
      </c>
      <c r="F2503" s="146" t="str">
        <f t="shared" si="241"/>
        <v/>
      </c>
      <c r="G2503" s="146" t="str">
        <f t="shared" si="236"/>
        <v/>
      </c>
      <c r="H2503" s="150" t="str">
        <f t="shared" si="237"/>
        <v/>
      </c>
      <c r="I2503" s="432"/>
      <c r="S2503" s="146" t="str">
        <f t="shared" si="238"/>
        <v/>
      </c>
    </row>
    <row r="2504" spans="1:19" x14ac:dyDescent="0.45">
      <c r="A2504" s="144" t="str">
        <f t="shared" si="239"/>
        <v/>
      </c>
      <c r="B2504" s="143" t="str">
        <f t="shared" si="240"/>
        <v/>
      </c>
      <c r="C2504" s="143" t="str">
        <f>IF(A2504="","",IF(COUNTIF($B$2:B2503,B2504)&gt;0,"⚠ DUPLICATE","OK"))</f>
        <v/>
      </c>
      <c r="D2504" s="146" t="str">
        <f>IF($A2504="","",IF(ISNA(_xlfn.XLOOKUP(TRIM($A2504),MASTER_Workers!$B$2:$B$474,MASTER_Workers!$B$2:$B$600)),"Master Missing","OK"))</f>
        <v/>
      </c>
      <c r="E2504" s="146" t="str">
        <f>IF(A2504="","",IF(COUNTIF(Month_Engine!B:B,TRIM(J2504))&gt;0,"OK","Missing"))</f>
        <v/>
      </c>
      <c r="F2504" s="146" t="str">
        <f t="shared" si="241"/>
        <v/>
      </c>
      <c r="G2504" s="146" t="str">
        <f t="shared" si="236"/>
        <v/>
      </c>
      <c r="H2504" s="150" t="str">
        <f t="shared" si="237"/>
        <v/>
      </c>
      <c r="I2504" s="432"/>
      <c r="S2504" s="146" t="str">
        <f t="shared" si="238"/>
        <v/>
      </c>
    </row>
    <row r="2505" spans="1:19" x14ac:dyDescent="0.45">
      <c r="A2505" s="144" t="str">
        <f t="shared" si="239"/>
        <v/>
      </c>
      <c r="B2505" s="143" t="str">
        <f t="shared" si="240"/>
        <v/>
      </c>
      <c r="C2505" s="143" t="str">
        <f>IF(A2505="","",IF(COUNTIF($B$2:B2504,B2505)&gt;0,"⚠ DUPLICATE","OK"))</f>
        <v/>
      </c>
      <c r="D2505" s="146" t="str">
        <f>IF($A2505="","",IF(ISNA(_xlfn.XLOOKUP(TRIM($A2505),MASTER_Workers!$B$2:$B$474,MASTER_Workers!$B$2:$B$600)),"Master Missing","OK"))</f>
        <v/>
      </c>
      <c r="E2505" s="146" t="str">
        <f>IF(A2505="","",IF(COUNTIF(Month_Engine!B:B,TRIM(J2505))&gt;0,"OK","Missing"))</f>
        <v/>
      </c>
      <c r="F2505" s="146" t="str">
        <f t="shared" si="241"/>
        <v/>
      </c>
      <c r="G2505" s="146" t="str">
        <f t="shared" si="236"/>
        <v/>
      </c>
      <c r="H2505" s="150" t="str">
        <f t="shared" si="237"/>
        <v/>
      </c>
      <c r="I2505" s="432"/>
      <c r="S2505" s="146" t="str">
        <f t="shared" si="238"/>
        <v/>
      </c>
    </row>
    <row r="2506" spans="1:19" x14ac:dyDescent="0.45">
      <c r="A2506" s="144" t="str">
        <f t="shared" si="239"/>
        <v/>
      </c>
      <c r="B2506" s="143" t="str">
        <f t="shared" si="240"/>
        <v/>
      </c>
      <c r="C2506" s="143" t="str">
        <f>IF(A2506="","",IF(COUNTIF($B$2:B2505,B2506)&gt;0,"⚠ DUPLICATE","OK"))</f>
        <v/>
      </c>
      <c r="D2506" s="146" t="str">
        <f>IF($A2506="","",IF(ISNA(_xlfn.XLOOKUP(TRIM($A2506),MASTER_Workers!$B$2:$B$474,MASTER_Workers!$B$2:$B$600)),"Master Missing","OK"))</f>
        <v/>
      </c>
      <c r="E2506" s="146" t="str">
        <f>IF(A2506="","",IF(COUNTIF(Month_Engine!B:B,TRIM(J2506))&gt;0,"OK","Missing"))</f>
        <v/>
      </c>
      <c r="F2506" s="146" t="str">
        <f t="shared" si="241"/>
        <v/>
      </c>
      <c r="G2506" s="146" t="str">
        <f t="shared" si="236"/>
        <v/>
      </c>
      <c r="H2506" s="150" t="str">
        <f t="shared" si="237"/>
        <v/>
      </c>
      <c r="I2506" s="432"/>
      <c r="S2506" s="146" t="str">
        <f t="shared" si="238"/>
        <v/>
      </c>
    </row>
    <row r="2507" spans="1:19" x14ac:dyDescent="0.45">
      <c r="A2507" s="144" t="str">
        <f t="shared" si="239"/>
        <v/>
      </c>
      <c r="B2507" s="143" t="str">
        <f t="shared" si="240"/>
        <v/>
      </c>
      <c r="C2507" s="143" t="str">
        <f>IF(A2507="","",IF(COUNTIF($B$2:B2506,B2507)&gt;0,"⚠ DUPLICATE","OK"))</f>
        <v/>
      </c>
      <c r="D2507" s="146" t="str">
        <f>IF($A2507="","",IF(ISNA(_xlfn.XLOOKUP(TRIM($A2507),MASTER_Workers!$B$2:$B$474,MASTER_Workers!$B$2:$B$600)),"Master Missing","OK"))</f>
        <v/>
      </c>
      <c r="E2507" s="146" t="str">
        <f>IF(A2507="","",IF(COUNTIF(Month_Engine!B:B,TRIM(J2507))&gt;0,"OK","Missing"))</f>
        <v/>
      </c>
      <c r="F2507" s="146" t="str">
        <f t="shared" si="241"/>
        <v/>
      </c>
      <c r="G2507" s="146" t="str">
        <f t="shared" si="236"/>
        <v/>
      </c>
      <c r="H2507" s="150" t="str">
        <f t="shared" si="237"/>
        <v/>
      </c>
      <c r="I2507" s="432"/>
      <c r="S2507" s="146" t="str">
        <f t="shared" si="238"/>
        <v/>
      </c>
    </row>
    <row r="2508" spans="1:19" x14ac:dyDescent="0.45">
      <c r="A2508" s="144" t="str">
        <f t="shared" si="239"/>
        <v/>
      </c>
      <c r="B2508" s="143" t="str">
        <f t="shared" si="240"/>
        <v/>
      </c>
      <c r="C2508" s="143" t="str">
        <f>IF(A2508="","",IF(COUNTIF($B$2:B2507,B2508)&gt;0,"⚠ DUPLICATE","OK"))</f>
        <v/>
      </c>
      <c r="D2508" s="146" t="str">
        <f>IF($A2508="","",IF(ISNA(_xlfn.XLOOKUP(TRIM($A2508),MASTER_Workers!$B$2:$B$474,MASTER_Workers!$B$2:$B$600)),"Master Missing","OK"))</f>
        <v/>
      </c>
      <c r="E2508" s="146" t="str">
        <f>IF(A2508="","",IF(COUNTIF(Month_Engine!B:B,TRIM(J2508))&gt;0,"OK","Missing"))</f>
        <v/>
      </c>
      <c r="F2508" s="146" t="str">
        <f t="shared" si="241"/>
        <v/>
      </c>
      <c r="G2508" s="146" t="str">
        <f t="shared" ref="G2508:G2571" si="242">IF(A2508="","",L2508+O2508+P2508+R2508+IF(OR(LEFT(TRIM(J2508),9)="SK1WK0101",ISNUMBER(SEARCH("Staff",S2508))),N2508,0))</f>
        <v/>
      </c>
      <c r="H2508" s="150" t="str">
        <f t="shared" si="237"/>
        <v/>
      </c>
      <c r="I2508" s="432"/>
      <c r="S2508" s="146" t="str">
        <f t="shared" si="238"/>
        <v/>
      </c>
    </row>
    <row r="2509" spans="1:19" x14ac:dyDescent="0.45">
      <c r="A2509" s="144" t="str">
        <f t="shared" si="239"/>
        <v/>
      </c>
      <c r="B2509" s="143" t="str">
        <f t="shared" si="240"/>
        <v/>
      </c>
      <c r="C2509" s="143" t="str">
        <f>IF(A2509="","",IF(COUNTIF($B$2:B2508,B2509)&gt;0,"⚠ DUPLICATE","OK"))</f>
        <v/>
      </c>
      <c r="D2509" s="146" t="str">
        <f>IF($A2509="","",IF(ISNA(_xlfn.XLOOKUP(TRIM($A2509),MASTER_Workers!$B$2:$B$474,MASTER_Workers!$B$2:$B$600)),"Master Missing","OK"))</f>
        <v/>
      </c>
      <c r="E2509" s="146" t="str">
        <f>IF(A2509="","",IF(COUNTIF(Month_Engine!B:B,TRIM(J2509))&gt;0,"OK","Missing"))</f>
        <v/>
      </c>
      <c r="F2509" s="146" t="str">
        <f t="shared" si="241"/>
        <v/>
      </c>
      <c r="G2509" s="146" t="str">
        <f t="shared" si="242"/>
        <v/>
      </c>
      <c r="H2509" s="150" t="str">
        <f t="shared" si="237"/>
        <v/>
      </c>
      <c r="I2509" s="432"/>
      <c r="S2509" s="146" t="str">
        <f t="shared" si="238"/>
        <v/>
      </c>
    </row>
    <row r="2510" spans="1:19" x14ac:dyDescent="0.45">
      <c r="A2510" s="144" t="str">
        <f t="shared" si="239"/>
        <v/>
      </c>
      <c r="B2510" s="143" t="str">
        <f t="shared" si="240"/>
        <v/>
      </c>
      <c r="C2510" s="143" t="str">
        <f>IF(A2510="","",IF(COUNTIF($B$2:B2509,B2510)&gt;0,"⚠ DUPLICATE","OK"))</f>
        <v/>
      </c>
      <c r="D2510" s="146" t="str">
        <f>IF($A2510="","",IF(ISNA(_xlfn.XLOOKUP(TRIM($A2510),MASTER_Workers!$B$2:$B$474,MASTER_Workers!$B$2:$B$600)),"Master Missing","OK"))</f>
        <v/>
      </c>
      <c r="E2510" s="146" t="str">
        <f>IF(A2510="","",IF(COUNTIF(Month_Engine!B:B,TRIM(J2510))&gt;0,"OK","Missing"))</f>
        <v/>
      </c>
      <c r="F2510" s="146" t="str">
        <f t="shared" si="241"/>
        <v/>
      </c>
      <c r="G2510" s="146" t="str">
        <f t="shared" si="242"/>
        <v/>
      </c>
      <c r="H2510" s="150" t="str">
        <f t="shared" si="237"/>
        <v/>
      </c>
      <c r="I2510" s="432"/>
      <c r="S2510" s="146" t="str">
        <f t="shared" si="238"/>
        <v/>
      </c>
    </row>
    <row r="2511" spans="1:19" x14ac:dyDescent="0.45">
      <c r="A2511" s="144" t="str">
        <f t="shared" si="239"/>
        <v/>
      </c>
      <c r="B2511" s="143" t="str">
        <f t="shared" si="240"/>
        <v/>
      </c>
      <c r="C2511" s="143" t="str">
        <f>IF(A2511="","",IF(COUNTIF($B$2:B2510,B2511)&gt;0,"⚠ DUPLICATE","OK"))</f>
        <v/>
      </c>
      <c r="D2511" s="146" t="str">
        <f>IF($A2511="","",IF(ISNA(_xlfn.XLOOKUP(TRIM($A2511),MASTER_Workers!$B$2:$B$474,MASTER_Workers!$B$2:$B$600)),"Master Missing","OK"))</f>
        <v/>
      </c>
      <c r="E2511" s="146" t="str">
        <f>IF(A2511="","",IF(COUNTIF(Month_Engine!B:B,TRIM(J2511))&gt;0,"OK","Missing"))</f>
        <v/>
      </c>
      <c r="F2511" s="146" t="str">
        <f t="shared" si="241"/>
        <v/>
      </c>
      <c r="G2511" s="146" t="str">
        <f t="shared" si="242"/>
        <v/>
      </c>
      <c r="H2511" s="150" t="str">
        <f t="shared" si="237"/>
        <v/>
      </c>
      <c r="I2511" s="432"/>
      <c r="S2511" s="146" t="str">
        <f t="shared" si="238"/>
        <v/>
      </c>
    </row>
    <row r="2512" spans="1:19" x14ac:dyDescent="0.45">
      <c r="A2512" s="144" t="str">
        <f t="shared" si="239"/>
        <v/>
      </c>
      <c r="B2512" s="143" t="str">
        <f t="shared" si="240"/>
        <v/>
      </c>
      <c r="C2512" s="143" t="str">
        <f>IF(A2512="","",IF(COUNTIF($B$2:B2511,B2512)&gt;0,"⚠ DUPLICATE","OK"))</f>
        <v/>
      </c>
      <c r="D2512" s="146" t="str">
        <f>IF($A2512="","",IF(ISNA(_xlfn.XLOOKUP(TRIM($A2512),MASTER_Workers!$B$2:$B$474,MASTER_Workers!$B$2:$B$600)),"Master Missing","OK"))</f>
        <v/>
      </c>
      <c r="E2512" s="146" t="str">
        <f>IF(A2512="","",IF(COUNTIF(Month_Engine!B:B,TRIM(J2512))&gt;0,"OK","Missing"))</f>
        <v/>
      </c>
      <c r="F2512" s="146" t="str">
        <f t="shared" si="241"/>
        <v/>
      </c>
      <c r="G2512" s="146" t="str">
        <f t="shared" si="242"/>
        <v/>
      </c>
      <c r="H2512" s="150" t="str">
        <f t="shared" si="237"/>
        <v/>
      </c>
      <c r="I2512" s="432"/>
      <c r="S2512" s="146" t="str">
        <f t="shared" si="238"/>
        <v/>
      </c>
    </row>
    <row r="2513" spans="1:19" x14ac:dyDescent="0.45">
      <c r="A2513" s="144" t="str">
        <f t="shared" si="239"/>
        <v/>
      </c>
      <c r="B2513" s="143" t="str">
        <f t="shared" si="240"/>
        <v/>
      </c>
      <c r="C2513" s="143" t="str">
        <f>IF(A2513="","",IF(COUNTIF($B$2:B2512,B2513)&gt;0,"⚠ DUPLICATE","OK"))</f>
        <v/>
      </c>
      <c r="D2513" s="146" t="str">
        <f>IF($A2513="","",IF(ISNA(_xlfn.XLOOKUP(TRIM($A2513),MASTER_Workers!$B$2:$B$474,MASTER_Workers!$B$2:$B$600)),"Master Missing","OK"))</f>
        <v/>
      </c>
      <c r="E2513" s="146" t="str">
        <f>IF(A2513="","",IF(COUNTIF(Month_Engine!B:B,TRIM(J2513))&gt;0,"OK","Missing"))</f>
        <v/>
      </c>
      <c r="F2513" s="146" t="str">
        <f t="shared" si="241"/>
        <v/>
      </c>
      <c r="G2513" s="146" t="str">
        <f t="shared" si="242"/>
        <v/>
      </c>
      <c r="H2513" s="150" t="str">
        <f t="shared" si="237"/>
        <v/>
      </c>
      <c r="I2513" s="432"/>
      <c r="S2513" s="146" t="str">
        <f t="shared" si="238"/>
        <v/>
      </c>
    </row>
    <row r="2514" spans="1:19" x14ac:dyDescent="0.45">
      <c r="A2514" s="144" t="str">
        <f t="shared" si="239"/>
        <v/>
      </c>
      <c r="B2514" s="143" t="str">
        <f t="shared" si="240"/>
        <v/>
      </c>
      <c r="C2514" s="143" t="str">
        <f>IF(A2514="","",IF(COUNTIF($B$2:B2513,B2514)&gt;0,"⚠ DUPLICATE","OK"))</f>
        <v/>
      </c>
      <c r="D2514" s="146" t="str">
        <f>IF($A2514="","",IF(ISNA(_xlfn.XLOOKUP(TRIM($A2514),MASTER_Workers!$B$2:$B$474,MASTER_Workers!$B$2:$B$600)),"Master Missing","OK"))</f>
        <v/>
      </c>
      <c r="E2514" s="146" t="str">
        <f>IF(A2514="","",IF(COUNTIF(Month_Engine!B:B,TRIM(J2514))&gt;0,"OK","Missing"))</f>
        <v/>
      </c>
      <c r="F2514" s="146" t="str">
        <f t="shared" si="241"/>
        <v/>
      </c>
      <c r="G2514" s="146" t="str">
        <f t="shared" si="242"/>
        <v/>
      </c>
      <c r="H2514" s="150" t="str">
        <f t="shared" si="237"/>
        <v/>
      </c>
      <c r="I2514" s="432"/>
      <c r="S2514" s="146" t="str">
        <f t="shared" si="238"/>
        <v/>
      </c>
    </row>
    <row r="2515" spans="1:19" x14ac:dyDescent="0.45">
      <c r="A2515" s="144" t="str">
        <f t="shared" si="239"/>
        <v/>
      </c>
      <c r="B2515" s="143" t="str">
        <f t="shared" si="240"/>
        <v/>
      </c>
      <c r="C2515" s="143" t="str">
        <f>IF(A2515="","",IF(COUNTIF($B$2:B2514,B2515)&gt;0,"⚠ DUPLICATE","OK"))</f>
        <v/>
      </c>
      <c r="D2515" s="146" t="str">
        <f>IF($A2515="","",IF(ISNA(_xlfn.XLOOKUP(TRIM($A2515),MASTER_Workers!$B$2:$B$474,MASTER_Workers!$B$2:$B$600)),"Master Missing","OK"))</f>
        <v/>
      </c>
      <c r="E2515" s="146" t="str">
        <f>IF(A2515="","",IF(COUNTIF(Month_Engine!B:B,TRIM(J2515))&gt;0,"OK","Missing"))</f>
        <v/>
      </c>
      <c r="F2515" s="146" t="str">
        <f t="shared" si="241"/>
        <v/>
      </c>
      <c r="G2515" s="146" t="str">
        <f t="shared" si="242"/>
        <v/>
      </c>
      <c r="H2515" s="150" t="str">
        <f t="shared" si="237"/>
        <v/>
      </c>
      <c r="I2515" s="432"/>
      <c r="S2515" s="146" t="str">
        <f t="shared" si="238"/>
        <v/>
      </c>
    </row>
    <row r="2516" spans="1:19" x14ac:dyDescent="0.45">
      <c r="A2516" s="144" t="str">
        <f t="shared" si="239"/>
        <v/>
      </c>
      <c r="B2516" s="143" t="str">
        <f t="shared" si="240"/>
        <v/>
      </c>
      <c r="C2516" s="143" t="str">
        <f>IF(A2516="","",IF(COUNTIF($B$2:B2515,B2516)&gt;0,"⚠ DUPLICATE","OK"))</f>
        <v/>
      </c>
      <c r="D2516" s="146" t="str">
        <f>IF($A2516="","",IF(ISNA(_xlfn.XLOOKUP(TRIM($A2516),MASTER_Workers!$B$2:$B$474,MASTER_Workers!$B$2:$B$600)),"Master Missing","OK"))</f>
        <v/>
      </c>
      <c r="E2516" s="146" t="str">
        <f>IF(A2516="","",IF(COUNTIF(Month_Engine!B:B,TRIM(J2516))&gt;0,"OK","Missing"))</f>
        <v/>
      </c>
      <c r="F2516" s="146" t="str">
        <f t="shared" si="241"/>
        <v/>
      </c>
      <c r="G2516" s="146" t="str">
        <f t="shared" si="242"/>
        <v/>
      </c>
      <c r="H2516" s="150" t="str">
        <f t="shared" si="237"/>
        <v/>
      </c>
      <c r="I2516" s="432"/>
      <c r="S2516" s="146" t="str">
        <f t="shared" si="238"/>
        <v/>
      </c>
    </row>
    <row r="2517" spans="1:19" x14ac:dyDescent="0.45">
      <c r="A2517" s="144" t="str">
        <f t="shared" si="239"/>
        <v/>
      </c>
      <c r="B2517" s="143" t="str">
        <f t="shared" si="240"/>
        <v/>
      </c>
      <c r="C2517" s="143" t="str">
        <f>IF(A2517="","",IF(COUNTIF($B$2:B2516,B2517)&gt;0,"⚠ DUPLICATE","OK"))</f>
        <v/>
      </c>
      <c r="D2517" s="146" t="str">
        <f>IF($A2517="","",IF(ISNA(_xlfn.XLOOKUP(TRIM($A2517),MASTER_Workers!$B$2:$B$474,MASTER_Workers!$B$2:$B$600)),"Master Missing","OK"))</f>
        <v/>
      </c>
      <c r="E2517" s="146" t="str">
        <f>IF(A2517="","",IF(COUNTIF(Month_Engine!B:B,TRIM(J2517))&gt;0,"OK","Missing"))</f>
        <v/>
      </c>
      <c r="F2517" s="146" t="str">
        <f t="shared" si="241"/>
        <v/>
      </c>
      <c r="G2517" s="146" t="str">
        <f t="shared" si="242"/>
        <v/>
      </c>
      <c r="H2517" s="150" t="str">
        <f t="shared" si="237"/>
        <v/>
      </c>
      <c r="I2517" s="432"/>
      <c r="S2517" s="146" t="str">
        <f t="shared" si="238"/>
        <v/>
      </c>
    </row>
    <row r="2518" spans="1:19" x14ac:dyDescent="0.45">
      <c r="A2518" s="144" t="str">
        <f t="shared" si="239"/>
        <v/>
      </c>
      <c r="B2518" s="143" t="str">
        <f t="shared" si="240"/>
        <v/>
      </c>
      <c r="C2518" s="143" t="str">
        <f>IF(A2518="","",IF(COUNTIF($B$2:B2517,B2518)&gt;0,"⚠ DUPLICATE","OK"))</f>
        <v/>
      </c>
      <c r="D2518" s="146" t="str">
        <f>IF($A2518="","",IF(ISNA(_xlfn.XLOOKUP(TRIM($A2518),MASTER_Workers!$B$2:$B$474,MASTER_Workers!$B$2:$B$600)),"Master Missing","OK"))</f>
        <v/>
      </c>
      <c r="E2518" s="146" t="str">
        <f>IF(A2518="","",IF(COUNTIF(Month_Engine!B:B,TRIM(J2518))&gt;0,"OK","Missing"))</f>
        <v/>
      </c>
      <c r="F2518" s="146" t="str">
        <f t="shared" si="241"/>
        <v/>
      </c>
      <c r="G2518" s="146" t="str">
        <f t="shared" si="242"/>
        <v/>
      </c>
      <c r="H2518" s="150" t="str">
        <f t="shared" si="237"/>
        <v/>
      </c>
      <c r="I2518" s="432"/>
      <c r="S2518" s="146" t="str">
        <f t="shared" si="238"/>
        <v/>
      </c>
    </row>
    <row r="2519" spans="1:19" x14ac:dyDescent="0.45">
      <c r="A2519" s="144" t="str">
        <f t="shared" si="239"/>
        <v/>
      </c>
      <c r="B2519" s="143" t="str">
        <f t="shared" si="240"/>
        <v/>
      </c>
      <c r="C2519" s="143" t="str">
        <f>IF(A2519="","",IF(COUNTIF($B$2:B2518,B2519)&gt;0,"⚠ DUPLICATE","OK"))</f>
        <v/>
      </c>
      <c r="D2519" s="146" t="str">
        <f>IF($A2519="","",IF(ISNA(_xlfn.XLOOKUP(TRIM($A2519),MASTER_Workers!$B$2:$B$474,MASTER_Workers!$B$2:$B$600)),"Master Missing","OK"))</f>
        <v/>
      </c>
      <c r="E2519" s="146" t="str">
        <f>IF(A2519="","",IF(COUNTIF(Month_Engine!B:B,TRIM(J2519))&gt;0,"OK","Missing"))</f>
        <v/>
      </c>
      <c r="F2519" s="146" t="str">
        <f t="shared" si="241"/>
        <v/>
      </c>
      <c r="G2519" s="146" t="str">
        <f t="shared" si="242"/>
        <v/>
      </c>
      <c r="H2519" s="150" t="str">
        <f t="shared" si="237"/>
        <v/>
      </c>
      <c r="I2519" s="432"/>
      <c r="S2519" s="146" t="str">
        <f t="shared" si="238"/>
        <v/>
      </c>
    </row>
    <row r="2520" spans="1:19" x14ac:dyDescent="0.45">
      <c r="A2520" s="144" t="str">
        <f t="shared" si="239"/>
        <v/>
      </c>
      <c r="B2520" s="143" t="str">
        <f t="shared" si="240"/>
        <v/>
      </c>
      <c r="C2520" s="143" t="str">
        <f>IF(A2520="","",IF(COUNTIF($B$2:B2519,B2520)&gt;0,"⚠ DUPLICATE","OK"))</f>
        <v/>
      </c>
      <c r="D2520" s="146" t="str">
        <f>IF($A2520="","",IF(ISNA(_xlfn.XLOOKUP(TRIM($A2520),MASTER_Workers!$B$2:$B$474,MASTER_Workers!$B$2:$B$600)),"Master Missing","OK"))</f>
        <v/>
      </c>
      <c r="E2520" s="146" t="str">
        <f>IF(A2520="","",IF(COUNTIF(Month_Engine!B:B,TRIM(J2520))&gt;0,"OK","Missing"))</f>
        <v/>
      </c>
      <c r="F2520" s="146" t="str">
        <f t="shared" si="241"/>
        <v/>
      </c>
      <c r="G2520" s="146" t="str">
        <f t="shared" si="242"/>
        <v/>
      </c>
      <c r="H2520" s="150" t="str">
        <f t="shared" si="237"/>
        <v/>
      </c>
      <c r="I2520" s="432"/>
      <c r="S2520" s="146" t="str">
        <f t="shared" si="238"/>
        <v/>
      </c>
    </row>
    <row r="2521" spans="1:19" x14ac:dyDescent="0.45">
      <c r="A2521" s="144" t="str">
        <f t="shared" si="239"/>
        <v/>
      </c>
      <c r="B2521" s="143" t="str">
        <f t="shared" si="240"/>
        <v/>
      </c>
      <c r="C2521" s="143" t="str">
        <f>IF(A2521="","",IF(COUNTIF($B$2:B2520,B2521)&gt;0,"⚠ DUPLICATE","OK"))</f>
        <v/>
      </c>
      <c r="D2521" s="146" t="str">
        <f>IF($A2521="","",IF(ISNA(_xlfn.XLOOKUP(TRIM($A2521),MASTER_Workers!$B$2:$B$474,MASTER_Workers!$B$2:$B$600)),"Master Missing","OK"))</f>
        <v/>
      </c>
      <c r="E2521" s="146" t="str">
        <f>IF(A2521="","",IF(COUNTIF(Month_Engine!B:B,TRIM(J2521))&gt;0,"OK","Missing"))</f>
        <v/>
      </c>
      <c r="F2521" s="146" t="str">
        <f t="shared" si="241"/>
        <v/>
      </c>
      <c r="G2521" s="146" t="str">
        <f t="shared" si="242"/>
        <v/>
      </c>
      <c r="H2521" s="150" t="str">
        <f t="shared" si="237"/>
        <v/>
      </c>
      <c r="I2521" s="432"/>
      <c r="S2521" s="146" t="str">
        <f t="shared" si="238"/>
        <v/>
      </c>
    </row>
    <row r="2522" spans="1:19" x14ac:dyDescent="0.45">
      <c r="A2522" s="144" t="str">
        <f t="shared" si="239"/>
        <v/>
      </c>
      <c r="B2522" s="143" t="str">
        <f t="shared" si="240"/>
        <v/>
      </c>
      <c r="C2522" s="143" t="str">
        <f>IF(A2522="","",IF(COUNTIF($B$2:B2521,B2522)&gt;0,"⚠ DUPLICATE","OK"))</f>
        <v/>
      </c>
      <c r="D2522" s="146" t="str">
        <f>IF($A2522="","",IF(ISNA(_xlfn.XLOOKUP(TRIM($A2522),MASTER_Workers!$B$2:$B$474,MASTER_Workers!$B$2:$B$600)),"Master Missing","OK"))</f>
        <v/>
      </c>
      <c r="E2522" s="146" t="str">
        <f>IF(A2522="","",IF(COUNTIF(Month_Engine!B:B,TRIM(J2522))&gt;0,"OK","Missing"))</f>
        <v/>
      </c>
      <c r="F2522" s="146" t="str">
        <f t="shared" si="241"/>
        <v/>
      </c>
      <c r="G2522" s="146" t="str">
        <f t="shared" si="242"/>
        <v/>
      </c>
      <c r="H2522" s="150" t="str">
        <f t="shared" si="237"/>
        <v/>
      </c>
      <c r="I2522" s="432"/>
      <c r="S2522" s="146" t="str">
        <f t="shared" si="238"/>
        <v/>
      </c>
    </row>
    <row r="2523" spans="1:19" x14ac:dyDescent="0.45">
      <c r="A2523" s="144" t="str">
        <f t="shared" si="239"/>
        <v/>
      </c>
      <c r="B2523" s="143" t="str">
        <f t="shared" si="240"/>
        <v/>
      </c>
      <c r="C2523" s="143" t="str">
        <f>IF(A2523="","",IF(COUNTIF($B$2:B2522,B2523)&gt;0,"⚠ DUPLICATE","OK"))</f>
        <v/>
      </c>
      <c r="D2523" s="146" t="str">
        <f>IF($A2523="","",IF(ISNA(_xlfn.XLOOKUP(TRIM($A2523),MASTER_Workers!$B$2:$B$474,MASTER_Workers!$B$2:$B$600)),"Master Missing","OK"))</f>
        <v/>
      </c>
      <c r="E2523" s="146" t="str">
        <f>IF(A2523="","",IF(COUNTIF(Month_Engine!B:B,TRIM(J2523))&gt;0,"OK","Missing"))</f>
        <v/>
      </c>
      <c r="F2523" s="146" t="str">
        <f t="shared" si="241"/>
        <v/>
      </c>
      <c r="G2523" s="146" t="str">
        <f t="shared" si="242"/>
        <v/>
      </c>
      <c r="H2523" s="150" t="str">
        <f t="shared" si="237"/>
        <v/>
      </c>
      <c r="I2523" s="432"/>
      <c r="S2523" s="146" t="str">
        <f t="shared" si="238"/>
        <v/>
      </c>
    </row>
    <row r="2524" spans="1:19" x14ac:dyDescent="0.45">
      <c r="A2524" s="144" t="str">
        <f t="shared" si="239"/>
        <v/>
      </c>
      <c r="B2524" s="143" t="str">
        <f t="shared" si="240"/>
        <v/>
      </c>
      <c r="C2524" s="143" t="str">
        <f>IF(A2524="","",IF(COUNTIF($B$2:B2523,B2524)&gt;0,"⚠ DUPLICATE","OK"))</f>
        <v/>
      </c>
      <c r="D2524" s="146" t="str">
        <f>IF($A2524="","",IF(ISNA(_xlfn.XLOOKUP(TRIM($A2524),MASTER_Workers!$B$2:$B$474,MASTER_Workers!$B$2:$B$600)),"Master Missing","OK"))</f>
        <v/>
      </c>
      <c r="E2524" s="146" t="str">
        <f>IF(A2524="","",IF(COUNTIF(Month_Engine!B:B,TRIM(J2524))&gt;0,"OK","Missing"))</f>
        <v/>
      </c>
      <c r="F2524" s="146" t="str">
        <f t="shared" si="241"/>
        <v/>
      </c>
      <c r="G2524" s="146" t="str">
        <f t="shared" si="242"/>
        <v/>
      </c>
      <c r="H2524" s="150" t="str">
        <f t="shared" si="237"/>
        <v/>
      </c>
      <c r="I2524" s="432"/>
      <c r="S2524" s="146" t="str">
        <f t="shared" si="238"/>
        <v/>
      </c>
    </row>
    <row r="2525" spans="1:19" x14ac:dyDescent="0.45">
      <c r="A2525" s="144" t="str">
        <f t="shared" si="239"/>
        <v/>
      </c>
      <c r="B2525" s="143" t="str">
        <f t="shared" si="240"/>
        <v/>
      </c>
      <c r="C2525" s="143" t="str">
        <f>IF(A2525="","",IF(COUNTIF($B$2:B2524,B2525)&gt;0,"⚠ DUPLICATE","OK"))</f>
        <v/>
      </c>
      <c r="D2525" s="146" t="str">
        <f>IF($A2525="","",IF(ISNA(_xlfn.XLOOKUP(TRIM($A2525),MASTER_Workers!$B$2:$B$474,MASTER_Workers!$B$2:$B$600)),"Master Missing","OK"))</f>
        <v/>
      </c>
      <c r="E2525" s="146" t="str">
        <f>IF(A2525="","",IF(COUNTIF(Month_Engine!B:B,TRIM(J2525))&gt;0,"OK","Missing"))</f>
        <v/>
      </c>
      <c r="F2525" s="146" t="str">
        <f t="shared" si="241"/>
        <v/>
      </c>
      <c r="G2525" s="146" t="str">
        <f t="shared" si="242"/>
        <v/>
      </c>
      <c r="H2525" s="150" t="str">
        <f t="shared" si="237"/>
        <v/>
      </c>
      <c r="I2525" s="432"/>
      <c r="S2525" s="146" t="str">
        <f t="shared" si="238"/>
        <v/>
      </c>
    </row>
    <row r="2526" spans="1:19" x14ac:dyDescent="0.45">
      <c r="A2526" s="144" t="str">
        <f t="shared" si="239"/>
        <v/>
      </c>
      <c r="B2526" s="143" t="str">
        <f t="shared" si="240"/>
        <v/>
      </c>
      <c r="C2526" s="143" t="str">
        <f>IF(A2526="","",IF(COUNTIF($B$2:B2525,B2526)&gt;0,"⚠ DUPLICATE","OK"))</f>
        <v/>
      </c>
      <c r="D2526" s="146" t="str">
        <f>IF($A2526="","",IF(ISNA(_xlfn.XLOOKUP(TRIM($A2526),MASTER_Workers!$B$2:$B$474,MASTER_Workers!$B$2:$B$600)),"Master Missing","OK"))</f>
        <v/>
      </c>
      <c r="E2526" s="146" t="str">
        <f>IF(A2526="","",IF(COUNTIF(Month_Engine!B:B,TRIM(J2526))&gt;0,"OK","Missing"))</f>
        <v/>
      </c>
      <c r="F2526" s="146" t="str">
        <f t="shared" si="241"/>
        <v/>
      </c>
      <c r="G2526" s="146" t="str">
        <f t="shared" si="242"/>
        <v/>
      </c>
      <c r="H2526" s="150" t="str">
        <f t="shared" si="237"/>
        <v/>
      </c>
      <c r="I2526" s="432"/>
      <c r="S2526" s="146" t="str">
        <f t="shared" si="238"/>
        <v/>
      </c>
    </row>
    <row r="2527" spans="1:19" x14ac:dyDescent="0.45">
      <c r="A2527" s="144" t="str">
        <f t="shared" si="239"/>
        <v/>
      </c>
      <c r="B2527" s="143" t="str">
        <f t="shared" si="240"/>
        <v/>
      </c>
      <c r="C2527" s="143" t="str">
        <f>IF(A2527="","",IF(COUNTIF($B$2:B2526,B2527)&gt;0,"⚠ DUPLICATE","OK"))</f>
        <v/>
      </c>
      <c r="D2527" s="146" t="str">
        <f>IF($A2527="","",IF(ISNA(_xlfn.XLOOKUP(TRIM($A2527),MASTER_Workers!$B$2:$B$474,MASTER_Workers!$B$2:$B$600)),"Master Missing","OK"))</f>
        <v/>
      </c>
      <c r="E2527" s="146" t="str">
        <f>IF(A2527="","",IF(COUNTIF(Month_Engine!B:B,TRIM(J2527))&gt;0,"OK","Missing"))</f>
        <v/>
      </c>
      <c r="F2527" s="146" t="str">
        <f t="shared" si="241"/>
        <v/>
      </c>
      <c r="G2527" s="146" t="str">
        <f t="shared" si="242"/>
        <v/>
      </c>
      <c r="H2527" s="150" t="str">
        <f t="shared" si="237"/>
        <v/>
      </c>
      <c r="I2527" s="432"/>
      <c r="S2527" s="146" t="str">
        <f t="shared" si="238"/>
        <v/>
      </c>
    </row>
    <row r="2528" spans="1:19" x14ac:dyDescent="0.45">
      <c r="A2528" s="144" t="str">
        <f t="shared" si="239"/>
        <v/>
      </c>
      <c r="B2528" s="143" t="str">
        <f t="shared" si="240"/>
        <v/>
      </c>
      <c r="C2528" s="143" t="str">
        <f>IF(A2528="","",IF(COUNTIF($B$2:B2527,B2528)&gt;0,"⚠ DUPLICATE","OK"))</f>
        <v/>
      </c>
      <c r="D2528" s="146" t="str">
        <f>IF($A2528="","",IF(ISNA(_xlfn.XLOOKUP(TRIM($A2528),MASTER_Workers!$B$2:$B$474,MASTER_Workers!$B$2:$B$600)),"Master Missing","OK"))</f>
        <v/>
      </c>
      <c r="E2528" s="146" t="str">
        <f>IF(A2528="","",IF(COUNTIF(Month_Engine!B:B,TRIM(J2528))&gt;0,"OK","Missing"))</f>
        <v/>
      </c>
      <c r="F2528" s="146" t="str">
        <f t="shared" si="241"/>
        <v/>
      </c>
      <c r="G2528" s="146" t="str">
        <f t="shared" si="242"/>
        <v/>
      </c>
      <c r="H2528" s="150" t="str">
        <f t="shared" si="237"/>
        <v/>
      </c>
      <c r="I2528" s="432"/>
      <c r="S2528" s="146" t="str">
        <f t="shared" si="238"/>
        <v/>
      </c>
    </row>
    <row r="2529" spans="1:19" x14ac:dyDescent="0.45">
      <c r="A2529" s="144" t="str">
        <f t="shared" si="239"/>
        <v/>
      </c>
      <c r="B2529" s="143" t="str">
        <f t="shared" si="240"/>
        <v/>
      </c>
      <c r="C2529" s="143" t="str">
        <f>IF(A2529="","",IF(COUNTIF($B$2:B2528,B2529)&gt;0,"⚠ DUPLICATE","OK"))</f>
        <v/>
      </c>
      <c r="D2529" s="146" t="str">
        <f>IF($A2529="","",IF(ISNA(_xlfn.XLOOKUP(TRIM($A2529),MASTER_Workers!$B$2:$B$474,MASTER_Workers!$B$2:$B$600)),"Master Missing","OK"))</f>
        <v/>
      </c>
      <c r="E2529" s="146" t="str">
        <f>IF(A2529="","",IF(COUNTIF(Month_Engine!B:B,TRIM(J2529))&gt;0,"OK","Missing"))</f>
        <v/>
      </c>
      <c r="F2529" s="146" t="str">
        <f t="shared" si="241"/>
        <v/>
      </c>
      <c r="G2529" s="146" t="str">
        <f t="shared" si="242"/>
        <v/>
      </c>
      <c r="H2529" s="150" t="str">
        <f t="shared" si="237"/>
        <v/>
      </c>
      <c r="I2529" s="432"/>
      <c r="S2529" s="146" t="str">
        <f t="shared" si="238"/>
        <v/>
      </c>
    </row>
    <row r="2530" spans="1:19" x14ac:dyDescent="0.45">
      <c r="A2530" s="144" t="str">
        <f t="shared" si="239"/>
        <v/>
      </c>
      <c r="B2530" s="143" t="str">
        <f t="shared" si="240"/>
        <v/>
      </c>
      <c r="C2530" s="143" t="str">
        <f>IF(A2530="","",IF(COUNTIF($B$2:B2529,B2530)&gt;0,"⚠ DUPLICATE","OK"))</f>
        <v/>
      </c>
      <c r="D2530" s="146" t="str">
        <f>IF($A2530="","",IF(ISNA(_xlfn.XLOOKUP(TRIM($A2530),MASTER_Workers!$B$2:$B$474,MASTER_Workers!$B$2:$B$600)),"Master Missing","OK"))</f>
        <v/>
      </c>
      <c r="E2530" s="146" t="str">
        <f>IF(A2530="","",IF(COUNTIF(Month_Engine!B:B,TRIM(J2530))&gt;0,"OK","Missing"))</f>
        <v/>
      </c>
      <c r="F2530" s="146" t="str">
        <f t="shared" si="241"/>
        <v/>
      </c>
      <c r="G2530" s="146" t="str">
        <f t="shared" si="242"/>
        <v/>
      </c>
      <c r="H2530" s="150" t="str">
        <f t="shared" si="237"/>
        <v/>
      </c>
      <c r="I2530" s="432"/>
      <c r="S2530" s="146" t="str">
        <f t="shared" si="238"/>
        <v/>
      </c>
    </row>
    <row r="2531" spans="1:19" x14ac:dyDescent="0.45">
      <c r="A2531" s="144" t="str">
        <f t="shared" si="239"/>
        <v/>
      </c>
      <c r="B2531" s="143" t="str">
        <f t="shared" si="240"/>
        <v/>
      </c>
      <c r="C2531" s="143" t="str">
        <f>IF(A2531="","",IF(COUNTIF($B$2:B2530,B2531)&gt;0,"⚠ DUPLICATE","OK"))</f>
        <v/>
      </c>
      <c r="D2531" s="146" t="str">
        <f>IF($A2531="","",IF(ISNA(_xlfn.XLOOKUP(TRIM($A2531),MASTER_Workers!$B$2:$B$474,MASTER_Workers!$B$2:$B$600)),"Master Missing","OK"))</f>
        <v/>
      </c>
      <c r="E2531" s="146" t="str">
        <f>IF(A2531="","",IF(COUNTIF(Month_Engine!B:B,TRIM(J2531))&gt;0,"OK","Missing"))</f>
        <v/>
      </c>
      <c r="F2531" s="146" t="str">
        <f t="shared" si="241"/>
        <v/>
      </c>
      <c r="G2531" s="146" t="str">
        <f t="shared" si="242"/>
        <v/>
      </c>
      <c r="H2531" s="150" t="str">
        <f t="shared" si="237"/>
        <v/>
      </c>
      <c r="I2531" s="432"/>
      <c r="S2531" s="146" t="str">
        <f t="shared" si="238"/>
        <v/>
      </c>
    </row>
    <row r="2532" spans="1:19" x14ac:dyDescent="0.45">
      <c r="A2532" s="144" t="str">
        <f t="shared" si="239"/>
        <v/>
      </c>
      <c r="B2532" s="143" t="str">
        <f t="shared" si="240"/>
        <v/>
      </c>
      <c r="C2532" s="143" t="str">
        <f>IF(A2532="","",IF(COUNTIF($B$2:B2531,B2532)&gt;0,"⚠ DUPLICATE","OK"))</f>
        <v/>
      </c>
      <c r="D2532" s="146" t="str">
        <f>IF($A2532="","",IF(ISNA(_xlfn.XLOOKUP(TRIM($A2532),MASTER_Workers!$B$2:$B$474,MASTER_Workers!$B$2:$B$600)),"Master Missing","OK"))</f>
        <v/>
      </c>
      <c r="E2532" s="146" t="str">
        <f>IF(A2532="","",IF(COUNTIF(Month_Engine!B:B,TRIM(J2532))&gt;0,"OK","Missing"))</f>
        <v/>
      </c>
      <c r="F2532" s="146" t="str">
        <f t="shared" si="241"/>
        <v/>
      </c>
      <c r="G2532" s="146" t="str">
        <f t="shared" si="242"/>
        <v/>
      </c>
      <c r="H2532" s="150" t="str">
        <f t="shared" si="237"/>
        <v/>
      </c>
      <c r="I2532" s="432"/>
      <c r="S2532" s="146" t="str">
        <f t="shared" si="238"/>
        <v/>
      </c>
    </row>
    <row r="2533" spans="1:19" x14ac:dyDescent="0.45">
      <c r="A2533" s="144" t="str">
        <f t="shared" si="239"/>
        <v/>
      </c>
      <c r="B2533" s="143" t="str">
        <f t="shared" si="240"/>
        <v/>
      </c>
      <c r="C2533" s="143" t="str">
        <f>IF(A2533="","",IF(COUNTIF($B$2:B2532,B2533)&gt;0,"⚠ DUPLICATE","OK"))</f>
        <v/>
      </c>
      <c r="D2533" s="146" t="str">
        <f>IF($A2533="","",IF(ISNA(_xlfn.XLOOKUP(TRIM($A2533),MASTER_Workers!$B$2:$B$474,MASTER_Workers!$B$2:$B$600)),"Master Missing","OK"))</f>
        <v/>
      </c>
      <c r="E2533" s="146" t="str">
        <f>IF(A2533="","",IF(COUNTIF(Month_Engine!B:B,TRIM(J2533))&gt;0,"OK","Missing"))</f>
        <v/>
      </c>
      <c r="F2533" s="146" t="str">
        <f t="shared" si="241"/>
        <v/>
      </c>
      <c r="G2533" s="146" t="str">
        <f t="shared" si="242"/>
        <v/>
      </c>
      <c r="H2533" s="150" t="str">
        <f t="shared" si="237"/>
        <v/>
      </c>
      <c r="I2533" s="432"/>
      <c r="S2533" s="146" t="str">
        <f t="shared" si="238"/>
        <v/>
      </c>
    </row>
    <row r="2534" spans="1:19" x14ac:dyDescent="0.45">
      <c r="A2534" s="144" t="str">
        <f t="shared" si="239"/>
        <v/>
      </c>
      <c r="B2534" s="143" t="str">
        <f t="shared" si="240"/>
        <v/>
      </c>
      <c r="C2534" s="143" t="str">
        <f>IF(A2534="","",IF(COUNTIF($B$2:B2533,B2534)&gt;0,"⚠ DUPLICATE","OK"))</f>
        <v/>
      </c>
      <c r="D2534" s="146" t="str">
        <f>IF($A2534="","",IF(ISNA(_xlfn.XLOOKUP(TRIM($A2534),MASTER_Workers!$B$2:$B$474,MASTER_Workers!$B$2:$B$600)),"Master Missing","OK"))</f>
        <v/>
      </c>
      <c r="E2534" s="146" t="str">
        <f>IF(A2534="","",IF(COUNTIF(Month_Engine!B:B,TRIM(J2534))&gt;0,"OK","Missing"))</f>
        <v/>
      </c>
      <c r="F2534" s="146" t="str">
        <f t="shared" si="241"/>
        <v/>
      </c>
      <c r="G2534" s="146" t="str">
        <f t="shared" si="242"/>
        <v/>
      </c>
      <c r="H2534" s="150" t="str">
        <f t="shared" si="237"/>
        <v/>
      </c>
      <c r="I2534" s="432"/>
      <c r="S2534" s="146" t="str">
        <f t="shared" si="238"/>
        <v/>
      </c>
    </row>
    <row r="2535" spans="1:19" x14ac:dyDescent="0.45">
      <c r="A2535" s="144" t="str">
        <f t="shared" si="239"/>
        <v/>
      </c>
      <c r="B2535" s="143" t="str">
        <f t="shared" si="240"/>
        <v/>
      </c>
      <c r="C2535" s="143" t="str">
        <f>IF(A2535="","",IF(COUNTIF($B$2:B2534,B2535)&gt;0,"⚠ DUPLICATE","OK"))</f>
        <v/>
      </c>
      <c r="D2535" s="146" t="str">
        <f>IF($A2535="","",IF(ISNA(_xlfn.XLOOKUP(TRIM($A2535),MASTER_Workers!$B$2:$B$474,MASTER_Workers!$B$2:$B$600)),"Master Missing","OK"))</f>
        <v/>
      </c>
      <c r="E2535" s="146" t="str">
        <f>IF(A2535="","",IF(COUNTIF(Month_Engine!B:B,TRIM(J2535))&gt;0,"OK","Missing"))</f>
        <v/>
      </c>
      <c r="F2535" s="146" t="str">
        <f t="shared" si="241"/>
        <v/>
      </c>
      <c r="G2535" s="146" t="str">
        <f t="shared" si="242"/>
        <v/>
      </c>
      <c r="H2535" s="150" t="str">
        <f t="shared" si="237"/>
        <v/>
      </c>
      <c r="I2535" s="432"/>
      <c r="S2535" s="146" t="str">
        <f t="shared" si="238"/>
        <v/>
      </c>
    </row>
    <row r="2536" spans="1:19" x14ac:dyDescent="0.45">
      <c r="A2536" s="144" t="str">
        <f t="shared" si="239"/>
        <v/>
      </c>
      <c r="B2536" s="143" t="str">
        <f t="shared" si="240"/>
        <v/>
      </c>
      <c r="C2536" s="143" t="str">
        <f>IF(A2536="","",IF(COUNTIF($B$2:B2535,B2536)&gt;0,"⚠ DUPLICATE","OK"))</f>
        <v/>
      </c>
      <c r="D2536" s="146" t="str">
        <f>IF($A2536="","",IF(ISNA(_xlfn.XLOOKUP(TRIM($A2536),MASTER_Workers!$B$2:$B$474,MASTER_Workers!$B$2:$B$600)),"Master Missing","OK"))</f>
        <v/>
      </c>
      <c r="E2536" s="146" t="str">
        <f>IF(A2536="","",IF(COUNTIF(Month_Engine!B:B,TRIM(J2536))&gt;0,"OK","Missing"))</f>
        <v/>
      </c>
      <c r="F2536" s="146" t="str">
        <f t="shared" si="241"/>
        <v/>
      </c>
      <c r="G2536" s="146" t="str">
        <f t="shared" si="242"/>
        <v/>
      </c>
      <c r="H2536" s="150" t="str">
        <f t="shared" si="237"/>
        <v/>
      </c>
      <c r="I2536" s="432"/>
      <c r="S2536" s="146" t="str">
        <f t="shared" si="238"/>
        <v/>
      </c>
    </row>
    <row r="2537" spans="1:19" x14ac:dyDescent="0.45">
      <c r="A2537" s="144" t="str">
        <f t="shared" si="239"/>
        <v/>
      </c>
      <c r="B2537" s="143" t="str">
        <f t="shared" si="240"/>
        <v/>
      </c>
      <c r="C2537" s="143" t="str">
        <f>IF(A2537="","",IF(COUNTIF($B$2:B2536,B2537)&gt;0,"⚠ DUPLICATE","OK"))</f>
        <v/>
      </c>
      <c r="D2537" s="146" t="str">
        <f>IF($A2537="","",IF(ISNA(_xlfn.XLOOKUP(TRIM($A2537),MASTER_Workers!$B$2:$B$474,MASTER_Workers!$B$2:$B$600)),"Master Missing","OK"))</f>
        <v/>
      </c>
      <c r="E2537" s="146" t="str">
        <f>IF(A2537="","",IF(COUNTIF(Month_Engine!B:B,TRIM(J2537))&gt;0,"OK","Missing"))</f>
        <v/>
      </c>
      <c r="F2537" s="146" t="str">
        <f t="shared" si="241"/>
        <v/>
      </c>
      <c r="G2537" s="146" t="str">
        <f t="shared" si="242"/>
        <v/>
      </c>
      <c r="H2537" s="150" t="str">
        <f t="shared" si="237"/>
        <v/>
      </c>
      <c r="I2537" s="432"/>
      <c r="S2537" s="146" t="str">
        <f t="shared" si="238"/>
        <v/>
      </c>
    </row>
    <row r="2538" spans="1:19" x14ac:dyDescent="0.45">
      <c r="A2538" s="144" t="str">
        <f t="shared" si="239"/>
        <v/>
      </c>
      <c r="B2538" s="143" t="str">
        <f t="shared" si="240"/>
        <v/>
      </c>
      <c r="C2538" s="143" t="str">
        <f>IF(A2538="","",IF(COUNTIF($B$2:B2537,B2538)&gt;0,"⚠ DUPLICATE","OK"))</f>
        <v/>
      </c>
      <c r="D2538" s="146" t="str">
        <f>IF($A2538="","",IF(ISNA(_xlfn.XLOOKUP(TRIM($A2538),MASTER_Workers!$B$2:$B$474,MASTER_Workers!$B$2:$B$600)),"Master Missing","OK"))</f>
        <v/>
      </c>
      <c r="E2538" s="146" t="str">
        <f>IF(A2538="","",IF(COUNTIF(Month_Engine!B:B,TRIM(J2538))&gt;0,"OK","Missing"))</f>
        <v/>
      </c>
      <c r="F2538" s="146" t="str">
        <f t="shared" si="241"/>
        <v/>
      </c>
      <c r="G2538" s="146" t="str">
        <f t="shared" si="242"/>
        <v/>
      </c>
      <c r="H2538" s="150" t="str">
        <f t="shared" si="237"/>
        <v/>
      </c>
      <c r="I2538" s="432"/>
      <c r="S2538" s="146" t="str">
        <f t="shared" si="238"/>
        <v/>
      </c>
    </row>
    <row r="2539" spans="1:19" x14ac:dyDescent="0.45">
      <c r="A2539" s="144" t="str">
        <f t="shared" si="239"/>
        <v/>
      </c>
      <c r="B2539" s="143" t="str">
        <f t="shared" si="240"/>
        <v/>
      </c>
      <c r="C2539" s="143" t="str">
        <f>IF(A2539="","",IF(COUNTIF($B$2:B2538,B2539)&gt;0,"⚠ DUPLICATE","OK"))</f>
        <v/>
      </c>
      <c r="D2539" s="146" t="str">
        <f>IF($A2539="","",IF(ISNA(_xlfn.XLOOKUP(TRIM($A2539),MASTER_Workers!$B$2:$B$474,MASTER_Workers!$B$2:$B$600)),"Master Missing","OK"))</f>
        <v/>
      </c>
      <c r="E2539" s="146" t="str">
        <f>IF(A2539="","",IF(COUNTIF(Month_Engine!B:B,TRIM(J2539))&gt;0,"OK","Missing"))</f>
        <v/>
      </c>
      <c r="F2539" s="146" t="str">
        <f t="shared" si="241"/>
        <v/>
      </c>
      <c r="G2539" s="146" t="str">
        <f t="shared" si="242"/>
        <v/>
      </c>
      <c r="H2539" s="150" t="str">
        <f t="shared" si="237"/>
        <v/>
      </c>
      <c r="I2539" s="432"/>
      <c r="S2539" s="146" t="str">
        <f t="shared" si="238"/>
        <v/>
      </c>
    </row>
    <row r="2540" spans="1:19" x14ac:dyDescent="0.45">
      <c r="A2540" s="144" t="str">
        <f t="shared" si="239"/>
        <v/>
      </c>
      <c r="B2540" s="143" t="str">
        <f t="shared" si="240"/>
        <v/>
      </c>
      <c r="C2540" s="143" t="str">
        <f>IF(A2540="","",IF(COUNTIF($B$2:B2539,B2540)&gt;0,"⚠ DUPLICATE","OK"))</f>
        <v/>
      </c>
      <c r="D2540" s="146" t="str">
        <f>IF($A2540="","",IF(ISNA(_xlfn.XLOOKUP(TRIM($A2540),MASTER_Workers!$B$2:$B$474,MASTER_Workers!$B$2:$B$600)),"Master Missing","OK"))</f>
        <v/>
      </c>
      <c r="E2540" s="146" t="str">
        <f>IF(A2540="","",IF(COUNTIF(Month_Engine!B:B,TRIM(J2540))&gt;0,"OK","Missing"))</f>
        <v/>
      </c>
      <c r="F2540" s="146" t="str">
        <f t="shared" si="241"/>
        <v/>
      </c>
      <c r="G2540" s="146" t="str">
        <f t="shared" si="242"/>
        <v/>
      </c>
      <c r="H2540" s="150" t="str">
        <f t="shared" si="237"/>
        <v/>
      </c>
      <c r="I2540" s="432"/>
      <c r="S2540" s="146" t="str">
        <f t="shared" si="238"/>
        <v/>
      </c>
    </row>
    <row r="2541" spans="1:19" x14ac:dyDescent="0.45">
      <c r="A2541" s="144" t="str">
        <f t="shared" si="239"/>
        <v/>
      </c>
      <c r="B2541" s="143" t="str">
        <f t="shared" si="240"/>
        <v/>
      </c>
      <c r="C2541" s="143" t="str">
        <f>IF(A2541="","",IF(COUNTIF($B$2:B2540,B2541)&gt;0,"⚠ DUPLICATE","OK"))</f>
        <v/>
      </c>
      <c r="D2541" s="146" t="str">
        <f>IF($A2541="","",IF(ISNA(_xlfn.XLOOKUP(TRIM($A2541),MASTER_Workers!$B$2:$B$474,MASTER_Workers!$B$2:$B$600)),"Master Missing","OK"))</f>
        <v/>
      </c>
      <c r="E2541" s="146" t="str">
        <f>IF(A2541="","",IF(COUNTIF(Month_Engine!B:B,TRIM(J2541))&gt;0,"OK","Missing"))</f>
        <v/>
      </c>
      <c r="F2541" s="146" t="str">
        <f t="shared" si="241"/>
        <v/>
      </c>
      <c r="G2541" s="146" t="str">
        <f t="shared" si="242"/>
        <v/>
      </c>
      <c r="H2541" s="150" t="str">
        <f t="shared" si="237"/>
        <v/>
      </c>
      <c r="I2541" s="432"/>
      <c r="S2541" s="146" t="str">
        <f t="shared" si="238"/>
        <v/>
      </c>
    </row>
    <row r="2542" spans="1:19" x14ac:dyDescent="0.45">
      <c r="A2542" s="144" t="str">
        <f t="shared" si="239"/>
        <v/>
      </c>
      <c r="B2542" s="143" t="str">
        <f t="shared" si="240"/>
        <v/>
      </c>
      <c r="C2542" s="143" t="str">
        <f>IF(A2542="","",IF(COUNTIF($B$2:B2541,B2542)&gt;0,"⚠ DUPLICATE","OK"))</f>
        <v/>
      </c>
      <c r="D2542" s="146" t="str">
        <f>IF($A2542="","",IF(ISNA(_xlfn.XLOOKUP(TRIM($A2542),MASTER_Workers!$B$2:$B$474,MASTER_Workers!$B$2:$B$600)),"Master Missing","OK"))</f>
        <v/>
      </c>
      <c r="E2542" s="146" t="str">
        <f>IF(A2542="","",IF(COUNTIF(Month_Engine!B:B,TRIM(J2542))&gt;0,"OK","Missing"))</f>
        <v/>
      </c>
      <c r="F2542" s="146" t="str">
        <f t="shared" si="241"/>
        <v/>
      </c>
      <c r="G2542" s="146" t="str">
        <f t="shared" si="242"/>
        <v/>
      </c>
      <c r="H2542" s="150" t="str">
        <f t="shared" si="237"/>
        <v/>
      </c>
      <c r="I2542" s="432"/>
      <c r="S2542" s="146" t="str">
        <f t="shared" si="238"/>
        <v/>
      </c>
    </row>
    <row r="2543" spans="1:19" x14ac:dyDescent="0.45">
      <c r="A2543" s="144" t="str">
        <f t="shared" si="239"/>
        <v/>
      </c>
      <c r="B2543" s="143" t="str">
        <f t="shared" si="240"/>
        <v/>
      </c>
      <c r="C2543" s="143" t="str">
        <f>IF(A2543="","",IF(COUNTIF($B$2:B2542,B2543)&gt;0,"⚠ DUPLICATE","OK"))</f>
        <v/>
      </c>
      <c r="D2543" s="146" t="str">
        <f>IF($A2543="","",IF(ISNA(_xlfn.XLOOKUP(TRIM($A2543),MASTER_Workers!$B$2:$B$474,MASTER_Workers!$B$2:$B$600)),"Master Missing","OK"))</f>
        <v/>
      </c>
      <c r="E2543" s="146" t="str">
        <f>IF(A2543="","",IF(COUNTIF(Month_Engine!B:B,TRIM(J2543))&gt;0,"OK","Missing"))</f>
        <v/>
      </c>
      <c r="F2543" s="146" t="str">
        <f t="shared" si="241"/>
        <v/>
      </c>
      <c r="G2543" s="146" t="str">
        <f t="shared" si="242"/>
        <v/>
      </c>
      <c r="H2543" s="150" t="str">
        <f t="shared" si="237"/>
        <v/>
      </c>
      <c r="I2543" s="432"/>
      <c r="S2543" s="146" t="str">
        <f t="shared" si="238"/>
        <v/>
      </c>
    </row>
    <row r="2544" spans="1:19" x14ac:dyDescent="0.45">
      <c r="A2544" s="144" t="str">
        <f t="shared" si="239"/>
        <v/>
      </c>
      <c r="B2544" s="143" t="str">
        <f t="shared" si="240"/>
        <v/>
      </c>
      <c r="C2544" s="143" t="str">
        <f>IF(A2544="","",IF(COUNTIF($B$2:B2543,B2544)&gt;0,"⚠ DUPLICATE","OK"))</f>
        <v/>
      </c>
      <c r="D2544" s="146" t="str">
        <f>IF($A2544="","",IF(ISNA(_xlfn.XLOOKUP(TRIM($A2544),MASTER_Workers!$B$2:$B$474,MASTER_Workers!$B$2:$B$600)),"Master Missing","OK"))</f>
        <v/>
      </c>
      <c r="E2544" s="146" t="str">
        <f>IF(A2544="","",IF(COUNTIF(Month_Engine!B:B,TRIM(J2544))&gt;0,"OK","Missing"))</f>
        <v/>
      </c>
      <c r="F2544" s="146" t="str">
        <f t="shared" si="241"/>
        <v/>
      </c>
      <c r="G2544" s="146" t="str">
        <f t="shared" si="242"/>
        <v/>
      </c>
      <c r="H2544" s="150" t="str">
        <f t="shared" si="237"/>
        <v/>
      </c>
      <c r="I2544" s="432"/>
      <c r="S2544" s="146" t="str">
        <f t="shared" si="238"/>
        <v/>
      </c>
    </row>
    <row r="2545" spans="1:19" x14ac:dyDescent="0.45">
      <c r="A2545" s="144" t="str">
        <f t="shared" si="239"/>
        <v/>
      </c>
      <c r="B2545" s="143" t="str">
        <f t="shared" si="240"/>
        <v/>
      </c>
      <c r="C2545" s="143" t="str">
        <f>IF(A2545="","",IF(COUNTIF($B$2:B2544,B2545)&gt;0,"⚠ DUPLICATE","OK"))</f>
        <v/>
      </c>
      <c r="D2545" s="146" t="str">
        <f>IF($A2545="","",IF(ISNA(_xlfn.XLOOKUP(TRIM($A2545),MASTER_Workers!$B$2:$B$474,MASTER_Workers!$B$2:$B$600)),"Master Missing","OK"))</f>
        <v/>
      </c>
      <c r="E2545" s="146" t="str">
        <f>IF(A2545="","",IF(COUNTIF(Month_Engine!B:B,TRIM(J2545))&gt;0,"OK","Missing"))</f>
        <v/>
      </c>
      <c r="F2545" s="146" t="str">
        <f t="shared" si="241"/>
        <v/>
      </c>
      <c r="G2545" s="146" t="str">
        <f t="shared" si="242"/>
        <v/>
      </c>
      <c r="H2545" s="150" t="str">
        <f t="shared" si="237"/>
        <v/>
      </c>
      <c r="I2545" s="432"/>
      <c r="S2545" s="146" t="str">
        <f t="shared" si="238"/>
        <v/>
      </c>
    </row>
    <row r="2546" spans="1:19" x14ac:dyDescent="0.45">
      <c r="A2546" s="144" t="str">
        <f t="shared" si="239"/>
        <v/>
      </c>
      <c r="B2546" s="143" t="str">
        <f t="shared" si="240"/>
        <v/>
      </c>
      <c r="C2546" s="143" t="str">
        <f>IF(A2546="","",IF(COUNTIF($B$2:B2545,B2546)&gt;0,"⚠ DUPLICATE","OK"))</f>
        <v/>
      </c>
      <c r="D2546" s="146" t="str">
        <f>IF($A2546="","",IF(ISNA(_xlfn.XLOOKUP(TRIM($A2546),MASTER_Workers!$B$2:$B$474,MASTER_Workers!$B$2:$B$600)),"Master Missing","OK"))</f>
        <v/>
      </c>
      <c r="E2546" s="146" t="str">
        <f>IF(A2546="","",IF(COUNTIF(Month_Engine!B:B,TRIM(J2546))&gt;0,"OK","Missing"))</f>
        <v/>
      </c>
      <c r="F2546" s="146" t="str">
        <f t="shared" si="241"/>
        <v/>
      </c>
      <c r="G2546" s="146" t="str">
        <f t="shared" si="242"/>
        <v/>
      </c>
      <c r="H2546" s="150" t="str">
        <f t="shared" si="237"/>
        <v/>
      </c>
      <c r="I2546" s="432"/>
      <c r="S2546" s="146" t="str">
        <f t="shared" si="238"/>
        <v/>
      </c>
    </row>
    <row r="2547" spans="1:19" x14ac:dyDescent="0.45">
      <c r="A2547" s="144" t="str">
        <f t="shared" si="239"/>
        <v/>
      </c>
      <c r="B2547" s="143" t="str">
        <f t="shared" si="240"/>
        <v/>
      </c>
      <c r="C2547" s="143" t="str">
        <f>IF(A2547="","",IF(COUNTIF($B$2:B2546,B2547)&gt;0,"⚠ DUPLICATE","OK"))</f>
        <v/>
      </c>
      <c r="D2547" s="146" t="str">
        <f>IF($A2547="","",IF(ISNA(_xlfn.XLOOKUP(TRIM($A2547),MASTER_Workers!$B$2:$B$474,MASTER_Workers!$B$2:$B$600)),"Master Missing","OK"))</f>
        <v/>
      </c>
      <c r="E2547" s="146" t="str">
        <f>IF(A2547="","",IF(COUNTIF(Month_Engine!B:B,TRIM(J2547))&gt;0,"OK","Missing"))</f>
        <v/>
      </c>
      <c r="F2547" s="146" t="str">
        <f t="shared" si="241"/>
        <v/>
      </c>
      <c r="G2547" s="146" t="str">
        <f t="shared" si="242"/>
        <v/>
      </c>
      <c r="H2547" s="150" t="str">
        <f t="shared" si="237"/>
        <v/>
      </c>
      <c r="I2547" s="432"/>
      <c r="S2547" s="146" t="str">
        <f t="shared" si="238"/>
        <v/>
      </c>
    </row>
    <row r="2548" spans="1:19" x14ac:dyDescent="0.45">
      <c r="A2548" s="144" t="str">
        <f t="shared" si="239"/>
        <v/>
      </c>
      <c r="B2548" s="143" t="str">
        <f t="shared" si="240"/>
        <v/>
      </c>
      <c r="C2548" s="143" t="str">
        <f>IF(A2548="","",IF(COUNTIF($B$2:B2547,B2548)&gt;0,"⚠ DUPLICATE","OK"))</f>
        <v/>
      </c>
      <c r="D2548" s="146" t="str">
        <f>IF($A2548="","",IF(ISNA(_xlfn.XLOOKUP(TRIM($A2548),MASTER_Workers!$B$2:$B$474,MASTER_Workers!$B$2:$B$600)),"Master Missing","OK"))</f>
        <v/>
      </c>
      <c r="E2548" s="146" t="str">
        <f>IF(A2548="","",IF(COUNTIF(Month_Engine!B:B,TRIM(J2548))&gt;0,"OK","Missing"))</f>
        <v/>
      </c>
      <c r="F2548" s="146" t="str">
        <f t="shared" si="241"/>
        <v/>
      </c>
      <c r="G2548" s="146" t="str">
        <f t="shared" si="242"/>
        <v/>
      </c>
      <c r="H2548" s="150" t="str">
        <f t="shared" si="237"/>
        <v/>
      </c>
      <c r="I2548" s="432"/>
      <c r="S2548" s="146" t="str">
        <f t="shared" si="238"/>
        <v/>
      </c>
    </row>
    <row r="2549" spans="1:19" x14ac:dyDescent="0.45">
      <c r="A2549" s="144" t="str">
        <f t="shared" si="239"/>
        <v/>
      </c>
      <c r="B2549" s="143" t="str">
        <f t="shared" si="240"/>
        <v/>
      </c>
      <c r="C2549" s="143" t="str">
        <f>IF(A2549="","",IF(COUNTIF($B$2:B2548,B2549)&gt;0,"⚠ DUPLICATE","OK"))</f>
        <v/>
      </c>
      <c r="D2549" s="146" t="str">
        <f>IF($A2549="","",IF(ISNA(_xlfn.XLOOKUP(TRIM($A2549),MASTER_Workers!$B$2:$B$474,MASTER_Workers!$B$2:$B$600)),"Master Missing","OK"))</f>
        <v/>
      </c>
      <c r="E2549" s="146" t="str">
        <f>IF(A2549="","",IF(COUNTIF(Month_Engine!B:B,TRIM(J2549))&gt;0,"OK","Missing"))</f>
        <v/>
      </c>
      <c r="F2549" s="146" t="str">
        <f t="shared" si="241"/>
        <v/>
      </c>
      <c r="G2549" s="146" t="str">
        <f t="shared" si="242"/>
        <v/>
      </c>
      <c r="H2549" s="150" t="str">
        <f t="shared" si="237"/>
        <v/>
      </c>
      <c r="I2549" s="432"/>
      <c r="S2549" s="146" t="str">
        <f t="shared" si="238"/>
        <v/>
      </c>
    </row>
    <row r="2550" spans="1:19" x14ac:dyDescent="0.45">
      <c r="A2550" s="144" t="str">
        <f t="shared" si="239"/>
        <v/>
      </c>
      <c r="B2550" s="143" t="str">
        <f t="shared" si="240"/>
        <v/>
      </c>
      <c r="C2550" s="143" t="str">
        <f>IF(A2550="","",IF(COUNTIF($B$2:B2549,B2550)&gt;0,"⚠ DUPLICATE","OK"))</f>
        <v/>
      </c>
      <c r="D2550" s="146" t="str">
        <f>IF($A2550="","",IF(ISNA(_xlfn.XLOOKUP(TRIM($A2550),MASTER_Workers!$B$2:$B$474,MASTER_Workers!$B$2:$B$600)),"Master Missing","OK"))</f>
        <v/>
      </c>
      <c r="E2550" s="146" t="str">
        <f>IF(A2550="","",IF(COUNTIF(Month_Engine!B:B,TRIM(J2550))&gt;0,"OK","Missing"))</f>
        <v/>
      </c>
      <c r="F2550" s="146" t="str">
        <f t="shared" si="241"/>
        <v/>
      </c>
      <c r="G2550" s="146" t="str">
        <f t="shared" si="242"/>
        <v/>
      </c>
      <c r="H2550" s="150" t="str">
        <f t="shared" si="237"/>
        <v/>
      </c>
      <c r="I2550" s="432"/>
      <c r="S2550" s="146" t="str">
        <f t="shared" si="238"/>
        <v/>
      </c>
    </row>
    <row r="2551" spans="1:19" x14ac:dyDescent="0.45">
      <c r="A2551" s="144" t="str">
        <f t="shared" si="239"/>
        <v/>
      </c>
      <c r="B2551" s="143" t="str">
        <f t="shared" si="240"/>
        <v/>
      </c>
      <c r="C2551" s="143" t="str">
        <f>IF(A2551="","",IF(COUNTIF($B$2:B2550,B2551)&gt;0,"⚠ DUPLICATE","OK"))</f>
        <v/>
      </c>
      <c r="D2551" s="146" t="str">
        <f>IF($A2551="","",IF(ISNA(_xlfn.XLOOKUP(TRIM($A2551),MASTER_Workers!$B$2:$B$474,MASTER_Workers!$B$2:$B$600)),"Master Missing","OK"))</f>
        <v/>
      </c>
      <c r="E2551" s="146" t="str">
        <f>IF(A2551="","",IF(COUNTIF(Month_Engine!B:B,TRIM(J2551))&gt;0,"OK","Missing"))</f>
        <v/>
      </c>
      <c r="F2551" s="146" t="str">
        <f t="shared" si="241"/>
        <v/>
      </c>
      <c r="G2551" s="146" t="str">
        <f t="shared" si="242"/>
        <v/>
      </c>
      <c r="H2551" s="150" t="str">
        <f t="shared" si="237"/>
        <v/>
      </c>
      <c r="I2551" s="432"/>
      <c r="S2551" s="146" t="str">
        <f t="shared" si="238"/>
        <v/>
      </c>
    </row>
    <row r="2552" spans="1:19" x14ac:dyDescent="0.45">
      <c r="A2552" s="144" t="str">
        <f t="shared" si="239"/>
        <v/>
      </c>
      <c r="B2552" s="143" t="str">
        <f t="shared" si="240"/>
        <v/>
      </c>
      <c r="C2552" s="143" t="str">
        <f>IF(A2552="","",IF(COUNTIF($B$2:B2551,B2552)&gt;0,"⚠ DUPLICATE","OK"))</f>
        <v/>
      </c>
      <c r="D2552" s="146" t="str">
        <f>IF($A2552="","",IF(ISNA(_xlfn.XLOOKUP(TRIM($A2552),MASTER_Workers!$B$2:$B$474,MASTER_Workers!$B$2:$B$600)),"Master Missing","OK"))</f>
        <v/>
      </c>
      <c r="E2552" s="146" t="str">
        <f>IF(A2552="","",IF(COUNTIF(Month_Engine!B:B,TRIM(J2552))&gt;0,"OK","Missing"))</f>
        <v/>
      </c>
      <c r="F2552" s="146" t="str">
        <f t="shared" si="241"/>
        <v/>
      </c>
      <c r="G2552" s="146" t="str">
        <f t="shared" si="242"/>
        <v/>
      </c>
      <c r="H2552" s="150" t="str">
        <f t="shared" si="237"/>
        <v/>
      </c>
      <c r="I2552" s="432"/>
      <c r="S2552" s="146" t="str">
        <f t="shared" si="238"/>
        <v/>
      </c>
    </row>
    <row r="2553" spans="1:19" x14ac:dyDescent="0.45">
      <c r="A2553" s="144" t="str">
        <f t="shared" si="239"/>
        <v/>
      </c>
      <c r="B2553" s="143" t="str">
        <f t="shared" si="240"/>
        <v/>
      </c>
      <c r="C2553" s="143" t="str">
        <f>IF(A2553="","",IF(COUNTIF($B$2:B2552,B2553)&gt;0,"⚠ DUPLICATE","OK"))</f>
        <v/>
      </c>
      <c r="D2553" s="146" t="str">
        <f>IF($A2553="","",IF(ISNA(_xlfn.XLOOKUP(TRIM($A2553),MASTER_Workers!$B$2:$B$474,MASTER_Workers!$B$2:$B$600)),"Master Missing","OK"))</f>
        <v/>
      </c>
      <c r="E2553" s="146" t="str">
        <f>IF(A2553="","",IF(COUNTIF(Month_Engine!B:B,TRIM(J2553))&gt;0,"OK","Missing"))</f>
        <v/>
      </c>
      <c r="F2553" s="146" t="str">
        <f t="shared" si="241"/>
        <v/>
      </c>
      <c r="G2553" s="146" t="str">
        <f t="shared" si="242"/>
        <v/>
      </c>
      <c r="H2553" s="150" t="str">
        <f t="shared" si="237"/>
        <v/>
      </c>
      <c r="I2553" s="432"/>
      <c r="S2553" s="146" t="str">
        <f t="shared" si="238"/>
        <v/>
      </c>
    </row>
    <row r="2554" spans="1:19" x14ac:dyDescent="0.45">
      <c r="A2554" s="144" t="str">
        <f t="shared" si="239"/>
        <v/>
      </c>
      <c r="B2554" s="143" t="str">
        <f t="shared" si="240"/>
        <v/>
      </c>
      <c r="C2554" s="143" t="str">
        <f>IF(A2554="","",IF(COUNTIF($B$2:B2553,B2554)&gt;0,"⚠ DUPLICATE","OK"))</f>
        <v/>
      </c>
      <c r="D2554" s="146" t="str">
        <f>IF($A2554="","",IF(ISNA(_xlfn.XLOOKUP(TRIM($A2554),MASTER_Workers!$B$2:$B$474,MASTER_Workers!$B$2:$B$600)),"Master Missing","OK"))</f>
        <v/>
      </c>
      <c r="E2554" s="146" t="str">
        <f>IF(A2554="","",IF(COUNTIF(Month_Engine!B:B,TRIM(J2554))&gt;0,"OK","Missing"))</f>
        <v/>
      </c>
      <c r="F2554" s="146" t="str">
        <f t="shared" si="241"/>
        <v/>
      </c>
      <c r="G2554" s="146" t="str">
        <f t="shared" si="242"/>
        <v/>
      </c>
      <c r="H2554" s="150" t="str">
        <f t="shared" si="237"/>
        <v/>
      </c>
      <c r="I2554" s="432"/>
      <c r="S2554" s="146" t="str">
        <f t="shared" si="238"/>
        <v/>
      </c>
    </row>
    <row r="2555" spans="1:19" x14ac:dyDescent="0.45">
      <c r="A2555" s="144" t="str">
        <f t="shared" si="239"/>
        <v/>
      </c>
      <c r="B2555" s="143" t="str">
        <f t="shared" si="240"/>
        <v/>
      </c>
      <c r="C2555" s="143" t="str">
        <f>IF(A2555="","",IF(COUNTIF($B$2:B2554,B2555)&gt;0,"⚠ DUPLICATE","OK"))</f>
        <v/>
      </c>
      <c r="D2555" s="146" t="str">
        <f>IF($A2555="","",IF(ISNA(_xlfn.XLOOKUP(TRIM($A2555),MASTER_Workers!$B$2:$B$474,MASTER_Workers!$B$2:$B$600)),"Master Missing","OK"))</f>
        <v/>
      </c>
      <c r="E2555" s="146" t="str">
        <f>IF(A2555="","",IF(COUNTIF(Month_Engine!B:B,TRIM(J2555))&gt;0,"OK","Missing"))</f>
        <v/>
      </c>
      <c r="F2555" s="146" t="str">
        <f t="shared" si="241"/>
        <v/>
      </c>
      <c r="G2555" s="146" t="str">
        <f t="shared" si="242"/>
        <v/>
      </c>
      <c r="H2555" s="150" t="str">
        <f t="shared" si="237"/>
        <v/>
      </c>
      <c r="I2555" s="432"/>
      <c r="S2555" s="146" t="str">
        <f t="shared" si="238"/>
        <v/>
      </c>
    </row>
    <row r="2556" spans="1:19" x14ac:dyDescent="0.45">
      <c r="A2556" s="144" t="str">
        <f t="shared" si="239"/>
        <v/>
      </c>
      <c r="B2556" s="143" t="str">
        <f t="shared" si="240"/>
        <v/>
      </c>
      <c r="C2556" s="143" t="str">
        <f>IF(A2556="","",IF(COUNTIF($B$2:B2555,B2556)&gt;0,"⚠ DUPLICATE","OK"))</f>
        <v/>
      </c>
      <c r="D2556" s="146" t="str">
        <f>IF($A2556="","",IF(ISNA(_xlfn.XLOOKUP(TRIM($A2556),MASTER_Workers!$B$2:$B$474,MASTER_Workers!$B$2:$B$600)),"Master Missing","OK"))</f>
        <v/>
      </c>
      <c r="E2556" s="146" t="str">
        <f>IF(A2556="","",IF(COUNTIF(Month_Engine!B:B,TRIM(J2556))&gt;0,"OK","Missing"))</f>
        <v/>
      </c>
      <c r="F2556" s="146" t="str">
        <f t="shared" si="241"/>
        <v/>
      </c>
      <c r="G2556" s="146" t="str">
        <f t="shared" si="242"/>
        <v/>
      </c>
      <c r="H2556" s="150" t="str">
        <f t="shared" si="237"/>
        <v/>
      </c>
      <c r="I2556" s="432"/>
      <c r="S2556" s="146" t="str">
        <f t="shared" si="238"/>
        <v/>
      </c>
    </row>
    <row r="2557" spans="1:19" x14ac:dyDescent="0.45">
      <c r="A2557" s="144" t="str">
        <f t="shared" si="239"/>
        <v/>
      </c>
      <c r="B2557" s="143" t="str">
        <f t="shared" si="240"/>
        <v/>
      </c>
      <c r="C2557" s="143" t="str">
        <f>IF(A2557="","",IF(COUNTIF($B$2:B2556,B2557)&gt;0,"⚠ DUPLICATE","OK"))</f>
        <v/>
      </c>
      <c r="D2557" s="146" t="str">
        <f>IF($A2557="","",IF(ISNA(_xlfn.XLOOKUP(TRIM($A2557),MASTER_Workers!$B$2:$B$474,MASTER_Workers!$B$2:$B$600)),"Master Missing","OK"))</f>
        <v/>
      </c>
      <c r="E2557" s="146" t="str">
        <f>IF(A2557="","",IF(COUNTIF(Month_Engine!B:B,TRIM(J2557))&gt;0,"OK","Missing"))</f>
        <v/>
      </c>
      <c r="F2557" s="146" t="str">
        <f t="shared" si="241"/>
        <v/>
      </c>
      <c r="G2557" s="146" t="str">
        <f t="shared" si="242"/>
        <v/>
      </c>
      <c r="H2557" s="150" t="str">
        <f t="shared" si="237"/>
        <v/>
      </c>
      <c r="I2557" s="432"/>
      <c r="S2557" s="146" t="str">
        <f t="shared" si="238"/>
        <v/>
      </c>
    </row>
    <row r="2558" spans="1:19" x14ac:dyDescent="0.45">
      <c r="A2558" s="144" t="str">
        <f t="shared" si="239"/>
        <v/>
      </c>
      <c r="B2558" s="143" t="str">
        <f t="shared" si="240"/>
        <v/>
      </c>
      <c r="C2558" s="143" t="str">
        <f>IF(A2558="","",IF(COUNTIF($B$2:B2557,B2558)&gt;0,"⚠ DUPLICATE","OK"))</f>
        <v/>
      </c>
      <c r="D2558" s="146" t="str">
        <f>IF($A2558="","",IF(ISNA(_xlfn.XLOOKUP(TRIM($A2558),MASTER_Workers!$B$2:$B$474,MASTER_Workers!$B$2:$B$600)),"Master Missing","OK"))</f>
        <v/>
      </c>
      <c r="E2558" s="146" t="str">
        <f>IF(A2558="","",IF(COUNTIF(Month_Engine!B:B,TRIM(J2558))&gt;0,"OK","Missing"))</f>
        <v/>
      </c>
      <c r="F2558" s="146" t="str">
        <f t="shared" si="241"/>
        <v/>
      </c>
      <c r="G2558" s="146" t="str">
        <f t="shared" si="242"/>
        <v/>
      </c>
      <c r="H2558" s="150" t="str">
        <f t="shared" si="237"/>
        <v/>
      </c>
      <c r="I2558" s="432"/>
      <c r="S2558" s="146" t="str">
        <f t="shared" si="238"/>
        <v/>
      </c>
    </row>
    <row r="2559" spans="1:19" x14ac:dyDescent="0.45">
      <c r="A2559" s="144" t="str">
        <f t="shared" si="239"/>
        <v/>
      </c>
      <c r="B2559" s="143" t="str">
        <f t="shared" si="240"/>
        <v/>
      </c>
      <c r="C2559" s="143" t="str">
        <f>IF(A2559="","",IF(COUNTIF($B$2:B2558,B2559)&gt;0,"⚠ DUPLICATE","OK"))</f>
        <v/>
      </c>
      <c r="D2559" s="146" t="str">
        <f>IF($A2559="","",IF(ISNA(_xlfn.XLOOKUP(TRIM($A2559),MASTER_Workers!$B$2:$B$474,MASTER_Workers!$B$2:$B$600)),"Master Missing","OK"))</f>
        <v/>
      </c>
      <c r="E2559" s="146" t="str">
        <f>IF(A2559="","",IF(COUNTIF(Month_Engine!B:B,TRIM(J2559))&gt;0,"OK","Missing"))</f>
        <v/>
      </c>
      <c r="F2559" s="146" t="str">
        <f t="shared" si="241"/>
        <v/>
      </c>
      <c r="G2559" s="146" t="str">
        <f t="shared" si="242"/>
        <v/>
      </c>
      <c r="H2559" s="150" t="str">
        <f t="shared" si="237"/>
        <v/>
      </c>
      <c r="I2559" s="432"/>
      <c r="S2559" s="146" t="str">
        <f t="shared" si="238"/>
        <v/>
      </c>
    </row>
    <row r="2560" spans="1:19" x14ac:dyDescent="0.45">
      <c r="A2560" s="144" t="str">
        <f t="shared" si="239"/>
        <v/>
      </c>
      <c r="B2560" s="143" t="str">
        <f t="shared" si="240"/>
        <v/>
      </c>
      <c r="C2560" s="143" t="str">
        <f>IF(A2560="","",IF(COUNTIF($B$2:B2559,B2560)&gt;0,"⚠ DUPLICATE","OK"))</f>
        <v/>
      </c>
      <c r="D2560" s="146" t="str">
        <f>IF($A2560="","",IF(ISNA(_xlfn.XLOOKUP(TRIM($A2560),MASTER_Workers!$B$2:$B$474,MASTER_Workers!$B$2:$B$600)),"Master Missing","OK"))</f>
        <v/>
      </c>
      <c r="E2560" s="146" t="str">
        <f>IF(A2560="","",IF(COUNTIF(Month_Engine!B:B,TRIM(J2560))&gt;0,"OK","Missing"))</f>
        <v/>
      </c>
      <c r="F2560" s="146" t="str">
        <f t="shared" si="241"/>
        <v/>
      </c>
      <c r="G2560" s="146" t="str">
        <f t="shared" si="242"/>
        <v/>
      </c>
      <c r="H2560" s="150" t="str">
        <f t="shared" si="237"/>
        <v/>
      </c>
      <c r="I2560" s="432"/>
      <c r="S2560" s="146" t="str">
        <f t="shared" si="238"/>
        <v/>
      </c>
    </row>
    <row r="2561" spans="1:19" x14ac:dyDescent="0.45">
      <c r="A2561" s="144" t="str">
        <f t="shared" si="239"/>
        <v/>
      </c>
      <c r="B2561" s="143" t="str">
        <f t="shared" si="240"/>
        <v/>
      </c>
      <c r="C2561" s="143" t="str">
        <f>IF(A2561="","",IF(COUNTIF($B$2:B2560,B2561)&gt;0,"⚠ DUPLICATE","OK"))</f>
        <v/>
      </c>
      <c r="D2561" s="146" t="str">
        <f>IF($A2561="","",IF(ISNA(_xlfn.XLOOKUP(TRIM($A2561),MASTER_Workers!$B$2:$B$474,MASTER_Workers!$B$2:$B$600)),"Master Missing","OK"))</f>
        <v/>
      </c>
      <c r="E2561" s="146" t="str">
        <f>IF(A2561="","",IF(COUNTIF(Month_Engine!B:B,TRIM(J2561))&gt;0,"OK","Missing"))</f>
        <v/>
      </c>
      <c r="F2561" s="146" t="str">
        <f t="shared" si="241"/>
        <v/>
      </c>
      <c r="G2561" s="146" t="str">
        <f t="shared" si="242"/>
        <v/>
      </c>
      <c r="H2561" s="150" t="str">
        <f t="shared" si="237"/>
        <v/>
      </c>
      <c r="I2561" s="432"/>
      <c r="S2561" s="146" t="str">
        <f t="shared" si="238"/>
        <v/>
      </c>
    </row>
    <row r="2562" spans="1:19" x14ac:dyDescent="0.45">
      <c r="A2562" s="144" t="str">
        <f t="shared" si="239"/>
        <v/>
      </c>
      <c r="B2562" s="143" t="str">
        <f t="shared" si="240"/>
        <v/>
      </c>
      <c r="C2562" s="143" t="str">
        <f>IF(A2562="","",IF(COUNTIF($B$2:B2561,B2562)&gt;0,"⚠ DUPLICATE","OK"))</f>
        <v/>
      </c>
      <c r="D2562" s="146" t="str">
        <f>IF($A2562="","",IF(ISNA(_xlfn.XLOOKUP(TRIM($A2562),MASTER_Workers!$B$2:$B$474,MASTER_Workers!$B$2:$B$600)),"Master Missing","OK"))</f>
        <v/>
      </c>
      <c r="E2562" s="146" t="str">
        <f>IF(A2562="","",IF(COUNTIF(Month_Engine!B:B,TRIM(J2562))&gt;0,"OK","Missing"))</f>
        <v/>
      </c>
      <c r="F2562" s="146" t="str">
        <f t="shared" si="241"/>
        <v/>
      </c>
      <c r="G2562" s="146" t="str">
        <f t="shared" si="242"/>
        <v/>
      </c>
      <c r="H2562" s="150" t="str">
        <f t="shared" si="237"/>
        <v/>
      </c>
      <c r="I2562" s="432"/>
      <c r="S2562" s="146" t="str">
        <f t="shared" si="238"/>
        <v/>
      </c>
    </row>
    <row r="2563" spans="1:19" x14ac:dyDescent="0.45">
      <c r="A2563" s="144" t="str">
        <f t="shared" si="239"/>
        <v/>
      </c>
      <c r="B2563" s="143" t="str">
        <f t="shared" si="240"/>
        <v/>
      </c>
      <c r="C2563" s="143" t="str">
        <f>IF(A2563="","",IF(COUNTIF($B$2:B2562,B2563)&gt;0,"⚠ DUPLICATE","OK"))</f>
        <v/>
      </c>
      <c r="D2563" s="146" t="str">
        <f>IF($A2563="","",IF(ISNA(_xlfn.XLOOKUP(TRIM($A2563),MASTER_Workers!$B$2:$B$474,MASTER_Workers!$B$2:$B$600)),"Master Missing","OK"))</f>
        <v/>
      </c>
      <c r="E2563" s="146" t="str">
        <f>IF(A2563="","",IF(COUNTIF(Month_Engine!B:B,TRIM(J2563))&gt;0,"OK","Missing"))</f>
        <v/>
      </c>
      <c r="F2563" s="146" t="str">
        <f t="shared" si="241"/>
        <v/>
      </c>
      <c r="G2563" s="146" t="str">
        <f t="shared" si="242"/>
        <v/>
      </c>
      <c r="H2563" s="150" t="str">
        <f t="shared" si="237"/>
        <v/>
      </c>
      <c r="I2563" s="432"/>
      <c r="S2563" s="146" t="str">
        <f t="shared" si="238"/>
        <v/>
      </c>
    </row>
    <row r="2564" spans="1:19" x14ac:dyDescent="0.45">
      <c r="A2564" s="144" t="str">
        <f t="shared" si="239"/>
        <v/>
      </c>
      <c r="B2564" s="143" t="str">
        <f t="shared" si="240"/>
        <v/>
      </c>
      <c r="C2564" s="143" t="str">
        <f>IF(A2564="","",IF(COUNTIF($B$2:B2563,B2564)&gt;0,"⚠ DUPLICATE","OK"))</f>
        <v/>
      </c>
      <c r="D2564" s="146" t="str">
        <f>IF($A2564="","",IF(ISNA(_xlfn.XLOOKUP(TRIM($A2564),MASTER_Workers!$B$2:$B$474,MASTER_Workers!$B$2:$B$600)),"Master Missing","OK"))</f>
        <v/>
      </c>
      <c r="E2564" s="146" t="str">
        <f>IF(A2564="","",IF(COUNTIF(Month_Engine!B:B,TRIM(J2564))&gt;0,"OK","Missing"))</f>
        <v/>
      </c>
      <c r="F2564" s="146" t="str">
        <f t="shared" si="241"/>
        <v/>
      </c>
      <c r="G2564" s="146" t="str">
        <f t="shared" si="242"/>
        <v/>
      </c>
      <c r="H2564" s="150" t="str">
        <f t="shared" ref="H2564:H2627" si="243">IF(A2564="","",IF(AND(C2564="OK",D2564="OK",E2564="OK",F2564=DAY(EOMONTH(I2564,0))),"OK","Mismatch"))</f>
        <v/>
      </c>
      <c r="I2564" s="432"/>
      <c r="S2564" s="146" t="str">
        <f t="shared" ref="S2564:S2627" si="244">IF(LEFT(A2564,6)="SV2PCO","Worker-SV2",
IF(LEFT(A2564,5)="SV2ST","Staff-SV2",
IF(LEFT(A2564,4)="SV2P","Worker-Com-SV2",
IF(LEFT(A2564,5)="SK1ST","Staff-1",
IF(LEFT(A2564,5)="SK3ST","Staff-3",
IF(LEFT(A2564,5)="SK1CW","Worker-1",
IF(LEFT(A2564,5)="SK3CW","Worker-3",
IF(LEFT(A2564,5)="SK1WK","Worker-Com-1",
IF(LEFT(A2564,5)="SK3WK","Worker-Com-3","")))))))))</f>
        <v/>
      </c>
    </row>
    <row r="2565" spans="1:19" x14ac:dyDescent="0.45">
      <c r="A2565" s="144" t="str">
        <f t="shared" ref="A2565:A2628" si="245">IF(J2565="","",TRIM(J2565))</f>
        <v/>
      </c>
      <c r="B2565" s="143" t="str">
        <f t="shared" ref="B2565:B2628" si="246">IF(A2565="","",TEXT(I2565,"MMMYYYY")&amp;"_"&amp;TRIM(J2565))</f>
        <v/>
      </c>
      <c r="C2565" s="143" t="str">
        <f>IF(A2565="","",IF(COUNTIF($B$2:B2564,B2565)&gt;0,"⚠ DUPLICATE","OK"))</f>
        <v/>
      </c>
      <c r="D2565" s="146" t="str">
        <f>IF($A2565="","",IF(ISNA(_xlfn.XLOOKUP(TRIM($A2565),MASTER_Workers!$B$2:$B$474,MASTER_Workers!$B$2:$B$600)),"Master Missing","OK"))</f>
        <v/>
      </c>
      <c r="E2565" s="146" t="str">
        <f>IF(A2565="","",IF(COUNTIF(Month_Engine!B:B,TRIM(J2565))&gt;0,"OK","Missing"))</f>
        <v/>
      </c>
      <c r="F2565" s="146" t="str">
        <f t="shared" ref="F2565:F2628" si="247">IF(A2565="","",SUM(L2565:Q2565))</f>
        <v/>
      </c>
      <c r="G2565" s="146" t="str">
        <f t="shared" si="242"/>
        <v/>
      </c>
      <c r="H2565" s="150" t="str">
        <f t="shared" si="243"/>
        <v/>
      </c>
      <c r="I2565" s="432"/>
      <c r="S2565" s="146" t="str">
        <f t="shared" si="244"/>
        <v/>
      </c>
    </row>
    <row r="2566" spans="1:19" x14ac:dyDescent="0.45">
      <c r="A2566" s="144" t="str">
        <f t="shared" si="245"/>
        <v/>
      </c>
      <c r="B2566" s="143" t="str">
        <f t="shared" si="246"/>
        <v/>
      </c>
      <c r="C2566" s="143" t="str">
        <f>IF(A2566="","",IF(COUNTIF($B$2:B2565,B2566)&gt;0,"⚠ DUPLICATE","OK"))</f>
        <v/>
      </c>
      <c r="D2566" s="146" t="str">
        <f>IF($A2566="","",IF(ISNA(_xlfn.XLOOKUP(TRIM($A2566),MASTER_Workers!$B$2:$B$474,MASTER_Workers!$B$2:$B$600)),"Master Missing","OK"))</f>
        <v/>
      </c>
      <c r="E2566" s="146" t="str">
        <f>IF(A2566="","",IF(COUNTIF(Month_Engine!B:B,TRIM(J2566))&gt;0,"OK","Missing"))</f>
        <v/>
      </c>
      <c r="F2566" s="146" t="str">
        <f t="shared" si="247"/>
        <v/>
      </c>
      <c r="G2566" s="146" t="str">
        <f t="shared" si="242"/>
        <v/>
      </c>
      <c r="H2566" s="150" t="str">
        <f t="shared" si="243"/>
        <v/>
      </c>
      <c r="I2566" s="432"/>
      <c r="S2566" s="146" t="str">
        <f t="shared" si="244"/>
        <v/>
      </c>
    </row>
    <row r="2567" spans="1:19" x14ac:dyDescent="0.45">
      <c r="A2567" s="144" t="str">
        <f t="shared" si="245"/>
        <v/>
      </c>
      <c r="B2567" s="143" t="str">
        <f t="shared" si="246"/>
        <v/>
      </c>
      <c r="C2567" s="143" t="str">
        <f>IF(A2567="","",IF(COUNTIF($B$2:B2566,B2567)&gt;0,"⚠ DUPLICATE","OK"))</f>
        <v/>
      </c>
      <c r="D2567" s="146" t="str">
        <f>IF($A2567="","",IF(ISNA(_xlfn.XLOOKUP(TRIM($A2567),MASTER_Workers!$B$2:$B$474,MASTER_Workers!$B$2:$B$600)),"Master Missing","OK"))</f>
        <v/>
      </c>
      <c r="E2567" s="146" t="str">
        <f>IF(A2567="","",IF(COUNTIF(Month_Engine!B:B,TRIM(J2567))&gt;0,"OK","Missing"))</f>
        <v/>
      </c>
      <c r="F2567" s="146" t="str">
        <f t="shared" si="247"/>
        <v/>
      </c>
      <c r="G2567" s="146" t="str">
        <f t="shared" si="242"/>
        <v/>
      </c>
      <c r="H2567" s="150" t="str">
        <f t="shared" si="243"/>
        <v/>
      </c>
      <c r="I2567" s="432"/>
      <c r="S2567" s="146" t="str">
        <f t="shared" si="244"/>
        <v/>
      </c>
    </row>
    <row r="2568" spans="1:19" x14ac:dyDescent="0.45">
      <c r="A2568" s="144" t="str">
        <f t="shared" si="245"/>
        <v/>
      </c>
      <c r="B2568" s="143" t="str">
        <f t="shared" si="246"/>
        <v/>
      </c>
      <c r="C2568" s="143" t="str">
        <f>IF(A2568="","",IF(COUNTIF($B$2:B2567,B2568)&gt;0,"⚠ DUPLICATE","OK"))</f>
        <v/>
      </c>
      <c r="D2568" s="146" t="str">
        <f>IF($A2568="","",IF(ISNA(_xlfn.XLOOKUP(TRIM($A2568),MASTER_Workers!$B$2:$B$474,MASTER_Workers!$B$2:$B$600)),"Master Missing","OK"))</f>
        <v/>
      </c>
      <c r="E2568" s="146" t="str">
        <f>IF(A2568="","",IF(COUNTIF(Month_Engine!B:B,TRIM(J2568))&gt;0,"OK","Missing"))</f>
        <v/>
      </c>
      <c r="F2568" s="146" t="str">
        <f t="shared" si="247"/>
        <v/>
      </c>
      <c r="G2568" s="146" t="str">
        <f t="shared" si="242"/>
        <v/>
      </c>
      <c r="H2568" s="150" t="str">
        <f t="shared" si="243"/>
        <v/>
      </c>
      <c r="I2568" s="432"/>
      <c r="S2568" s="146" t="str">
        <f t="shared" si="244"/>
        <v/>
      </c>
    </row>
    <row r="2569" spans="1:19" x14ac:dyDescent="0.45">
      <c r="A2569" s="144" t="str">
        <f t="shared" si="245"/>
        <v/>
      </c>
      <c r="B2569" s="143" t="str">
        <f t="shared" si="246"/>
        <v/>
      </c>
      <c r="C2569" s="143" t="str">
        <f>IF(A2569="","",IF(COUNTIF($B$2:B2568,B2569)&gt;0,"⚠ DUPLICATE","OK"))</f>
        <v/>
      </c>
      <c r="D2569" s="146" t="str">
        <f>IF($A2569="","",IF(ISNA(_xlfn.XLOOKUP(TRIM($A2569),MASTER_Workers!$B$2:$B$474,MASTER_Workers!$B$2:$B$600)),"Master Missing","OK"))</f>
        <v/>
      </c>
      <c r="E2569" s="146" t="str">
        <f>IF(A2569="","",IF(COUNTIF(Month_Engine!B:B,TRIM(J2569))&gt;0,"OK","Missing"))</f>
        <v/>
      </c>
      <c r="F2569" s="146" t="str">
        <f t="shared" si="247"/>
        <v/>
      </c>
      <c r="G2569" s="146" t="str">
        <f t="shared" si="242"/>
        <v/>
      </c>
      <c r="H2569" s="150" t="str">
        <f t="shared" si="243"/>
        <v/>
      </c>
      <c r="I2569" s="432"/>
      <c r="S2569" s="146" t="str">
        <f t="shared" si="244"/>
        <v/>
      </c>
    </row>
    <row r="2570" spans="1:19" x14ac:dyDescent="0.45">
      <c r="A2570" s="144" t="str">
        <f t="shared" si="245"/>
        <v/>
      </c>
      <c r="B2570" s="143" t="str">
        <f t="shared" si="246"/>
        <v/>
      </c>
      <c r="C2570" s="143" t="str">
        <f>IF(A2570="","",IF(COUNTIF($B$2:B2569,B2570)&gt;0,"⚠ DUPLICATE","OK"))</f>
        <v/>
      </c>
      <c r="D2570" s="146" t="str">
        <f>IF($A2570="","",IF(ISNA(_xlfn.XLOOKUP(TRIM($A2570),MASTER_Workers!$B$2:$B$474,MASTER_Workers!$B$2:$B$600)),"Master Missing","OK"))</f>
        <v/>
      </c>
      <c r="E2570" s="146" t="str">
        <f>IF(A2570="","",IF(COUNTIF(Month_Engine!B:B,TRIM(J2570))&gt;0,"OK","Missing"))</f>
        <v/>
      </c>
      <c r="F2570" s="146" t="str">
        <f t="shared" si="247"/>
        <v/>
      </c>
      <c r="G2570" s="146" t="str">
        <f t="shared" si="242"/>
        <v/>
      </c>
      <c r="H2570" s="150" t="str">
        <f t="shared" si="243"/>
        <v/>
      </c>
      <c r="I2570" s="432"/>
      <c r="S2570" s="146" t="str">
        <f t="shared" si="244"/>
        <v/>
      </c>
    </row>
    <row r="2571" spans="1:19" x14ac:dyDescent="0.45">
      <c r="A2571" s="144" t="str">
        <f t="shared" si="245"/>
        <v/>
      </c>
      <c r="B2571" s="143" t="str">
        <f t="shared" si="246"/>
        <v/>
      </c>
      <c r="C2571" s="143" t="str">
        <f>IF(A2571="","",IF(COUNTIF($B$2:B2570,B2571)&gt;0,"⚠ DUPLICATE","OK"))</f>
        <v/>
      </c>
      <c r="D2571" s="146" t="str">
        <f>IF($A2571="","",IF(ISNA(_xlfn.XLOOKUP(TRIM($A2571),MASTER_Workers!$B$2:$B$474,MASTER_Workers!$B$2:$B$600)),"Master Missing","OK"))</f>
        <v/>
      </c>
      <c r="E2571" s="146" t="str">
        <f>IF(A2571="","",IF(COUNTIF(Month_Engine!B:B,TRIM(J2571))&gt;0,"OK","Missing"))</f>
        <v/>
      </c>
      <c r="F2571" s="146" t="str">
        <f t="shared" si="247"/>
        <v/>
      </c>
      <c r="G2571" s="146" t="str">
        <f t="shared" si="242"/>
        <v/>
      </c>
      <c r="H2571" s="150" t="str">
        <f t="shared" si="243"/>
        <v/>
      </c>
      <c r="I2571" s="432"/>
      <c r="S2571" s="146" t="str">
        <f t="shared" si="244"/>
        <v/>
      </c>
    </row>
    <row r="2572" spans="1:19" x14ac:dyDescent="0.45">
      <c r="A2572" s="144" t="str">
        <f t="shared" si="245"/>
        <v/>
      </c>
      <c r="B2572" s="143" t="str">
        <f t="shared" si="246"/>
        <v/>
      </c>
      <c r="C2572" s="143" t="str">
        <f>IF(A2572="","",IF(COUNTIF($B$2:B2571,B2572)&gt;0,"⚠ DUPLICATE","OK"))</f>
        <v/>
      </c>
      <c r="D2572" s="146" t="str">
        <f>IF($A2572="","",IF(ISNA(_xlfn.XLOOKUP(TRIM($A2572),MASTER_Workers!$B$2:$B$474,MASTER_Workers!$B$2:$B$600)),"Master Missing","OK"))</f>
        <v/>
      </c>
      <c r="E2572" s="146" t="str">
        <f>IF(A2572="","",IF(COUNTIF(Month_Engine!B:B,TRIM(J2572))&gt;0,"OK","Missing"))</f>
        <v/>
      </c>
      <c r="F2572" s="146" t="str">
        <f t="shared" si="247"/>
        <v/>
      </c>
      <c r="G2572" s="146" t="str">
        <f t="shared" ref="G2572:G2635" si="248">IF(A2572="","",L2572+O2572+P2572+R2572+IF(OR(LEFT(TRIM(J2572),9)="SK1WK0101",ISNUMBER(SEARCH("Staff",S2572))),N2572,0))</f>
        <v/>
      </c>
      <c r="H2572" s="150" t="str">
        <f t="shared" si="243"/>
        <v/>
      </c>
      <c r="I2572" s="432"/>
      <c r="S2572" s="146" t="str">
        <f t="shared" si="244"/>
        <v/>
      </c>
    </row>
    <row r="2573" spans="1:19" x14ac:dyDescent="0.45">
      <c r="A2573" s="144" t="str">
        <f t="shared" si="245"/>
        <v/>
      </c>
      <c r="B2573" s="143" t="str">
        <f t="shared" si="246"/>
        <v/>
      </c>
      <c r="C2573" s="143" t="str">
        <f>IF(A2573="","",IF(COUNTIF($B$2:B2572,B2573)&gt;0,"⚠ DUPLICATE","OK"))</f>
        <v/>
      </c>
      <c r="D2573" s="146" t="str">
        <f>IF($A2573="","",IF(ISNA(_xlfn.XLOOKUP(TRIM($A2573),MASTER_Workers!$B$2:$B$474,MASTER_Workers!$B$2:$B$600)),"Master Missing","OK"))</f>
        <v/>
      </c>
      <c r="E2573" s="146" t="str">
        <f>IF(A2573="","",IF(COUNTIF(Month_Engine!B:B,TRIM(J2573))&gt;0,"OK","Missing"))</f>
        <v/>
      </c>
      <c r="F2573" s="146" t="str">
        <f t="shared" si="247"/>
        <v/>
      </c>
      <c r="G2573" s="146" t="str">
        <f t="shared" si="248"/>
        <v/>
      </c>
      <c r="H2573" s="150" t="str">
        <f t="shared" si="243"/>
        <v/>
      </c>
      <c r="I2573" s="432"/>
      <c r="S2573" s="146" t="str">
        <f t="shared" si="244"/>
        <v/>
      </c>
    </row>
    <row r="2574" spans="1:19" x14ac:dyDescent="0.45">
      <c r="A2574" s="144" t="str">
        <f t="shared" si="245"/>
        <v/>
      </c>
      <c r="B2574" s="143" t="str">
        <f t="shared" si="246"/>
        <v/>
      </c>
      <c r="C2574" s="143" t="str">
        <f>IF(A2574="","",IF(COUNTIF($B$2:B2573,B2574)&gt;0,"⚠ DUPLICATE","OK"))</f>
        <v/>
      </c>
      <c r="D2574" s="146" t="str">
        <f>IF($A2574="","",IF(ISNA(_xlfn.XLOOKUP(TRIM($A2574),MASTER_Workers!$B$2:$B$474,MASTER_Workers!$B$2:$B$600)),"Master Missing","OK"))</f>
        <v/>
      </c>
      <c r="E2574" s="146" t="str">
        <f>IF(A2574="","",IF(COUNTIF(Month_Engine!B:B,TRIM(J2574))&gt;0,"OK","Missing"))</f>
        <v/>
      </c>
      <c r="F2574" s="146" t="str">
        <f t="shared" si="247"/>
        <v/>
      </c>
      <c r="G2574" s="146" t="str">
        <f t="shared" si="248"/>
        <v/>
      </c>
      <c r="H2574" s="150" t="str">
        <f t="shared" si="243"/>
        <v/>
      </c>
      <c r="I2574" s="432"/>
      <c r="S2574" s="146" t="str">
        <f t="shared" si="244"/>
        <v/>
      </c>
    </row>
    <row r="2575" spans="1:19" x14ac:dyDescent="0.45">
      <c r="A2575" s="144" t="str">
        <f t="shared" si="245"/>
        <v/>
      </c>
      <c r="B2575" s="143" t="str">
        <f t="shared" si="246"/>
        <v/>
      </c>
      <c r="C2575" s="143" t="str">
        <f>IF(A2575="","",IF(COUNTIF($B$2:B2574,B2575)&gt;0,"⚠ DUPLICATE","OK"))</f>
        <v/>
      </c>
      <c r="D2575" s="146" t="str">
        <f>IF($A2575="","",IF(ISNA(_xlfn.XLOOKUP(TRIM($A2575),MASTER_Workers!$B$2:$B$474,MASTER_Workers!$B$2:$B$600)),"Master Missing","OK"))</f>
        <v/>
      </c>
      <c r="E2575" s="146" t="str">
        <f>IF(A2575="","",IF(COUNTIF(Month_Engine!B:B,TRIM(J2575))&gt;0,"OK","Missing"))</f>
        <v/>
      </c>
      <c r="F2575" s="146" t="str">
        <f t="shared" si="247"/>
        <v/>
      </c>
      <c r="G2575" s="146" t="str">
        <f t="shared" si="248"/>
        <v/>
      </c>
      <c r="H2575" s="150" t="str">
        <f t="shared" si="243"/>
        <v/>
      </c>
      <c r="I2575" s="432"/>
      <c r="S2575" s="146" t="str">
        <f t="shared" si="244"/>
        <v/>
      </c>
    </row>
    <row r="2576" spans="1:19" x14ac:dyDescent="0.45">
      <c r="A2576" s="144" t="str">
        <f t="shared" si="245"/>
        <v/>
      </c>
      <c r="B2576" s="143" t="str">
        <f t="shared" si="246"/>
        <v/>
      </c>
      <c r="C2576" s="143" t="str">
        <f>IF(A2576="","",IF(COUNTIF($B$2:B2575,B2576)&gt;0,"⚠ DUPLICATE","OK"))</f>
        <v/>
      </c>
      <c r="D2576" s="146" t="str">
        <f>IF($A2576="","",IF(ISNA(_xlfn.XLOOKUP(TRIM($A2576),MASTER_Workers!$B$2:$B$474,MASTER_Workers!$B$2:$B$600)),"Master Missing","OK"))</f>
        <v/>
      </c>
      <c r="E2576" s="146" t="str">
        <f>IF(A2576="","",IF(COUNTIF(Month_Engine!B:B,TRIM(J2576))&gt;0,"OK","Missing"))</f>
        <v/>
      </c>
      <c r="F2576" s="146" t="str">
        <f t="shared" si="247"/>
        <v/>
      </c>
      <c r="G2576" s="146" t="str">
        <f t="shared" si="248"/>
        <v/>
      </c>
      <c r="H2576" s="150" t="str">
        <f t="shared" si="243"/>
        <v/>
      </c>
      <c r="I2576" s="432"/>
      <c r="S2576" s="146" t="str">
        <f t="shared" si="244"/>
        <v/>
      </c>
    </row>
    <row r="2577" spans="1:19" x14ac:dyDescent="0.45">
      <c r="A2577" s="144" t="str">
        <f t="shared" si="245"/>
        <v/>
      </c>
      <c r="B2577" s="143" t="str">
        <f t="shared" si="246"/>
        <v/>
      </c>
      <c r="C2577" s="143" t="str">
        <f>IF(A2577="","",IF(COUNTIF($B$2:B2576,B2577)&gt;0,"⚠ DUPLICATE","OK"))</f>
        <v/>
      </c>
      <c r="D2577" s="146" t="str">
        <f>IF($A2577="","",IF(ISNA(_xlfn.XLOOKUP(TRIM($A2577),MASTER_Workers!$B$2:$B$474,MASTER_Workers!$B$2:$B$600)),"Master Missing","OK"))</f>
        <v/>
      </c>
      <c r="E2577" s="146" t="str">
        <f>IF(A2577="","",IF(COUNTIF(Month_Engine!B:B,TRIM(J2577))&gt;0,"OK","Missing"))</f>
        <v/>
      </c>
      <c r="F2577" s="146" t="str">
        <f t="shared" si="247"/>
        <v/>
      </c>
      <c r="G2577" s="146" t="str">
        <f t="shared" si="248"/>
        <v/>
      </c>
      <c r="H2577" s="150" t="str">
        <f t="shared" si="243"/>
        <v/>
      </c>
      <c r="I2577" s="432"/>
      <c r="S2577" s="146" t="str">
        <f t="shared" si="244"/>
        <v/>
      </c>
    </row>
    <row r="2578" spans="1:19" x14ac:dyDescent="0.45">
      <c r="A2578" s="144" t="str">
        <f t="shared" si="245"/>
        <v/>
      </c>
      <c r="B2578" s="143" t="str">
        <f t="shared" si="246"/>
        <v/>
      </c>
      <c r="C2578" s="143" t="str">
        <f>IF(A2578="","",IF(COUNTIF($B$2:B2577,B2578)&gt;0,"⚠ DUPLICATE","OK"))</f>
        <v/>
      </c>
      <c r="D2578" s="146" t="str">
        <f>IF($A2578="","",IF(ISNA(_xlfn.XLOOKUP(TRIM($A2578),MASTER_Workers!$B$2:$B$474,MASTER_Workers!$B$2:$B$600)),"Master Missing","OK"))</f>
        <v/>
      </c>
      <c r="E2578" s="146" t="str">
        <f>IF(A2578="","",IF(COUNTIF(Month_Engine!B:B,TRIM(J2578))&gt;0,"OK","Missing"))</f>
        <v/>
      </c>
      <c r="F2578" s="146" t="str">
        <f t="shared" si="247"/>
        <v/>
      </c>
      <c r="G2578" s="146" t="str">
        <f t="shared" si="248"/>
        <v/>
      </c>
      <c r="H2578" s="150" t="str">
        <f t="shared" si="243"/>
        <v/>
      </c>
      <c r="I2578" s="432"/>
      <c r="S2578" s="146" t="str">
        <f t="shared" si="244"/>
        <v/>
      </c>
    </row>
    <row r="2579" spans="1:19" x14ac:dyDescent="0.45">
      <c r="A2579" s="144" t="str">
        <f t="shared" si="245"/>
        <v/>
      </c>
      <c r="B2579" s="143" t="str">
        <f t="shared" si="246"/>
        <v/>
      </c>
      <c r="C2579" s="143" t="str">
        <f>IF(A2579="","",IF(COUNTIF($B$2:B2578,B2579)&gt;0,"⚠ DUPLICATE","OK"))</f>
        <v/>
      </c>
      <c r="D2579" s="146" t="str">
        <f>IF($A2579="","",IF(ISNA(_xlfn.XLOOKUP(TRIM($A2579),MASTER_Workers!$B$2:$B$474,MASTER_Workers!$B$2:$B$600)),"Master Missing","OK"))</f>
        <v/>
      </c>
      <c r="E2579" s="146" t="str">
        <f>IF(A2579="","",IF(COUNTIF(Month_Engine!B:B,TRIM(J2579))&gt;0,"OK","Missing"))</f>
        <v/>
      </c>
      <c r="F2579" s="146" t="str">
        <f t="shared" si="247"/>
        <v/>
      </c>
      <c r="G2579" s="146" t="str">
        <f t="shared" si="248"/>
        <v/>
      </c>
      <c r="H2579" s="150" t="str">
        <f t="shared" si="243"/>
        <v/>
      </c>
      <c r="I2579" s="432"/>
      <c r="S2579" s="146" t="str">
        <f t="shared" si="244"/>
        <v/>
      </c>
    </row>
    <row r="2580" spans="1:19" x14ac:dyDescent="0.45">
      <c r="A2580" s="144" t="str">
        <f t="shared" si="245"/>
        <v/>
      </c>
      <c r="B2580" s="143" t="str">
        <f t="shared" si="246"/>
        <v/>
      </c>
      <c r="C2580" s="143" t="str">
        <f>IF(A2580="","",IF(COUNTIF($B$2:B2579,B2580)&gt;0,"⚠ DUPLICATE","OK"))</f>
        <v/>
      </c>
      <c r="D2580" s="146" t="str">
        <f>IF($A2580="","",IF(ISNA(_xlfn.XLOOKUP(TRIM($A2580),MASTER_Workers!$B$2:$B$474,MASTER_Workers!$B$2:$B$600)),"Master Missing","OK"))</f>
        <v/>
      </c>
      <c r="E2580" s="146" t="str">
        <f>IF(A2580="","",IF(COUNTIF(Month_Engine!B:B,TRIM(J2580))&gt;0,"OK","Missing"))</f>
        <v/>
      </c>
      <c r="F2580" s="146" t="str">
        <f t="shared" si="247"/>
        <v/>
      </c>
      <c r="G2580" s="146" t="str">
        <f t="shared" si="248"/>
        <v/>
      </c>
      <c r="H2580" s="150" t="str">
        <f t="shared" si="243"/>
        <v/>
      </c>
      <c r="I2580" s="432"/>
      <c r="S2580" s="146" t="str">
        <f t="shared" si="244"/>
        <v/>
      </c>
    </row>
    <row r="2581" spans="1:19" x14ac:dyDescent="0.45">
      <c r="A2581" s="144" t="str">
        <f t="shared" si="245"/>
        <v/>
      </c>
      <c r="B2581" s="143" t="str">
        <f t="shared" si="246"/>
        <v/>
      </c>
      <c r="C2581" s="143" t="str">
        <f>IF(A2581="","",IF(COUNTIF($B$2:B2580,B2581)&gt;0,"⚠ DUPLICATE","OK"))</f>
        <v/>
      </c>
      <c r="D2581" s="146" t="str">
        <f>IF($A2581="","",IF(ISNA(_xlfn.XLOOKUP(TRIM($A2581),MASTER_Workers!$B$2:$B$474,MASTER_Workers!$B$2:$B$600)),"Master Missing","OK"))</f>
        <v/>
      </c>
      <c r="E2581" s="146" t="str">
        <f>IF(A2581="","",IF(COUNTIF(Month_Engine!B:B,TRIM(J2581))&gt;0,"OK","Missing"))</f>
        <v/>
      </c>
      <c r="F2581" s="146" t="str">
        <f t="shared" si="247"/>
        <v/>
      </c>
      <c r="G2581" s="146" t="str">
        <f t="shared" si="248"/>
        <v/>
      </c>
      <c r="H2581" s="150" t="str">
        <f t="shared" si="243"/>
        <v/>
      </c>
      <c r="I2581" s="432"/>
      <c r="S2581" s="146" t="str">
        <f t="shared" si="244"/>
        <v/>
      </c>
    </row>
    <row r="2582" spans="1:19" x14ac:dyDescent="0.45">
      <c r="A2582" s="144" t="str">
        <f t="shared" si="245"/>
        <v/>
      </c>
      <c r="B2582" s="143" t="str">
        <f t="shared" si="246"/>
        <v/>
      </c>
      <c r="C2582" s="143" t="str">
        <f>IF(A2582="","",IF(COUNTIF($B$2:B2581,B2582)&gt;0,"⚠ DUPLICATE","OK"))</f>
        <v/>
      </c>
      <c r="D2582" s="146" t="str">
        <f>IF($A2582="","",IF(ISNA(_xlfn.XLOOKUP(TRIM($A2582),MASTER_Workers!$B$2:$B$474,MASTER_Workers!$B$2:$B$600)),"Master Missing","OK"))</f>
        <v/>
      </c>
      <c r="E2582" s="146" t="str">
        <f>IF(A2582="","",IF(COUNTIF(Month_Engine!B:B,TRIM(J2582))&gt;0,"OK","Missing"))</f>
        <v/>
      </c>
      <c r="F2582" s="146" t="str">
        <f t="shared" si="247"/>
        <v/>
      </c>
      <c r="G2582" s="146" t="str">
        <f t="shared" si="248"/>
        <v/>
      </c>
      <c r="H2582" s="150" t="str">
        <f t="shared" si="243"/>
        <v/>
      </c>
      <c r="I2582" s="432"/>
      <c r="S2582" s="146" t="str">
        <f t="shared" si="244"/>
        <v/>
      </c>
    </row>
    <row r="2583" spans="1:19" x14ac:dyDescent="0.45">
      <c r="A2583" s="144" t="str">
        <f t="shared" si="245"/>
        <v/>
      </c>
      <c r="B2583" s="143" t="str">
        <f t="shared" si="246"/>
        <v/>
      </c>
      <c r="C2583" s="143" t="str">
        <f>IF(A2583="","",IF(COUNTIF($B$2:B2582,B2583)&gt;0,"⚠ DUPLICATE","OK"))</f>
        <v/>
      </c>
      <c r="D2583" s="146" t="str">
        <f>IF($A2583="","",IF(ISNA(_xlfn.XLOOKUP(TRIM($A2583),MASTER_Workers!$B$2:$B$474,MASTER_Workers!$B$2:$B$600)),"Master Missing","OK"))</f>
        <v/>
      </c>
      <c r="E2583" s="146" t="str">
        <f>IF(A2583="","",IF(COUNTIF(Month_Engine!B:B,TRIM(J2583))&gt;0,"OK","Missing"))</f>
        <v/>
      </c>
      <c r="F2583" s="146" t="str">
        <f t="shared" si="247"/>
        <v/>
      </c>
      <c r="G2583" s="146" t="str">
        <f t="shared" si="248"/>
        <v/>
      </c>
      <c r="H2583" s="150" t="str">
        <f t="shared" si="243"/>
        <v/>
      </c>
      <c r="I2583" s="432"/>
      <c r="S2583" s="146" t="str">
        <f t="shared" si="244"/>
        <v/>
      </c>
    </row>
    <row r="2584" spans="1:19" x14ac:dyDescent="0.45">
      <c r="A2584" s="144" t="str">
        <f t="shared" si="245"/>
        <v/>
      </c>
      <c r="B2584" s="143" t="str">
        <f t="shared" si="246"/>
        <v/>
      </c>
      <c r="C2584" s="143" t="str">
        <f>IF(A2584="","",IF(COUNTIF($B$2:B2583,B2584)&gt;0,"⚠ DUPLICATE","OK"))</f>
        <v/>
      </c>
      <c r="D2584" s="146" t="str">
        <f>IF($A2584="","",IF(ISNA(_xlfn.XLOOKUP(TRIM($A2584),MASTER_Workers!$B$2:$B$474,MASTER_Workers!$B$2:$B$600)),"Master Missing","OK"))</f>
        <v/>
      </c>
      <c r="E2584" s="146" t="str">
        <f>IF(A2584="","",IF(COUNTIF(Month_Engine!B:B,TRIM(J2584))&gt;0,"OK","Missing"))</f>
        <v/>
      </c>
      <c r="F2584" s="146" t="str">
        <f t="shared" si="247"/>
        <v/>
      </c>
      <c r="G2584" s="146" t="str">
        <f t="shared" si="248"/>
        <v/>
      </c>
      <c r="H2584" s="150" t="str">
        <f t="shared" si="243"/>
        <v/>
      </c>
      <c r="I2584" s="432"/>
      <c r="S2584" s="146" t="str">
        <f t="shared" si="244"/>
        <v/>
      </c>
    </row>
    <row r="2585" spans="1:19" x14ac:dyDescent="0.45">
      <c r="A2585" s="144" t="str">
        <f t="shared" si="245"/>
        <v/>
      </c>
      <c r="B2585" s="143" t="str">
        <f t="shared" si="246"/>
        <v/>
      </c>
      <c r="C2585" s="143" t="str">
        <f>IF(A2585="","",IF(COUNTIF($B$2:B2584,B2585)&gt;0,"⚠ DUPLICATE","OK"))</f>
        <v/>
      </c>
      <c r="D2585" s="146" t="str">
        <f>IF($A2585="","",IF(ISNA(_xlfn.XLOOKUP(TRIM($A2585),MASTER_Workers!$B$2:$B$474,MASTER_Workers!$B$2:$B$600)),"Master Missing","OK"))</f>
        <v/>
      </c>
      <c r="E2585" s="146" t="str">
        <f>IF(A2585="","",IF(COUNTIF(Month_Engine!B:B,TRIM(J2585))&gt;0,"OK","Missing"))</f>
        <v/>
      </c>
      <c r="F2585" s="146" t="str">
        <f t="shared" si="247"/>
        <v/>
      </c>
      <c r="G2585" s="146" t="str">
        <f t="shared" si="248"/>
        <v/>
      </c>
      <c r="H2585" s="150" t="str">
        <f t="shared" si="243"/>
        <v/>
      </c>
      <c r="I2585" s="432"/>
      <c r="S2585" s="146" t="str">
        <f t="shared" si="244"/>
        <v/>
      </c>
    </row>
    <row r="2586" spans="1:19" x14ac:dyDescent="0.45">
      <c r="A2586" s="144" t="str">
        <f t="shared" si="245"/>
        <v/>
      </c>
      <c r="B2586" s="143" t="str">
        <f t="shared" si="246"/>
        <v/>
      </c>
      <c r="C2586" s="143" t="str">
        <f>IF(A2586="","",IF(COUNTIF($B$2:B2585,B2586)&gt;0,"⚠ DUPLICATE","OK"))</f>
        <v/>
      </c>
      <c r="D2586" s="146" t="str">
        <f>IF($A2586="","",IF(ISNA(_xlfn.XLOOKUP(TRIM($A2586),MASTER_Workers!$B$2:$B$474,MASTER_Workers!$B$2:$B$600)),"Master Missing","OK"))</f>
        <v/>
      </c>
      <c r="E2586" s="146" t="str">
        <f>IF(A2586="","",IF(COUNTIF(Month_Engine!B:B,TRIM(J2586))&gt;0,"OK","Missing"))</f>
        <v/>
      </c>
      <c r="F2586" s="146" t="str">
        <f t="shared" si="247"/>
        <v/>
      </c>
      <c r="G2586" s="146" t="str">
        <f t="shared" si="248"/>
        <v/>
      </c>
      <c r="H2586" s="150" t="str">
        <f t="shared" si="243"/>
        <v/>
      </c>
      <c r="I2586" s="432"/>
      <c r="S2586" s="146" t="str">
        <f t="shared" si="244"/>
        <v/>
      </c>
    </row>
    <row r="2587" spans="1:19" x14ac:dyDescent="0.45">
      <c r="A2587" s="144" t="str">
        <f t="shared" si="245"/>
        <v/>
      </c>
      <c r="B2587" s="143" t="str">
        <f t="shared" si="246"/>
        <v/>
      </c>
      <c r="C2587" s="143" t="str">
        <f>IF(A2587="","",IF(COUNTIF($B$2:B2586,B2587)&gt;0,"⚠ DUPLICATE","OK"))</f>
        <v/>
      </c>
      <c r="D2587" s="146" t="str">
        <f>IF($A2587="","",IF(ISNA(_xlfn.XLOOKUP(TRIM($A2587),MASTER_Workers!$B$2:$B$474,MASTER_Workers!$B$2:$B$600)),"Master Missing","OK"))</f>
        <v/>
      </c>
      <c r="E2587" s="146" t="str">
        <f>IF(A2587="","",IF(COUNTIF(Month_Engine!B:B,TRIM(J2587))&gt;0,"OK","Missing"))</f>
        <v/>
      </c>
      <c r="F2587" s="146" t="str">
        <f t="shared" si="247"/>
        <v/>
      </c>
      <c r="G2587" s="146" t="str">
        <f t="shared" si="248"/>
        <v/>
      </c>
      <c r="H2587" s="150" t="str">
        <f t="shared" si="243"/>
        <v/>
      </c>
      <c r="I2587" s="432"/>
      <c r="S2587" s="146" t="str">
        <f t="shared" si="244"/>
        <v/>
      </c>
    </row>
    <row r="2588" spans="1:19" x14ac:dyDescent="0.45">
      <c r="A2588" s="144" t="str">
        <f t="shared" si="245"/>
        <v/>
      </c>
      <c r="B2588" s="143" t="str">
        <f t="shared" si="246"/>
        <v/>
      </c>
      <c r="C2588" s="143" t="str">
        <f>IF(A2588="","",IF(COUNTIF($B$2:B2587,B2588)&gt;0,"⚠ DUPLICATE","OK"))</f>
        <v/>
      </c>
      <c r="D2588" s="146" t="str">
        <f>IF($A2588="","",IF(ISNA(_xlfn.XLOOKUP(TRIM($A2588),MASTER_Workers!$B$2:$B$474,MASTER_Workers!$B$2:$B$600)),"Master Missing","OK"))</f>
        <v/>
      </c>
      <c r="E2588" s="146" t="str">
        <f>IF(A2588="","",IF(COUNTIF(Month_Engine!B:B,TRIM(J2588))&gt;0,"OK","Missing"))</f>
        <v/>
      </c>
      <c r="F2588" s="146" t="str">
        <f t="shared" si="247"/>
        <v/>
      </c>
      <c r="G2588" s="146" t="str">
        <f t="shared" si="248"/>
        <v/>
      </c>
      <c r="H2588" s="150" t="str">
        <f t="shared" si="243"/>
        <v/>
      </c>
      <c r="I2588" s="432"/>
      <c r="S2588" s="146" t="str">
        <f t="shared" si="244"/>
        <v/>
      </c>
    </row>
    <row r="2589" spans="1:19" x14ac:dyDescent="0.45">
      <c r="A2589" s="144" t="str">
        <f t="shared" si="245"/>
        <v/>
      </c>
      <c r="B2589" s="143" t="str">
        <f t="shared" si="246"/>
        <v/>
      </c>
      <c r="C2589" s="143" t="str">
        <f>IF(A2589="","",IF(COUNTIF($B$2:B2588,B2589)&gt;0,"⚠ DUPLICATE","OK"))</f>
        <v/>
      </c>
      <c r="D2589" s="146" t="str">
        <f>IF($A2589="","",IF(ISNA(_xlfn.XLOOKUP(TRIM($A2589),MASTER_Workers!$B$2:$B$474,MASTER_Workers!$B$2:$B$600)),"Master Missing","OK"))</f>
        <v/>
      </c>
      <c r="E2589" s="146" t="str">
        <f>IF(A2589="","",IF(COUNTIF(Month_Engine!B:B,TRIM(J2589))&gt;0,"OK","Missing"))</f>
        <v/>
      </c>
      <c r="F2589" s="146" t="str">
        <f t="shared" si="247"/>
        <v/>
      </c>
      <c r="G2589" s="146" t="str">
        <f t="shared" si="248"/>
        <v/>
      </c>
      <c r="H2589" s="150" t="str">
        <f t="shared" si="243"/>
        <v/>
      </c>
      <c r="I2589" s="432"/>
      <c r="S2589" s="146" t="str">
        <f t="shared" si="244"/>
        <v/>
      </c>
    </row>
    <row r="2590" spans="1:19" x14ac:dyDescent="0.45">
      <c r="A2590" s="144" t="str">
        <f t="shared" si="245"/>
        <v/>
      </c>
      <c r="B2590" s="143" t="str">
        <f t="shared" si="246"/>
        <v/>
      </c>
      <c r="C2590" s="143" t="str">
        <f>IF(A2590="","",IF(COUNTIF($B$2:B2589,B2590)&gt;0,"⚠ DUPLICATE","OK"))</f>
        <v/>
      </c>
      <c r="D2590" s="146" t="str">
        <f>IF($A2590="","",IF(ISNA(_xlfn.XLOOKUP(TRIM($A2590),MASTER_Workers!$B$2:$B$474,MASTER_Workers!$B$2:$B$600)),"Master Missing","OK"))</f>
        <v/>
      </c>
      <c r="E2590" s="146" t="str">
        <f>IF(A2590="","",IF(COUNTIF(Month_Engine!B:B,TRIM(J2590))&gt;0,"OK","Missing"))</f>
        <v/>
      </c>
      <c r="F2590" s="146" t="str">
        <f t="shared" si="247"/>
        <v/>
      </c>
      <c r="G2590" s="146" t="str">
        <f t="shared" si="248"/>
        <v/>
      </c>
      <c r="H2590" s="150" t="str">
        <f t="shared" si="243"/>
        <v/>
      </c>
      <c r="I2590" s="432"/>
      <c r="S2590" s="146" t="str">
        <f t="shared" si="244"/>
        <v/>
      </c>
    </row>
    <row r="2591" spans="1:19" x14ac:dyDescent="0.45">
      <c r="A2591" s="144" t="str">
        <f t="shared" si="245"/>
        <v/>
      </c>
      <c r="B2591" s="143" t="str">
        <f t="shared" si="246"/>
        <v/>
      </c>
      <c r="C2591" s="143" t="str">
        <f>IF(A2591="","",IF(COUNTIF($B$2:B2590,B2591)&gt;0,"⚠ DUPLICATE","OK"))</f>
        <v/>
      </c>
      <c r="D2591" s="146" t="str">
        <f>IF($A2591="","",IF(ISNA(_xlfn.XLOOKUP(TRIM($A2591),MASTER_Workers!$B$2:$B$474,MASTER_Workers!$B$2:$B$600)),"Master Missing","OK"))</f>
        <v/>
      </c>
      <c r="E2591" s="146" t="str">
        <f>IF(A2591="","",IF(COUNTIF(Month_Engine!B:B,TRIM(J2591))&gt;0,"OK","Missing"))</f>
        <v/>
      </c>
      <c r="F2591" s="146" t="str">
        <f t="shared" si="247"/>
        <v/>
      </c>
      <c r="G2591" s="146" t="str">
        <f t="shared" si="248"/>
        <v/>
      </c>
      <c r="H2591" s="150" t="str">
        <f t="shared" si="243"/>
        <v/>
      </c>
      <c r="I2591" s="432"/>
      <c r="S2591" s="146" t="str">
        <f t="shared" si="244"/>
        <v/>
      </c>
    </row>
    <row r="2592" spans="1:19" x14ac:dyDescent="0.45">
      <c r="A2592" s="144" t="str">
        <f t="shared" si="245"/>
        <v/>
      </c>
      <c r="B2592" s="143" t="str">
        <f t="shared" si="246"/>
        <v/>
      </c>
      <c r="C2592" s="143" t="str">
        <f>IF(A2592="","",IF(COUNTIF($B$2:B2591,B2592)&gt;0,"⚠ DUPLICATE","OK"))</f>
        <v/>
      </c>
      <c r="D2592" s="146" t="str">
        <f>IF($A2592="","",IF(ISNA(_xlfn.XLOOKUP(TRIM($A2592),MASTER_Workers!$B$2:$B$474,MASTER_Workers!$B$2:$B$600)),"Master Missing","OK"))</f>
        <v/>
      </c>
      <c r="E2592" s="146" t="str">
        <f>IF(A2592="","",IF(COUNTIF(Month_Engine!B:B,TRIM(J2592))&gt;0,"OK","Missing"))</f>
        <v/>
      </c>
      <c r="F2592" s="146" t="str">
        <f t="shared" si="247"/>
        <v/>
      </c>
      <c r="G2592" s="146" t="str">
        <f t="shared" si="248"/>
        <v/>
      </c>
      <c r="H2592" s="150" t="str">
        <f t="shared" si="243"/>
        <v/>
      </c>
      <c r="I2592" s="432"/>
      <c r="S2592" s="146" t="str">
        <f t="shared" si="244"/>
        <v/>
      </c>
    </row>
    <row r="2593" spans="1:19" x14ac:dyDescent="0.45">
      <c r="A2593" s="144" t="str">
        <f t="shared" si="245"/>
        <v/>
      </c>
      <c r="B2593" s="143" t="str">
        <f t="shared" si="246"/>
        <v/>
      </c>
      <c r="C2593" s="143" t="str">
        <f>IF(A2593="","",IF(COUNTIF($B$2:B2592,B2593)&gt;0,"⚠ DUPLICATE","OK"))</f>
        <v/>
      </c>
      <c r="D2593" s="146" t="str">
        <f>IF($A2593="","",IF(ISNA(_xlfn.XLOOKUP(TRIM($A2593),MASTER_Workers!$B$2:$B$474,MASTER_Workers!$B$2:$B$600)),"Master Missing","OK"))</f>
        <v/>
      </c>
      <c r="E2593" s="146" t="str">
        <f>IF(A2593="","",IF(COUNTIF(Month_Engine!B:B,TRIM(J2593))&gt;0,"OK","Missing"))</f>
        <v/>
      </c>
      <c r="F2593" s="146" t="str">
        <f t="shared" si="247"/>
        <v/>
      </c>
      <c r="G2593" s="146" t="str">
        <f t="shared" si="248"/>
        <v/>
      </c>
      <c r="H2593" s="150" t="str">
        <f t="shared" si="243"/>
        <v/>
      </c>
      <c r="I2593" s="432"/>
      <c r="S2593" s="146" t="str">
        <f t="shared" si="244"/>
        <v/>
      </c>
    </row>
    <row r="2594" spans="1:19" x14ac:dyDescent="0.45">
      <c r="A2594" s="144" t="str">
        <f t="shared" si="245"/>
        <v/>
      </c>
      <c r="B2594" s="143" t="str">
        <f t="shared" si="246"/>
        <v/>
      </c>
      <c r="C2594" s="143" t="str">
        <f>IF(A2594="","",IF(COUNTIF($B$2:B2593,B2594)&gt;0,"⚠ DUPLICATE","OK"))</f>
        <v/>
      </c>
      <c r="D2594" s="146" t="str">
        <f>IF($A2594="","",IF(ISNA(_xlfn.XLOOKUP(TRIM($A2594),MASTER_Workers!$B$2:$B$474,MASTER_Workers!$B$2:$B$600)),"Master Missing","OK"))</f>
        <v/>
      </c>
      <c r="E2594" s="146" t="str">
        <f>IF(A2594="","",IF(COUNTIF(Month_Engine!B:B,TRIM(J2594))&gt;0,"OK","Missing"))</f>
        <v/>
      </c>
      <c r="F2594" s="146" t="str">
        <f t="shared" si="247"/>
        <v/>
      </c>
      <c r="G2594" s="146" t="str">
        <f t="shared" si="248"/>
        <v/>
      </c>
      <c r="H2594" s="150" t="str">
        <f t="shared" si="243"/>
        <v/>
      </c>
      <c r="I2594" s="432"/>
      <c r="S2594" s="146" t="str">
        <f t="shared" si="244"/>
        <v/>
      </c>
    </row>
    <row r="2595" spans="1:19" x14ac:dyDescent="0.45">
      <c r="A2595" s="144" t="str">
        <f t="shared" si="245"/>
        <v/>
      </c>
      <c r="B2595" s="143" t="str">
        <f t="shared" si="246"/>
        <v/>
      </c>
      <c r="C2595" s="143" t="str">
        <f>IF(A2595="","",IF(COUNTIF($B$2:B2594,B2595)&gt;0,"⚠ DUPLICATE","OK"))</f>
        <v/>
      </c>
      <c r="D2595" s="146" t="str">
        <f>IF($A2595="","",IF(ISNA(_xlfn.XLOOKUP(TRIM($A2595),MASTER_Workers!$B$2:$B$474,MASTER_Workers!$B$2:$B$600)),"Master Missing","OK"))</f>
        <v/>
      </c>
      <c r="E2595" s="146" t="str">
        <f>IF(A2595="","",IF(COUNTIF(Month_Engine!B:B,TRIM(J2595))&gt;0,"OK","Missing"))</f>
        <v/>
      </c>
      <c r="F2595" s="146" t="str">
        <f t="shared" si="247"/>
        <v/>
      </c>
      <c r="G2595" s="146" t="str">
        <f t="shared" si="248"/>
        <v/>
      </c>
      <c r="H2595" s="150" t="str">
        <f t="shared" si="243"/>
        <v/>
      </c>
      <c r="I2595" s="432"/>
      <c r="S2595" s="146" t="str">
        <f t="shared" si="244"/>
        <v/>
      </c>
    </row>
    <row r="2596" spans="1:19" x14ac:dyDescent="0.45">
      <c r="A2596" s="144" t="str">
        <f t="shared" si="245"/>
        <v/>
      </c>
      <c r="B2596" s="143" t="str">
        <f t="shared" si="246"/>
        <v/>
      </c>
      <c r="C2596" s="143" t="str">
        <f>IF(A2596="","",IF(COUNTIF($B$2:B2595,B2596)&gt;0,"⚠ DUPLICATE","OK"))</f>
        <v/>
      </c>
      <c r="D2596" s="146" t="str">
        <f>IF($A2596="","",IF(ISNA(_xlfn.XLOOKUP(TRIM($A2596),MASTER_Workers!$B$2:$B$474,MASTER_Workers!$B$2:$B$600)),"Master Missing","OK"))</f>
        <v/>
      </c>
      <c r="E2596" s="146" t="str">
        <f>IF(A2596="","",IF(COUNTIF(Month_Engine!B:B,TRIM(J2596))&gt;0,"OK","Missing"))</f>
        <v/>
      </c>
      <c r="F2596" s="146" t="str">
        <f t="shared" si="247"/>
        <v/>
      </c>
      <c r="G2596" s="146" t="str">
        <f t="shared" si="248"/>
        <v/>
      </c>
      <c r="H2596" s="150" t="str">
        <f t="shared" si="243"/>
        <v/>
      </c>
      <c r="I2596" s="432"/>
      <c r="S2596" s="146" t="str">
        <f t="shared" si="244"/>
        <v/>
      </c>
    </row>
    <row r="2597" spans="1:19" x14ac:dyDescent="0.45">
      <c r="A2597" s="144" t="str">
        <f t="shared" si="245"/>
        <v/>
      </c>
      <c r="B2597" s="143" t="str">
        <f t="shared" si="246"/>
        <v/>
      </c>
      <c r="C2597" s="143" t="str">
        <f>IF(A2597="","",IF(COUNTIF($B$2:B2596,B2597)&gt;0,"⚠ DUPLICATE","OK"))</f>
        <v/>
      </c>
      <c r="D2597" s="146" t="str">
        <f>IF($A2597="","",IF(ISNA(_xlfn.XLOOKUP(TRIM($A2597),MASTER_Workers!$B$2:$B$474,MASTER_Workers!$B$2:$B$600)),"Master Missing","OK"))</f>
        <v/>
      </c>
      <c r="E2597" s="146" t="str">
        <f>IF(A2597="","",IF(COUNTIF(Month_Engine!B:B,TRIM(J2597))&gt;0,"OK","Missing"))</f>
        <v/>
      </c>
      <c r="F2597" s="146" t="str">
        <f t="shared" si="247"/>
        <v/>
      </c>
      <c r="G2597" s="146" t="str">
        <f t="shared" si="248"/>
        <v/>
      </c>
      <c r="H2597" s="150" t="str">
        <f t="shared" si="243"/>
        <v/>
      </c>
      <c r="I2597" s="432"/>
      <c r="S2597" s="146" t="str">
        <f t="shared" si="244"/>
        <v/>
      </c>
    </row>
    <row r="2598" spans="1:19" x14ac:dyDescent="0.45">
      <c r="A2598" s="144" t="str">
        <f t="shared" si="245"/>
        <v/>
      </c>
      <c r="B2598" s="143" t="str">
        <f t="shared" si="246"/>
        <v/>
      </c>
      <c r="C2598" s="143" t="str">
        <f>IF(A2598="","",IF(COUNTIF($B$2:B2597,B2598)&gt;0,"⚠ DUPLICATE","OK"))</f>
        <v/>
      </c>
      <c r="D2598" s="146" t="str">
        <f>IF($A2598="","",IF(ISNA(_xlfn.XLOOKUP(TRIM($A2598),MASTER_Workers!$B$2:$B$474,MASTER_Workers!$B$2:$B$600)),"Master Missing","OK"))</f>
        <v/>
      </c>
      <c r="E2598" s="146" t="str">
        <f>IF(A2598="","",IF(COUNTIF(Month_Engine!B:B,TRIM(J2598))&gt;0,"OK","Missing"))</f>
        <v/>
      </c>
      <c r="F2598" s="146" t="str">
        <f t="shared" si="247"/>
        <v/>
      </c>
      <c r="G2598" s="146" t="str">
        <f t="shared" si="248"/>
        <v/>
      </c>
      <c r="H2598" s="150" t="str">
        <f t="shared" si="243"/>
        <v/>
      </c>
      <c r="I2598" s="432"/>
      <c r="S2598" s="146" t="str">
        <f t="shared" si="244"/>
        <v/>
      </c>
    </row>
    <row r="2599" spans="1:19" x14ac:dyDescent="0.45">
      <c r="A2599" s="144" t="str">
        <f t="shared" si="245"/>
        <v/>
      </c>
      <c r="B2599" s="143" t="str">
        <f t="shared" si="246"/>
        <v/>
      </c>
      <c r="C2599" s="143" t="str">
        <f>IF(A2599="","",IF(COUNTIF($B$2:B2598,B2599)&gt;0,"⚠ DUPLICATE","OK"))</f>
        <v/>
      </c>
      <c r="D2599" s="146" t="str">
        <f>IF($A2599="","",IF(ISNA(_xlfn.XLOOKUP(TRIM($A2599),MASTER_Workers!$B$2:$B$474,MASTER_Workers!$B$2:$B$600)),"Master Missing","OK"))</f>
        <v/>
      </c>
      <c r="E2599" s="146" t="str">
        <f>IF(A2599="","",IF(COUNTIF(Month_Engine!B:B,TRIM(J2599))&gt;0,"OK","Missing"))</f>
        <v/>
      </c>
      <c r="F2599" s="146" t="str">
        <f t="shared" si="247"/>
        <v/>
      </c>
      <c r="G2599" s="146" t="str">
        <f t="shared" si="248"/>
        <v/>
      </c>
      <c r="H2599" s="150" t="str">
        <f t="shared" si="243"/>
        <v/>
      </c>
      <c r="I2599" s="432"/>
      <c r="S2599" s="146" t="str">
        <f t="shared" si="244"/>
        <v/>
      </c>
    </row>
    <row r="2600" spans="1:19" x14ac:dyDescent="0.45">
      <c r="A2600" s="144" t="str">
        <f t="shared" si="245"/>
        <v/>
      </c>
      <c r="B2600" s="143" t="str">
        <f t="shared" si="246"/>
        <v/>
      </c>
      <c r="C2600" s="143" t="str">
        <f>IF(A2600="","",IF(COUNTIF($B$2:B2599,B2600)&gt;0,"⚠ DUPLICATE","OK"))</f>
        <v/>
      </c>
      <c r="D2600" s="146" t="str">
        <f>IF($A2600="","",IF(ISNA(_xlfn.XLOOKUP(TRIM($A2600),MASTER_Workers!$B$2:$B$474,MASTER_Workers!$B$2:$B$600)),"Master Missing","OK"))</f>
        <v/>
      </c>
      <c r="E2600" s="146" t="str">
        <f>IF(A2600="","",IF(COUNTIF(Month_Engine!B:B,TRIM(J2600))&gt;0,"OK","Missing"))</f>
        <v/>
      </c>
      <c r="F2600" s="146" t="str">
        <f t="shared" si="247"/>
        <v/>
      </c>
      <c r="G2600" s="146" t="str">
        <f t="shared" si="248"/>
        <v/>
      </c>
      <c r="H2600" s="150" t="str">
        <f t="shared" si="243"/>
        <v/>
      </c>
      <c r="I2600" s="432"/>
      <c r="S2600" s="146" t="str">
        <f t="shared" si="244"/>
        <v/>
      </c>
    </row>
    <row r="2601" spans="1:19" x14ac:dyDescent="0.45">
      <c r="A2601" s="144" t="str">
        <f t="shared" si="245"/>
        <v/>
      </c>
      <c r="B2601" s="143" t="str">
        <f t="shared" si="246"/>
        <v/>
      </c>
      <c r="C2601" s="143" t="str">
        <f>IF(A2601="","",IF(COUNTIF($B$2:B2600,B2601)&gt;0,"⚠ DUPLICATE","OK"))</f>
        <v/>
      </c>
      <c r="D2601" s="146" t="str">
        <f>IF($A2601="","",IF(ISNA(_xlfn.XLOOKUP(TRIM($A2601),MASTER_Workers!$B$2:$B$474,MASTER_Workers!$B$2:$B$600)),"Master Missing","OK"))</f>
        <v/>
      </c>
      <c r="E2601" s="146" t="str">
        <f>IF(A2601="","",IF(COUNTIF(Month_Engine!B:B,TRIM(J2601))&gt;0,"OK","Missing"))</f>
        <v/>
      </c>
      <c r="F2601" s="146" t="str">
        <f t="shared" si="247"/>
        <v/>
      </c>
      <c r="G2601" s="146" t="str">
        <f t="shared" si="248"/>
        <v/>
      </c>
      <c r="H2601" s="150" t="str">
        <f t="shared" si="243"/>
        <v/>
      </c>
      <c r="I2601" s="432"/>
      <c r="S2601" s="146" t="str">
        <f t="shared" si="244"/>
        <v/>
      </c>
    </row>
    <row r="2602" spans="1:19" x14ac:dyDescent="0.45">
      <c r="A2602" s="144" t="str">
        <f t="shared" si="245"/>
        <v/>
      </c>
      <c r="B2602" s="143" t="str">
        <f t="shared" si="246"/>
        <v/>
      </c>
      <c r="C2602" s="143" t="str">
        <f>IF(A2602="","",IF(COUNTIF($B$2:B2601,B2602)&gt;0,"⚠ DUPLICATE","OK"))</f>
        <v/>
      </c>
      <c r="D2602" s="146" t="str">
        <f>IF($A2602="","",IF(ISNA(_xlfn.XLOOKUP(TRIM($A2602),MASTER_Workers!$B$2:$B$474,MASTER_Workers!$B$2:$B$600)),"Master Missing","OK"))</f>
        <v/>
      </c>
      <c r="E2602" s="146" t="str">
        <f>IF(A2602="","",IF(COUNTIF(Month_Engine!B:B,TRIM(J2602))&gt;0,"OK","Missing"))</f>
        <v/>
      </c>
      <c r="F2602" s="146" t="str">
        <f t="shared" si="247"/>
        <v/>
      </c>
      <c r="G2602" s="146" t="str">
        <f t="shared" si="248"/>
        <v/>
      </c>
      <c r="H2602" s="150" t="str">
        <f t="shared" si="243"/>
        <v/>
      </c>
      <c r="I2602" s="432"/>
      <c r="S2602" s="146" t="str">
        <f t="shared" si="244"/>
        <v/>
      </c>
    </row>
    <row r="2603" spans="1:19" x14ac:dyDescent="0.45">
      <c r="A2603" s="144" t="str">
        <f t="shared" si="245"/>
        <v/>
      </c>
      <c r="B2603" s="143" t="str">
        <f t="shared" si="246"/>
        <v/>
      </c>
      <c r="C2603" s="143" t="str">
        <f>IF(A2603="","",IF(COUNTIF($B$2:B2602,B2603)&gt;0,"⚠ DUPLICATE","OK"))</f>
        <v/>
      </c>
      <c r="D2603" s="146" t="str">
        <f>IF($A2603="","",IF(ISNA(_xlfn.XLOOKUP(TRIM($A2603),MASTER_Workers!$B$2:$B$474,MASTER_Workers!$B$2:$B$600)),"Master Missing","OK"))</f>
        <v/>
      </c>
      <c r="E2603" s="146" t="str">
        <f>IF(A2603="","",IF(COUNTIF(Month_Engine!B:B,TRIM(J2603))&gt;0,"OK","Missing"))</f>
        <v/>
      </c>
      <c r="F2603" s="146" t="str">
        <f t="shared" si="247"/>
        <v/>
      </c>
      <c r="G2603" s="146" t="str">
        <f t="shared" si="248"/>
        <v/>
      </c>
      <c r="H2603" s="150" t="str">
        <f t="shared" si="243"/>
        <v/>
      </c>
      <c r="I2603" s="432"/>
      <c r="S2603" s="146" t="str">
        <f t="shared" si="244"/>
        <v/>
      </c>
    </row>
    <row r="2604" spans="1:19" x14ac:dyDescent="0.45">
      <c r="A2604" s="144" t="str">
        <f t="shared" si="245"/>
        <v/>
      </c>
      <c r="B2604" s="143" t="str">
        <f t="shared" si="246"/>
        <v/>
      </c>
      <c r="C2604" s="143" t="str">
        <f>IF(A2604="","",IF(COUNTIF($B$2:B2603,B2604)&gt;0,"⚠ DUPLICATE","OK"))</f>
        <v/>
      </c>
      <c r="D2604" s="146" t="str">
        <f>IF($A2604="","",IF(ISNA(_xlfn.XLOOKUP(TRIM($A2604),MASTER_Workers!$B$2:$B$474,MASTER_Workers!$B$2:$B$600)),"Master Missing","OK"))</f>
        <v/>
      </c>
      <c r="E2604" s="146" t="str">
        <f>IF(A2604="","",IF(COUNTIF(Month_Engine!B:B,TRIM(J2604))&gt;0,"OK","Missing"))</f>
        <v/>
      </c>
      <c r="F2604" s="146" t="str">
        <f t="shared" si="247"/>
        <v/>
      </c>
      <c r="G2604" s="146" t="str">
        <f t="shared" si="248"/>
        <v/>
      </c>
      <c r="H2604" s="150" t="str">
        <f t="shared" si="243"/>
        <v/>
      </c>
      <c r="I2604" s="432"/>
      <c r="S2604" s="146" t="str">
        <f t="shared" si="244"/>
        <v/>
      </c>
    </row>
    <row r="2605" spans="1:19" x14ac:dyDescent="0.45">
      <c r="A2605" s="144" t="str">
        <f t="shared" si="245"/>
        <v/>
      </c>
      <c r="B2605" s="143" t="str">
        <f t="shared" si="246"/>
        <v/>
      </c>
      <c r="C2605" s="143" t="str">
        <f>IF(A2605="","",IF(COUNTIF($B$2:B2604,B2605)&gt;0,"⚠ DUPLICATE","OK"))</f>
        <v/>
      </c>
      <c r="D2605" s="146" t="str">
        <f>IF($A2605="","",IF(ISNA(_xlfn.XLOOKUP(TRIM($A2605),MASTER_Workers!$B$2:$B$474,MASTER_Workers!$B$2:$B$600)),"Master Missing","OK"))</f>
        <v/>
      </c>
      <c r="E2605" s="146" t="str">
        <f>IF(A2605="","",IF(COUNTIF(Month_Engine!B:B,TRIM(J2605))&gt;0,"OK","Missing"))</f>
        <v/>
      </c>
      <c r="F2605" s="146" t="str">
        <f t="shared" si="247"/>
        <v/>
      </c>
      <c r="G2605" s="146" t="str">
        <f t="shared" si="248"/>
        <v/>
      </c>
      <c r="H2605" s="150" t="str">
        <f t="shared" si="243"/>
        <v/>
      </c>
      <c r="I2605" s="432"/>
      <c r="S2605" s="146" t="str">
        <f t="shared" si="244"/>
        <v/>
      </c>
    </row>
    <row r="2606" spans="1:19" x14ac:dyDescent="0.45">
      <c r="A2606" s="144" t="str">
        <f t="shared" si="245"/>
        <v/>
      </c>
      <c r="B2606" s="143" t="str">
        <f t="shared" si="246"/>
        <v/>
      </c>
      <c r="C2606" s="143" t="str">
        <f>IF(A2606="","",IF(COUNTIF($B$2:B2605,B2606)&gt;0,"⚠ DUPLICATE","OK"))</f>
        <v/>
      </c>
      <c r="D2606" s="146" t="str">
        <f>IF($A2606="","",IF(ISNA(_xlfn.XLOOKUP(TRIM($A2606),MASTER_Workers!$B$2:$B$474,MASTER_Workers!$B$2:$B$600)),"Master Missing","OK"))</f>
        <v/>
      </c>
      <c r="E2606" s="146" t="str">
        <f>IF(A2606="","",IF(COUNTIF(Month_Engine!B:B,TRIM(J2606))&gt;0,"OK","Missing"))</f>
        <v/>
      </c>
      <c r="F2606" s="146" t="str">
        <f t="shared" si="247"/>
        <v/>
      </c>
      <c r="G2606" s="146" t="str">
        <f t="shared" si="248"/>
        <v/>
      </c>
      <c r="H2606" s="150" t="str">
        <f t="shared" si="243"/>
        <v/>
      </c>
      <c r="I2606" s="432"/>
      <c r="S2606" s="146" t="str">
        <f t="shared" si="244"/>
        <v/>
      </c>
    </row>
    <row r="2607" spans="1:19" x14ac:dyDescent="0.45">
      <c r="A2607" s="144" t="str">
        <f t="shared" si="245"/>
        <v/>
      </c>
      <c r="B2607" s="143" t="str">
        <f t="shared" si="246"/>
        <v/>
      </c>
      <c r="C2607" s="143" t="str">
        <f>IF(A2607="","",IF(COUNTIF($B$2:B2606,B2607)&gt;0,"⚠ DUPLICATE","OK"))</f>
        <v/>
      </c>
      <c r="D2607" s="146" t="str">
        <f>IF($A2607="","",IF(ISNA(_xlfn.XLOOKUP(TRIM($A2607),MASTER_Workers!$B$2:$B$474,MASTER_Workers!$B$2:$B$600)),"Master Missing","OK"))</f>
        <v/>
      </c>
      <c r="E2607" s="146" t="str">
        <f>IF(A2607="","",IF(COUNTIF(Month_Engine!B:B,TRIM(J2607))&gt;0,"OK","Missing"))</f>
        <v/>
      </c>
      <c r="F2607" s="146" t="str">
        <f t="shared" si="247"/>
        <v/>
      </c>
      <c r="G2607" s="146" t="str">
        <f t="shared" si="248"/>
        <v/>
      </c>
      <c r="H2607" s="150" t="str">
        <f t="shared" si="243"/>
        <v/>
      </c>
      <c r="I2607" s="432"/>
      <c r="S2607" s="146" t="str">
        <f t="shared" si="244"/>
        <v/>
      </c>
    </row>
    <row r="2608" spans="1:19" x14ac:dyDescent="0.45">
      <c r="A2608" s="144" t="str">
        <f t="shared" si="245"/>
        <v/>
      </c>
      <c r="B2608" s="143" t="str">
        <f t="shared" si="246"/>
        <v/>
      </c>
      <c r="C2608" s="143" t="str">
        <f>IF(A2608="","",IF(COUNTIF($B$2:B2607,B2608)&gt;0,"⚠ DUPLICATE","OK"))</f>
        <v/>
      </c>
      <c r="D2608" s="146" t="str">
        <f>IF($A2608="","",IF(ISNA(_xlfn.XLOOKUP(TRIM($A2608),MASTER_Workers!$B$2:$B$474,MASTER_Workers!$B$2:$B$600)),"Master Missing","OK"))</f>
        <v/>
      </c>
      <c r="E2608" s="146" t="str">
        <f>IF(A2608="","",IF(COUNTIF(Month_Engine!B:B,TRIM(J2608))&gt;0,"OK","Missing"))</f>
        <v/>
      </c>
      <c r="F2608" s="146" t="str">
        <f t="shared" si="247"/>
        <v/>
      </c>
      <c r="G2608" s="146" t="str">
        <f t="shared" si="248"/>
        <v/>
      </c>
      <c r="H2608" s="150" t="str">
        <f t="shared" si="243"/>
        <v/>
      </c>
      <c r="I2608" s="432"/>
      <c r="S2608" s="146" t="str">
        <f t="shared" si="244"/>
        <v/>
      </c>
    </row>
    <row r="2609" spans="1:19" x14ac:dyDescent="0.45">
      <c r="A2609" s="144" t="str">
        <f t="shared" si="245"/>
        <v/>
      </c>
      <c r="B2609" s="143" t="str">
        <f t="shared" si="246"/>
        <v/>
      </c>
      <c r="C2609" s="143" t="str">
        <f>IF(A2609="","",IF(COUNTIF($B$2:B2608,B2609)&gt;0,"⚠ DUPLICATE","OK"))</f>
        <v/>
      </c>
      <c r="D2609" s="146" t="str">
        <f>IF($A2609="","",IF(ISNA(_xlfn.XLOOKUP(TRIM($A2609),MASTER_Workers!$B$2:$B$474,MASTER_Workers!$B$2:$B$600)),"Master Missing","OK"))</f>
        <v/>
      </c>
      <c r="E2609" s="146" t="str">
        <f>IF(A2609="","",IF(COUNTIF(Month_Engine!B:B,TRIM(J2609))&gt;0,"OK","Missing"))</f>
        <v/>
      </c>
      <c r="F2609" s="146" t="str">
        <f t="shared" si="247"/>
        <v/>
      </c>
      <c r="G2609" s="146" t="str">
        <f t="shared" si="248"/>
        <v/>
      </c>
      <c r="H2609" s="150" t="str">
        <f t="shared" si="243"/>
        <v/>
      </c>
      <c r="I2609" s="432"/>
      <c r="S2609" s="146" t="str">
        <f t="shared" si="244"/>
        <v/>
      </c>
    </row>
    <row r="2610" spans="1:19" x14ac:dyDescent="0.45">
      <c r="A2610" s="144" t="str">
        <f t="shared" si="245"/>
        <v/>
      </c>
      <c r="B2610" s="143" t="str">
        <f t="shared" si="246"/>
        <v/>
      </c>
      <c r="C2610" s="143" t="str">
        <f>IF(A2610="","",IF(COUNTIF($B$2:B2609,B2610)&gt;0,"⚠ DUPLICATE","OK"))</f>
        <v/>
      </c>
      <c r="D2610" s="146" t="str">
        <f>IF($A2610="","",IF(ISNA(_xlfn.XLOOKUP(TRIM($A2610),MASTER_Workers!$B$2:$B$474,MASTER_Workers!$B$2:$B$600)),"Master Missing","OK"))</f>
        <v/>
      </c>
      <c r="E2610" s="146" t="str">
        <f>IF(A2610="","",IF(COUNTIF(Month_Engine!B:B,TRIM(J2610))&gt;0,"OK","Missing"))</f>
        <v/>
      </c>
      <c r="F2610" s="146" t="str">
        <f t="shared" si="247"/>
        <v/>
      </c>
      <c r="G2610" s="146" t="str">
        <f t="shared" si="248"/>
        <v/>
      </c>
      <c r="H2610" s="150" t="str">
        <f t="shared" si="243"/>
        <v/>
      </c>
      <c r="I2610" s="432"/>
      <c r="S2610" s="146" t="str">
        <f t="shared" si="244"/>
        <v/>
      </c>
    </row>
    <row r="2611" spans="1:19" x14ac:dyDescent="0.45">
      <c r="A2611" s="144" t="str">
        <f t="shared" si="245"/>
        <v/>
      </c>
      <c r="B2611" s="143" t="str">
        <f t="shared" si="246"/>
        <v/>
      </c>
      <c r="C2611" s="143" t="str">
        <f>IF(A2611="","",IF(COUNTIF($B$2:B2610,B2611)&gt;0,"⚠ DUPLICATE","OK"))</f>
        <v/>
      </c>
      <c r="D2611" s="146" t="str">
        <f>IF($A2611="","",IF(ISNA(_xlfn.XLOOKUP(TRIM($A2611),MASTER_Workers!$B$2:$B$474,MASTER_Workers!$B$2:$B$600)),"Master Missing","OK"))</f>
        <v/>
      </c>
      <c r="E2611" s="146" t="str">
        <f>IF(A2611="","",IF(COUNTIF(Month_Engine!B:B,TRIM(J2611))&gt;0,"OK","Missing"))</f>
        <v/>
      </c>
      <c r="F2611" s="146" t="str">
        <f t="shared" si="247"/>
        <v/>
      </c>
      <c r="G2611" s="146" t="str">
        <f t="shared" si="248"/>
        <v/>
      </c>
      <c r="H2611" s="150" t="str">
        <f t="shared" si="243"/>
        <v/>
      </c>
      <c r="I2611" s="432"/>
      <c r="S2611" s="146" t="str">
        <f t="shared" si="244"/>
        <v/>
      </c>
    </row>
    <row r="2612" spans="1:19" x14ac:dyDescent="0.45">
      <c r="A2612" s="144" t="str">
        <f t="shared" si="245"/>
        <v/>
      </c>
      <c r="B2612" s="143" t="str">
        <f t="shared" si="246"/>
        <v/>
      </c>
      <c r="C2612" s="143" t="str">
        <f>IF(A2612="","",IF(COUNTIF($B$2:B2611,B2612)&gt;0,"⚠ DUPLICATE","OK"))</f>
        <v/>
      </c>
      <c r="D2612" s="146" t="str">
        <f>IF($A2612="","",IF(ISNA(_xlfn.XLOOKUP(TRIM($A2612),MASTER_Workers!$B$2:$B$474,MASTER_Workers!$B$2:$B$600)),"Master Missing","OK"))</f>
        <v/>
      </c>
      <c r="E2612" s="146" t="str">
        <f>IF(A2612="","",IF(COUNTIF(Month_Engine!B:B,TRIM(J2612))&gt;0,"OK","Missing"))</f>
        <v/>
      </c>
      <c r="F2612" s="146" t="str">
        <f t="shared" si="247"/>
        <v/>
      </c>
      <c r="G2612" s="146" t="str">
        <f t="shared" si="248"/>
        <v/>
      </c>
      <c r="H2612" s="150" t="str">
        <f t="shared" si="243"/>
        <v/>
      </c>
      <c r="I2612" s="432"/>
      <c r="S2612" s="146" t="str">
        <f t="shared" si="244"/>
        <v/>
      </c>
    </row>
    <row r="2613" spans="1:19" x14ac:dyDescent="0.45">
      <c r="A2613" s="144" t="str">
        <f t="shared" si="245"/>
        <v/>
      </c>
      <c r="B2613" s="143" t="str">
        <f t="shared" si="246"/>
        <v/>
      </c>
      <c r="C2613" s="143" t="str">
        <f>IF(A2613="","",IF(COUNTIF($B$2:B2612,B2613)&gt;0,"⚠ DUPLICATE","OK"))</f>
        <v/>
      </c>
      <c r="D2613" s="146" t="str">
        <f>IF($A2613="","",IF(ISNA(_xlfn.XLOOKUP(TRIM($A2613),MASTER_Workers!$B$2:$B$474,MASTER_Workers!$B$2:$B$600)),"Master Missing","OK"))</f>
        <v/>
      </c>
      <c r="E2613" s="146" t="str">
        <f>IF(A2613="","",IF(COUNTIF(Month_Engine!B:B,TRIM(J2613))&gt;0,"OK","Missing"))</f>
        <v/>
      </c>
      <c r="F2613" s="146" t="str">
        <f t="shared" si="247"/>
        <v/>
      </c>
      <c r="G2613" s="146" t="str">
        <f t="shared" si="248"/>
        <v/>
      </c>
      <c r="H2613" s="150" t="str">
        <f t="shared" si="243"/>
        <v/>
      </c>
      <c r="I2613" s="432"/>
      <c r="S2613" s="146" t="str">
        <f t="shared" si="244"/>
        <v/>
      </c>
    </row>
    <row r="2614" spans="1:19" x14ac:dyDescent="0.45">
      <c r="A2614" s="144" t="str">
        <f t="shared" si="245"/>
        <v/>
      </c>
      <c r="B2614" s="143" t="str">
        <f t="shared" si="246"/>
        <v/>
      </c>
      <c r="C2614" s="143" t="str">
        <f>IF(A2614="","",IF(COUNTIF($B$2:B2613,B2614)&gt;0,"⚠ DUPLICATE","OK"))</f>
        <v/>
      </c>
      <c r="D2614" s="146" t="str">
        <f>IF($A2614="","",IF(ISNA(_xlfn.XLOOKUP(TRIM($A2614),MASTER_Workers!$B$2:$B$474,MASTER_Workers!$B$2:$B$600)),"Master Missing","OK"))</f>
        <v/>
      </c>
      <c r="E2614" s="146" t="str">
        <f>IF(A2614="","",IF(COUNTIF(Month_Engine!B:B,TRIM(J2614))&gt;0,"OK","Missing"))</f>
        <v/>
      </c>
      <c r="F2614" s="146" t="str">
        <f t="shared" si="247"/>
        <v/>
      </c>
      <c r="G2614" s="146" t="str">
        <f t="shared" si="248"/>
        <v/>
      </c>
      <c r="H2614" s="150" t="str">
        <f t="shared" si="243"/>
        <v/>
      </c>
      <c r="I2614" s="432"/>
      <c r="S2614" s="146" t="str">
        <f t="shared" si="244"/>
        <v/>
      </c>
    </row>
    <row r="2615" spans="1:19" x14ac:dyDescent="0.45">
      <c r="A2615" s="144" t="str">
        <f t="shared" si="245"/>
        <v/>
      </c>
      <c r="B2615" s="143" t="str">
        <f t="shared" si="246"/>
        <v/>
      </c>
      <c r="C2615" s="143" t="str">
        <f>IF(A2615="","",IF(COUNTIF($B$2:B2614,B2615)&gt;0,"⚠ DUPLICATE","OK"))</f>
        <v/>
      </c>
      <c r="D2615" s="146" t="str">
        <f>IF($A2615="","",IF(ISNA(_xlfn.XLOOKUP(TRIM($A2615),MASTER_Workers!$B$2:$B$474,MASTER_Workers!$B$2:$B$600)),"Master Missing","OK"))</f>
        <v/>
      </c>
      <c r="E2615" s="146" t="str">
        <f>IF(A2615="","",IF(COUNTIF(Month_Engine!B:B,TRIM(J2615))&gt;0,"OK","Missing"))</f>
        <v/>
      </c>
      <c r="F2615" s="146" t="str">
        <f t="shared" si="247"/>
        <v/>
      </c>
      <c r="G2615" s="146" t="str">
        <f t="shared" si="248"/>
        <v/>
      </c>
      <c r="H2615" s="150" t="str">
        <f t="shared" si="243"/>
        <v/>
      </c>
      <c r="I2615" s="432"/>
      <c r="S2615" s="146" t="str">
        <f t="shared" si="244"/>
        <v/>
      </c>
    </row>
    <row r="2616" spans="1:19" x14ac:dyDescent="0.45">
      <c r="A2616" s="144" t="str">
        <f t="shared" si="245"/>
        <v/>
      </c>
      <c r="B2616" s="143" t="str">
        <f t="shared" si="246"/>
        <v/>
      </c>
      <c r="C2616" s="143" t="str">
        <f>IF(A2616="","",IF(COUNTIF($B$2:B2615,B2616)&gt;0,"⚠ DUPLICATE","OK"))</f>
        <v/>
      </c>
      <c r="D2616" s="146" t="str">
        <f>IF($A2616="","",IF(ISNA(_xlfn.XLOOKUP(TRIM($A2616),MASTER_Workers!$B$2:$B$474,MASTER_Workers!$B$2:$B$600)),"Master Missing","OK"))</f>
        <v/>
      </c>
      <c r="E2616" s="146" t="str">
        <f>IF(A2616="","",IF(COUNTIF(Month_Engine!B:B,TRIM(J2616))&gt;0,"OK","Missing"))</f>
        <v/>
      </c>
      <c r="F2616" s="146" t="str">
        <f t="shared" si="247"/>
        <v/>
      </c>
      <c r="G2616" s="146" t="str">
        <f t="shared" si="248"/>
        <v/>
      </c>
      <c r="H2616" s="150" t="str">
        <f t="shared" si="243"/>
        <v/>
      </c>
      <c r="I2616" s="432"/>
      <c r="S2616" s="146" t="str">
        <f t="shared" si="244"/>
        <v/>
      </c>
    </row>
    <row r="2617" spans="1:19" x14ac:dyDescent="0.45">
      <c r="A2617" s="144" t="str">
        <f t="shared" si="245"/>
        <v/>
      </c>
      <c r="B2617" s="143" t="str">
        <f t="shared" si="246"/>
        <v/>
      </c>
      <c r="C2617" s="143" t="str">
        <f>IF(A2617="","",IF(COUNTIF($B$2:B2616,B2617)&gt;0,"⚠ DUPLICATE","OK"))</f>
        <v/>
      </c>
      <c r="D2617" s="146" t="str">
        <f>IF($A2617="","",IF(ISNA(_xlfn.XLOOKUP(TRIM($A2617),MASTER_Workers!$B$2:$B$474,MASTER_Workers!$B$2:$B$600)),"Master Missing","OK"))</f>
        <v/>
      </c>
      <c r="E2617" s="146" t="str">
        <f>IF(A2617="","",IF(COUNTIF(Month_Engine!B:B,TRIM(J2617))&gt;0,"OK","Missing"))</f>
        <v/>
      </c>
      <c r="F2617" s="146" t="str">
        <f t="shared" si="247"/>
        <v/>
      </c>
      <c r="G2617" s="146" t="str">
        <f t="shared" si="248"/>
        <v/>
      </c>
      <c r="H2617" s="150" t="str">
        <f t="shared" si="243"/>
        <v/>
      </c>
      <c r="I2617" s="432"/>
      <c r="S2617" s="146" t="str">
        <f t="shared" si="244"/>
        <v/>
      </c>
    </row>
    <row r="2618" spans="1:19" x14ac:dyDescent="0.45">
      <c r="A2618" s="144" t="str">
        <f t="shared" si="245"/>
        <v/>
      </c>
      <c r="B2618" s="143" t="str">
        <f t="shared" si="246"/>
        <v/>
      </c>
      <c r="C2618" s="143" t="str">
        <f>IF(A2618="","",IF(COUNTIF($B$2:B2617,B2618)&gt;0,"⚠ DUPLICATE","OK"))</f>
        <v/>
      </c>
      <c r="D2618" s="146" t="str">
        <f>IF($A2618="","",IF(ISNA(_xlfn.XLOOKUP(TRIM($A2618),MASTER_Workers!$B$2:$B$474,MASTER_Workers!$B$2:$B$600)),"Master Missing","OK"))</f>
        <v/>
      </c>
      <c r="E2618" s="146" t="str">
        <f>IF(A2618="","",IF(COUNTIF(Month_Engine!B:B,TRIM(J2618))&gt;0,"OK","Missing"))</f>
        <v/>
      </c>
      <c r="F2618" s="146" t="str">
        <f t="shared" si="247"/>
        <v/>
      </c>
      <c r="G2618" s="146" t="str">
        <f t="shared" si="248"/>
        <v/>
      </c>
      <c r="H2618" s="150" t="str">
        <f t="shared" si="243"/>
        <v/>
      </c>
      <c r="I2618" s="432"/>
      <c r="S2618" s="146" t="str">
        <f t="shared" si="244"/>
        <v/>
      </c>
    </row>
    <row r="2619" spans="1:19" x14ac:dyDescent="0.45">
      <c r="A2619" s="144" t="str">
        <f t="shared" si="245"/>
        <v/>
      </c>
      <c r="B2619" s="143" t="str">
        <f t="shared" si="246"/>
        <v/>
      </c>
      <c r="C2619" s="143" t="str">
        <f>IF(A2619="","",IF(COUNTIF($B$2:B2618,B2619)&gt;0,"⚠ DUPLICATE","OK"))</f>
        <v/>
      </c>
      <c r="D2619" s="146" t="str">
        <f>IF($A2619="","",IF(ISNA(_xlfn.XLOOKUP(TRIM($A2619),MASTER_Workers!$B$2:$B$474,MASTER_Workers!$B$2:$B$600)),"Master Missing","OK"))</f>
        <v/>
      </c>
      <c r="E2619" s="146" t="str">
        <f>IF(A2619="","",IF(COUNTIF(Month_Engine!B:B,TRIM(J2619))&gt;0,"OK","Missing"))</f>
        <v/>
      </c>
      <c r="F2619" s="146" t="str">
        <f t="shared" si="247"/>
        <v/>
      </c>
      <c r="G2619" s="146" t="str">
        <f t="shared" si="248"/>
        <v/>
      </c>
      <c r="H2619" s="150" t="str">
        <f t="shared" si="243"/>
        <v/>
      </c>
      <c r="I2619" s="432"/>
      <c r="S2619" s="146" t="str">
        <f t="shared" si="244"/>
        <v/>
      </c>
    </row>
    <row r="2620" spans="1:19" x14ac:dyDescent="0.45">
      <c r="A2620" s="144" t="str">
        <f t="shared" si="245"/>
        <v/>
      </c>
      <c r="B2620" s="143" t="str">
        <f t="shared" si="246"/>
        <v/>
      </c>
      <c r="C2620" s="143" t="str">
        <f>IF(A2620="","",IF(COUNTIF($B$2:B2619,B2620)&gt;0,"⚠ DUPLICATE","OK"))</f>
        <v/>
      </c>
      <c r="D2620" s="146" t="str">
        <f>IF($A2620="","",IF(ISNA(_xlfn.XLOOKUP(TRIM($A2620),MASTER_Workers!$B$2:$B$474,MASTER_Workers!$B$2:$B$600)),"Master Missing","OK"))</f>
        <v/>
      </c>
      <c r="E2620" s="146" t="str">
        <f>IF(A2620="","",IF(COUNTIF(Month_Engine!B:B,TRIM(J2620))&gt;0,"OK","Missing"))</f>
        <v/>
      </c>
      <c r="F2620" s="146" t="str">
        <f t="shared" si="247"/>
        <v/>
      </c>
      <c r="G2620" s="146" t="str">
        <f t="shared" si="248"/>
        <v/>
      </c>
      <c r="H2620" s="150" t="str">
        <f t="shared" si="243"/>
        <v/>
      </c>
      <c r="I2620" s="432"/>
      <c r="S2620" s="146" t="str">
        <f t="shared" si="244"/>
        <v/>
      </c>
    </row>
    <row r="2621" spans="1:19" x14ac:dyDescent="0.45">
      <c r="A2621" s="144" t="str">
        <f t="shared" si="245"/>
        <v/>
      </c>
      <c r="B2621" s="143" t="str">
        <f t="shared" si="246"/>
        <v/>
      </c>
      <c r="C2621" s="143" t="str">
        <f>IF(A2621="","",IF(COUNTIF($B$2:B2620,B2621)&gt;0,"⚠ DUPLICATE","OK"))</f>
        <v/>
      </c>
      <c r="D2621" s="146" t="str">
        <f>IF($A2621="","",IF(ISNA(_xlfn.XLOOKUP(TRIM($A2621),MASTER_Workers!$B$2:$B$474,MASTER_Workers!$B$2:$B$600)),"Master Missing","OK"))</f>
        <v/>
      </c>
      <c r="E2621" s="146" t="str">
        <f>IF(A2621="","",IF(COUNTIF(Month_Engine!B:B,TRIM(J2621))&gt;0,"OK","Missing"))</f>
        <v/>
      </c>
      <c r="F2621" s="146" t="str">
        <f t="shared" si="247"/>
        <v/>
      </c>
      <c r="G2621" s="146" t="str">
        <f t="shared" si="248"/>
        <v/>
      </c>
      <c r="H2621" s="150" t="str">
        <f t="shared" si="243"/>
        <v/>
      </c>
      <c r="I2621" s="432"/>
      <c r="S2621" s="146" t="str">
        <f t="shared" si="244"/>
        <v/>
      </c>
    </row>
    <row r="2622" spans="1:19" x14ac:dyDescent="0.45">
      <c r="A2622" s="144" t="str">
        <f t="shared" si="245"/>
        <v/>
      </c>
      <c r="B2622" s="143" t="str">
        <f t="shared" si="246"/>
        <v/>
      </c>
      <c r="C2622" s="143" t="str">
        <f>IF(A2622="","",IF(COUNTIF($B$2:B2621,B2622)&gt;0,"⚠ DUPLICATE","OK"))</f>
        <v/>
      </c>
      <c r="D2622" s="146" t="str">
        <f>IF($A2622="","",IF(ISNA(_xlfn.XLOOKUP(TRIM($A2622),MASTER_Workers!$B$2:$B$474,MASTER_Workers!$B$2:$B$600)),"Master Missing","OK"))</f>
        <v/>
      </c>
      <c r="E2622" s="146" t="str">
        <f>IF(A2622="","",IF(COUNTIF(Month_Engine!B:B,TRIM(J2622))&gt;0,"OK","Missing"))</f>
        <v/>
      </c>
      <c r="F2622" s="146" t="str">
        <f t="shared" si="247"/>
        <v/>
      </c>
      <c r="G2622" s="146" t="str">
        <f t="shared" si="248"/>
        <v/>
      </c>
      <c r="H2622" s="150" t="str">
        <f t="shared" si="243"/>
        <v/>
      </c>
      <c r="I2622" s="432"/>
      <c r="S2622" s="146" t="str">
        <f t="shared" si="244"/>
        <v/>
      </c>
    </row>
    <row r="2623" spans="1:19" x14ac:dyDescent="0.45">
      <c r="A2623" s="144" t="str">
        <f t="shared" si="245"/>
        <v/>
      </c>
      <c r="B2623" s="143" t="str">
        <f t="shared" si="246"/>
        <v/>
      </c>
      <c r="C2623" s="143" t="str">
        <f>IF(A2623="","",IF(COUNTIF($B$2:B2622,B2623)&gt;0,"⚠ DUPLICATE","OK"))</f>
        <v/>
      </c>
      <c r="D2623" s="146" t="str">
        <f>IF($A2623="","",IF(ISNA(_xlfn.XLOOKUP(TRIM($A2623),MASTER_Workers!$B$2:$B$474,MASTER_Workers!$B$2:$B$600)),"Master Missing","OK"))</f>
        <v/>
      </c>
      <c r="E2623" s="146" t="str">
        <f>IF(A2623="","",IF(COUNTIF(Month_Engine!B:B,TRIM(J2623))&gt;0,"OK","Missing"))</f>
        <v/>
      </c>
      <c r="F2623" s="146" t="str">
        <f t="shared" si="247"/>
        <v/>
      </c>
      <c r="G2623" s="146" t="str">
        <f t="shared" si="248"/>
        <v/>
      </c>
      <c r="H2623" s="150" t="str">
        <f t="shared" si="243"/>
        <v/>
      </c>
      <c r="I2623" s="432"/>
      <c r="S2623" s="146" t="str">
        <f t="shared" si="244"/>
        <v/>
      </c>
    </row>
    <row r="2624" spans="1:19" x14ac:dyDescent="0.45">
      <c r="A2624" s="144" t="str">
        <f t="shared" si="245"/>
        <v/>
      </c>
      <c r="B2624" s="143" t="str">
        <f t="shared" si="246"/>
        <v/>
      </c>
      <c r="C2624" s="143" t="str">
        <f>IF(A2624="","",IF(COUNTIF($B$2:B2623,B2624)&gt;0,"⚠ DUPLICATE","OK"))</f>
        <v/>
      </c>
      <c r="D2624" s="146" t="str">
        <f>IF($A2624="","",IF(ISNA(_xlfn.XLOOKUP(TRIM($A2624),MASTER_Workers!$B$2:$B$474,MASTER_Workers!$B$2:$B$600)),"Master Missing","OK"))</f>
        <v/>
      </c>
      <c r="E2624" s="146" t="str">
        <f>IF(A2624="","",IF(COUNTIF(Month_Engine!B:B,TRIM(J2624))&gt;0,"OK","Missing"))</f>
        <v/>
      </c>
      <c r="F2624" s="146" t="str">
        <f t="shared" si="247"/>
        <v/>
      </c>
      <c r="G2624" s="146" t="str">
        <f t="shared" si="248"/>
        <v/>
      </c>
      <c r="H2624" s="150" t="str">
        <f t="shared" si="243"/>
        <v/>
      </c>
      <c r="I2624" s="432"/>
      <c r="S2624" s="146" t="str">
        <f t="shared" si="244"/>
        <v/>
      </c>
    </row>
    <row r="2625" spans="1:19" x14ac:dyDescent="0.45">
      <c r="A2625" s="144" t="str">
        <f t="shared" si="245"/>
        <v/>
      </c>
      <c r="B2625" s="143" t="str">
        <f t="shared" si="246"/>
        <v/>
      </c>
      <c r="C2625" s="143" t="str">
        <f>IF(A2625="","",IF(COUNTIF($B$2:B2624,B2625)&gt;0,"⚠ DUPLICATE","OK"))</f>
        <v/>
      </c>
      <c r="D2625" s="146" t="str">
        <f>IF($A2625="","",IF(ISNA(_xlfn.XLOOKUP(TRIM($A2625),MASTER_Workers!$B$2:$B$474,MASTER_Workers!$B$2:$B$600)),"Master Missing","OK"))</f>
        <v/>
      </c>
      <c r="E2625" s="146" t="str">
        <f>IF(A2625="","",IF(COUNTIF(Month_Engine!B:B,TRIM(J2625))&gt;0,"OK","Missing"))</f>
        <v/>
      </c>
      <c r="F2625" s="146" t="str">
        <f t="shared" si="247"/>
        <v/>
      </c>
      <c r="G2625" s="146" t="str">
        <f t="shared" si="248"/>
        <v/>
      </c>
      <c r="H2625" s="150" t="str">
        <f t="shared" si="243"/>
        <v/>
      </c>
      <c r="I2625" s="432"/>
      <c r="S2625" s="146" t="str">
        <f t="shared" si="244"/>
        <v/>
      </c>
    </row>
    <row r="2626" spans="1:19" x14ac:dyDescent="0.45">
      <c r="A2626" s="144" t="str">
        <f t="shared" si="245"/>
        <v/>
      </c>
      <c r="B2626" s="143" t="str">
        <f t="shared" si="246"/>
        <v/>
      </c>
      <c r="C2626" s="143" t="str">
        <f>IF(A2626="","",IF(COUNTIF($B$2:B2625,B2626)&gt;0,"⚠ DUPLICATE","OK"))</f>
        <v/>
      </c>
      <c r="D2626" s="146" t="str">
        <f>IF($A2626="","",IF(ISNA(_xlfn.XLOOKUP(TRIM($A2626),MASTER_Workers!$B$2:$B$474,MASTER_Workers!$B$2:$B$600)),"Master Missing","OK"))</f>
        <v/>
      </c>
      <c r="E2626" s="146" t="str">
        <f>IF(A2626="","",IF(COUNTIF(Month_Engine!B:B,TRIM(J2626))&gt;0,"OK","Missing"))</f>
        <v/>
      </c>
      <c r="F2626" s="146" t="str">
        <f t="shared" si="247"/>
        <v/>
      </c>
      <c r="G2626" s="146" t="str">
        <f t="shared" si="248"/>
        <v/>
      </c>
      <c r="H2626" s="150" t="str">
        <f t="shared" si="243"/>
        <v/>
      </c>
      <c r="I2626" s="432"/>
      <c r="S2626" s="146" t="str">
        <f t="shared" si="244"/>
        <v/>
      </c>
    </row>
    <row r="2627" spans="1:19" x14ac:dyDescent="0.45">
      <c r="A2627" s="144" t="str">
        <f t="shared" si="245"/>
        <v/>
      </c>
      <c r="B2627" s="143" t="str">
        <f t="shared" si="246"/>
        <v/>
      </c>
      <c r="C2627" s="143" t="str">
        <f>IF(A2627="","",IF(COUNTIF($B$2:B2626,B2627)&gt;0,"⚠ DUPLICATE","OK"))</f>
        <v/>
      </c>
      <c r="D2627" s="146" t="str">
        <f>IF($A2627="","",IF(ISNA(_xlfn.XLOOKUP(TRIM($A2627),MASTER_Workers!$B$2:$B$474,MASTER_Workers!$B$2:$B$600)),"Master Missing","OK"))</f>
        <v/>
      </c>
      <c r="E2627" s="146" t="str">
        <f>IF(A2627="","",IF(COUNTIF(Month_Engine!B:B,TRIM(J2627))&gt;0,"OK","Missing"))</f>
        <v/>
      </c>
      <c r="F2627" s="146" t="str">
        <f t="shared" si="247"/>
        <v/>
      </c>
      <c r="G2627" s="146" t="str">
        <f t="shared" si="248"/>
        <v/>
      </c>
      <c r="H2627" s="150" t="str">
        <f t="shared" si="243"/>
        <v/>
      </c>
      <c r="I2627" s="432"/>
      <c r="S2627" s="146" t="str">
        <f t="shared" si="244"/>
        <v/>
      </c>
    </row>
    <row r="2628" spans="1:19" x14ac:dyDescent="0.45">
      <c r="A2628" s="144" t="str">
        <f t="shared" si="245"/>
        <v/>
      </c>
      <c r="B2628" s="143" t="str">
        <f t="shared" si="246"/>
        <v/>
      </c>
      <c r="C2628" s="143" t="str">
        <f>IF(A2628="","",IF(COUNTIF($B$2:B2627,B2628)&gt;0,"⚠ DUPLICATE","OK"))</f>
        <v/>
      </c>
      <c r="D2628" s="146" t="str">
        <f>IF($A2628="","",IF(ISNA(_xlfn.XLOOKUP(TRIM($A2628),MASTER_Workers!$B$2:$B$474,MASTER_Workers!$B$2:$B$600)),"Master Missing","OK"))</f>
        <v/>
      </c>
      <c r="E2628" s="146" t="str">
        <f>IF(A2628="","",IF(COUNTIF(Month_Engine!B:B,TRIM(J2628))&gt;0,"OK","Missing"))</f>
        <v/>
      </c>
      <c r="F2628" s="146" t="str">
        <f t="shared" si="247"/>
        <v/>
      </c>
      <c r="G2628" s="146" t="str">
        <f t="shared" si="248"/>
        <v/>
      </c>
      <c r="H2628" s="150" t="str">
        <f t="shared" ref="H2628:H2691" si="249">IF(A2628="","",IF(AND(C2628="OK",D2628="OK",E2628="OK",F2628=DAY(EOMONTH(I2628,0))),"OK","Mismatch"))</f>
        <v/>
      </c>
      <c r="I2628" s="432"/>
      <c r="S2628" s="146" t="str">
        <f t="shared" ref="S2628:S2691" si="250">IF(LEFT(A2628,6)="SV2PCO","Worker-SV2",
IF(LEFT(A2628,5)="SV2ST","Staff-SV2",
IF(LEFT(A2628,4)="SV2P","Worker-Com-SV2",
IF(LEFT(A2628,5)="SK1ST","Staff-1",
IF(LEFT(A2628,5)="SK3ST","Staff-3",
IF(LEFT(A2628,5)="SK1CW","Worker-1",
IF(LEFT(A2628,5)="SK3CW","Worker-3",
IF(LEFT(A2628,5)="SK1WK","Worker-Com-1",
IF(LEFT(A2628,5)="SK3WK","Worker-Com-3","")))))))))</f>
        <v/>
      </c>
    </row>
    <row r="2629" spans="1:19" x14ac:dyDescent="0.45">
      <c r="A2629" s="144" t="str">
        <f t="shared" ref="A2629:A2692" si="251">IF(J2629="","",TRIM(J2629))</f>
        <v/>
      </c>
      <c r="B2629" s="143" t="str">
        <f t="shared" ref="B2629:B2692" si="252">IF(A2629="","",TEXT(I2629,"MMMYYYY")&amp;"_"&amp;TRIM(J2629))</f>
        <v/>
      </c>
      <c r="C2629" s="143" t="str">
        <f>IF(A2629="","",IF(COUNTIF($B$2:B2628,B2629)&gt;0,"⚠ DUPLICATE","OK"))</f>
        <v/>
      </c>
      <c r="D2629" s="146" t="str">
        <f>IF($A2629="","",IF(ISNA(_xlfn.XLOOKUP(TRIM($A2629),MASTER_Workers!$B$2:$B$474,MASTER_Workers!$B$2:$B$600)),"Master Missing","OK"))</f>
        <v/>
      </c>
      <c r="E2629" s="146" t="str">
        <f>IF(A2629="","",IF(COUNTIF(Month_Engine!B:B,TRIM(J2629))&gt;0,"OK","Missing"))</f>
        <v/>
      </c>
      <c r="F2629" s="146" t="str">
        <f t="shared" ref="F2629:F2692" si="253">IF(A2629="","",SUM(L2629:Q2629))</f>
        <v/>
      </c>
      <c r="G2629" s="146" t="str">
        <f t="shared" si="248"/>
        <v/>
      </c>
      <c r="H2629" s="150" t="str">
        <f t="shared" si="249"/>
        <v/>
      </c>
      <c r="I2629" s="432"/>
      <c r="S2629" s="146" t="str">
        <f t="shared" si="250"/>
        <v/>
      </c>
    </row>
    <row r="2630" spans="1:19" x14ac:dyDescent="0.45">
      <c r="A2630" s="144" t="str">
        <f t="shared" si="251"/>
        <v/>
      </c>
      <c r="B2630" s="143" t="str">
        <f t="shared" si="252"/>
        <v/>
      </c>
      <c r="C2630" s="143" t="str">
        <f>IF(A2630="","",IF(COUNTIF($B$2:B2629,B2630)&gt;0,"⚠ DUPLICATE","OK"))</f>
        <v/>
      </c>
      <c r="D2630" s="146" t="str">
        <f>IF($A2630="","",IF(ISNA(_xlfn.XLOOKUP(TRIM($A2630),MASTER_Workers!$B$2:$B$474,MASTER_Workers!$B$2:$B$600)),"Master Missing","OK"))</f>
        <v/>
      </c>
      <c r="E2630" s="146" t="str">
        <f>IF(A2630="","",IF(COUNTIF(Month_Engine!B:B,TRIM(J2630))&gt;0,"OK","Missing"))</f>
        <v/>
      </c>
      <c r="F2630" s="146" t="str">
        <f t="shared" si="253"/>
        <v/>
      </c>
      <c r="G2630" s="146" t="str">
        <f t="shared" si="248"/>
        <v/>
      </c>
      <c r="H2630" s="150" t="str">
        <f t="shared" si="249"/>
        <v/>
      </c>
      <c r="I2630" s="432"/>
      <c r="S2630" s="146" t="str">
        <f t="shared" si="250"/>
        <v/>
      </c>
    </row>
    <row r="2631" spans="1:19" x14ac:dyDescent="0.45">
      <c r="A2631" s="144" t="str">
        <f t="shared" si="251"/>
        <v/>
      </c>
      <c r="B2631" s="143" t="str">
        <f t="shared" si="252"/>
        <v/>
      </c>
      <c r="C2631" s="143" t="str">
        <f>IF(A2631="","",IF(COUNTIF($B$2:B2630,B2631)&gt;0,"⚠ DUPLICATE","OK"))</f>
        <v/>
      </c>
      <c r="D2631" s="146" t="str">
        <f>IF($A2631="","",IF(ISNA(_xlfn.XLOOKUP(TRIM($A2631),MASTER_Workers!$B$2:$B$474,MASTER_Workers!$B$2:$B$600)),"Master Missing","OK"))</f>
        <v/>
      </c>
      <c r="E2631" s="146" t="str">
        <f>IF(A2631="","",IF(COUNTIF(Month_Engine!B:B,TRIM(J2631))&gt;0,"OK","Missing"))</f>
        <v/>
      </c>
      <c r="F2631" s="146" t="str">
        <f t="shared" si="253"/>
        <v/>
      </c>
      <c r="G2631" s="146" t="str">
        <f t="shared" si="248"/>
        <v/>
      </c>
      <c r="H2631" s="150" t="str">
        <f t="shared" si="249"/>
        <v/>
      </c>
      <c r="I2631" s="432"/>
      <c r="S2631" s="146" t="str">
        <f t="shared" si="250"/>
        <v/>
      </c>
    </row>
    <row r="2632" spans="1:19" x14ac:dyDescent="0.45">
      <c r="A2632" s="144" t="str">
        <f t="shared" si="251"/>
        <v/>
      </c>
      <c r="B2632" s="143" t="str">
        <f t="shared" si="252"/>
        <v/>
      </c>
      <c r="C2632" s="143" t="str">
        <f>IF(A2632="","",IF(COUNTIF($B$2:B2631,B2632)&gt;0,"⚠ DUPLICATE","OK"))</f>
        <v/>
      </c>
      <c r="D2632" s="146" t="str">
        <f>IF($A2632="","",IF(ISNA(_xlfn.XLOOKUP(TRIM($A2632),MASTER_Workers!$B$2:$B$474,MASTER_Workers!$B$2:$B$600)),"Master Missing","OK"))</f>
        <v/>
      </c>
      <c r="E2632" s="146" t="str">
        <f>IF(A2632="","",IF(COUNTIF(Month_Engine!B:B,TRIM(J2632))&gt;0,"OK","Missing"))</f>
        <v/>
      </c>
      <c r="F2632" s="146" t="str">
        <f t="shared" si="253"/>
        <v/>
      </c>
      <c r="G2632" s="146" t="str">
        <f t="shared" si="248"/>
        <v/>
      </c>
      <c r="H2632" s="150" t="str">
        <f t="shared" si="249"/>
        <v/>
      </c>
      <c r="I2632" s="432"/>
      <c r="S2632" s="146" t="str">
        <f t="shared" si="250"/>
        <v/>
      </c>
    </row>
    <row r="2633" spans="1:19" x14ac:dyDescent="0.45">
      <c r="A2633" s="144" t="str">
        <f t="shared" si="251"/>
        <v/>
      </c>
      <c r="B2633" s="143" t="str">
        <f t="shared" si="252"/>
        <v/>
      </c>
      <c r="C2633" s="143" t="str">
        <f>IF(A2633="","",IF(COUNTIF($B$2:B2632,B2633)&gt;0,"⚠ DUPLICATE","OK"))</f>
        <v/>
      </c>
      <c r="D2633" s="146" t="str">
        <f>IF($A2633="","",IF(ISNA(_xlfn.XLOOKUP(TRIM($A2633),MASTER_Workers!$B$2:$B$474,MASTER_Workers!$B$2:$B$600)),"Master Missing","OK"))</f>
        <v/>
      </c>
      <c r="E2633" s="146" t="str">
        <f>IF(A2633="","",IF(COUNTIF(Month_Engine!B:B,TRIM(J2633))&gt;0,"OK","Missing"))</f>
        <v/>
      </c>
      <c r="F2633" s="146" t="str">
        <f t="shared" si="253"/>
        <v/>
      </c>
      <c r="G2633" s="146" t="str">
        <f t="shared" si="248"/>
        <v/>
      </c>
      <c r="H2633" s="150" t="str">
        <f t="shared" si="249"/>
        <v/>
      </c>
      <c r="I2633" s="432"/>
      <c r="S2633" s="146" t="str">
        <f t="shared" si="250"/>
        <v/>
      </c>
    </row>
    <row r="2634" spans="1:19" x14ac:dyDescent="0.45">
      <c r="A2634" s="144" t="str">
        <f t="shared" si="251"/>
        <v/>
      </c>
      <c r="B2634" s="143" t="str">
        <f t="shared" si="252"/>
        <v/>
      </c>
      <c r="C2634" s="143" t="str">
        <f>IF(A2634="","",IF(COUNTIF($B$2:B2633,B2634)&gt;0,"⚠ DUPLICATE","OK"))</f>
        <v/>
      </c>
      <c r="D2634" s="146" t="str">
        <f>IF($A2634="","",IF(ISNA(_xlfn.XLOOKUP(TRIM($A2634),MASTER_Workers!$B$2:$B$474,MASTER_Workers!$B$2:$B$600)),"Master Missing","OK"))</f>
        <v/>
      </c>
      <c r="E2634" s="146" t="str">
        <f>IF(A2634="","",IF(COUNTIF(Month_Engine!B:B,TRIM(J2634))&gt;0,"OK","Missing"))</f>
        <v/>
      </c>
      <c r="F2634" s="146" t="str">
        <f t="shared" si="253"/>
        <v/>
      </c>
      <c r="G2634" s="146" t="str">
        <f t="shared" si="248"/>
        <v/>
      </c>
      <c r="H2634" s="150" t="str">
        <f t="shared" si="249"/>
        <v/>
      </c>
      <c r="I2634" s="432"/>
      <c r="S2634" s="146" t="str">
        <f t="shared" si="250"/>
        <v/>
      </c>
    </row>
    <row r="2635" spans="1:19" x14ac:dyDescent="0.45">
      <c r="A2635" s="144" t="str">
        <f t="shared" si="251"/>
        <v/>
      </c>
      <c r="B2635" s="143" t="str">
        <f t="shared" si="252"/>
        <v/>
      </c>
      <c r="C2635" s="143" t="str">
        <f>IF(A2635="","",IF(COUNTIF($B$2:B2634,B2635)&gt;0,"⚠ DUPLICATE","OK"))</f>
        <v/>
      </c>
      <c r="D2635" s="146" t="str">
        <f>IF($A2635="","",IF(ISNA(_xlfn.XLOOKUP(TRIM($A2635),MASTER_Workers!$B$2:$B$474,MASTER_Workers!$B$2:$B$600)),"Master Missing","OK"))</f>
        <v/>
      </c>
      <c r="E2635" s="146" t="str">
        <f>IF(A2635="","",IF(COUNTIF(Month_Engine!B:B,TRIM(J2635))&gt;0,"OK","Missing"))</f>
        <v/>
      </c>
      <c r="F2635" s="146" t="str">
        <f t="shared" si="253"/>
        <v/>
      </c>
      <c r="G2635" s="146" t="str">
        <f t="shared" si="248"/>
        <v/>
      </c>
      <c r="H2635" s="150" t="str">
        <f t="shared" si="249"/>
        <v/>
      </c>
      <c r="I2635" s="432"/>
      <c r="S2635" s="146" t="str">
        <f t="shared" si="250"/>
        <v/>
      </c>
    </row>
    <row r="2636" spans="1:19" x14ac:dyDescent="0.45">
      <c r="A2636" s="144" t="str">
        <f t="shared" si="251"/>
        <v/>
      </c>
      <c r="B2636" s="143" t="str">
        <f t="shared" si="252"/>
        <v/>
      </c>
      <c r="C2636" s="143" t="str">
        <f>IF(A2636="","",IF(COUNTIF($B$2:B2635,B2636)&gt;0,"⚠ DUPLICATE","OK"))</f>
        <v/>
      </c>
      <c r="D2636" s="146" t="str">
        <f>IF($A2636="","",IF(ISNA(_xlfn.XLOOKUP(TRIM($A2636),MASTER_Workers!$B$2:$B$474,MASTER_Workers!$B$2:$B$600)),"Master Missing","OK"))</f>
        <v/>
      </c>
      <c r="E2636" s="146" t="str">
        <f>IF(A2636="","",IF(COUNTIF(Month_Engine!B:B,TRIM(J2636))&gt;0,"OK","Missing"))</f>
        <v/>
      </c>
      <c r="F2636" s="146" t="str">
        <f t="shared" si="253"/>
        <v/>
      </c>
      <c r="G2636" s="146" t="str">
        <f t="shared" ref="G2636:G2699" si="254">IF(A2636="","",L2636+O2636+P2636+R2636+IF(OR(LEFT(TRIM(J2636),9)="SK1WK0101",ISNUMBER(SEARCH("Staff",S2636))),N2636,0))</f>
        <v/>
      </c>
      <c r="H2636" s="150" t="str">
        <f t="shared" si="249"/>
        <v/>
      </c>
      <c r="I2636" s="432"/>
      <c r="S2636" s="146" t="str">
        <f t="shared" si="250"/>
        <v/>
      </c>
    </row>
    <row r="2637" spans="1:19" x14ac:dyDescent="0.45">
      <c r="A2637" s="144" t="str">
        <f t="shared" si="251"/>
        <v/>
      </c>
      <c r="B2637" s="143" t="str">
        <f t="shared" si="252"/>
        <v/>
      </c>
      <c r="C2637" s="143" t="str">
        <f>IF(A2637="","",IF(COUNTIF($B$2:B2636,B2637)&gt;0,"⚠ DUPLICATE","OK"))</f>
        <v/>
      </c>
      <c r="D2637" s="146" t="str">
        <f>IF($A2637="","",IF(ISNA(_xlfn.XLOOKUP(TRIM($A2637),MASTER_Workers!$B$2:$B$474,MASTER_Workers!$B$2:$B$600)),"Master Missing","OK"))</f>
        <v/>
      </c>
      <c r="E2637" s="146" t="str">
        <f>IF(A2637="","",IF(COUNTIF(Month_Engine!B:B,TRIM(J2637))&gt;0,"OK","Missing"))</f>
        <v/>
      </c>
      <c r="F2637" s="146" t="str">
        <f t="shared" si="253"/>
        <v/>
      </c>
      <c r="G2637" s="146" t="str">
        <f t="shared" si="254"/>
        <v/>
      </c>
      <c r="H2637" s="150" t="str">
        <f t="shared" si="249"/>
        <v/>
      </c>
      <c r="I2637" s="432"/>
      <c r="S2637" s="146" t="str">
        <f t="shared" si="250"/>
        <v/>
      </c>
    </row>
    <row r="2638" spans="1:19" x14ac:dyDescent="0.45">
      <c r="A2638" s="144" t="str">
        <f t="shared" si="251"/>
        <v/>
      </c>
      <c r="B2638" s="143" t="str">
        <f t="shared" si="252"/>
        <v/>
      </c>
      <c r="C2638" s="143" t="str">
        <f>IF(A2638="","",IF(COUNTIF($B$2:B2637,B2638)&gt;0,"⚠ DUPLICATE","OK"))</f>
        <v/>
      </c>
      <c r="D2638" s="146" t="str">
        <f>IF($A2638="","",IF(ISNA(_xlfn.XLOOKUP(TRIM($A2638),MASTER_Workers!$B$2:$B$474,MASTER_Workers!$B$2:$B$600)),"Master Missing","OK"))</f>
        <v/>
      </c>
      <c r="E2638" s="146" t="str">
        <f>IF(A2638="","",IF(COUNTIF(Month_Engine!B:B,TRIM(J2638))&gt;0,"OK","Missing"))</f>
        <v/>
      </c>
      <c r="F2638" s="146" t="str">
        <f t="shared" si="253"/>
        <v/>
      </c>
      <c r="G2638" s="146" t="str">
        <f t="shared" si="254"/>
        <v/>
      </c>
      <c r="H2638" s="150" t="str">
        <f t="shared" si="249"/>
        <v/>
      </c>
      <c r="I2638" s="432"/>
      <c r="S2638" s="146" t="str">
        <f t="shared" si="250"/>
        <v/>
      </c>
    </row>
    <row r="2639" spans="1:19" x14ac:dyDescent="0.45">
      <c r="A2639" s="144" t="str">
        <f t="shared" si="251"/>
        <v/>
      </c>
      <c r="B2639" s="143" t="str">
        <f t="shared" si="252"/>
        <v/>
      </c>
      <c r="C2639" s="143" t="str">
        <f>IF(A2639="","",IF(COUNTIF($B$2:B2638,B2639)&gt;0,"⚠ DUPLICATE","OK"))</f>
        <v/>
      </c>
      <c r="D2639" s="146" t="str">
        <f>IF($A2639="","",IF(ISNA(_xlfn.XLOOKUP(TRIM($A2639),MASTER_Workers!$B$2:$B$474,MASTER_Workers!$B$2:$B$600)),"Master Missing","OK"))</f>
        <v/>
      </c>
      <c r="E2639" s="146" t="str">
        <f>IF(A2639="","",IF(COUNTIF(Month_Engine!B:B,TRIM(J2639))&gt;0,"OK","Missing"))</f>
        <v/>
      </c>
      <c r="F2639" s="146" t="str">
        <f t="shared" si="253"/>
        <v/>
      </c>
      <c r="G2639" s="146" t="str">
        <f t="shared" si="254"/>
        <v/>
      </c>
      <c r="H2639" s="150" t="str">
        <f t="shared" si="249"/>
        <v/>
      </c>
      <c r="I2639" s="432"/>
      <c r="S2639" s="146" t="str">
        <f t="shared" si="250"/>
        <v/>
      </c>
    </row>
    <row r="2640" spans="1:19" x14ac:dyDescent="0.45">
      <c r="A2640" s="144" t="str">
        <f t="shared" si="251"/>
        <v/>
      </c>
      <c r="B2640" s="143" t="str">
        <f t="shared" si="252"/>
        <v/>
      </c>
      <c r="C2640" s="143" t="str">
        <f>IF(A2640="","",IF(COUNTIF($B$2:B2639,B2640)&gt;0,"⚠ DUPLICATE","OK"))</f>
        <v/>
      </c>
      <c r="D2640" s="146" t="str">
        <f>IF($A2640="","",IF(ISNA(_xlfn.XLOOKUP(TRIM($A2640),MASTER_Workers!$B$2:$B$474,MASTER_Workers!$B$2:$B$600)),"Master Missing","OK"))</f>
        <v/>
      </c>
      <c r="E2640" s="146" t="str">
        <f>IF(A2640="","",IF(COUNTIF(Month_Engine!B:B,TRIM(J2640))&gt;0,"OK","Missing"))</f>
        <v/>
      </c>
      <c r="F2640" s="146" t="str">
        <f t="shared" si="253"/>
        <v/>
      </c>
      <c r="G2640" s="146" t="str">
        <f t="shared" si="254"/>
        <v/>
      </c>
      <c r="H2640" s="150" t="str">
        <f t="shared" si="249"/>
        <v/>
      </c>
      <c r="I2640" s="432"/>
      <c r="S2640" s="146" t="str">
        <f t="shared" si="250"/>
        <v/>
      </c>
    </row>
    <row r="2641" spans="1:19" x14ac:dyDescent="0.45">
      <c r="A2641" s="144" t="str">
        <f t="shared" si="251"/>
        <v/>
      </c>
      <c r="B2641" s="143" t="str">
        <f t="shared" si="252"/>
        <v/>
      </c>
      <c r="C2641" s="143" t="str">
        <f>IF(A2641="","",IF(COUNTIF($B$2:B2640,B2641)&gt;0,"⚠ DUPLICATE","OK"))</f>
        <v/>
      </c>
      <c r="D2641" s="146" t="str">
        <f>IF($A2641="","",IF(ISNA(_xlfn.XLOOKUP(TRIM($A2641),MASTER_Workers!$B$2:$B$474,MASTER_Workers!$B$2:$B$600)),"Master Missing","OK"))</f>
        <v/>
      </c>
      <c r="E2641" s="146" t="str">
        <f>IF(A2641="","",IF(COUNTIF(Month_Engine!B:B,TRIM(J2641))&gt;0,"OK","Missing"))</f>
        <v/>
      </c>
      <c r="F2641" s="146" t="str">
        <f t="shared" si="253"/>
        <v/>
      </c>
      <c r="G2641" s="146" t="str">
        <f t="shared" si="254"/>
        <v/>
      </c>
      <c r="H2641" s="150" t="str">
        <f t="shared" si="249"/>
        <v/>
      </c>
      <c r="I2641" s="432"/>
      <c r="S2641" s="146" t="str">
        <f t="shared" si="250"/>
        <v/>
      </c>
    </row>
    <row r="2642" spans="1:19" x14ac:dyDescent="0.45">
      <c r="A2642" s="144" t="str">
        <f t="shared" si="251"/>
        <v/>
      </c>
      <c r="B2642" s="143" t="str">
        <f t="shared" si="252"/>
        <v/>
      </c>
      <c r="C2642" s="143" t="str">
        <f>IF(A2642="","",IF(COUNTIF($B$2:B2641,B2642)&gt;0,"⚠ DUPLICATE","OK"))</f>
        <v/>
      </c>
      <c r="D2642" s="146" t="str">
        <f>IF($A2642="","",IF(ISNA(_xlfn.XLOOKUP(TRIM($A2642),MASTER_Workers!$B$2:$B$474,MASTER_Workers!$B$2:$B$600)),"Master Missing","OK"))</f>
        <v/>
      </c>
      <c r="E2642" s="146" t="str">
        <f>IF(A2642="","",IF(COUNTIF(Month_Engine!B:B,TRIM(J2642))&gt;0,"OK","Missing"))</f>
        <v/>
      </c>
      <c r="F2642" s="146" t="str">
        <f t="shared" si="253"/>
        <v/>
      </c>
      <c r="G2642" s="146" t="str">
        <f t="shared" si="254"/>
        <v/>
      </c>
      <c r="H2642" s="150" t="str">
        <f t="shared" si="249"/>
        <v/>
      </c>
      <c r="I2642" s="432"/>
      <c r="S2642" s="146" t="str">
        <f t="shared" si="250"/>
        <v/>
      </c>
    </row>
    <row r="2643" spans="1:19" x14ac:dyDescent="0.45">
      <c r="A2643" s="144" t="str">
        <f t="shared" si="251"/>
        <v/>
      </c>
      <c r="B2643" s="143" t="str">
        <f t="shared" si="252"/>
        <v/>
      </c>
      <c r="C2643" s="143" t="str">
        <f>IF(A2643="","",IF(COUNTIF($B$2:B2642,B2643)&gt;0,"⚠ DUPLICATE","OK"))</f>
        <v/>
      </c>
      <c r="D2643" s="146" t="str">
        <f>IF($A2643="","",IF(ISNA(_xlfn.XLOOKUP(TRIM($A2643),MASTER_Workers!$B$2:$B$474,MASTER_Workers!$B$2:$B$600)),"Master Missing","OK"))</f>
        <v/>
      </c>
      <c r="E2643" s="146" t="str">
        <f>IF(A2643="","",IF(COUNTIF(Month_Engine!B:B,TRIM(J2643))&gt;0,"OK","Missing"))</f>
        <v/>
      </c>
      <c r="F2643" s="146" t="str">
        <f t="shared" si="253"/>
        <v/>
      </c>
      <c r="G2643" s="146" t="str">
        <f t="shared" si="254"/>
        <v/>
      </c>
      <c r="H2643" s="150" t="str">
        <f t="shared" si="249"/>
        <v/>
      </c>
      <c r="I2643" s="432"/>
      <c r="S2643" s="146" t="str">
        <f t="shared" si="250"/>
        <v/>
      </c>
    </row>
    <row r="2644" spans="1:19" x14ac:dyDescent="0.45">
      <c r="A2644" s="144" t="str">
        <f t="shared" si="251"/>
        <v/>
      </c>
      <c r="B2644" s="143" t="str">
        <f t="shared" si="252"/>
        <v/>
      </c>
      <c r="C2644" s="143" t="str">
        <f>IF(A2644="","",IF(COUNTIF($B$2:B2643,B2644)&gt;0,"⚠ DUPLICATE","OK"))</f>
        <v/>
      </c>
      <c r="D2644" s="146" t="str">
        <f>IF($A2644="","",IF(ISNA(_xlfn.XLOOKUP(TRIM($A2644),MASTER_Workers!$B$2:$B$474,MASTER_Workers!$B$2:$B$600)),"Master Missing","OK"))</f>
        <v/>
      </c>
      <c r="E2644" s="146" t="str">
        <f>IF(A2644="","",IF(COUNTIF(Month_Engine!B:B,TRIM(J2644))&gt;0,"OK","Missing"))</f>
        <v/>
      </c>
      <c r="F2644" s="146" t="str">
        <f t="shared" si="253"/>
        <v/>
      </c>
      <c r="G2644" s="146" t="str">
        <f t="shared" si="254"/>
        <v/>
      </c>
      <c r="H2644" s="150" t="str">
        <f t="shared" si="249"/>
        <v/>
      </c>
      <c r="I2644" s="432"/>
      <c r="S2644" s="146" t="str">
        <f t="shared" si="250"/>
        <v/>
      </c>
    </row>
    <row r="2645" spans="1:19" x14ac:dyDescent="0.45">
      <c r="A2645" s="144" t="str">
        <f t="shared" si="251"/>
        <v/>
      </c>
      <c r="B2645" s="143" t="str">
        <f t="shared" si="252"/>
        <v/>
      </c>
      <c r="C2645" s="143" t="str">
        <f>IF(A2645="","",IF(COUNTIF($B$2:B2644,B2645)&gt;0,"⚠ DUPLICATE","OK"))</f>
        <v/>
      </c>
      <c r="D2645" s="146" t="str">
        <f>IF($A2645="","",IF(ISNA(_xlfn.XLOOKUP(TRIM($A2645),MASTER_Workers!$B$2:$B$474,MASTER_Workers!$B$2:$B$600)),"Master Missing","OK"))</f>
        <v/>
      </c>
      <c r="E2645" s="146" t="str">
        <f>IF(A2645="","",IF(COUNTIF(Month_Engine!B:B,TRIM(J2645))&gt;0,"OK","Missing"))</f>
        <v/>
      </c>
      <c r="F2645" s="146" t="str">
        <f t="shared" si="253"/>
        <v/>
      </c>
      <c r="G2645" s="146" t="str">
        <f t="shared" si="254"/>
        <v/>
      </c>
      <c r="H2645" s="150" t="str">
        <f t="shared" si="249"/>
        <v/>
      </c>
      <c r="I2645" s="432"/>
      <c r="S2645" s="146" t="str">
        <f t="shared" si="250"/>
        <v/>
      </c>
    </row>
    <row r="2646" spans="1:19" x14ac:dyDescent="0.45">
      <c r="A2646" s="144" t="str">
        <f t="shared" si="251"/>
        <v/>
      </c>
      <c r="B2646" s="143" t="str">
        <f t="shared" si="252"/>
        <v/>
      </c>
      <c r="C2646" s="143" t="str">
        <f>IF(A2646="","",IF(COUNTIF($B$2:B2645,B2646)&gt;0,"⚠ DUPLICATE","OK"))</f>
        <v/>
      </c>
      <c r="D2646" s="146" t="str">
        <f>IF($A2646="","",IF(ISNA(_xlfn.XLOOKUP(TRIM($A2646),MASTER_Workers!$B$2:$B$474,MASTER_Workers!$B$2:$B$600)),"Master Missing","OK"))</f>
        <v/>
      </c>
      <c r="E2646" s="146" t="str">
        <f>IF(A2646="","",IF(COUNTIF(Month_Engine!B:B,TRIM(J2646))&gt;0,"OK","Missing"))</f>
        <v/>
      </c>
      <c r="F2646" s="146" t="str">
        <f t="shared" si="253"/>
        <v/>
      </c>
      <c r="G2646" s="146" t="str">
        <f t="shared" si="254"/>
        <v/>
      </c>
      <c r="H2646" s="150" t="str">
        <f t="shared" si="249"/>
        <v/>
      </c>
      <c r="I2646" s="432"/>
      <c r="S2646" s="146" t="str">
        <f t="shared" si="250"/>
        <v/>
      </c>
    </row>
    <row r="2647" spans="1:19" x14ac:dyDescent="0.45">
      <c r="A2647" s="144" t="str">
        <f t="shared" si="251"/>
        <v/>
      </c>
      <c r="B2647" s="143" t="str">
        <f t="shared" si="252"/>
        <v/>
      </c>
      <c r="C2647" s="143" t="str">
        <f>IF(A2647="","",IF(COUNTIF($B$2:B2646,B2647)&gt;0,"⚠ DUPLICATE","OK"))</f>
        <v/>
      </c>
      <c r="D2647" s="146" t="str">
        <f>IF($A2647="","",IF(ISNA(_xlfn.XLOOKUP(TRIM($A2647),MASTER_Workers!$B$2:$B$474,MASTER_Workers!$B$2:$B$600)),"Master Missing","OK"))</f>
        <v/>
      </c>
      <c r="E2647" s="146" t="str">
        <f>IF(A2647="","",IF(COUNTIF(Month_Engine!B:B,TRIM(J2647))&gt;0,"OK","Missing"))</f>
        <v/>
      </c>
      <c r="F2647" s="146" t="str">
        <f t="shared" si="253"/>
        <v/>
      </c>
      <c r="G2647" s="146" t="str">
        <f t="shared" si="254"/>
        <v/>
      </c>
      <c r="H2647" s="150" t="str">
        <f t="shared" si="249"/>
        <v/>
      </c>
      <c r="I2647" s="432"/>
      <c r="S2647" s="146" t="str">
        <f t="shared" si="250"/>
        <v/>
      </c>
    </row>
    <row r="2648" spans="1:19" x14ac:dyDescent="0.45">
      <c r="A2648" s="144" t="str">
        <f t="shared" si="251"/>
        <v/>
      </c>
      <c r="B2648" s="143" t="str">
        <f t="shared" si="252"/>
        <v/>
      </c>
      <c r="C2648" s="143" t="str">
        <f>IF(A2648="","",IF(COUNTIF($B$2:B2647,B2648)&gt;0,"⚠ DUPLICATE","OK"))</f>
        <v/>
      </c>
      <c r="D2648" s="146" t="str">
        <f>IF($A2648="","",IF(ISNA(_xlfn.XLOOKUP(TRIM($A2648),MASTER_Workers!$B$2:$B$474,MASTER_Workers!$B$2:$B$600)),"Master Missing","OK"))</f>
        <v/>
      </c>
      <c r="E2648" s="146" t="str">
        <f>IF(A2648="","",IF(COUNTIF(Month_Engine!B:B,TRIM(J2648))&gt;0,"OK","Missing"))</f>
        <v/>
      </c>
      <c r="F2648" s="146" t="str">
        <f t="shared" si="253"/>
        <v/>
      </c>
      <c r="G2648" s="146" t="str">
        <f t="shared" si="254"/>
        <v/>
      </c>
      <c r="H2648" s="150" t="str">
        <f t="shared" si="249"/>
        <v/>
      </c>
      <c r="I2648" s="432"/>
      <c r="S2648" s="146" t="str">
        <f t="shared" si="250"/>
        <v/>
      </c>
    </row>
    <row r="2649" spans="1:19" x14ac:dyDescent="0.45">
      <c r="A2649" s="144" t="str">
        <f t="shared" si="251"/>
        <v/>
      </c>
      <c r="B2649" s="143" t="str">
        <f t="shared" si="252"/>
        <v/>
      </c>
      <c r="C2649" s="143" t="str">
        <f>IF(A2649="","",IF(COUNTIF($B$2:B2648,B2649)&gt;0,"⚠ DUPLICATE","OK"))</f>
        <v/>
      </c>
      <c r="D2649" s="146" t="str">
        <f>IF($A2649="","",IF(ISNA(_xlfn.XLOOKUP(TRIM($A2649),MASTER_Workers!$B$2:$B$474,MASTER_Workers!$B$2:$B$600)),"Master Missing","OK"))</f>
        <v/>
      </c>
      <c r="E2649" s="146" t="str">
        <f>IF(A2649="","",IF(COUNTIF(Month_Engine!B:B,TRIM(J2649))&gt;0,"OK","Missing"))</f>
        <v/>
      </c>
      <c r="F2649" s="146" t="str">
        <f t="shared" si="253"/>
        <v/>
      </c>
      <c r="G2649" s="146" t="str">
        <f t="shared" si="254"/>
        <v/>
      </c>
      <c r="H2649" s="150" t="str">
        <f t="shared" si="249"/>
        <v/>
      </c>
      <c r="I2649" s="432"/>
      <c r="S2649" s="146" t="str">
        <f t="shared" si="250"/>
        <v/>
      </c>
    </row>
    <row r="2650" spans="1:19" x14ac:dyDescent="0.45">
      <c r="A2650" s="144" t="str">
        <f t="shared" si="251"/>
        <v/>
      </c>
      <c r="B2650" s="143" t="str">
        <f t="shared" si="252"/>
        <v/>
      </c>
      <c r="C2650" s="143" t="str">
        <f>IF(A2650="","",IF(COUNTIF($B$2:B2649,B2650)&gt;0,"⚠ DUPLICATE","OK"))</f>
        <v/>
      </c>
      <c r="D2650" s="146" t="str">
        <f>IF($A2650="","",IF(ISNA(_xlfn.XLOOKUP(TRIM($A2650),MASTER_Workers!$B$2:$B$474,MASTER_Workers!$B$2:$B$600)),"Master Missing","OK"))</f>
        <v/>
      </c>
      <c r="E2650" s="146" t="str">
        <f>IF(A2650="","",IF(COUNTIF(Month_Engine!B:B,TRIM(J2650))&gt;0,"OK","Missing"))</f>
        <v/>
      </c>
      <c r="F2650" s="146" t="str">
        <f t="shared" si="253"/>
        <v/>
      </c>
      <c r="G2650" s="146" t="str">
        <f t="shared" si="254"/>
        <v/>
      </c>
      <c r="H2650" s="150" t="str">
        <f t="shared" si="249"/>
        <v/>
      </c>
      <c r="I2650" s="432"/>
      <c r="S2650" s="146" t="str">
        <f t="shared" si="250"/>
        <v/>
      </c>
    </row>
    <row r="2651" spans="1:19" x14ac:dyDescent="0.45">
      <c r="A2651" s="144" t="str">
        <f t="shared" si="251"/>
        <v/>
      </c>
      <c r="B2651" s="143" t="str">
        <f t="shared" si="252"/>
        <v/>
      </c>
      <c r="C2651" s="143" t="str">
        <f>IF(A2651="","",IF(COUNTIF($B$2:B2650,B2651)&gt;0,"⚠ DUPLICATE","OK"))</f>
        <v/>
      </c>
      <c r="D2651" s="146" t="str">
        <f>IF($A2651="","",IF(ISNA(_xlfn.XLOOKUP(TRIM($A2651),MASTER_Workers!$B$2:$B$474,MASTER_Workers!$B$2:$B$600)),"Master Missing","OK"))</f>
        <v/>
      </c>
      <c r="E2651" s="146" t="str">
        <f>IF(A2651="","",IF(COUNTIF(Month_Engine!B:B,TRIM(J2651))&gt;0,"OK","Missing"))</f>
        <v/>
      </c>
      <c r="F2651" s="146" t="str">
        <f t="shared" si="253"/>
        <v/>
      </c>
      <c r="G2651" s="146" t="str">
        <f t="shared" si="254"/>
        <v/>
      </c>
      <c r="H2651" s="150" t="str">
        <f t="shared" si="249"/>
        <v/>
      </c>
      <c r="I2651" s="432"/>
      <c r="S2651" s="146" t="str">
        <f t="shared" si="250"/>
        <v/>
      </c>
    </row>
    <row r="2652" spans="1:19" x14ac:dyDescent="0.45">
      <c r="A2652" s="144" t="str">
        <f t="shared" si="251"/>
        <v/>
      </c>
      <c r="B2652" s="143" t="str">
        <f t="shared" si="252"/>
        <v/>
      </c>
      <c r="C2652" s="143" t="str">
        <f>IF(A2652="","",IF(COUNTIF($B$2:B2651,B2652)&gt;0,"⚠ DUPLICATE","OK"))</f>
        <v/>
      </c>
      <c r="D2652" s="146" t="str">
        <f>IF($A2652="","",IF(ISNA(_xlfn.XLOOKUP(TRIM($A2652),MASTER_Workers!$B$2:$B$474,MASTER_Workers!$B$2:$B$600)),"Master Missing","OK"))</f>
        <v/>
      </c>
      <c r="E2652" s="146" t="str">
        <f>IF(A2652="","",IF(COUNTIF(Month_Engine!B:B,TRIM(J2652))&gt;0,"OK","Missing"))</f>
        <v/>
      </c>
      <c r="F2652" s="146" t="str">
        <f t="shared" si="253"/>
        <v/>
      </c>
      <c r="G2652" s="146" t="str">
        <f t="shared" si="254"/>
        <v/>
      </c>
      <c r="H2652" s="150" t="str">
        <f t="shared" si="249"/>
        <v/>
      </c>
      <c r="I2652" s="432"/>
      <c r="S2652" s="146" t="str">
        <f t="shared" si="250"/>
        <v/>
      </c>
    </row>
    <row r="2653" spans="1:19" x14ac:dyDescent="0.45">
      <c r="A2653" s="144" t="str">
        <f t="shared" si="251"/>
        <v/>
      </c>
      <c r="B2653" s="143" t="str">
        <f t="shared" si="252"/>
        <v/>
      </c>
      <c r="C2653" s="143" t="str">
        <f>IF(A2653="","",IF(COUNTIF($B$2:B2652,B2653)&gt;0,"⚠ DUPLICATE","OK"))</f>
        <v/>
      </c>
      <c r="D2653" s="146" t="str">
        <f>IF($A2653="","",IF(ISNA(_xlfn.XLOOKUP(TRIM($A2653),MASTER_Workers!$B$2:$B$474,MASTER_Workers!$B$2:$B$600)),"Master Missing","OK"))</f>
        <v/>
      </c>
      <c r="E2653" s="146" t="str">
        <f>IF(A2653="","",IF(COUNTIF(Month_Engine!B:B,TRIM(J2653))&gt;0,"OK","Missing"))</f>
        <v/>
      </c>
      <c r="F2653" s="146" t="str">
        <f t="shared" si="253"/>
        <v/>
      </c>
      <c r="G2653" s="146" t="str">
        <f t="shared" si="254"/>
        <v/>
      </c>
      <c r="H2653" s="150" t="str">
        <f t="shared" si="249"/>
        <v/>
      </c>
      <c r="I2653" s="432"/>
      <c r="S2653" s="146" t="str">
        <f t="shared" si="250"/>
        <v/>
      </c>
    </row>
    <row r="2654" spans="1:19" x14ac:dyDescent="0.45">
      <c r="A2654" s="144" t="str">
        <f t="shared" si="251"/>
        <v/>
      </c>
      <c r="B2654" s="143" t="str">
        <f t="shared" si="252"/>
        <v/>
      </c>
      <c r="C2654" s="143" t="str">
        <f>IF(A2654="","",IF(COUNTIF($B$2:B2653,B2654)&gt;0,"⚠ DUPLICATE","OK"))</f>
        <v/>
      </c>
      <c r="D2654" s="146" t="str">
        <f>IF($A2654="","",IF(ISNA(_xlfn.XLOOKUP(TRIM($A2654),MASTER_Workers!$B$2:$B$474,MASTER_Workers!$B$2:$B$600)),"Master Missing","OK"))</f>
        <v/>
      </c>
      <c r="E2654" s="146" t="str">
        <f>IF(A2654="","",IF(COUNTIF(Month_Engine!B:B,TRIM(J2654))&gt;0,"OK","Missing"))</f>
        <v/>
      </c>
      <c r="F2654" s="146" t="str">
        <f t="shared" si="253"/>
        <v/>
      </c>
      <c r="G2654" s="146" t="str">
        <f t="shared" si="254"/>
        <v/>
      </c>
      <c r="H2654" s="150" t="str">
        <f t="shared" si="249"/>
        <v/>
      </c>
      <c r="I2654" s="432"/>
      <c r="S2654" s="146" t="str">
        <f t="shared" si="250"/>
        <v/>
      </c>
    </row>
    <row r="2655" spans="1:19" x14ac:dyDescent="0.45">
      <c r="A2655" s="144" t="str">
        <f t="shared" si="251"/>
        <v/>
      </c>
      <c r="B2655" s="143" t="str">
        <f t="shared" si="252"/>
        <v/>
      </c>
      <c r="C2655" s="143" t="str">
        <f>IF(A2655="","",IF(COUNTIF($B$2:B2654,B2655)&gt;0,"⚠ DUPLICATE","OK"))</f>
        <v/>
      </c>
      <c r="D2655" s="146" t="str">
        <f>IF($A2655="","",IF(ISNA(_xlfn.XLOOKUP(TRIM($A2655),MASTER_Workers!$B$2:$B$474,MASTER_Workers!$B$2:$B$600)),"Master Missing","OK"))</f>
        <v/>
      </c>
      <c r="E2655" s="146" t="str">
        <f>IF(A2655="","",IF(COUNTIF(Month_Engine!B:B,TRIM(J2655))&gt;0,"OK","Missing"))</f>
        <v/>
      </c>
      <c r="F2655" s="146" t="str">
        <f t="shared" si="253"/>
        <v/>
      </c>
      <c r="G2655" s="146" t="str">
        <f t="shared" si="254"/>
        <v/>
      </c>
      <c r="H2655" s="150" t="str">
        <f t="shared" si="249"/>
        <v/>
      </c>
      <c r="I2655" s="432"/>
      <c r="S2655" s="146" t="str">
        <f t="shared" si="250"/>
        <v/>
      </c>
    </row>
    <row r="2656" spans="1:19" x14ac:dyDescent="0.45">
      <c r="A2656" s="144" t="str">
        <f t="shared" si="251"/>
        <v/>
      </c>
      <c r="B2656" s="143" t="str">
        <f t="shared" si="252"/>
        <v/>
      </c>
      <c r="C2656" s="143" t="str">
        <f>IF(A2656="","",IF(COUNTIF($B$2:B2655,B2656)&gt;0,"⚠ DUPLICATE","OK"))</f>
        <v/>
      </c>
      <c r="D2656" s="146" t="str">
        <f>IF($A2656="","",IF(ISNA(_xlfn.XLOOKUP(TRIM($A2656),MASTER_Workers!$B$2:$B$474,MASTER_Workers!$B$2:$B$600)),"Master Missing","OK"))</f>
        <v/>
      </c>
      <c r="E2656" s="146" t="str">
        <f>IF(A2656="","",IF(COUNTIF(Month_Engine!B:B,TRIM(J2656))&gt;0,"OK","Missing"))</f>
        <v/>
      </c>
      <c r="F2656" s="146" t="str">
        <f t="shared" si="253"/>
        <v/>
      </c>
      <c r="G2656" s="146" t="str">
        <f t="shared" si="254"/>
        <v/>
      </c>
      <c r="H2656" s="150" t="str">
        <f t="shared" si="249"/>
        <v/>
      </c>
      <c r="I2656" s="432"/>
      <c r="S2656" s="146" t="str">
        <f t="shared" si="250"/>
        <v/>
      </c>
    </row>
    <row r="2657" spans="1:19" x14ac:dyDescent="0.45">
      <c r="A2657" s="144" t="str">
        <f t="shared" si="251"/>
        <v/>
      </c>
      <c r="B2657" s="143" t="str">
        <f t="shared" si="252"/>
        <v/>
      </c>
      <c r="C2657" s="143" t="str">
        <f>IF(A2657="","",IF(COUNTIF($B$2:B2656,B2657)&gt;0,"⚠ DUPLICATE","OK"))</f>
        <v/>
      </c>
      <c r="D2657" s="146" t="str">
        <f>IF($A2657="","",IF(ISNA(_xlfn.XLOOKUP(TRIM($A2657),MASTER_Workers!$B$2:$B$474,MASTER_Workers!$B$2:$B$600)),"Master Missing","OK"))</f>
        <v/>
      </c>
      <c r="E2657" s="146" t="str">
        <f>IF(A2657="","",IF(COUNTIF(Month_Engine!B:B,TRIM(J2657))&gt;0,"OK","Missing"))</f>
        <v/>
      </c>
      <c r="F2657" s="146" t="str">
        <f t="shared" si="253"/>
        <v/>
      </c>
      <c r="G2657" s="146" t="str">
        <f t="shared" si="254"/>
        <v/>
      </c>
      <c r="H2657" s="150" t="str">
        <f t="shared" si="249"/>
        <v/>
      </c>
      <c r="I2657" s="432"/>
      <c r="S2657" s="146" t="str">
        <f t="shared" si="250"/>
        <v/>
      </c>
    </row>
    <row r="2658" spans="1:19" x14ac:dyDescent="0.45">
      <c r="A2658" s="144" t="str">
        <f t="shared" si="251"/>
        <v/>
      </c>
      <c r="B2658" s="143" t="str">
        <f t="shared" si="252"/>
        <v/>
      </c>
      <c r="C2658" s="143" t="str">
        <f>IF(A2658="","",IF(COUNTIF($B$2:B2657,B2658)&gt;0,"⚠ DUPLICATE","OK"))</f>
        <v/>
      </c>
      <c r="D2658" s="146" t="str">
        <f>IF($A2658="","",IF(ISNA(_xlfn.XLOOKUP(TRIM($A2658),MASTER_Workers!$B$2:$B$474,MASTER_Workers!$B$2:$B$600)),"Master Missing","OK"))</f>
        <v/>
      </c>
      <c r="E2658" s="146" t="str">
        <f>IF(A2658="","",IF(COUNTIF(Month_Engine!B:B,TRIM(J2658))&gt;0,"OK","Missing"))</f>
        <v/>
      </c>
      <c r="F2658" s="146" t="str">
        <f t="shared" si="253"/>
        <v/>
      </c>
      <c r="G2658" s="146" t="str">
        <f t="shared" si="254"/>
        <v/>
      </c>
      <c r="H2658" s="150" t="str">
        <f t="shared" si="249"/>
        <v/>
      </c>
      <c r="I2658" s="432"/>
      <c r="S2658" s="146" t="str">
        <f t="shared" si="250"/>
        <v/>
      </c>
    </row>
    <row r="2659" spans="1:19" x14ac:dyDescent="0.45">
      <c r="A2659" s="144" t="str">
        <f t="shared" si="251"/>
        <v/>
      </c>
      <c r="B2659" s="143" t="str">
        <f t="shared" si="252"/>
        <v/>
      </c>
      <c r="C2659" s="143" t="str">
        <f>IF(A2659="","",IF(COUNTIF($B$2:B2658,B2659)&gt;0,"⚠ DUPLICATE","OK"))</f>
        <v/>
      </c>
      <c r="D2659" s="146" t="str">
        <f>IF($A2659="","",IF(ISNA(_xlfn.XLOOKUP(TRIM($A2659),MASTER_Workers!$B$2:$B$474,MASTER_Workers!$B$2:$B$600)),"Master Missing","OK"))</f>
        <v/>
      </c>
      <c r="E2659" s="146" t="str">
        <f>IF(A2659="","",IF(COUNTIF(Month_Engine!B:B,TRIM(J2659))&gt;0,"OK","Missing"))</f>
        <v/>
      </c>
      <c r="F2659" s="146" t="str">
        <f t="shared" si="253"/>
        <v/>
      </c>
      <c r="G2659" s="146" t="str">
        <f t="shared" si="254"/>
        <v/>
      </c>
      <c r="H2659" s="150" t="str">
        <f t="shared" si="249"/>
        <v/>
      </c>
      <c r="I2659" s="432"/>
      <c r="S2659" s="146" t="str">
        <f t="shared" si="250"/>
        <v/>
      </c>
    </row>
    <row r="2660" spans="1:19" x14ac:dyDescent="0.45">
      <c r="A2660" s="144" t="str">
        <f t="shared" si="251"/>
        <v/>
      </c>
      <c r="B2660" s="143" t="str">
        <f t="shared" si="252"/>
        <v/>
      </c>
      <c r="C2660" s="143" t="str">
        <f>IF(A2660="","",IF(COUNTIF($B$2:B2659,B2660)&gt;0,"⚠ DUPLICATE","OK"))</f>
        <v/>
      </c>
      <c r="D2660" s="146" t="str">
        <f>IF($A2660="","",IF(ISNA(_xlfn.XLOOKUP(TRIM($A2660),MASTER_Workers!$B$2:$B$474,MASTER_Workers!$B$2:$B$600)),"Master Missing","OK"))</f>
        <v/>
      </c>
      <c r="E2660" s="146" t="str">
        <f>IF(A2660="","",IF(COUNTIF(Month_Engine!B:B,TRIM(J2660))&gt;0,"OK","Missing"))</f>
        <v/>
      </c>
      <c r="F2660" s="146" t="str">
        <f t="shared" si="253"/>
        <v/>
      </c>
      <c r="G2660" s="146" t="str">
        <f t="shared" si="254"/>
        <v/>
      </c>
      <c r="H2660" s="150" t="str">
        <f t="shared" si="249"/>
        <v/>
      </c>
      <c r="I2660" s="432"/>
      <c r="S2660" s="146" t="str">
        <f t="shared" si="250"/>
        <v/>
      </c>
    </row>
    <row r="2661" spans="1:19" x14ac:dyDescent="0.45">
      <c r="A2661" s="144" t="str">
        <f t="shared" si="251"/>
        <v/>
      </c>
      <c r="B2661" s="143" t="str">
        <f t="shared" si="252"/>
        <v/>
      </c>
      <c r="C2661" s="143" t="str">
        <f>IF(A2661="","",IF(COUNTIF($B$2:B2660,B2661)&gt;0,"⚠ DUPLICATE","OK"))</f>
        <v/>
      </c>
      <c r="D2661" s="146" t="str">
        <f>IF($A2661="","",IF(ISNA(_xlfn.XLOOKUP(TRIM($A2661),MASTER_Workers!$B$2:$B$474,MASTER_Workers!$B$2:$B$600)),"Master Missing","OK"))</f>
        <v/>
      </c>
      <c r="E2661" s="146" t="str">
        <f>IF(A2661="","",IF(COUNTIF(Month_Engine!B:B,TRIM(J2661))&gt;0,"OK","Missing"))</f>
        <v/>
      </c>
      <c r="F2661" s="146" t="str">
        <f t="shared" si="253"/>
        <v/>
      </c>
      <c r="G2661" s="146" t="str">
        <f t="shared" si="254"/>
        <v/>
      </c>
      <c r="H2661" s="150" t="str">
        <f t="shared" si="249"/>
        <v/>
      </c>
      <c r="I2661" s="432"/>
      <c r="S2661" s="146" t="str">
        <f t="shared" si="250"/>
        <v/>
      </c>
    </row>
    <row r="2662" spans="1:19" x14ac:dyDescent="0.45">
      <c r="A2662" s="144" t="str">
        <f t="shared" si="251"/>
        <v/>
      </c>
      <c r="B2662" s="143" t="str">
        <f t="shared" si="252"/>
        <v/>
      </c>
      <c r="C2662" s="143" t="str">
        <f>IF(A2662="","",IF(COUNTIF($B$2:B2661,B2662)&gt;0,"⚠ DUPLICATE","OK"))</f>
        <v/>
      </c>
      <c r="D2662" s="146" t="str">
        <f>IF($A2662="","",IF(ISNA(_xlfn.XLOOKUP(TRIM($A2662),MASTER_Workers!$B$2:$B$474,MASTER_Workers!$B$2:$B$600)),"Master Missing","OK"))</f>
        <v/>
      </c>
      <c r="E2662" s="146" t="str">
        <f>IF(A2662="","",IF(COUNTIF(Month_Engine!B:B,TRIM(J2662))&gt;0,"OK","Missing"))</f>
        <v/>
      </c>
      <c r="F2662" s="146" t="str">
        <f t="shared" si="253"/>
        <v/>
      </c>
      <c r="G2662" s="146" t="str">
        <f t="shared" si="254"/>
        <v/>
      </c>
      <c r="H2662" s="150" t="str">
        <f t="shared" si="249"/>
        <v/>
      </c>
      <c r="I2662" s="432"/>
      <c r="S2662" s="146" t="str">
        <f t="shared" si="250"/>
        <v/>
      </c>
    </row>
    <row r="2663" spans="1:19" x14ac:dyDescent="0.45">
      <c r="A2663" s="144" t="str">
        <f t="shared" si="251"/>
        <v/>
      </c>
      <c r="B2663" s="143" t="str">
        <f t="shared" si="252"/>
        <v/>
      </c>
      <c r="C2663" s="143" t="str">
        <f>IF(A2663="","",IF(COUNTIF($B$2:B2662,B2663)&gt;0,"⚠ DUPLICATE","OK"))</f>
        <v/>
      </c>
      <c r="D2663" s="146" t="str">
        <f>IF($A2663="","",IF(ISNA(_xlfn.XLOOKUP(TRIM($A2663),MASTER_Workers!$B$2:$B$474,MASTER_Workers!$B$2:$B$600)),"Master Missing","OK"))</f>
        <v/>
      </c>
      <c r="E2663" s="146" t="str">
        <f>IF(A2663="","",IF(COUNTIF(Month_Engine!B:B,TRIM(J2663))&gt;0,"OK","Missing"))</f>
        <v/>
      </c>
      <c r="F2663" s="146" t="str">
        <f t="shared" si="253"/>
        <v/>
      </c>
      <c r="G2663" s="146" t="str">
        <f t="shared" si="254"/>
        <v/>
      </c>
      <c r="H2663" s="150" t="str">
        <f t="shared" si="249"/>
        <v/>
      </c>
      <c r="I2663" s="432"/>
      <c r="S2663" s="146" t="str">
        <f t="shared" si="250"/>
        <v/>
      </c>
    </row>
    <row r="2664" spans="1:19" x14ac:dyDescent="0.45">
      <c r="A2664" s="144" t="str">
        <f t="shared" si="251"/>
        <v/>
      </c>
      <c r="B2664" s="143" t="str">
        <f t="shared" si="252"/>
        <v/>
      </c>
      <c r="C2664" s="143" t="str">
        <f>IF(A2664="","",IF(COUNTIF($B$2:B2663,B2664)&gt;0,"⚠ DUPLICATE","OK"))</f>
        <v/>
      </c>
      <c r="D2664" s="146" t="str">
        <f>IF($A2664="","",IF(ISNA(_xlfn.XLOOKUP(TRIM($A2664),MASTER_Workers!$B$2:$B$474,MASTER_Workers!$B$2:$B$600)),"Master Missing","OK"))</f>
        <v/>
      </c>
      <c r="E2664" s="146" t="str">
        <f>IF(A2664="","",IF(COUNTIF(Month_Engine!B:B,TRIM(J2664))&gt;0,"OK","Missing"))</f>
        <v/>
      </c>
      <c r="F2664" s="146" t="str">
        <f t="shared" si="253"/>
        <v/>
      </c>
      <c r="G2664" s="146" t="str">
        <f t="shared" si="254"/>
        <v/>
      </c>
      <c r="H2664" s="150" t="str">
        <f t="shared" si="249"/>
        <v/>
      </c>
      <c r="I2664" s="432"/>
      <c r="S2664" s="146" t="str">
        <f t="shared" si="250"/>
        <v/>
      </c>
    </row>
    <row r="2665" spans="1:19" x14ac:dyDescent="0.45">
      <c r="A2665" s="144" t="str">
        <f t="shared" si="251"/>
        <v/>
      </c>
      <c r="B2665" s="143" t="str">
        <f t="shared" si="252"/>
        <v/>
      </c>
      <c r="C2665" s="143" t="str">
        <f>IF(A2665="","",IF(COUNTIF($B$2:B2664,B2665)&gt;0,"⚠ DUPLICATE","OK"))</f>
        <v/>
      </c>
      <c r="D2665" s="146" t="str">
        <f>IF($A2665="","",IF(ISNA(_xlfn.XLOOKUP(TRIM($A2665),MASTER_Workers!$B$2:$B$474,MASTER_Workers!$B$2:$B$600)),"Master Missing","OK"))</f>
        <v/>
      </c>
      <c r="E2665" s="146" t="str">
        <f>IF(A2665="","",IF(COUNTIF(Month_Engine!B:B,TRIM(J2665))&gt;0,"OK","Missing"))</f>
        <v/>
      </c>
      <c r="F2665" s="146" t="str">
        <f t="shared" si="253"/>
        <v/>
      </c>
      <c r="G2665" s="146" t="str">
        <f t="shared" si="254"/>
        <v/>
      </c>
      <c r="H2665" s="150" t="str">
        <f t="shared" si="249"/>
        <v/>
      </c>
      <c r="I2665" s="432"/>
      <c r="S2665" s="146" t="str">
        <f t="shared" si="250"/>
        <v/>
      </c>
    </row>
    <row r="2666" spans="1:19" x14ac:dyDescent="0.45">
      <c r="A2666" s="144" t="str">
        <f t="shared" si="251"/>
        <v/>
      </c>
      <c r="B2666" s="143" t="str">
        <f t="shared" si="252"/>
        <v/>
      </c>
      <c r="C2666" s="143" t="str">
        <f>IF(A2666="","",IF(COUNTIF($B$2:B2665,B2666)&gt;0,"⚠ DUPLICATE","OK"))</f>
        <v/>
      </c>
      <c r="D2666" s="146" t="str">
        <f>IF($A2666="","",IF(ISNA(_xlfn.XLOOKUP(TRIM($A2666),MASTER_Workers!$B$2:$B$474,MASTER_Workers!$B$2:$B$600)),"Master Missing","OK"))</f>
        <v/>
      </c>
      <c r="E2666" s="146" t="str">
        <f>IF(A2666="","",IF(COUNTIF(Month_Engine!B:B,TRIM(J2666))&gt;0,"OK","Missing"))</f>
        <v/>
      </c>
      <c r="F2666" s="146" t="str">
        <f t="shared" si="253"/>
        <v/>
      </c>
      <c r="G2666" s="146" t="str">
        <f t="shared" si="254"/>
        <v/>
      </c>
      <c r="H2666" s="150" t="str">
        <f t="shared" si="249"/>
        <v/>
      </c>
      <c r="I2666" s="432"/>
      <c r="S2666" s="146" t="str">
        <f t="shared" si="250"/>
        <v/>
      </c>
    </row>
    <row r="2667" spans="1:19" x14ac:dyDescent="0.45">
      <c r="A2667" s="144" t="str">
        <f t="shared" si="251"/>
        <v/>
      </c>
      <c r="B2667" s="143" t="str">
        <f t="shared" si="252"/>
        <v/>
      </c>
      <c r="C2667" s="143" t="str">
        <f>IF(A2667="","",IF(COUNTIF($B$2:B2666,B2667)&gt;0,"⚠ DUPLICATE","OK"))</f>
        <v/>
      </c>
      <c r="D2667" s="146" t="str">
        <f>IF($A2667="","",IF(ISNA(_xlfn.XLOOKUP(TRIM($A2667),MASTER_Workers!$B$2:$B$474,MASTER_Workers!$B$2:$B$600)),"Master Missing","OK"))</f>
        <v/>
      </c>
      <c r="E2667" s="146" t="str">
        <f>IF(A2667="","",IF(COUNTIF(Month_Engine!B:B,TRIM(J2667))&gt;0,"OK","Missing"))</f>
        <v/>
      </c>
      <c r="F2667" s="146" t="str">
        <f t="shared" si="253"/>
        <v/>
      </c>
      <c r="G2667" s="146" t="str">
        <f t="shared" si="254"/>
        <v/>
      </c>
      <c r="H2667" s="150" t="str">
        <f t="shared" si="249"/>
        <v/>
      </c>
      <c r="I2667" s="432"/>
      <c r="S2667" s="146" t="str">
        <f t="shared" si="250"/>
        <v/>
      </c>
    </row>
    <row r="2668" spans="1:19" x14ac:dyDescent="0.45">
      <c r="A2668" s="144" t="str">
        <f t="shared" si="251"/>
        <v/>
      </c>
      <c r="B2668" s="143" t="str">
        <f t="shared" si="252"/>
        <v/>
      </c>
      <c r="C2668" s="143" t="str">
        <f>IF(A2668="","",IF(COUNTIF($B$2:B2667,B2668)&gt;0,"⚠ DUPLICATE","OK"))</f>
        <v/>
      </c>
      <c r="D2668" s="146" t="str">
        <f>IF($A2668="","",IF(ISNA(_xlfn.XLOOKUP(TRIM($A2668),MASTER_Workers!$B$2:$B$474,MASTER_Workers!$B$2:$B$600)),"Master Missing","OK"))</f>
        <v/>
      </c>
      <c r="E2668" s="146" t="str">
        <f>IF(A2668="","",IF(COUNTIF(Month_Engine!B:B,TRIM(J2668))&gt;0,"OK","Missing"))</f>
        <v/>
      </c>
      <c r="F2668" s="146" t="str">
        <f t="shared" si="253"/>
        <v/>
      </c>
      <c r="G2668" s="146" t="str">
        <f t="shared" si="254"/>
        <v/>
      </c>
      <c r="H2668" s="150" t="str">
        <f t="shared" si="249"/>
        <v/>
      </c>
      <c r="I2668" s="432"/>
      <c r="S2668" s="146" t="str">
        <f t="shared" si="250"/>
        <v/>
      </c>
    </row>
    <row r="2669" spans="1:19" x14ac:dyDescent="0.45">
      <c r="A2669" s="144" t="str">
        <f t="shared" si="251"/>
        <v/>
      </c>
      <c r="B2669" s="143" t="str">
        <f t="shared" si="252"/>
        <v/>
      </c>
      <c r="C2669" s="143" t="str">
        <f>IF(A2669="","",IF(COUNTIF($B$2:B2668,B2669)&gt;0,"⚠ DUPLICATE","OK"))</f>
        <v/>
      </c>
      <c r="D2669" s="146" t="str">
        <f>IF($A2669="","",IF(ISNA(_xlfn.XLOOKUP(TRIM($A2669),MASTER_Workers!$B$2:$B$474,MASTER_Workers!$B$2:$B$600)),"Master Missing","OK"))</f>
        <v/>
      </c>
      <c r="E2669" s="146" t="str">
        <f>IF(A2669="","",IF(COUNTIF(Month_Engine!B:B,TRIM(J2669))&gt;0,"OK","Missing"))</f>
        <v/>
      </c>
      <c r="F2669" s="146" t="str">
        <f t="shared" si="253"/>
        <v/>
      </c>
      <c r="G2669" s="146" t="str">
        <f t="shared" si="254"/>
        <v/>
      </c>
      <c r="H2669" s="150" t="str">
        <f t="shared" si="249"/>
        <v/>
      </c>
      <c r="I2669" s="432"/>
      <c r="S2669" s="146" t="str">
        <f t="shared" si="250"/>
        <v/>
      </c>
    </row>
    <row r="2670" spans="1:19" x14ac:dyDescent="0.45">
      <c r="A2670" s="144" t="str">
        <f t="shared" si="251"/>
        <v/>
      </c>
      <c r="B2670" s="143" t="str">
        <f t="shared" si="252"/>
        <v/>
      </c>
      <c r="C2670" s="143" t="str">
        <f>IF(A2670="","",IF(COUNTIF($B$2:B2669,B2670)&gt;0,"⚠ DUPLICATE","OK"))</f>
        <v/>
      </c>
      <c r="D2670" s="146" t="str">
        <f>IF($A2670="","",IF(ISNA(_xlfn.XLOOKUP(TRIM($A2670),MASTER_Workers!$B$2:$B$474,MASTER_Workers!$B$2:$B$600)),"Master Missing","OK"))</f>
        <v/>
      </c>
      <c r="E2670" s="146" t="str">
        <f>IF(A2670="","",IF(COUNTIF(Month_Engine!B:B,TRIM(J2670))&gt;0,"OK","Missing"))</f>
        <v/>
      </c>
      <c r="F2670" s="146" t="str">
        <f t="shared" si="253"/>
        <v/>
      </c>
      <c r="G2670" s="146" t="str">
        <f t="shared" si="254"/>
        <v/>
      </c>
      <c r="H2670" s="150" t="str">
        <f t="shared" si="249"/>
        <v/>
      </c>
      <c r="I2670" s="432"/>
      <c r="S2670" s="146" t="str">
        <f t="shared" si="250"/>
        <v/>
      </c>
    </row>
    <row r="2671" spans="1:19" x14ac:dyDescent="0.45">
      <c r="A2671" s="144" t="str">
        <f t="shared" si="251"/>
        <v/>
      </c>
      <c r="B2671" s="143" t="str">
        <f t="shared" si="252"/>
        <v/>
      </c>
      <c r="C2671" s="143" t="str">
        <f>IF(A2671="","",IF(COUNTIF($B$2:B2670,B2671)&gt;0,"⚠ DUPLICATE","OK"))</f>
        <v/>
      </c>
      <c r="D2671" s="146" t="str">
        <f>IF($A2671="","",IF(ISNA(_xlfn.XLOOKUP(TRIM($A2671),MASTER_Workers!$B$2:$B$474,MASTER_Workers!$B$2:$B$600)),"Master Missing","OK"))</f>
        <v/>
      </c>
      <c r="E2671" s="146" t="str">
        <f>IF(A2671="","",IF(COUNTIF(Month_Engine!B:B,TRIM(J2671))&gt;0,"OK","Missing"))</f>
        <v/>
      </c>
      <c r="F2671" s="146" t="str">
        <f t="shared" si="253"/>
        <v/>
      </c>
      <c r="G2671" s="146" t="str">
        <f t="shared" si="254"/>
        <v/>
      </c>
      <c r="H2671" s="150" t="str">
        <f t="shared" si="249"/>
        <v/>
      </c>
      <c r="I2671" s="432"/>
      <c r="S2671" s="146" t="str">
        <f t="shared" si="250"/>
        <v/>
      </c>
    </row>
    <row r="2672" spans="1:19" x14ac:dyDescent="0.45">
      <c r="A2672" s="144" t="str">
        <f t="shared" si="251"/>
        <v/>
      </c>
      <c r="B2672" s="143" t="str">
        <f t="shared" si="252"/>
        <v/>
      </c>
      <c r="C2672" s="143" t="str">
        <f>IF(A2672="","",IF(COUNTIF($B$2:B2671,B2672)&gt;0,"⚠ DUPLICATE","OK"))</f>
        <v/>
      </c>
      <c r="D2672" s="146" t="str">
        <f>IF($A2672="","",IF(ISNA(_xlfn.XLOOKUP(TRIM($A2672),MASTER_Workers!$B$2:$B$474,MASTER_Workers!$B$2:$B$600)),"Master Missing","OK"))</f>
        <v/>
      </c>
      <c r="E2672" s="146" t="str">
        <f>IF(A2672="","",IF(COUNTIF(Month_Engine!B:B,TRIM(J2672))&gt;0,"OK","Missing"))</f>
        <v/>
      </c>
      <c r="F2672" s="146" t="str">
        <f t="shared" si="253"/>
        <v/>
      </c>
      <c r="G2672" s="146" t="str">
        <f t="shared" si="254"/>
        <v/>
      </c>
      <c r="H2672" s="150" t="str">
        <f t="shared" si="249"/>
        <v/>
      </c>
      <c r="I2672" s="432"/>
      <c r="S2672" s="146" t="str">
        <f t="shared" si="250"/>
        <v/>
      </c>
    </row>
    <row r="2673" spans="1:19" x14ac:dyDescent="0.45">
      <c r="A2673" s="144" t="str">
        <f t="shared" si="251"/>
        <v/>
      </c>
      <c r="B2673" s="143" t="str">
        <f t="shared" si="252"/>
        <v/>
      </c>
      <c r="C2673" s="143" t="str">
        <f>IF(A2673="","",IF(COUNTIF($B$2:B2672,B2673)&gt;0,"⚠ DUPLICATE","OK"))</f>
        <v/>
      </c>
      <c r="D2673" s="146" t="str">
        <f>IF($A2673="","",IF(ISNA(_xlfn.XLOOKUP(TRIM($A2673),MASTER_Workers!$B$2:$B$474,MASTER_Workers!$B$2:$B$600)),"Master Missing","OK"))</f>
        <v/>
      </c>
      <c r="E2673" s="146" t="str">
        <f>IF(A2673="","",IF(COUNTIF(Month_Engine!B:B,TRIM(J2673))&gt;0,"OK","Missing"))</f>
        <v/>
      </c>
      <c r="F2673" s="146" t="str">
        <f t="shared" si="253"/>
        <v/>
      </c>
      <c r="G2673" s="146" t="str">
        <f t="shared" si="254"/>
        <v/>
      </c>
      <c r="H2673" s="150" t="str">
        <f t="shared" si="249"/>
        <v/>
      </c>
      <c r="I2673" s="432"/>
      <c r="S2673" s="146" t="str">
        <f t="shared" si="250"/>
        <v/>
      </c>
    </row>
    <row r="2674" spans="1:19" x14ac:dyDescent="0.45">
      <c r="A2674" s="144" t="str">
        <f t="shared" si="251"/>
        <v/>
      </c>
      <c r="B2674" s="143" t="str">
        <f t="shared" si="252"/>
        <v/>
      </c>
      <c r="C2674" s="143" t="str">
        <f>IF(A2674="","",IF(COUNTIF($B$2:B2673,B2674)&gt;0,"⚠ DUPLICATE","OK"))</f>
        <v/>
      </c>
      <c r="D2674" s="146" t="str">
        <f>IF($A2674="","",IF(ISNA(_xlfn.XLOOKUP(TRIM($A2674),MASTER_Workers!$B$2:$B$474,MASTER_Workers!$B$2:$B$600)),"Master Missing","OK"))</f>
        <v/>
      </c>
      <c r="E2674" s="146" t="str">
        <f>IF(A2674="","",IF(COUNTIF(Month_Engine!B:B,TRIM(J2674))&gt;0,"OK","Missing"))</f>
        <v/>
      </c>
      <c r="F2674" s="146" t="str">
        <f t="shared" si="253"/>
        <v/>
      </c>
      <c r="G2674" s="146" t="str">
        <f t="shared" si="254"/>
        <v/>
      </c>
      <c r="H2674" s="150" t="str">
        <f t="shared" si="249"/>
        <v/>
      </c>
      <c r="I2674" s="432"/>
      <c r="S2674" s="146" t="str">
        <f t="shared" si="250"/>
        <v/>
      </c>
    </row>
    <row r="2675" spans="1:19" x14ac:dyDescent="0.45">
      <c r="A2675" s="144" t="str">
        <f t="shared" si="251"/>
        <v/>
      </c>
      <c r="B2675" s="143" t="str">
        <f t="shared" si="252"/>
        <v/>
      </c>
      <c r="C2675" s="143" t="str">
        <f>IF(A2675="","",IF(COUNTIF($B$2:B2674,B2675)&gt;0,"⚠ DUPLICATE","OK"))</f>
        <v/>
      </c>
      <c r="D2675" s="146" t="str">
        <f>IF($A2675="","",IF(ISNA(_xlfn.XLOOKUP(TRIM($A2675),MASTER_Workers!$B$2:$B$474,MASTER_Workers!$B$2:$B$600)),"Master Missing","OK"))</f>
        <v/>
      </c>
      <c r="E2675" s="146" t="str">
        <f>IF(A2675="","",IF(COUNTIF(Month_Engine!B:B,TRIM(J2675))&gt;0,"OK","Missing"))</f>
        <v/>
      </c>
      <c r="F2675" s="146" t="str">
        <f t="shared" si="253"/>
        <v/>
      </c>
      <c r="G2675" s="146" t="str">
        <f t="shared" si="254"/>
        <v/>
      </c>
      <c r="H2675" s="150" t="str">
        <f t="shared" si="249"/>
        <v/>
      </c>
      <c r="I2675" s="432"/>
      <c r="S2675" s="146" t="str">
        <f t="shared" si="250"/>
        <v/>
      </c>
    </row>
    <row r="2676" spans="1:19" x14ac:dyDescent="0.45">
      <c r="A2676" s="144" t="str">
        <f t="shared" si="251"/>
        <v/>
      </c>
      <c r="B2676" s="143" t="str">
        <f t="shared" si="252"/>
        <v/>
      </c>
      <c r="C2676" s="143" t="str">
        <f>IF(A2676="","",IF(COUNTIF($B$2:B2675,B2676)&gt;0,"⚠ DUPLICATE","OK"))</f>
        <v/>
      </c>
      <c r="D2676" s="146" t="str">
        <f>IF($A2676="","",IF(ISNA(_xlfn.XLOOKUP(TRIM($A2676),MASTER_Workers!$B$2:$B$474,MASTER_Workers!$B$2:$B$600)),"Master Missing","OK"))</f>
        <v/>
      </c>
      <c r="E2676" s="146" t="str">
        <f>IF(A2676="","",IF(COUNTIF(Month_Engine!B:B,TRIM(J2676))&gt;0,"OK","Missing"))</f>
        <v/>
      </c>
      <c r="F2676" s="146" t="str">
        <f t="shared" si="253"/>
        <v/>
      </c>
      <c r="G2676" s="146" t="str">
        <f t="shared" si="254"/>
        <v/>
      </c>
      <c r="H2676" s="150" t="str">
        <f t="shared" si="249"/>
        <v/>
      </c>
      <c r="I2676" s="432"/>
      <c r="S2676" s="146" t="str">
        <f t="shared" si="250"/>
        <v/>
      </c>
    </row>
    <row r="2677" spans="1:19" x14ac:dyDescent="0.45">
      <c r="A2677" s="144" t="str">
        <f t="shared" si="251"/>
        <v/>
      </c>
      <c r="B2677" s="143" t="str">
        <f t="shared" si="252"/>
        <v/>
      </c>
      <c r="C2677" s="143" t="str">
        <f>IF(A2677="","",IF(COUNTIF($B$2:B2676,B2677)&gt;0,"⚠ DUPLICATE","OK"))</f>
        <v/>
      </c>
      <c r="D2677" s="146" t="str">
        <f>IF($A2677="","",IF(ISNA(_xlfn.XLOOKUP(TRIM($A2677),MASTER_Workers!$B$2:$B$474,MASTER_Workers!$B$2:$B$600)),"Master Missing","OK"))</f>
        <v/>
      </c>
      <c r="E2677" s="146" t="str">
        <f>IF(A2677="","",IF(COUNTIF(Month_Engine!B:B,TRIM(J2677))&gt;0,"OK","Missing"))</f>
        <v/>
      </c>
      <c r="F2677" s="146" t="str">
        <f t="shared" si="253"/>
        <v/>
      </c>
      <c r="G2677" s="146" t="str">
        <f t="shared" si="254"/>
        <v/>
      </c>
      <c r="H2677" s="150" t="str">
        <f t="shared" si="249"/>
        <v/>
      </c>
      <c r="I2677" s="432"/>
      <c r="S2677" s="146" t="str">
        <f t="shared" si="250"/>
        <v/>
      </c>
    </row>
    <row r="2678" spans="1:19" x14ac:dyDescent="0.45">
      <c r="A2678" s="144" t="str">
        <f t="shared" si="251"/>
        <v/>
      </c>
      <c r="B2678" s="143" t="str">
        <f t="shared" si="252"/>
        <v/>
      </c>
      <c r="C2678" s="143" t="str">
        <f>IF(A2678="","",IF(COUNTIF($B$2:B2677,B2678)&gt;0,"⚠ DUPLICATE","OK"))</f>
        <v/>
      </c>
      <c r="D2678" s="146" t="str">
        <f>IF($A2678="","",IF(ISNA(_xlfn.XLOOKUP(TRIM($A2678),MASTER_Workers!$B$2:$B$474,MASTER_Workers!$B$2:$B$600)),"Master Missing","OK"))</f>
        <v/>
      </c>
      <c r="E2678" s="146" t="str">
        <f>IF(A2678="","",IF(COUNTIF(Month_Engine!B:B,TRIM(J2678))&gt;0,"OK","Missing"))</f>
        <v/>
      </c>
      <c r="F2678" s="146" t="str">
        <f t="shared" si="253"/>
        <v/>
      </c>
      <c r="G2678" s="146" t="str">
        <f t="shared" si="254"/>
        <v/>
      </c>
      <c r="H2678" s="150" t="str">
        <f t="shared" si="249"/>
        <v/>
      </c>
      <c r="I2678" s="432"/>
      <c r="S2678" s="146" t="str">
        <f t="shared" si="250"/>
        <v/>
      </c>
    </row>
    <row r="2679" spans="1:19" x14ac:dyDescent="0.45">
      <c r="A2679" s="144" t="str">
        <f t="shared" si="251"/>
        <v/>
      </c>
      <c r="B2679" s="143" t="str">
        <f t="shared" si="252"/>
        <v/>
      </c>
      <c r="C2679" s="143" t="str">
        <f>IF(A2679="","",IF(COUNTIF($B$2:B2678,B2679)&gt;0,"⚠ DUPLICATE","OK"))</f>
        <v/>
      </c>
      <c r="D2679" s="146" t="str">
        <f>IF($A2679="","",IF(ISNA(_xlfn.XLOOKUP(TRIM($A2679),MASTER_Workers!$B$2:$B$474,MASTER_Workers!$B$2:$B$600)),"Master Missing","OK"))</f>
        <v/>
      </c>
      <c r="E2679" s="146" t="str">
        <f>IF(A2679="","",IF(COUNTIF(Month_Engine!B:B,TRIM(J2679))&gt;0,"OK","Missing"))</f>
        <v/>
      </c>
      <c r="F2679" s="146" t="str">
        <f t="shared" si="253"/>
        <v/>
      </c>
      <c r="G2679" s="146" t="str">
        <f t="shared" si="254"/>
        <v/>
      </c>
      <c r="H2679" s="150" t="str">
        <f t="shared" si="249"/>
        <v/>
      </c>
      <c r="I2679" s="432"/>
      <c r="S2679" s="146" t="str">
        <f t="shared" si="250"/>
        <v/>
      </c>
    </row>
    <row r="2680" spans="1:19" x14ac:dyDescent="0.45">
      <c r="A2680" s="144" t="str">
        <f t="shared" si="251"/>
        <v/>
      </c>
      <c r="B2680" s="143" t="str">
        <f t="shared" si="252"/>
        <v/>
      </c>
      <c r="C2680" s="143" t="str">
        <f>IF(A2680="","",IF(COUNTIF($B$2:B2679,B2680)&gt;0,"⚠ DUPLICATE","OK"))</f>
        <v/>
      </c>
      <c r="D2680" s="146" t="str">
        <f>IF($A2680="","",IF(ISNA(_xlfn.XLOOKUP(TRIM($A2680),MASTER_Workers!$B$2:$B$474,MASTER_Workers!$B$2:$B$600)),"Master Missing","OK"))</f>
        <v/>
      </c>
      <c r="E2680" s="146" t="str">
        <f>IF(A2680="","",IF(COUNTIF(Month_Engine!B:B,TRIM(J2680))&gt;0,"OK","Missing"))</f>
        <v/>
      </c>
      <c r="F2680" s="146" t="str">
        <f t="shared" si="253"/>
        <v/>
      </c>
      <c r="G2680" s="146" t="str">
        <f t="shared" si="254"/>
        <v/>
      </c>
      <c r="H2680" s="150" t="str">
        <f t="shared" si="249"/>
        <v/>
      </c>
      <c r="I2680" s="432"/>
      <c r="S2680" s="146" t="str">
        <f t="shared" si="250"/>
        <v/>
      </c>
    </row>
    <row r="2681" spans="1:19" x14ac:dyDescent="0.45">
      <c r="A2681" s="144" t="str">
        <f t="shared" si="251"/>
        <v/>
      </c>
      <c r="B2681" s="143" t="str">
        <f t="shared" si="252"/>
        <v/>
      </c>
      <c r="C2681" s="143" t="str">
        <f>IF(A2681="","",IF(COUNTIF($B$2:B2680,B2681)&gt;0,"⚠ DUPLICATE","OK"))</f>
        <v/>
      </c>
      <c r="D2681" s="146" t="str">
        <f>IF($A2681="","",IF(ISNA(_xlfn.XLOOKUP(TRIM($A2681),MASTER_Workers!$B$2:$B$474,MASTER_Workers!$B$2:$B$600)),"Master Missing","OK"))</f>
        <v/>
      </c>
      <c r="E2681" s="146" t="str">
        <f>IF(A2681="","",IF(COUNTIF(Month_Engine!B:B,TRIM(J2681))&gt;0,"OK","Missing"))</f>
        <v/>
      </c>
      <c r="F2681" s="146" t="str">
        <f t="shared" si="253"/>
        <v/>
      </c>
      <c r="G2681" s="146" t="str">
        <f t="shared" si="254"/>
        <v/>
      </c>
      <c r="H2681" s="150" t="str">
        <f t="shared" si="249"/>
        <v/>
      </c>
      <c r="I2681" s="432"/>
      <c r="S2681" s="146" t="str">
        <f t="shared" si="250"/>
        <v/>
      </c>
    </row>
    <row r="2682" spans="1:19" x14ac:dyDescent="0.45">
      <c r="A2682" s="144" t="str">
        <f t="shared" si="251"/>
        <v/>
      </c>
      <c r="B2682" s="143" t="str">
        <f t="shared" si="252"/>
        <v/>
      </c>
      <c r="C2682" s="143" t="str">
        <f>IF(A2682="","",IF(COUNTIF($B$2:B2681,B2682)&gt;0,"⚠ DUPLICATE","OK"))</f>
        <v/>
      </c>
      <c r="D2682" s="146" t="str">
        <f>IF($A2682="","",IF(ISNA(_xlfn.XLOOKUP(TRIM($A2682),MASTER_Workers!$B$2:$B$474,MASTER_Workers!$B$2:$B$600)),"Master Missing","OK"))</f>
        <v/>
      </c>
      <c r="E2682" s="146" t="str">
        <f>IF(A2682="","",IF(COUNTIF(Month_Engine!B:B,TRIM(J2682))&gt;0,"OK","Missing"))</f>
        <v/>
      </c>
      <c r="F2682" s="146" t="str">
        <f t="shared" si="253"/>
        <v/>
      </c>
      <c r="G2682" s="146" t="str">
        <f t="shared" si="254"/>
        <v/>
      </c>
      <c r="H2682" s="150" t="str">
        <f t="shared" si="249"/>
        <v/>
      </c>
      <c r="I2682" s="432"/>
      <c r="S2682" s="146" t="str">
        <f t="shared" si="250"/>
        <v/>
      </c>
    </row>
    <row r="2683" spans="1:19" x14ac:dyDescent="0.45">
      <c r="A2683" s="144" t="str">
        <f t="shared" si="251"/>
        <v/>
      </c>
      <c r="B2683" s="143" t="str">
        <f t="shared" si="252"/>
        <v/>
      </c>
      <c r="C2683" s="143" t="str">
        <f>IF(A2683="","",IF(COUNTIF($B$2:B2682,B2683)&gt;0,"⚠ DUPLICATE","OK"))</f>
        <v/>
      </c>
      <c r="D2683" s="146" t="str">
        <f>IF($A2683="","",IF(ISNA(_xlfn.XLOOKUP(TRIM($A2683),MASTER_Workers!$B$2:$B$474,MASTER_Workers!$B$2:$B$600)),"Master Missing","OK"))</f>
        <v/>
      </c>
      <c r="E2683" s="146" t="str">
        <f>IF(A2683="","",IF(COUNTIF(Month_Engine!B:B,TRIM(J2683))&gt;0,"OK","Missing"))</f>
        <v/>
      </c>
      <c r="F2683" s="146" t="str">
        <f t="shared" si="253"/>
        <v/>
      </c>
      <c r="G2683" s="146" t="str">
        <f t="shared" si="254"/>
        <v/>
      </c>
      <c r="H2683" s="150" t="str">
        <f t="shared" si="249"/>
        <v/>
      </c>
      <c r="I2683" s="432"/>
      <c r="S2683" s="146" t="str">
        <f t="shared" si="250"/>
        <v/>
      </c>
    </row>
    <row r="2684" spans="1:19" x14ac:dyDescent="0.45">
      <c r="A2684" s="144" t="str">
        <f t="shared" si="251"/>
        <v/>
      </c>
      <c r="B2684" s="143" t="str">
        <f t="shared" si="252"/>
        <v/>
      </c>
      <c r="C2684" s="143" t="str">
        <f>IF(A2684="","",IF(COUNTIF($B$2:B2683,B2684)&gt;0,"⚠ DUPLICATE","OK"))</f>
        <v/>
      </c>
      <c r="D2684" s="146" t="str">
        <f>IF($A2684="","",IF(ISNA(_xlfn.XLOOKUP(TRIM($A2684),MASTER_Workers!$B$2:$B$474,MASTER_Workers!$B$2:$B$600)),"Master Missing","OK"))</f>
        <v/>
      </c>
      <c r="E2684" s="146" t="str">
        <f>IF(A2684="","",IF(COUNTIF(Month_Engine!B:B,TRIM(J2684))&gt;0,"OK","Missing"))</f>
        <v/>
      </c>
      <c r="F2684" s="146" t="str">
        <f t="shared" si="253"/>
        <v/>
      </c>
      <c r="G2684" s="146" t="str">
        <f t="shared" si="254"/>
        <v/>
      </c>
      <c r="H2684" s="150" t="str">
        <f t="shared" si="249"/>
        <v/>
      </c>
      <c r="I2684" s="432"/>
      <c r="S2684" s="146" t="str">
        <f t="shared" si="250"/>
        <v/>
      </c>
    </row>
    <row r="2685" spans="1:19" x14ac:dyDescent="0.45">
      <c r="A2685" s="144" t="str">
        <f t="shared" si="251"/>
        <v/>
      </c>
      <c r="B2685" s="143" t="str">
        <f t="shared" si="252"/>
        <v/>
      </c>
      <c r="C2685" s="143" t="str">
        <f>IF(A2685="","",IF(COUNTIF($B$2:B2684,B2685)&gt;0,"⚠ DUPLICATE","OK"))</f>
        <v/>
      </c>
      <c r="D2685" s="146" t="str">
        <f>IF($A2685="","",IF(ISNA(_xlfn.XLOOKUP(TRIM($A2685),MASTER_Workers!$B$2:$B$474,MASTER_Workers!$B$2:$B$600)),"Master Missing","OK"))</f>
        <v/>
      </c>
      <c r="E2685" s="146" t="str">
        <f>IF(A2685="","",IF(COUNTIF(Month_Engine!B:B,TRIM(J2685))&gt;0,"OK","Missing"))</f>
        <v/>
      </c>
      <c r="F2685" s="146" t="str">
        <f t="shared" si="253"/>
        <v/>
      </c>
      <c r="G2685" s="146" t="str">
        <f t="shared" si="254"/>
        <v/>
      </c>
      <c r="H2685" s="150" t="str">
        <f t="shared" si="249"/>
        <v/>
      </c>
      <c r="I2685" s="432"/>
      <c r="S2685" s="146" t="str">
        <f t="shared" si="250"/>
        <v/>
      </c>
    </row>
    <row r="2686" spans="1:19" x14ac:dyDescent="0.45">
      <c r="A2686" s="144" t="str">
        <f t="shared" si="251"/>
        <v/>
      </c>
      <c r="B2686" s="143" t="str">
        <f t="shared" si="252"/>
        <v/>
      </c>
      <c r="C2686" s="143" t="str">
        <f>IF(A2686="","",IF(COUNTIF($B$2:B2685,B2686)&gt;0,"⚠ DUPLICATE","OK"))</f>
        <v/>
      </c>
      <c r="D2686" s="146" t="str">
        <f>IF($A2686="","",IF(ISNA(_xlfn.XLOOKUP(TRIM($A2686),MASTER_Workers!$B$2:$B$474,MASTER_Workers!$B$2:$B$600)),"Master Missing","OK"))</f>
        <v/>
      </c>
      <c r="E2686" s="146" t="str">
        <f>IF(A2686="","",IF(COUNTIF(Month_Engine!B:B,TRIM(J2686))&gt;0,"OK","Missing"))</f>
        <v/>
      </c>
      <c r="F2686" s="146" t="str">
        <f t="shared" si="253"/>
        <v/>
      </c>
      <c r="G2686" s="146" t="str">
        <f t="shared" si="254"/>
        <v/>
      </c>
      <c r="H2686" s="150" t="str">
        <f t="shared" si="249"/>
        <v/>
      </c>
      <c r="I2686" s="432"/>
      <c r="S2686" s="146" t="str">
        <f t="shared" si="250"/>
        <v/>
      </c>
    </row>
    <row r="2687" spans="1:19" x14ac:dyDescent="0.45">
      <c r="A2687" s="144" t="str">
        <f t="shared" si="251"/>
        <v/>
      </c>
      <c r="B2687" s="143" t="str">
        <f t="shared" si="252"/>
        <v/>
      </c>
      <c r="C2687" s="143" t="str">
        <f>IF(A2687="","",IF(COUNTIF($B$2:B2686,B2687)&gt;0,"⚠ DUPLICATE","OK"))</f>
        <v/>
      </c>
      <c r="D2687" s="146" t="str">
        <f>IF($A2687="","",IF(ISNA(_xlfn.XLOOKUP(TRIM($A2687),MASTER_Workers!$B$2:$B$474,MASTER_Workers!$B$2:$B$600)),"Master Missing","OK"))</f>
        <v/>
      </c>
      <c r="E2687" s="146" t="str">
        <f>IF(A2687="","",IF(COUNTIF(Month_Engine!B:B,TRIM(J2687))&gt;0,"OK","Missing"))</f>
        <v/>
      </c>
      <c r="F2687" s="146" t="str">
        <f t="shared" si="253"/>
        <v/>
      </c>
      <c r="G2687" s="146" t="str">
        <f t="shared" si="254"/>
        <v/>
      </c>
      <c r="H2687" s="150" t="str">
        <f t="shared" si="249"/>
        <v/>
      </c>
      <c r="I2687" s="432"/>
      <c r="S2687" s="146" t="str">
        <f t="shared" si="250"/>
        <v/>
      </c>
    </row>
    <row r="2688" spans="1:19" x14ac:dyDescent="0.45">
      <c r="A2688" s="144" t="str">
        <f t="shared" si="251"/>
        <v/>
      </c>
      <c r="B2688" s="143" t="str">
        <f t="shared" si="252"/>
        <v/>
      </c>
      <c r="C2688" s="143" t="str">
        <f>IF(A2688="","",IF(COUNTIF($B$2:B2687,B2688)&gt;0,"⚠ DUPLICATE","OK"))</f>
        <v/>
      </c>
      <c r="D2688" s="146" t="str">
        <f>IF($A2688="","",IF(ISNA(_xlfn.XLOOKUP(TRIM($A2688),MASTER_Workers!$B$2:$B$474,MASTER_Workers!$B$2:$B$600)),"Master Missing","OK"))</f>
        <v/>
      </c>
      <c r="E2688" s="146" t="str">
        <f>IF(A2688="","",IF(COUNTIF(Month_Engine!B:B,TRIM(J2688))&gt;0,"OK","Missing"))</f>
        <v/>
      </c>
      <c r="F2688" s="146" t="str">
        <f t="shared" si="253"/>
        <v/>
      </c>
      <c r="G2688" s="146" t="str">
        <f t="shared" si="254"/>
        <v/>
      </c>
      <c r="H2688" s="150" t="str">
        <f t="shared" si="249"/>
        <v/>
      </c>
      <c r="I2688" s="432"/>
      <c r="S2688" s="146" t="str">
        <f t="shared" si="250"/>
        <v/>
      </c>
    </row>
    <row r="2689" spans="1:19" x14ac:dyDescent="0.45">
      <c r="A2689" s="144" t="str">
        <f t="shared" si="251"/>
        <v/>
      </c>
      <c r="B2689" s="143" t="str">
        <f t="shared" si="252"/>
        <v/>
      </c>
      <c r="C2689" s="143" t="str">
        <f>IF(A2689="","",IF(COUNTIF($B$2:B2688,B2689)&gt;0,"⚠ DUPLICATE","OK"))</f>
        <v/>
      </c>
      <c r="D2689" s="146" t="str">
        <f>IF($A2689="","",IF(ISNA(_xlfn.XLOOKUP(TRIM($A2689),MASTER_Workers!$B$2:$B$474,MASTER_Workers!$B$2:$B$600)),"Master Missing","OK"))</f>
        <v/>
      </c>
      <c r="E2689" s="146" t="str">
        <f>IF(A2689="","",IF(COUNTIF(Month_Engine!B:B,TRIM(J2689))&gt;0,"OK","Missing"))</f>
        <v/>
      </c>
      <c r="F2689" s="146" t="str">
        <f t="shared" si="253"/>
        <v/>
      </c>
      <c r="G2689" s="146" t="str">
        <f t="shared" si="254"/>
        <v/>
      </c>
      <c r="H2689" s="150" t="str">
        <f t="shared" si="249"/>
        <v/>
      </c>
      <c r="I2689" s="432"/>
      <c r="S2689" s="146" t="str">
        <f t="shared" si="250"/>
        <v/>
      </c>
    </row>
    <row r="2690" spans="1:19" x14ac:dyDescent="0.45">
      <c r="A2690" s="144" t="str">
        <f t="shared" si="251"/>
        <v/>
      </c>
      <c r="B2690" s="143" t="str">
        <f t="shared" si="252"/>
        <v/>
      </c>
      <c r="C2690" s="143" t="str">
        <f>IF(A2690="","",IF(COUNTIF($B$2:B2689,B2690)&gt;0,"⚠ DUPLICATE","OK"))</f>
        <v/>
      </c>
      <c r="D2690" s="146" t="str">
        <f>IF($A2690="","",IF(ISNA(_xlfn.XLOOKUP(TRIM($A2690),MASTER_Workers!$B$2:$B$474,MASTER_Workers!$B$2:$B$600)),"Master Missing","OK"))</f>
        <v/>
      </c>
      <c r="E2690" s="146" t="str">
        <f>IF(A2690="","",IF(COUNTIF(Month_Engine!B:B,TRIM(J2690))&gt;0,"OK","Missing"))</f>
        <v/>
      </c>
      <c r="F2690" s="146" t="str">
        <f t="shared" si="253"/>
        <v/>
      </c>
      <c r="G2690" s="146" t="str">
        <f t="shared" si="254"/>
        <v/>
      </c>
      <c r="H2690" s="150" t="str">
        <f t="shared" si="249"/>
        <v/>
      </c>
      <c r="I2690" s="432"/>
      <c r="S2690" s="146" t="str">
        <f t="shared" si="250"/>
        <v/>
      </c>
    </row>
    <row r="2691" spans="1:19" x14ac:dyDescent="0.45">
      <c r="A2691" s="144" t="str">
        <f t="shared" si="251"/>
        <v/>
      </c>
      <c r="B2691" s="143" t="str">
        <f t="shared" si="252"/>
        <v/>
      </c>
      <c r="C2691" s="143" t="str">
        <f>IF(A2691="","",IF(COUNTIF($B$2:B2690,B2691)&gt;0,"⚠ DUPLICATE","OK"))</f>
        <v/>
      </c>
      <c r="D2691" s="146" t="str">
        <f>IF($A2691="","",IF(ISNA(_xlfn.XLOOKUP(TRIM($A2691),MASTER_Workers!$B$2:$B$474,MASTER_Workers!$B$2:$B$600)),"Master Missing","OK"))</f>
        <v/>
      </c>
      <c r="E2691" s="146" t="str">
        <f>IF(A2691="","",IF(COUNTIF(Month_Engine!B:B,TRIM(J2691))&gt;0,"OK","Missing"))</f>
        <v/>
      </c>
      <c r="F2691" s="146" t="str">
        <f t="shared" si="253"/>
        <v/>
      </c>
      <c r="G2691" s="146" t="str">
        <f t="shared" si="254"/>
        <v/>
      </c>
      <c r="H2691" s="150" t="str">
        <f t="shared" si="249"/>
        <v/>
      </c>
      <c r="I2691" s="432"/>
      <c r="S2691" s="146" t="str">
        <f t="shared" si="250"/>
        <v/>
      </c>
    </row>
    <row r="2692" spans="1:19" x14ac:dyDescent="0.45">
      <c r="A2692" s="144" t="str">
        <f t="shared" si="251"/>
        <v/>
      </c>
      <c r="B2692" s="143" t="str">
        <f t="shared" si="252"/>
        <v/>
      </c>
      <c r="C2692" s="143" t="str">
        <f>IF(A2692="","",IF(COUNTIF($B$2:B2691,B2692)&gt;0,"⚠ DUPLICATE","OK"))</f>
        <v/>
      </c>
      <c r="D2692" s="146" t="str">
        <f>IF($A2692="","",IF(ISNA(_xlfn.XLOOKUP(TRIM($A2692),MASTER_Workers!$B$2:$B$474,MASTER_Workers!$B$2:$B$600)),"Master Missing","OK"))</f>
        <v/>
      </c>
      <c r="E2692" s="146" t="str">
        <f>IF(A2692="","",IF(COUNTIF(Month_Engine!B:B,TRIM(J2692))&gt;0,"OK","Missing"))</f>
        <v/>
      </c>
      <c r="F2692" s="146" t="str">
        <f t="shared" si="253"/>
        <v/>
      </c>
      <c r="G2692" s="146" t="str">
        <f t="shared" si="254"/>
        <v/>
      </c>
      <c r="H2692" s="150" t="str">
        <f t="shared" ref="H2692:H2755" si="255">IF(A2692="","",IF(AND(C2692="OK",D2692="OK",E2692="OK",F2692=DAY(EOMONTH(I2692,0))),"OK","Mismatch"))</f>
        <v/>
      </c>
      <c r="I2692" s="432"/>
      <c r="S2692" s="146" t="str">
        <f t="shared" ref="S2692:S2755" si="256">IF(LEFT(A2692,6)="SV2PCO","Worker-SV2",
IF(LEFT(A2692,5)="SV2ST","Staff-SV2",
IF(LEFT(A2692,4)="SV2P","Worker-Com-SV2",
IF(LEFT(A2692,5)="SK1ST","Staff-1",
IF(LEFT(A2692,5)="SK3ST","Staff-3",
IF(LEFT(A2692,5)="SK1CW","Worker-1",
IF(LEFT(A2692,5)="SK3CW","Worker-3",
IF(LEFT(A2692,5)="SK1WK","Worker-Com-1",
IF(LEFT(A2692,5)="SK3WK","Worker-Com-3","")))))))))</f>
        <v/>
      </c>
    </row>
    <row r="2693" spans="1:19" x14ac:dyDescent="0.45">
      <c r="A2693" s="144" t="str">
        <f t="shared" ref="A2693:A2756" si="257">IF(J2693="","",TRIM(J2693))</f>
        <v/>
      </c>
      <c r="B2693" s="143" t="str">
        <f t="shared" ref="B2693:B2756" si="258">IF(A2693="","",TEXT(I2693,"MMMYYYY")&amp;"_"&amp;TRIM(J2693))</f>
        <v/>
      </c>
      <c r="C2693" s="143" t="str">
        <f>IF(A2693="","",IF(COUNTIF($B$2:B2692,B2693)&gt;0,"⚠ DUPLICATE","OK"))</f>
        <v/>
      </c>
      <c r="D2693" s="146" t="str">
        <f>IF($A2693="","",IF(ISNA(_xlfn.XLOOKUP(TRIM($A2693),MASTER_Workers!$B$2:$B$474,MASTER_Workers!$B$2:$B$600)),"Master Missing","OK"))</f>
        <v/>
      </c>
      <c r="E2693" s="146" t="str">
        <f>IF(A2693="","",IF(COUNTIF(Month_Engine!B:B,TRIM(J2693))&gt;0,"OK","Missing"))</f>
        <v/>
      </c>
      <c r="F2693" s="146" t="str">
        <f t="shared" ref="F2693:F2756" si="259">IF(A2693="","",SUM(L2693:Q2693))</f>
        <v/>
      </c>
      <c r="G2693" s="146" t="str">
        <f t="shared" si="254"/>
        <v/>
      </c>
      <c r="H2693" s="150" t="str">
        <f t="shared" si="255"/>
        <v/>
      </c>
      <c r="I2693" s="432"/>
      <c r="S2693" s="146" t="str">
        <f t="shared" si="256"/>
        <v/>
      </c>
    </row>
    <row r="2694" spans="1:19" x14ac:dyDescent="0.45">
      <c r="A2694" s="144" t="str">
        <f t="shared" si="257"/>
        <v/>
      </c>
      <c r="B2694" s="143" t="str">
        <f t="shared" si="258"/>
        <v/>
      </c>
      <c r="C2694" s="143" t="str">
        <f>IF(A2694="","",IF(COUNTIF($B$2:B2693,B2694)&gt;0,"⚠ DUPLICATE","OK"))</f>
        <v/>
      </c>
      <c r="D2694" s="146" t="str">
        <f>IF($A2694="","",IF(ISNA(_xlfn.XLOOKUP(TRIM($A2694),MASTER_Workers!$B$2:$B$474,MASTER_Workers!$B$2:$B$600)),"Master Missing","OK"))</f>
        <v/>
      </c>
      <c r="E2694" s="146" t="str">
        <f>IF(A2694="","",IF(COUNTIF(Month_Engine!B:B,TRIM(J2694))&gt;0,"OK","Missing"))</f>
        <v/>
      </c>
      <c r="F2694" s="146" t="str">
        <f t="shared" si="259"/>
        <v/>
      </c>
      <c r="G2694" s="146" t="str">
        <f t="shared" si="254"/>
        <v/>
      </c>
      <c r="H2694" s="150" t="str">
        <f t="shared" si="255"/>
        <v/>
      </c>
      <c r="I2694" s="432"/>
      <c r="S2694" s="146" t="str">
        <f t="shared" si="256"/>
        <v/>
      </c>
    </row>
    <row r="2695" spans="1:19" x14ac:dyDescent="0.45">
      <c r="A2695" s="144" t="str">
        <f t="shared" si="257"/>
        <v/>
      </c>
      <c r="B2695" s="143" t="str">
        <f t="shared" si="258"/>
        <v/>
      </c>
      <c r="C2695" s="143" t="str">
        <f>IF(A2695="","",IF(COUNTIF($B$2:B2694,B2695)&gt;0,"⚠ DUPLICATE","OK"))</f>
        <v/>
      </c>
      <c r="D2695" s="146" t="str">
        <f>IF($A2695="","",IF(ISNA(_xlfn.XLOOKUP(TRIM($A2695),MASTER_Workers!$B$2:$B$474,MASTER_Workers!$B$2:$B$600)),"Master Missing","OK"))</f>
        <v/>
      </c>
      <c r="E2695" s="146" t="str">
        <f>IF(A2695="","",IF(COUNTIF(Month_Engine!B:B,TRIM(J2695))&gt;0,"OK","Missing"))</f>
        <v/>
      </c>
      <c r="F2695" s="146" t="str">
        <f t="shared" si="259"/>
        <v/>
      </c>
      <c r="G2695" s="146" t="str">
        <f t="shared" si="254"/>
        <v/>
      </c>
      <c r="H2695" s="150" t="str">
        <f t="shared" si="255"/>
        <v/>
      </c>
      <c r="I2695" s="432"/>
      <c r="S2695" s="146" t="str">
        <f t="shared" si="256"/>
        <v/>
      </c>
    </row>
    <row r="2696" spans="1:19" x14ac:dyDescent="0.45">
      <c r="A2696" s="144" t="str">
        <f t="shared" si="257"/>
        <v/>
      </c>
      <c r="B2696" s="143" t="str">
        <f t="shared" si="258"/>
        <v/>
      </c>
      <c r="C2696" s="143" t="str">
        <f>IF(A2696="","",IF(COUNTIF($B$2:B2695,B2696)&gt;0,"⚠ DUPLICATE","OK"))</f>
        <v/>
      </c>
      <c r="D2696" s="146" t="str">
        <f>IF($A2696="","",IF(ISNA(_xlfn.XLOOKUP(TRIM($A2696),MASTER_Workers!$B$2:$B$474,MASTER_Workers!$B$2:$B$600)),"Master Missing","OK"))</f>
        <v/>
      </c>
      <c r="E2696" s="146" t="str">
        <f>IF(A2696="","",IF(COUNTIF(Month_Engine!B:B,TRIM(J2696))&gt;0,"OK","Missing"))</f>
        <v/>
      </c>
      <c r="F2696" s="146" t="str">
        <f t="shared" si="259"/>
        <v/>
      </c>
      <c r="G2696" s="146" t="str">
        <f t="shared" si="254"/>
        <v/>
      </c>
      <c r="H2696" s="150" t="str">
        <f t="shared" si="255"/>
        <v/>
      </c>
      <c r="I2696" s="432"/>
      <c r="S2696" s="146" t="str">
        <f t="shared" si="256"/>
        <v/>
      </c>
    </row>
    <row r="2697" spans="1:19" x14ac:dyDescent="0.45">
      <c r="A2697" s="144" t="str">
        <f t="shared" si="257"/>
        <v/>
      </c>
      <c r="B2697" s="143" t="str">
        <f t="shared" si="258"/>
        <v/>
      </c>
      <c r="C2697" s="143" t="str">
        <f>IF(A2697="","",IF(COUNTIF($B$2:B2696,B2697)&gt;0,"⚠ DUPLICATE","OK"))</f>
        <v/>
      </c>
      <c r="D2697" s="146" t="str">
        <f>IF($A2697="","",IF(ISNA(_xlfn.XLOOKUP(TRIM($A2697),MASTER_Workers!$B$2:$B$474,MASTER_Workers!$B$2:$B$600)),"Master Missing","OK"))</f>
        <v/>
      </c>
      <c r="E2697" s="146" t="str">
        <f>IF(A2697="","",IF(COUNTIF(Month_Engine!B:B,TRIM(J2697))&gt;0,"OK","Missing"))</f>
        <v/>
      </c>
      <c r="F2697" s="146" t="str">
        <f t="shared" si="259"/>
        <v/>
      </c>
      <c r="G2697" s="146" t="str">
        <f t="shared" si="254"/>
        <v/>
      </c>
      <c r="H2697" s="150" t="str">
        <f t="shared" si="255"/>
        <v/>
      </c>
      <c r="I2697" s="432"/>
      <c r="S2697" s="146" t="str">
        <f t="shared" si="256"/>
        <v/>
      </c>
    </row>
    <row r="2698" spans="1:19" x14ac:dyDescent="0.45">
      <c r="A2698" s="144" t="str">
        <f t="shared" si="257"/>
        <v/>
      </c>
      <c r="B2698" s="143" t="str">
        <f t="shared" si="258"/>
        <v/>
      </c>
      <c r="C2698" s="143" t="str">
        <f>IF(A2698="","",IF(COUNTIF($B$2:B2697,B2698)&gt;0,"⚠ DUPLICATE","OK"))</f>
        <v/>
      </c>
      <c r="D2698" s="146" t="str">
        <f>IF($A2698="","",IF(ISNA(_xlfn.XLOOKUP(TRIM($A2698),MASTER_Workers!$B$2:$B$474,MASTER_Workers!$B$2:$B$600)),"Master Missing","OK"))</f>
        <v/>
      </c>
      <c r="E2698" s="146" t="str">
        <f>IF(A2698="","",IF(COUNTIF(Month_Engine!B:B,TRIM(J2698))&gt;0,"OK","Missing"))</f>
        <v/>
      </c>
      <c r="F2698" s="146" t="str">
        <f t="shared" si="259"/>
        <v/>
      </c>
      <c r="G2698" s="146" t="str">
        <f t="shared" si="254"/>
        <v/>
      </c>
      <c r="H2698" s="150" t="str">
        <f t="shared" si="255"/>
        <v/>
      </c>
      <c r="I2698" s="432"/>
      <c r="S2698" s="146" t="str">
        <f t="shared" si="256"/>
        <v/>
      </c>
    </row>
    <row r="2699" spans="1:19" x14ac:dyDescent="0.45">
      <c r="A2699" s="144" t="str">
        <f t="shared" si="257"/>
        <v/>
      </c>
      <c r="B2699" s="143" t="str">
        <f t="shared" si="258"/>
        <v/>
      </c>
      <c r="C2699" s="143" t="str">
        <f>IF(A2699="","",IF(COUNTIF($B$2:B2698,B2699)&gt;0,"⚠ DUPLICATE","OK"))</f>
        <v/>
      </c>
      <c r="D2699" s="146" t="str">
        <f>IF($A2699="","",IF(ISNA(_xlfn.XLOOKUP(TRIM($A2699),MASTER_Workers!$B$2:$B$474,MASTER_Workers!$B$2:$B$600)),"Master Missing","OK"))</f>
        <v/>
      </c>
      <c r="E2699" s="146" t="str">
        <f>IF(A2699="","",IF(COUNTIF(Month_Engine!B:B,TRIM(J2699))&gt;0,"OK","Missing"))</f>
        <v/>
      </c>
      <c r="F2699" s="146" t="str">
        <f t="shared" si="259"/>
        <v/>
      </c>
      <c r="G2699" s="146" t="str">
        <f t="shared" si="254"/>
        <v/>
      </c>
      <c r="H2699" s="150" t="str">
        <f t="shared" si="255"/>
        <v/>
      </c>
      <c r="I2699" s="432"/>
      <c r="S2699" s="146" t="str">
        <f t="shared" si="256"/>
        <v/>
      </c>
    </row>
    <row r="2700" spans="1:19" x14ac:dyDescent="0.45">
      <c r="A2700" s="144" t="str">
        <f t="shared" si="257"/>
        <v/>
      </c>
      <c r="B2700" s="143" t="str">
        <f t="shared" si="258"/>
        <v/>
      </c>
      <c r="C2700" s="143" t="str">
        <f>IF(A2700="","",IF(COUNTIF($B$2:B2699,B2700)&gt;0,"⚠ DUPLICATE","OK"))</f>
        <v/>
      </c>
      <c r="D2700" s="146" t="str">
        <f>IF($A2700="","",IF(ISNA(_xlfn.XLOOKUP(TRIM($A2700),MASTER_Workers!$B$2:$B$474,MASTER_Workers!$B$2:$B$600)),"Master Missing","OK"))</f>
        <v/>
      </c>
      <c r="E2700" s="146" t="str">
        <f>IF(A2700="","",IF(COUNTIF(Month_Engine!B:B,TRIM(J2700))&gt;0,"OK","Missing"))</f>
        <v/>
      </c>
      <c r="F2700" s="146" t="str">
        <f t="shared" si="259"/>
        <v/>
      </c>
      <c r="G2700" s="146" t="str">
        <f t="shared" ref="G2700:G2763" si="260">IF(A2700="","",L2700+O2700+P2700+R2700+IF(OR(LEFT(TRIM(J2700),9)="SK1WK0101",ISNUMBER(SEARCH("Staff",S2700))),N2700,0))</f>
        <v/>
      </c>
      <c r="H2700" s="150" t="str">
        <f t="shared" si="255"/>
        <v/>
      </c>
      <c r="I2700" s="432"/>
      <c r="S2700" s="146" t="str">
        <f t="shared" si="256"/>
        <v/>
      </c>
    </row>
    <row r="2701" spans="1:19" x14ac:dyDescent="0.45">
      <c r="A2701" s="144" t="str">
        <f t="shared" si="257"/>
        <v/>
      </c>
      <c r="B2701" s="143" t="str">
        <f t="shared" si="258"/>
        <v/>
      </c>
      <c r="C2701" s="143" t="str">
        <f>IF(A2701="","",IF(COUNTIF($B$2:B2700,B2701)&gt;0,"⚠ DUPLICATE","OK"))</f>
        <v/>
      </c>
      <c r="D2701" s="146" t="str">
        <f>IF($A2701="","",IF(ISNA(_xlfn.XLOOKUP(TRIM($A2701),MASTER_Workers!$B$2:$B$474,MASTER_Workers!$B$2:$B$600)),"Master Missing","OK"))</f>
        <v/>
      </c>
      <c r="E2701" s="146" t="str">
        <f>IF(A2701="","",IF(COUNTIF(Month_Engine!B:B,TRIM(J2701))&gt;0,"OK","Missing"))</f>
        <v/>
      </c>
      <c r="F2701" s="146" t="str">
        <f t="shared" si="259"/>
        <v/>
      </c>
      <c r="G2701" s="146" t="str">
        <f t="shared" si="260"/>
        <v/>
      </c>
      <c r="H2701" s="150" t="str">
        <f t="shared" si="255"/>
        <v/>
      </c>
      <c r="I2701" s="432"/>
      <c r="S2701" s="146" t="str">
        <f t="shared" si="256"/>
        <v/>
      </c>
    </row>
    <row r="2702" spans="1:19" x14ac:dyDescent="0.45">
      <c r="A2702" s="144" t="str">
        <f t="shared" si="257"/>
        <v/>
      </c>
      <c r="B2702" s="143" t="str">
        <f t="shared" si="258"/>
        <v/>
      </c>
      <c r="C2702" s="143" t="str">
        <f>IF(A2702="","",IF(COUNTIF($B$2:B2701,B2702)&gt;0,"⚠ DUPLICATE","OK"))</f>
        <v/>
      </c>
      <c r="D2702" s="146" t="str">
        <f>IF($A2702="","",IF(ISNA(_xlfn.XLOOKUP(TRIM($A2702),MASTER_Workers!$B$2:$B$474,MASTER_Workers!$B$2:$B$600)),"Master Missing","OK"))</f>
        <v/>
      </c>
      <c r="E2702" s="146" t="str">
        <f>IF(A2702="","",IF(COUNTIF(Month_Engine!B:B,TRIM(J2702))&gt;0,"OK","Missing"))</f>
        <v/>
      </c>
      <c r="F2702" s="146" t="str">
        <f t="shared" si="259"/>
        <v/>
      </c>
      <c r="G2702" s="146" t="str">
        <f t="shared" si="260"/>
        <v/>
      </c>
      <c r="H2702" s="150" t="str">
        <f t="shared" si="255"/>
        <v/>
      </c>
      <c r="I2702" s="432"/>
      <c r="S2702" s="146" t="str">
        <f t="shared" si="256"/>
        <v/>
      </c>
    </row>
    <row r="2703" spans="1:19" x14ac:dyDescent="0.45">
      <c r="A2703" s="144" t="str">
        <f t="shared" si="257"/>
        <v/>
      </c>
      <c r="B2703" s="143" t="str">
        <f t="shared" si="258"/>
        <v/>
      </c>
      <c r="C2703" s="143" t="str">
        <f>IF(A2703="","",IF(COUNTIF($B$2:B2702,B2703)&gt;0,"⚠ DUPLICATE","OK"))</f>
        <v/>
      </c>
      <c r="D2703" s="146" t="str">
        <f>IF($A2703="","",IF(ISNA(_xlfn.XLOOKUP(TRIM($A2703),MASTER_Workers!$B$2:$B$474,MASTER_Workers!$B$2:$B$600)),"Master Missing","OK"))</f>
        <v/>
      </c>
      <c r="E2703" s="146" t="str">
        <f>IF(A2703="","",IF(COUNTIF(Month_Engine!B:B,TRIM(J2703))&gt;0,"OK","Missing"))</f>
        <v/>
      </c>
      <c r="F2703" s="146" t="str">
        <f t="shared" si="259"/>
        <v/>
      </c>
      <c r="G2703" s="146" t="str">
        <f t="shared" si="260"/>
        <v/>
      </c>
      <c r="H2703" s="150" t="str">
        <f t="shared" si="255"/>
        <v/>
      </c>
      <c r="I2703" s="432"/>
      <c r="S2703" s="146" t="str">
        <f t="shared" si="256"/>
        <v/>
      </c>
    </row>
    <row r="2704" spans="1:19" x14ac:dyDescent="0.45">
      <c r="A2704" s="144" t="str">
        <f t="shared" si="257"/>
        <v/>
      </c>
      <c r="B2704" s="143" t="str">
        <f t="shared" si="258"/>
        <v/>
      </c>
      <c r="C2704" s="143" t="str">
        <f>IF(A2704="","",IF(COUNTIF($B$2:B2703,B2704)&gt;0,"⚠ DUPLICATE","OK"))</f>
        <v/>
      </c>
      <c r="D2704" s="146" t="str">
        <f>IF($A2704="","",IF(ISNA(_xlfn.XLOOKUP(TRIM($A2704),MASTER_Workers!$B$2:$B$474,MASTER_Workers!$B$2:$B$600)),"Master Missing","OK"))</f>
        <v/>
      </c>
      <c r="E2704" s="146" t="str">
        <f>IF(A2704="","",IF(COUNTIF(Month_Engine!B:B,TRIM(J2704))&gt;0,"OK","Missing"))</f>
        <v/>
      </c>
      <c r="F2704" s="146" t="str">
        <f t="shared" si="259"/>
        <v/>
      </c>
      <c r="G2704" s="146" t="str">
        <f t="shared" si="260"/>
        <v/>
      </c>
      <c r="H2704" s="150" t="str">
        <f t="shared" si="255"/>
        <v/>
      </c>
      <c r="I2704" s="432"/>
      <c r="S2704" s="146" t="str">
        <f t="shared" si="256"/>
        <v/>
      </c>
    </row>
    <row r="2705" spans="1:19" x14ac:dyDescent="0.45">
      <c r="A2705" s="144" t="str">
        <f t="shared" si="257"/>
        <v/>
      </c>
      <c r="B2705" s="143" t="str">
        <f t="shared" si="258"/>
        <v/>
      </c>
      <c r="C2705" s="143" t="str">
        <f>IF(A2705="","",IF(COUNTIF($B$2:B2704,B2705)&gt;0,"⚠ DUPLICATE","OK"))</f>
        <v/>
      </c>
      <c r="D2705" s="146" t="str">
        <f>IF($A2705="","",IF(ISNA(_xlfn.XLOOKUP(TRIM($A2705),MASTER_Workers!$B$2:$B$474,MASTER_Workers!$B$2:$B$600)),"Master Missing","OK"))</f>
        <v/>
      </c>
      <c r="E2705" s="146" t="str">
        <f>IF(A2705="","",IF(COUNTIF(Month_Engine!B:B,TRIM(J2705))&gt;0,"OK","Missing"))</f>
        <v/>
      </c>
      <c r="F2705" s="146" t="str">
        <f t="shared" si="259"/>
        <v/>
      </c>
      <c r="G2705" s="146" t="str">
        <f t="shared" si="260"/>
        <v/>
      </c>
      <c r="H2705" s="150" t="str">
        <f t="shared" si="255"/>
        <v/>
      </c>
      <c r="I2705" s="432"/>
      <c r="S2705" s="146" t="str">
        <f t="shared" si="256"/>
        <v/>
      </c>
    </row>
    <row r="2706" spans="1:19" x14ac:dyDescent="0.45">
      <c r="A2706" s="144" t="str">
        <f t="shared" si="257"/>
        <v/>
      </c>
      <c r="B2706" s="143" t="str">
        <f t="shared" si="258"/>
        <v/>
      </c>
      <c r="C2706" s="143" t="str">
        <f>IF(A2706="","",IF(COUNTIF($B$2:B2705,B2706)&gt;0,"⚠ DUPLICATE","OK"))</f>
        <v/>
      </c>
      <c r="D2706" s="146" t="str">
        <f>IF($A2706="","",IF(ISNA(_xlfn.XLOOKUP(TRIM($A2706),MASTER_Workers!$B$2:$B$474,MASTER_Workers!$B$2:$B$600)),"Master Missing","OK"))</f>
        <v/>
      </c>
      <c r="E2706" s="146" t="str">
        <f>IF(A2706="","",IF(COUNTIF(Month_Engine!B:B,TRIM(J2706))&gt;0,"OK","Missing"))</f>
        <v/>
      </c>
      <c r="F2706" s="146" t="str">
        <f t="shared" si="259"/>
        <v/>
      </c>
      <c r="G2706" s="146" t="str">
        <f t="shared" si="260"/>
        <v/>
      </c>
      <c r="H2706" s="150" t="str">
        <f t="shared" si="255"/>
        <v/>
      </c>
      <c r="I2706" s="432"/>
      <c r="S2706" s="146" t="str">
        <f t="shared" si="256"/>
        <v/>
      </c>
    </row>
    <row r="2707" spans="1:19" x14ac:dyDescent="0.45">
      <c r="A2707" s="144" t="str">
        <f t="shared" si="257"/>
        <v/>
      </c>
      <c r="B2707" s="143" t="str">
        <f t="shared" si="258"/>
        <v/>
      </c>
      <c r="C2707" s="143" t="str">
        <f>IF(A2707="","",IF(COUNTIF($B$2:B2706,B2707)&gt;0,"⚠ DUPLICATE","OK"))</f>
        <v/>
      </c>
      <c r="D2707" s="146" t="str">
        <f>IF($A2707="","",IF(ISNA(_xlfn.XLOOKUP(TRIM($A2707),MASTER_Workers!$B$2:$B$474,MASTER_Workers!$B$2:$B$600)),"Master Missing","OK"))</f>
        <v/>
      </c>
      <c r="E2707" s="146" t="str">
        <f>IF(A2707="","",IF(COUNTIF(Month_Engine!B:B,TRIM(J2707))&gt;0,"OK","Missing"))</f>
        <v/>
      </c>
      <c r="F2707" s="146" t="str">
        <f t="shared" si="259"/>
        <v/>
      </c>
      <c r="G2707" s="146" t="str">
        <f t="shared" si="260"/>
        <v/>
      </c>
      <c r="H2707" s="150" t="str">
        <f t="shared" si="255"/>
        <v/>
      </c>
      <c r="I2707" s="432"/>
      <c r="S2707" s="146" t="str">
        <f t="shared" si="256"/>
        <v/>
      </c>
    </row>
    <row r="2708" spans="1:19" x14ac:dyDescent="0.45">
      <c r="A2708" s="144" t="str">
        <f t="shared" si="257"/>
        <v/>
      </c>
      <c r="B2708" s="143" t="str">
        <f t="shared" si="258"/>
        <v/>
      </c>
      <c r="C2708" s="143" t="str">
        <f>IF(A2708="","",IF(COUNTIF($B$2:B2707,B2708)&gt;0,"⚠ DUPLICATE","OK"))</f>
        <v/>
      </c>
      <c r="D2708" s="146" t="str">
        <f>IF($A2708="","",IF(ISNA(_xlfn.XLOOKUP(TRIM($A2708),MASTER_Workers!$B$2:$B$474,MASTER_Workers!$B$2:$B$600)),"Master Missing","OK"))</f>
        <v/>
      </c>
      <c r="E2708" s="146" t="str">
        <f>IF(A2708="","",IF(COUNTIF(Month_Engine!B:B,TRIM(J2708))&gt;0,"OK","Missing"))</f>
        <v/>
      </c>
      <c r="F2708" s="146" t="str">
        <f t="shared" si="259"/>
        <v/>
      </c>
      <c r="G2708" s="146" t="str">
        <f t="shared" si="260"/>
        <v/>
      </c>
      <c r="H2708" s="150" t="str">
        <f t="shared" si="255"/>
        <v/>
      </c>
      <c r="I2708" s="432"/>
      <c r="S2708" s="146" t="str">
        <f t="shared" si="256"/>
        <v/>
      </c>
    </row>
    <row r="2709" spans="1:19" x14ac:dyDescent="0.45">
      <c r="A2709" s="144" t="str">
        <f t="shared" si="257"/>
        <v/>
      </c>
      <c r="B2709" s="143" t="str">
        <f t="shared" si="258"/>
        <v/>
      </c>
      <c r="C2709" s="143" t="str">
        <f>IF(A2709="","",IF(COUNTIF($B$2:B2708,B2709)&gt;0,"⚠ DUPLICATE","OK"))</f>
        <v/>
      </c>
      <c r="D2709" s="146" t="str">
        <f>IF($A2709="","",IF(ISNA(_xlfn.XLOOKUP(TRIM($A2709),MASTER_Workers!$B$2:$B$474,MASTER_Workers!$B$2:$B$600)),"Master Missing","OK"))</f>
        <v/>
      </c>
      <c r="E2709" s="146" t="str">
        <f>IF(A2709="","",IF(COUNTIF(Month_Engine!B:B,TRIM(J2709))&gt;0,"OK","Missing"))</f>
        <v/>
      </c>
      <c r="F2709" s="146" t="str">
        <f t="shared" si="259"/>
        <v/>
      </c>
      <c r="G2709" s="146" t="str">
        <f t="shared" si="260"/>
        <v/>
      </c>
      <c r="H2709" s="150" t="str">
        <f t="shared" si="255"/>
        <v/>
      </c>
      <c r="I2709" s="432"/>
      <c r="S2709" s="146" t="str">
        <f t="shared" si="256"/>
        <v/>
      </c>
    </row>
    <row r="2710" spans="1:19" x14ac:dyDescent="0.45">
      <c r="A2710" s="144" t="str">
        <f t="shared" si="257"/>
        <v/>
      </c>
      <c r="B2710" s="143" t="str">
        <f t="shared" si="258"/>
        <v/>
      </c>
      <c r="C2710" s="143" t="str">
        <f>IF(A2710="","",IF(COUNTIF($B$2:B2709,B2710)&gt;0,"⚠ DUPLICATE","OK"))</f>
        <v/>
      </c>
      <c r="D2710" s="146" t="str">
        <f>IF($A2710="","",IF(ISNA(_xlfn.XLOOKUP(TRIM($A2710),MASTER_Workers!$B$2:$B$474,MASTER_Workers!$B$2:$B$600)),"Master Missing","OK"))</f>
        <v/>
      </c>
      <c r="E2710" s="146" t="str">
        <f>IF(A2710="","",IF(COUNTIF(Month_Engine!B:B,TRIM(J2710))&gt;0,"OK","Missing"))</f>
        <v/>
      </c>
      <c r="F2710" s="146" t="str">
        <f t="shared" si="259"/>
        <v/>
      </c>
      <c r="G2710" s="146" t="str">
        <f t="shared" si="260"/>
        <v/>
      </c>
      <c r="H2710" s="150" t="str">
        <f t="shared" si="255"/>
        <v/>
      </c>
      <c r="I2710" s="432"/>
      <c r="S2710" s="146" t="str">
        <f t="shared" si="256"/>
        <v/>
      </c>
    </row>
    <row r="2711" spans="1:19" x14ac:dyDescent="0.45">
      <c r="A2711" s="144" t="str">
        <f t="shared" si="257"/>
        <v/>
      </c>
      <c r="B2711" s="143" t="str">
        <f t="shared" si="258"/>
        <v/>
      </c>
      <c r="C2711" s="143" t="str">
        <f>IF(A2711="","",IF(COUNTIF($B$2:B2710,B2711)&gt;0,"⚠ DUPLICATE","OK"))</f>
        <v/>
      </c>
      <c r="D2711" s="146" t="str">
        <f>IF($A2711="","",IF(ISNA(_xlfn.XLOOKUP(TRIM($A2711),MASTER_Workers!$B$2:$B$474,MASTER_Workers!$B$2:$B$600)),"Master Missing","OK"))</f>
        <v/>
      </c>
      <c r="E2711" s="146" t="str">
        <f>IF(A2711="","",IF(COUNTIF(Month_Engine!B:B,TRIM(J2711))&gt;0,"OK","Missing"))</f>
        <v/>
      </c>
      <c r="F2711" s="146" t="str">
        <f t="shared" si="259"/>
        <v/>
      </c>
      <c r="G2711" s="146" t="str">
        <f t="shared" si="260"/>
        <v/>
      </c>
      <c r="H2711" s="150" t="str">
        <f t="shared" si="255"/>
        <v/>
      </c>
      <c r="I2711" s="432"/>
      <c r="S2711" s="146" t="str">
        <f t="shared" si="256"/>
        <v/>
      </c>
    </row>
    <row r="2712" spans="1:19" x14ac:dyDescent="0.45">
      <c r="A2712" s="144" t="str">
        <f t="shared" si="257"/>
        <v/>
      </c>
      <c r="B2712" s="143" t="str">
        <f t="shared" si="258"/>
        <v/>
      </c>
      <c r="C2712" s="143" t="str">
        <f>IF(A2712="","",IF(COUNTIF($B$2:B2711,B2712)&gt;0,"⚠ DUPLICATE","OK"))</f>
        <v/>
      </c>
      <c r="D2712" s="146" t="str">
        <f>IF($A2712="","",IF(ISNA(_xlfn.XLOOKUP(TRIM($A2712),MASTER_Workers!$B$2:$B$474,MASTER_Workers!$B$2:$B$600)),"Master Missing","OK"))</f>
        <v/>
      </c>
      <c r="E2712" s="146" t="str">
        <f>IF(A2712="","",IF(COUNTIF(Month_Engine!B:B,TRIM(J2712))&gt;0,"OK","Missing"))</f>
        <v/>
      </c>
      <c r="F2712" s="146" t="str">
        <f t="shared" si="259"/>
        <v/>
      </c>
      <c r="G2712" s="146" t="str">
        <f t="shared" si="260"/>
        <v/>
      </c>
      <c r="H2712" s="150" t="str">
        <f t="shared" si="255"/>
        <v/>
      </c>
      <c r="I2712" s="432"/>
      <c r="S2712" s="146" t="str">
        <f t="shared" si="256"/>
        <v/>
      </c>
    </row>
    <row r="2713" spans="1:19" x14ac:dyDescent="0.45">
      <c r="A2713" s="144" t="str">
        <f t="shared" si="257"/>
        <v/>
      </c>
      <c r="B2713" s="143" t="str">
        <f t="shared" si="258"/>
        <v/>
      </c>
      <c r="C2713" s="143" t="str">
        <f>IF(A2713="","",IF(COUNTIF($B$2:B2712,B2713)&gt;0,"⚠ DUPLICATE","OK"))</f>
        <v/>
      </c>
      <c r="D2713" s="146" t="str">
        <f>IF($A2713="","",IF(ISNA(_xlfn.XLOOKUP(TRIM($A2713),MASTER_Workers!$B$2:$B$474,MASTER_Workers!$B$2:$B$600)),"Master Missing","OK"))</f>
        <v/>
      </c>
      <c r="E2713" s="146" t="str">
        <f>IF(A2713="","",IF(COUNTIF(Month_Engine!B:B,TRIM(J2713))&gt;0,"OK","Missing"))</f>
        <v/>
      </c>
      <c r="F2713" s="146" t="str">
        <f t="shared" si="259"/>
        <v/>
      </c>
      <c r="G2713" s="146" t="str">
        <f t="shared" si="260"/>
        <v/>
      </c>
      <c r="H2713" s="150" t="str">
        <f t="shared" si="255"/>
        <v/>
      </c>
      <c r="I2713" s="432"/>
      <c r="S2713" s="146" t="str">
        <f t="shared" si="256"/>
        <v/>
      </c>
    </row>
    <row r="2714" spans="1:19" x14ac:dyDescent="0.45">
      <c r="A2714" s="144" t="str">
        <f t="shared" si="257"/>
        <v/>
      </c>
      <c r="B2714" s="143" t="str">
        <f t="shared" si="258"/>
        <v/>
      </c>
      <c r="C2714" s="143" t="str">
        <f>IF(A2714="","",IF(COUNTIF($B$2:B2713,B2714)&gt;0,"⚠ DUPLICATE","OK"))</f>
        <v/>
      </c>
      <c r="D2714" s="146" t="str">
        <f>IF($A2714="","",IF(ISNA(_xlfn.XLOOKUP(TRIM($A2714),MASTER_Workers!$B$2:$B$474,MASTER_Workers!$B$2:$B$600)),"Master Missing","OK"))</f>
        <v/>
      </c>
      <c r="E2714" s="146" t="str">
        <f>IF(A2714="","",IF(COUNTIF(Month_Engine!B:B,TRIM(J2714))&gt;0,"OK","Missing"))</f>
        <v/>
      </c>
      <c r="F2714" s="146" t="str">
        <f t="shared" si="259"/>
        <v/>
      </c>
      <c r="G2714" s="146" t="str">
        <f t="shared" si="260"/>
        <v/>
      </c>
      <c r="H2714" s="150" t="str">
        <f t="shared" si="255"/>
        <v/>
      </c>
      <c r="I2714" s="432"/>
      <c r="S2714" s="146" t="str">
        <f t="shared" si="256"/>
        <v/>
      </c>
    </row>
    <row r="2715" spans="1:19" x14ac:dyDescent="0.45">
      <c r="A2715" s="144" t="str">
        <f t="shared" si="257"/>
        <v/>
      </c>
      <c r="B2715" s="143" t="str">
        <f t="shared" si="258"/>
        <v/>
      </c>
      <c r="C2715" s="143" t="str">
        <f>IF(A2715="","",IF(COUNTIF($B$2:B2714,B2715)&gt;0,"⚠ DUPLICATE","OK"))</f>
        <v/>
      </c>
      <c r="D2715" s="146" t="str">
        <f>IF($A2715="","",IF(ISNA(_xlfn.XLOOKUP(TRIM($A2715),MASTER_Workers!$B$2:$B$474,MASTER_Workers!$B$2:$B$600)),"Master Missing","OK"))</f>
        <v/>
      </c>
      <c r="E2715" s="146" t="str">
        <f>IF(A2715="","",IF(COUNTIF(Month_Engine!B:B,TRIM(J2715))&gt;0,"OK","Missing"))</f>
        <v/>
      </c>
      <c r="F2715" s="146" t="str">
        <f t="shared" si="259"/>
        <v/>
      </c>
      <c r="G2715" s="146" t="str">
        <f t="shared" si="260"/>
        <v/>
      </c>
      <c r="H2715" s="150" t="str">
        <f t="shared" si="255"/>
        <v/>
      </c>
      <c r="I2715" s="432"/>
      <c r="S2715" s="146" t="str">
        <f t="shared" si="256"/>
        <v/>
      </c>
    </row>
    <row r="2716" spans="1:19" x14ac:dyDescent="0.45">
      <c r="A2716" s="144" t="str">
        <f t="shared" si="257"/>
        <v/>
      </c>
      <c r="B2716" s="143" t="str">
        <f t="shared" si="258"/>
        <v/>
      </c>
      <c r="C2716" s="143" t="str">
        <f>IF(A2716="","",IF(COUNTIF($B$2:B2715,B2716)&gt;0,"⚠ DUPLICATE","OK"))</f>
        <v/>
      </c>
      <c r="D2716" s="146" t="str">
        <f>IF($A2716="","",IF(ISNA(_xlfn.XLOOKUP(TRIM($A2716),MASTER_Workers!$B$2:$B$474,MASTER_Workers!$B$2:$B$600)),"Master Missing","OK"))</f>
        <v/>
      </c>
      <c r="E2716" s="146" t="str">
        <f>IF(A2716="","",IF(COUNTIF(Month_Engine!B:B,TRIM(J2716))&gt;0,"OK","Missing"))</f>
        <v/>
      </c>
      <c r="F2716" s="146" t="str">
        <f t="shared" si="259"/>
        <v/>
      </c>
      <c r="G2716" s="146" t="str">
        <f t="shared" si="260"/>
        <v/>
      </c>
      <c r="H2716" s="150" t="str">
        <f t="shared" si="255"/>
        <v/>
      </c>
      <c r="I2716" s="432"/>
      <c r="S2716" s="146" t="str">
        <f t="shared" si="256"/>
        <v/>
      </c>
    </row>
    <row r="2717" spans="1:19" x14ac:dyDescent="0.45">
      <c r="A2717" s="144" t="str">
        <f t="shared" si="257"/>
        <v/>
      </c>
      <c r="B2717" s="143" t="str">
        <f t="shared" si="258"/>
        <v/>
      </c>
      <c r="C2717" s="143" t="str">
        <f>IF(A2717="","",IF(COUNTIF($B$2:B2716,B2717)&gt;0,"⚠ DUPLICATE","OK"))</f>
        <v/>
      </c>
      <c r="D2717" s="146" t="str">
        <f>IF($A2717="","",IF(ISNA(_xlfn.XLOOKUP(TRIM($A2717),MASTER_Workers!$B$2:$B$474,MASTER_Workers!$B$2:$B$600)),"Master Missing","OK"))</f>
        <v/>
      </c>
      <c r="E2717" s="146" t="str">
        <f>IF(A2717="","",IF(COUNTIF(Month_Engine!B:B,TRIM(J2717))&gt;0,"OK","Missing"))</f>
        <v/>
      </c>
      <c r="F2717" s="146" t="str">
        <f t="shared" si="259"/>
        <v/>
      </c>
      <c r="G2717" s="146" t="str">
        <f t="shared" si="260"/>
        <v/>
      </c>
      <c r="H2717" s="150" t="str">
        <f t="shared" si="255"/>
        <v/>
      </c>
      <c r="I2717" s="432"/>
      <c r="S2717" s="146" t="str">
        <f t="shared" si="256"/>
        <v/>
      </c>
    </row>
    <row r="2718" spans="1:19" x14ac:dyDescent="0.45">
      <c r="A2718" s="144" t="str">
        <f t="shared" si="257"/>
        <v/>
      </c>
      <c r="B2718" s="143" t="str">
        <f t="shared" si="258"/>
        <v/>
      </c>
      <c r="C2718" s="143" t="str">
        <f>IF(A2718="","",IF(COUNTIF($B$2:B2717,B2718)&gt;0,"⚠ DUPLICATE","OK"))</f>
        <v/>
      </c>
      <c r="D2718" s="146" t="str">
        <f>IF($A2718="","",IF(ISNA(_xlfn.XLOOKUP(TRIM($A2718),MASTER_Workers!$B$2:$B$474,MASTER_Workers!$B$2:$B$600)),"Master Missing","OK"))</f>
        <v/>
      </c>
      <c r="E2718" s="146" t="str">
        <f>IF(A2718="","",IF(COUNTIF(Month_Engine!B:B,TRIM(J2718))&gt;0,"OK","Missing"))</f>
        <v/>
      </c>
      <c r="F2718" s="146" t="str">
        <f t="shared" si="259"/>
        <v/>
      </c>
      <c r="G2718" s="146" t="str">
        <f t="shared" si="260"/>
        <v/>
      </c>
      <c r="H2718" s="150" t="str">
        <f t="shared" si="255"/>
        <v/>
      </c>
      <c r="I2718" s="432"/>
      <c r="S2718" s="146" t="str">
        <f t="shared" si="256"/>
        <v/>
      </c>
    </row>
    <row r="2719" spans="1:19" x14ac:dyDescent="0.45">
      <c r="A2719" s="144" t="str">
        <f t="shared" si="257"/>
        <v/>
      </c>
      <c r="B2719" s="143" t="str">
        <f t="shared" si="258"/>
        <v/>
      </c>
      <c r="C2719" s="143" t="str">
        <f>IF(A2719="","",IF(COUNTIF($B$2:B2718,B2719)&gt;0,"⚠ DUPLICATE","OK"))</f>
        <v/>
      </c>
      <c r="D2719" s="146" t="str">
        <f>IF($A2719="","",IF(ISNA(_xlfn.XLOOKUP(TRIM($A2719),MASTER_Workers!$B$2:$B$474,MASTER_Workers!$B$2:$B$600)),"Master Missing","OK"))</f>
        <v/>
      </c>
      <c r="E2719" s="146" t="str">
        <f>IF(A2719="","",IF(COUNTIF(Month_Engine!B:B,TRIM(J2719))&gt;0,"OK","Missing"))</f>
        <v/>
      </c>
      <c r="F2719" s="146" t="str">
        <f t="shared" si="259"/>
        <v/>
      </c>
      <c r="G2719" s="146" t="str">
        <f t="shared" si="260"/>
        <v/>
      </c>
      <c r="H2719" s="150" t="str">
        <f t="shared" si="255"/>
        <v/>
      </c>
      <c r="I2719" s="432"/>
      <c r="S2719" s="146" t="str">
        <f t="shared" si="256"/>
        <v/>
      </c>
    </row>
    <row r="2720" spans="1:19" x14ac:dyDescent="0.45">
      <c r="A2720" s="144" t="str">
        <f t="shared" si="257"/>
        <v/>
      </c>
      <c r="B2720" s="143" t="str">
        <f t="shared" si="258"/>
        <v/>
      </c>
      <c r="C2720" s="143" t="str">
        <f>IF(A2720="","",IF(COUNTIF($B$2:B2719,B2720)&gt;0,"⚠ DUPLICATE","OK"))</f>
        <v/>
      </c>
      <c r="D2720" s="146" t="str">
        <f>IF($A2720="","",IF(ISNA(_xlfn.XLOOKUP(TRIM($A2720),MASTER_Workers!$B$2:$B$474,MASTER_Workers!$B$2:$B$600)),"Master Missing","OK"))</f>
        <v/>
      </c>
      <c r="E2720" s="146" t="str">
        <f>IF(A2720="","",IF(COUNTIF(Month_Engine!B:B,TRIM(J2720))&gt;0,"OK","Missing"))</f>
        <v/>
      </c>
      <c r="F2720" s="146" t="str">
        <f t="shared" si="259"/>
        <v/>
      </c>
      <c r="G2720" s="146" t="str">
        <f t="shared" si="260"/>
        <v/>
      </c>
      <c r="H2720" s="150" t="str">
        <f t="shared" si="255"/>
        <v/>
      </c>
      <c r="I2720" s="432"/>
      <c r="S2720" s="146" t="str">
        <f t="shared" si="256"/>
        <v/>
      </c>
    </row>
    <row r="2721" spans="1:19" x14ac:dyDescent="0.45">
      <c r="A2721" s="144" t="str">
        <f t="shared" si="257"/>
        <v/>
      </c>
      <c r="B2721" s="143" t="str">
        <f t="shared" si="258"/>
        <v/>
      </c>
      <c r="C2721" s="143" t="str">
        <f>IF(A2721="","",IF(COUNTIF($B$2:B2720,B2721)&gt;0,"⚠ DUPLICATE","OK"))</f>
        <v/>
      </c>
      <c r="D2721" s="146" t="str">
        <f>IF($A2721="","",IF(ISNA(_xlfn.XLOOKUP(TRIM($A2721),MASTER_Workers!$B$2:$B$474,MASTER_Workers!$B$2:$B$600)),"Master Missing","OK"))</f>
        <v/>
      </c>
      <c r="E2721" s="146" t="str">
        <f>IF(A2721="","",IF(COUNTIF(Month_Engine!B:B,TRIM(J2721))&gt;0,"OK","Missing"))</f>
        <v/>
      </c>
      <c r="F2721" s="146" t="str">
        <f t="shared" si="259"/>
        <v/>
      </c>
      <c r="G2721" s="146" t="str">
        <f t="shared" si="260"/>
        <v/>
      </c>
      <c r="H2721" s="150" t="str">
        <f t="shared" si="255"/>
        <v/>
      </c>
      <c r="I2721" s="432"/>
      <c r="S2721" s="146" t="str">
        <f t="shared" si="256"/>
        <v/>
      </c>
    </row>
    <row r="2722" spans="1:19" x14ac:dyDescent="0.45">
      <c r="A2722" s="144" t="str">
        <f t="shared" si="257"/>
        <v/>
      </c>
      <c r="B2722" s="143" t="str">
        <f t="shared" si="258"/>
        <v/>
      </c>
      <c r="C2722" s="143" t="str">
        <f>IF(A2722="","",IF(COUNTIF($B$2:B2721,B2722)&gt;0,"⚠ DUPLICATE","OK"))</f>
        <v/>
      </c>
      <c r="D2722" s="146" t="str">
        <f>IF($A2722="","",IF(ISNA(_xlfn.XLOOKUP(TRIM($A2722),MASTER_Workers!$B$2:$B$474,MASTER_Workers!$B$2:$B$600)),"Master Missing","OK"))</f>
        <v/>
      </c>
      <c r="E2722" s="146" t="str">
        <f>IF(A2722="","",IF(COUNTIF(Month_Engine!B:B,TRIM(J2722))&gt;0,"OK","Missing"))</f>
        <v/>
      </c>
      <c r="F2722" s="146" t="str">
        <f t="shared" si="259"/>
        <v/>
      </c>
      <c r="G2722" s="146" t="str">
        <f t="shared" si="260"/>
        <v/>
      </c>
      <c r="H2722" s="150" t="str">
        <f t="shared" si="255"/>
        <v/>
      </c>
      <c r="I2722" s="432"/>
      <c r="S2722" s="146" t="str">
        <f t="shared" si="256"/>
        <v/>
      </c>
    </row>
    <row r="2723" spans="1:19" x14ac:dyDescent="0.45">
      <c r="A2723" s="144" t="str">
        <f t="shared" si="257"/>
        <v/>
      </c>
      <c r="B2723" s="143" t="str">
        <f t="shared" si="258"/>
        <v/>
      </c>
      <c r="C2723" s="143" t="str">
        <f>IF(A2723="","",IF(COUNTIF($B$2:B2722,B2723)&gt;0,"⚠ DUPLICATE","OK"))</f>
        <v/>
      </c>
      <c r="D2723" s="146" t="str">
        <f>IF($A2723="","",IF(ISNA(_xlfn.XLOOKUP(TRIM($A2723),MASTER_Workers!$B$2:$B$474,MASTER_Workers!$B$2:$B$600)),"Master Missing","OK"))</f>
        <v/>
      </c>
      <c r="E2723" s="146" t="str">
        <f>IF(A2723="","",IF(COUNTIF(Month_Engine!B:B,TRIM(J2723))&gt;0,"OK","Missing"))</f>
        <v/>
      </c>
      <c r="F2723" s="146" t="str">
        <f t="shared" si="259"/>
        <v/>
      </c>
      <c r="G2723" s="146" t="str">
        <f t="shared" si="260"/>
        <v/>
      </c>
      <c r="H2723" s="150" t="str">
        <f t="shared" si="255"/>
        <v/>
      </c>
      <c r="I2723" s="432"/>
      <c r="S2723" s="146" t="str">
        <f t="shared" si="256"/>
        <v/>
      </c>
    </row>
    <row r="2724" spans="1:19" x14ac:dyDescent="0.45">
      <c r="A2724" s="144" t="str">
        <f t="shared" si="257"/>
        <v/>
      </c>
      <c r="B2724" s="143" t="str">
        <f t="shared" si="258"/>
        <v/>
      </c>
      <c r="C2724" s="143" t="str">
        <f>IF(A2724="","",IF(COUNTIF($B$2:B2723,B2724)&gt;0,"⚠ DUPLICATE","OK"))</f>
        <v/>
      </c>
      <c r="D2724" s="146" t="str">
        <f>IF($A2724="","",IF(ISNA(_xlfn.XLOOKUP(TRIM($A2724),MASTER_Workers!$B$2:$B$474,MASTER_Workers!$B$2:$B$600)),"Master Missing","OK"))</f>
        <v/>
      </c>
      <c r="E2724" s="146" t="str">
        <f>IF(A2724="","",IF(COUNTIF(Month_Engine!B:B,TRIM(J2724))&gt;0,"OK","Missing"))</f>
        <v/>
      </c>
      <c r="F2724" s="146" t="str">
        <f t="shared" si="259"/>
        <v/>
      </c>
      <c r="G2724" s="146" t="str">
        <f t="shared" si="260"/>
        <v/>
      </c>
      <c r="H2724" s="150" t="str">
        <f t="shared" si="255"/>
        <v/>
      </c>
      <c r="I2724" s="432"/>
      <c r="S2724" s="146" t="str">
        <f t="shared" si="256"/>
        <v/>
      </c>
    </row>
    <row r="2725" spans="1:19" x14ac:dyDescent="0.45">
      <c r="A2725" s="144" t="str">
        <f t="shared" si="257"/>
        <v/>
      </c>
      <c r="B2725" s="143" t="str">
        <f t="shared" si="258"/>
        <v/>
      </c>
      <c r="C2725" s="143" t="str">
        <f>IF(A2725="","",IF(COUNTIF($B$2:B2724,B2725)&gt;0,"⚠ DUPLICATE","OK"))</f>
        <v/>
      </c>
      <c r="D2725" s="146" t="str">
        <f>IF($A2725="","",IF(ISNA(_xlfn.XLOOKUP(TRIM($A2725),MASTER_Workers!$B$2:$B$474,MASTER_Workers!$B$2:$B$600)),"Master Missing","OK"))</f>
        <v/>
      </c>
      <c r="E2725" s="146" t="str">
        <f>IF(A2725="","",IF(COUNTIF(Month_Engine!B:B,TRIM(J2725))&gt;0,"OK","Missing"))</f>
        <v/>
      </c>
      <c r="F2725" s="146" t="str">
        <f t="shared" si="259"/>
        <v/>
      </c>
      <c r="G2725" s="146" t="str">
        <f t="shared" si="260"/>
        <v/>
      </c>
      <c r="H2725" s="150" t="str">
        <f t="shared" si="255"/>
        <v/>
      </c>
      <c r="I2725" s="432"/>
      <c r="S2725" s="146" t="str">
        <f t="shared" si="256"/>
        <v/>
      </c>
    </row>
    <row r="2726" spans="1:19" x14ac:dyDescent="0.45">
      <c r="A2726" s="144" t="str">
        <f t="shared" si="257"/>
        <v/>
      </c>
      <c r="B2726" s="143" t="str">
        <f t="shared" si="258"/>
        <v/>
      </c>
      <c r="C2726" s="143" t="str">
        <f>IF(A2726="","",IF(COUNTIF($B$2:B2725,B2726)&gt;0,"⚠ DUPLICATE","OK"))</f>
        <v/>
      </c>
      <c r="D2726" s="146" t="str">
        <f>IF($A2726="","",IF(ISNA(_xlfn.XLOOKUP(TRIM($A2726),MASTER_Workers!$B$2:$B$474,MASTER_Workers!$B$2:$B$600)),"Master Missing","OK"))</f>
        <v/>
      </c>
      <c r="E2726" s="146" t="str">
        <f>IF(A2726="","",IF(COUNTIF(Month_Engine!B:B,TRIM(J2726))&gt;0,"OK","Missing"))</f>
        <v/>
      </c>
      <c r="F2726" s="146" t="str">
        <f t="shared" si="259"/>
        <v/>
      </c>
      <c r="G2726" s="146" t="str">
        <f t="shared" si="260"/>
        <v/>
      </c>
      <c r="H2726" s="150" t="str">
        <f t="shared" si="255"/>
        <v/>
      </c>
      <c r="I2726" s="432"/>
      <c r="S2726" s="146" t="str">
        <f t="shared" si="256"/>
        <v/>
      </c>
    </row>
    <row r="2727" spans="1:19" x14ac:dyDescent="0.45">
      <c r="A2727" s="144" t="str">
        <f t="shared" si="257"/>
        <v/>
      </c>
      <c r="B2727" s="143" t="str">
        <f t="shared" si="258"/>
        <v/>
      </c>
      <c r="C2727" s="143" t="str">
        <f>IF(A2727="","",IF(COUNTIF($B$2:B2726,B2727)&gt;0,"⚠ DUPLICATE","OK"))</f>
        <v/>
      </c>
      <c r="D2727" s="146" t="str">
        <f>IF($A2727="","",IF(ISNA(_xlfn.XLOOKUP(TRIM($A2727),MASTER_Workers!$B$2:$B$474,MASTER_Workers!$B$2:$B$600)),"Master Missing","OK"))</f>
        <v/>
      </c>
      <c r="E2727" s="146" t="str">
        <f>IF(A2727="","",IF(COUNTIF(Month_Engine!B:B,TRIM(J2727))&gt;0,"OK","Missing"))</f>
        <v/>
      </c>
      <c r="F2727" s="146" t="str">
        <f t="shared" si="259"/>
        <v/>
      </c>
      <c r="G2727" s="146" t="str">
        <f t="shared" si="260"/>
        <v/>
      </c>
      <c r="H2727" s="150" t="str">
        <f t="shared" si="255"/>
        <v/>
      </c>
      <c r="I2727" s="432"/>
      <c r="S2727" s="146" t="str">
        <f t="shared" si="256"/>
        <v/>
      </c>
    </row>
    <row r="2728" spans="1:19" x14ac:dyDescent="0.45">
      <c r="A2728" s="144" t="str">
        <f t="shared" si="257"/>
        <v/>
      </c>
      <c r="B2728" s="143" t="str">
        <f t="shared" si="258"/>
        <v/>
      </c>
      <c r="C2728" s="143" t="str">
        <f>IF(A2728="","",IF(COUNTIF($B$2:B2727,B2728)&gt;0,"⚠ DUPLICATE","OK"))</f>
        <v/>
      </c>
      <c r="D2728" s="146" t="str">
        <f>IF($A2728="","",IF(ISNA(_xlfn.XLOOKUP(TRIM($A2728),MASTER_Workers!$B$2:$B$474,MASTER_Workers!$B$2:$B$600)),"Master Missing","OK"))</f>
        <v/>
      </c>
      <c r="E2728" s="146" t="str">
        <f>IF(A2728="","",IF(COUNTIF(Month_Engine!B:B,TRIM(J2728))&gt;0,"OK","Missing"))</f>
        <v/>
      </c>
      <c r="F2728" s="146" t="str">
        <f t="shared" si="259"/>
        <v/>
      </c>
      <c r="G2728" s="146" t="str">
        <f t="shared" si="260"/>
        <v/>
      </c>
      <c r="H2728" s="150" t="str">
        <f t="shared" si="255"/>
        <v/>
      </c>
      <c r="I2728" s="432"/>
      <c r="S2728" s="146" t="str">
        <f t="shared" si="256"/>
        <v/>
      </c>
    </row>
    <row r="2729" spans="1:19" x14ac:dyDescent="0.45">
      <c r="A2729" s="144" t="str">
        <f t="shared" si="257"/>
        <v/>
      </c>
      <c r="B2729" s="143" t="str">
        <f t="shared" si="258"/>
        <v/>
      </c>
      <c r="C2729" s="143" t="str">
        <f>IF(A2729="","",IF(COUNTIF($B$2:B2728,B2729)&gt;0,"⚠ DUPLICATE","OK"))</f>
        <v/>
      </c>
      <c r="D2729" s="146" t="str">
        <f>IF($A2729="","",IF(ISNA(_xlfn.XLOOKUP(TRIM($A2729),MASTER_Workers!$B$2:$B$474,MASTER_Workers!$B$2:$B$600)),"Master Missing","OK"))</f>
        <v/>
      </c>
      <c r="E2729" s="146" t="str">
        <f>IF(A2729="","",IF(COUNTIF(Month_Engine!B:B,TRIM(J2729))&gt;0,"OK","Missing"))</f>
        <v/>
      </c>
      <c r="F2729" s="146" t="str">
        <f t="shared" si="259"/>
        <v/>
      </c>
      <c r="G2729" s="146" t="str">
        <f t="shared" si="260"/>
        <v/>
      </c>
      <c r="H2729" s="150" t="str">
        <f t="shared" si="255"/>
        <v/>
      </c>
      <c r="I2729" s="432"/>
      <c r="S2729" s="146" t="str">
        <f t="shared" si="256"/>
        <v/>
      </c>
    </row>
    <row r="2730" spans="1:19" x14ac:dyDescent="0.45">
      <c r="A2730" s="144" t="str">
        <f t="shared" si="257"/>
        <v/>
      </c>
      <c r="B2730" s="143" t="str">
        <f t="shared" si="258"/>
        <v/>
      </c>
      <c r="C2730" s="143" t="str">
        <f>IF(A2730="","",IF(COUNTIF($B$2:B2729,B2730)&gt;0,"⚠ DUPLICATE","OK"))</f>
        <v/>
      </c>
      <c r="D2730" s="146" t="str">
        <f>IF($A2730="","",IF(ISNA(_xlfn.XLOOKUP(TRIM($A2730),MASTER_Workers!$B$2:$B$474,MASTER_Workers!$B$2:$B$600)),"Master Missing","OK"))</f>
        <v/>
      </c>
      <c r="E2730" s="146" t="str">
        <f>IF(A2730="","",IF(COUNTIF(Month_Engine!B:B,TRIM(J2730))&gt;0,"OK","Missing"))</f>
        <v/>
      </c>
      <c r="F2730" s="146" t="str">
        <f t="shared" si="259"/>
        <v/>
      </c>
      <c r="G2730" s="146" t="str">
        <f t="shared" si="260"/>
        <v/>
      </c>
      <c r="H2730" s="150" t="str">
        <f t="shared" si="255"/>
        <v/>
      </c>
      <c r="I2730" s="432"/>
      <c r="S2730" s="146" t="str">
        <f t="shared" si="256"/>
        <v/>
      </c>
    </row>
    <row r="2731" spans="1:19" x14ac:dyDescent="0.45">
      <c r="A2731" s="144" t="str">
        <f t="shared" si="257"/>
        <v/>
      </c>
      <c r="B2731" s="143" t="str">
        <f t="shared" si="258"/>
        <v/>
      </c>
      <c r="C2731" s="143" t="str">
        <f>IF(A2731="","",IF(COUNTIF($B$2:B2730,B2731)&gt;0,"⚠ DUPLICATE","OK"))</f>
        <v/>
      </c>
      <c r="D2731" s="146" t="str">
        <f>IF($A2731="","",IF(ISNA(_xlfn.XLOOKUP(TRIM($A2731),MASTER_Workers!$B$2:$B$474,MASTER_Workers!$B$2:$B$600)),"Master Missing","OK"))</f>
        <v/>
      </c>
      <c r="E2731" s="146" t="str">
        <f>IF(A2731="","",IF(COUNTIF(Month_Engine!B:B,TRIM(J2731))&gt;0,"OK","Missing"))</f>
        <v/>
      </c>
      <c r="F2731" s="146" t="str">
        <f t="shared" si="259"/>
        <v/>
      </c>
      <c r="G2731" s="146" t="str">
        <f t="shared" si="260"/>
        <v/>
      </c>
      <c r="H2731" s="150" t="str">
        <f t="shared" si="255"/>
        <v/>
      </c>
      <c r="I2731" s="432"/>
      <c r="S2731" s="146" t="str">
        <f t="shared" si="256"/>
        <v/>
      </c>
    </row>
    <row r="2732" spans="1:19" x14ac:dyDescent="0.45">
      <c r="A2732" s="144" t="str">
        <f t="shared" si="257"/>
        <v/>
      </c>
      <c r="B2732" s="143" t="str">
        <f t="shared" si="258"/>
        <v/>
      </c>
      <c r="C2732" s="143" t="str">
        <f>IF(A2732="","",IF(COUNTIF($B$2:B2731,B2732)&gt;0,"⚠ DUPLICATE","OK"))</f>
        <v/>
      </c>
      <c r="D2732" s="146" t="str">
        <f>IF($A2732="","",IF(ISNA(_xlfn.XLOOKUP(TRIM($A2732),MASTER_Workers!$B$2:$B$474,MASTER_Workers!$B$2:$B$600)),"Master Missing","OK"))</f>
        <v/>
      </c>
      <c r="E2732" s="146" t="str">
        <f>IF(A2732="","",IF(COUNTIF(Month_Engine!B:B,TRIM(J2732))&gt;0,"OK","Missing"))</f>
        <v/>
      </c>
      <c r="F2732" s="146" t="str">
        <f t="shared" si="259"/>
        <v/>
      </c>
      <c r="G2732" s="146" t="str">
        <f t="shared" si="260"/>
        <v/>
      </c>
      <c r="H2732" s="150" t="str">
        <f t="shared" si="255"/>
        <v/>
      </c>
      <c r="I2732" s="432"/>
      <c r="S2732" s="146" t="str">
        <f t="shared" si="256"/>
        <v/>
      </c>
    </row>
    <row r="2733" spans="1:19" x14ac:dyDescent="0.45">
      <c r="A2733" s="144" t="str">
        <f t="shared" si="257"/>
        <v/>
      </c>
      <c r="B2733" s="143" t="str">
        <f t="shared" si="258"/>
        <v/>
      </c>
      <c r="C2733" s="143" t="str">
        <f>IF(A2733="","",IF(COUNTIF($B$2:B2732,B2733)&gt;0,"⚠ DUPLICATE","OK"))</f>
        <v/>
      </c>
      <c r="D2733" s="146" t="str">
        <f>IF($A2733="","",IF(ISNA(_xlfn.XLOOKUP(TRIM($A2733),MASTER_Workers!$B$2:$B$474,MASTER_Workers!$B$2:$B$600)),"Master Missing","OK"))</f>
        <v/>
      </c>
      <c r="E2733" s="146" t="str">
        <f>IF(A2733="","",IF(COUNTIF(Month_Engine!B:B,TRIM(J2733))&gt;0,"OK","Missing"))</f>
        <v/>
      </c>
      <c r="F2733" s="146" t="str">
        <f t="shared" si="259"/>
        <v/>
      </c>
      <c r="G2733" s="146" t="str">
        <f t="shared" si="260"/>
        <v/>
      </c>
      <c r="H2733" s="150" t="str">
        <f t="shared" si="255"/>
        <v/>
      </c>
      <c r="I2733" s="432"/>
      <c r="S2733" s="146" t="str">
        <f t="shared" si="256"/>
        <v/>
      </c>
    </row>
    <row r="2734" spans="1:19" x14ac:dyDescent="0.45">
      <c r="A2734" s="144" t="str">
        <f t="shared" si="257"/>
        <v/>
      </c>
      <c r="B2734" s="143" t="str">
        <f t="shared" si="258"/>
        <v/>
      </c>
      <c r="C2734" s="143" t="str">
        <f>IF(A2734="","",IF(COUNTIF($B$2:B2733,B2734)&gt;0,"⚠ DUPLICATE","OK"))</f>
        <v/>
      </c>
      <c r="D2734" s="146" t="str">
        <f>IF($A2734="","",IF(ISNA(_xlfn.XLOOKUP(TRIM($A2734),MASTER_Workers!$B$2:$B$474,MASTER_Workers!$B$2:$B$600)),"Master Missing","OK"))</f>
        <v/>
      </c>
      <c r="E2734" s="146" t="str">
        <f>IF(A2734="","",IF(COUNTIF(Month_Engine!B:B,TRIM(J2734))&gt;0,"OK","Missing"))</f>
        <v/>
      </c>
      <c r="F2734" s="146" t="str">
        <f t="shared" si="259"/>
        <v/>
      </c>
      <c r="G2734" s="146" t="str">
        <f t="shared" si="260"/>
        <v/>
      </c>
      <c r="H2734" s="150" t="str">
        <f t="shared" si="255"/>
        <v/>
      </c>
      <c r="I2734" s="432"/>
      <c r="S2734" s="146" t="str">
        <f t="shared" si="256"/>
        <v/>
      </c>
    </row>
    <row r="2735" spans="1:19" x14ac:dyDescent="0.45">
      <c r="A2735" s="144" t="str">
        <f t="shared" si="257"/>
        <v/>
      </c>
      <c r="B2735" s="143" t="str">
        <f t="shared" si="258"/>
        <v/>
      </c>
      <c r="C2735" s="143" t="str">
        <f>IF(A2735="","",IF(COUNTIF($B$2:B2734,B2735)&gt;0,"⚠ DUPLICATE","OK"))</f>
        <v/>
      </c>
      <c r="D2735" s="146" t="str">
        <f>IF($A2735="","",IF(ISNA(_xlfn.XLOOKUP(TRIM($A2735),MASTER_Workers!$B$2:$B$474,MASTER_Workers!$B$2:$B$600)),"Master Missing","OK"))</f>
        <v/>
      </c>
      <c r="E2735" s="146" t="str">
        <f>IF(A2735="","",IF(COUNTIF(Month_Engine!B:B,TRIM(J2735))&gt;0,"OK","Missing"))</f>
        <v/>
      </c>
      <c r="F2735" s="146" t="str">
        <f t="shared" si="259"/>
        <v/>
      </c>
      <c r="G2735" s="146" t="str">
        <f t="shared" si="260"/>
        <v/>
      </c>
      <c r="H2735" s="150" t="str">
        <f t="shared" si="255"/>
        <v/>
      </c>
      <c r="I2735" s="432"/>
      <c r="S2735" s="146" t="str">
        <f t="shared" si="256"/>
        <v/>
      </c>
    </row>
    <row r="2736" spans="1:19" x14ac:dyDescent="0.45">
      <c r="A2736" s="144" t="str">
        <f t="shared" si="257"/>
        <v/>
      </c>
      <c r="B2736" s="143" t="str">
        <f t="shared" si="258"/>
        <v/>
      </c>
      <c r="C2736" s="143" t="str">
        <f>IF(A2736="","",IF(COUNTIF($B$2:B2735,B2736)&gt;0,"⚠ DUPLICATE","OK"))</f>
        <v/>
      </c>
      <c r="D2736" s="146" t="str">
        <f>IF($A2736="","",IF(ISNA(_xlfn.XLOOKUP(TRIM($A2736),MASTER_Workers!$B$2:$B$474,MASTER_Workers!$B$2:$B$600)),"Master Missing","OK"))</f>
        <v/>
      </c>
      <c r="E2736" s="146" t="str">
        <f>IF(A2736="","",IF(COUNTIF(Month_Engine!B:B,TRIM(J2736))&gt;0,"OK","Missing"))</f>
        <v/>
      </c>
      <c r="F2736" s="146" t="str">
        <f t="shared" si="259"/>
        <v/>
      </c>
      <c r="G2736" s="146" t="str">
        <f t="shared" si="260"/>
        <v/>
      </c>
      <c r="H2736" s="150" t="str">
        <f t="shared" si="255"/>
        <v/>
      </c>
      <c r="I2736" s="432"/>
      <c r="S2736" s="146" t="str">
        <f t="shared" si="256"/>
        <v/>
      </c>
    </row>
    <row r="2737" spans="1:19" x14ac:dyDescent="0.45">
      <c r="A2737" s="144" t="str">
        <f t="shared" si="257"/>
        <v/>
      </c>
      <c r="B2737" s="143" t="str">
        <f t="shared" si="258"/>
        <v/>
      </c>
      <c r="C2737" s="143" t="str">
        <f>IF(A2737="","",IF(COUNTIF($B$2:B2736,B2737)&gt;0,"⚠ DUPLICATE","OK"))</f>
        <v/>
      </c>
      <c r="D2737" s="146" t="str">
        <f>IF($A2737="","",IF(ISNA(_xlfn.XLOOKUP(TRIM($A2737),MASTER_Workers!$B$2:$B$474,MASTER_Workers!$B$2:$B$600)),"Master Missing","OK"))</f>
        <v/>
      </c>
      <c r="E2737" s="146" t="str">
        <f>IF(A2737="","",IF(COUNTIF(Month_Engine!B:B,TRIM(J2737))&gt;0,"OK","Missing"))</f>
        <v/>
      </c>
      <c r="F2737" s="146" t="str">
        <f t="shared" si="259"/>
        <v/>
      </c>
      <c r="G2737" s="146" t="str">
        <f t="shared" si="260"/>
        <v/>
      </c>
      <c r="H2737" s="150" t="str">
        <f t="shared" si="255"/>
        <v/>
      </c>
      <c r="I2737" s="432"/>
      <c r="S2737" s="146" t="str">
        <f t="shared" si="256"/>
        <v/>
      </c>
    </row>
    <row r="2738" spans="1:19" x14ac:dyDescent="0.45">
      <c r="A2738" s="144" t="str">
        <f t="shared" si="257"/>
        <v/>
      </c>
      <c r="B2738" s="143" t="str">
        <f t="shared" si="258"/>
        <v/>
      </c>
      <c r="C2738" s="143" t="str">
        <f>IF(A2738="","",IF(COUNTIF($B$2:B2737,B2738)&gt;0,"⚠ DUPLICATE","OK"))</f>
        <v/>
      </c>
      <c r="D2738" s="146" t="str">
        <f>IF($A2738="","",IF(ISNA(_xlfn.XLOOKUP(TRIM($A2738),MASTER_Workers!$B$2:$B$474,MASTER_Workers!$B$2:$B$600)),"Master Missing","OK"))</f>
        <v/>
      </c>
      <c r="E2738" s="146" t="str">
        <f>IF(A2738="","",IF(COUNTIF(Month_Engine!B:B,TRIM(J2738))&gt;0,"OK","Missing"))</f>
        <v/>
      </c>
      <c r="F2738" s="146" t="str">
        <f t="shared" si="259"/>
        <v/>
      </c>
      <c r="G2738" s="146" t="str">
        <f t="shared" si="260"/>
        <v/>
      </c>
      <c r="H2738" s="150" t="str">
        <f t="shared" si="255"/>
        <v/>
      </c>
      <c r="I2738" s="432"/>
      <c r="S2738" s="146" t="str">
        <f t="shared" si="256"/>
        <v/>
      </c>
    </row>
    <row r="2739" spans="1:19" x14ac:dyDescent="0.45">
      <c r="A2739" s="144" t="str">
        <f t="shared" si="257"/>
        <v/>
      </c>
      <c r="B2739" s="143" t="str">
        <f t="shared" si="258"/>
        <v/>
      </c>
      <c r="C2739" s="143" t="str">
        <f>IF(A2739="","",IF(COUNTIF($B$2:B2738,B2739)&gt;0,"⚠ DUPLICATE","OK"))</f>
        <v/>
      </c>
      <c r="D2739" s="146" t="str">
        <f>IF($A2739="","",IF(ISNA(_xlfn.XLOOKUP(TRIM($A2739),MASTER_Workers!$B$2:$B$474,MASTER_Workers!$B$2:$B$600)),"Master Missing","OK"))</f>
        <v/>
      </c>
      <c r="E2739" s="146" t="str">
        <f>IF(A2739="","",IF(COUNTIF(Month_Engine!B:B,TRIM(J2739))&gt;0,"OK","Missing"))</f>
        <v/>
      </c>
      <c r="F2739" s="146" t="str">
        <f t="shared" si="259"/>
        <v/>
      </c>
      <c r="G2739" s="146" t="str">
        <f t="shared" si="260"/>
        <v/>
      </c>
      <c r="H2739" s="150" t="str">
        <f t="shared" si="255"/>
        <v/>
      </c>
      <c r="I2739" s="432"/>
      <c r="S2739" s="146" t="str">
        <f t="shared" si="256"/>
        <v/>
      </c>
    </row>
    <row r="2740" spans="1:19" x14ac:dyDescent="0.45">
      <c r="A2740" s="144" t="str">
        <f t="shared" si="257"/>
        <v/>
      </c>
      <c r="B2740" s="143" t="str">
        <f t="shared" si="258"/>
        <v/>
      </c>
      <c r="C2740" s="143" t="str">
        <f>IF(A2740="","",IF(COUNTIF($B$2:B2739,B2740)&gt;0,"⚠ DUPLICATE","OK"))</f>
        <v/>
      </c>
      <c r="D2740" s="146" t="str">
        <f>IF($A2740="","",IF(ISNA(_xlfn.XLOOKUP(TRIM($A2740),MASTER_Workers!$B$2:$B$474,MASTER_Workers!$B$2:$B$600)),"Master Missing","OK"))</f>
        <v/>
      </c>
      <c r="E2740" s="146" t="str">
        <f>IF(A2740="","",IF(COUNTIF(Month_Engine!B:B,TRIM(J2740))&gt;0,"OK","Missing"))</f>
        <v/>
      </c>
      <c r="F2740" s="146" t="str">
        <f t="shared" si="259"/>
        <v/>
      </c>
      <c r="G2740" s="146" t="str">
        <f t="shared" si="260"/>
        <v/>
      </c>
      <c r="H2740" s="150" t="str">
        <f t="shared" si="255"/>
        <v/>
      </c>
      <c r="I2740" s="432"/>
      <c r="S2740" s="146" t="str">
        <f t="shared" si="256"/>
        <v/>
      </c>
    </row>
    <row r="2741" spans="1:19" x14ac:dyDescent="0.45">
      <c r="A2741" s="144" t="str">
        <f t="shared" si="257"/>
        <v/>
      </c>
      <c r="B2741" s="143" t="str">
        <f t="shared" si="258"/>
        <v/>
      </c>
      <c r="C2741" s="143" t="str">
        <f>IF(A2741="","",IF(COUNTIF($B$2:B2740,B2741)&gt;0,"⚠ DUPLICATE","OK"))</f>
        <v/>
      </c>
      <c r="D2741" s="146" t="str">
        <f>IF($A2741="","",IF(ISNA(_xlfn.XLOOKUP(TRIM($A2741),MASTER_Workers!$B$2:$B$474,MASTER_Workers!$B$2:$B$600)),"Master Missing","OK"))</f>
        <v/>
      </c>
      <c r="E2741" s="146" t="str">
        <f>IF(A2741="","",IF(COUNTIF(Month_Engine!B:B,TRIM(J2741))&gt;0,"OK","Missing"))</f>
        <v/>
      </c>
      <c r="F2741" s="146" t="str">
        <f t="shared" si="259"/>
        <v/>
      </c>
      <c r="G2741" s="146" t="str">
        <f t="shared" si="260"/>
        <v/>
      </c>
      <c r="H2741" s="150" t="str">
        <f t="shared" si="255"/>
        <v/>
      </c>
      <c r="I2741" s="432"/>
      <c r="S2741" s="146" t="str">
        <f t="shared" si="256"/>
        <v/>
      </c>
    </row>
    <row r="2742" spans="1:19" x14ac:dyDescent="0.45">
      <c r="A2742" s="144" t="str">
        <f t="shared" si="257"/>
        <v/>
      </c>
      <c r="B2742" s="143" t="str">
        <f t="shared" si="258"/>
        <v/>
      </c>
      <c r="C2742" s="143" t="str">
        <f>IF(A2742="","",IF(COUNTIF($B$2:B2741,B2742)&gt;0,"⚠ DUPLICATE","OK"))</f>
        <v/>
      </c>
      <c r="D2742" s="146" t="str">
        <f>IF($A2742="","",IF(ISNA(_xlfn.XLOOKUP(TRIM($A2742),MASTER_Workers!$B$2:$B$474,MASTER_Workers!$B$2:$B$600)),"Master Missing","OK"))</f>
        <v/>
      </c>
      <c r="E2742" s="146" t="str">
        <f>IF(A2742="","",IF(COUNTIF(Month_Engine!B:B,TRIM(J2742))&gt;0,"OK","Missing"))</f>
        <v/>
      </c>
      <c r="F2742" s="146" t="str">
        <f t="shared" si="259"/>
        <v/>
      </c>
      <c r="G2742" s="146" t="str">
        <f t="shared" si="260"/>
        <v/>
      </c>
      <c r="H2742" s="150" t="str">
        <f t="shared" si="255"/>
        <v/>
      </c>
      <c r="I2742" s="432"/>
      <c r="S2742" s="146" t="str">
        <f t="shared" si="256"/>
        <v/>
      </c>
    </row>
    <row r="2743" spans="1:19" x14ac:dyDescent="0.45">
      <c r="A2743" s="144" t="str">
        <f t="shared" si="257"/>
        <v/>
      </c>
      <c r="B2743" s="143" t="str">
        <f t="shared" si="258"/>
        <v/>
      </c>
      <c r="C2743" s="143" t="str">
        <f>IF(A2743="","",IF(COUNTIF($B$2:B2742,B2743)&gt;0,"⚠ DUPLICATE","OK"))</f>
        <v/>
      </c>
      <c r="D2743" s="146" t="str">
        <f>IF($A2743="","",IF(ISNA(_xlfn.XLOOKUP(TRIM($A2743),MASTER_Workers!$B$2:$B$474,MASTER_Workers!$B$2:$B$600)),"Master Missing","OK"))</f>
        <v/>
      </c>
      <c r="E2743" s="146" t="str">
        <f>IF(A2743="","",IF(COUNTIF(Month_Engine!B:B,TRIM(J2743))&gt;0,"OK","Missing"))</f>
        <v/>
      </c>
      <c r="F2743" s="146" t="str">
        <f t="shared" si="259"/>
        <v/>
      </c>
      <c r="G2743" s="146" t="str">
        <f t="shared" si="260"/>
        <v/>
      </c>
      <c r="H2743" s="150" t="str">
        <f t="shared" si="255"/>
        <v/>
      </c>
      <c r="I2743" s="432"/>
      <c r="S2743" s="146" t="str">
        <f t="shared" si="256"/>
        <v/>
      </c>
    </row>
    <row r="2744" spans="1:19" x14ac:dyDescent="0.45">
      <c r="A2744" s="144" t="str">
        <f t="shared" si="257"/>
        <v/>
      </c>
      <c r="B2744" s="143" t="str">
        <f t="shared" si="258"/>
        <v/>
      </c>
      <c r="C2744" s="143" t="str">
        <f>IF(A2744="","",IF(COUNTIF($B$2:B2743,B2744)&gt;0,"⚠ DUPLICATE","OK"))</f>
        <v/>
      </c>
      <c r="D2744" s="146" t="str">
        <f>IF($A2744="","",IF(ISNA(_xlfn.XLOOKUP(TRIM($A2744),MASTER_Workers!$B$2:$B$474,MASTER_Workers!$B$2:$B$600)),"Master Missing","OK"))</f>
        <v/>
      </c>
      <c r="E2744" s="146" t="str">
        <f>IF(A2744="","",IF(COUNTIF(Month_Engine!B:B,TRIM(J2744))&gt;0,"OK","Missing"))</f>
        <v/>
      </c>
      <c r="F2744" s="146" t="str">
        <f t="shared" si="259"/>
        <v/>
      </c>
      <c r="G2744" s="146" t="str">
        <f t="shared" si="260"/>
        <v/>
      </c>
      <c r="H2744" s="150" t="str">
        <f t="shared" si="255"/>
        <v/>
      </c>
      <c r="I2744" s="432"/>
      <c r="S2744" s="146" t="str">
        <f t="shared" si="256"/>
        <v/>
      </c>
    </row>
    <row r="2745" spans="1:19" x14ac:dyDescent="0.45">
      <c r="A2745" s="144" t="str">
        <f t="shared" si="257"/>
        <v/>
      </c>
      <c r="B2745" s="143" t="str">
        <f t="shared" si="258"/>
        <v/>
      </c>
      <c r="C2745" s="143" t="str">
        <f>IF(A2745="","",IF(COUNTIF($B$2:B2744,B2745)&gt;0,"⚠ DUPLICATE","OK"))</f>
        <v/>
      </c>
      <c r="D2745" s="146" t="str">
        <f>IF($A2745="","",IF(ISNA(_xlfn.XLOOKUP(TRIM($A2745),MASTER_Workers!$B$2:$B$474,MASTER_Workers!$B$2:$B$600)),"Master Missing","OK"))</f>
        <v/>
      </c>
      <c r="E2745" s="146" t="str">
        <f>IF(A2745="","",IF(COUNTIF(Month_Engine!B:B,TRIM(J2745))&gt;0,"OK","Missing"))</f>
        <v/>
      </c>
      <c r="F2745" s="146" t="str">
        <f t="shared" si="259"/>
        <v/>
      </c>
      <c r="G2745" s="146" t="str">
        <f t="shared" si="260"/>
        <v/>
      </c>
      <c r="H2745" s="150" t="str">
        <f t="shared" si="255"/>
        <v/>
      </c>
      <c r="I2745" s="432"/>
      <c r="S2745" s="146" t="str">
        <f t="shared" si="256"/>
        <v/>
      </c>
    </row>
    <row r="2746" spans="1:19" x14ac:dyDescent="0.45">
      <c r="A2746" s="144" t="str">
        <f t="shared" si="257"/>
        <v/>
      </c>
      <c r="B2746" s="143" t="str">
        <f t="shared" si="258"/>
        <v/>
      </c>
      <c r="C2746" s="143" t="str">
        <f>IF(A2746="","",IF(COUNTIF($B$2:B2745,B2746)&gt;0,"⚠ DUPLICATE","OK"))</f>
        <v/>
      </c>
      <c r="D2746" s="146" t="str">
        <f>IF($A2746="","",IF(ISNA(_xlfn.XLOOKUP(TRIM($A2746),MASTER_Workers!$B$2:$B$474,MASTER_Workers!$B$2:$B$600)),"Master Missing","OK"))</f>
        <v/>
      </c>
      <c r="E2746" s="146" t="str">
        <f>IF(A2746="","",IF(COUNTIF(Month_Engine!B:B,TRIM(J2746))&gt;0,"OK","Missing"))</f>
        <v/>
      </c>
      <c r="F2746" s="146" t="str">
        <f t="shared" si="259"/>
        <v/>
      </c>
      <c r="G2746" s="146" t="str">
        <f t="shared" si="260"/>
        <v/>
      </c>
      <c r="H2746" s="150" t="str">
        <f t="shared" si="255"/>
        <v/>
      </c>
      <c r="I2746" s="432"/>
      <c r="S2746" s="146" t="str">
        <f t="shared" si="256"/>
        <v/>
      </c>
    </row>
    <row r="2747" spans="1:19" x14ac:dyDescent="0.45">
      <c r="A2747" s="144" t="str">
        <f t="shared" si="257"/>
        <v/>
      </c>
      <c r="B2747" s="143" t="str">
        <f t="shared" si="258"/>
        <v/>
      </c>
      <c r="C2747" s="143" t="str">
        <f>IF(A2747="","",IF(COUNTIF($B$2:B2746,B2747)&gt;0,"⚠ DUPLICATE","OK"))</f>
        <v/>
      </c>
      <c r="D2747" s="146" t="str">
        <f>IF($A2747="","",IF(ISNA(_xlfn.XLOOKUP(TRIM($A2747),MASTER_Workers!$B$2:$B$474,MASTER_Workers!$B$2:$B$600)),"Master Missing","OK"))</f>
        <v/>
      </c>
      <c r="E2747" s="146" t="str">
        <f>IF(A2747="","",IF(COUNTIF(Month_Engine!B:B,TRIM(J2747))&gt;0,"OK","Missing"))</f>
        <v/>
      </c>
      <c r="F2747" s="146" t="str">
        <f t="shared" si="259"/>
        <v/>
      </c>
      <c r="G2747" s="146" t="str">
        <f t="shared" si="260"/>
        <v/>
      </c>
      <c r="H2747" s="150" t="str">
        <f t="shared" si="255"/>
        <v/>
      </c>
      <c r="I2747" s="432"/>
      <c r="S2747" s="146" t="str">
        <f t="shared" si="256"/>
        <v/>
      </c>
    </row>
    <row r="2748" spans="1:19" x14ac:dyDescent="0.45">
      <c r="A2748" s="144" t="str">
        <f t="shared" si="257"/>
        <v/>
      </c>
      <c r="B2748" s="143" t="str">
        <f t="shared" si="258"/>
        <v/>
      </c>
      <c r="C2748" s="143" t="str">
        <f>IF(A2748="","",IF(COUNTIF($B$2:B2747,B2748)&gt;0,"⚠ DUPLICATE","OK"))</f>
        <v/>
      </c>
      <c r="D2748" s="146" t="str">
        <f>IF($A2748="","",IF(ISNA(_xlfn.XLOOKUP(TRIM($A2748),MASTER_Workers!$B$2:$B$474,MASTER_Workers!$B$2:$B$600)),"Master Missing","OK"))</f>
        <v/>
      </c>
      <c r="E2748" s="146" t="str">
        <f>IF(A2748="","",IF(COUNTIF(Month_Engine!B:B,TRIM(J2748))&gt;0,"OK","Missing"))</f>
        <v/>
      </c>
      <c r="F2748" s="146" t="str">
        <f t="shared" si="259"/>
        <v/>
      </c>
      <c r="G2748" s="146" t="str">
        <f t="shared" si="260"/>
        <v/>
      </c>
      <c r="H2748" s="150" t="str">
        <f t="shared" si="255"/>
        <v/>
      </c>
      <c r="I2748" s="432"/>
      <c r="S2748" s="146" t="str">
        <f t="shared" si="256"/>
        <v/>
      </c>
    </row>
    <row r="2749" spans="1:19" x14ac:dyDescent="0.45">
      <c r="A2749" s="144" t="str">
        <f t="shared" si="257"/>
        <v/>
      </c>
      <c r="B2749" s="143" t="str">
        <f t="shared" si="258"/>
        <v/>
      </c>
      <c r="C2749" s="143" t="str">
        <f>IF(A2749="","",IF(COUNTIF($B$2:B2748,B2749)&gt;0,"⚠ DUPLICATE","OK"))</f>
        <v/>
      </c>
      <c r="D2749" s="146" t="str">
        <f>IF($A2749="","",IF(ISNA(_xlfn.XLOOKUP(TRIM($A2749),MASTER_Workers!$B$2:$B$474,MASTER_Workers!$B$2:$B$600)),"Master Missing","OK"))</f>
        <v/>
      </c>
      <c r="E2749" s="146" t="str">
        <f>IF(A2749="","",IF(COUNTIF(Month_Engine!B:B,TRIM(J2749))&gt;0,"OK","Missing"))</f>
        <v/>
      </c>
      <c r="F2749" s="146" t="str">
        <f t="shared" si="259"/>
        <v/>
      </c>
      <c r="G2749" s="146" t="str">
        <f t="shared" si="260"/>
        <v/>
      </c>
      <c r="H2749" s="150" t="str">
        <f t="shared" si="255"/>
        <v/>
      </c>
      <c r="I2749" s="432"/>
      <c r="S2749" s="146" t="str">
        <f t="shared" si="256"/>
        <v/>
      </c>
    </row>
    <row r="2750" spans="1:19" x14ac:dyDescent="0.45">
      <c r="A2750" s="144" t="str">
        <f t="shared" si="257"/>
        <v/>
      </c>
      <c r="B2750" s="143" t="str">
        <f t="shared" si="258"/>
        <v/>
      </c>
      <c r="C2750" s="143" t="str">
        <f>IF(A2750="","",IF(COUNTIF($B$2:B2749,B2750)&gt;0,"⚠ DUPLICATE","OK"))</f>
        <v/>
      </c>
      <c r="D2750" s="146" t="str">
        <f>IF($A2750="","",IF(ISNA(_xlfn.XLOOKUP(TRIM($A2750),MASTER_Workers!$B$2:$B$474,MASTER_Workers!$B$2:$B$600)),"Master Missing","OK"))</f>
        <v/>
      </c>
      <c r="E2750" s="146" t="str">
        <f>IF(A2750="","",IF(COUNTIF(Month_Engine!B:B,TRIM(J2750))&gt;0,"OK","Missing"))</f>
        <v/>
      </c>
      <c r="F2750" s="146" t="str">
        <f t="shared" si="259"/>
        <v/>
      </c>
      <c r="G2750" s="146" t="str">
        <f t="shared" si="260"/>
        <v/>
      </c>
      <c r="H2750" s="150" t="str">
        <f t="shared" si="255"/>
        <v/>
      </c>
      <c r="I2750" s="432"/>
      <c r="S2750" s="146" t="str">
        <f t="shared" si="256"/>
        <v/>
      </c>
    </row>
    <row r="2751" spans="1:19" x14ac:dyDescent="0.45">
      <c r="A2751" s="144" t="str">
        <f t="shared" si="257"/>
        <v/>
      </c>
      <c r="B2751" s="143" t="str">
        <f t="shared" si="258"/>
        <v/>
      </c>
      <c r="C2751" s="143" t="str">
        <f>IF(A2751="","",IF(COUNTIF($B$2:B2750,B2751)&gt;0,"⚠ DUPLICATE","OK"))</f>
        <v/>
      </c>
      <c r="D2751" s="146" t="str">
        <f>IF($A2751="","",IF(ISNA(_xlfn.XLOOKUP(TRIM($A2751),MASTER_Workers!$B$2:$B$474,MASTER_Workers!$B$2:$B$600)),"Master Missing","OK"))</f>
        <v/>
      </c>
      <c r="E2751" s="146" t="str">
        <f>IF(A2751="","",IF(COUNTIF(Month_Engine!B:B,TRIM(J2751))&gt;0,"OK","Missing"))</f>
        <v/>
      </c>
      <c r="F2751" s="146" t="str">
        <f t="shared" si="259"/>
        <v/>
      </c>
      <c r="G2751" s="146" t="str">
        <f t="shared" si="260"/>
        <v/>
      </c>
      <c r="H2751" s="150" t="str">
        <f t="shared" si="255"/>
        <v/>
      </c>
      <c r="I2751" s="432"/>
      <c r="S2751" s="146" t="str">
        <f t="shared" si="256"/>
        <v/>
      </c>
    </row>
    <row r="2752" spans="1:19" x14ac:dyDescent="0.45">
      <c r="A2752" s="144" t="str">
        <f t="shared" si="257"/>
        <v/>
      </c>
      <c r="B2752" s="143" t="str">
        <f t="shared" si="258"/>
        <v/>
      </c>
      <c r="C2752" s="143" t="str">
        <f>IF(A2752="","",IF(COUNTIF($B$2:B2751,B2752)&gt;0,"⚠ DUPLICATE","OK"))</f>
        <v/>
      </c>
      <c r="D2752" s="146" t="str">
        <f>IF($A2752="","",IF(ISNA(_xlfn.XLOOKUP(TRIM($A2752),MASTER_Workers!$B$2:$B$474,MASTER_Workers!$B$2:$B$600)),"Master Missing","OK"))</f>
        <v/>
      </c>
      <c r="E2752" s="146" t="str">
        <f>IF(A2752="","",IF(COUNTIF(Month_Engine!B:B,TRIM(J2752))&gt;0,"OK","Missing"))</f>
        <v/>
      </c>
      <c r="F2752" s="146" t="str">
        <f t="shared" si="259"/>
        <v/>
      </c>
      <c r="G2752" s="146" t="str">
        <f t="shared" si="260"/>
        <v/>
      </c>
      <c r="H2752" s="150" t="str">
        <f t="shared" si="255"/>
        <v/>
      </c>
      <c r="I2752" s="432"/>
      <c r="S2752" s="146" t="str">
        <f t="shared" si="256"/>
        <v/>
      </c>
    </row>
    <row r="2753" spans="1:19" x14ac:dyDescent="0.45">
      <c r="A2753" s="144" t="str">
        <f t="shared" si="257"/>
        <v/>
      </c>
      <c r="B2753" s="143" t="str">
        <f t="shared" si="258"/>
        <v/>
      </c>
      <c r="C2753" s="143" t="str">
        <f>IF(A2753="","",IF(COUNTIF($B$2:B2752,B2753)&gt;0,"⚠ DUPLICATE","OK"))</f>
        <v/>
      </c>
      <c r="D2753" s="146" t="str">
        <f>IF($A2753="","",IF(ISNA(_xlfn.XLOOKUP(TRIM($A2753),MASTER_Workers!$B$2:$B$474,MASTER_Workers!$B$2:$B$600)),"Master Missing","OK"))</f>
        <v/>
      </c>
      <c r="E2753" s="146" t="str">
        <f>IF(A2753="","",IF(COUNTIF(Month_Engine!B:B,TRIM(J2753))&gt;0,"OK","Missing"))</f>
        <v/>
      </c>
      <c r="F2753" s="146" t="str">
        <f t="shared" si="259"/>
        <v/>
      </c>
      <c r="G2753" s="146" t="str">
        <f t="shared" si="260"/>
        <v/>
      </c>
      <c r="H2753" s="150" t="str">
        <f t="shared" si="255"/>
        <v/>
      </c>
      <c r="I2753" s="432"/>
      <c r="S2753" s="146" t="str">
        <f t="shared" si="256"/>
        <v/>
      </c>
    </row>
    <row r="2754" spans="1:19" x14ac:dyDescent="0.45">
      <c r="A2754" s="144" t="str">
        <f t="shared" si="257"/>
        <v/>
      </c>
      <c r="B2754" s="143" t="str">
        <f t="shared" si="258"/>
        <v/>
      </c>
      <c r="C2754" s="143" t="str">
        <f>IF(A2754="","",IF(COUNTIF($B$2:B2753,B2754)&gt;0,"⚠ DUPLICATE","OK"))</f>
        <v/>
      </c>
      <c r="D2754" s="146" t="str">
        <f>IF($A2754="","",IF(ISNA(_xlfn.XLOOKUP(TRIM($A2754),MASTER_Workers!$B$2:$B$474,MASTER_Workers!$B$2:$B$600)),"Master Missing","OK"))</f>
        <v/>
      </c>
      <c r="E2754" s="146" t="str">
        <f>IF(A2754="","",IF(COUNTIF(Month_Engine!B:B,TRIM(J2754))&gt;0,"OK","Missing"))</f>
        <v/>
      </c>
      <c r="F2754" s="146" t="str">
        <f t="shared" si="259"/>
        <v/>
      </c>
      <c r="G2754" s="146" t="str">
        <f t="shared" si="260"/>
        <v/>
      </c>
      <c r="H2754" s="150" t="str">
        <f t="shared" si="255"/>
        <v/>
      </c>
      <c r="I2754" s="432"/>
      <c r="S2754" s="146" t="str">
        <f t="shared" si="256"/>
        <v/>
      </c>
    </row>
    <row r="2755" spans="1:19" x14ac:dyDescent="0.45">
      <c r="A2755" s="144" t="str">
        <f t="shared" si="257"/>
        <v/>
      </c>
      <c r="B2755" s="143" t="str">
        <f t="shared" si="258"/>
        <v/>
      </c>
      <c r="C2755" s="143" t="str">
        <f>IF(A2755="","",IF(COUNTIF($B$2:B2754,B2755)&gt;0,"⚠ DUPLICATE","OK"))</f>
        <v/>
      </c>
      <c r="D2755" s="146" t="str">
        <f>IF($A2755="","",IF(ISNA(_xlfn.XLOOKUP(TRIM($A2755),MASTER_Workers!$B$2:$B$474,MASTER_Workers!$B$2:$B$600)),"Master Missing","OK"))</f>
        <v/>
      </c>
      <c r="E2755" s="146" t="str">
        <f>IF(A2755="","",IF(COUNTIF(Month_Engine!B:B,TRIM(J2755))&gt;0,"OK","Missing"))</f>
        <v/>
      </c>
      <c r="F2755" s="146" t="str">
        <f t="shared" si="259"/>
        <v/>
      </c>
      <c r="G2755" s="146" t="str">
        <f t="shared" si="260"/>
        <v/>
      </c>
      <c r="H2755" s="150" t="str">
        <f t="shared" si="255"/>
        <v/>
      </c>
      <c r="I2755" s="432"/>
      <c r="S2755" s="146" t="str">
        <f t="shared" si="256"/>
        <v/>
      </c>
    </row>
    <row r="2756" spans="1:19" x14ac:dyDescent="0.45">
      <c r="A2756" s="144" t="str">
        <f t="shared" si="257"/>
        <v/>
      </c>
      <c r="B2756" s="143" t="str">
        <f t="shared" si="258"/>
        <v/>
      </c>
      <c r="C2756" s="143" t="str">
        <f>IF(A2756="","",IF(COUNTIF($B$2:B2755,B2756)&gt;0,"⚠ DUPLICATE","OK"))</f>
        <v/>
      </c>
      <c r="D2756" s="146" t="str">
        <f>IF($A2756="","",IF(ISNA(_xlfn.XLOOKUP(TRIM($A2756),MASTER_Workers!$B$2:$B$474,MASTER_Workers!$B$2:$B$600)),"Master Missing","OK"))</f>
        <v/>
      </c>
      <c r="E2756" s="146" t="str">
        <f>IF(A2756="","",IF(COUNTIF(Month_Engine!B:B,TRIM(J2756))&gt;0,"OK","Missing"))</f>
        <v/>
      </c>
      <c r="F2756" s="146" t="str">
        <f t="shared" si="259"/>
        <v/>
      </c>
      <c r="G2756" s="146" t="str">
        <f t="shared" si="260"/>
        <v/>
      </c>
      <c r="H2756" s="150" t="str">
        <f t="shared" ref="H2756:H2819" si="261">IF(A2756="","",IF(AND(C2756="OK",D2756="OK",E2756="OK",F2756=DAY(EOMONTH(I2756,0))),"OK","Mismatch"))</f>
        <v/>
      </c>
      <c r="I2756" s="432"/>
      <c r="S2756" s="146" t="str">
        <f t="shared" ref="S2756:S2819" si="262">IF(LEFT(A2756,6)="SV2PCO","Worker-SV2",
IF(LEFT(A2756,5)="SV2ST","Staff-SV2",
IF(LEFT(A2756,4)="SV2P","Worker-Com-SV2",
IF(LEFT(A2756,5)="SK1ST","Staff-1",
IF(LEFT(A2756,5)="SK3ST","Staff-3",
IF(LEFT(A2756,5)="SK1CW","Worker-1",
IF(LEFT(A2756,5)="SK3CW","Worker-3",
IF(LEFT(A2756,5)="SK1WK","Worker-Com-1",
IF(LEFT(A2756,5)="SK3WK","Worker-Com-3","")))))))))</f>
        <v/>
      </c>
    </row>
    <row r="2757" spans="1:19" x14ac:dyDescent="0.45">
      <c r="A2757" s="144" t="str">
        <f t="shared" ref="A2757:A2820" si="263">IF(J2757="","",TRIM(J2757))</f>
        <v/>
      </c>
      <c r="B2757" s="143" t="str">
        <f t="shared" ref="B2757:B2820" si="264">IF(A2757="","",TEXT(I2757,"MMMYYYY")&amp;"_"&amp;TRIM(J2757))</f>
        <v/>
      </c>
      <c r="C2757" s="143" t="str">
        <f>IF(A2757="","",IF(COUNTIF($B$2:B2756,B2757)&gt;0,"⚠ DUPLICATE","OK"))</f>
        <v/>
      </c>
      <c r="D2757" s="146" t="str">
        <f>IF($A2757="","",IF(ISNA(_xlfn.XLOOKUP(TRIM($A2757),MASTER_Workers!$B$2:$B$474,MASTER_Workers!$B$2:$B$474)),"Master Missing","OK"))</f>
        <v/>
      </c>
      <c r="E2757" s="146" t="str">
        <f>IF(A2757="","",IF(COUNTIF(Month_Engine!B:B,TRIM(J2757))&gt;0,"OK","Missing"))</f>
        <v/>
      </c>
      <c r="F2757" s="146" t="str">
        <f t="shared" ref="F2757:F2820" si="265">IF(A2757="","",SUM(L2757:Q2757))</f>
        <v/>
      </c>
      <c r="G2757" s="146" t="str">
        <f t="shared" si="260"/>
        <v/>
      </c>
      <c r="H2757" s="150" t="str">
        <f t="shared" si="261"/>
        <v/>
      </c>
      <c r="I2757" s="432"/>
      <c r="S2757" s="146" t="str">
        <f t="shared" si="262"/>
        <v/>
      </c>
    </row>
    <row r="2758" spans="1:19" x14ac:dyDescent="0.45">
      <c r="A2758" s="144" t="str">
        <f t="shared" si="263"/>
        <v/>
      </c>
      <c r="B2758" s="143" t="str">
        <f t="shared" si="264"/>
        <v/>
      </c>
      <c r="C2758" s="143" t="str">
        <f>IF(A2758="","",IF(COUNTIF($B$2:B2757,B2758)&gt;0,"⚠ DUPLICATE","OK"))</f>
        <v/>
      </c>
      <c r="D2758" s="146" t="str">
        <f>IF($A2758="","",IF(ISNA(_xlfn.XLOOKUP(TRIM($A2758),MASTER_Workers!$B$2:$B$474,MASTER_Workers!$B$2:$B$474)),"Master Missing","OK"))</f>
        <v/>
      </c>
      <c r="E2758" s="146" t="str">
        <f>IF(A2758="","",IF(COUNTIF(Month_Engine!B:B,TRIM(J2758))&gt;0,"OK","Missing"))</f>
        <v/>
      </c>
      <c r="F2758" s="146" t="str">
        <f t="shared" si="265"/>
        <v/>
      </c>
      <c r="G2758" s="146" t="str">
        <f t="shared" si="260"/>
        <v/>
      </c>
      <c r="H2758" s="150" t="str">
        <f t="shared" si="261"/>
        <v/>
      </c>
      <c r="I2758" s="432"/>
      <c r="S2758" s="146" t="str">
        <f t="shared" si="262"/>
        <v/>
      </c>
    </row>
    <row r="2759" spans="1:19" x14ac:dyDescent="0.45">
      <c r="A2759" s="144" t="str">
        <f t="shared" si="263"/>
        <v/>
      </c>
      <c r="B2759" s="143" t="str">
        <f t="shared" si="264"/>
        <v/>
      </c>
      <c r="C2759" s="143" t="str">
        <f>IF(A2759="","",IF(COUNTIF($B$2:B2758,B2759)&gt;0,"⚠ DUPLICATE","OK"))</f>
        <v/>
      </c>
      <c r="D2759" s="146" t="str">
        <f>IF($A2759="","",IF(ISNA(_xlfn.XLOOKUP(TRIM($A2759),MASTER_Workers!$B$2:$B$474,MASTER_Workers!$B$2:$B$474)),"Master Missing","OK"))</f>
        <v/>
      </c>
      <c r="E2759" s="146" t="str">
        <f>IF(A2759="","",IF(COUNTIF(Month_Engine!B:B,TRIM(J2759))&gt;0,"OK","Missing"))</f>
        <v/>
      </c>
      <c r="F2759" s="146" t="str">
        <f t="shared" si="265"/>
        <v/>
      </c>
      <c r="G2759" s="146" t="str">
        <f t="shared" si="260"/>
        <v/>
      </c>
      <c r="H2759" s="150" t="str">
        <f t="shared" si="261"/>
        <v/>
      </c>
      <c r="I2759" s="432"/>
      <c r="S2759" s="146" t="str">
        <f t="shared" si="262"/>
        <v/>
      </c>
    </row>
    <row r="2760" spans="1:19" x14ac:dyDescent="0.45">
      <c r="A2760" s="144" t="str">
        <f t="shared" si="263"/>
        <v/>
      </c>
      <c r="B2760" s="143" t="str">
        <f t="shared" si="264"/>
        <v/>
      </c>
      <c r="C2760" s="143" t="str">
        <f>IF(A2760="","",IF(COUNTIF($B$2:B2759,B2760)&gt;0,"⚠ DUPLICATE","OK"))</f>
        <v/>
      </c>
      <c r="D2760" s="146" t="str">
        <f>IF($A2760="","",IF(ISNA(_xlfn.XLOOKUP(TRIM($A2760),MASTER_Workers!$B$2:$B$474,MASTER_Workers!$B$2:$B$474)),"Master Missing","OK"))</f>
        <v/>
      </c>
      <c r="E2760" s="146" t="str">
        <f>IF(A2760="","",IF(COUNTIF(Month_Engine!B:B,TRIM(J2760))&gt;0,"OK","Missing"))</f>
        <v/>
      </c>
      <c r="F2760" s="146" t="str">
        <f t="shared" si="265"/>
        <v/>
      </c>
      <c r="G2760" s="146" t="str">
        <f t="shared" si="260"/>
        <v/>
      </c>
      <c r="H2760" s="150" t="str">
        <f t="shared" si="261"/>
        <v/>
      </c>
      <c r="I2760" s="432"/>
      <c r="S2760" s="146" t="str">
        <f t="shared" si="262"/>
        <v/>
      </c>
    </row>
    <row r="2761" spans="1:19" x14ac:dyDescent="0.45">
      <c r="A2761" s="144" t="str">
        <f t="shared" si="263"/>
        <v/>
      </c>
      <c r="B2761" s="143" t="str">
        <f t="shared" si="264"/>
        <v/>
      </c>
      <c r="C2761" s="143" t="str">
        <f>IF(A2761="","",IF(COUNTIF($B$2:B2760,B2761)&gt;0,"⚠ DUPLICATE","OK"))</f>
        <v/>
      </c>
      <c r="D2761" s="146" t="str">
        <f>IF($A2761="","",IF(ISNA(_xlfn.XLOOKUP(TRIM($A2761),MASTER_Workers!$B$2:$B$474,MASTER_Workers!$B$2:$B$474)),"Master Missing","OK"))</f>
        <v/>
      </c>
      <c r="E2761" s="146" t="str">
        <f>IF(A2761="","",IF(COUNTIF(Month_Engine!B:B,TRIM(J2761))&gt;0,"OK","Missing"))</f>
        <v/>
      </c>
      <c r="F2761" s="146" t="str">
        <f t="shared" si="265"/>
        <v/>
      </c>
      <c r="G2761" s="146" t="str">
        <f t="shared" si="260"/>
        <v/>
      </c>
      <c r="H2761" s="150" t="str">
        <f t="shared" si="261"/>
        <v/>
      </c>
      <c r="I2761" s="432"/>
      <c r="S2761" s="146" t="str">
        <f t="shared" si="262"/>
        <v/>
      </c>
    </row>
    <row r="2762" spans="1:19" x14ac:dyDescent="0.45">
      <c r="A2762" s="144" t="str">
        <f t="shared" si="263"/>
        <v/>
      </c>
      <c r="B2762" s="143" t="str">
        <f t="shared" si="264"/>
        <v/>
      </c>
      <c r="C2762" s="143" t="str">
        <f>IF(A2762="","",IF(COUNTIF($B$2:B2761,B2762)&gt;0,"⚠ DUPLICATE","OK"))</f>
        <v/>
      </c>
      <c r="D2762" s="146" t="str">
        <f>IF($A2762="","",IF(ISNA(_xlfn.XLOOKUP(TRIM($A2762),MASTER_Workers!$B$2:$B$474,MASTER_Workers!$B$2:$B$474)),"Master Missing","OK"))</f>
        <v/>
      </c>
      <c r="E2762" s="146" t="str">
        <f>IF(A2762="","",IF(COUNTIF(Month_Engine!B:B,TRIM(J2762))&gt;0,"OK","Missing"))</f>
        <v/>
      </c>
      <c r="F2762" s="146" t="str">
        <f t="shared" si="265"/>
        <v/>
      </c>
      <c r="G2762" s="146" t="str">
        <f t="shared" si="260"/>
        <v/>
      </c>
      <c r="H2762" s="150" t="str">
        <f t="shared" si="261"/>
        <v/>
      </c>
      <c r="I2762" s="432"/>
      <c r="S2762" s="146" t="str">
        <f t="shared" si="262"/>
        <v/>
      </c>
    </row>
    <row r="2763" spans="1:19" x14ac:dyDescent="0.45">
      <c r="A2763" s="144" t="str">
        <f t="shared" si="263"/>
        <v/>
      </c>
      <c r="B2763" s="143" t="str">
        <f t="shared" si="264"/>
        <v/>
      </c>
      <c r="C2763" s="143" t="str">
        <f>IF(A2763="","",IF(COUNTIF($B$2:B2762,B2763)&gt;0,"⚠ DUPLICATE","OK"))</f>
        <v/>
      </c>
      <c r="D2763" s="146" t="str">
        <f>IF($A2763="","",IF(ISNA(_xlfn.XLOOKUP(TRIM($A2763),MASTER_Workers!$B$2:$B$474,MASTER_Workers!$B$2:$B$474)),"Master Missing","OK"))</f>
        <v/>
      </c>
      <c r="E2763" s="146" t="str">
        <f>IF(A2763="","",IF(COUNTIF(Month_Engine!B:B,TRIM(J2763))&gt;0,"OK","Missing"))</f>
        <v/>
      </c>
      <c r="F2763" s="146" t="str">
        <f t="shared" si="265"/>
        <v/>
      </c>
      <c r="G2763" s="146" t="str">
        <f t="shared" si="260"/>
        <v/>
      </c>
      <c r="H2763" s="150" t="str">
        <f t="shared" si="261"/>
        <v/>
      </c>
      <c r="I2763" s="432"/>
      <c r="S2763" s="146" t="str">
        <f t="shared" si="262"/>
        <v/>
      </c>
    </row>
    <row r="2764" spans="1:19" x14ac:dyDescent="0.45">
      <c r="A2764" s="144" t="str">
        <f t="shared" si="263"/>
        <v/>
      </c>
      <c r="B2764" s="143" t="str">
        <f t="shared" si="264"/>
        <v/>
      </c>
      <c r="C2764" s="143" t="str">
        <f>IF(A2764="","",IF(COUNTIF($B$2:B2763,B2764)&gt;0,"⚠ DUPLICATE","OK"))</f>
        <v/>
      </c>
      <c r="D2764" s="146" t="str">
        <f>IF($A2764="","",IF(ISNA(_xlfn.XLOOKUP(TRIM($A2764),MASTER_Workers!$B$2:$B$474,MASTER_Workers!$B$2:$B$474)),"Master Missing","OK"))</f>
        <v/>
      </c>
      <c r="E2764" s="146" t="str">
        <f>IF(A2764="","",IF(COUNTIF(Month_Engine!B:B,TRIM(J2764))&gt;0,"OK","Missing"))</f>
        <v/>
      </c>
      <c r="F2764" s="146" t="str">
        <f t="shared" si="265"/>
        <v/>
      </c>
      <c r="G2764" s="146" t="str">
        <f t="shared" ref="G2764:G2827" si="266">IF(A2764="","",L2764+O2764+P2764+R2764+IF(OR(LEFT(TRIM(J2764),9)="SK1WK0101",ISNUMBER(SEARCH("Staff",S2764))),N2764,0))</f>
        <v/>
      </c>
      <c r="H2764" s="150" t="str">
        <f t="shared" si="261"/>
        <v/>
      </c>
      <c r="I2764" s="432"/>
      <c r="S2764" s="146" t="str">
        <f t="shared" si="262"/>
        <v/>
      </c>
    </row>
    <row r="2765" spans="1:19" x14ac:dyDescent="0.45">
      <c r="A2765" s="144" t="str">
        <f t="shared" si="263"/>
        <v/>
      </c>
      <c r="B2765" s="143" t="str">
        <f t="shared" si="264"/>
        <v/>
      </c>
      <c r="C2765" s="143" t="str">
        <f>IF(A2765="","",IF(COUNTIF($B$2:B2764,B2765)&gt;0,"⚠ DUPLICATE","OK"))</f>
        <v/>
      </c>
      <c r="D2765" s="146" t="str">
        <f>IF($A2765="","",IF(ISNA(_xlfn.XLOOKUP(TRIM($A2765),MASTER_Workers!$B$2:$B$474,MASTER_Workers!$B$2:$B$474)),"Master Missing","OK"))</f>
        <v/>
      </c>
      <c r="E2765" s="146" t="str">
        <f>IF(A2765="","",IF(COUNTIF(Month_Engine!B:B,TRIM(J2765))&gt;0,"OK","Missing"))</f>
        <v/>
      </c>
      <c r="F2765" s="146" t="str">
        <f t="shared" si="265"/>
        <v/>
      </c>
      <c r="G2765" s="146" t="str">
        <f t="shared" si="266"/>
        <v/>
      </c>
      <c r="H2765" s="150" t="str">
        <f t="shared" si="261"/>
        <v/>
      </c>
      <c r="I2765" s="432"/>
      <c r="S2765" s="146" t="str">
        <f t="shared" si="262"/>
        <v/>
      </c>
    </row>
    <row r="2766" spans="1:19" x14ac:dyDescent="0.45">
      <c r="A2766" s="144" t="str">
        <f t="shared" si="263"/>
        <v/>
      </c>
      <c r="B2766" s="143" t="str">
        <f t="shared" si="264"/>
        <v/>
      </c>
      <c r="C2766" s="143" t="str">
        <f>IF(A2766="","",IF(COUNTIF($B$2:B2765,B2766)&gt;0,"⚠ DUPLICATE","OK"))</f>
        <v/>
      </c>
      <c r="D2766" s="146" t="str">
        <f>IF($A2766="","",IF(ISNA(_xlfn.XLOOKUP(TRIM($A2766),MASTER_Workers!$B$2:$B$474,MASTER_Workers!$B$2:$B$474)),"Master Missing","OK"))</f>
        <v/>
      </c>
      <c r="E2766" s="146" t="str">
        <f>IF(A2766="","",IF(COUNTIF(Month_Engine!B:B,TRIM(J2766))&gt;0,"OK","Missing"))</f>
        <v/>
      </c>
      <c r="F2766" s="146" t="str">
        <f t="shared" si="265"/>
        <v/>
      </c>
      <c r="G2766" s="146" t="str">
        <f t="shared" si="266"/>
        <v/>
      </c>
      <c r="H2766" s="150" t="str">
        <f t="shared" si="261"/>
        <v/>
      </c>
      <c r="I2766" s="432"/>
      <c r="S2766" s="146" t="str">
        <f t="shared" si="262"/>
        <v/>
      </c>
    </row>
    <row r="2767" spans="1:19" x14ac:dyDescent="0.45">
      <c r="A2767" s="144" t="str">
        <f t="shared" si="263"/>
        <v/>
      </c>
      <c r="B2767" s="143" t="str">
        <f t="shared" si="264"/>
        <v/>
      </c>
      <c r="C2767" s="143" t="str">
        <f>IF(A2767="","",IF(COUNTIF($B$2:B2766,B2767)&gt;0,"⚠ DUPLICATE","OK"))</f>
        <v/>
      </c>
      <c r="D2767" s="146" t="str">
        <f>IF($A2767="","",IF(ISNA(_xlfn.XLOOKUP(TRIM($A2767),MASTER_Workers!$B$2:$B$474,MASTER_Workers!$B$2:$B$474)),"Master Missing","OK"))</f>
        <v/>
      </c>
      <c r="E2767" s="146" t="str">
        <f>IF(A2767="","",IF(COUNTIF(Month_Engine!B:B,TRIM(J2767))&gt;0,"OK","Missing"))</f>
        <v/>
      </c>
      <c r="F2767" s="146" t="str">
        <f t="shared" si="265"/>
        <v/>
      </c>
      <c r="G2767" s="146" t="str">
        <f t="shared" si="266"/>
        <v/>
      </c>
      <c r="H2767" s="150" t="str">
        <f t="shared" si="261"/>
        <v/>
      </c>
      <c r="I2767" s="432"/>
      <c r="S2767" s="146" t="str">
        <f t="shared" si="262"/>
        <v/>
      </c>
    </row>
    <row r="2768" spans="1:19" x14ac:dyDescent="0.45">
      <c r="A2768" s="144" t="str">
        <f t="shared" si="263"/>
        <v/>
      </c>
      <c r="B2768" s="143" t="str">
        <f t="shared" si="264"/>
        <v/>
      </c>
      <c r="C2768" s="143" t="str">
        <f>IF(A2768="","",IF(COUNTIF($B$2:B2767,B2768)&gt;0,"⚠ DUPLICATE","OK"))</f>
        <v/>
      </c>
      <c r="D2768" s="146" t="str">
        <f>IF($A2768="","",IF(ISNA(_xlfn.XLOOKUP(TRIM($A2768),MASTER_Workers!$B$2:$B$474,MASTER_Workers!$B$2:$B$474)),"Master Missing","OK"))</f>
        <v/>
      </c>
      <c r="E2768" s="146" t="str">
        <f>IF(A2768="","",IF(COUNTIF(Month_Engine!B:B,TRIM(J2768))&gt;0,"OK","Missing"))</f>
        <v/>
      </c>
      <c r="F2768" s="146" t="str">
        <f t="shared" si="265"/>
        <v/>
      </c>
      <c r="G2768" s="146" t="str">
        <f t="shared" si="266"/>
        <v/>
      </c>
      <c r="H2768" s="150" t="str">
        <f t="shared" si="261"/>
        <v/>
      </c>
      <c r="I2768" s="432"/>
      <c r="S2768" s="146" t="str">
        <f t="shared" si="262"/>
        <v/>
      </c>
    </row>
    <row r="2769" spans="1:19" x14ac:dyDescent="0.45">
      <c r="A2769" s="144" t="str">
        <f t="shared" si="263"/>
        <v/>
      </c>
      <c r="B2769" s="143" t="str">
        <f t="shared" si="264"/>
        <v/>
      </c>
      <c r="C2769" s="143" t="str">
        <f>IF(A2769="","",IF(COUNTIF($B$2:B2768,B2769)&gt;0,"⚠ DUPLICATE","OK"))</f>
        <v/>
      </c>
      <c r="D2769" s="146" t="str">
        <f>IF($A2769="","",IF(ISNA(_xlfn.XLOOKUP(TRIM($A2769),MASTER_Workers!$B$2:$B$474,MASTER_Workers!$B$2:$B$474)),"Master Missing","OK"))</f>
        <v/>
      </c>
      <c r="E2769" s="146" t="str">
        <f>IF(A2769="","",IF(COUNTIF(Month_Engine!B:B,TRIM(J2769))&gt;0,"OK","Missing"))</f>
        <v/>
      </c>
      <c r="F2769" s="146" t="str">
        <f t="shared" si="265"/>
        <v/>
      </c>
      <c r="G2769" s="146" t="str">
        <f t="shared" si="266"/>
        <v/>
      </c>
      <c r="H2769" s="150" t="str">
        <f t="shared" si="261"/>
        <v/>
      </c>
      <c r="I2769" s="432"/>
      <c r="S2769" s="146" t="str">
        <f t="shared" si="262"/>
        <v/>
      </c>
    </row>
    <row r="2770" spans="1:19" x14ac:dyDescent="0.45">
      <c r="A2770" s="144" t="str">
        <f t="shared" si="263"/>
        <v/>
      </c>
      <c r="B2770" s="143" t="str">
        <f t="shared" si="264"/>
        <v/>
      </c>
      <c r="C2770" s="143" t="str">
        <f>IF(A2770="","",IF(COUNTIF($B$2:B2769,B2770)&gt;0,"⚠ DUPLICATE","OK"))</f>
        <v/>
      </c>
      <c r="D2770" s="146" t="str">
        <f>IF($A2770="","",IF(ISNA(_xlfn.XLOOKUP(TRIM($A2770),MASTER_Workers!$B$2:$B$474,MASTER_Workers!$B$2:$B$474)),"Master Missing","OK"))</f>
        <v/>
      </c>
      <c r="E2770" s="146" t="str">
        <f>IF(A2770="","",IF(COUNTIF(Month_Engine!B:B,TRIM(J2770))&gt;0,"OK","Missing"))</f>
        <v/>
      </c>
      <c r="F2770" s="146" t="str">
        <f t="shared" si="265"/>
        <v/>
      </c>
      <c r="G2770" s="146" t="str">
        <f t="shared" si="266"/>
        <v/>
      </c>
      <c r="H2770" s="150" t="str">
        <f t="shared" si="261"/>
        <v/>
      </c>
      <c r="I2770" s="432"/>
      <c r="S2770" s="146" t="str">
        <f t="shared" si="262"/>
        <v/>
      </c>
    </row>
    <row r="2771" spans="1:19" x14ac:dyDescent="0.45">
      <c r="A2771" s="144" t="str">
        <f t="shared" si="263"/>
        <v/>
      </c>
      <c r="B2771" s="143" t="str">
        <f t="shared" si="264"/>
        <v/>
      </c>
      <c r="C2771" s="143" t="str">
        <f>IF(A2771="","",IF(COUNTIF($B$2:B2770,B2771)&gt;0,"⚠ DUPLICATE","OK"))</f>
        <v/>
      </c>
      <c r="D2771" s="146" t="str">
        <f>IF($A2771="","",IF(ISNA(_xlfn.XLOOKUP(TRIM($A2771),MASTER_Workers!$B$2:$B$474,MASTER_Workers!$B$2:$B$474)),"Master Missing","OK"))</f>
        <v/>
      </c>
      <c r="E2771" s="146" t="str">
        <f>IF(A2771="","",IF(COUNTIF(Month_Engine!B:B,TRIM(J2771))&gt;0,"OK","Missing"))</f>
        <v/>
      </c>
      <c r="F2771" s="146" t="str">
        <f t="shared" si="265"/>
        <v/>
      </c>
      <c r="G2771" s="146" t="str">
        <f t="shared" si="266"/>
        <v/>
      </c>
      <c r="H2771" s="150" t="str">
        <f t="shared" si="261"/>
        <v/>
      </c>
      <c r="I2771" s="432"/>
      <c r="S2771" s="146" t="str">
        <f t="shared" si="262"/>
        <v/>
      </c>
    </row>
    <row r="2772" spans="1:19" x14ac:dyDescent="0.45">
      <c r="A2772" s="144" t="str">
        <f t="shared" si="263"/>
        <v/>
      </c>
      <c r="B2772" s="143" t="str">
        <f t="shared" si="264"/>
        <v/>
      </c>
      <c r="C2772" s="143" t="str">
        <f>IF(A2772="","",IF(COUNTIF($B$2:B2771,B2772)&gt;0,"⚠ DUPLICATE","OK"))</f>
        <v/>
      </c>
      <c r="D2772" s="146" t="str">
        <f>IF($A2772="","",IF(ISNA(_xlfn.XLOOKUP(TRIM($A2772),MASTER_Workers!$B$2:$B$474,MASTER_Workers!$B$2:$B$474)),"Master Missing","OK"))</f>
        <v/>
      </c>
      <c r="E2772" s="146" t="str">
        <f>IF(A2772="","",IF(COUNTIF(Month_Engine!B:B,TRIM(J2772))&gt;0,"OK","Missing"))</f>
        <v/>
      </c>
      <c r="F2772" s="146" t="str">
        <f t="shared" si="265"/>
        <v/>
      </c>
      <c r="G2772" s="146" t="str">
        <f t="shared" si="266"/>
        <v/>
      </c>
      <c r="H2772" s="150" t="str">
        <f t="shared" si="261"/>
        <v/>
      </c>
      <c r="I2772" s="432"/>
      <c r="S2772" s="146" t="str">
        <f t="shared" si="262"/>
        <v/>
      </c>
    </row>
    <row r="2773" spans="1:19" x14ac:dyDescent="0.45">
      <c r="A2773" s="144" t="str">
        <f t="shared" si="263"/>
        <v/>
      </c>
      <c r="B2773" s="143" t="str">
        <f t="shared" si="264"/>
        <v/>
      </c>
      <c r="C2773" s="143" t="str">
        <f>IF(A2773="","",IF(COUNTIF($B$2:B2772,B2773)&gt;0,"⚠ DUPLICATE","OK"))</f>
        <v/>
      </c>
      <c r="D2773" s="146" t="str">
        <f>IF($A2773="","",IF(ISNA(_xlfn.XLOOKUP(TRIM($A2773),MASTER_Workers!$B$2:$B$474,MASTER_Workers!$B$2:$B$474)),"Master Missing","OK"))</f>
        <v/>
      </c>
      <c r="E2773" s="146" t="str">
        <f>IF(A2773="","",IF(COUNTIF(Month_Engine!B:B,TRIM(J2773))&gt;0,"OK","Missing"))</f>
        <v/>
      </c>
      <c r="F2773" s="146" t="str">
        <f t="shared" si="265"/>
        <v/>
      </c>
      <c r="G2773" s="146" t="str">
        <f t="shared" si="266"/>
        <v/>
      </c>
      <c r="H2773" s="150" t="str">
        <f t="shared" si="261"/>
        <v/>
      </c>
      <c r="I2773" s="432"/>
      <c r="S2773" s="146" t="str">
        <f t="shared" si="262"/>
        <v/>
      </c>
    </row>
    <row r="2774" spans="1:19" x14ac:dyDescent="0.45">
      <c r="A2774" s="144" t="str">
        <f t="shared" si="263"/>
        <v/>
      </c>
      <c r="B2774" s="143" t="str">
        <f t="shared" si="264"/>
        <v/>
      </c>
      <c r="C2774" s="143" t="str">
        <f>IF(A2774="","",IF(COUNTIF($B$2:B2773,B2774)&gt;0,"⚠ DUPLICATE","OK"))</f>
        <v/>
      </c>
      <c r="D2774" s="146" t="str">
        <f>IF($A2774="","",IF(ISNA(_xlfn.XLOOKUP(TRIM($A2774),MASTER_Workers!$B$2:$B$474,MASTER_Workers!$B$2:$B$474)),"Master Missing","OK"))</f>
        <v/>
      </c>
      <c r="E2774" s="146" t="str">
        <f>IF(A2774="","",IF(COUNTIF(Month_Engine!B:B,TRIM(J2774))&gt;0,"OK","Missing"))</f>
        <v/>
      </c>
      <c r="F2774" s="146" t="str">
        <f t="shared" si="265"/>
        <v/>
      </c>
      <c r="G2774" s="146" t="str">
        <f t="shared" si="266"/>
        <v/>
      </c>
      <c r="H2774" s="150" t="str">
        <f t="shared" si="261"/>
        <v/>
      </c>
      <c r="I2774" s="432"/>
      <c r="S2774" s="146" t="str">
        <f t="shared" si="262"/>
        <v/>
      </c>
    </row>
    <row r="2775" spans="1:19" x14ac:dyDescent="0.45">
      <c r="A2775" s="144" t="str">
        <f t="shared" si="263"/>
        <v/>
      </c>
      <c r="B2775" s="143" t="str">
        <f t="shared" si="264"/>
        <v/>
      </c>
      <c r="C2775" s="143" t="str">
        <f>IF(A2775="","",IF(COUNTIF($B$2:B2774,B2775)&gt;0,"⚠ DUPLICATE","OK"))</f>
        <v/>
      </c>
      <c r="D2775" s="146" t="str">
        <f>IF($A2775="","",IF(ISNA(_xlfn.XLOOKUP(TRIM($A2775),MASTER_Workers!$B$2:$B$474,MASTER_Workers!$B$2:$B$474)),"Master Missing","OK"))</f>
        <v/>
      </c>
      <c r="E2775" s="146" t="str">
        <f>IF(A2775="","",IF(COUNTIF(Month_Engine!B:B,TRIM(J2775))&gt;0,"OK","Missing"))</f>
        <v/>
      </c>
      <c r="F2775" s="146" t="str">
        <f t="shared" si="265"/>
        <v/>
      </c>
      <c r="G2775" s="146" t="str">
        <f t="shared" si="266"/>
        <v/>
      </c>
      <c r="H2775" s="150" t="str">
        <f t="shared" si="261"/>
        <v/>
      </c>
      <c r="I2775" s="432"/>
      <c r="S2775" s="146" t="str">
        <f t="shared" si="262"/>
        <v/>
      </c>
    </row>
    <row r="2776" spans="1:19" x14ac:dyDescent="0.45">
      <c r="A2776" s="144" t="str">
        <f t="shared" si="263"/>
        <v/>
      </c>
      <c r="B2776" s="143" t="str">
        <f t="shared" si="264"/>
        <v/>
      </c>
      <c r="C2776" s="143" t="str">
        <f>IF(A2776="","",IF(COUNTIF($B$2:B2775,B2776)&gt;0,"⚠ DUPLICATE","OK"))</f>
        <v/>
      </c>
      <c r="D2776" s="146" t="str">
        <f>IF($A2776="","",IF(ISNA(_xlfn.XLOOKUP(TRIM($A2776),MASTER_Workers!$B$2:$B$474,MASTER_Workers!$B$2:$B$474)),"Master Missing","OK"))</f>
        <v/>
      </c>
      <c r="E2776" s="146" t="str">
        <f>IF(A2776="","",IF(COUNTIF(Month_Engine!B:B,TRIM(J2776))&gt;0,"OK","Missing"))</f>
        <v/>
      </c>
      <c r="F2776" s="146" t="str">
        <f t="shared" si="265"/>
        <v/>
      </c>
      <c r="G2776" s="146" t="str">
        <f t="shared" si="266"/>
        <v/>
      </c>
      <c r="H2776" s="150" t="str">
        <f t="shared" si="261"/>
        <v/>
      </c>
      <c r="I2776" s="432"/>
      <c r="S2776" s="146" t="str">
        <f t="shared" si="262"/>
        <v/>
      </c>
    </row>
    <row r="2777" spans="1:19" x14ac:dyDescent="0.45">
      <c r="A2777" s="144" t="str">
        <f t="shared" si="263"/>
        <v/>
      </c>
      <c r="B2777" s="143" t="str">
        <f t="shared" si="264"/>
        <v/>
      </c>
      <c r="C2777" s="143" t="str">
        <f>IF(A2777="","",IF(COUNTIF($B$2:B2776,B2777)&gt;0,"⚠ DUPLICATE","OK"))</f>
        <v/>
      </c>
      <c r="D2777" s="146" t="str">
        <f>IF($A2777="","",IF(ISNA(_xlfn.XLOOKUP(TRIM($A2777),MASTER_Workers!$B$2:$B$474,MASTER_Workers!$B$2:$B$474)),"Master Missing","OK"))</f>
        <v/>
      </c>
      <c r="E2777" s="146" t="str">
        <f>IF(A2777="","",IF(COUNTIF(Month_Engine!B:B,TRIM(J2777))&gt;0,"OK","Missing"))</f>
        <v/>
      </c>
      <c r="F2777" s="146" t="str">
        <f t="shared" si="265"/>
        <v/>
      </c>
      <c r="G2777" s="146" t="str">
        <f t="shared" si="266"/>
        <v/>
      </c>
      <c r="H2777" s="150" t="str">
        <f t="shared" si="261"/>
        <v/>
      </c>
      <c r="I2777" s="432"/>
      <c r="S2777" s="146" t="str">
        <f t="shared" si="262"/>
        <v/>
      </c>
    </row>
    <row r="2778" spans="1:19" x14ac:dyDescent="0.45">
      <c r="A2778" s="144" t="str">
        <f t="shared" si="263"/>
        <v/>
      </c>
      <c r="B2778" s="143" t="str">
        <f t="shared" si="264"/>
        <v/>
      </c>
      <c r="C2778" s="143" t="str">
        <f>IF(A2778="","",IF(COUNTIF($B$2:B2777,B2778)&gt;0,"⚠ DUPLICATE","OK"))</f>
        <v/>
      </c>
      <c r="D2778" s="146" t="str">
        <f>IF($A2778="","",IF(ISNA(_xlfn.XLOOKUP(TRIM($A2778),MASTER_Workers!$B$2:$B$474,MASTER_Workers!$B$2:$B$474)),"Master Missing","OK"))</f>
        <v/>
      </c>
      <c r="E2778" s="146" t="str">
        <f>IF(A2778="","",IF(COUNTIF(Month_Engine!B:B,TRIM(J2778))&gt;0,"OK","Missing"))</f>
        <v/>
      </c>
      <c r="F2778" s="146" t="str">
        <f t="shared" si="265"/>
        <v/>
      </c>
      <c r="G2778" s="146" t="str">
        <f t="shared" si="266"/>
        <v/>
      </c>
      <c r="H2778" s="150" t="str">
        <f t="shared" si="261"/>
        <v/>
      </c>
      <c r="I2778" s="432"/>
      <c r="S2778" s="146" t="str">
        <f t="shared" si="262"/>
        <v/>
      </c>
    </row>
    <row r="2779" spans="1:19" x14ac:dyDescent="0.45">
      <c r="A2779" s="144" t="str">
        <f t="shared" si="263"/>
        <v/>
      </c>
      <c r="B2779" s="143" t="str">
        <f t="shared" si="264"/>
        <v/>
      </c>
      <c r="C2779" s="143" t="str">
        <f>IF(A2779="","",IF(COUNTIF($B$2:B2778,B2779)&gt;0,"⚠ DUPLICATE","OK"))</f>
        <v/>
      </c>
      <c r="D2779" s="146" t="str">
        <f>IF($A2779="","",IF(ISNA(_xlfn.XLOOKUP(TRIM($A2779),MASTER_Workers!$B$2:$B$474,MASTER_Workers!$B$2:$B$474)),"Master Missing","OK"))</f>
        <v/>
      </c>
      <c r="E2779" s="146" t="str">
        <f>IF(A2779="","",IF(COUNTIF(Month_Engine!B:B,TRIM(J2779))&gt;0,"OK","Missing"))</f>
        <v/>
      </c>
      <c r="F2779" s="146" t="str">
        <f t="shared" si="265"/>
        <v/>
      </c>
      <c r="G2779" s="146" t="str">
        <f t="shared" si="266"/>
        <v/>
      </c>
      <c r="H2779" s="150" t="str">
        <f t="shared" si="261"/>
        <v/>
      </c>
      <c r="I2779" s="432"/>
      <c r="S2779" s="146" t="str">
        <f t="shared" si="262"/>
        <v/>
      </c>
    </row>
    <row r="2780" spans="1:19" x14ac:dyDescent="0.45">
      <c r="A2780" s="144" t="str">
        <f t="shared" si="263"/>
        <v/>
      </c>
      <c r="B2780" s="143" t="str">
        <f t="shared" si="264"/>
        <v/>
      </c>
      <c r="C2780" s="143" t="str">
        <f>IF(A2780="","",IF(COUNTIF($B$2:B2779,B2780)&gt;0,"⚠ DUPLICATE","OK"))</f>
        <v/>
      </c>
      <c r="D2780" s="146" t="str">
        <f>IF($A2780="","",IF(ISNA(_xlfn.XLOOKUP(TRIM($A2780),MASTER_Workers!$B$2:$B$474,MASTER_Workers!$B$2:$B$474)),"Master Missing","OK"))</f>
        <v/>
      </c>
      <c r="E2780" s="146" t="str">
        <f>IF(A2780="","",IF(COUNTIF(Month_Engine!B:B,TRIM(J2780))&gt;0,"OK","Missing"))</f>
        <v/>
      </c>
      <c r="F2780" s="146" t="str">
        <f t="shared" si="265"/>
        <v/>
      </c>
      <c r="G2780" s="146" t="str">
        <f t="shared" si="266"/>
        <v/>
      </c>
      <c r="H2780" s="150" t="str">
        <f t="shared" si="261"/>
        <v/>
      </c>
      <c r="I2780" s="432"/>
      <c r="S2780" s="146" t="str">
        <f t="shared" si="262"/>
        <v/>
      </c>
    </row>
    <row r="2781" spans="1:19" x14ac:dyDescent="0.45">
      <c r="A2781" s="144" t="str">
        <f t="shared" si="263"/>
        <v/>
      </c>
      <c r="B2781" s="143" t="str">
        <f t="shared" si="264"/>
        <v/>
      </c>
      <c r="C2781" s="143" t="str">
        <f>IF(A2781="","",IF(COUNTIF($B$2:B2780,B2781)&gt;0,"⚠ DUPLICATE","OK"))</f>
        <v/>
      </c>
      <c r="D2781" s="146" t="str">
        <f>IF($A2781="","",IF(ISNA(_xlfn.XLOOKUP(TRIM($A2781),MASTER_Workers!$B$2:$B$474,MASTER_Workers!$B$2:$B$474)),"Master Missing","OK"))</f>
        <v/>
      </c>
      <c r="E2781" s="146" t="str">
        <f>IF(A2781="","",IF(COUNTIF(Month_Engine!B:B,TRIM(J2781))&gt;0,"OK","Missing"))</f>
        <v/>
      </c>
      <c r="F2781" s="146" t="str">
        <f t="shared" si="265"/>
        <v/>
      </c>
      <c r="G2781" s="146" t="str">
        <f t="shared" si="266"/>
        <v/>
      </c>
      <c r="H2781" s="150" t="str">
        <f t="shared" si="261"/>
        <v/>
      </c>
      <c r="I2781" s="432"/>
      <c r="S2781" s="146" t="str">
        <f t="shared" si="262"/>
        <v/>
      </c>
    </row>
    <row r="2782" spans="1:19" x14ac:dyDescent="0.45">
      <c r="A2782" s="144" t="str">
        <f t="shared" si="263"/>
        <v/>
      </c>
      <c r="B2782" s="143" t="str">
        <f t="shared" si="264"/>
        <v/>
      </c>
      <c r="C2782" s="143" t="str">
        <f>IF(A2782="","",IF(COUNTIF($B$2:B2781,B2782)&gt;0,"⚠ DUPLICATE","OK"))</f>
        <v/>
      </c>
      <c r="D2782" s="146" t="str">
        <f>IF($A2782="","",IF(ISNA(_xlfn.XLOOKUP(TRIM($A2782),MASTER_Workers!$B$2:$B$474,MASTER_Workers!$B$2:$B$474)),"Master Missing","OK"))</f>
        <v/>
      </c>
      <c r="E2782" s="146" t="str">
        <f>IF(A2782="","",IF(COUNTIF(Month_Engine!B:B,TRIM(J2782))&gt;0,"OK","Missing"))</f>
        <v/>
      </c>
      <c r="F2782" s="146" t="str">
        <f t="shared" si="265"/>
        <v/>
      </c>
      <c r="G2782" s="146" t="str">
        <f t="shared" si="266"/>
        <v/>
      </c>
      <c r="H2782" s="150" t="str">
        <f t="shared" si="261"/>
        <v/>
      </c>
      <c r="I2782" s="432"/>
      <c r="S2782" s="146" t="str">
        <f t="shared" si="262"/>
        <v/>
      </c>
    </row>
    <row r="2783" spans="1:19" x14ac:dyDescent="0.45">
      <c r="A2783" s="144" t="str">
        <f t="shared" si="263"/>
        <v/>
      </c>
      <c r="B2783" s="143" t="str">
        <f t="shared" si="264"/>
        <v/>
      </c>
      <c r="C2783" s="143" t="str">
        <f>IF(A2783="","",IF(COUNTIF($B$2:B2782,B2783)&gt;0,"⚠ DUPLICATE","OK"))</f>
        <v/>
      </c>
      <c r="D2783" s="146" t="str">
        <f>IF($A2783="","",IF(ISNA(_xlfn.XLOOKUP(TRIM($A2783),MASTER_Workers!$B$2:$B$474,MASTER_Workers!$B$2:$B$474)),"Master Missing","OK"))</f>
        <v/>
      </c>
      <c r="E2783" s="146" t="str">
        <f>IF(A2783="","",IF(COUNTIF(Month_Engine!B:B,TRIM(J2783))&gt;0,"OK","Missing"))</f>
        <v/>
      </c>
      <c r="F2783" s="146" t="str">
        <f t="shared" si="265"/>
        <v/>
      </c>
      <c r="G2783" s="146" t="str">
        <f t="shared" si="266"/>
        <v/>
      </c>
      <c r="H2783" s="150" t="str">
        <f t="shared" si="261"/>
        <v/>
      </c>
      <c r="I2783" s="432"/>
      <c r="S2783" s="146" t="str">
        <f t="shared" si="262"/>
        <v/>
      </c>
    </row>
    <row r="2784" spans="1:19" x14ac:dyDescent="0.45">
      <c r="A2784" s="144" t="str">
        <f t="shared" si="263"/>
        <v/>
      </c>
      <c r="B2784" s="143" t="str">
        <f t="shared" si="264"/>
        <v/>
      </c>
      <c r="C2784" s="143" t="str">
        <f>IF(A2784="","",IF(COUNTIF($B$2:B2783,B2784)&gt;0,"⚠ DUPLICATE","OK"))</f>
        <v/>
      </c>
      <c r="D2784" s="146" t="str">
        <f>IF($A2784="","",IF(ISNA(_xlfn.XLOOKUP(TRIM($A2784),MASTER_Workers!$B$2:$B$474,MASTER_Workers!$B$2:$B$474)),"Master Missing","OK"))</f>
        <v/>
      </c>
      <c r="E2784" s="146" t="str">
        <f>IF(A2784="","",IF(COUNTIF(Month_Engine!B:B,TRIM(J2784))&gt;0,"OK","Missing"))</f>
        <v/>
      </c>
      <c r="F2784" s="146" t="str">
        <f t="shared" si="265"/>
        <v/>
      </c>
      <c r="G2784" s="146" t="str">
        <f t="shared" si="266"/>
        <v/>
      </c>
      <c r="H2784" s="150" t="str">
        <f t="shared" si="261"/>
        <v/>
      </c>
      <c r="I2784" s="432"/>
      <c r="S2784" s="146" t="str">
        <f t="shared" si="262"/>
        <v/>
      </c>
    </row>
    <row r="2785" spans="1:19" x14ac:dyDescent="0.45">
      <c r="A2785" s="144" t="str">
        <f t="shared" si="263"/>
        <v/>
      </c>
      <c r="B2785" s="143" t="str">
        <f t="shared" si="264"/>
        <v/>
      </c>
      <c r="C2785" s="143" t="str">
        <f>IF(A2785="","",IF(COUNTIF($B$2:B2784,B2785)&gt;0,"⚠ DUPLICATE","OK"))</f>
        <v/>
      </c>
      <c r="D2785" s="146" t="str">
        <f>IF($A2785="","",IF(ISNA(_xlfn.XLOOKUP(TRIM($A2785),MASTER_Workers!$B$2:$B$474,MASTER_Workers!$B$2:$B$474)),"Master Missing","OK"))</f>
        <v/>
      </c>
      <c r="E2785" s="146" t="str">
        <f>IF(A2785="","",IF(COUNTIF(Month_Engine!B:B,TRIM(J2785))&gt;0,"OK","Missing"))</f>
        <v/>
      </c>
      <c r="F2785" s="146" t="str">
        <f t="shared" si="265"/>
        <v/>
      </c>
      <c r="G2785" s="146" t="str">
        <f t="shared" si="266"/>
        <v/>
      </c>
      <c r="H2785" s="150" t="str">
        <f t="shared" si="261"/>
        <v/>
      </c>
      <c r="I2785" s="432"/>
      <c r="S2785" s="146" t="str">
        <f t="shared" si="262"/>
        <v/>
      </c>
    </row>
    <row r="2786" spans="1:19" x14ac:dyDescent="0.45">
      <c r="A2786" s="144" t="str">
        <f t="shared" si="263"/>
        <v/>
      </c>
      <c r="B2786" s="143" t="str">
        <f t="shared" si="264"/>
        <v/>
      </c>
      <c r="C2786" s="143" t="str">
        <f>IF(A2786="","",IF(COUNTIF($B$2:B2785,B2786)&gt;0,"⚠ DUPLICATE","OK"))</f>
        <v/>
      </c>
      <c r="D2786" s="146" t="str">
        <f>IF($A2786="","",IF(ISNA(_xlfn.XLOOKUP(TRIM($A2786),MASTER_Workers!$B$2:$B$474,MASTER_Workers!$B$2:$B$474)),"Master Missing","OK"))</f>
        <v/>
      </c>
      <c r="E2786" s="146" t="str">
        <f>IF(A2786="","",IF(COUNTIF(Month_Engine!B:B,TRIM(J2786))&gt;0,"OK","Missing"))</f>
        <v/>
      </c>
      <c r="F2786" s="146" t="str">
        <f t="shared" si="265"/>
        <v/>
      </c>
      <c r="G2786" s="146" t="str">
        <f t="shared" si="266"/>
        <v/>
      </c>
      <c r="H2786" s="150" t="str">
        <f t="shared" si="261"/>
        <v/>
      </c>
      <c r="I2786" s="432"/>
      <c r="S2786" s="146" t="str">
        <f t="shared" si="262"/>
        <v/>
      </c>
    </row>
    <row r="2787" spans="1:19" x14ac:dyDescent="0.45">
      <c r="A2787" s="144" t="str">
        <f t="shared" si="263"/>
        <v/>
      </c>
      <c r="B2787" s="143" t="str">
        <f t="shared" si="264"/>
        <v/>
      </c>
      <c r="C2787" s="143" t="str">
        <f>IF(A2787="","",IF(COUNTIF($B$2:B2786,B2787)&gt;0,"⚠ DUPLICATE","OK"))</f>
        <v/>
      </c>
      <c r="D2787" s="146" t="str">
        <f>IF($A2787="","",IF(ISNA(_xlfn.XLOOKUP(TRIM($A2787),MASTER_Workers!$B$2:$B$474,MASTER_Workers!$B$2:$B$474)),"Master Missing","OK"))</f>
        <v/>
      </c>
      <c r="E2787" s="146" t="str">
        <f>IF(A2787="","",IF(COUNTIF(Month_Engine!B:B,TRIM(J2787))&gt;0,"OK","Missing"))</f>
        <v/>
      </c>
      <c r="F2787" s="146" t="str">
        <f t="shared" si="265"/>
        <v/>
      </c>
      <c r="G2787" s="146" t="str">
        <f t="shared" si="266"/>
        <v/>
      </c>
      <c r="H2787" s="150" t="str">
        <f t="shared" si="261"/>
        <v/>
      </c>
      <c r="I2787" s="432"/>
      <c r="S2787" s="146" t="str">
        <f t="shared" si="262"/>
        <v/>
      </c>
    </row>
    <row r="2788" spans="1:19" x14ac:dyDescent="0.45">
      <c r="A2788" s="144" t="str">
        <f t="shared" si="263"/>
        <v/>
      </c>
      <c r="B2788" s="143" t="str">
        <f t="shared" si="264"/>
        <v/>
      </c>
      <c r="C2788" s="143" t="str">
        <f>IF(A2788="","",IF(COUNTIF($B$2:B2787,B2788)&gt;0,"⚠ DUPLICATE","OK"))</f>
        <v/>
      </c>
      <c r="D2788" s="146" t="str">
        <f>IF($A2788="","",IF(ISNA(_xlfn.XLOOKUP(TRIM($A2788),MASTER_Workers!$B$2:$B$474,MASTER_Workers!$B$2:$B$474)),"Master Missing","OK"))</f>
        <v/>
      </c>
      <c r="E2788" s="146" t="str">
        <f>IF(A2788="","",IF(COUNTIF(Month_Engine!B:B,TRIM(J2788))&gt;0,"OK","Missing"))</f>
        <v/>
      </c>
      <c r="F2788" s="146" t="str">
        <f t="shared" si="265"/>
        <v/>
      </c>
      <c r="G2788" s="146" t="str">
        <f t="shared" si="266"/>
        <v/>
      </c>
      <c r="H2788" s="150" t="str">
        <f t="shared" si="261"/>
        <v/>
      </c>
      <c r="I2788" s="432"/>
      <c r="S2788" s="146" t="str">
        <f t="shared" si="262"/>
        <v/>
      </c>
    </row>
    <row r="2789" spans="1:19" x14ac:dyDescent="0.45">
      <c r="A2789" s="144" t="str">
        <f t="shared" si="263"/>
        <v/>
      </c>
      <c r="B2789" s="143" t="str">
        <f t="shared" si="264"/>
        <v/>
      </c>
      <c r="C2789" s="143" t="str">
        <f>IF(A2789="","",IF(COUNTIF($B$2:B2788,B2789)&gt;0,"⚠ DUPLICATE","OK"))</f>
        <v/>
      </c>
      <c r="D2789" s="146" t="str">
        <f>IF($A2789="","",IF(ISNA(_xlfn.XLOOKUP(TRIM($A2789),MASTER_Workers!$B$2:$B$474,MASTER_Workers!$B$2:$B$474)),"Master Missing","OK"))</f>
        <v/>
      </c>
      <c r="E2789" s="146" t="str">
        <f>IF(A2789="","",IF(COUNTIF(Month_Engine!B:B,TRIM(J2789))&gt;0,"OK","Missing"))</f>
        <v/>
      </c>
      <c r="F2789" s="146" t="str">
        <f t="shared" si="265"/>
        <v/>
      </c>
      <c r="G2789" s="146" t="str">
        <f t="shared" si="266"/>
        <v/>
      </c>
      <c r="H2789" s="150" t="str">
        <f t="shared" si="261"/>
        <v/>
      </c>
      <c r="I2789" s="432"/>
      <c r="S2789" s="146" t="str">
        <f t="shared" si="262"/>
        <v/>
      </c>
    </row>
    <row r="2790" spans="1:19" x14ac:dyDescent="0.45">
      <c r="A2790" s="144" t="str">
        <f t="shared" si="263"/>
        <v/>
      </c>
      <c r="B2790" s="143" t="str">
        <f t="shared" si="264"/>
        <v/>
      </c>
      <c r="C2790" s="143" t="str">
        <f>IF(A2790="","",IF(COUNTIF($B$2:B2789,B2790)&gt;0,"⚠ DUPLICATE","OK"))</f>
        <v/>
      </c>
      <c r="D2790" s="146" t="str">
        <f>IF($A2790="","",IF(ISNA(_xlfn.XLOOKUP(TRIM($A2790),MASTER_Workers!$B$2:$B$474,MASTER_Workers!$B$2:$B$474)),"Master Missing","OK"))</f>
        <v/>
      </c>
      <c r="E2790" s="146" t="str">
        <f>IF(A2790="","",IF(COUNTIF(Month_Engine!B:B,TRIM(J2790))&gt;0,"OK","Missing"))</f>
        <v/>
      </c>
      <c r="F2790" s="146" t="str">
        <f t="shared" si="265"/>
        <v/>
      </c>
      <c r="G2790" s="146" t="str">
        <f t="shared" si="266"/>
        <v/>
      </c>
      <c r="H2790" s="150" t="str">
        <f t="shared" si="261"/>
        <v/>
      </c>
      <c r="I2790" s="432"/>
      <c r="S2790" s="146" t="str">
        <f t="shared" si="262"/>
        <v/>
      </c>
    </row>
    <row r="2791" spans="1:19" x14ac:dyDescent="0.45">
      <c r="A2791" s="144" t="str">
        <f t="shared" si="263"/>
        <v/>
      </c>
      <c r="B2791" s="143" t="str">
        <f t="shared" si="264"/>
        <v/>
      </c>
      <c r="C2791" s="143" t="str">
        <f>IF(A2791="","",IF(COUNTIF($B$2:B2790,B2791)&gt;0,"⚠ DUPLICATE","OK"))</f>
        <v/>
      </c>
      <c r="D2791" s="146" t="str">
        <f>IF($A2791="","",IF(ISNA(_xlfn.XLOOKUP(TRIM($A2791),MASTER_Workers!$B$2:$B$474,MASTER_Workers!$B$2:$B$474)),"Master Missing","OK"))</f>
        <v/>
      </c>
      <c r="E2791" s="146" t="str">
        <f>IF(A2791="","",IF(COUNTIF(Month_Engine!B:B,TRIM(J2791))&gt;0,"OK","Missing"))</f>
        <v/>
      </c>
      <c r="F2791" s="146" t="str">
        <f t="shared" si="265"/>
        <v/>
      </c>
      <c r="G2791" s="146" t="str">
        <f t="shared" si="266"/>
        <v/>
      </c>
      <c r="H2791" s="150" t="str">
        <f t="shared" si="261"/>
        <v/>
      </c>
      <c r="I2791" s="432"/>
      <c r="S2791" s="146" t="str">
        <f t="shared" si="262"/>
        <v/>
      </c>
    </row>
    <row r="2792" spans="1:19" x14ac:dyDescent="0.45">
      <c r="A2792" s="144" t="str">
        <f t="shared" si="263"/>
        <v/>
      </c>
      <c r="B2792" s="143" t="str">
        <f t="shared" si="264"/>
        <v/>
      </c>
      <c r="C2792" s="143" t="str">
        <f>IF(A2792="","",IF(COUNTIF($B$2:B2791,B2792)&gt;0,"⚠ DUPLICATE","OK"))</f>
        <v/>
      </c>
      <c r="D2792" s="146" t="str">
        <f>IF($A2792="","",IF(ISNA(_xlfn.XLOOKUP(TRIM($A2792),MASTER_Workers!$B$2:$B$474,MASTER_Workers!$B$2:$B$474)),"Master Missing","OK"))</f>
        <v/>
      </c>
      <c r="E2792" s="146" t="str">
        <f>IF(A2792="","",IF(COUNTIF(Month_Engine!B:B,TRIM(J2792))&gt;0,"OK","Missing"))</f>
        <v/>
      </c>
      <c r="F2792" s="146" t="str">
        <f t="shared" si="265"/>
        <v/>
      </c>
      <c r="G2792" s="146" t="str">
        <f t="shared" si="266"/>
        <v/>
      </c>
      <c r="H2792" s="150" t="str">
        <f t="shared" si="261"/>
        <v/>
      </c>
      <c r="I2792" s="432"/>
      <c r="S2792" s="146" t="str">
        <f t="shared" si="262"/>
        <v/>
      </c>
    </row>
    <row r="2793" spans="1:19" x14ac:dyDescent="0.45">
      <c r="A2793" s="144" t="str">
        <f t="shared" si="263"/>
        <v/>
      </c>
      <c r="B2793" s="143" t="str">
        <f t="shared" si="264"/>
        <v/>
      </c>
      <c r="C2793" s="143" t="str">
        <f>IF(A2793="","",IF(COUNTIF($B$2:B2792,B2793)&gt;0,"⚠ DUPLICATE","OK"))</f>
        <v/>
      </c>
      <c r="D2793" s="146" t="str">
        <f>IF($A2793="","",IF(ISNA(_xlfn.XLOOKUP(TRIM($A2793),MASTER_Workers!$B$2:$B$474,MASTER_Workers!$B$2:$B$474)),"Master Missing","OK"))</f>
        <v/>
      </c>
      <c r="E2793" s="146" t="str">
        <f>IF(A2793="","",IF(COUNTIF(Month_Engine!B:B,TRIM(J2793))&gt;0,"OK","Missing"))</f>
        <v/>
      </c>
      <c r="F2793" s="146" t="str">
        <f t="shared" si="265"/>
        <v/>
      </c>
      <c r="G2793" s="146" t="str">
        <f t="shared" si="266"/>
        <v/>
      </c>
      <c r="H2793" s="150" t="str">
        <f t="shared" si="261"/>
        <v/>
      </c>
      <c r="I2793" s="432"/>
      <c r="S2793" s="146" t="str">
        <f t="shared" si="262"/>
        <v/>
      </c>
    </row>
    <row r="2794" spans="1:19" x14ac:dyDescent="0.45">
      <c r="A2794" s="144" t="str">
        <f t="shared" si="263"/>
        <v/>
      </c>
      <c r="B2794" s="143" t="str">
        <f t="shared" si="264"/>
        <v/>
      </c>
      <c r="C2794" s="143" t="str">
        <f>IF(A2794="","",IF(COUNTIF($B$2:B2793,B2794)&gt;0,"⚠ DUPLICATE","OK"))</f>
        <v/>
      </c>
      <c r="D2794" s="146" t="str">
        <f>IF($A2794="","",IF(ISNA(_xlfn.XLOOKUP(TRIM($A2794),MASTER_Workers!$B$2:$B$474,MASTER_Workers!$B$2:$B$474)),"Master Missing","OK"))</f>
        <v/>
      </c>
      <c r="E2794" s="146" t="str">
        <f>IF(A2794="","",IF(COUNTIF(Month_Engine!B:B,TRIM(J2794))&gt;0,"OK","Missing"))</f>
        <v/>
      </c>
      <c r="F2794" s="146" t="str">
        <f t="shared" si="265"/>
        <v/>
      </c>
      <c r="G2794" s="146" t="str">
        <f t="shared" si="266"/>
        <v/>
      </c>
      <c r="H2794" s="150" t="str">
        <f t="shared" si="261"/>
        <v/>
      </c>
      <c r="I2794" s="432"/>
      <c r="S2794" s="146" t="str">
        <f t="shared" si="262"/>
        <v/>
      </c>
    </row>
    <row r="2795" spans="1:19" x14ac:dyDescent="0.45">
      <c r="A2795" s="144" t="str">
        <f t="shared" si="263"/>
        <v/>
      </c>
      <c r="B2795" s="143" t="str">
        <f t="shared" si="264"/>
        <v/>
      </c>
      <c r="C2795" s="143" t="str">
        <f>IF(A2795="","",IF(COUNTIF($B$2:B2794,B2795)&gt;0,"⚠ DUPLICATE","OK"))</f>
        <v/>
      </c>
      <c r="D2795" s="146" t="str">
        <f>IF($A2795="","",IF(ISNA(_xlfn.XLOOKUP(TRIM($A2795),MASTER_Workers!$B$2:$B$474,MASTER_Workers!$B$2:$B$474)),"Master Missing","OK"))</f>
        <v/>
      </c>
      <c r="E2795" s="146" t="str">
        <f>IF(A2795="","",IF(COUNTIF(Month_Engine!B:B,TRIM(J2795))&gt;0,"OK","Missing"))</f>
        <v/>
      </c>
      <c r="F2795" s="146" t="str">
        <f t="shared" si="265"/>
        <v/>
      </c>
      <c r="G2795" s="146" t="str">
        <f t="shared" si="266"/>
        <v/>
      </c>
      <c r="H2795" s="150" t="str">
        <f t="shared" si="261"/>
        <v/>
      </c>
      <c r="I2795" s="432"/>
      <c r="S2795" s="146" t="str">
        <f t="shared" si="262"/>
        <v/>
      </c>
    </row>
    <row r="2796" spans="1:19" x14ac:dyDescent="0.45">
      <c r="A2796" s="144" t="str">
        <f t="shared" si="263"/>
        <v/>
      </c>
      <c r="B2796" s="143" t="str">
        <f t="shared" si="264"/>
        <v/>
      </c>
      <c r="C2796" s="143" t="str">
        <f>IF(A2796="","",IF(COUNTIF($B$2:B2795,B2796)&gt;0,"⚠ DUPLICATE","OK"))</f>
        <v/>
      </c>
      <c r="D2796" s="146" t="str">
        <f>IF($A2796="","",IF(ISNA(_xlfn.XLOOKUP(TRIM($A2796),MASTER_Workers!$B$2:$B$474,MASTER_Workers!$B$2:$B$474)),"Master Missing","OK"))</f>
        <v/>
      </c>
      <c r="E2796" s="146" t="str">
        <f>IF(A2796="","",IF(COUNTIF(Month_Engine!B:B,TRIM(J2796))&gt;0,"OK","Missing"))</f>
        <v/>
      </c>
      <c r="F2796" s="146" t="str">
        <f t="shared" si="265"/>
        <v/>
      </c>
      <c r="G2796" s="146" t="str">
        <f t="shared" si="266"/>
        <v/>
      </c>
      <c r="H2796" s="150" t="str">
        <f t="shared" si="261"/>
        <v/>
      </c>
      <c r="I2796" s="432"/>
      <c r="S2796" s="146" t="str">
        <f t="shared" si="262"/>
        <v/>
      </c>
    </row>
    <row r="2797" spans="1:19" x14ac:dyDescent="0.45">
      <c r="A2797" s="144" t="str">
        <f t="shared" si="263"/>
        <v/>
      </c>
      <c r="B2797" s="143" t="str">
        <f t="shared" si="264"/>
        <v/>
      </c>
      <c r="C2797" s="143" t="str">
        <f>IF(A2797="","",IF(COUNTIF($B$2:B2796,B2797)&gt;0,"⚠ DUPLICATE","OK"))</f>
        <v/>
      </c>
      <c r="D2797" s="146" t="str">
        <f>IF($A2797="","",IF(ISNA(_xlfn.XLOOKUP(TRIM($A2797),MASTER_Workers!$B$2:$B$474,MASTER_Workers!$B$2:$B$474)),"Master Missing","OK"))</f>
        <v/>
      </c>
      <c r="E2797" s="146" t="str">
        <f>IF(A2797="","",IF(COUNTIF(Month_Engine!B:B,TRIM(J2797))&gt;0,"OK","Missing"))</f>
        <v/>
      </c>
      <c r="F2797" s="146" t="str">
        <f t="shared" si="265"/>
        <v/>
      </c>
      <c r="G2797" s="146" t="str">
        <f t="shared" si="266"/>
        <v/>
      </c>
      <c r="H2797" s="150" t="str">
        <f t="shared" si="261"/>
        <v/>
      </c>
      <c r="I2797" s="432"/>
      <c r="S2797" s="146" t="str">
        <f t="shared" si="262"/>
        <v/>
      </c>
    </row>
    <row r="2798" spans="1:19" x14ac:dyDescent="0.45">
      <c r="A2798" s="144" t="str">
        <f t="shared" si="263"/>
        <v/>
      </c>
      <c r="B2798" s="143" t="str">
        <f t="shared" si="264"/>
        <v/>
      </c>
      <c r="C2798" s="143" t="str">
        <f>IF(A2798="","",IF(COUNTIF($B$2:B2797,B2798)&gt;0,"⚠ DUPLICATE","OK"))</f>
        <v/>
      </c>
      <c r="D2798" s="146" t="str">
        <f>IF($A2798="","",IF(ISNA(_xlfn.XLOOKUP(TRIM($A2798),MASTER_Workers!$B$2:$B$474,MASTER_Workers!$B$2:$B$474)),"Master Missing","OK"))</f>
        <v/>
      </c>
      <c r="E2798" s="146" t="str">
        <f>IF(A2798="","",IF(COUNTIF(Month_Engine!B:B,TRIM(J2798))&gt;0,"OK","Missing"))</f>
        <v/>
      </c>
      <c r="F2798" s="146" t="str">
        <f t="shared" si="265"/>
        <v/>
      </c>
      <c r="G2798" s="146" t="str">
        <f t="shared" si="266"/>
        <v/>
      </c>
      <c r="H2798" s="150" t="str">
        <f t="shared" si="261"/>
        <v/>
      </c>
      <c r="I2798" s="432"/>
      <c r="S2798" s="146" t="str">
        <f t="shared" si="262"/>
        <v/>
      </c>
    </row>
    <row r="2799" spans="1:19" x14ac:dyDescent="0.45">
      <c r="A2799" s="144" t="str">
        <f t="shared" si="263"/>
        <v/>
      </c>
      <c r="B2799" s="143" t="str">
        <f t="shared" si="264"/>
        <v/>
      </c>
      <c r="C2799" s="143" t="str">
        <f>IF(A2799="","",IF(COUNTIF($B$2:B2798,B2799)&gt;0,"⚠ DUPLICATE","OK"))</f>
        <v/>
      </c>
      <c r="D2799" s="146" t="str">
        <f>IF($A2799="","",IF(ISNA(_xlfn.XLOOKUP(TRIM($A2799),MASTER_Workers!$B$2:$B$474,MASTER_Workers!$B$2:$B$474)),"Master Missing","OK"))</f>
        <v/>
      </c>
      <c r="E2799" s="146" t="str">
        <f>IF(A2799="","",IF(COUNTIF(Month_Engine!B:B,TRIM(J2799))&gt;0,"OK","Missing"))</f>
        <v/>
      </c>
      <c r="F2799" s="146" t="str">
        <f t="shared" si="265"/>
        <v/>
      </c>
      <c r="G2799" s="146" t="str">
        <f t="shared" si="266"/>
        <v/>
      </c>
      <c r="H2799" s="150" t="str">
        <f t="shared" si="261"/>
        <v/>
      </c>
      <c r="I2799" s="432"/>
      <c r="S2799" s="146" t="str">
        <f t="shared" si="262"/>
        <v/>
      </c>
    </row>
    <row r="2800" spans="1:19" x14ac:dyDescent="0.45">
      <c r="A2800" s="144" t="str">
        <f t="shared" si="263"/>
        <v/>
      </c>
      <c r="B2800" s="143" t="str">
        <f t="shared" si="264"/>
        <v/>
      </c>
      <c r="C2800" s="143" t="str">
        <f>IF(A2800="","",IF(COUNTIF($B$2:B2799,B2800)&gt;0,"⚠ DUPLICATE","OK"))</f>
        <v/>
      </c>
      <c r="D2800" s="146" t="str">
        <f>IF($A2800="","",IF(ISNA(_xlfn.XLOOKUP(TRIM($A2800),MASTER_Workers!$B$2:$B$474,MASTER_Workers!$B$2:$B$474)),"Master Missing","OK"))</f>
        <v/>
      </c>
      <c r="E2800" s="146" t="str">
        <f>IF(A2800="","",IF(COUNTIF(Month_Engine!B:B,TRIM(J2800))&gt;0,"OK","Missing"))</f>
        <v/>
      </c>
      <c r="F2800" s="146" t="str">
        <f t="shared" si="265"/>
        <v/>
      </c>
      <c r="G2800" s="146" t="str">
        <f t="shared" si="266"/>
        <v/>
      </c>
      <c r="H2800" s="150" t="str">
        <f t="shared" si="261"/>
        <v/>
      </c>
      <c r="I2800" s="432"/>
      <c r="S2800" s="146" t="str">
        <f t="shared" si="262"/>
        <v/>
      </c>
    </row>
    <row r="2801" spans="1:19" x14ac:dyDescent="0.45">
      <c r="A2801" s="144" t="str">
        <f t="shared" si="263"/>
        <v/>
      </c>
      <c r="B2801" s="143" t="str">
        <f t="shared" si="264"/>
        <v/>
      </c>
      <c r="C2801" s="143" t="str">
        <f>IF(A2801="","",IF(COUNTIF($B$2:B2800,B2801)&gt;0,"⚠ DUPLICATE","OK"))</f>
        <v/>
      </c>
      <c r="D2801" s="146" t="str">
        <f>IF($A2801="","",IF(ISNA(_xlfn.XLOOKUP(TRIM($A2801),MASTER_Workers!$B$2:$B$474,MASTER_Workers!$B$2:$B$474)),"Master Missing","OK"))</f>
        <v/>
      </c>
      <c r="E2801" s="146" t="str">
        <f>IF(A2801="","",IF(COUNTIF(Month_Engine!B:B,TRIM(J2801))&gt;0,"OK","Missing"))</f>
        <v/>
      </c>
      <c r="F2801" s="146" t="str">
        <f t="shared" si="265"/>
        <v/>
      </c>
      <c r="G2801" s="146" t="str">
        <f t="shared" si="266"/>
        <v/>
      </c>
      <c r="H2801" s="150" t="str">
        <f t="shared" si="261"/>
        <v/>
      </c>
      <c r="I2801" s="432"/>
      <c r="S2801" s="146" t="str">
        <f t="shared" si="262"/>
        <v/>
      </c>
    </row>
    <row r="2802" spans="1:19" x14ac:dyDescent="0.45">
      <c r="A2802" s="144" t="str">
        <f t="shared" si="263"/>
        <v/>
      </c>
      <c r="B2802" s="143" t="str">
        <f t="shared" si="264"/>
        <v/>
      </c>
      <c r="C2802" s="143" t="str">
        <f>IF(A2802="","",IF(COUNTIF($B$2:B2801,B2802)&gt;0,"⚠ DUPLICATE","OK"))</f>
        <v/>
      </c>
      <c r="D2802" s="146" t="str">
        <f>IF($A2802="","",IF(ISNA(_xlfn.XLOOKUP(TRIM($A2802),MASTER_Workers!$B$2:$B$474,MASTER_Workers!$B$2:$B$474)),"Master Missing","OK"))</f>
        <v/>
      </c>
      <c r="E2802" s="146" t="str">
        <f>IF(A2802="","",IF(COUNTIF(Month_Engine!B:B,TRIM(J2802))&gt;0,"OK","Missing"))</f>
        <v/>
      </c>
      <c r="F2802" s="146" t="str">
        <f t="shared" si="265"/>
        <v/>
      </c>
      <c r="G2802" s="146" t="str">
        <f t="shared" si="266"/>
        <v/>
      </c>
      <c r="H2802" s="150" t="str">
        <f t="shared" si="261"/>
        <v/>
      </c>
      <c r="I2802" s="432"/>
      <c r="S2802" s="146" t="str">
        <f t="shared" si="262"/>
        <v/>
      </c>
    </row>
    <row r="2803" spans="1:19" x14ac:dyDescent="0.45">
      <c r="A2803" s="144" t="str">
        <f t="shared" si="263"/>
        <v/>
      </c>
      <c r="B2803" s="143" t="str">
        <f t="shared" si="264"/>
        <v/>
      </c>
      <c r="C2803" s="143" t="str">
        <f>IF(A2803="","",IF(COUNTIF($B$2:B2802,B2803)&gt;0,"⚠ DUPLICATE","OK"))</f>
        <v/>
      </c>
      <c r="D2803" s="146" t="str">
        <f>IF($A2803="","",IF(ISNA(_xlfn.XLOOKUP(TRIM($A2803),MASTER_Workers!$B$2:$B$474,MASTER_Workers!$B$2:$B$474)),"Master Missing","OK"))</f>
        <v/>
      </c>
      <c r="E2803" s="146" t="str">
        <f>IF(A2803="","",IF(COUNTIF(Month_Engine!B:B,TRIM(J2803))&gt;0,"OK","Missing"))</f>
        <v/>
      </c>
      <c r="F2803" s="146" t="str">
        <f t="shared" si="265"/>
        <v/>
      </c>
      <c r="G2803" s="146" t="str">
        <f t="shared" si="266"/>
        <v/>
      </c>
      <c r="H2803" s="150" t="str">
        <f t="shared" si="261"/>
        <v/>
      </c>
      <c r="I2803" s="432"/>
      <c r="S2803" s="146" t="str">
        <f t="shared" si="262"/>
        <v/>
      </c>
    </row>
    <row r="2804" spans="1:19" x14ac:dyDescent="0.45">
      <c r="A2804" s="144" t="str">
        <f t="shared" si="263"/>
        <v/>
      </c>
      <c r="B2804" s="143" t="str">
        <f t="shared" si="264"/>
        <v/>
      </c>
      <c r="C2804" s="143" t="str">
        <f>IF(A2804="","",IF(COUNTIF($B$2:B2803,B2804)&gt;0,"⚠ DUPLICATE","OK"))</f>
        <v/>
      </c>
      <c r="D2804" s="146" t="str">
        <f>IF($A2804="","",IF(ISNA(_xlfn.XLOOKUP(TRIM($A2804),MASTER_Workers!$B$2:$B$474,MASTER_Workers!$B$2:$B$474)),"Master Missing","OK"))</f>
        <v/>
      </c>
      <c r="E2804" s="146" t="str">
        <f>IF(A2804="","",IF(COUNTIF(Month_Engine!B:B,TRIM(J2804))&gt;0,"OK","Missing"))</f>
        <v/>
      </c>
      <c r="F2804" s="146" t="str">
        <f t="shared" si="265"/>
        <v/>
      </c>
      <c r="G2804" s="146" t="str">
        <f t="shared" si="266"/>
        <v/>
      </c>
      <c r="H2804" s="150" t="str">
        <f t="shared" si="261"/>
        <v/>
      </c>
      <c r="I2804" s="432"/>
      <c r="S2804" s="146" t="str">
        <f t="shared" si="262"/>
        <v/>
      </c>
    </row>
    <row r="2805" spans="1:19" x14ac:dyDescent="0.45">
      <c r="A2805" s="144" t="str">
        <f t="shared" si="263"/>
        <v/>
      </c>
      <c r="B2805" s="143" t="str">
        <f t="shared" si="264"/>
        <v/>
      </c>
      <c r="C2805" s="143" t="str">
        <f>IF(A2805="","",IF(COUNTIF($B$2:B2804,B2805)&gt;0,"⚠ DUPLICATE","OK"))</f>
        <v/>
      </c>
      <c r="D2805" s="146" t="str">
        <f>IF($A2805="","",IF(ISNA(_xlfn.XLOOKUP(TRIM($A2805),MASTER_Workers!$B$2:$B$474,MASTER_Workers!$B$2:$B$474)),"Master Missing","OK"))</f>
        <v/>
      </c>
      <c r="E2805" s="146" t="str">
        <f>IF(A2805="","",IF(COUNTIF(Month_Engine!B:B,TRIM(J2805))&gt;0,"OK","Missing"))</f>
        <v/>
      </c>
      <c r="F2805" s="146" t="str">
        <f t="shared" si="265"/>
        <v/>
      </c>
      <c r="G2805" s="146" t="str">
        <f t="shared" si="266"/>
        <v/>
      </c>
      <c r="H2805" s="150" t="str">
        <f t="shared" si="261"/>
        <v/>
      </c>
      <c r="I2805" s="432"/>
      <c r="S2805" s="146" t="str">
        <f t="shared" si="262"/>
        <v/>
      </c>
    </row>
    <row r="2806" spans="1:19" x14ac:dyDescent="0.45">
      <c r="A2806" s="144" t="str">
        <f t="shared" si="263"/>
        <v/>
      </c>
      <c r="B2806" s="143" t="str">
        <f t="shared" si="264"/>
        <v/>
      </c>
      <c r="C2806" s="143" t="str">
        <f>IF(A2806="","",IF(COUNTIF($B$2:B2805,B2806)&gt;0,"⚠ DUPLICATE","OK"))</f>
        <v/>
      </c>
      <c r="D2806" s="146" t="str">
        <f>IF($A2806="","",IF(ISNA(_xlfn.XLOOKUP(TRIM($A2806),MASTER_Workers!$B$2:$B$474,MASTER_Workers!$B$2:$B$474)),"Master Missing","OK"))</f>
        <v/>
      </c>
      <c r="E2806" s="146" t="str">
        <f>IF(A2806="","",IF(COUNTIF(Month_Engine!B:B,TRIM(J2806))&gt;0,"OK","Missing"))</f>
        <v/>
      </c>
      <c r="F2806" s="146" t="str">
        <f t="shared" si="265"/>
        <v/>
      </c>
      <c r="G2806" s="146" t="str">
        <f t="shared" si="266"/>
        <v/>
      </c>
      <c r="H2806" s="150" t="str">
        <f t="shared" si="261"/>
        <v/>
      </c>
      <c r="I2806" s="432"/>
      <c r="S2806" s="146" t="str">
        <f t="shared" si="262"/>
        <v/>
      </c>
    </row>
    <row r="2807" spans="1:19" x14ac:dyDescent="0.45">
      <c r="A2807" s="144" t="str">
        <f t="shared" si="263"/>
        <v/>
      </c>
      <c r="B2807" s="143" t="str">
        <f t="shared" si="264"/>
        <v/>
      </c>
      <c r="C2807" s="143" t="str">
        <f>IF(A2807="","",IF(COUNTIF($B$2:B2806,B2807)&gt;0,"⚠ DUPLICATE","OK"))</f>
        <v/>
      </c>
      <c r="D2807" s="146" t="str">
        <f>IF($A2807="","",IF(ISNA(_xlfn.XLOOKUP(TRIM($A2807),MASTER_Workers!$B$2:$B$474,MASTER_Workers!$B$2:$B$474)),"Master Missing","OK"))</f>
        <v/>
      </c>
      <c r="E2807" s="146" t="str">
        <f>IF(A2807="","",IF(COUNTIF(Month_Engine!B:B,TRIM(J2807))&gt;0,"OK","Missing"))</f>
        <v/>
      </c>
      <c r="F2807" s="146" t="str">
        <f t="shared" si="265"/>
        <v/>
      </c>
      <c r="G2807" s="146" t="str">
        <f t="shared" si="266"/>
        <v/>
      </c>
      <c r="H2807" s="150" t="str">
        <f t="shared" si="261"/>
        <v/>
      </c>
      <c r="I2807" s="432"/>
      <c r="S2807" s="146" t="str">
        <f t="shared" si="262"/>
        <v/>
      </c>
    </row>
    <row r="2808" spans="1:19" x14ac:dyDescent="0.45">
      <c r="A2808" s="144" t="str">
        <f t="shared" si="263"/>
        <v/>
      </c>
      <c r="B2808" s="143" t="str">
        <f t="shared" si="264"/>
        <v/>
      </c>
      <c r="C2808" s="143" t="str">
        <f>IF(A2808="","",IF(COUNTIF($B$2:B2807,B2808)&gt;0,"⚠ DUPLICATE","OK"))</f>
        <v/>
      </c>
      <c r="D2808" s="146" t="str">
        <f>IF($A2808="","",IF(ISNA(_xlfn.XLOOKUP(TRIM($A2808),MASTER_Workers!$B$2:$B$474,MASTER_Workers!$B$2:$B$474)),"Master Missing","OK"))</f>
        <v/>
      </c>
      <c r="E2808" s="146" t="str">
        <f>IF(A2808="","",IF(COUNTIF(Month_Engine!B:B,TRIM(J2808))&gt;0,"OK","Missing"))</f>
        <v/>
      </c>
      <c r="F2808" s="146" t="str">
        <f t="shared" si="265"/>
        <v/>
      </c>
      <c r="G2808" s="146" t="str">
        <f t="shared" si="266"/>
        <v/>
      </c>
      <c r="H2808" s="150" t="str">
        <f t="shared" si="261"/>
        <v/>
      </c>
      <c r="I2808" s="432"/>
      <c r="S2808" s="146" t="str">
        <f t="shared" si="262"/>
        <v/>
      </c>
    </row>
    <row r="2809" spans="1:19" x14ac:dyDescent="0.45">
      <c r="A2809" s="144" t="str">
        <f t="shared" si="263"/>
        <v/>
      </c>
      <c r="B2809" s="143" t="str">
        <f t="shared" si="264"/>
        <v/>
      </c>
      <c r="C2809" s="143" t="str">
        <f>IF(A2809="","",IF(COUNTIF($B$2:B2808,B2809)&gt;0,"⚠ DUPLICATE","OK"))</f>
        <v/>
      </c>
      <c r="D2809" s="146" t="str">
        <f>IF($A2809="","",IF(ISNA(_xlfn.XLOOKUP(TRIM($A2809),MASTER_Workers!$B$2:$B$474,MASTER_Workers!$B$2:$B$474)),"Master Missing","OK"))</f>
        <v/>
      </c>
      <c r="E2809" s="146" t="str">
        <f>IF(A2809="","",IF(COUNTIF(Month_Engine!B:B,TRIM(J2809))&gt;0,"OK","Missing"))</f>
        <v/>
      </c>
      <c r="F2809" s="146" t="str">
        <f t="shared" si="265"/>
        <v/>
      </c>
      <c r="G2809" s="146" t="str">
        <f t="shared" si="266"/>
        <v/>
      </c>
      <c r="H2809" s="150" t="str">
        <f t="shared" si="261"/>
        <v/>
      </c>
      <c r="I2809" s="432"/>
      <c r="S2809" s="146" t="str">
        <f t="shared" si="262"/>
        <v/>
      </c>
    </row>
    <row r="2810" spans="1:19" x14ac:dyDescent="0.45">
      <c r="A2810" s="144" t="str">
        <f t="shared" si="263"/>
        <v/>
      </c>
      <c r="B2810" s="143" t="str">
        <f t="shared" si="264"/>
        <v/>
      </c>
      <c r="C2810" s="143" t="str">
        <f>IF(A2810="","",IF(COUNTIF($B$2:B2809,B2810)&gt;0,"⚠ DUPLICATE","OK"))</f>
        <v/>
      </c>
      <c r="D2810" s="146" t="str">
        <f>IF($A2810="","",IF(ISNA(_xlfn.XLOOKUP(TRIM($A2810),MASTER_Workers!$B$2:$B$474,MASTER_Workers!$B$2:$B$474)),"Master Missing","OK"))</f>
        <v/>
      </c>
      <c r="E2810" s="146" t="str">
        <f>IF(A2810="","",IF(COUNTIF(Month_Engine!B:B,TRIM(J2810))&gt;0,"OK","Missing"))</f>
        <v/>
      </c>
      <c r="F2810" s="146" t="str">
        <f t="shared" si="265"/>
        <v/>
      </c>
      <c r="G2810" s="146" t="str">
        <f t="shared" si="266"/>
        <v/>
      </c>
      <c r="H2810" s="150" t="str">
        <f t="shared" si="261"/>
        <v/>
      </c>
      <c r="I2810" s="432"/>
      <c r="S2810" s="146" t="str">
        <f t="shared" si="262"/>
        <v/>
      </c>
    </row>
    <row r="2811" spans="1:19" x14ac:dyDescent="0.45">
      <c r="A2811" s="144" t="str">
        <f t="shared" si="263"/>
        <v/>
      </c>
      <c r="B2811" s="143" t="str">
        <f t="shared" si="264"/>
        <v/>
      </c>
      <c r="C2811" s="143" t="str">
        <f>IF(A2811="","",IF(COUNTIF($B$2:B2810,B2811)&gt;0,"⚠ DUPLICATE","OK"))</f>
        <v/>
      </c>
      <c r="D2811" s="146" t="str">
        <f>IF($A2811="","",IF(ISNA(_xlfn.XLOOKUP(TRIM($A2811),MASTER_Workers!$B$2:$B$474,MASTER_Workers!$B$2:$B$474)),"Master Missing","OK"))</f>
        <v/>
      </c>
      <c r="E2811" s="146" t="str">
        <f>IF(A2811="","",IF(COUNTIF(Month_Engine!B:B,TRIM(J2811))&gt;0,"OK","Missing"))</f>
        <v/>
      </c>
      <c r="F2811" s="146" t="str">
        <f t="shared" si="265"/>
        <v/>
      </c>
      <c r="G2811" s="146" t="str">
        <f t="shared" si="266"/>
        <v/>
      </c>
      <c r="H2811" s="150" t="str">
        <f t="shared" si="261"/>
        <v/>
      </c>
      <c r="I2811" s="432"/>
      <c r="S2811" s="146" t="str">
        <f t="shared" si="262"/>
        <v/>
      </c>
    </row>
    <row r="2812" spans="1:19" x14ac:dyDescent="0.45">
      <c r="A2812" s="144" t="str">
        <f t="shared" si="263"/>
        <v/>
      </c>
      <c r="B2812" s="143" t="str">
        <f t="shared" si="264"/>
        <v/>
      </c>
      <c r="C2812" s="143" t="str">
        <f>IF(A2812="","",IF(COUNTIF($B$2:B2811,B2812)&gt;0,"⚠ DUPLICATE","OK"))</f>
        <v/>
      </c>
      <c r="D2812" s="146" t="str">
        <f>IF($A2812="","",IF(ISNA(_xlfn.XLOOKUP(TRIM($A2812),MASTER_Workers!$B$2:$B$474,MASTER_Workers!$B$2:$B$474)),"Master Missing","OK"))</f>
        <v/>
      </c>
      <c r="E2812" s="146" t="str">
        <f>IF(A2812="","",IF(COUNTIF(Month_Engine!B:B,TRIM(J2812))&gt;0,"OK","Missing"))</f>
        <v/>
      </c>
      <c r="F2812" s="146" t="str">
        <f t="shared" si="265"/>
        <v/>
      </c>
      <c r="G2812" s="146" t="str">
        <f t="shared" si="266"/>
        <v/>
      </c>
      <c r="H2812" s="150" t="str">
        <f t="shared" si="261"/>
        <v/>
      </c>
      <c r="I2812" s="432"/>
      <c r="S2812" s="146" t="str">
        <f t="shared" si="262"/>
        <v/>
      </c>
    </row>
    <row r="2813" spans="1:19" x14ac:dyDescent="0.45">
      <c r="A2813" s="144" t="str">
        <f t="shared" si="263"/>
        <v/>
      </c>
      <c r="B2813" s="143" t="str">
        <f t="shared" si="264"/>
        <v/>
      </c>
      <c r="C2813" s="143" t="str">
        <f>IF(A2813="","",IF(COUNTIF($B$2:B2812,B2813)&gt;0,"⚠ DUPLICATE","OK"))</f>
        <v/>
      </c>
      <c r="D2813" s="146" t="str">
        <f>IF($A2813="","",IF(ISNA(_xlfn.XLOOKUP(TRIM($A2813),MASTER_Workers!$B$2:$B$474,MASTER_Workers!$B$2:$B$474)),"Master Missing","OK"))</f>
        <v/>
      </c>
      <c r="E2813" s="146" t="str">
        <f>IF(A2813="","",IF(COUNTIF(Month_Engine!B:B,TRIM(J2813))&gt;0,"OK","Missing"))</f>
        <v/>
      </c>
      <c r="F2813" s="146" t="str">
        <f t="shared" si="265"/>
        <v/>
      </c>
      <c r="G2813" s="146" t="str">
        <f t="shared" si="266"/>
        <v/>
      </c>
      <c r="H2813" s="150" t="str">
        <f t="shared" si="261"/>
        <v/>
      </c>
      <c r="I2813" s="432"/>
      <c r="S2813" s="146" t="str">
        <f t="shared" si="262"/>
        <v/>
      </c>
    </row>
    <row r="2814" spans="1:19" x14ac:dyDescent="0.45">
      <c r="A2814" s="144" t="str">
        <f t="shared" si="263"/>
        <v/>
      </c>
      <c r="B2814" s="143" t="str">
        <f t="shared" si="264"/>
        <v/>
      </c>
      <c r="C2814" s="143" t="str">
        <f>IF(A2814="","",IF(COUNTIF($B$2:B2813,B2814)&gt;0,"⚠ DUPLICATE","OK"))</f>
        <v/>
      </c>
      <c r="D2814" s="146" t="str">
        <f>IF($A2814="","",IF(ISNA(_xlfn.XLOOKUP(TRIM($A2814),MASTER_Workers!$B$2:$B$474,MASTER_Workers!$B$2:$B$474)),"Master Missing","OK"))</f>
        <v/>
      </c>
      <c r="E2814" s="146" t="str">
        <f>IF(A2814="","",IF(COUNTIF(Month_Engine!B:B,TRIM(J2814))&gt;0,"OK","Missing"))</f>
        <v/>
      </c>
      <c r="F2814" s="146" t="str">
        <f t="shared" si="265"/>
        <v/>
      </c>
      <c r="G2814" s="146" t="str">
        <f t="shared" si="266"/>
        <v/>
      </c>
      <c r="H2814" s="150" t="str">
        <f t="shared" si="261"/>
        <v/>
      </c>
      <c r="I2814" s="432"/>
      <c r="S2814" s="146" t="str">
        <f t="shared" si="262"/>
        <v/>
      </c>
    </row>
    <row r="2815" spans="1:19" x14ac:dyDescent="0.45">
      <c r="A2815" s="144" t="str">
        <f t="shared" si="263"/>
        <v/>
      </c>
      <c r="B2815" s="143" t="str">
        <f t="shared" si="264"/>
        <v/>
      </c>
      <c r="C2815" s="143" t="str">
        <f>IF(A2815="","",IF(COUNTIF($B$2:B2814,B2815)&gt;0,"⚠ DUPLICATE","OK"))</f>
        <v/>
      </c>
      <c r="D2815" s="146" t="str">
        <f>IF($A2815="","",IF(ISNA(_xlfn.XLOOKUP(TRIM($A2815),MASTER_Workers!$B$2:$B$474,MASTER_Workers!$B$2:$B$474)),"Master Missing","OK"))</f>
        <v/>
      </c>
      <c r="E2815" s="146" t="str">
        <f>IF(A2815="","",IF(COUNTIF(Month_Engine!B:B,TRIM(J2815))&gt;0,"OK","Missing"))</f>
        <v/>
      </c>
      <c r="F2815" s="146" t="str">
        <f t="shared" si="265"/>
        <v/>
      </c>
      <c r="G2815" s="146" t="str">
        <f t="shared" si="266"/>
        <v/>
      </c>
      <c r="H2815" s="150" t="str">
        <f t="shared" si="261"/>
        <v/>
      </c>
      <c r="I2815" s="432"/>
      <c r="S2815" s="146" t="str">
        <f t="shared" si="262"/>
        <v/>
      </c>
    </row>
    <row r="2816" spans="1:19" x14ac:dyDescent="0.45">
      <c r="A2816" s="144" t="str">
        <f t="shared" si="263"/>
        <v/>
      </c>
      <c r="B2816" s="143" t="str">
        <f t="shared" si="264"/>
        <v/>
      </c>
      <c r="C2816" s="143" t="str">
        <f>IF(A2816="","",IF(COUNTIF($B$2:B2815,B2816)&gt;0,"⚠ DUPLICATE","OK"))</f>
        <v/>
      </c>
      <c r="D2816" s="146" t="str">
        <f>IF($A2816="","",IF(ISNA(_xlfn.XLOOKUP(TRIM($A2816),MASTER_Workers!$B$2:$B$474,MASTER_Workers!$B$2:$B$474)),"Master Missing","OK"))</f>
        <v/>
      </c>
      <c r="E2816" s="146" t="str">
        <f>IF(A2816="","",IF(COUNTIF(Month_Engine!B:B,TRIM(J2816))&gt;0,"OK","Missing"))</f>
        <v/>
      </c>
      <c r="F2816" s="146" t="str">
        <f t="shared" si="265"/>
        <v/>
      </c>
      <c r="G2816" s="146" t="str">
        <f t="shared" si="266"/>
        <v/>
      </c>
      <c r="H2816" s="150" t="str">
        <f t="shared" si="261"/>
        <v/>
      </c>
      <c r="I2816" s="432"/>
      <c r="S2816" s="146" t="str">
        <f t="shared" si="262"/>
        <v/>
      </c>
    </row>
    <row r="2817" spans="1:19" x14ac:dyDescent="0.45">
      <c r="A2817" s="144" t="str">
        <f t="shared" si="263"/>
        <v/>
      </c>
      <c r="B2817" s="143" t="str">
        <f t="shared" si="264"/>
        <v/>
      </c>
      <c r="C2817" s="143" t="str">
        <f>IF(A2817="","",IF(COUNTIF($B$2:B2816,B2817)&gt;0,"⚠ DUPLICATE","OK"))</f>
        <v/>
      </c>
      <c r="D2817" s="146" t="str">
        <f>IF($A2817="","",IF(ISNA(_xlfn.XLOOKUP(TRIM($A2817),MASTER_Workers!$B$2:$B$474,MASTER_Workers!$B$2:$B$474)),"Master Missing","OK"))</f>
        <v/>
      </c>
      <c r="E2817" s="146" t="str">
        <f>IF(A2817="","",IF(COUNTIF(Month_Engine!B:B,TRIM(J2817))&gt;0,"OK","Missing"))</f>
        <v/>
      </c>
      <c r="F2817" s="146" t="str">
        <f t="shared" si="265"/>
        <v/>
      </c>
      <c r="G2817" s="146" t="str">
        <f t="shared" si="266"/>
        <v/>
      </c>
      <c r="H2817" s="150" t="str">
        <f t="shared" si="261"/>
        <v/>
      </c>
      <c r="I2817" s="432"/>
      <c r="S2817" s="146" t="str">
        <f t="shared" si="262"/>
        <v/>
      </c>
    </row>
    <row r="2818" spans="1:19" x14ac:dyDescent="0.45">
      <c r="A2818" s="144" t="str">
        <f t="shared" si="263"/>
        <v/>
      </c>
      <c r="B2818" s="143" t="str">
        <f t="shared" si="264"/>
        <v/>
      </c>
      <c r="C2818" s="143" t="str">
        <f>IF(A2818="","",IF(COUNTIF($B$2:B2817,B2818)&gt;0,"⚠ DUPLICATE","OK"))</f>
        <v/>
      </c>
      <c r="D2818" s="146" t="str">
        <f>IF($A2818="","",IF(ISNA(_xlfn.XLOOKUP(TRIM($A2818),MASTER_Workers!$B$2:$B$474,MASTER_Workers!$B$2:$B$474)),"Master Missing","OK"))</f>
        <v/>
      </c>
      <c r="E2818" s="146" t="str">
        <f>IF(A2818="","",IF(COUNTIF(Month_Engine!B:B,TRIM(J2818))&gt;0,"OK","Missing"))</f>
        <v/>
      </c>
      <c r="F2818" s="146" t="str">
        <f t="shared" si="265"/>
        <v/>
      </c>
      <c r="G2818" s="146" t="str">
        <f t="shared" si="266"/>
        <v/>
      </c>
      <c r="H2818" s="150" t="str">
        <f t="shared" si="261"/>
        <v/>
      </c>
      <c r="I2818" s="432"/>
      <c r="S2818" s="146" t="str">
        <f t="shared" si="262"/>
        <v/>
      </c>
    </row>
    <row r="2819" spans="1:19" x14ac:dyDescent="0.45">
      <c r="A2819" s="144" t="str">
        <f t="shared" si="263"/>
        <v/>
      </c>
      <c r="B2819" s="143" t="str">
        <f t="shared" si="264"/>
        <v/>
      </c>
      <c r="C2819" s="143" t="str">
        <f>IF(A2819="","",IF(COUNTIF($B$2:B2818,B2819)&gt;0,"⚠ DUPLICATE","OK"))</f>
        <v/>
      </c>
      <c r="D2819" s="146" t="str">
        <f>IF($A2819="","",IF(ISNA(_xlfn.XLOOKUP(TRIM($A2819),MASTER_Workers!$B$2:$B$474,MASTER_Workers!$B$2:$B$474)),"Master Missing","OK"))</f>
        <v/>
      </c>
      <c r="E2819" s="146" t="str">
        <f>IF(A2819="","",IF(COUNTIF(Month_Engine!B:B,TRIM(J2819))&gt;0,"OK","Missing"))</f>
        <v/>
      </c>
      <c r="F2819" s="146" t="str">
        <f t="shared" si="265"/>
        <v/>
      </c>
      <c r="G2819" s="146" t="str">
        <f t="shared" si="266"/>
        <v/>
      </c>
      <c r="H2819" s="150" t="str">
        <f t="shared" si="261"/>
        <v/>
      </c>
      <c r="I2819" s="432"/>
      <c r="S2819" s="146" t="str">
        <f t="shared" si="262"/>
        <v/>
      </c>
    </row>
    <row r="2820" spans="1:19" x14ac:dyDescent="0.45">
      <c r="A2820" s="144" t="str">
        <f t="shared" si="263"/>
        <v/>
      </c>
      <c r="B2820" s="143" t="str">
        <f t="shared" si="264"/>
        <v/>
      </c>
      <c r="C2820" s="143" t="str">
        <f>IF(A2820="","",IF(COUNTIF($B$2:B2819,B2820)&gt;0,"⚠ DUPLICATE","OK"))</f>
        <v/>
      </c>
      <c r="D2820" s="146" t="str">
        <f>IF($A2820="","",IF(ISNA(_xlfn.XLOOKUP(TRIM($A2820),MASTER_Workers!$B$2:$B$474,MASTER_Workers!$B$2:$B$474)),"Master Missing","OK"))</f>
        <v/>
      </c>
      <c r="E2820" s="146" t="str">
        <f>IF(A2820="","",IF(COUNTIF(Month_Engine!B:B,TRIM(J2820))&gt;0,"OK","Missing"))</f>
        <v/>
      </c>
      <c r="F2820" s="146" t="str">
        <f t="shared" si="265"/>
        <v/>
      </c>
      <c r="G2820" s="146" t="str">
        <f t="shared" si="266"/>
        <v/>
      </c>
      <c r="H2820" s="150" t="str">
        <f t="shared" ref="H2820:H2883" si="267">IF(A2820="","",IF(AND(C2820="OK",D2820="OK",E2820="OK",F2820=DAY(EOMONTH(I2820,0))),"OK","Mismatch"))</f>
        <v/>
      </c>
      <c r="I2820" s="432"/>
      <c r="S2820" s="146" t="str">
        <f t="shared" ref="S2820:S2883" si="268">IF(LEFT(A2820,6)="SV2PCO","Worker-SV2",
IF(LEFT(A2820,5)="SV2ST","Staff-SV2",
IF(LEFT(A2820,4)="SV2P","Worker-Com-SV2",
IF(LEFT(A2820,5)="SK1ST","Staff-1",
IF(LEFT(A2820,5)="SK3ST","Staff-3",
IF(LEFT(A2820,5)="SK1CW","Worker-1",
IF(LEFT(A2820,5)="SK3CW","Worker-3",
IF(LEFT(A2820,5)="SK1WK","Worker-Com-1",
IF(LEFT(A2820,5)="SK3WK","Worker-Com-3","")))))))))</f>
        <v/>
      </c>
    </row>
    <row r="2821" spans="1:19" x14ac:dyDescent="0.45">
      <c r="A2821" s="144" t="str">
        <f t="shared" ref="A2821:A2884" si="269">IF(J2821="","",TRIM(J2821))</f>
        <v/>
      </c>
      <c r="B2821" s="143" t="str">
        <f t="shared" ref="B2821:B2884" si="270">IF(A2821="","",TEXT(I2821,"MMMYYYY")&amp;"_"&amp;TRIM(J2821))</f>
        <v/>
      </c>
      <c r="C2821" s="143" t="str">
        <f>IF(A2821="","",IF(COUNTIF($B$2:B2820,B2821)&gt;0,"⚠ DUPLICATE","OK"))</f>
        <v/>
      </c>
      <c r="D2821" s="146" t="str">
        <f>IF($A2821="","",IF(ISNA(_xlfn.XLOOKUP(TRIM($A2821),MASTER_Workers!$B$2:$B$474,MASTER_Workers!$B$2:$B$474)),"Master Missing","OK"))</f>
        <v/>
      </c>
      <c r="E2821" s="146" t="str">
        <f>IF(A2821="","",IF(COUNTIF(Month_Engine!B:B,TRIM(J2821))&gt;0,"OK","Missing"))</f>
        <v/>
      </c>
      <c r="F2821" s="146" t="str">
        <f t="shared" ref="F2821:F2884" si="271">IF(A2821="","",SUM(L2821:Q2821))</f>
        <v/>
      </c>
      <c r="G2821" s="146" t="str">
        <f t="shared" si="266"/>
        <v/>
      </c>
      <c r="H2821" s="150" t="str">
        <f t="shared" si="267"/>
        <v/>
      </c>
      <c r="I2821" s="432"/>
      <c r="S2821" s="146" t="str">
        <f t="shared" si="268"/>
        <v/>
      </c>
    </row>
    <row r="2822" spans="1:19" x14ac:dyDescent="0.45">
      <c r="A2822" s="144" t="str">
        <f t="shared" si="269"/>
        <v/>
      </c>
      <c r="B2822" s="143" t="str">
        <f t="shared" si="270"/>
        <v/>
      </c>
      <c r="C2822" s="143" t="str">
        <f>IF(A2822="","",IF(COUNTIF($B$2:B2821,B2822)&gt;0,"⚠ DUPLICATE","OK"))</f>
        <v/>
      </c>
      <c r="D2822" s="146" t="str">
        <f>IF($A2822="","",IF(ISNA(_xlfn.XLOOKUP(TRIM($A2822),MASTER_Workers!$B$2:$B$474,MASTER_Workers!$B$2:$B$474)),"Master Missing","OK"))</f>
        <v/>
      </c>
      <c r="E2822" s="146" t="str">
        <f>IF(A2822="","",IF(COUNTIF(Month_Engine!B:B,TRIM(J2822))&gt;0,"OK","Missing"))</f>
        <v/>
      </c>
      <c r="F2822" s="146" t="str">
        <f t="shared" si="271"/>
        <v/>
      </c>
      <c r="G2822" s="146" t="str">
        <f t="shared" si="266"/>
        <v/>
      </c>
      <c r="H2822" s="150" t="str">
        <f t="shared" si="267"/>
        <v/>
      </c>
      <c r="I2822" s="432"/>
      <c r="S2822" s="146" t="str">
        <f t="shared" si="268"/>
        <v/>
      </c>
    </row>
    <row r="2823" spans="1:19" x14ac:dyDescent="0.45">
      <c r="A2823" s="144" t="str">
        <f t="shared" si="269"/>
        <v/>
      </c>
      <c r="B2823" s="143" t="str">
        <f t="shared" si="270"/>
        <v/>
      </c>
      <c r="C2823" s="143" t="str">
        <f>IF(A2823="","",IF(COUNTIF($B$2:B2822,B2823)&gt;0,"⚠ DUPLICATE","OK"))</f>
        <v/>
      </c>
      <c r="D2823" s="146" t="str">
        <f>IF($A2823="","",IF(ISNA(_xlfn.XLOOKUP(TRIM($A2823),MASTER_Workers!$B$2:$B$474,MASTER_Workers!$B$2:$B$474)),"Master Missing","OK"))</f>
        <v/>
      </c>
      <c r="E2823" s="146" t="str">
        <f>IF(A2823="","",IF(COUNTIF(Month_Engine!B:B,TRIM(J2823))&gt;0,"OK","Missing"))</f>
        <v/>
      </c>
      <c r="F2823" s="146" t="str">
        <f t="shared" si="271"/>
        <v/>
      </c>
      <c r="G2823" s="146" t="str">
        <f t="shared" si="266"/>
        <v/>
      </c>
      <c r="H2823" s="150" t="str">
        <f t="shared" si="267"/>
        <v/>
      </c>
      <c r="I2823" s="432"/>
      <c r="S2823" s="146" t="str">
        <f t="shared" si="268"/>
        <v/>
      </c>
    </row>
    <row r="2824" spans="1:19" x14ac:dyDescent="0.45">
      <c r="A2824" s="144" t="str">
        <f t="shared" si="269"/>
        <v/>
      </c>
      <c r="B2824" s="143" t="str">
        <f t="shared" si="270"/>
        <v/>
      </c>
      <c r="C2824" s="143" t="str">
        <f>IF(A2824="","",IF(COUNTIF($B$2:B2823,B2824)&gt;0,"⚠ DUPLICATE","OK"))</f>
        <v/>
      </c>
      <c r="D2824" s="146" t="str">
        <f>IF($A2824="","",IF(ISNA(_xlfn.XLOOKUP(TRIM($A2824),MASTER_Workers!$B$2:$B$474,MASTER_Workers!$B$2:$B$474)),"Master Missing","OK"))</f>
        <v/>
      </c>
      <c r="E2824" s="146" t="str">
        <f>IF(A2824="","",IF(COUNTIF(Month_Engine!B:B,TRIM(J2824))&gt;0,"OK","Missing"))</f>
        <v/>
      </c>
      <c r="F2824" s="146" t="str">
        <f t="shared" si="271"/>
        <v/>
      </c>
      <c r="G2824" s="146" t="str">
        <f t="shared" si="266"/>
        <v/>
      </c>
      <c r="H2824" s="150" t="str">
        <f t="shared" si="267"/>
        <v/>
      </c>
      <c r="I2824" s="432"/>
      <c r="S2824" s="146" t="str">
        <f t="shared" si="268"/>
        <v/>
      </c>
    </row>
    <row r="2825" spans="1:19" x14ac:dyDescent="0.45">
      <c r="A2825" s="144" t="str">
        <f t="shared" si="269"/>
        <v/>
      </c>
      <c r="B2825" s="143" t="str">
        <f t="shared" si="270"/>
        <v/>
      </c>
      <c r="C2825" s="143" t="str">
        <f>IF(A2825="","",IF(COUNTIF($B$2:B2824,B2825)&gt;0,"⚠ DUPLICATE","OK"))</f>
        <v/>
      </c>
      <c r="D2825" s="146" t="str">
        <f>IF($A2825="","",IF(ISNA(_xlfn.XLOOKUP(TRIM($A2825),MASTER_Workers!$B$2:$B$474,MASTER_Workers!$B$2:$B$474)),"Master Missing","OK"))</f>
        <v/>
      </c>
      <c r="E2825" s="146" t="str">
        <f>IF(A2825="","",IF(COUNTIF(Month_Engine!B:B,TRIM(J2825))&gt;0,"OK","Missing"))</f>
        <v/>
      </c>
      <c r="F2825" s="146" t="str">
        <f t="shared" si="271"/>
        <v/>
      </c>
      <c r="G2825" s="146" t="str">
        <f t="shared" si="266"/>
        <v/>
      </c>
      <c r="H2825" s="150" t="str">
        <f t="shared" si="267"/>
        <v/>
      </c>
      <c r="I2825" s="432"/>
      <c r="S2825" s="146" t="str">
        <f t="shared" si="268"/>
        <v/>
      </c>
    </row>
    <row r="2826" spans="1:19" x14ac:dyDescent="0.45">
      <c r="A2826" s="144" t="str">
        <f t="shared" si="269"/>
        <v/>
      </c>
      <c r="B2826" s="143" t="str">
        <f t="shared" si="270"/>
        <v/>
      </c>
      <c r="C2826" s="143" t="str">
        <f>IF(A2826="","",IF(COUNTIF($B$2:B2825,B2826)&gt;0,"⚠ DUPLICATE","OK"))</f>
        <v/>
      </c>
      <c r="D2826" s="146" t="str">
        <f>IF($A2826="","",IF(ISNA(_xlfn.XLOOKUP(TRIM($A2826),MASTER_Workers!$B$2:$B$474,MASTER_Workers!$B$2:$B$474)),"Master Missing","OK"))</f>
        <v/>
      </c>
      <c r="E2826" s="146" t="str">
        <f>IF(A2826="","",IF(COUNTIF(Month_Engine!B:B,TRIM(J2826))&gt;0,"OK","Missing"))</f>
        <v/>
      </c>
      <c r="F2826" s="146" t="str">
        <f t="shared" si="271"/>
        <v/>
      </c>
      <c r="G2826" s="146" t="str">
        <f t="shared" si="266"/>
        <v/>
      </c>
      <c r="H2826" s="150" t="str">
        <f t="shared" si="267"/>
        <v/>
      </c>
      <c r="I2826" s="432"/>
      <c r="S2826" s="146" t="str">
        <f t="shared" si="268"/>
        <v/>
      </c>
    </row>
    <row r="2827" spans="1:19" x14ac:dyDescent="0.45">
      <c r="A2827" s="144" t="str">
        <f t="shared" si="269"/>
        <v/>
      </c>
      <c r="B2827" s="143" t="str">
        <f t="shared" si="270"/>
        <v/>
      </c>
      <c r="C2827" s="143" t="str">
        <f>IF(A2827="","",IF(COUNTIF($B$2:B2826,B2827)&gt;0,"⚠ DUPLICATE","OK"))</f>
        <v/>
      </c>
      <c r="D2827" s="146" t="str">
        <f>IF($A2827="","",IF(ISNA(_xlfn.XLOOKUP(TRIM($A2827),MASTER_Workers!$B$2:$B$474,MASTER_Workers!$B$2:$B$474)),"Master Missing","OK"))</f>
        <v/>
      </c>
      <c r="E2827" s="146" t="str">
        <f>IF(A2827="","",IF(COUNTIF(Month_Engine!B:B,TRIM(J2827))&gt;0,"OK","Missing"))</f>
        <v/>
      </c>
      <c r="F2827" s="146" t="str">
        <f t="shared" si="271"/>
        <v/>
      </c>
      <c r="G2827" s="146" t="str">
        <f t="shared" si="266"/>
        <v/>
      </c>
      <c r="H2827" s="150" t="str">
        <f t="shared" si="267"/>
        <v/>
      </c>
      <c r="I2827" s="432"/>
      <c r="S2827" s="146" t="str">
        <f t="shared" si="268"/>
        <v/>
      </c>
    </row>
    <row r="2828" spans="1:19" x14ac:dyDescent="0.45">
      <c r="A2828" s="144" t="str">
        <f t="shared" si="269"/>
        <v/>
      </c>
      <c r="B2828" s="143" t="str">
        <f t="shared" si="270"/>
        <v/>
      </c>
      <c r="C2828" s="143" t="str">
        <f>IF(A2828="","",IF(COUNTIF($B$2:B2827,B2828)&gt;0,"⚠ DUPLICATE","OK"))</f>
        <v/>
      </c>
      <c r="D2828" s="146" t="str">
        <f>IF($A2828="","",IF(ISNA(_xlfn.XLOOKUP(TRIM($A2828),MASTER_Workers!$B$2:$B$474,MASTER_Workers!$B$2:$B$474)),"Master Missing","OK"))</f>
        <v/>
      </c>
      <c r="E2828" s="146" t="str">
        <f>IF(A2828="","",IF(COUNTIF(Month_Engine!B:B,TRIM(J2828))&gt;0,"OK","Missing"))</f>
        <v/>
      </c>
      <c r="F2828" s="146" t="str">
        <f t="shared" si="271"/>
        <v/>
      </c>
      <c r="G2828" s="146" t="str">
        <f t="shared" ref="G2828:G2891" si="272">IF(A2828="","",L2828+O2828+P2828+R2828+IF(OR(LEFT(TRIM(J2828),9)="SK1WK0101",ISNUMBER(SEARCH("Staff",S2828))),N2828,0))</f>
        <v/>
      </c>
      <c r="H2828" s="150" t="str">
        <f t="shared" si="267"/>
        <v/>
      </c>
      <c r="I2828" s="432"/>
      <c r="S2828" s="146" t="str">
        <f t="shared" si="268"/>
        <v/>
      </c>
    </row>
    <row r="2829" spans="1:19" x14ac:dyDescent="0.45">
      <c r="A2829" s="144" t="str">
        <f t="shared" si="269"/>
        <v/>
      </c>
      <c r="B2829" s="143" t="str">
        <f t="shared" si="270"/>
        <v/>
      </c>
      <c r="C2829" s="143" t="str">
        <f>IF(A2829="","",IF(COUNTIF($B$2:B2828,B2829)&gt;0,"⚠ DUPLICATE","OK"))</f>
        <v/>
      </c>
      <c r="D2829" s="146" t="str">
        <f>IF($A2829="","",IF(ISNA(_xlfn.XLOOKUP(TRIM($A2829),MASTER_Workers!$B$2:$B$474,MASTER_Workers!$B$2:$B$474)),"Master Missing","OK"))</f>
        <v/>
      </c>
      <c r="E2829" s="146" t="str">
        <f>IF(A2829="","",IF(COUNTIF(Month_Engine!B:B,TRIM(J2829))&gt;0,"OK","Missing"))</f>
        <v/>
      </c>
      <c r="F2829" s="146" t="str">
        <f t="shared" si="271"/>
        <v/>
      </c>
      <c r="G2829" s="146" t="str">
        <f t="shared" si="272"/>
        <v/>
      </c>
      <c r="H2829" s="150" t="str">
        <f t="shared" si="267"/>
        <v/>
      </c>
      <c r="I2829" s="432"/>
      <c r="S2829" s="146" t="str">
        <f t="shared" si="268"/>
        <v/>
      </c>
    </row>
    <row r="2830" spans="1:19" x14ac:dyDescent="0.45">
      <c r="A2830" s="144" t="str">
        <f t="shared" si="269"/>
        <v/>
      </c>
      <c r="B2830" s="143" t="str">
        <f t="shared" si="270"/>
        <v/>
      </c>
      <c r="C2830" s="143" t="str">
        <f>IF(A2830="","",IF(COUNTIF($B$2:B2829,B2830)&gt;0,"⚠ DUPLICATE","OK"))</f>
        <v/>
      </c>
      <c r="D2830" s="146" t="str">
        <f>IF($A2830="","",IF(ISNA(_xlfn.XLOOKUP(TRIM($A2830),MASTER_Workers!$B$2:$B$474,MASTER_Workers!$B$2:$B$474)),"Master Missing","OK"))</f>
        <v/>
      </c>
      <c r="E2830" s="146" t="str">
        <f>IF(A2830="","",IF(COUNTIF(Month_Engine!B:B,TRIM(J2830))&gt;0,"OK","Missing"))</f>
        <v/>
      </c>
      <c r="F2830" s="146" t="str">
        <f t="shared" si="271"/>
        <v/>
      </c>
      <c r="G2830" s="146" t="str">
        <f t="shared" si="272"/>
        <v/>
      </c>
      <c r="H2830" s="150" t="str">
        <f t="shared" si="267"/>
        <v/>
      </c>
      <c r="I2830" s="432"/>
      <c r="S2830" s="146" t="str">
        <f t="shared" si="268"/>
        <v/>
      </c>
    </row>
    <row r="2831" spans="1:19" x14ac:dyDescent="0.45">
      <c r="A2831" s="144" t="str">
        <f t="shared" si="269"/>
        <v/>
      </c>
      <c r="B2831" s="143" t="str">
        <f t="shared" si="270"/>
        <v/>
      </c>
      <c r="C2831" s="143" t="str">
        <f>IF(A2831="","",IF(COUNTIF($B$2:B2830,B2831)&gt;0,"⚠ DUPLICATE","OK"))</f>
        <v/>
      </c>
      <c r="D2831" s="146" t="str">
        <f>IF($A2831="","",IF(ISNA(_xlfn.XLOOKUP(TRIM($A2831),MASTER_Workers!$B$2:$B$474,MASTER_Workers!$B$2:$B$474)),"Master Missing","OK"))</f>
        <v/>
      </c>
      <c r="E2831" s="146" t="str">
        <f>IF(A2831="","",IF(COUNTIF(Month_Engine!B:B,TRIM(J2831))&gt;0,"OK","Missing"))</f>
        <v/>
      </c>
      <c r="F2831" s="146" t="str">
        <f t="shared" si="271"/>
        <v/>
      </c>
      <c r="G2831" s="146" t="str">
        <f t="shared" si="272"/>
        <v/>
      </c>
      <c r="H2831" s="150" t="str">
        <f t="shared" si="267"/>
        <v/>
      </c>
      <c r="I2831" s="432"/>
      <c r="S2831" s="146" t="str">
        <f t="shared" si="268"/>
        <v/>
      </c>
    </row>
    <row r="2832" spans="1:19" x14ac:dyDescent="0.45">
      <c r="A2832" s="144" t="str">
        <f t="shared" si="269"/>
        <v/>
      </c>
      <c r="B2832" s="143" t="str">
        <f t="shared" si="270"/>
        <v/>
      </c>
      <c r="C2832" s="143" t="str">
        <f>IF(A2832="","",IF(COUNTIF($B$2:B2831,B2832)&gt;0,"⚠ DUPLICATE","OK"))</f>
        <v/>
      </c>
      <c r="D2832" s="146" t="str">
        <f>IF($A2832="","",IF(ISNA(_xlfn.XLOOKUP(TRIM($A2832),MASTER_Workers!$B$2:$B$474,MASTER_Workers!$B$2:$B$474)),"Master Missing","OK"))</f>
        <v/>
      </c>
      <c r="E2832" s="146" t="str">
        <f>IF(A2832="","",IF(COUNTIF(Month_Engine!B:B,TRIM(J2832))&gt;0,"OK","Missing"))</f>
        <v/>
      </c>
      <c r="F2832" s="146" t="str">
        <f t="shared" si="271"/>
        <v/>
      </c>
      <c r="G2832" s="146" t="str">
        <f t="shared" si="272"/>
        <v/>
      </c>
      <c r="H2832" s="150" t="str">
        <f t="shared" si="267"/>
        <v/>
      </c>
      <c r="I2832" s="432"/>
      <c r="S2832" s="146" t="str">
        <f t="shared" si="268"/>
        <v/>
      </c>
    </row>
    <row r="2833" spans="1:19" x14ac:dyDescent="0.45">
      <c r="A2833" s="144" t="str">
        <f t="shared" si="269"/>
        <v/>
      </c>
      <c r="B2833" s="143" t="str">
        <f t="shared" si="270"/>
        <v/>
      </c>
      <c r="C2833" s="143" t="str">
        <f>IF(A2833="","",IF(COUNTIF($B$2:B2832,B2833)&gt;0,"⚠ DUPLICATE","OK"))</f>
        <v/>
      </c>
      <c r="D2833" s="146" t="str">
        <f>IF($A2833="","",IF(ISNA(_xlfn.XLOOKUP(TRIM($A2833),MASTER_Workers!$B$2:$B$474,MASTER_Workers!$B$2:$B$474)),"Master Missing","OK"))</f>
        <v/>
      </c>
      <c r="E2833" s="146" t="str">
        <f>IF(A2833="","",IF(COUNTIF(Month_Engine!B:B,TRIM(J2833))&gt;0,"OK","Missing"))</f>
        <v/>
      </c>
      <c r="F2833" s="146" t="str">
        <f t="shared" si="271"/>
        <v/>
      </c>
      <c r="G2833" s="146" t="str">
        <f t="shared" si="272"/>
        <v/>
      </c>
      <c r="H2833" s="150" t="str">
        <f t="shared" si="267"/>
        <v/>
      </c>
      <c r="I2833" s="432"/>
      <c r="S2833" s="146" t="str">
        <f t="shared" si="268"/>
        <v/>
      </c>
    </row>
    <row r="2834" spans="1:19" x14ac:dyDescent="0.45">
      <c r="A2834" s="144" t="str">
        <f t="shared" si="269"/>
        <v/>
      </c>
      <c r="B2834" s="143" t="str">
        <f t="shared" si="270"/>
        <v/>
      </c>
      <c r="C2834" s="143" t="str">
        <f>IF(A2834="","",IF(COUNTIF($B$2:B2833,B2834)&gt;0,"⚠ DUPLICATE","OK"))</f>
        <v/>
      </c>
      <c r="D2834" s="146" t="str">
        <f>IF($A2834="","",IF(ISNA(_xlfn.XLOOKUP(TRIM($A2834),MASTER_Workers!$B$2:$B$474,MASTER_Workers!$B$2:$B$474)),"Master Missing","OK"))</f>
        <v/>
      </c>
      <c r="E2834" s="146" t="str">
        <f>IF(A2834="","",IF(COUNTIF(Month_Engine!B:B,TRIM(J2834))&gt;0,"OK","Missing"))</f>
        <v/>
      </c>
      <c r="F2834" s="146" t="str">
        <f t="shared" si="271"/>
        <v/>
      </c>
      <c r="G2834" s="146" t="str">
        <f t="shared" si="272"/>
        <v/>
      </c>
      <c r="H2834" s="150" t="str">
        <f t="shared" si="267"/>
        <v/>
      </c>
      <c r="I2834" s="432"/>
      <c r="S2834" s="146" t="str">
        <f t="shared" si="268"/>
        <v/>
      </c>
    </row>
    <row r="2835" spans="1:19" x14ac:dyDescent="0.45">
      <c r="A2835" s="144" t="str">
        <f t="shared" si="269"/>
        <v/>
      </c>
      <c r="B2835" s="143" t="str">
        <f t="shared" si="270"/>
        <v/>
      </c>
      <c r="C2835" s="143" t="str">
        <f>IF(A2835="","",IF(COUNTIF($B$2:B2834,B2835)&gt;0,"⚠ DUPLICATE","OK"))</f>
        <v/>
      </c>
      <c r="D2835" s="146" t="str">
        <f>IF($A2835="","",IF(ISNA(_xlfn.XLOOKUP(TRIM($A2835),MASTER_Workers!$B$2:$B$474,MASTER_Workers!$B$2:$B$474)),"Master Missing","OK"))</f>
        <v/>
      </c>
      <c r="E2835" s="146" t="str">
        <f>IF(A2835="","",IF(COUNTIF(Month_Engine!B:B,TRIM(J2835))&gt;0,"OK","Missing"))</f>
        <v/>
      </c>
      <c r="F2835" s="146" t="str">
        <f t="shared" si="271"/>
        <v/>
      </c>
      <c r="G2835" s="146" t="str">
        <f t="shared" si="272"/>
        <v/>
      </c>
      <c r="H2835" s="150" t="str">
        <f t="shared" si="267"/>
        <v/>
      </c>
      <c r="I2835" s="432"/>
      <c r="S2835" s="146" t="str">
        <f t="shared" si="268"/>
        <v/>
      </c>
    </row>
    <row r="2836" spans="1:19" x14ac:dyDescent="0.45">
      <c r="A2836" s="144" t="str">
        <f t="shared" si="269"/>
        <v/>
      </c>
      <c r="B2836" s="143" t="str">
        <f t="shared" si="270"/>
        <v/>
      </c>
      <c r="C2836" s="143" t="str">
        <f>IF(A2836="","",IF(COUNTIF($B$2:B2835,B2836)&gt;0,"⚠ DUPLICATE","OK"))</f>
        <v/>
      </c>
      <c r="D2836" s="146" t="str">
        <f>IF($A2836="","",IF(ISNA(_xlfn.XLOOKUP(TRIM($A2836),MASTER_Workers!$B$2:$B$474,MASTER_Workers!$B$2:$B$474)),"Master Missing","OK"))</f>
        <v/>
      </c>
      <c r="E2836" s="146" t="str">
        <f>IF(A2836="","",IF(COUNTIF(Month_Engine!B:B,TRIM(J2836))&gt;0,"OK","Missing"))</f>
        <v/>
      </c>
      <c r="F2836" s="146" t="str">
        <f t="shared" si="271"/>
        <v/>
      </c>
      <c r="G2836" s="146" t="str">
        <f t="shared" si="272"/>
        <v/>
      </c>
      <c r="H2836" s="150" t="str">
        <f t="shared" si="267"/>
        <v/>
      </c>
      <c r="I2836" s="432"/>
      <c r="S2836" s="146" t="str">
        <f t="shared" si="268"/>
        <v/>
      </c>
    </row>
    <row r="2837" spans="1:19" x14ac:dyDescent="0.45">
      <c r="A2837" s="144" t="str">
        <f t="shared" si="269"/>
        <v/>
      </c>
      <c r="B2837" s="143" t="str">
        <f t="shared" si="270"/>
        <v/>
      </c>
      <c r="C2837" s="143" t="str">
        <f>IF(A2837="","",IF(COUNTIF($B$2:B2836,B2837)&gt;0,"⚠ DUPLICATE","OK"))</f>
        <v/>
      </c>
      <c r="D2837" s="146" t="str">
        <f>IF($A2837="","",IF(ISNA(_xlfn.XLOOKUP(TRIM($A2837),MASTER_Workers!$B$2:$B$474,MASTER_Workers!$B$2:$B$474)),"Master Missing","OK"))</f>
        <v/>
      </c>
      <c r="E2837" s="146" t="str">
        <f>IF(A2837="","",IF(COUNTIF(Month_Engine!B:B,TRIM(J2837))&gt;0,"OK","Missing"))</f>
        <v/>
      </c>
      <c r="F2837" s="146" t="str">
        <f t="shared" si="271"/>
        <v/>
      </c>
      <c r="G2837" s="146" t="str">
        <f t="shared" si="272"/>
        <v/>
      </c>
      <c r="H2837" s="150" t="str">
        <f t="shared" si="267"/>
        <v/>
      </c>
      <c r="I2837" s="432"/>
      <c r="S2837" s="146" t="str">
        <f t="shared" si="268"/>
        <v/>
      </c>
    </row>
    <row r="2838" spans="1:19" x14ac:dyDescent="0.45">
      <c r="A2838" s="144" t="str">
        <f t="shared" si="269"/>
        <v/>
      </c>
      <c r="B2838" s="143" t="str">
        <f t="shared" si="270"/>
        <v/>
      </c>
      <c r="C2838" s="143" t="str">
        <f>IF(A2838="","",IF(COUNTIF($B$2:B2837,B2838)&gt;0,"⚠ DUPLICATE","OK"))</f>
        <v/>
      </c>
      <c r="D2838" s="146" t="str">
        <f>IF($A2838="","",IF(ISNA(_xlfn.XLOOKUP(TRIM($A2838),MASTER_Workers!$B$2:$B$474,MASTER_Workers!$B$2:$B$474)),"Master Missing","OK"))</f>
        <v/>
      </c>
      <c r="E2838" s="146" t="str">
        <f>IF(A2838="","",IF(COUNTIF(Month_Engine!B:B,TRIM(J2838))&gt;0,"OK","Missing"))</f>
        <v/>
      </c>
      <c r="F2838" s="146" t="str">
        <f t="shared" si="271"/>
        <v/>
      </c>
      <c r="G2838" s="146" t="str">
        <f t="shared" si="272"/>
        <v/>
      </c>
      <c r="H2838" s="150" t="str">
        <f t="shared" si="267"/>
        <v/>
      </c>
      <c r="I2838" s="432"/>
      <c r="S2838" s="146" t="str">
        <f t="shared" si="268"/>
        <v/>
      </c>
    </row>
    <row r="2839" spans="1:19" x14ac:dyDescent="0.45">
      <c r="A2839" s="144" t="str">
        <f t="shared" si="269"/>
        <v/>
      </c>
      <c r="B2839" s="143" t="str">
        <f t="shared" si="270"/>
        <v/>
      </c>
      <c r="C2839" s="143" t="str">
        <f>IF(A2839="","",IF(COUNTIF($B$2:B2838,B2839)&gt;0,"⚠ DUPLICATE","OK"))</f>
        <v/>
      </c>
      <c r="D2839" s="146" t="str">
        <f>IF($A2839="","",IF(ISNA(_xlfn.XLOOKUP(TRIM($A2839),MASTER_Workers!$B$2:$B$474,MASTER_Workers!$B$2:$B$474)),"Master Missing","OK"))</f>
        <v/>
      </c>
      <c r="E2839" s="146" t="str">
        <f>IF(A2839="","",IF(COUNTIF(Month_Engine!B:B,TRIM(J2839))&gt;0,"OK","Missing"))</f>
        <v/>
      </c>
      <c r="F2839" s="146" t="str">
        <f t="shared" si="271"/>
        <v/>
      </c>
      <c r="G2839" s="146" t="str">
        <f t="shared" si="272"/>
        <v/>
      </c>
      <c r="H2839" s="150" t="str">
        <f t="shared" si="267"/>
        <v/>
      </c>
      <c r="I2839" s="432"/>
      <c r="S2839" s="146" t="str">
        <f t="shared" si="268"/>
        <v/>
      </c>
    </row>
    <row r="2840" spans="1:19" x14ac:dyDescent="0.45">
      <c r="A2840" s="144" t="str">
        <f t="shared" si="269"/>
        <v/>
      </c>
      <c r="B2840" s="143" t="str">
        <f t="shared" si="270"/>
        <v/>
      </c>
      <c r="C2840" s="143" t="str">
        <f>IF(A2840="","",IF(COUNTIF($B$2:B2839,B2840)&gt;0,"⚠ DUPLICATE","OK"))</f>
        <v/>
      </c>
      <c r="D2840" s="146" t="str">
        <f>IF($A2840="","",IF(ISNA(_xlfn.XLOOKUP(TRIM($A2840),MASTER_Workers!$B$2:$B$474,MASTER_Workers!$B$2:$B$474)),"Master Missing","OK"))</f>
        <v/>
      </c>
      <c r="E2840" s="146" t="str">
        <f>IF(A2840="","",IF(COUNTIF(Month_Engine!B:B,TRIM(J2840))&gt;0,"OK","Missing"))</f>
        <v/>
      </c>
      <c r="F2840" s="146" t="str">
        <f t="shared" si="271"/>
        <v/>
      </c>
      <c r="G2840" s="146" t="str">
        <f t="shared" si="272"/>
        <v/>
      </c>
      <c r="H2840" s="150" t="str">
        <f t="shared" si="267"/>
        <v/>
      </c>
      <c r="I2840" s="432"/>
      <c r="S2840" s="146" t="str">
        <f t="shared" si="268"/>
        <v/>
      </c>
    </row>
    <row r="2841" spans="1:19" x14ac:dyDescent="0.45">
      <c r="A2841" s="144" t="str">
        <f t="shared" si="269"/>
        <v/>
      </c>
      <c r="B2841" s="143" t="str">
        <f t="shared" si="270"/>
        <v/>
      </c>
      <c r="C2841" s="143" t="str">
        <f>IF(A2841="","",IF(COUNTIF($B$2:B2840,B2841)&gt;0,"⚠ DUPLICATE","OK"))</f>
        <v/>
      </c>
      <c r="D2841" s="146" t="str">
        <f>IF($A2841="","",IF(ISNA(_xlfn.XLOOKUP(TRIM($A2841),MASTER_Workers!$B$2:$B$474,MASTER_Workers!$B$2:$B$474)),"Master Missing","OK"))</f>
        <v/>
      </c>
      <c r="E2841" s="146" t="str">
        <f>IF(A2841="","",IF(COUNTIF(Month_Engine!B:B,TRIM(J2841))&gt;0,"OK","Missing"))</f>
        <v/>
      </c>
      <c r="F2841" s="146" t="str">
        <f t="shared" si="271"/>
        <v/>
      </c>
      <c r="G2841" s="146" t="str">
        <f t="shared" si="272"/>
        <v/>
      </c>
      <c r="H2841" s="150" t="str">
        <f t="shared" si="267"/>
        <v/>
      </c>
      <c r="I2841" s="432"/>
      <c r="S2841" s="146" t="str">
        <f t="shared" si="268"/>
        <v/>
      </c>
    </row>
    <row r="2842" spans="1:19" x14ac:dyDescent="0.45">
      <c r="A2842" s="144" t="str">
        <f t="shared" si="269"/>
        <v/>
      </c>
      <c r="B2842" s="143" t="str">
        <f t="shared" si="270"/>
        <v/>
      </c>
      <c r="C2842" s="143" t="str">
        <f>IF(A2842="","",IF(COUNTIF($B$2:B2841,B2842)&gt;0,"⚠ DUPLICATE","OK"))</f>
        <v/>
      </c>
      <c r="D2842" s="146" t="str">
        <f>IF($A2842="","",IF(ISNA(_xlfn.XLOOKUP(TRIM($A2842),MASTER_Workers!$B$2:$B$474,MASTER_Workers!$B$2:$B$474)),"Master Missing","OK"))</f>
        <v/>
      </c>
      <c r="E2842" s="146" t="str">
        <f>IF(A2842="","",IF(COUNTIF(Month_Engine!B:B,TRIM(J2842))&gt;0,"OK","Missing"))</f>
        <v/>
      </c>
      <c r="F2842" s="146" t="str">
        <f t="shared" si="271"/>
        <v/>
      </c>
      <c r="G2842" s="146" t="str">
        <f t="shared" si="272"/>
        <v/>
      </c>
      <c r="H2842" s="150" t="str">
        <f t="shared" si="267"/>
        <v/>
      </c>
      <c r="I2842" s="432"/>
      <c r="S2842" s="146" t="str">
        <f t="shared" si="268"/>
        <v/>
      </c>
    </row>
    <row r="2843" spans="1:19" x14ac:dyDescent="0.45">
      <c r="A2843" s="144" t="str">
        <f t="shared" si="269"/>
        <v/>
      </c>
      <c r="B2843" s="143" t="str">
        <f t="shared" si="270"/>
        <v/>
      </c>
      <c r="C2843" s="143" t="str">
        <f>IF(A2843="","",IF(COUNTIF($B$2:B2842,B2843)&gt;0,"⚠ DUPLICATE","OK"))</f>
        <v/>
      </c>
      <c r="D2843" s="146" t="str">
        <f>IF($A2843="","",IF(ISNA(_xlfn.XLOOKUP(TRIM($A2843),MASTER_Workers!$B$2:$B$474,MASTER_Workers!$B$2:$B$474)),"Master Missing","OK"))</f>
        <v/>
      </c>
      <c r="E2843" s="146" t="str">
        <f>IF(A2843="","",IF(COUNTIF(Month_Engine!B:B,TRIM(J2843))&gt;0,"OK","Missing"))</f>
        <v/>
      </c>
      <c r="F2843" s="146" t="str">
        <f t="shared" si="271"/>
        <v/>
      </c>
      <c r="G2843" s="146" t="str">
        <f t="shared" si="272"/>
        <v/>
      </c>
      <c r="H2843" s="150" t="str">
        <f t="shared" si="267"/>
        <v/>
      </c>
      <c r="I2843" s="432"/>
      <c r="S2843" s="146" t="str">
        <f t="shared" si="268"/>
        <v/>
      </c>
    </row>
    <row r="2844" spans="1:19" x14ac:dyDescent="0.45">
      <c r="A2844" s="144" t="str">
        <f t="shared" si="269"/>
        <v/>
      </c>
      <c r="B2844" s="143" t="str">
        <f t="shared" si="270"/>
        <v/>
      </c>
      <c r="C2844" s="143" t="str">
        <f>IF(A2844="","",IF(COUNTIF($B$2:B2843,B2844)&gt;0,"⚠ DUPLICATE","OK"))</f>
        <v/>
      </c>
      <c r="D2844" s="146" t="str">
        <f>IF($A2844="","",IF(ISNA(_xlfn.XLOOKUP(TRIM($A2844),MASTER_Workers!$B$2:$B$474,MASTER_Workers!$B$2:$B$474)),"Master Missing","OK"))</f>
        <v/>
      </c>
      <c r="E2844" s="146" t="str">
        <f>IF(A2844="","",IF(COUNTIF(Month_Engine!B:B,TRIM(J2844))&gt;0,"OK","Missing"))</f>
        <v/>
      </c>
      <c r="F2844" s="146" t="str">
        <f t="shared" si="271"/>
        <v/>
      </c>
      <c r="G2844" s="146" t="str">
        <f t="shared" si="272"/>
        <v/>
      </c>
      <c r="H2844" s="150" t="str">
        <f t="shared" si="267"/>
        <v/>
      </c>
      <c r="I2844" s="432"/>
      <c r="S2844" s="146" t="str">
        <f t="shared" si="268"/>
        <v/>
      </c>
    </row>
    <row r="2845" spans="1:19" x14ac:dyDescent="0.45">
      <c r="A2845" s="144" t="str">
        <f t="shared" si="269"/>
        <v/>
      </c>
      <c r="B2845" s="143" t="str">
        <f t="shared" si="270"/>
        <v/>
      </c>
      <c r="C2845" s="143" t="str">
        <f>IF(A2845="","",IF(COUNTIF($B$2:B2844,B2845)&gt;0,"⚠ DUPLICATE","OK"))</f>
        <v/>
      </c>
      <c r="D2845" s="146" t="str">
        <f>IF($A2845="","",IF(ISNA(_xlfn.XLOOKUP(TRIM($A2845),MASTER_Workers!$B$2:$B$474,MASTER_Workers!$B$2:$B$474)),"Master Missing","OK"))</f>
        <v/>
      </c>
      <c r="E2845" s="146" t="str">
        <f>IF(A2845="","",IF(COUNTIF(Month_Engine!B:B,TRIM(J2845))&gt;0,"OK","Missing"))</f>
        <v/>
      </c>
      <c r="F2845" s="146" t="str">
        <f t="shared" si="271"/>
        <v/>
      </c>
      <c r="G2845" s="146" t="str">
        <f t="shared" si="272"/>
        <v/>
      </c>
      <c r="H2845" s="150" t="str">
        <f t="shared" si="267"/>
        <v/>
      </c>
      <c r="I2845" s="432"/>
      <c r="S2845" s="146" t="str">
        <f t="shared" si="268"/>
        <v/>
      </c>
    </row>
    <row r="2846" spans="1:19" x14ac:dyDescent="0.45">
      <c r="A2846" s="144" t="str">
        <f t="shared" si="269"/>
        <v/>
      </c>
      <c r="B2846" s="143" t="str">
        <f t="shared" si="270"/>
        <v/>
      </c>
      <c r="C2846" s="143" t="str">
        <f>IF(A2846="","",IF(COUNTIF($B$2:B2845,B2846)&gt;0,"⚠ DUPLICATE","OK"))</f>
        <v/>
      </c>
      <c r="D2846" s="146" t="str">
        <f>IF($A2846="","",IF(ISNA(_xlfn.XLOOKUP(TRIM($A2846),MASTER_Workers!$B$2:$B$474,MASTER_Workers!$B$2:$B$474)),"Master Missing","OK"))</f>
        <v/>
      </c>
      <c r="E2846" s="146" t="str">
        <f>IF(A2846="","",IF(COUNTIF(Month_Engine!B:B,TRIM(J2846))&gt;0,"OK","Missing"))</f>
        <v/>
      </c>
      <c r="F2846" s="146" t="str">
        <f t="shared" si="271"/>
        <v/>
      </c>
      <c r="G2846" s="146" t="str">
        <f t="shared" si="272"/>
        <v/>
      </c>
      <c r="H2846" s="150" t="str">
        <f t="shared" si="267"/>
        <v/>
      </c>
      <c r="I2846" s="432"/>
      <c r="S2846" s="146" t="str">
        <f t="shared" si="268"/>
        <v/>
      </c>
    </row>
    <row r="2847" spans="1:19" x14ac:dyDescent="0.45">
      <c r="A2847" s="144" t="str">
        <f t="shared" si="269"/>
        <v/>
      </c>
      <c r="B2847" s="143" t="str">
        <f t="shared" si="270"/>
        <v/>
      </c>
      <c r="C2847" s="143" t="str">
        <f>IF(A2847="","",IF(COUNTIF($B$2:B2846,B2847)&gt;0,"⚠ DUPLICATE","OK"))</f>
        <v/>
      </c>
      <c r="D2847" s="146" t="str">
        <f>IF($A2847="","",IF(ISNA(_xlfn.XLOOKUP(TRIM($A2847),MASTER_Workers!$B$2:$B$474,MASTER_Workers!$B$2:$B$474)),"Master Missing","OK"))</f>
        <v/>
      </c>
      <c r="E2847" s="146" t="str">
        <f>IF(A2847="","",IF(COUNTIF(Month_Engine!B:B,TRIM(J2847))&gt;0,"OK","Missing"))</f>
        <v/>
      </c>
      <c r="F2847" s="146" t="str">
        <f t="shared" si="271"/>
        <v/>
      </c>
      <c r="G2847" s="146" t="str">
        <f t="shared" si="272"/>
        <v/>
      </c>
      <c r="H2847" s="150" t="str">
        <f t="shared" si="267"/>
        <v/>
      </c>
      <c r="I2847" s="432"/>
      <c r="S2847" s="146" t="str">
        <f t="shared" si="268"/>
        <v/>
      </c>
    </row>
    <row r="2848" spans="1:19" x14ac:dyDescent="0.45">
      <c r="A2848" s="144" t="str">
        <f t="shared" si="269"/>
        <v/>
      </c>
      <c r="B2848" s="143" t="str">
        <f t="shared" si="270"/>
        <v/>
      </c>
      <c r="C2848" s="143" t="str">
        <f>IF(A2848="","",IF(COUNTIF($B$2:B2847,B2848)&gt;0,"⚠ DUPLICATE","OK"))</f>
        <v/>
      </c>
      <c r="D2848" s="146" t="str">
        <f>IF($A2848="","",IF(ISNA(_xlfn.XLOOKUP(TRIM($A2848),MASTER_Workers!$B$2:$B$474,MASTER_Workers!$B$2:$B$474)),"Master Missing","OK"))</f>
        <v/>
      </c>
      <c r="E2848" s="146" t="str">
        <f>IF(A2848="","",IF(COUNTIF(Month_Engine!B:B,TRIM(J2848))&gt;0,"OK","Missing"))</f>
        <v/>
      </c>
      <c r="F2848" s="146" t="str">
        <f t="shared" si="271"/>
        <v/>
      </c>
      <c r="G2848" s="146" t="str">
        <f t="shared" si="272"/>
        <v/>
      </c>
      <c r="H2848" s="150" t="str">
        <f t="shared" si="267"/>
        <v/>
      </c>
      <c r="I2848" s="432"/>
      <c r="S2848" s="146" t="str">
        <f t="shared" si="268"/>
        <v/>
      </c>
    </row>
    <row r="2849" spans="1:19" x14ac:dyDescent="0.45">
      <c r="A2849" s="144" t="str">
        <f t="shared" si="269"/>
        <v/>
      </c>
      <c r="B2849" s="143" t="str">
        <f t="shared" si="270"/>
        <v/>
      </c>
      <c r="C2849" s="143" t="str">
        <f>IF(A2849="","",IF(COUNTIF($B$2:B2848,B2849)&gt;0,"⚠ DUPLICATE","OK"))</f>
        <v/>
      </c>
      <c r="D2849" s="146" t="str">
        <f>IF($A2849="","",IF(ISNA(_xlfn.XLOOKUP(TRIM($A2849),MASTER_Workers!$B$2:$B$474,MASTER_Workers!$B$2:$B$474)),"Master Missing","OK"))</f>
        <v/>
      </c>
      <c r="E2849" s="146" t="str">
        <f>IF(A2849="","",IF(COUNTIF(Month_Engine!B:B,TRIM(J2849))&gt;0,"OK","Missing"))</f>
        <v/>
      </c>
      <c r="F2849" s="146" t="str">
        <f t="shared" si="271"/>
        <v/>
      </c>
      <c r="G2849" s="146" t="str">
        <f t="shared" si="272"/>
        <v/>
      </c>
      <c r="H2849" s="150" t="str">
        <f t="shared" si="267"/>
        <v/>
      </c>
      <c r="I2849" s="432"/>
      <c r="S2849" s="146" t="str">
        <f t="shared" si="268"/>
        <v/>
      </c>
    </row>
    <row r="2850" spans="1:19" x14ac:dyDescent="0.45">
      <c r="A2850" s="144" t="str">
        <f t="shared" si="269"/>
        <v/>
      </c>
      <c r="B2850" s="143" t="str">
        <f t="shared" si="270"/>
        <v/>
      </c>
      <c r="C2850" s="143" t="str">
        <f>IF(A2850="","",IF(COUNTIF($B$2:B2849,B2850)&gt;0,"⚠ DUPLICATE","OK"))</f>
        <v/>
      </c>
      <c r="D2850" s="146" t="str">
        <f>IF($A2850="","",IF(ISNA(_xlfn.XLOOKUP(TRIM($A2850),MASTER_Workers!$B$2:$B$474,MASTER_Workers!$B$2:$B$474)),"Master Missing","OK"))</f>
        <v/>
      </c>
      <c r="E2850" s="146" t="str">
        <f>IF(A2850="","",IF(COUNTIF(Month_Engine!B:B,TRIM(J2850))&gt;0,"OK","Missing"))</f>
        <v/>
      </c>
      <c r="F2850" s="146" t="str">
        <f t="shared" si="271"/>
        <v/>
      </c>
      <c r="G2850" s="146" t="str">
        <f t="shared" si="272"/>
        <v/>
      </c>
      <c r="H2850" s="150" t="str">
        <f t="shared" si="267"/>
        <v/>
      </c>
      <c r="I2850" s="432"/>
      <c r="S2850" s="146" t="str">
        <f t="shared" si="268"/>
        <v/>
      </c>
    </row>
    <row r="2851" spans="1:19" x14ac:dyDescent="0.45">
      <c r="A2851" s="144" t="str">
        <f t="shared" si="269"/>
        <v/>
      </c>
      <c r="B2851" s="143" t="str">
        <f t="shared" si="270"/>
        <v/>
      </c>
      <c r="C2851" s="143" t="str">
        <f>IF(A2851="","",IF(COUNTIF($B$2:B2850,B2851)&gt;0,"⚠ DUPLICATE","OK"))</f>
        <v/>
      </c>
      <c r="D2851" s="146" t="str">
        <f>IF($A2851="","",IF(ISNA(_xlfn.XLOOKUP(TRIM($A2851),MASTER_Workers!$B$2:$B$474,MASTER_Workers!$B$2:$B$474)),"Master Missing","OK"))</f>
        <v/>
      </c>
      <c r="E2851" s="146" t="str">
        <f>IF(A2851="","",IF(COUNTIF(Month_Engine!B:B,TRIM(J2851))&gt;0,"OK","Missing"))</f>
        <v/>
      </c>
      <c r="F2851" s="146" t="str">
        <f t="shared" si="271"/>
        <v/>
      </c>
      <c r="G2851" s="146" t="str">
        <f t="shared" si="272"/>
        <v/>
      </c>
      <c r="H2851" s="150" t="str">
        <f t="shared" si="267"/>
        <v/>
      </c>
      <c r="I2851" s="432"/>
      <c r="S2851" s="146" t="str">
        <f t="shared" si="268"/>
        <v/>
      </c>
    </row>
    <row r="2852" spans="1:19" x14ac:dyDescent="0.45">
      <c r="A2852" s="144" t="str">
        <f t="shared" si="269"/>
        <v/>
      </c>
      <c r="B2852" s="143" t="str">
        <f t="shared" si="270"/>
        <v/>
      </c>
      <c r="C2852" s="143" t="str">
        <f>IF(A2852="","",IF(COUNTIF($B$2:B2851,B2852)&gt;0,"⚠ DUPLICATE","OK"))</f>
        <v/>
      </c>
      <c r="D2852" s="146" t="str">
        <f>IF($A2852="","",IF(ISNA(_xlfn.XLOOKUP(TRIM($A2852),MASTER_Workers!$B$2:$B$474,MASTER_Workers!$B$2:$B$474)),"Master Missing","OK"))</f>
        <v/>
      </c>
      <c r="E2852" s="146" t="str">
        <f>IF(A2852="","",IF(COUNTIF(Month_Engine!B:B,TRIM(J2852))&gt;0,"OK","Missing"))</f>
        <v/>
      </c>
      <c r="F2852" s="146" t="str">
        <f t="shared" si="271"/>
        <v/>
      </c>
      <c r="G2852" s="146" t="str">
        <f t="shared" si="272"/>
        <v/>
      </c>
      <c r="H2852" s="150" t="str">
        <f t="shared" si="267"/>
        <v/>
      </c>
      <c r="I2852" s="432"/>
      <c r="S2852" s="146" t="str">
        <f t="shared" si="268"/>
        <v/>
      </c>
    </row>
    <row r="2853" spans="1:19" x14ac:dyDescent="0.45">
      <c r="A2853" s="144" t="str">
        <f t="shared" si="269"/>
        <v/>
      </c>
      <c r="B2853" s="143" t="str">
        <f t="shared" si="270"/>
        <v/>
      </c>
      <c r="C2853" s="143" t="str">
        <f>IF(A2853="","",IF(COUNTIF($B$2:B2852,B2853)&gt;0,"⚠ DUPLICATE","OK"))</f>
        <v/>
      </c>
      <c r="D2853" s="146" t="str">
        <f>IF($A2853="","",IF(ISNA(_xlfn.XLOOKUP(TRIM($A2853),MASTER_Workers!$B$2:$B$474,MASTER_Workers!$B$2:$B$474)),"Master Missing","OK"))</f>
        <v/>
      </c>
      <c r="E2853" s="146" t="str">
        <f>IF(A2853="","",IF(COUNTIF(Month_Engine!B:B,TRIM(J2853))&gt;0,"OK","Missing"))</f>
        <v/>
      </c>
      <c r="F2853" s="146" t="str">
        <f t="shared" si="271"/>
        <v/>
      </c>
      <c r="G2853" s="146" t="str">
        <f t="shared" si="272"/>
        <v/>
      </c>
      <c r="H2853" s="150" t="str">
        <f t="shared" si="267"/>
        <v/>
      </c>
      <c r="I2853" s="432"/>
      <c r="S2853" s="146" t="str">
        <f t="shared" si="268"/>
        <v/>
      </c>
    </row>
    <row r="2854" spans="1:19" x14ac:dyDescent="0.45">
      <c r="A2854" s="144" t="str">
        <f t="shared" si="269"/>
        <v/>
      </c>
      <c r="B2854" s="143" t="str">
        <f t="shared" si="270"/>
        <v/>
      </c>
      <c r="C2854" s="143" t="str">
        <f>IF(A2854="","",IF(COUNTIF($B$2:B2853,B2854)&gt;0,"⚠ DUPLICATE","OK"))</f>
        <v/>
      </c>
      <c r="D2854" s="146" t="str">
        <f>IF($A2854="","",IF(ISNA(_xlfn.XLOOKUP(TRIM($A2854),MASTER_Workers!$B$2:$B$474,MASTER_Workers!$B$2:$B$474)),"Master Missing","OK"))</f>
        <v/>
      </c>
      <c r="E2854" s="146" t="str">
        <f>IF(A2854="","",IF(COUNTIF(Month_Engine!B:B,TRIM(J2854))&gt;0,"OK","Missing"))</f>
        <v/>
      </c>
      <c r="F2854" s="146" t="str">
        <f t="shared" si="271"/>
        <v/>
      </c>
      <c r="G2854" s="146" t="str">
        <f t="shared" si="272"/>
        <v/>
      </c>
      <c r="H2854" s="150" t="str">
        <f t="shared" si="267"/>
        <v/>
      </c>
      <c r="I2854" s="432"/>
      <c r="S2854" s="146" t="str">
        <f t="shared" si="268"/>
        <v/>
      </c>
    </row>
    <row r="2855" spans="1:19" x14ac:dyDescent="0.45">
      <c r="A2855" s="144" t="str">
        <f t="shared" si="269"/>
        <v/>
      </c>
      <c r="B2855" s="143" t="str">
        <f t="shared" si="270"/>
        <v/>
      </c>
      <c r="C2855" s="143" t="str">
        <f>IF(A2855="","",IF(COUNTIF($B$2:B2854,B2855)&gt;0,"⚠ DUPLICATE","OK"))</f>
        <v/>
      </c>
      <c r="D2855" s="146" t="str">
        <f>IF($A2855="","",IF(ISNA(_xlfn.XLOOKUP(TRIM($A2855),MASTER_Workers!$B$2:$B$474,MASTER_Workers!$B$2:$B$474)),"Master Missing","OK"))</f>
        <v/>
      </c>
      <c r="E2855" s="146" t="str">
        <f>IF(A2855="","",IF(COUNTIF(Month_Engine!B:B,TRIM(J2855))&gt;0,"OK","Missing"))</f>
        <v/>
      </c>
      <c r="F2855" s="146" t="str">
        <f t="shared" si="271"/>
        <v/>
      </c>
      <c r="G2855" s="146" t="str">
        <f t="shared" si="272"/>
        <v/>
      </c>
      <c r="H2855" s="150" t="str">
        <f t="shared" si="267"/>
        <v/>
      </c>
      <c r="I2855" s="432"/>
      <c r="S2855" s="146" t="str">
        <f t="shared" si="268"/>
        <v/>
      </c>
    </row>
    <row r="2856" spans="1:19" x14ac:dyDescent="0.45">
      <c r="A2856" s="144" t="str">
        <f t="shared" si="269"/>
        <v/>
      </c>
      <c r="B2856" s="143" t="str">
        <f t="shared" si="270"/>
        <v/>
      </c>
      <c r="C2856" s="143" t="str">
        <f>IF(A2856="","",IF(COUNTIF($B$2:B2855,B2856)&gt;0,"⚠ DUPLICATE","OK"))</f>
        <v/>
      </c>
      <c r="D2856" s="146" t="str">
        <f>IF($A2856="","",IF(ISNA(_xlfn.XLOOKUP(TRIM($A2856),MASTER_Workers!$B$2:$B$474,MASTER_Workers!$B$2:$B$474)),"Master Missing","OK"))</f>
        <v/>
      </c>
      <c r="E2856" s="146" t="str">
        <f>IF(A2856="","",IF(COUNTIF(Month_Engine!B:B,TRIM(J2856))&gt;0,"OK","Missing"))</f>
        <v/>
      </c>
      <c r="F2856" s="146" t="str">
        <f t="shared" si="271"/>
        <v/>
      </c>
      <c r="G2856" s="146" t="str">
        <f t="shared" si="272"/>
        <v/>
      </c>
      <c r="H2856" s="150" t="str">
        <f t="shared" si="267"/>
        <v/>
      </c>
      <c r="I2856" s="432"/>
      <c r="S2856" s="146" t="str">
        <f t="shared" si="268"/>
        <v/>
      </c>
    </row>
    <row r="2857" spans="1:19" x14ac:dyDescent="0.45">
      <c r="A2857" s="144" t="str">
        <f t="shared" si="269"/>
        <v/>
      </c>
      <c r="B2857" s="143" t="str">
        <f t="shared" si="270"/>
        <v/>
      </c>
      <c r="C2857" s="143" t="str">
        <f>IF(A2857="","",IF(COUNTIF($B$2:B2856,B2857)&gt;0,"⚠ DUPLICATE","OK"))</f>
        <v/>
      </c>
      <c r="D2857" s="146" t="str">
        <f>IF($A2857="","",IF(ISNA(_xlfn.XLOOKUP(TRIM($A2857),MASTER_Workers!$B$2:$B$474,MASTER_Workers!$B$2:$B$474)),"Master Missing","OK"))</f>
        <v/>
      </c>
      <c r="E2857" s="146" t="str">
        <f>IF(A2857="","",IF(COUNTIF(Month_Engine!B:B,TRIM(J2857))&gt;0,"OK","Missing"))</f>
        <v/>
      </c>
      <c r="F2857" s="146" t="str">
        <f t="shared" si="271"/>
        <v/>
      </c>
      <c r="G2857" s="146" t="str">
        <f t="shared" si="272"/>
        <v/>
      </c>
      <c r="H2857" s="150" t="str">
        <f t="shared" si="267"/>
        <v/>
      </c>
      <c r="I2857" s="432"/>
      <c r="S2857" s="146" t="str">
        <f t="shared" si="268"/>
        <v/>
      </c>
    </row>
    <row r="2858" spans="1:19" x14ac:dyDescent="0.45">
      <c r="A2858" s="144" t="str">
        <f t="shared" si="269"/>
        <v/>
      </c>
      <c r="B2858" s="143" t="str">
        <f t="shared" si="270"/>
        <v/>
      </c>
      <c r="C2858" s="143" t="str">
        <f>IF(A2858="","",IF(COUNTIF($B$2:B2857,B2858)&gt;0,"⚠ DUPLICATE","OK"))</f>
        <v/>
      </c>
      <c r="D2858" s="146" t="str">
        <f>IF($A2858="","",IF(ISNA(_xlfn.XLOOKUP(TRIM($A2858),MASTER_Workers!$B$2:$B$474,MASTER_Workers!$B$2:$B$474)),"Master Missing","OK"))</f>
        <v/>
      </c>
      <c r="E2858" s="146" t="str">
        <f>IF(A2858="","",IF(COUNTIF(Month_Engine!B:B,TRIM(J2858))&gt;0,"OK","Missing"))</f>
        <v/>
      </c>
      <c r="F2858" s="146" t="str">
        <f t="shared" si="271"/>
        <v/>
      </c>
      <c r="G2858" s="146" t="str">
        <f t="shared" si="272"/>
        <v/>
      </c>
      <c r="H2858" s="150" t="str">
        <f t="shared" si="267"/>
        <v/>
      </c>
      <c r="I2858" s="432"/>
      <c r="S2858" s="146" t="str">
        <f t="shared" si="268"/>
        <v/>
      </c>
    </row>
    <row r="2859" spans="1:19" x14ac:dyDescent="0.45">
      <c r="A2859" s="144" t="str">
        <f t="shared" si="269"/>
        <v/>
      </c>
      <c r="B2859" s="143" t="str">
        <f t="shared" si="270"/>
        <v/>
      </c>
      <c r="C2859" s="143" t="str">
        <f>IF(A2859="","",IF(COUNTIF($B$2:B2858,B2859)&gt;0,"⚠ DUPLICATE","OK"))</f>
        <v/>
      </c>
      <c r="D2859" s="146" t="str">
        <f>IF($A2859="","",IF(ISNA(_xlfn.XLOOKUP(TRIM($A2859),MASTER_Workers!$B$2:$B$474,MASTER_Workers!$B$2:$B$474)),"Master Missing","OK"))</f>
        <v/>
      </c>
      <c r="E2859" s="146" t="str">
        <f>IF(A2859="","",IF(COUNTIF(Month_Engine!B:B,TRIM(J2859))&gt;0,"OK","Missing"))</f>
        <v/>
      </c>
      <c r="F2859" s="146" t="str">
        <f t="shared" si="271"/>
        <v/>
      </c>
      <c r="G2859" s="146" t="str">
        <f t="shared" si="272"/>
        <v/>
      </c>
      <c r="H2859" s="150" t="str">
        <f t="shared" si="267"/>
        <v/>
      </c>
      <c r="I2859" s="432"/>
      <c r="S2859" s="146" t="str">
        <f t="shared" si="268"/>
        <v/>
      </c>
    </row>
    <row r="2860" spans="1:19" x14ac:dyDescent="0.45">
      <c r="A2860" s="144" t="str">
        <f t="shared" si="269"/>
        <v/>
      </c>
      <c r="B2860" s="143" t="str">
        <f t="shared" si="270"/>
        <v/>
      </c>
      <c r="C2860" s="143" t="str">
        <f>IF(A2860="","",IF(COUNTIF($B$2:B2859,B2860)&gt;0,"⚠ DUPLICATE","OK"))</f>
        <v/>
      </c>
      <c r="D2860" s="146" t="str">
        <f>IF($A2860="","",IF(ISNA(_xlfn.XLOOKUP(TRIM($A2860),MASTER_Workers!$B$2:$B$474,MASTER_Workers!$B$2:$B$474)),"Master Missing","OK"))</f>
        <v/>
      </c>
      <c r="E2860" s="146" t="str">
        <f>IF(A2860="","",IF(COUNTIF(Month_Engine!B:B,TRIM(J2860))&gt;0,"OK","Missing"))</f>
        <v/>
      </c>
      <c r="F2860" s="146" t="str">
        <f t="shared" si="271"/>
        <v/>
      </c>
      <c r="G2860" s="146" t="str">
        <f t="shared" si="272"/>
        <v/>
      </c>
      <c r="H2860" s="150" t="str">
        <f t="shared" si="267"/>
        <v/>
      </c>
      <c r="I2860" s="432"/>
      <c r="S2860" s="146" t="str">
        <f t="shared" si="268"/>
        <v/>
      </c>
    </row>
    <row r="2861" spans="1:19" x14ac:dyDescent="0.45">
      <c r="A2861" s="144" t="str">
        <f t="shared" si="269"/>
        <v/>
      </c>
      <c r="B2861" s="143" t="str">
        <f t="shared" si="270"/>
        <v/>
      </c>
      <c r="C2861" s="143" t="str">
        <f>IF(A2861="","",IF(COUNTIF($B$2:B2860,B2861)&gt;0,"⚠ DUPLICATE","OK"))</f>
        <v/>
      </c>
      <c r="D2861" s="146" t="str">
        <f>IF($A2861="","",IF(ISNA(_xlfn.XLOOKUP(TRIM($A2861),MASTER_Workers!$B$2:$B$474,MASTER_Workers!$B$2:$B$474)),"Master Missing","OK"))</f>
        <v/>
      </c>
      <c r="E2861" s="146" t="str">
        <f>IF(A2861="","",IF(COUNTIF(Month_Engine!B:B,TRIM(J2861))&gt;0,"OK","Missing"))</f>
        <v/>
      </c>
      <c r="F2861" s="146" t="str">
        <f t="shared" si="271"/>
        <v/>
      </c>
      <c r="G2861" s="146" t="str">
        <f t="shared" si="272"/>
        <v/>
      </c>
      <c r="H2861" s="150" t="str">
        <f t="shared" si="267"/>
        <v/>
      </c>
      <c r="I2861" s="432"/>
      <c r="S2861" s="146" t="str">
        <f t="shared" si="268"/>
        <v/>
      </c>
    </row>
    <row r="2862" spans="1:19" x14ac:dyDescent="0.45">
      <c r="A2862" s="144" t="str">
        <f t="shared" si="269"/>
        <v/>
      </c>
      <c r="B2862" s="143" t="str">
        <f t="shared" si="270"/>
        <v/>
      </c>
      <c r="C2862" s="143" t="str">
        <f>IF(A2862="","",IF(COUNTIF($B$2:B2861,B2862)&gt;0,"⚠ DUPLICATE","OK"))</f>
        <v/>
      </c>
      <c r="D2862" s="146" t="str">
        <f>IF($A2862="","",IF(ISNA(_xlfn.XLOOKUP(TRIM($A2862),MASTER_Workers!$B$2:$B$474,MASTER_Workers!$B$2:$B$474)),"Master Missing","OK"))</f>
        <v/>
      </c>
      <c r="E2862" s="146" t="str">
        <f>IF(A2862="","",IF(COUNTIF(Month_Engine!B:B,TRIM(J2862))&gt;0,"OK","Missing"))</f>
        <v/>
      </c>
      <c r="F2862" s="146" t="str">
        <f t="shared" si="271"/>
        <v/>
      </c>
      <c r="G2862" s="146" t="str">
        <f t="shared" si="272"/>
        <v/>
      </c>
      <c r="H2862" s="150" t="str">
        <f t="shared" si="267"/>
        <v/>
      </c>
      <c r="I2862" s="432"/>
      <c r="S2862" s="146" t="str">
        <f t="shared" si="268"/>
        <v/>
      </c>
    </row>
    <row r="2863" spans="1:19" x14ac:dyDescent="0.45">
      <c r="A2863" s="144" t="str">
        <f t="shared" si="269"/>
        <v/>
      </c>
      <c r="B2863" s="143" t="str">
        <f t="shared" si="270"/>
        <v/>
      </c>
      <c r="C2863" s="143" t="str">
        <f>IF(A2863="","",IF(COUNTIF($B$2:B2862,B2863)&gt;0,"⚠ DUPLICATE","OK"))</f>
        <v/>
      </c>
      <c r="D2863" s="146" t="str">
        <f>IF($A2863="","",IF(ISNA(_xlfn.XLOOKUP(TRIM($A2863),MASTER_Workers!$B$2:$B$474,MASTER_Workers!$B$2:$B$474)),"Master Missing","OK"))</f>
        <v/>
      </c>
      <c r="E2863" s="146" t="str">
        <f>IF(A2863="","",IF(COUNTIF(Month_Engine!B:B,TRIM(J2863))&gt;0,"OK","Missing"))</f>
        <v/>
      </c>
      <c r="F2863" s="146" t="str">
        <f t="shared" si="271"/>
        <v/>
      </c>
      <c r="G2863" s="146" t="str">
        <f t="shared" si="272"/>
        <v/>
      </c>
      <c r="H2863" s="150" t="str">
        <f t="shared" si="267"/>
        <v/>
      </c>
      <c r="I2863" s="432"/>
      <c r="S2863" s="146" t="str">
        <f t="shared" si="268"/>
        <v/>
      </c>
    </row>
    <row r="2864" spans="1:19" x14ac:dyDescent="0.45">
      <c r="A2864" s="144" t="str">
        <f t="shared" si="269"/>
        <v/>
      </c>
      <c r="B2864" s="143" t="str">
        <f t="shared" si="270"/>
        <v/>
      </c>
      <c r="C2864" s="143" t="str">
        <f>IF(A2864="","",IF(COUNTIF($B$2:B2863,B2864)&gt;0,"⚠ DUPLICATE","OK"))</f>
        <v/>
      </c>
      <c r="D2864" s="146" t="str">
        <f>IF($A2864="","",IF(ISNA(_xlfn.XLOOKUP(TRIM($A2864),MASTER_Workers!$B$2:$B$474,MASTER_Workers!$B$2:$B$474)),"Master Missing","OK"))</f>
        <v/>
      </c>
      <c r="E2864" s="146" t="str">
        <f>IF(A2864="","",IF(COUNTIF(Month_Engine!B:B,TRIM(J2864))&gt;0,"OK","Missing"))</f>
        <v/>
      </c>
      <c r="F2864" s="146" t="str">
        <f t="shared" si="271"/>
        <v/>
      </c>
      <c r="G2864" s="146" t="str">
        <f t="shared" si="272"/>
        <v/>
      </c>
      <c r="H2864" s="150" t="str">
        <f t="shared" si="267"/>
        <v/>
      </c>
      <c r="I2864" s="432"/>
      <c r="S2864" s="146" t="str">
        <f t="shared" si="268"/>
        <v/>
      </c>
    </row>
    <row r="2865" spans="1:19" x14ac:dyDescent="0.45">
      <c r="A2865" s="144" t="str">
        <f t="shared" si="269"/>
        <v/>
      </c>
      <c r="B2865" s="143" t="str">
        <f t="shared" si="270"/>
        <v/>
      </c>
      <c r="C2865" s="143" t="str">
        <f>IF(A2865="","",IF(COUNTIF($B$2:B2864,B2865)&gt;0,"⚠ DUPLICATE","OK"))</f>
        <v/>
      </c>
      <c r="D2865" s="146" t="str">
        <f>IF($A2865="","",IF(ISNA(_xlfn.XLOOKUP(TRIM($A2865),MASTER_Workers!$B$2:$B$474,MASTER_Workers!$B$2:$B$474)),"Master Missing","OK"))</f>
        <v/>
      </c>
      <c r="E2865" s="146" t="str">
        <f>IF(A2865="","",IF(COUNTIF(Month_Engine!B:B,TRIM(J2865))&gt;0,"OK","Missing"))</f>
        <v/>
      </c>
      <c r="F2865" s="146" t="str">
        <f t="shared" si="271"/>
        <v/>
      </c>
      <c r="G2865" s="146" t="str">
        <f t="shared" si="272"/>
        <v/>
      </c>
      <c r="H2865" s="150" t="str">
        <f t="shared" si="267"/>
        <v/>
      </c>
      <c r="I2865" s="432"/>
      <c r="S2865" s="146" t="str">
        <f t="shared" si="268"/>
        <v/>
      </c>
    </row>
    <row r="2866" spans="1:19" x14ac:dyDescent="0.45">
      <c r="A2866" s="144" t="str">
        <f t="shared" si="269"/>
        <v/>
      </c>
      <c r="B2866" s="143" t="str">
        <f t="shared" si="270"/>
        <v/>
      </c>
      <c r="C2866" s="143" t="str">
        <f>IF(A2866="","",IF(COUNTIF($B$2:B2865,B2866)&gt;0,"⚠ DUPLICATE","OK"))</f>
        <v/>
      </c>
      <c r="D2866" s="146" t="str">
        <f>IF($A2866="","",IF(ISNA(_xlfn.XLOOKUP(TRIM($A2866),MASTER_Workers!$B$2:$B$474,MASTER_Workers!$B$2:$B$474)),"Master Missing","OK"))</f>
        <v/>
      </c>
      <c r="E2866" s="146" t="str">
        <f>IF(A2866="","",IF(COUNTIF(Month_Engine!B:B,TRIM(J2866))&gt;0,"OK","Missing"))</f>
        <v/>
      </c>
      <c r="F2866" s="146" t="str">
        <f t="shared" si="271"/>
        <v/>
      </c>
      <c r="G2866" s="146" t="str">
        <f t="shared" si="272"/>
        <v/>
      </c>
      <c r="H2866" s="150" t="str">
        <f t="shared" si="267"/>
        <v/>
      </c>
      <c r="I2866" s="432"/>
      <c r="S2866" s="146" t="str">
        <f t="shared" si="268"/>
        <v/>
      </c>
    </row>
    <row r="2867" spans="1:19" x14ac:dyDescent="0.45">
      <c r="A2867" s="144" t="str">
        <f t="shared" si="269"/>
        <v/>
      </c>
      <c r="B2867" s="143" t="str">
        <f t="shared" si="270"/>
        <v/>
      </c>
      <c r="C2867" s="143" t="str">
        <f>IF(A2867="","",IF(COUNTIF($B$2:B2866,B2867)&gt;0,"⚠ DUPLICATE","OK"))</f>
        <v/>
      </c>
      <c r="D2867" s="146" t="str">
        <f>IF($A2867="","",IF(ISNA(_xlfn.XLOOKUP(TRIM($A2867),MASTER_Workers!$B$2:$B$474,MASTER_Workers!$B$2:$B$474)),"Master Missing","OK"))</f>
        <v/>
      </c>
      <c r="E2867" s="146" t="str">
        <f>IF(A2867="","",IF(COUNTIF(Month_Engine!B:B,TRIM(J2867))&gt;0,"OK","Missing"))</f>
        <v/>
      </c>
      <c r="F2867" s="146" t="str">
        <f t="shared" si="271"/>
        <v/>
      </c>
      <c r="G2867" s="146" t="str">
        <f t="shared" si="272"/>
        <v/>
      </c>
      <c r="H2867" s="150" t="str">
        <f t="shared" si="267"/>
        <v/>
      </c>
      <c r="I2867" s="432"/>
      <c r="S2867" s="146" t="str">
        <f t="shared" si="268"/>
        <v/>
      </c>
    </row>
    <row r="2868" spans="1:19" x14ac:dyDescent="0.45">
      <c r="A2868" s="144" t="str">
        <f t="shared" si="269"/>
        <v/>
      </c>
      <c r="B2868" s="143" t="str">
        <f t="shared" si="270"/>
        <v/>
      </c>
      <c r="C2868" s="143" t="str">
        <f>IF(A2868="","",IF(COUNTIF($B$2:B2867,B2868)&gt;0,"⚠ DUPLICATE","OK"))</f>
        <v/>
      </c>
      <c r="D2868" s="146" t="str">
        <f>IF($A2868="","",IF(ISNA(_xlfn.XLOOKUP(TRIM($A2868),MASTER_Workers!$B$2:$B$474,MASTER_Workers!$B$2:$B$474)),"Master Missing","OK"))</f>
        <v/>
      </c>
      <c r="E2868" s="146" t="str">
        <f>IF(A2868="","",IF(COUNTIF(Month_Engine!B:B,TRIM(J2868))&gt;0,"OK","Missing"))</f>
        <v/>
      </c>
      <c r="F2868" s="146" t="str">
        <f t="shared" si="271"/>
        <v/>
      </c>
      <c r="G2868" s="146" t="str">
        <f t="shared" si="272"/>
        <v/>
      </c>
      <c r="H2868" s="150" t="str">
        <f t="shared" si="267"/>
        <v/>
      </c>
      <c r="I2868" s="432"/>
      <c r="S2868" s="146" t="str">
        <f t="shared" si="268"/>
        <v/>
      </c>
    </row>
    <row r="2869" spans="1:19" x14ac:dyDescent="0.45">
      <c r="A2869" s="144" t="str">
        <f t="shared" si="269"/>
        <v/>
      </c>
      <c r="B2869" s="143" t="str">
        <f t="shared" si="270"/>
        <v/>
      </c>
      <c r="C2869" s="143" t="str">
        <f>IF(A2869="","",IF(COUNTIF($B$2:B2868,B2869)&gt;0,"⚠ DUPLICATE","OK"))</f>
        <v/>
      </c>
      <c r="D2869" s="146" t="str">
        <f>IF($A2869="","",IF(ISNA(_xlfn.XLOOKUP(TRIM($A2869),MASTER_Workers!$B$2:$B$474,MASTER_Workers!$B$2:$B$474)),"Master Missing","OK"))</f>
        <v/>
      </c>
      <c r="E2869" s="146" t="str">
        <f>IF(A2869="","",IF(COUNTIF(Month_Engine!B:B,TRIM(J2869))&gt;0,"OK","Missing"))</f>
        <v/>
      </c>
      <c r="F2869" s="146" t="str">
        <f t="shared" si="271"/>
        <v/>
      </c>
      <c r="G2869" s="146" t="str">
        <f t="shared" si="272"/>
        <v/>
      </c>
      <c r="H2869" s="150" t="str">
        <f t="shared" si="267"/>
        <v/>
      </c>
      <c r="I2869" s="432"/>
      <c r="S2869" s="146" t="str">
        <f t="shared" si="268"/>
        <v/>
      </c>
    </row>
    <row r="2870" spans="1:19" x14ac:dyDescent="0.45">
      <c r="A2870" s="144" t="str">
        <f t="shared" si="269"/>
        <v/>
      </c>
      <c r="B2870" s="143" t="str">
        <f t="shared" si="270"/>
        <v/>
      </c>
      <c r="C2870" s="143" t="str">
        <f>IF(A2870="","",IF(COUNTIF($B$2:B2869,B2870)&gt;0,"⚠ DUPLICATE","OK"))</f>
        <v/>
      </c>
      <c r="D2870" s="146" t="str">
        <f>IF($A2870="","",IF(ISNA(_xlfn.XLOOKUP(TRIM($A2870),MASTER_Workers!$B$2:$B$474,MASTER_Workers!$B$2:$B$474)),"Master Missing","OK"))</f>
        <v/>
      </c>
      <c r="E2870" s="146" t="str">
        <f>IF(A2870="","",IF(COUNTIF(Month_Engine!B:B,TRIM(J2870))&gt;0,"OK","Missing"))</f>
        <v/>
      </c>
      <c r="F2870" s="146" t="str">
        <f t="shared" si="271"/>
        <v/>
      </c>
      <c r="G2870" s="146" t="str">
        <f t="shared" si="272"/>
        <v/>
      </c>
      <c r="H2870" s="150" t="str">
        <f t="shared" si="267"/>
        <v/>
      </c>
      <c r="I2870" s="432"/>
      <c r="S2870" s="146" t="str">
        <f t="shared" si="268"/>
        <v/>
      </c>
    </row>
    <row r="2871" spans="1:19" x14ac:dyDescent="0.45">
      <c r="A2871" s="144" t="str">
        <f t="shared" si="269"/>
        <v/>
      </c>
      <c r="B2871" s="143" t="str">
        <f t="shared" si="270"/>
        <v/>
      </c>
      <c r="C2871" s="143" t="str">
        <f>IF(A2871="","",IF(COUNTIF($B$2:B2870,B2871)&gt;0,"⚠ DUPLICATE","OK"))</f>
        <v/>
      </c>
      <c r="D2871" s="146" t="str">
        <f>IF($A2871="","",IF(ISNA(_xlfn.XLOOKUP(TRIM($A2871),MASTER_Workers!$B$2:$B$474,MASTER_Workers!$B$2:$B$474)),"Master Missing","OK"))</f>
        <v/>
      </c>
      <c r="E2871" s="146" t="str">
        <f>IF(A2871="","",IF(COUNTIF(Month_Engine!B:B,TRIM(J2871))&gt;0,"OK","Missing"))</f>
        <v/>
      </c>
      <c r="F2871" s="146" t="str">
        <f t="shared" si="271"/>
        <v/>
      </c>
      <c r="G2871" s="146" t="str">
        <f t="shared" si="272"/>
        <v/>
      </c>
      <c r="H2871" s="150" t="str">
        <f t="shared" si="267"/>
        <v/>
      </c>
      <c r="I2871" s="432"/>
      <c r="S2871" s="146" t="str">
        <f t="shared" si="268"/>
        <v/>
      </c>
    </row>
    <row r="2872" spans="1:19" x14ac:dyDescent="0.45">
      <c r="A2872" s="144" t="str">
        <f t="shared" si="269"/>
        <v/>
      </c>
      <c r="B2872" s="143" t="str">
        <f t="shared" si="270"/>
        <v/>
      </c>
      <c r="C2872" s="143" t="str">
        <f>IF(A2872="","",IF(COUNTIF($B$2:B2871,B2872)&gt;0,"⚠ DUPLICATE","OK"))</f>
        <v/>
      </c>
      <c r="D2872" s="146" t="str">
        <f>IF($A2872="","",IF(ISNA(_xlfn.XLOOKUP(TRIM($A2872),MASTER_Workers!$B$2:$B$474,MASTER_Workers!$B$2:$B$474)),"Master Missing","OK"))</f>
        <v/>
      </c>
      <c r="E2872" s="146" t="str">
        <f>IF(A2872="","",IF(COUNTIF(Month_Engine!B:B,TRIM(J2872))&gt;0,"OK","Missing"))</f>
        <v/>
      </c>
      <c r="F2872" s="146" t="str">
        <f t="shared" si="271"/>
        <v/>
      </c>
      <c r="G2872" s="146" t="str">
        <f t="shared" si="272"/>
        <v/>
      </c>
      <c r="H2872" s="150" t="str">
        <f t="shared" si="267"/>
        <v/>
      </c>
      <c r="I2872" s="432"/>
      <c r="S2872" s="146" t="str">
        <f t="shared" si="268"/>
        <v/>
      </c>
    </row>
    <row r="2873" spans="1:19" x14ac:dyDescent="0.45">
      <c r="A2873" s="144" t="str">
        <f t="shared" si="269"/>
        <v/>
      </c>
      <c r="B2873" s="143" t="str">
        <f t="shared" si="270"/>
        <v/>
      </c>
      <c r="C2873" s="143" t="str">
        <f>IF(A2873="","",IF(COUNTIF($B$2:B2872,B2873)&gt;0,"⚠ DUPLICATE","OK"))</f>
        <v/>
      </c>
      <c r="D2873" s="146" t="str">
        <f>IF($A2873="","",IF(ISNA(_xlfn.XLOOKUP(TRIM($A2873),MASTER_Workers!$B$2:$B$474,MASTER_Workers!$B$2:$B$474)),"Master Missing","OK"))</f>
        <v/>
      </c>
      <c r="E2873" s="146" t="str">
        <f>IF(A2873="","",IF(COUNTIF(Month_Engine!B:B,TRIM(J2873))&gt;0,"OK","Missing"))</f>
        <v/>
      </c>
      <c r="F2873" s="146" t="str">
        <f t="shared" si="271"/>
        <v/>
      </c>
      <c r="G2873" s="146" t="str">
        <f t="shared" si="272"/>
        <v/>
      </c>
      <c r="H2873" s="150" t="str">
        <f t="shared" si="267"/>
        <v/>
      </c>
      <c r="I2873" s="432"/>
      <c r="S2873" s="146" t="str">
        <f t="shared" si="268"/>
        <v/>
      </c>
    </row>
    <row r="2874" spans="1:19" x14ac:dyDescent="0.45">
      <c r="A2874" s="144" t="str">
        <f t="shared" si="269"/>
        <v/>
      </c>
      <c r="B2874" s="143" t="str">
        <f t="shared" si="270"/>
        <v/>
      </c>
      <c r="C2874" s="143" t="str">
        <f>IF(A2874="","",IF(COUNTIF($B$2:B2873,B2874)&gt;0,"⚠ DUPLICATE","OK"))</f>
        <v/>
      </c>
      <c r="D2874" s="146" t="str">
        <f>IF($A2874="","",IF(ISNA(_xlfn.XLOOKUP(TRIM($A2874),MASTER_Workers!$B$2:$B$474,MASTER_Workers!$B$2:$B$474)),"Master Missing","OK"))</f>
        <v/>
      </c>
      <c r="E2874" s="146" t="str">
        <f>IF(A2874="","",IF(COUNTIF(Month_Engine!B:B,TRIM(J2874))&gt;0,"OK","Missing"))</f>
        <v/>
      </c>
      <c r="F2874" s="146" t="str">
        <f t="shared" si="271"/>
        <v/>
      </c>
      <c r="G2874" s="146" t="str">
        <f t="shared" si="272"/>
        <v/>
      </c>
      <c r="H2874" s="150" t="str">
        <f t="shared" si="267"/>
        <v/>
      </c>
      <c r="I2874" s="432"/>
      <c r="S2874" s="146" t="str">
        <f t="shared" si="268"/>
        <v/>
      </c>
    </row>
    <row r="2875" spans="1:19" x14ac:dyDescent="0.45">
      <c r="A2875" s="144" t="str">
        <f t="shared" si="269"/>
        <v/>
      </c>
      <c r="B2875" s="143" t="str">
        <f t="shared" si="270"/>
        <v/>
      </c>
      <c r="C2875" s="143" t="str">
        <f>IF(A2875="","",IF(COUNTIF($B$2:B2874,B2875)&gt;0,"⚠ DUPLICATE","OK"))</f>
        <v/>
      </c>
      <c r="D2875" s="146" t="str">
        <f>IF($A2875="","",IF(ISNA(_xlfn.XLOOKUP(TRIM($A2875),MASTER_Workers!$B$2:$B$474,MASTER_Workers!$B$2:$B$474)),"Master Missing","OK"))</f>
        <v/>
      </c>
      <c r="E2875" s="146" t="str">
        <f>IF(A2875="","",IF(COUNTIF(Month_Engine!B:B,TRIM(J2875))&gt;0,"OK","Missing"))</f>
        <v/>
      </c>
      <c r="F2875" s="146" t="str">
        <f t="shared" si="271"/>
        <v/>
      </c>
      <c r="G2875" s="146" t="str">
        <f t="shared" si="272"/>
        <v/>
      </c>
      <c r="H2875" s="150" t="str">
        <f t="shared" si="267"/>
        <v/>
      </c>
      <c r="I2875" s="432"/>
      <c r="S2875" s="146" t="str">
        <f t="shared" si="268"/>
        <v/>
      </c>
    </row>
    <row r="2876" spans="1:19" x14ac:dyDescent="0.45">
      <c r="A2876" s="144" t="str">
        <f t="shared" si="269"/>
        <v/>
      </c>
      <c r="B2876" s="143" t="str">
        <f t="shared" si="270"/>
        <v/>
      </c>
      <c r="C2876" s="143" t="str">
        <f>IF(A2876="","",IF(COUNTIF($B$2:B2875,B2876)&gt;0,"⚠ DUPLICATE","OK"))</f>
        <v/>
      </c>
      <c r="D2876" s="146" t="str">
        <f>IF($A2876="","",IF(ISNA(_xlfn.XLOOKUP(TRIM($A2876),MASTER_Workers!$B$2:$B$474,MASTER_Workers!$B$2:$B$474)),"Master Missing","OK"))</f>
        <v/>
      </c>
      <c r="E2876" s="146" t="str">
        <f>IF(A2876="","",IF(COUNTIF(Month_Engine!B:B,TRIM(J2876))&gt;0,"OK","Missing"))</f>
        <v/>
      </c>
      <c r="F2876" s="146" t="str">
        <f t="shared" si="271"/>
        <v/>
      </c>
      <c r="G2876" s="146" t="str">
        <f t="shared" si="272"/>
        <v/>
      </c>
      <c r="H2876" s="150" t="str">
        <f t="shared" si="267"/>
        <v/>
      </c>
      <c r="I2876" s="432"/>
      <c r="S2876" s="146" t="str">
        <f t="shared" si="268"/>
        <v/>
      </c>
    </row>
    <row r="2877" spans="1:19" x14ac:dyDescent="0.45">
      <c r="A2877" s="144" t="str">
        <f t="shared" si="269"/>
        <v/>
      </c>
      <c r="B2877" s="143" t="str">
        <f t="shared" si="270"/>
        <v/>
      </c>
      <c r="C2877" s="143" t="str">
        <f>IF(A2877="","",IF(COUNTIF($B$2:B2876,B2877)&gt;0,"⚠ DUPLICATE","OK"))</f>
        <v/>
      </c>
      <c r="D2877" s="146" t="str">
        <f>IF($A2877="","",IF(ISNA(_xlfn.XLOOKUP(TRIM($A2877),MASTER_Workers!$B$2:$B$474,MASTER_Workers!$B$2:$B$474)),"Master Missing","OK"))</f>
        <v/>
      </c>
      <c r="E2877" s="146" t="str">
        <f>IF(A2877="","",IF(COUNTIF(Month_Engine!B:B,TRIM(J2877))&gt;0,"OK","Missing"))</f>
        <v/>
      </c>
      <c r="F2877" s="146" t="str">
        <f t="shared" si="271"/>
        <v/>
      </c>
      <c r="G2877" s="146" t="str">
        <f t="shared" si="272"/>
        <v/>
      </c>
      <c r="H2877" s="150" t="str">
        <f t="shared" si="267"/>
        <v/>
      </c>
      <c r="I2877" s="432"/>
      <c r="S2877" s="146" t="str">
        <f t="shared" si="268"/>
        <v/>
      </c>
    </row>
    <row r="2878" spans="1:19" x14ac:dyDescent="0.45">
      <c r="A2878" s="144" t="str">
        <f t="shared" si="269"/>
        <v/>
      </c>
      <c r="B2878" s="143" t="str">
        <f t="shared" si="270"/>
        <v/>
      </c>
      <c r="C2878" s="143" t="str">
        <f>IF(A2878="","",IF(COUNTIF($B$2:B2877,B2878)&gt;0,"⚠ DUPLICATE","OK"))</f>
        <v/>
      </c>
      <c r="D2878" s="146" t="str">
        <f>IF($A2878="","",IF(ISNA(_xlfn.XLOOKUP(TRIM($A2878),MASTER_Workers!$B$2:$B$474,MASTER_Workers!$B$2:$B$474)),"Master Missing","OK"))</f>
        <v/>
      </c>
      <c r="E2878" s="146" t="str">
        <f>IF(A2878="","",IF(COUNTIF(Month_Engine!B:B,TRIM(J2878))&gt;0,"OK","Missing"))</f>
        <v/>
      </c>
      <c r="F2878" s="146" t="str">
        <f t="shared" si="271"/>
        <v/>
      </c>
      <c r="G2878" s="146" t="str">
        <f t="shared" si="272"/>
        <v/>
      </c>
      <c r="H2878" s="150" t="str">
        <f t="shared" si="267"/>
        <v/>
      </c>
      <c r="I2878" s="432"/>
      <c r="S2878" s="146" t="str">
        <f t="shared" si="268"/>
        <v/>
      </c>
    </row>
    <row r="2879" spans="1:19" x14ac:dyDescent="0.45">
      <c r="A2879" s="144" t="str">
        <f t="shared" si="269"/>
        <v/>
      </c>
      <c r="B2879" s="143" t="str">
        <f t="shared" si="270"/>
        <v/>
      </c>
      <c r="C2879" s="143" t="str">
        <f>IF(A2879="","",IF(COUNTIF($B$2:B2878,B2879)&gt;0,"⚠ DUPLICATE","OK"))</f>
        <v/>
      </c>
      <c r="D2879" s="146" t="str">
        <f>IF($A2879="","",IF(ISNA(_xlfn.XLOOKUP(TRIM($A2879),MASTER_Workers!$B$2:$B$474,MASTER_Workers!$B$2:$B$474)),"Master Missing","OK"))</f>
        <v/>
      </c>
      <c r="E2879" s="146" t="str">
        <f>IF(A2879="","",IF(COUNTIF(Month_Engine!B:B,TRIM(J2879))&gt;0,"OK","Missing"))</f>
        <v/>
      </c>
      <c r="F2879" s="146" t="str">
        <f t="shared" si="271"/>
        <v/>
      </c>
      <c r="G2879" s="146" t="str">
        <f t="shared" si="272"/>
        <v/>
      </c>
      <c r="H2879" s="150" t="str">
        <f t="shared" si="267"/>
        <v/>
      </c>
      <c r="I2879" s="432"/>
      <c r="S2879" s="146" t="str">
        <f t="shared" si="268"/>
        <v/>
      </c>
    </row>
    <row r="2880" spans="1:19" x14ac:dyDescent="0.45">
      <c r="A2880" s="144" t="str">
        <f t="shared" si="269"/>
        <v/>
      </c>
      <c r="B2880" s="143" t="str">
        <f t="shared" si="270"/>
        <v/>
      </c>
      <c r="C2880" s="143" t="str">
        <f>IF(A2880="","",IF(COUNTIF($B$2:B2879,B2880)&gt;0,"⚠ DUPLICATE","OK"))</f>
        <v/>
      </c>
      <c r="D2880" s="146" t="str">
        <f>IF($A2880="","",IF(ISNA(_xlfn.XLOOKUP(TRIM($A2880),MASTER_Workers!$B$2:$B$474,MASTER_Workers!$B$2:$B$474)),"Master Missing","OK"))</f>
        <v/>
      </c>
      <c r="E2880" s="146" t="str">
        <f>IF(A2880="","",IF(COUNTIF(Month_Engine!B:B,TRIM(J2880))&gt;0,"OK","Missing"))</f>
        <v/>
      </c>
      <c r="F2880" s="146" t="str">
        <f t="shared" si="271"/>
        <v/>
      </c>
      <c r="G2880" s="146" t="str">
        <f t="shared" si="272"/>
        <v/>
      </c>
      <c r="H2880" s="150" t="str">
        <f t="shared" si="267"/>
        <v/>
      </c>
      <c r="I2880" s="432"/>
      <c r="S2880" s="146" t="str">
        <f t="shared" si="268"/>
        <v/>
      </c>
    </row>
    <row r="2881" spans="1:19" x14ac:dyDescent="0.45">
      <c r="A2881" s="144" t="str">
        <f t="shared" si="269"/>
        <v/>
      </c>
      <c r="B2881" s="143" t="str">
        <f t="shared" si="270"/>
        <v/>
      </c>
      <c r="C2881" s="143" t="str">
        <f>IF(A2881="","",IF(COUNTIF($B$2:B2880,B2881)&gt;0,"⚠ DUPLICATE","OK"))</f>
        <v/>
      </c>
      <c r="D2881" s="146" t="str">
        <f>IF($A2881="","",IF(ISNA(_xlfn.XLOOKUP(TRIM($A2881),MASTER_Workers!$B$2:$B$474,MASTER_Workers!$B$2:$B$474)),"Master Missing","OK"))</f>
        <v/>
      </c>
      <c r="E2881" s="146" t="str">
        <f>IF(A2881="","",IF(COUNTIF(Month_Engine!B:B,TRIM(J2881))&gt;0,"OK","Missing"))</f>
        <v/>
      </c>
      <c r="F2881" s="146" t="str">
        <f t="shared" si="271"/>
        <v/>
      </c>
      <c r="G2881" s="146" t="str">
        <f t="shared" si="272"/>
        <v/>
      </c>
      <c r="H2881" s="150" t="str">
        <f t="shared" si="267"/>
        <v/>
      </c>
      <c r="I2881" s="432"/>
      <c r="S2881" s="146" t="str">
        <f t="shared" si="268"/>
        <v/>
      </c>
    </row>
    <row r="2882" spans="1:19" x14ac:dyDescent="0.45">
      <c r="A2882" s="144" t="str">
        <f t="shared" si="269"/>
        <v/>
      </c>
      <c r="B2882" s="143" t="str">
        <f t="shared" si="270"/>
        <v/>
      </c>
      <c r="C2882" s="143" t="str">
        <f>IF(A2882="","",IF(COUNTIF($B$2:B2881,B2882)&gt;0,"⚠ DUPLICATE","OK"))</f>
        <v/>
      </c>
      <c r="D2882" s="146" t="str">
        <f>IF($A2882="","",IF(ISNA(_xlfn.XLOOKUP(TRIM($A2882),MASTER_Workers!$B$2:$B$474,MASTER_Workers!$B$2:$B$474)),"Master Missing","OK"))</f>
        <v/>
      </c>
      <c r="E2882" s="146" t="str">
        <f>IF(A2882="","",IF(COUNTIF(Month_Engine!B:B,TRIM(J2882))&gt;0,"OK","Missing"))</f>
        <v/>
      </c>
      <c r="F2882" s="146" t="str">
        <f t="shared" si="271"/>
        <v/>
      </c>
      <c r="G2882" s="146" t="str">
        <f t="shared" si="272"/>
        <v/>
      </c>
      <c r="H2882" s="150" t="str">
        <f t="shared" si="267"/>
        <v/>
      </c>
      <c r="I2882" s="432"/>
      <c r="S2882" s="146" t="str">
        <f t="shared" si="268"/>
        <v/>
      </c>
    </row>
    <row r="2883" spans="1:19" x14ac:dyDescent="0.45">
      <c r="A2883" s="144" t="str">
        <f t="shared" si="269"/>
        <v/>
      </c>
      <c r="B2883" s="143" t="str">
        <f t="shared" si="270"/>
        <v/>
      </c>
      <c r="C2883" s="143" t="str">
        <f>IF(A2883="","",IF(COUNTIF($B$2:B2882,B2883)&gt;0,"⚠ DUPLICATE","OK"))</f>
        <v/>
      </c>
      <c r="D2883" s="146" t="str">
        <f>IF($A2883="","",IF(ISNA(_xlfn.XLOOKUP(TRIM($A2883),MASTER_Workers!$B$2:$B$474,MASTER_Workers!$B$2:$B$474)),"Master Missing","OK"))</f>
        <v/>
      </c>
      <c r="E2883" s="146" t="str">
        <f>IF(A2883="","",IF(COUNTIF(Month_Engine!B:B,TRIM(J2883))&gt;0,"OK","Missing"))</f>
        <v/>
      </c>
      <c r="F2883" s="146" t="str">
        <f t="shared" si="271"/>
        <v/>
      </c>
      <c r="G2883" s="146" t="str">
        <f t="shared" si="272"/>
        <v/>
      </c>
      <c r="H2883" s="150" t="str">
        <f t="shared" si="267"/>
        <v/>
      </c>
      <c r="I2883" s="432"/>
      <c r="S2883" s="146" t="str">
        <f t="shared" si="268"/>
        <v/>
      </c>
    </row>
    <row r="2884" spans="1:19" x14ac:dyDescent="0.45">
      <c r="A2884" s="144" t="str">
        <f t="shared" si="269"/>
        <v/>
      </c>
      <c r="B2884" s="143" t="str">
        <f t="shared" si="270"/>
        <v/>
      </c>
      <c r="C2884" s="143" t="str">
        <f>IF(A2884="","",IF(COUNTIF($B$2:B2883,B2884)&gt;0,"⚠ DUPLICATE","OK"))</f>
        <v/>
      </c>
      <c r="D2884" s="146" t="str">
        <f>IF($A2884="","",IF(ISNA(_xlfn.XLOOKUP(TRIM($A2884),MASTER_Workers!$B$2:$B$474,MASTER_Workers!$B$2:$B$474)),"Master Missing","OK"))</f>
        <v/>
      </c>
      <c r="E2884" s="146" t="str">
        <f>IF(A2884="","",IF(COUNTIF(Month_Engine!B:B,TRIM(J2884))&gt;0,"OK","Missing"))</f>
        <v/>
      </c>
      <c r="F2884" s="146" t="str">
        <f t="shared" si="271"/>
        <v/>
      </c>
      <c r="G2884" s="146" t="str">
        <f t="shared" si="272"/>
        <v/>
      </c>
      <c r="H2884" s="150" t="str">
        <f t="shared" ref="H2884:H2947" si="273">IF(A2884="","",IF(AND(C2884="OK",D2884="OK",E2884="OK",F2884=DAY(EOMONTH(I2884,0))),"OK","Mismatch"))</f>
        <v/>
      </c>
      <c r="I2884" s="432"/>
      <c r="S2884" s="146" t="str">
        <f t="shared" ref="S2884:S2947" si="274">IF(LEFT(A2884,6)="SV2PCO","Worker-SV2",
IF(LEFT(A2884,5)="SV2ST","Staff-SV2",
IF(LEFT(A2884,4)="SV2P","Worker-Com-SV2",
IF(LEFT(A2884,5)="SK1ST","Staff-1",
IF(LEFT(A2884,5)="SK3ST","Staff-3",
IF(LEFT(A2884,5)="SK1CW","Worker-1",
IF(LEFT(A2884,5)="SK3CW","Worker-3",
IF(LEFT(A2884,5)="SK1WK","Worker-Com-1",
IF(LEFT(A2884,5)="SK3WK","Worker-Com-3","")))))))))</f>
        <v/>
      </c>
    </row>
    <row r="2885" spans="1:19" x14ac:dyDescent="0.45">
      <c r="A2885" s="144" t="str">
        <f t="shared" ref="A2885:A2948" si="275">IF(J2885="","",TRIM(J2885))</f>
        <v/>
      </c>
      <c r="B2885" s="143" t="str">
        <f t="shared" ref="B2885:B2948" si="276">IF(A2885="","",TEXT(I2885,"MMMYYYY")&amp;"_"&amp;TRIM(J2885))</f>
        <v/>
      </c>
      <c r="C2885" s="143" t="str">
        <f>IF(A2885="","",IF(COUNTIF($B$2:B2884,B2885)&gt;0,"⚠ DUPLICATE","OK"))</f>
        <v/>
      </c>
      <c r="D2885" s="146" t="str">
        <f>IF($A2885="","",IF(ISNA(_xlfn.XLOOKUP(TRIM($A2885),MASTER_Workers!$B$2:$B$474,MASTER_Workers!$B$2:$B$474)),"Master Missing","OK"))</f>
        <v/>
      </c>
      <c r="E2885" s="146" t="str">
        <f>IF(A2885="","",IF(COUNTIF(Month_Engine!B:B,TRIM(J2885))&gt;0,"OK","Missing"))</f>
        <v/>
      </c>
      <c r="F2885" s="146" t="str">
        <f t="shared" ref="F2885:F2948" si="277">IF(A2885="","",SUM(L2885:Q2885))</f>
        <v/>
      </c>
      <c r="G2885" s="146" t="str">
        <f t="shared" si="272"/>
        <v/>
      </c>
      <c r="H2885" s="150" t="str">
        <f t="shared" si="273"/>
        <v/>
      </c>
      <c r="I2885" s="432"/>
      <c r="S2885" s="146" t="str">
        <f t="shared" si="274"/>
        <v/>
      </c>
    </row>
    <row r="2886" spans="1:19" x14ac:dyDescent="0.45">
      <c r="A2886" s="144" t="str">
        <f t="shared" si="275"/>
        <v/>
      </c>
      <c r="B2886" s="143" t="str">
        <f t="shared" si="276"/>
        <v/>
      </c>
      <c r="C2886" s="143" t="str">
        <f>IF(A2886="","",IF(COUNTIF($B$2:B2885,B2886)&gt;0,"⚠ DUPLICATE","OK"))</f>
        <v/>
      </c>
      <c r="D2886" s="146" t="str">
        <f>IF($A2886="","",IF(ISNA(_xlfn.XLOOKUP(TRIM($A2886),MASTER_Workers!$B$2:$B$474,MASTER_Workers!$B$2:$B$474)),"Master Missing","OK"))</f>
        <v/>
      </c>
      <c r="E2886" s="146" t="str">
        <f>IF(A2886="","",IF(COUNTIF(Month_Engine!B:B,TRIM(J2886))&gt;0,"OK","Missing"))</f>
        <v/>
      </c>
      <c r="F2886" s="146" t="str">
        <f t="shared" si="277"/>
        <v/>
      </c>
      <c r="G2886" s="146" t="str">
        <f t="shared" si="272"/>
        <v/>
      </c>
      <c r="H2886" s="150" t="str">
        <f t="shared" si="273"/>
        <v/>
      </c>
      <c r="I2886" s="432"/>
      <c r="S2886" s="146" t="str">
        <f t="shared" si="274"/>
        <v/>
      </c>
    </row>
    <row r="2887" spans="1:19" x14ac:dyDescent="0.45">
      <c r="A2887" s="144" t="str">
        <f t="shared" si="275"/>
        <v/>
      </c>
      <c r="B2887" s="143" t="str">
        <f t="shared" si="276"/>
        <v/>
      </c>
      <c r="C2887" s="143" t="str">
        <f>IF(A2887="","",IF(COUNTIF($B$2:B2886,B2887)&gt;0,"⚠ DUPLICATE","OK"))</f>
        <v/>
      </c>
      <c r="D2887" s="146" t="str">
        <f>IF($A2887="","",IF(ISNA(_xlfn.XLOOKUP(TRIM($A2887),MASTER_Workers!$B$2:$B$474,MASTER_Workers!$B$2:$B$474)),"Master Missing","OK"))</f>
        <v/>
      </c>
      <c r="E2887" s="146" t="str">
        <f>IF(A2887="","",IF(COUNTIF(Month_Engine!B:B,TRIM(J2887))&gt;0,"OK","Missing"))</f>
        <v/>
      </c>
      <c r="F2887" s="146" t="str">
        <f t="shared" si="277"/>
        <v/>
      </c>
      <c r="G2887" s="146" t="str">
        <f t="shared" si="272"/>
        <v/>
      </c>
      <c r="H2887" s="150" t="str">
        <f t="shared" si="273"/>
        <v/>
      </c>
      <c r="I2887" s="432"/>
      <c r="S2887" s="146" t="str">
        <f t="shared" si="274"/>
        <v/>
      </c>
    </row>
    <row r="2888" spans="1:19" x14ac:dyDescent="0.45">
      <c r="A2888" s="144" t="str">
        <f t="shared" si="275"/>
        <v/>
      </c>
      <c r="B2888" s="143" t="str">
        <f t="shared" si="276"/>
        <v/>
      </c>
      <c r="C2888" s="143" t="str">
        <f>IF(A2888="","",IF(COUNTIF($B$2:B2887,B2888)&gt;0,"⚠ DUPLICATE","OK"))</f>
        <v/>
      </c>
      <c r="D2888" s="146" t="str">
        <f>IF($A2888="","",IF(ISNA(_xlfn.XLOOKUP(TRIM($A2888),MASTER_Workers!$B$2:$B$474,MASTER_Workers!$B$2:$B$474)),"Master Missing","OK"))</f>
        <v/>
      </c>
      <c r="E2888" s="146" t="str">
        <f>IF(A2888="","",IF(COUNTIF(Month_Engine!B:B,TRIM(J2888))&gt;0,"OK","Missing"))</f>
        <v/>
      </c>
      <c r="F2888" s="146" t="str">
        <f t="shared" si="277"/>
        <v/>
      </c>
      <c r="G2888" s="146" t="str">
        <f t="shared" si="272"/>
        <v/>
      </c>
      <c r="H2888" s="150" t="str">
        <f t="shared" si="273"/>
        <v/>
      </c>
      <c r="I2888" s="432"/>
      <c r="S2888" s="146" t="str">
        <f t="shared" si="274"/>
        <v/>
      </c>
    </row>
    <row r="2889" spans="1:19" x14ac:dyDescent="0.45">
      <c r="A2889" s="144" t="str">
        <f t="shared" si="275"/>
        <v/>
      </c>
      <c r="B2889" s="143" t="str">
        <f t="shared" si="276"/>
        <v/>
      </c>
      <c r="C2889" s="143" t="str">
        <f>IF(A2889="","",IF(COUNTIF($B$2:B2888,B2889)&gt;0,"⚠ DUPLICATE","OK"))</f>
        <v/>
      </c>
      <c r="D2889" s="146" t="str">
        <f>IF($A2889="","",IF(ISNA(_xlfn.XLOOKUP(TRIM($A2889),MASTER_Workers!$B$2:$B$474,MASTER_Workers!$B$2:$B$474)),"Master Missing","OK"))</f>
        <v/>
      </c>
      <c r="E2889" s="146" t="str">
        <f>IF(A2889="","",IF(COUNTIF(Month_Engine!B:B,TRIM(J2889))&gt;0,"OK","Missing"))</f>
        <v/>
      </c>
      <c r="F2889" s="146" t="str">
        <f t="shared" si="277"/>
        <v/>
      </c>
      <c r="G2889" s="146" t="str">
        <f t="shared" si="272"/>
        <v/>
      </c>
      <c r="H2889" s="150" t="str">
        <f t="shared" si="273"/>
        <v/>
      </c>
      <c r="I2889" s="432"/>
      <c r="S2889" s="146" t="str">
        <f t="shared" si="274"/>
        <v/>
      </c>
    </row>
    <row r="2890" spans="1:19" x14ac:dyDescent="0.45">
      <c r="A2890" s="144" t="str">
        <f t="shared" si="275"/>
        <v/>
      </c>
      <c r="B2890" s="143" t="str">
        <f t="shared" si="276"/>
        <v/>
      </c>
      <c r="C2890" s="143" t="str">
        <f>IF(A2890="","",IF(COUNTIF($B$2:B2889,B2890)&gt;0,"⚠ DUPLICATE","OK"))</f>
        <v/>
      </c>
      <c r="D2890" s="146" t="str">
        <f>IF($A2890="","",IF(ISNA(_xlfn.XLOOKUP(TRIM($A2890),MASTER_Workers!$B$2:$B$474,MASTER_Workers!$B$2:$B$474)),"Master Missing","OK"))</f>
        <v/>
      </c>
      <c r="E2890" s="146" t="str">
        <f>IF(A2890="","",IF(COUNTIF(Month_Engine!B:B,TRIM(J2890))&gt;0,"OK","Missing"))</f>
        <v/>
      </c>
      <c r="F2890" s="146" t="str">
        <f t="shared" si="277"/>
        <v/>
      </c>
      <c r="G2890" s="146" t="str">
        <f t="shared" si="272"/>
        <v/>
      </c>
      <c r="H2890" s="150" t="str">
        <f t="shared" si="273"/>
        <v/>
      </c>
      <c r="I2890" s="432"/>
      <c r="S2890" s="146" t="str">
        <f t="shared" si="274"/>
        <v/>
      </c>
    </row>
    <row r="2891" spans="1:19" x14ac:dyDescent="0.45">
      <c r="A2891" s="144" t="str">
        <f t="shared" si="275"/>
        <v/>
      </c>
      <c r="B2891" s="143" t="str">
        <f t="shared" si="276"/>
        <v/>
      </c>
      <c r="C2891" s="143" t="str">
        <f>IF(A2891="","",IF(COUNTIF($B$2:B2890,B2891)&gt;0,"⚠ DUPLICATE","OK"))</f>
        <v/>
      </c>
      <c r="D2891" s="146" t="str">
        <f>IF($A2891="","",IF(ISNA(_xlfn.XLOOKUP(TRIM($A2891),MASTER_Workers!$B$2:$B$474,MASTER_Workers!$B$2:$B$474)),"Master Missing","OK"))</f>
        <v/>
      </c>
      <c r="E2891" s="146" t="str">
        <f>IF(A2891="","",IF(COUNTIF(Month_Engine!B:B,TRIM(J2891))&gt;0,"OK","Missing"))</f>
        <v/>
      </c>
      <c r="F2891" s="146" t="str">
        <f t="shared" si="277"/>
        <v/>
      </c>
      <c r="G2891" s="146" t="str">
        <f t="shared" si="272"/>
        <v/>
      </c>
      <c r="H2891" s="150" t="str">
        <f t="shared" si="273"/>
        <v/>
      </c>
      <c r="I2891" s="432"/>
      <c r="S2891" s="146" t="str">
        <f t="shared" si="274"/>
        <v/>
      </c>
    </row>
    <row r="2892" spans="1:19" x14ac:dyDescent="0.45">
      <c r="A2892" s="144" t="str">
        <f t="shared" si="275"/>
        <v/>
      </c>
      <c r="B2892" s="143" t="str">
        <f t="shared" si="276"/>
        <v/>
      </c>
      <c r="C2892" s="143" t="str">
        <f>IF(A2892="","",IF(COUNTIF($B$2:B2891,B2892)&gt;0,"⚠ DUPLICATE","OK"))</f>
        <v/>
      </c>
      <c r="D2892" s="146" t="str">
        <f>IF($A2892="","",IF(ISNA(_xlfn.XLOOKUP(TRIM($A2892),MASTER_Workers!$B$2:$B$474,MASTER_Workers!$B$2:$B$474)),"Master Missing","OK"))</f>
        <v/>
      </c>
      <c r="E2892" s="146" t="str">
        <f>IF(A2892="","",IF(COUNTIF(Month_Engine!B:B,TRIM(J2892))&gt;0,"OK","Missing"))</f>
        <v/>
      </c>
      <c r="F2892" s="146" t="str">
        <f t="shared" si="277"/>
        <v/>
      </c>
      <c r="G2892" s="146" t="str">
        <f t="shared" ref="G2892:G2955" si="278">IF(A2892="","",L2892+O2892+P2892+R2892+IF(OR(LEFT(TRIM(J2892),9)="SK1WK0101",ISNUMBER(SEARCH("Staff",S2892))),N2892,0))</f>
        <v/>
      </c>
      <c r="H2892" s="150" t="str">
        <f t="shared" si="273"/>
        <v/>
      </c>
      <c r="I2892" s="432"/>
      <c r="S2892" s="146" t="str">
        <f t="shared" si="274"/>
        <v/>
      </c>
    </row>
    <row r="2893" spans="1:19" x14ac:dyDescent="0.45">
      <c r="A2893" s="144" t="str">
        <f t="shared" si="275"/>
        <v/>
      </c>
      <c r="B2893" s="143" t="str">
        <f t="shared" si="276"/>
        <v/>
      </c>
      <c r="C2893" s="143" t="str">
        <f>IF(A2893="","",IF(COUNTIF($B$2:B2892,B2893)&gt;0,"⚠ DUPLICATE","OK"))</f>
        <v/>
      </c>
      <c r="D2893" s="146" t="str">
        <f>IF($A2893="","",IF(ISNA(_xlfn.XLOOKUP(TRIM($A2893),MASTER_Workers!$B$2:$B$474,MASTER_Workers!$B$2:$B$474)),"Master Missing","OK"))</f>
        <v/>
      </c>
      <c r="E2893" s="146" t="str">
        <f>IF(A2893="","",IF(COUNTIF(Month_Engine!B:B,TRIM(J2893))&gt;0,"OK","Missing"))</f>
        <v/>
      </c>
      <c r="F2893" s="146" t="str">
        <f t="shared" si="277"/>
        <v/>
      </c>
      <c r="G2893" s="146" t="str">
        <f t="shared" si="278"/>
        <v/>
      </c>
      <c r="H2893" s="150" t="str">
        <f t="shared" si="273"/>
        <v/>
      </c>
      <c r="I2893" s="432"/>
      <c r="S2893" s="146" t="str">
        <f t="shared" si="274"/>
        <v/>
      </c>
    </row>
    <row r="2894" spans="1:19" x14ac:dyDescent="0.45">
      <c r="A2894" s="144" t="str">
        <f t="shared" si="275"/>
        <v/>
      </c>
      <c r="B2894" s="143" t="str">
        <f t="shared" si="276"/>
        <v/>
      </c>
      <c r="C2894" s="143" t="str">
        <f>IF(A2894="","",IF(COUNTIF($B$2:B2893,B2894)&gt;0,"⚠ DUPLICATE","OK"))</f>
        <v/>
      </c>
      <c r="D2894" s="146" t="str">
        <f>IF($A2894="","",IF(ISNA(_xlfn.XLOOKUP(TRIM($A2894),MASTER_Workers!$B$2:$B$474,MASTER_Workers!$B$2:$B$474)),"Master Missing","OK"))</f>
        <v/>
      </c>
      <c r="E2894" s="146" t="str">
        <f>IF(A2894="","",IF(COUNTIF(Month_Engine!B:B,TRIM(J2894))&gt;0,"OK","Missing"))</f>
        <v/>
      </c>
      <c r="F2894" s="146" t="str">
        <f t="shared" si="277"/>
        <v/>
      </c>
      <c r="G2894" s="146" t="str">
        <f t="shared" si="278"/>
        <v/>
      </c>
      <c r="H2894" s="150" t="str">
        <f t="shared" si="273"/>
        <v/>
      </c>
      <c r="I2894" s="432"/>
      <c r="S2894" s="146" t="str">
        <f t="shared" si="274"/>
        <v/>
      </c>
    </row>
    <row r="2895" spans="1:19" x14ac:dyDescent="0.45">
      <c r="A2895" s="144" t="str">
        <f t="shared" si="275"/>
        <v/>
      </c>
      <c r="B2895" s="143" t="str">
        <f t="shared" si="276"/>
        <v/>
      </c>
      <c r="C2895" s="143" t="str">
        <f>IF(A2895="","",IF(COUNTIF($B$2:B2894,B2895)&gt;0,"⚠ DUPLICATE","OK"))</f>
        <v/>
      </c>
      <c r="D2895" s="146" t="str">
        <f>IF($A2895="","",IF(ISNA(_xlfn.XLOOKUP(TRIM($A2895),MASTER_Workers!$B$2:$B$474,MASTER_Workers!$B$2:$B$474)),"Master Missing","OK"))</f>
        <v/>
      </c>
      <c r="E2895" s="146" t="str">
        <f>IF(A2895="","",IF(COUNTIF(Month_Engine!B:B,TRIM(J2895))&gt;0,"OK","Missing"))</f>
        <v/>
      </c>
      <c r="F2895" s="146" t="str">
        <f t="shared" si="277"/>
        <v/>
      </c>
      <c r="G2895" s="146" t="str">
        <f t="shared" si="278"/>
        <v/>
      </c>
      <c r="H2895" s="150" t="str">
        <f t="shared" si="273"/>
        <v/>
      </c>
      <c r="I2895" s="432"/>
      <c r="S2895" s="146" t="str">
        <f t="shared" si="274"/>
        <v/>
      </c>
    </row>
    <row r="2896" spans="1:19" x14ac:dyDescent="0.45">
      <c r="A2896" s="144" t="str">
        <f t="shared" si="275"/>
        <v/>
      </c>
      <c r="B2896" s="143" t="str">
        <f t="shared" si="276"/>
        <v/>
      </c>
      <c r="C2896" s="143" t="str">
        <f>IF(A2896="","",IF(COUNTIF($B$2:B2895,B2896)&gt;0,"⚠ DUPLICATE","OK"))</f>
        <v/>
      </c>
      <c r="D2896" s="146" t="str">
        <f>IF($A2896="","",IF(ISNA(_xlfn.XLOOKUP(TRIM($A2896),MASTER_Workers!$B$2:$B$474,MASTER_Workers!$B$2:$B$474)),"Master Missing","OK"))</f>
        <v/>
      </c>
      <c r="E2896" s="146" t="str">
        <f>IF(A2896="","",IF(COUNTIF(Month_Engine!B:B,TRIM(J2896))&gt;0,"OK","Missing"))</f>
        <v/>
      </c>
      <c r="F2896" s="146" t="str">
        <f t="shared" si="277"/>
        <v/>
      </c>
      <c r="G2896" s="146" t="str">
        <f t="shared" si="278"/>
        <v/>
      </c>
      <c r="H2896" s="150" t="str">
        <f t="shared" si="273"/>
        <v/>
      </c>
      <c r="I2896" s="432"/>
      <c r="S2896" s="146" t="str">
        <f t="shared" si="274"/>
        <v/>
      </c>
    </row>
    <row r="2897" spans="1:19" x14ac:dyDescent="0.45">
      <c r="A2897" s="144" t="str">
        <f t="shared" si="275"/>
        <v/>
      </c>
      <c r="B2897" s="143" t="str">
        <f t="shared" si="276"/>
        <v/>
      </c>
      <c r="C2897" s="143" t="str">
        <f>IF(A2897="","",IF(COUNTIF($B$2:B2896,B2897)&gt;0,"⚠ DUPLICATE","OK"))</f>
        <v/>
      </c>
      <c r="D2897" s="146" t="str">
        <f>IF($A2897="","",IF(ISNA(_xlfn.XLOOKUP(TRIM($A2897),MASTER_Workers!$B$2:$B$474,MASTER_Workers!$B$2:$B$474)),"Master Missing","OK"))</f>
        <v/>
      </c>
      <c r="E2897" s="146" t="str">
        <f>IF(A2897="","",IF(COUNTIF(Month_Engine!B:B,TRIM(J2897))&gt;0,"OK","Missing"))</f>
        <v/>
      </c>
      <c r="F2897" s="146" t="str">
        <f t="shared" si="277"/>
        <v/>
      </c>
      <c r="G2897" s="146" t="str">
        <f t="shared" si="278"/>
        <v/>
      </c>
      <c r="H2897" s="150" t="str">
        <f t="shared" si="273"/>
        <v/>
      </c>
      <c r="I2897" s="432"/>
      <c r="S2897" s="146" t="str">
        <f t="shared" si="274"/>
        <v/>
      </c>
    </row>
    <row r="2898" spans="1:19" x14ac:dyDescent="0.45">
      <c r="A2898" s="144" t="str">
        <f t="shared" si="275"/>
        <v/>
      </c>
      <c r="B2898" s="143" t="str">
        <f t="shared" si="276"/>
        <v/>
      </c>
      <c r="C2898" s="143" t="str">
        <f>IF(A2898="","",IF(COUNTIF($B$2:B2897,B2898)&gt;0,"⚠ DUPLICATE","OK"))</f>
        <v/>
      </c>
      <c r="D2898" s="146" t="str">
        <f>IF($A2898="","",IF(ISNA(_xlfn.XLOOKUP(TRIM($A2898),MASTER_Workers!$B$2:$B$474,MASTER_Workers!$B$2:$B$474)),"Master Missing","OK"))</f>
        <v/>
      </c>
      <c r="E2898" s="146" t="str">
        <f>IF(A2898="","",IF(COUNTIF(Month_Engine!B:B,TRIM(J2898))&gt;0,"OK","Missing"))</f>
        <v/>
      </c>
      <c r="F2898" s="146" t="str">
        <f t="shared" si="277"/>
        <v/>
      </c>
      <c r="G2898" s="146" t="str">
        <f t="shared" si="278"/>
        <v/>
      </c>
      <c r="H2898" s="150" t="str">
        <f t="shared" si="273"/>
        <v/>
      </c>
      <c r="I2898" s="432"/>
      <c r="S2898" s="146" t="str">
        <f t="shared" si="274"/>
        <v/>
      </c>
    </row>
    <row r="2899" spans="1:19" x14ac:dyDescent="0.45">
      <c r="A2899" s="144" t="str">
        <f t="shared" si="275"/>
        <v/>
      </c>
      <c r="B2899" s="143" t="str">
        <f t="shared" si="276"/>
        <v/>
      </c>
      <c r="C2899" s="143" t="str">
        <f>IF(A2899="","",IF(COUNTIF($B$2:B2898,B2899)&gt;0,"⚠ DUPLICATE","OK"))</f>
        <v/>
      </c>
      <c r="D2899" s="146" t="str">
        <f>IF($A2899="","",IF(ISNA(_xlfn.XLOOKUP(TRIM($A2899),MASTER_Workers!$B$2:$B$474,MASTER_Workers!$B$2:$B$474)),"Master Missing","OK"))</f>
        <v/>
      </c>
      <c r="E2899" s="146" t="str">
        <f>IF(A2899="","",IF(COUNTIF(Month_Engine!B:B,TRIM(J2899))&gt;0,"OK","Missing"))</f>
        <v/>
      </c>
      <c r="F2899" s="146" t="str">
        <f t="shared" si="277"/>
        <v/>
      </c>
      <c r="G2899" s="146" t="str">
        <f t="shared" si="278"/>
        <v/>
      </c>
      <c r="H2899" s="150" t="str">
        <f t="shared" si="273"/>
        <v/>
      </c>
      <c r="I2899" s="432"/>
      <c r="S2899" s="146" t="str">
        <f t="shared" si="274"/>
        <v/>
      </c>
    </row>
    <row r="2900" spans="1:19" x14ac:dyDescent="0.45">
      <c r="A2900" s="144" t="str">
        <f t="shared" si="275"/>
        <v/>
      </c>
      <c r="B2900" s="143" t="str">
        <f t="shared" si="276"/>
        <v/>
      </c>
      <c r="C2900" s="143" t="str">
        <f>IF(A2900="","",IF(COUNTIF($B$2:B2899,B2900)&gt;0,"⚠ DUPLICATE","OK"))</f>
        <v/>
      </c>
      <c r="D2900" s="146" t="str">
        <f>IF($A2900="","",IF(ISNA(_xlfn.XLOOKUP(TRIM($A2900),MASTER_Workers!$B$2:$B$474,MASTER_Workers!$B$2:$B$474)),"Master Missing","OK"))</f>
        <v/>
      </c>
      <c r="E2900" s="146" t="str">
        <f>IF(A2900="","",IF(COUNTIF(Month_Engine!B:B,TRIM(J2900))&gt;0,"OK","Missing"))</f>
        <v/>
      </c>
      <c r="F2900" s="146" t="str">
        <f t="shared" si="277"/>
        <v/>
      </c>
      <c r="G2900" s="146" t="str">
        <f t="shared" si="278"/>
        <v/>
      </c>
      <c r="H2900" s="150" t="str">
        <f t="shared" si="273"/>
        <v/>
      </c>
      <c r="I2900" s="432"/>
      <c r="S2900" s="146" t="str">
        <f t="shared" si="274"/>
        <v/>
      </c>
    </row>
    <row r="2901" spans="1:19" x14ac:dyDescent="0.45">
      <c r="A2901" s="144" t="str">
        <f t="shared" si="275"/>
        <v/>
      </c>
      <c r="B2901" s="143" t="str">
        <f t="shared" si="276"/>
        <v/>
      </c>
      <c r="C2901" s="143" t="str">
        <f>IF(A2901="","",IF(COUNTIF($B$2:B2900,B2901)&gt;0,"⚠ DUPLICATE","OK"))</f>
        <v/>
      </c>
      <c r="D2901" s="146" t="str">
        <f>IF($A2901="","",IF(ISNA(_xlfn.XLOOKUP(TRIM($A2901),MASTER_Workers!$B$2:$B$474,MASTER_Workers!$B$2:$B$474)),"Master Missing","OK"))</f>
        <v/>
      </c>
      <c r="E2901" s="146" t="str">
        <f>IF(A2901="","",IF(COUNTIF(Month_Engine!B:B,TRIM(J2901))&gt;0,"OK","Missing"))</f>
        <v/>
      </c>
      <c r="F2901" s="146" t="str">
        <f t="shared" si="277"/>
        <v/>
      </c>
      <c r="G2901" s="146" t="str">
        <f t="shared" si="278"/>
        <v/>
      </c>
      <c r="H2901" s="150" t="str">
        <f t="shared" si="273"/>
        <v/>
      </c>
      <c r="I2901" s="432"/>
      <c r="S2901" s="146" t="str">
        <f t="shared" si="274"/>
        <v/>
      </c>
    </row>
    <row r="2902" spans="1:19" x14ac:dyDescent="0.45">
      <c r="A2902" s="144" t="str">
        <f t="shared" si="275"/>
        <v/>
      </c>
      <c r="B2902" s="143" t="str">
        <f t="shared" si="276"/>
        <v/>
      </c>
      <c r="C2902" s="143" t="str">
        <f>IF(A2902="","",IF(COUNTIF($B$2:B2901,B2902)&gt;0,"⚠ DUPLICATE","OK"))</f>
        <v/>
      </c>
      <c r="D2902" s="146" t="str">
        <f>IF($A2902="","",IF(ISNA(_xlfn.XLOOKUP(TRIM($A2902),MASTER_Workers!$B$2:$B$474,MASTER_Workers!$B$2:$B$474)),"Master Missing","OK"))</f>
        <v/>
      </c>
      <c r="E2902" s="146" t="str">
        <f>IF(A2902="","",IF(COUNTIF(Month_Engine!B:B,TRIM(J2902))&gt;0,"OK","Missing"))</f>
        <v/>
      </c>
      <c r="F2902" s="146" t="str">
        <f t="shared" si="277"/>
        <v/>
      </c>
      <c r="G2902" s="146" t="str">
        <f t="shared" si="278"/>
        <v/>
      </c>
      <c r="H2902" s="150" t="str">
        <f t="shared" si="273"/>
        <v/>
      </c>
      <c r="I2902" s="432"/>
      <c r="S2902" s="146" t="str">
        <f t="shared" si="274"/>
        <v/>
      </c>
    </row>
    <row r="2903" spans="1:19" x14ac:dyDescent="0.45">
      <c r="A2903" s="144" t="str">
        <f t="shared" si="275"/>
        <v/>
      </c>
      <c r="B2903" s="143" t="str">
        <f t="shared" si="276"/>
        <v/>
      </c>
      <c r="C2903" s="143" t="str">
        <f>IF(A2903="","",IF(COUNTIF($B$2:B2902,B2903)&gt;0,"⚠ DUPLICATE","OK"))</f>
        <v/>
      </c>
      <c r="D2903" s="146" t="str">
        <f>IF($A2903="","",IF(ISNA(_xlfn.XLOOKUP(TRIM($A2903),MASTER_Workers!$B$2:$B$474,MASTER_Workers!$B$2:$B$474)),"Master Missing","OK"))</f>
        <v/>
      </c>
      <c r="E2903" s="146" t="str">
        <f>IF(A2903="","",IF(COUNTIF(Month_Engine!B:B,TRIM(J2903))&gt;0,"OK","Missing"))</f>
        <v/>
      </c>
      <c r="F2903" s="146" t="str">
        <f t="shared" si="277"/>
        <v/>
      </c>
      <c r="G2903" s="146" t="str">
        <f t="shared" si="278"/>
        <v/>
      </c>
      <c r="H2903" s="150" t="str">
        <f t="shared" si="273"/>
        <v/>
      </c>
      <c r="I2903" s="432"/>
      <c r="S2903" s="146" t="str">
        <f t="shared" si="274"/>
        <v/>
      </c>
    </row>
    <row r="2904" spans="1:19" x14ac:dyDescent="0.45">
      <c r="A2904" s="144" t="str">
        <f t="shared" si="275"/>
        <v/>
      </c>
      <c r="B2904" s="143" t="str">
        <f t="shared" si="276"/>
        <v/>
      </c>
      <c r="C2904" s="143" t="str">
        <f>IF(A2904="","",IF(COUNTIF($B$2:B2903,B2904)&gt;0,"⚠ DUPLICATE","OK"))</f>
        <v/>
      </c>
      <c r="D2904" s="146" t="str">
        <f>IF($A2904="","",IF(ISNA(_xlfn.XLOOKUP(TRIM($A2904),MASTER_Workers!$B$2:$B$474,MASTER_Workers!$B$2:$B$474)),"Master Missing","OK"))</f>
        <v/>
      </c>
      <c r="E2904" s="146" t="str">
        <f>IF(A2904="","",IF(COUNTIF(Month_Engine!B:B,TRIM(J2904))&gt;0,"OK","Missing"))</f>
        <v/>
      </c>
      <c r="F2904" s="146" t="str">
        <f t="shared" si="277"/>
        <v/>
      </c>
      <c r="G2904" s="146" t="str">
        <f t="shared" si="278"/>
        <v/>
      </c>
      <c r="H2904" s="150" t="str">
        <f t="shared" si="273"/>
        <v/>
      </c>
      <c r="I2904" s="432"/>
      <c r="S2904" s="146" t="str">
        <f t="shared" si="274"/>
        <v/>
      </c>
    </row>
    <row r="2905" spans="1:19" x14ac:dyDescent="0.45">
      <c r="A2905" s="144" t="str">
        <f t="shared" si="275"/>
        <v/>
      </c>
      <c r="B2905" s="143" t="str">
        <f t="shared" si="276"/>
        <v/>
      </c>
      <c r="C2905" s="143" t="str">
        <f>IF(A2905="","",IF(COUNTIF($B$2:B2904,B2905)&gt;0,"⚠ DUPLICATE","OK"))</f>
        <v/>
      </c>
      <c r="D2905" s="146" t="str">
        <f>IF($A2905="","",IF(ISNA(_xlfn.XLOOKUP(TRIM($A2905),MASTER_Workers!$B$2:$B$474,MASTER_Workers!$B$2:$B$474)),"Master Missing","OK"))</f>
        <v/>
      </c>
      <c r="E2905" s="146" t="str">
        <f>IF(A2905="","",IF(COUNTIF(Month_Engine!B:B,TRIM(J2905))&gt;0,"OK","Missing"))</f>
        <v/>
      </c>
      <c r="F2905" s="146" t="str">
        <f t="shared" si="277"/>
        <v/>
      </c>
      <c r="G2905" s="146" t="str">
        <f t="shared" si="278"/>
        <v/>
      </c>
      <c r="H2905" s="150" t="str">
        <f t="shared" si="273"/>
        <v/>
      </c>
      <c r="I2905" s="432"/>
      <c r="S2905" s="146" t="str">
        <f t="shared" si="274"/>
        <v/>
      </c>
    </row>
    <row r="2906" spans="1:19" x14ac:dyDescent="0.45">
      <c r="A2906" s="144" t="str">
        <f t="shared" si="275"/>
        <v/>
      </c>
      <c r="B2906" s="143" t="str">
        <f t="shared" si="276"/>
        <v/>
      </c>
      <c r="C2906" s="143" t="str">
        <f>IF(A2906="","",IF(COUNTIF($B$2:B2905,B2906)&gt;0,"⚠ DUPLICATE","OK"))</f>
        <v/>
      </c>
      <c r="D2906" s="146" t="str">
        <f>IF($A2906="","",IF(ISNA(_xlfn.XLOOKUP(TRIM($A2906),MASTER_Workers!$B$2:$B$474,MASTER_Workers!$B$2:$B$474)),"Master Missing","OK"))</f>
        <v/>
      </c>
      <c r="E2906" s="146" t="str">
        <f>IF(A2906="","",IF(COUNTIF(Month_Engine!B:B,TRIM(J2906))&gt;0,"OK","Missing"))</f>
        <v/>
      </c>
      <c r="F2906" s="146" t="str">
        <f t="shared" si="277"/>
        <v/>
      </c>
      <c r="G2906" s="146" t="str">
        <f t="shared" si="278"/>
        <v/>
      </c>
      <c r="H2906" s="150" t="str">
        <f t="shared" si="273"/>
        <v/>
      </c>
      <c r="I2906" s="432"/>
      <c r="S2906" s="146" t="str">
        <f t="shared" si="274"/>
        <v/>
      </c>
    </row>
    <row r="2907" spans="1:19" x14ac:dyDescent="0.45">
      <c r="A2907" s="144" t="str">
        <f t="shared" si="275"/>
        <v/>
      </c>
      <c r="B2907" s="143" t="str">
        <f t="shared" si="276"/>
        <v/>
      </c>
      <c r="C2907" s="143" t="str">
        <f>IF(A2907="","",IF(COUNTIF($B$2:B2906,B2907)&gt;0,"⚠ DUPLICATE","OK"))</f>
        <v/>
      </c>
      <c r="D2907" s="146" t="str">
        <f>IF($A2907="","",IF(ISNA(_xlfn.XLOOKUP(TRIM($A2907),MASTER_Workers!$B$2:$B$474,MASTER_Workers!$B$2:$B$474)),"Master Missing","OK"))</f>
        <v/>
      </c>
      <c r="E2907" s="146" t="str">
        <f>IF(A2907="","",IF(COUNTIF(Month_Engine!B:B,TRIM(J2907))&gt;0,"OK","Missing"))</f>
        <v/>
      </c>
      <c r="F2907" s="146" t="str">
        <f t="shared" si="277"/>
        <v/>
      </c>
      <c r="G2907" s="146" t="str">
        <f t="shared" si="278"/>
        <v/>
      </c>
      <c r="H2907" s="150" t="str">
        <f t="shared" si="273"/>
        <v/>
      </c>
      <c r="I2907" s="432"/>
      <c r="S2907" s="146" t="str">
        <f t="shared" si="274"/>
        <v/>
      </c>
    </row>
    <row r="2908" spans="1:19" x14ac:dyDescent="0.45">
      <c r="A2908" s="144" t="str">
        <f t="shared" si="275"/>
        <v/>
      </c>
      <c r="B2908" s="143" t="str">
        <f t="shared" si="276"/>
        <v/>
      </c>
      <c r="C2908" s="143" t="str">
        <f>IF(A2908="","",IF(COUNTIF($B$2:B2907,B2908)&gt;0,"⚠ DUPLICATE","OK"))</f>
        <v/>
      </c>
      <c r="D2908" s="146" t="str">
        <f>IF($A2908="","",IF(ISNA(_xlfn.XLOOKUP(TRIM($A2908),MASTER_Workers!$B$2:$B$474,MASTER_Workers!$B$2:$B$474)),"Master Missing","OK"))</f>
        <v/>
      </c>
      <c r="E2908" s="146" t="str">
        <f>IF(A2908="","",IF(COUNTIF(Month_Engine!B:B,TRIM(J2908))&gt;0,"OK","Missing"))</f>
        <v/>
      </c>
      <c r="F2908" s="146" t="str">
        <f t="shared" si="277"/>
        <v/>
      </c>
      <c r="G2908" s="146" t="str">
        <f t="shared" si="278"/>
        <v/>
      </c>
      <c r="H2908" s="150" t="str">
        <f t="shared" si="273"/>
        <v/>
      </c>
      <c r="I2908" s="432"/>
      <c r="S2908" s="146" t="str">
        <f t="shared" si="274"/>
        <v/>
      </c>
    </row>
    <row r="2909" spans="1:19" x14ac:dyDescent="0.45">
      <c r="A2909" s="144" t="str">
        <f t="shared" si="275"/>
        <v/>
      </c>
      <c r="B2909" s="143" t="str">
        <f t="shared" si="276"/>
        <v/>
      </c>
      <c r="C2909" s="143" t="str">
        <f>IF(A2909="","",IF(COUNTIF($B$2:B2908,B2909)&gt;0,"⚠ DUPLICATE","OK"))</f>
        <v/>
      </c>
      <c r="D2909" s="146" t="str">
        <f>IF($A2909="","",IF(ISNA(_xlfn.XLOOKUP(TRIM($A2909),MASTER_Workers!$B$2:$B$474,MASTER_Workers!$B$2:$B$474)),"Master Missing","OK"))</f>
        <v/>
      </c>
      <c r="E2909" s="146" t="str">
        <f>IF(A2909="","",IF(COUNTIF(Month_Engine!B:B,TRIM(J2909))&gt;0,"OK","Missing"))</f>
        <v/>
      </c>
      <c r="F2909" s="146" t="str">
        <f t="shared" si="277"/>
        <v/>
      </c>
      <c r="G2909" s="146" t="str">
        <f t="shared" si="278"/>
        <v/>
      </c>
      <c r="H2909" s="150" t="str">
        <f t="shared" si="273"/>
        <v/>
      </c>
      <c r="I2909" s="432"/>
      <c r="S2909" s="146" t="str">
        <f t="shared" si="274"/>
        <v/>
      </c>
    </row>
    <row r="2910" spans="1:19" x14ac:dyDescent="0.45">
      <c r="A2910" s="144" t="str">
        <f t="shared" si="275"/>
        <v/>
      </c>
      <c r="B2910" s="143" t="str">
        <f t="shared" si="276"/>
        <v/>
      </c>
      <c r="C2910" s="143" t="str">
        <f>IF(A2910="","",IF(COUNTIF($B$2:B2909,B2910)&gt;0,"⚠ DUPLICATE","OK"))</f>
        <v/>
      </c>
      <c r="D2910" s="146" t="str">
        <f>IF($A2910="","",IF(ISNA(_xlfn.XLOOKUP(TRIM($A2910),MASTER_Workers!$B$2:$B$474,MASTER_Workers!$B$2:$B$474)),"Master Missing","OK"))</f>
        <v/>
      </c>
      <c r="E2910" s="146" t="str">
        <f>IF(A2910="","",IF(COUNTIF(Month_Engine!B:B,TRIM(J2910))&gt;0,"OK","Missing"))</f>
        <v/>
      </c>
      <c r="F2910" s="146" t="str">
        <f t="shared" si="277"/>
        <v/>
      </c>
      <c r="G2910" s="146" t="str">
        <f t="shared" si="278"/>
        <v/>
      </c>
      <c r="H2910" s="150" t="str">
        <f t="shared" si="273"/>
        <v/>
      </c>
      <c r="I2910" s="432"/>
      <c r="S2910" s="146" t="str">
        <f t="shared" si="274"/>
        <v/>
      </c>
    </row>
    <row r="2911" spans="1:19" x14ac:dyDescent="0.45">
      <c r="A2911" s="144" t="str">
        <f t="shared" si="275"/>
        <v/>
      </c>
      <c r="B2911" s="143" t="str">
        <f t="shared" si="276"/>
        <v/>
      </c>
      <c r="C2911" s="143" t="str">
        <f>IF(A2911="","",IF(COUNTIF($B$2:B2910,B2911)&gt;0,"⚠ DUPLICATE","OK"))</f>
        <v/>
      </c>
      <c r="D2911" s="146" t="str">
        <f>IF($A2911="","",IF(ISNA(_xlfn.XLOOKUP(TRIM($A2911),MASTER_Workers!$B$2:$B$474,MASTER_Workers!$B$2:$B$474)),"Master Missing","OK"))</f>
        <v/>
      </c>
      <c r="E2911" s="146" t="str">
        <f>IF(A2911="","",IF(COUNTIF(Month_Engine!B:B,TRIM(J2911))&gt;0,"OK","Missing"))</f>
        <v/>
      </c>
      <c r="F2911" s="146" t="str">
        <f t="shared" si="277"/>
        <v/>
      </c>
      <c r="G2911" s="146" t="str">
        <f t="shared" si="278"/>
        <v/>
      </c>
      <c r="H2911" s="150" t="str">
        <f t="shared" si="273"/>
        <v/>
      </c>
      <c r="I2911" s="432"/>
      <c r="S2911" s="146" t="str">
        <f t="shared" si="274"/>
        <v/>
      </c>
    </row>
    <row r="2912" spans="1:19" x14ac:dyDescent="0.45">
      <c r="A2912" s="144" t="str">
        <f t="shared" si="275"/>
        <v/>
      </c>
      <c r="B2912" s="143" t="str">
        <f t="shared" si="276"/>
        <v/>
      </c>
      <c r="C2912" s="143" t="str">
        <f>IF(A2912="","",IF(COUNTIF($B$2:B2911,B2912)&gt;0,"⚠ DUPLICATE","OK"))</f>
        <v/>
      </c>
      <c r="D2912" s="146" t="str">
        <f>IF($A2912="","",IF(ISNA(_xlfn.XLOOKUP(TRIM($A2912),MASTER_Workers!$B$2:$B$474,MASTER_Workers!$B$2:$B$474)),"Master Missing","OK"))</f>
        <v/>
      </c>
      <c r="E2912" s="146" t="str">
        <f>IF(A2912="","",IF(COUNTIF(Month_Engine!B:B,TRIM(J2912))&gt;0,"OK","Missing"))</f>
        <v/>
      </c>
      <c r="F2912" s="146" t="str">
        <f t="shared" si="277"/>
        <v/>
      </c>
      <c r="G2912" s="146" t="str">
        <f t="shared" si="278"/>
        <v/>
      </c>
      <c r="H2912" s="150" t="str">
        <f t="shared" si="273"/>
        <v/>
      </c>
      <c r="I2912" s="432"/>
      <c r="S2912" s="146" t="str">
        <f t="shared" si="274"/>
        <v/>
      </c>
    </row>
    <row r="2913" spans="1:19" x14ac:dyDescent="0.45">
      <c r="A2913" s="144" t="str">
        <f t="shared" si="275"/>
        <v/>
      </c>
      <c r="B2913" s="143" t="str">
        <f t="shared" si="276"/>
        <v/>
      </c>
      <c r="C2913" s="143" t="str">
        <f>IF(A2913="","",IF(COUNTIF($B$2:B2912,B2913)&gt;0,"⚠ DUPLICATE","OK"))</f>
        <v/>
      </c>
      <c r="D2913" s="146" t="str">
        <f>IF($A2913="","",IF(ISNA(_xlfn.XLOOKUP(TRIM($A2913),MASTER_Workers!$B$2:$B$474,MASTER_Workers!$B$2:$B$474)),"Master Missing","OK"))</f>
        <v/>
      </c>
      <c r="E2913" s="146" t="str">
        <f>IF(A2913="","",IF(COUNTIF(Month_Engine!B:B,TRIM(J2913))&gt;0,"OK","Missing"))</f>
        <v/>
      </c>
      <c r="F2913" s="146" t="str">
        <f t="shared" si="277"/>
        <v/>
      </c>
      <c r="G2913" s="146" t="str">
        <f t="shared" si="278"/>
        <v/>
      </c>
      <c r="H2913" s="150" t="str">
        <f t="shared" si="273"/>
        <v/>
      </c>
      <c r="I2913" s="432"/>
      <c r="S2913" s="146" t="str">
        <f t="shared" si="274"/>
        <v/>
      </c>
    </row>
    <row r="2914" spans="1:19" x14ac:dyDescent="0.45">
      <c r="A2914" s="144" t="str">
        <f t="shared" si="275"/>
        <v/>
      </c>
      <c r="B2914" s="143" t="str">
        <f t="shared" si="276"/>
        <v/>
      </c>
      <c r="C2914" s="143" t="str">
        <f>IF(A2914="","",IF(COUNTIF($B$2:B2913,B2914)&gt;0,"⚠ DUPLICATE","OK"))</f>
        <v/>
      </c>
      <c r="D2914" s="146" t="str">
        <f>IF($A2914="","",IF(ISNA(_xlfn.XLOOKUP(TRIM($A2914),MASTER_Workers!$B$2:$B$474,MASTER_Workers!$B$2:$B$474)),"Master Missing","OK"))</f>
        <v/>
      </c>
      <c r="E2914" s="146" t="str">
        <f>IF(A2914="","",IF(COUNTIF(Month_Engine!B:B,TRIM(J2914))&gt;0,"OK","Missing"))</f>
        <v/>
      </c>
      <c r="F2914" s="146" t="str">
        <f t="shared" si="277"/>
        <v/>
      </c>
      <c r="G2914" s="146" t="str">
        <f t="shared" si="278"/>
        <v/>
      </c>
      <c r="H2914" s="150" t="str">
        <f t="shared" si="273"/>
        <v/>
      </c>
      <c r="I2914" s="432"/>
      <c r="S2914" s="146" t="str">
        <f t="shared" si="274"/>
        <v/>
      </c>
    </row>
    <row r="2915" spans="1:19" x14ac:dyDescent="0.45">
      <c r="A2915" s="144" t="str">
        <f t="shared" si="275"/>
        <v/>
      </c>
      <c r="B2915" s="143" t="str">
        <f t="shared" si="276"/>
        <v/>
      </c>
      <c r="C2915" s="143" t="str">
        <f>IF(A2915="","",IF(COUNTIF($B$2:B2914,B2915)&gt;0,"⚠ DUPLICATE","OK"))</f>
        <v/>
      </c>
      <c r="D2915" s="146" t="str">
        <f>IF($A2915="","",IF(ISNA(_xlfn.XLOOKUP(TRIM($A2915),MASTER_Workers!$B$2:$B$474,MASTER_Workers!$B$2:$B$474)),"Master Missing","OK"))</f>
        <v/>
      </c>
      <c r="E2915" s="146" t="str">
        <f>IF(A2915="","",IF(COUNTIF(Month_Engine!B:B,TRIM(J2915))&gt;0,"OK","Missing"))</f>
        <v/>
      </c>
      <c r="F2915" s="146" t="str">
        <f t="shared" si="277"/>
        <v/>
      </c>
      <c r="G2915" s="146" t="str">
        <f t="shared" si="278"/>
        <v/>
      </c>
      <c r="H2915" s="150" t="str">
        <f t="shared" si="273"/>
        <v/>
      </c>
      <c r="I2915" s="432"/>
      <c r="S2915" s="146" t="str">
        <f t="shared" si="274"/>
        <v/>
      </c>
    </row>
    <row r="2916" spans="1:19" x14ac:dyDescent="0.45">
      <c r="A2916" s="144" t="str">
        <f t="shared" si="275"/>
        <v/>
      </c>
      <c r="B2916" s="143" t="str">
        <f t="shared" si="276"/>
        <v/>
      </c>
      <c r="C2916" s="143" t="str">
        <f>IF(A2916="","",IF(COUNTIF($B$2:B2915,B2916)&gt;0,"⚠ DUPLICATE","OK"))</f>
        <v/>
      </c>
      <c r="D2916" s="146" t="str">
        <f>IF($A2916="","",IF(ISNA(_xlfn.XLOOKUP(TRIM($A2916),MASTER_Workers!$B$2:$B$474,MASTER_Workers!$B$2:$B$474)),"Master Missing","OK"))</f>
        <v/>
      </c>
      <c r="E2916" s="146" t="str">
        <f>IF(A2916="","",IF(COUNTIF(Month_Engine!B:B,TRIM(J2916))&gt;0,"OK","Missing"))</f>
        <v/>
      </c>
      <c r="F2916" s="146" t="str">
        <f t="shared" si="277"/>
        <v/>
      </c>
      <c r="G2916" s="146" t="str">
        <f t="shared" si="278"/>
        <v/>
      </c>
      <c r="H2916" s="150" t="str">
        <f t="shared" si="273"/>
        <v/>
      </c>
      <c r="I2916" s="432"/>
      <c r="S2916" s="146" t="str">
        <f t="shared" si="274"/>
        <v/>
      </c>
    </row>
    <row r="2917" spans="1:19" x14ac:dyDescent="0.45">
      <c r="A2917" s="144" t="str">
        <f t="shared" si="275"/>
        <v/>
      </c>
      <c r="B2917" s="143" t="str">
        <f t="shared" si="276"/>
        <v/>
      </c>
      <c r="C2917" s="143" t="str">
        <f>IF(A2917="","",IF(COUNTIF($B$2:B2916,B2917)&gt;0,"⚠ DUPLICATE","OK"))</f>
        <v/>
      </c>
      <c r="D2917" s="146" t="str">
        <f>IF($A2917="","",IF(ISNA(_xlfn.XLOOKUP(TRIM($A2917),MASTER_Workers!$B$2:$B$474,MASTER_Workers!$B$2:$B$474)),"Master Missing","OK"))</f>
        <v/>
      </c>
      <c r="E2917" s="146" t="str">
        <f>IF(A2917="","",IF(COUNTIF(Month_Engine!B:B,TRIM(J2917))&gt;0,"OK","Missing"))</f>
        <v/>
      </c>
      <c r="F2917" s="146" t="str">
        <f t="shared" si="277"/>
        <v/>
      </c>
      <c r="G2917" s="146" t="str">
        <f t="shared" si="278"/>
        <v/>
      </c>
      <c r="H2917" s="150" t="str">
        <f t="shared" si="273"/>
        <v/>
      </c>
      <c r="I2917" s="432"/>
      <c r="S2917" s="146" t="str">
        <f t="shared" si="274"/>
        <v/>
      </c>
    </row>
    <row r="2918" spans="1:19" x14ac:dyDescent="0.45">
      <c r="A2918" s="144" t="str">
        <f t="shared" si="275"/>
        <v/>
      </c>
      <c r="B2918" s="143" t="str">
        <f t="shared" si="276"/>
        <v/>
      </c>
      <c r="C2918" s="143" t="str">
        <f>IF(A2918="","",IF(COUNTIF($B$2:B2917,B2918)&gt;0,"⚠ DUPLICATE","OK"))</f>
        <v/>
      </c>
      <c r="D2918" s="146" t="str">
        <f>IF($A2918="","",IF(ISNA(_xlfn.XLOOKUP(TRIM($A2918),MASTER_Workers!$B$2:$B$474,MASTER_Workers!$B$2:$B$474)),"Master Missing","OK"))</f>
        <v/>
      </c>
      <c r="E2918" s="146" t="str">
        <f>IF(A2918="","",IF(COUNTIF(Month_Engine!B:B,TRIM(J2918))&gt;0,"OK","Missing"))</f>
        <v/>
      </c>
      <c r="F2918" s="146" t="str">
        <f t="shared" si="277"/>
        <v/>
      </c>
      <c r="G2918" s="146" t="str">
        <f t="shared" si="278"/>
        <v/>
      </c>
      <c r="H2918" s="150" t="str">
        <f t="shared" si="273"/>
        <v/>
      </c>
      <c r="I2918" s="432"/>
      <c r="S2918" s="146" t="str">
        <f t="shared" si="274"/>
        <v/>
      </c>
    </row>
    <row r="2919" spans="1:19" x14ac:dyDescent="0.45">
      <c r="A2919" s="144" t="str">
        <f t="shared" si="275"/>
        <v/>
      </c>
      <c r="B2919" s="143" t="str">
        <f t="shared" si="276"/>
        <v/>
      </c>
      <c r="C2919" s="143" t="str">
        <f>IF(A2919="","",IF(COUNTIF($B$2:B2918,B2919)&gt;0,"⚠ DUPLICATE","OK"))</f>
        <v/>
      </c>
      <c r="D2919" s="146" t="str">
        <f>IF($A2919="","",IF(ISNA(_xlfn.XLOOKUP(TRIM($A2919),MASTER_Workers!$B$2:$B$474,MASTER_Workers!$B$2:$B$474)),"Master Missing","OK"))</f>
        <v/>
      </c>
      <c r="E2919" s="146" t="str">
        <f>IF(A2919="","",IF(COUNTIF(Month_Engine!B:B,TRIM(J2919))&gt;0,"OK","Missing"))</f>
        <v/>
      </c>
      <c r="F2919" s="146" t="str">
        <f t="shared" si="277"/>
        <v/>
      </c>
      <c r="G2919" s="146" t="str">
        <f t="shared" si="278"/>
        <v/>
      </c>
      <c r="H2919" s="150" t="str">
        <f t="shared" si="273"/>
        <v/>
      </c>
      <c r="I2919" s="432"/>
      <c r="S2919" s="146" t="str">
        <f t="shared" si="274"/>
        <v/>
      </c>
    </row>
    <row r="2920" spans="1:19" x14ac:dyDescent="0.45">
      <c r="A2920" s="144" t="str">
        <f t="shared" si="275"/>
        <v/>
      </c>
      <c r="B2920" s="143" t="str">
        <f t="shared" si="276"/>
        <v/>
      </c>
      <c r="C2920" s="143" t="str">
        <f>IF(A2920="","",IF(COUNTIF($B$2:B2919,B2920)&gt;0,"⚠ DUPLICATE","OK"))</f>
        <v/>
      </c>
      <c r="D2920" s="146" t="str">
        <f>IF($A2920="","",IF(ISNA(_xlfn.XLOOKUP(TRIM($A2920),MASTER_Workers!$B$2:$B$474,MASTER_Workers!$B$2:$B$474)),"Master Missing","OK"))</f>
        <v/>
      </c>
      <c r="E2920" s="146" t="str">
        <f>IF(A2920="","",IF(COUNTIF(Month_Engine!B:B,TRIM(J2920))&gt;0,"OK","Missing"))</f>
        <v/>
      </c>
      <c r="F2920" s="146" t="str">
        <f t="shared" si="277"/>
        <v/>
      </c>
      <c r="G2920" s="146" t="str">
        <f t="shared" si="278"/>
        <v/>
      </c>
      <c r="H2920" s="150" t="str">
        <f t="shared" si="273"/>
        <v/>
      </c>
      <c r="I2920" s="432"/>
      <c r="S2920" s="146" t="str">
        <f t="shared" si="274"/>
        <v/>
      </c>
    </row>
    <row r="2921" spans="1:19" x14ac:dyDescent="0.45">
      <c r="A2921" s="144" t="str">
        <f t="shared" si="275"/>
        <v/>
      </c>
      <c r="B2921" s="143" t="str">
        <f t="shared" si="276"/>
        <v/>
      </c>
      <c r="C2921" s="143" t="str">
        <f>IF(A2921="","",IF(COUNTIF($B$2:B2920,B2921)&gt;0,"⚠ DUPLICATE","OK"))</f>
        <v/>
      </c>
      <c r="D2921" s="146" t="str">
        <f>IF($A2921="","",IF(ISNA(_xlfn.XLOOKUP(TRIM($A2921),MASTER_Workers!$B$2:$B$474,MASTER_Workers!$B$2:$B$474)),"Master Missing","OK"))</f>
        <v/>
      </c>
      <c r="E2921" s="146" t="str">
        <f>IF(A2921="","",IF(COUNTIF(Month_Engine!B:B,TRIM(J2921))&gt;0,"OK","Missing"))</f>
        <v/>
      </c>
      <c r="F2921" s="146" t="str">
        <f t="shared" si="277"/>
        <v/>
      </c>
      <c r="G2921" s="146" t="str">
        <f t="shared" si="278"/>
        <v/>
      </c>
      <c r="H2921" s="150" t="str">
        <f t="shared" si="273"/>
        <v/>
      </c>
      <c r="I2921" s="432"/>
      <c r="S2921" s="146" t="str">
        <f t="shared" si="274"/>
        <v/>
      </c>
    </row>
    <row r="2922" spans="1:19" x14ac:dyDescent="0.45">
      <c r="A2922" s="144" t="str">
        <f t="shared" si="275"/>
        <v/>
      </c>
      <c r="B2922" s="143" t="str">
        <f t="shared" si="276"/>
        <v/>
      </c>
      <c r="C2922" s="143" t="str">
        <f>IF(A2922="","",IF(COUNTIF($B$2:B2921,B2922)&gt;0,"⚠ DUPLICATE","OK"))</f>
        <v/>
      </c>
      <c r="D2922" s="146" t="str">
        <f>IF($A2922="","",IF(ISNA(_xlfn.XLOOKUP(TRIM($A2922),MASTER_Workers!$B$2:$B$474,MASTER_Workers!$B$2:$B$474)),"Master Missing","OK"))</f>
        <v/>
      </c>
      <c r="E2922" s="146" t="str">
        <f>IF(A2922="","",IF(COUNTIF(Month_Engine!B:B,TRIM(J2922))&gt;0,"OK","Missing"))</f>
        <v/>
      </c>
      <c r="F2922" s="146" t="str">
        <f t="shared" si="277"/>
        <v/>
      </c>
      <c r="G2922" s="146" t="str">
        <f t="shared" si="278"/>
        <v/>
      </c>
      <c r="H2922" s="150" t="str">
        <f t="shared" si="273"/>
        <v/>
      </c>
      <c r="I2922" s="432"/>
      <c r="S2922" s="146" t="str">
        <f t="shared" si="274"/>
        <v/>
      </c>
    </row>
    <row r="2923" spans="1:19" x14ac:dyDescent="0.45">
      <c r="A2923" s="144" t="str">
        <f t="shared" si="275"/>
        <v/>
      </c>
      <c r="B2923" s="143" t="str">
        <f t="shared" si="276"/>
        <v/>
      </c>
      <c r="C2923" s="143" t="str">
        <f>IF(A2923="","",IF(COUNTIF($B$2:B2922,B2923)&gt;0,"⚠ DUPLICATE","OK"))</f>
        <v/>
      </c>
      <c r="D2923" s="146" t="str">
        <f>IF($A2923="","",IF(ISNA(_xlfn.XLOOKUP(TRIM($A2923),MASTER_Workers!$B$2:$B$474,MASTER_Workers!$B$2:$B$474)),"Master Missing","OK"))</f>
        <v/>
      </c>
      <c r="E2923" s="146" t="str">
        <f>IF(A2923="","",IF(COUNTIF(Month_Engine!B:B,TRIM(J2923))&gt;0,"OK","Missing"))</f>
        <v/>
      </c>
      <c r="F2923" s="146" t="str">
        <f t="shared" si="277"/>
        <v/>
      </c>
      <c r="G2923" s="146" t="str">
        <f t="shared" si="278"/>
        <v/>
      </c>
      <c r="H2923" s="150" t="str">
        <f t="shared" si="273"/>
        <v/>
      </c>
      <c r="I2923" s="432"/>
      <c r="S2923" s="146" t="str">
        <f t="shared" si="274"/>
        <v/>
      </c>
    </row>
    <row r="2924" spans="1:19" x14ac:dyDescent="0.45">
      <c r="A2924" s="144" t="str">
        <f t="shared" si="275"/>
        <v/>
      </c>
      <c r="B2924" s="143" t="str">
        <f t="shared" si="276"/>
        <v/>
      </c>
      <c r="C2924" s="143" t="str">
        <f>IF(A2924="","",IF(COUNTIF($B$2:B2923,B2924)&gt;0,"⚠ DUPLICATE","OK"))</f>
        <v/>
      </c>
      <c r="D2924" s="146" t="str">
        <f>IF($A2924="","",IF(ISNA(_xlfn.XLOOKUP(TRIM($A2924),MASTER_Workers!$B$2:$B$474,MASTER_Workers!$B$2:$B$474)),"Master Missing","OK"))</f>
        <v/>
      </c>
      <c r="E2924" s="146" t="str">
        <f>IF(A2924="","",IF(COUNTIF(Month_Engine!B:B,TRIM(J2924))&gt;0,"OK","Missing"))</f>
        <v/>
      </c>
      <c r="F2924" s="146" t="str">
        <f t="shared" si="277"/>
        <v/>
      </c>
      <c r="G2924" s="146" t="str">
        <f t="shared" si="278"/>
        <v/>
      </c>
      <c r="H2924" s="150" t="str">
        <f t="shared" si="273"/>
        <v/>
      </c>
      <c r="I2924" s="432"/>
      <c r="S2924" s="146" t="str">
        <f t="shared" si="274"/>
        <v/>
      </c>
    </row>
    <row r="2925" spans="1:19" x14ac:dyDescent="0.45">
      <c r="A2925" s="144" t="str">
        <f t="shared" si="275"/>
        <v/>
      </c>
      <c r="B2925" s="143" t="str">
        <f t="shared" si="276"/>
        <v/>
      </c>
      <c r="C2925" s="143" t="str">
        <f>IF(A2925="","",IF(COUNTIF($B$2:B2924,B2925)&gt;0,"⚠ DUPLICATE","OK"))</f>
        <v/>
      </c>
      <c r="D2925" s="146" t="str">
        <f>IF($A2925="","",IF(ISNA(_xlfn.XLOOKUP(TRIM($A2925),MASTER_Workers!$B$2:$B$474,MASTER_Workers!$B$2:$B$474)),"Master Missing","OK"))</f>
        <v/>
      </c>
      <c r="E2925" s="146" t="str">
        <f>IF(A2925="","",IF(COUNTIF(Month_Engine!B:B,TRIM(J2925))&gt;0,"OK","Missing"))</f>
        <v/>
      </c>
      <c r="F2925" s="146" t="str">
        <f t="shared" si="277"/>
        <v/>
      </c>
      <c r="G2925" s="146" t="str">
        <f t="shared" si="278"/>
        <v/>
      </c>
      <c r="H2925" s="150" t="str">
        <f t="shared" si="273"/>
        <v/>
      </c>
      <c r="I2925" s="432"/>
      <c r="S2925" s="146" t="str">
        <f t="shared" si="274"/>
        <v/>
      </c>
    </row>
    <row r="2926" spans="1:19" x14ac:dyDescent="0.45">
      <c r="A2926" s="144" t="str">
        <f t="shared" si="275"/>
        <v/>
      </c>
      <c r="B2926" s="143" t="str">
        <f t="shared" si="276"/>
        <v/>
      </c>
      <c r="C2926" s="143" t="str">
        <f>IF(A2926="","",IF(COUNTIF($B$2:B2925,B2926)&gt;0,"⚠ DUPLICATE","OK"))</f>
        <v/>
      </c>
      <c r="D2926" s="146" t="str">
        <f>IF($A2926="","",IF(ISNA(_xlfn.XLOOKUP(TRIM($A2926),MASTER_Workers!$B$2:$B$474,MASTER_Workers!$B$2:$B$474)),"Master Missing","OK"))</f>
        <v/>
      </c>
      <c r="E2926" s="146" t="str">
        <f>IF(A2926="","",IF(COUNTIF(Month_Engine!B:B,TRIM(J2926))&gt;0,"OK","Missing"))</f>
        <v/>
      </c>
      <c r="F2926" s="146" t="str">
        <f t="shared" si="277"/>
        <v/>
      </c>
      <c r="G2926" s="146" t="str">
        <f t="shared" si="278"/>
        <v/>
      </c>
      <c r="H2926" s="150" t="str">
        <f t="shared" si="273"/>
        <v/>
      </c>
      <c r="I2926" s="432"/>
      <c r="S2926" s="146" t="str">
        <f t="shared" si="274"/>
        <v/>
      </c>
    </row>
    <row r="2927" spans="1:19" x14ac:dyDescent="0.45">
      <c r="A2927" s="144" t="str">
        <f t="shared" si="275"/>
        <v/>
      </c>
      <c r="B2927" s="143" t="str">
        <f t="shared" si="276"/>
        <v/>
      </c>
      <c r="C2927" s="143" t="str">
        <f>IF(A2927="","",IF(COUNTIF($B$2:B2926,B2927)&gt;0,"⚠ DUPLICATE","OK"))</f>
        <v/>
      </c>
      <c r="D2927" s="146" t="str">
        <f>IF($A2927="","",IF(ISNA(_xlfn.XLOOKUP(TRIM($A2927),MASTER_Workers!$B$2:$B$474,MASTER_Workers!$B$2:$B$474)),"Master Missing","OK"))</f>
        <v/>
      </c>
      <c r="E2927" s="146" t="str">
        <f>IF(A2927="","",IF(COUNTIF(Month_Engine!B:B,TRIM(J2927))&gt;0,"OK","Missing"))</f>
        <v/>
      </c>
      <c r="F2927" s="146" t="str">
        <f t="shared" si="277"/>
        <v/>
      </c>
      <c r="G2927" s="146" t="str">
        <f t="shared" si="278"/>
        <v/>
      </c>
      <c r="H2927" s="150" t="str">
        <f t="shared" si="273"/>
        <v/>
      </c>
      <c r="I2927" s="432"/>
      <c r="S2927" s="146" t="str">
        <f t="shared" si="274"/>
        <v/>
      </c>
    </row>
    <row r="2928" spans="1:19" x14ac:dyDescent="0.45">
      <c r="A2928" s="144" t="str">
        <f t="shared" si="275"/>
        <v/>
      </c>
      <c r="B2928" s="143" t="str">
        <f t="shared" si="276"/>
        <v/>
      </c>
      <c r="C2928" s="143" t="str">
        <f>IF(A2928="","",IF(COUNTIF($B$2:B2927,B2928)&gt;0,"⚠ DUPLICATE","OK"))</f>
        <v/>
      </c>
      <c r="D2928" s="146" t="str">
        <f>IF($A2928="","",IF(ISNA(_xlfn.XLOOKUP(TRIM($A2928),MASTER_Workers!$B$2:$B$474,MASTER_Workers!$B$2:$B$474)),"Master Missing","OK"))</f>
        <v/>
      </c>
      <c r="E2928" s="146" t="str">
        <f>IF(A2928="","",IF(COUNTIF(Month_Engine!B:B,TRIM(J2928))&gt;0,"OK","Missing"))</f>
        <v/>
      </c>
      <c r="F2928" s="146" t="str">
        <f t="shared" si="277"/>
        <v/>
      </c>
      <c r="G2928" s="146" t="str">
        <f t="shared" si="278"/>
        <v/>
      </c>
      <c r="H2928" s="150" t="str">
        <f t="shared" si="273"/>
        <v/>
      </c>
      <c r="I2928" s="432"/>
      <c r="S2928" s="146" t="str">
        <f t="shared" si="274"/>
        <v/>
      </c>
    </row>
    <row r="2929" spans="1:19" x14ac:dyDescent="0.45">
      <c r="A2929" s="144" t="str">
        <f t="shared" si="275"/>
        <v/>
      </c>
      <c r="B2929" s="143" t="str">
        <f t="shared" si="276"/>
        <v/>
      </c>
      <c r="C2929" s="143" t="str">
        <f>IF(A2929="","",IF(COUNTIF($B$2:B2928,B2929)&gt;0,"⚠ DUPLICATE","OK"))</f>
        <v/>
      </c>
      <c r="D2929" s="146" t="str">
        <f>IF($A2929="","",IF(ISNA(_xlfn.XLOOKUP(TRIM($A2929),MASTER_Workers!$B$2:$B$474,MASTER_Workers!$B$2:$B$474)),"Master Missing","OK"))</f>
        <v/>
      </c>
      <c r="E2929" s="146" t="str">
        <f>IF(A2929="","",IF(COUNTIF(Month_Engine!B:B,TRIM(J2929))&gt;0,"OK","Missing"))</f>
        <v/>
      </c>
      <c r="F2929" s="146" t="str">
        <f t="shared" si="277"/>
        <v/>
      </c>
      <c r="G2929" s="146" t="str">
        <f t="shared" si="278"/>
        <v/>
      </c>
      <c r="H2929" s="150" t="str">
        <f t="shared" si="273"/>
        <v/>
      </c>
      <c r="I2929" s="432"/>
      <c r="S2929" s="146" t="str">
        <f t="shared" si="274"/>
        <v/>
      </c>
    </row>
    <row r="2930" spans="1:19" x14ac:dyDescent="0.45">
      <c r="A2930" s="144" t="str">
        <f t="shared" si="275"/>
        <v/>
      </c>
      <c r="B2930" s="143" t="str">
        <f t="shared" si="276"/>
        <v/>
      </c>
      <c r="C2930" s="143" t="str">
        <f>IF(A2930="","",IF(COUNTIF($B$2:B2929,B2930)&gt;0,"⚠ DUPLICATE","OK"))</f>
        <v/>
      </c>
      <c r="D2930" s="146" t="str">
        <f>IF($A2930="","",IF(ISNA(_xlfn.XLOOKUP(TRIM($A2930),MASTER_Workers!$B$2:$B$474,MASTER_Workers!$B$2:$B$474)),"Master Missing","OK"))</f>
        <v/>
      </c>
      <c r="E2930" s="146" t="str">
        <f>IF(A2930="","",IF(COUNTIF(Month_Engine!B:B,TRIM(J2930))&gt;0,"OK","Missing"))</f>
        <v/>
      </c>
      <c r="F2930" s="146" t="str">
        <f t="shared" si="277"/>
        <v/>
      </c>
      <c r="G2930" s="146" t="str">
        <f t="shared" si="278"/>
        <v/>
      </c>
      <c r="H2930" s="150" t="str">
        <f t="shared" si="273"/>
        <v/>
      </c>
      <c r="I2930" s="432"/>
      <c r="S2930" s="146" t="str">
        <f t="shared" si="274"/>
        <v/>
      </c>
    </row>
    <row r="2931" spans="1:19" x14ac:dyDescent="0.45">
      <c r="A2931" s="144" t="str">
        <f t="shared" si="275"/>
        <v/>
      </c>
      <c r="B2931" s="143" t="str">
        <f t="shared" si="276"/>
        <v/>
      </c>
      <c r="C2931" s="143" t="str">
        <f>IF(A2931="","",IF(COUNTIF($B$2:B2930,B2931)&gt;0,"⚠ DUPLICATE","OK"))</f>
        <v/>
      </c>
      <c r="D2931" s="146" t="str">
        <f>IF($A2931="","",IF(ISNA(_xlfn.XLOOKUP(TRIM($A2931),MASTER_Workers!$B$2:$B$474,MASTER_Workers!$B$2:$B$474)),"Master Missing","OK"))</f>
        <v/>
      </c>
      <c r="E2931" s="146" t="str">
        <f>IF(A2931="","",IF(COUNTIF(Month_Engine!B:B,TRIM(J2931))&gt;0,"OK","Missing"))</f>
        <v/>
      </c>
      <c r="F2931" s="146" t="str">
        <f t="shared" si="277"/>
        <v/>
      </c>
      <c r="G2931" s="146" t="str">
        <f t="shared" si="278"/>
        <v/>
      </c>
      <c r="H2931" s="150" t="str">
        <f t="shared" si="273"/>
        <v/>
      </c>
      <c r="I2931" s="432"/>
      <c r="S2931" s="146" t="str">
        <f t="shared" si="274"/>
        <v/>
      </c>
    </row>
    <row r="2932" spans="1:19" x14ac:dyDescent="0.45">
      <c r="A2932" s="144" t="str">
        <f t="shared" si="275"/>
        <v/>
      </c>
      <c r="B2932" s="143" t="str">
        <f t="shared" si="276"/>
        <v/>
      </c>
      <c r="C2932" s="143" t="str">
        <f>IF(A2932="","",IF(COUNTIF($B$2:B2931,B2932)&gt;0,"⚠ DUPLICATE","OK"))</f>
        <v/>
      </c>
      <c r="D2932" s="146" t="str">
        <f>IF($A2932="","",IF(ISNA(_xlfn.XLOOKUP(TRIM($A2932),MASTER_Workers!$B$2:$B$474,MASTER_Workers!$B$2:$B$474)),"Master Missing","OK"))</f>
        <v/>
      </c>
      <c r="E2932" s="146" t="str">
        <f>IF(A2932="","",IF(COUNTIF(Month_Engine!B:B,TRIM(J2932))&gt;0,"OK","Missing"))</f>
        <v/>
      </c>
      <c r="F2932" s="146" t="str">
        <f t="shared" si="277"/>
        <v/>
      </c>
      <c r="G2932" s="146" t="str">
        <f t="shared" si="278"/>
        <v/>
      </c>
      <c r="H2932" s="150" t="str">
        <f t="shared" si="273"/>
        <v/>
      </c>
      <c r="I2932" s="432"/>
      <c r="S2932" s="146" t="str">
        <f t="shared" si="274"/>
        <v/>
      </c>
    </row>
    <row r="2933" spans="1:19" x14ac:dyDescent="0.45">
      <c r="A2933" s="144" t="str">
        <f t="shared" si="275"/>
        <v/>
      </c>
      <c r="B2933" s="143" t="str">
        <f t="shared" si="276"/>
        <v/>
      </c>
      <c r="C2933" s="143" t="str">
        <f>IF(A2933="","",IF(COUNTIF($B$2:B2932,B2933)&gt;0,"⚠ DUPLICATE","OK"))</f>
        <v/>
      </c>
      <c r="D2933" s="146" t="str">
        <f>IF($A2933="","",IF(ISNA(_xlfn.XLOOKUP(TRIM($A2933),MASTER_Workers!$B$2:$B$474,MASTER_Workers!$B$2:$B$474)),"Master Missing","OK"))</f>
        <v/>
      </c>
      <c r="E2933" s="146" t="str">
        <f>IF(A2933="","",IF(COUNTIF(Month_Engine!B:B,TRIM(J2933))&gt;0,"OK","Missing"))</f>
        <v/>
      </c>
      <c r="F2933" s="146" t="str">
        <f t="shared" si="277"/>
        <v/>
      </c>
      <c r="G2933" s="146" t="str">
        <f t="shared" si="278"/>
        <v/>
      </c>
      <c r="H2933" s="150" t="str">
        <f t="shared" si="273"/>
        <v/>
      </c>
      <c r="I2933" s="432"/>
      <c r="S2933" s="146" t="str">
        <f t="shared" si="274"/>
        <v/>
      </c>
    </row>
    <row r="2934" spans="1:19" x14ac:dyDescent="0.45">
      <c r="A2934" s="144" t="str">
        <f t="shared" si="275"/>
        <v/>
      </c>
      <c r="B2934" s="143" t="str">
        <f t="shared" si="276"/>
        <v/>
      </c>
      <c r="C2934" s="143" t="str">
        <f>IF(A2934="","",IF(COUNTIF($B$2:B2933,B2934)&gt;0,"⚠ DUPLICATE","OK"))</f>
        <v/>
      </c>
      <c r="D2934" s="146" t="str">
        <f>IF($A2934="","",IF(ISNA(_xlfn.XLOOKUP(TRIM($A2934),MASTER_Workers!$B$2:$B$474,MASTER_Workers!$B$2:$B$474)),"Master Missing","OK"))</f>
        <v/>
      </c>
      <c r="E2934" s="146" t="str">
        <f>IF(A2934="","",IF(COUNTIF(Month_Engine!B:B,TRIM(J2934))&gt;0,"OK","Missing"))</f>
        <v/>
      </c>
      <c r="F2934" s="146" t="str">
        <f t="shared" si="277"/>
        <v/>
      </c>
      <c r="G2934" s="146" t="str">
        <f t="shared" si="278"/>
        <v/>
      </c>
      <c r="H2934" s="150" t="str">
        <f t="shared" si="273"/>
        <v/>
      </c>
      <c r="I2934" s="432"/>
      <c r="S2934" s="146" t="str">
        <f t="shared" si="274"/>
        <v/>
      </c>
    </row>
    <row r="2935" spans="1:19" x14ac:dyDescent="0.45">
      <c r="A2935" s="144" t="str">
        <f t="shared" si="275"/>
        <v/>
      </c>
      <c r="B2935" s="143" t="str">
        <f t="shared" si="276"/>
        <v/>
      </c>
      <c r="C2935" s="143" t="str">
        <f>IF(A2935="","",IF(COUNTIF($B$2:B2934,B2935)&gt;0,"⚠ DUPLICATE","OK"))</f>
        <v/>
      </c>
      <c r="D2935" s="146" t="str">
        <f>IF($A2935="","",IF(ISNA(_xlfn.XLOOKUP(TRIM($A2935),MASTER_Workers!$B$2:$B$474,MASTER_Workers!$B$2:$B$474)),"Master Missing","OK"))</f>
        <v/>
      </c>
      <c r="E2935" s="146" t="str">
        <f>IF(A2935="","",IF(COUNTIF(Month_Engine!B:B,TRIM(J2935))&gt;0,"OK","Missing"))</f>
        <v/>
      </c>
      <c r="F2935" s="146" t="str">
        <f t="shared" si="277"/>
        <v/>
      </c>
      <c r="G2935" s="146" t="str">
        <f t="shared" si="278"/>
        <v/>
      </c>
      <c r="H2935" s="150" t="str">
        <f t="shared" si="273"/>
        <v/>
      </c>
      <c r="I2935" s="432"/>
      <c r="S2935" s="146" t="str">
        <f t="shared" si="274"/>
        <v/>
      </c>
    </row>
    <row r="2936" spans="1:19" x14ac:dyDescent="0.45">
      <c r="A2936" s="144" t="str">
        <f t="shared" si="275"/>
        <v/>
      </c>
      <c r="B2936" s="143" t="str">
        <f t="shared" si="276"/>
        <v/>
      </c>
      <c r="C2936" s="143" t="str">
        <f>IF(A2936="","",IF(COUNTIF($B$2:B2935,B2936)&gt;0,"⚠ DUPLICATE","OK"))</f>
        <v/>
      </c>
      <c r="D2936" s="146" t="str">
        <f>IF($A2936="","",IF(ISNA(_xlfn.XLOOKUP(TRIM($A2936),MASTER_Workers!$B$2:$B$474,MASTER_Workers!$B$2:$B$474)),"Master Missing","OK"))</f>
        <v/>
      </c>
      <c r="E2936" s="146" t="str">
        <f>IF(A2936="","",IF(COUNTIF(Month_Engine!B:B,TRIM(J2936))&gt;0,"OK","Missing"))</f>
        <v/>
      </c>
      <c r="F2936" s="146" t="str">
        <f t="shared" si="277"/>
        <v/>
      </c>
      <c r="G2936" s="146" t="str">
        <f t="shared" si="278"/>
        <v/>
      </c>
      <c r="H2936" s="150" t="str">
        <f t="shared" si="273"/>
        <v/>
      </c>
      <c r="I2936" s="432"/>
      <c r="S2936" s="146" t="str">
        <f t="shared" si="274"/>
        <v/>
      </c>
    </row>
    <row r="2937" spans="1:19" x14ac:dyDescent="0.45">
      <c r="A2937" s="144" t="str">
        <f t="shared" si="275"/>
        <v/>
      </c>
      <c r="B2937" s="143" t="str">
        <f t="shared" si="276"/>
        <v/>
      </c>
      <c r="C2937" s="143" t="str">
        <f>IF(A2937="","",IF(COUNTIF($B$2:B2936,B2937)&gt;0,"⚠ DUPLICATE","OK"))</f>
        <v/>
      </c>
      <c r="D2937" s="146" t="str">
        <f>IF($A2937="","",IF(ISNA(_xlfn.XLOOKUP(TRIM($A2937),MASTER_Workers!$B$2:$B$474,MASTER_Workers!$B$2:$B$474)),"Master Missing","OK"))</f>
        <v/>
      </c>
      <c r="E2937" s="146" t="str">
        <f>IF(A2937="","",IF(COUNTIF(Month_Engine!B:B,TRIM(J2937))&gt;0,"OK","Missing"))</f>
        <v/>
      </c>
      <c r="F2937" s="146" t="str">
        <f t="shared" si="277"/>
        <v/>
      </c>
      <c r="G2937" s="146" t="str">
        <f t="shared" si="278"/>
        <v/>
      </c>
      <c r="H2937" s="150" t="str">
        <f t="shared" si="273"/>
        <v/>
      </c>
      <c r="I2937" s="432"/>
      <c r="S2937" s="146" t="str">
        <f t="shared" si="274"/>
        <v/>
      </c>
    </row>
    <row r="2938" spans="1:19" x14ac:dyDescent="0.45">
      <c r="A2938" s="144" t="str">
        <f t="shared" si="275"/>
        <v/>
      </c>
      <c r="B2938" s="143" t="str">
        <f t="shared" si="276"/>
        <v/>
      </c>
      <c r="C2938" s="143" t="str">
        <f>IF(A2938="","",IF(COUNTIF($B$2:B2937,B2938)&gt;0,"⚠ DUPLICATE","OK"))</f>
        <v/>
      </c>
      <c r="D2938" s="146" t="str">
        <f>IF($A2938="","",IF(ISNA(_xlfn.XLOOKUP(TRIM($A2938),MASTER_Workers!$B$2:$B$474,MASTER_Workers!$B$2:$B$474)),"Master Missing","OK"))</f>
        <v/>
      </c>
      <c r="E2938" s="146" t="str">
        <f>IF(A2938="","",IF(COUNTIF(Month_Engine!B:B,TRIM(J2938))&gt;0,"OK","Missing"))</f>
        <v/>
      </c>
      <c r="F2938" s="146" t="str">
        <f t="shared" si="277"/>
        <v/>
      </c>
      <c r="G2938" s="146" t="str">
        <f t="shared" si="278"/>
        <v/>
      </c>
      <c r="H2938" s="150" t="str">
        <f t="shared" si="273"/>
        <v/>
      </c>
      <c r="I2938" s="432"/>
      <c r="S2938" s="146" t="str">
        <f t="shared" si="274"/>
        <v/>
      </c>
    </row>
    <row r="2939" spans="1:19" x14ac:dyDescent="0.45">
      <c r="A2939" s="144" t="str">
        <f t="shared" si="275"/>
        <v/>
      </c>
      <c r="B2939" s="143" t="str">
        <f t="shared" si="276"/>
        <v/>
      </c>
      <c r="C2939" s="143" t="str">
        <f>IF(A2939="","",IF(COUNTIF($B$2:B2938,B2939)&gt;0,"⚠ DUPLICATE","OK"))</f>
        <v/>
      </c>
      <c r="D2939" s="146" t="str">
        <f>IF($A2939="","",IF(ISNA(_xlfn.XLOOKUP(TRIM($A2939),MASTER_Workers!$B$2:$B$474,MASTER_Workers!$B$2:$B$474)),"Master Missing","OK"))</f>
        <v/>
      </c>
      <c r="E2939" s="146" t="str">
        <f>IF(A2939="","",IF(COUNTIF(Month_Engine!B:B,TRIM(J2939))&gt;0,"OK","Missing"))</f>
        <v/>
      </c>
      <c r="F2939" s="146" t="str">
        <f t="shared" si="277"/>
        <v/>
      </c>
      <c r="G2939" s="146" t="str">
        <f t="shared" si="278"/>
        <v/>
      </c>
      <c r="H2939" s="150" t="str">
        <f t="shared" si="273"/>
        <v/>
      </c>
      <c r="I2939" s="432"/>
      <c r="S2939" s="146" t="str">
        <f t="shared" si="274"/>
        <v/>
      </c>
    </row>
    <row r="2940" spans="1:19" x14ac:dyDescent="0.45">
      <c r="A2940" s="144" t="str">
        <f t="shared" si="275"/>
        <v/>
      </c>
      <c r="B2940" s="143" t="str">
        <f t="shared" si="276"/>
        <v/>
      </c>
      <c r="C2940" s="143" t="str">
        <f>IF(A2940="","",IF(COUNTIF($B$2:B2939,B2940)&gt;0,"⚠ DUPLICATE","OK"))</f>
        <v/>
      </c>
      <c r="D2940" s="146" t="str">
        <f>IF($A2940="","",IF(ISNA(_xlfn.XLOOKUP(TRIM($A2940),MASTER_Workers!$B$2:$B$474,MASTER_Workers!$B$2:$B$474)),"Master Missing","OK"))</f>
        <v/>
      </c>
      <c r="E2940" s="146" t="str">
        <f>IF(A2940="","",IF(COUNTIF(Month_Engine!B:B,TRIM(J2940))&gt;0,"OK","Missing"))</f>
        <v/>
      </c>
      <c r="F2940" s="146" t="str">
        <f t="shared" si="277"/>
        <v/>
      </c>
      <c r="G2940" s="146" t="str">
        <f t="shared" si="278"/>
        <v/>
      </c>
      <c r="H2940" s="150" t="str">
        <f t="shared" si="273"/>
        <v/>
      </c>
      <c r="I2940" s="432"/>
      <c r="S2940" s="146" t="str">
        <f t="shared" si="274"/>
        <v/>
      </c>
    </row>
    <row r="2941" spans="1:19" x14ac:dyDescent="0.45">
      <c r="A2941" s="144" t="str">
        <f t="shared" si="275"/>
        <v/>
      </c>
      <c r="B2941" s="143" t="str">
        <f t="shared" si="276"/>
        <v/>
      </c>
      <c r="C2941" s="143" t="str">
        <f>IF(A2941="","",IF(COUNTIF($B$2:B2940,B2941)&gt;0,"⚠ DUPLICATE","OK"))</f>
        <v/>
      </c>
      <c r="D2941" s="146" t="str">
        <f>IF($A2941="","",IF(ISNA(_xlfn.XLOOKUP(TRIM($A2941),MASTER_Workers!$B$2:$B$474,MASTER_Workers!$B$2:$B$474)),"Master Missing","OK"))</f>
        <v/>
      </c>
      <c r="E2941" s="146" t="str">
        <f>IF(A2941="","",IF(COUNTIF(Month_Engine!B:B,TRIM(J2941))&gt;0,"OK","Missing"))</f>
        <v/>
      </c>
      <c r="F2941" s="146" t="str">
        <f t="shared" si="277"/>
        <v/>
      </c>
      <c r="G2941" s="146" t="str">
        <f t="shared" si="278"/>
        <v/>
      </c>
      <c r="H2941" s="150" t="str">
        <f t="shared" si="273"/>
        <v/>
      </c>
      <c r="I2941" s="432"/>
      <c r="S2941" s="146" t="str">
        <f t="shared" si="274"/>
        <v/>
      </c>
    </row>
    <row r="2942" spans="1:19" x14ac:dyDescent="0.45">
      <c r="A2942" s="144" t="str">
        <f t="shared" si="275"/>
        <v/>
      </c>
      <c r="B2942" s="143" t="str">
        <f t="shared" si="276"/>
        <v/>
      </c>
      <c r="C2942" s="143" t="str">
        <f>IF(A2942="","",IF(COUNTIF($B$2:B2941,B2942)&gt;0,"⚠ DUPLICATE","OK"))</f>
        <v/>
      </c>
      <c r="D2942" s="146" t="str">
        <f>IF($A2942="","",IF(ISNA(_xlfn.XLOOKUP(TRIM($A2942),MASTER_Workers!$B$2:$B$474,MASTER_Workers!$B$2:$B$474)),"Master Missing","OK"))</f>
        <v/>
      </c>
      <c r="E2942" s="146" t="str">
        <f>IF(A2942="","",IF(COUNTIF(Month_Engine!B:B,TRIM(J2942))&gt;0,"OK","Missing"))</f>
        <v/>
      </c>
      <c r="F2942" s="146" t="str">
        <f t="shared" si="277"/>
        <v/>
      </c>
      <c r="G2942" s="146" t="str">
        <f t="shared" si="278"/>
        <v/>
      </c>
      <c r="H2942" s="150" t="str">
        <f t="shared" si="273"/>
        <v/>
      </c>
      <c r="I2942" s="432"/>
      <c r="S2942" s="146" t="str">
        <f t="shared" si="274"/>
        <v/>
      </c>
    </row>
    <row r="2943" spans="1:19" x14ac:dyDescent="0.45">
      <c r="A2943" s="144" t="str">
        <f t="shared" si="275"/>
        <v/>
      </c>
      <c r="B2943" s="143" t="str">
        <f t="shared" si="276"/>
        <v/>
      </c>
      <c r="C2943" s="143" t="str">
        <f>IF(A2943="","",IF(COUNTIF($B$2:B2942,B2943)&gt;0,"⚠ DUPLICATE","OK"))</f>
        <v/>
      </c>
      <c r="D2943" s="146" t="str">
        <f>IF($A2943="","",IF(ISNA(_xlfn.XLOOKUP(TRIM($A2943),MASTER_Workers!$B$2:$B$474,MASTER_Workers!$B$2:$B$474)),"Master Missing","OK"))</f>
        <v/>
      </c>
      <c r="E2943" s="146" t="str">
        <f>IF(A2943="","",IF(COUNTIF(Month_Engine!B:B,TRIM(J2943))&gt;0,"OK","Missing"))</f>
        <v/>
      </c>
      <c r="F2943" s="146" t="str">
        <f t="shared" si="277"/>
        <v/>
      </c>
      <c r="G2943" s="146" t="str">
        <f t="shared" si="278"/>
        <v/>
      </c>
      <c r="H2943" s="150" t="str">
        <f t="shared" si="273"/>
        <v/>
      </c>
      <c r="I2943" s="432"/>
      <c r="S2943" s="146" t="str">
        <f t="shared" si="274"/>
        <v/>
      </c>
    </row>
    <row r="2944" spans="1:19" x14ac:dyDescent="0.45">
      <c r="A2944" s="144" t="str">
        <f t="shared" si="275"/>
        <v/>
      </c>
      <c r="B2944" s="143" t="str">
        <f t="shared" si="276"/>
        <v/>
      </c>
      <c r="C2944" s="143" t="str">
        <f>IF(A2944="","",IF(COUNTIF($B$2:B2943,B2944)&gt;0,"⚠ DUPLICATE","OK"))</f>
        <v/>
      </c>
      <c r="D2944" s="146" t="str">
        <f>IF($A2944="","",IF(ISNA(_xlfn.XLOOKUP(TRIM($A2944),MASTER_Workers!$B$2:$B$474,MASTER_Workers!$B$2:$B$474)),"Master Missing","OK"))</f>
        <v/>
      </c>
      <c r="E2944" s="146" t="str">
        <f>IF(A2944="","",IF(COUNTIF(Month_Engine!B:B,TRIM(J2944))&gt;0,"OK","Missing"))</f>
        <v/>
      </c>
      <c r="F2944" s="146" t="str">
        <f t="shared" si="277"/>
        <v/>
      </c>
      <c r="G2944" s="146" t="str">
        <f t="shared" si="278"/>
        <v/>
      </c>
      <c r="H2944" s="150" t="str">
        <f t="shared" si="273"/>
        <v/>
      </c>
      <c r="I2944" s="432"/>
      <c r="S2944" s="146" t="str">
        <f t="shared" si="274"/>
        <v/>
      </c>
    </row>
    <row r="2945" spans="1:19" x14ac:dyDescent="0.45">
      <c r="A2945" s="144" t="str">
        <f t="shared" si="275"/>
        <v/>
      </c>
      <c r="B2945" s="143" t="str">
        <f t="shared" si="276"/>
        <v/>
      </c>
      <c r="C2945" s="143" t="str">
        <f>IF(A2945="","",IF(COUNTIF($B$2:B2944,B2945)&gt;0,"⚠ DUPLICATE","OK"))</f>
        <v/>
      </c>
      <c r="D2945" s="146" t="str">
        <f>IF($A2945="","",IF(ISNA(_xlfn.XLOOKUP(TRIM($A2945),MASTER_Workers!$B$2:$B$474,MASTER_Workers!$B$2:$B$474)),"Master Missing","OK"))</f>
        <v/>
      </c>
      <c r="E2945" s="146" t="str">
        <f>IF(A2945="","",IF(COUNTIF(Month_Engine!B:B,TRIM(J2945))&gt;0,"OK","Missing"))</f>
        <v/>
      </c>
      <c r="F2945" s="146" t="str">
        <f t="shared" si="277"/>
        <v/>
      </c>
      <c r="G2945" s="146" t="str">
        <f t="shared" si="278"/>
        <v/>
      </c>
      <c r="H2945" s="150" t="str">
        <f t="shared" si="273"/>
        <v/>
      </c>
      <c r="I2945" s="432"/>
      <c r="S2945" s="146" t="str">
        <f t="shared" si="274"/>
        <v/>
      </c>
    </row>
    <row r="2946" spans="1:19" x14ac:dyDescent="0.45">
      <c r="A2946" s="144" t="str">
        <f t="shared" si="275"/>
        <v/>
      </c>
      <c r="B2946" s="143" t="str">
        <f t="shared" si="276"/>
        <v/>
      </c>
      <c r="C2946" s="143" t="str">
        <f>IF(A2946="","",IF(COUNTIF($B$2:B2945,B2946)&gt;0,"⚠ DUPLICATE","OK"))</f>
        <v/>
      </c>
      <c r="D2946" s="146" t="str">
        <f>IF($A2946="","",IF(ISNA(_xlfn.XLOOKUP(TRIM($A2946),MASTER_Workers!$B$2:$B$474,MASTER_Workers!$B$2:$B$474)),"Master Missing","OK"))</f>
        <v/>
      </c>
      <c r="E2946" s="146" t="str">
        <f>IF(A2946="","",IF(COUNTIF(Month_Engine!B:B,TRIM(J2946))&gt;0,"OK","Missing"))</f>
        <v/>
      </c>
      <c r="F2946" s="146" t="str">
        <f t="shared" si="277"/>
        <v/>
      </c>
      <c r="G2946" s="146" t="str">
        <f t="shared" si="278"/>
        <v/>
      </c>
      <c r="H2946" s="150" t="str">
        <f t="shared" si="273"/>
        <v/>
      </c>
      <c r="I2946" s="432"/>
      <c r="S2946" s="146" t="str">
        <f t="shared" si="274"/>
        <v/>
      </c>
    </row>
    <row r="2947" spans="1:19" x14ac:dyDescent="0.45">
      <c r="A2947" s="144" t="str">
        <f t="shared" si="275"/>
        <v/>
      </c>
      <c r="B2947" s="143" t="str">
        <f t="shared" si="276"/>
        <v/>
      </c>
      <c r="C2947" s="143" t="str">
        <f>IF(A2947="","",IF(COUNTIF($B$2:B2946,B2947)&gt;0,"⚠ DUPLICATE","OK"))</f>
        <v/>
      </c>
      <c r="D2947" s="146" t="str">
        <f>IF($A2947="","",IF(ISNA(_xlfn.XLOOKUP(TRIM($A2947),MASTER_Workers!$B$2:$B$474,MASTER_Workers!$B$2:$B$474)),"Master Missing","OK"))</f>
        <v/>
      </c>
      <c r="E2947" s="146" t="str">
        <f>IF(A2947="","",IF(COUNTIF(Month_Engine!B:B,TRIM(J2947))&gt;0,"OK","Missing"))</f>
        <v/>
      </c>
      <c r="F2947" s="146" t="str">
        <f t="shared" si="277"/>
        <v/>
      </c>
      <c r="G2947" s="146" t="str">
        <f t="shared" si="278"/>
        <v/>
      </c>
      <c r="H2947" s="150" t="str">
        <f t="shared" si="273"/>
        <v/>
      </c>
      <c r="I2947" s="432"/>
      <c r="S2947" s="146" t="str">
        <f t="shared" si="274"/>
        <v/>
      </c>
    </row>
    <row r="2948" spans="1:19" x14ac:dyDescent="0.45">
      <c r="A2948" s="144" t="str">
        <f t="shared" si="275"/>
        <v/>
      </c>
      <c r="B2948" s="143" t="str">
        <f t="shared" si="276"/>
        <v/>
      </c>
      <c r="C2948" s="143" t="str">
        <f>IF(A2948="","",IF(COUNTIF($B$2:B2947,B2948)&gt;0,"⚠ DUPLICATE","OK"))</f>
        <v/>
      </c>
      <c r="D2948" s="146" t="str">
        <f>IF($A2948="","",IF(ISNA(_xlfn.XLOOKUP(TRIM($A2948),MASTER_Workers!$B$2:$B$474,MASTER_Workers!$B$2:$B$474)),"Master Missing","OK"))</f>
        <v/>
      </c>
      <c r="E2948" s="146" t="str">
        <f>IF(A2948="","",IF(COUNTIF(Month_Engine!B:B,TRIM(J2948))&gt;0,"OK","Missing"))</f>
        <v/>
      </c>
      <c r="F2948" s="146" t="str">
        <f t="shared" si="277"/>
        <v/>
      </c>
      <c r="G2948" s="146" t="str">
        <f t="shared" si="278"/>
        <v/>
      </c>
      <c r="H2948" s="150" t="str">
        <f t="shared" ref="H2948:H3011" si="279">IF(A2948="","",IF(AND(C2948="OK",D2948="OK",E2948="OK",F2948=DAY(EOMONTH(I2948,0))),"OK","Mismatch"))</f>
        <v/>
      </c>
      <c r="I2948" s="432"/>
      <c r="S2948" s="146" t="str">
        <f t="shared" ref="S2948:S3011" si="280">IF(LEFT(A2948,6)="SV2PCO","Worker-SV2",
IF(LEFT(A2948,5)="SV2ST","Staff-SV2",
IF(LEFT(A2948,4)="SV2P","Worker-Com-SV2",
IF(LEFT(A2948,5)="SK1ST","Staff-1",
IF(LEFT(A2948,5)="SK3ST","Staff-3",
IF(LEFT(A2948,5)="SK1CW","Worker-1",
IF(LEFT(A2948,5)="SK3CW","Worker-3",
IF(LEFT(A2948,5)="SK1WK","Worker-Com-1",
IF(LEFT(A2948,5)="SK3WK","Worker-Com-3","")))))))))</f>
        <v/>
      </c>
    </row>
    <row r="2949" spans="1:19" x14ac:dyDescent="0.45">
      <c r="A2949" s="144" t="str">
        <f t="shared" ref="A2949:A3012" si="281">IF(J2949="","",TRIM(J2949))</f>
        <v/>
      </c>
      <c r="B2949" s="143" t="str">
        <f t="shared" ref="B2949:B3012" si="282">IF(A2949="","",TEXT(I2949,"MMMYYYY")&amp;"_"&amp;TRIM(J2949))</f>
        <v/>
      </c>
      <c r="C2949" s="143" t="str">
        <f>IF(A2949="","",IF(COUNTIF($B$2:B2948,B2949)&gt;0,"⚠ DUPLICATE","OK"))</f>
        <v/>
      </c>
      <c r="D2949" s="146" t="str">
        <f>IF($A2949="","",IF(ISNA(_xlfn.XLOOKUP(TRIM($A2949),MASTER_Workers!$B$2:$B$474,MASTER_Workers!$B$2:$B$474)),"Master Missing","OK"))</f>
        <v/>
      </c>
      <c r="E2949" s="146" t="str">
        <f>IF(A2949="","",IF(COUNTIF(Month_Engine!B:B,TRIM(J2949))&gt;0,"OK","Missing"))</f>
        <v/>
      </c>
      <c r="F2949" s="146" t="str">
        <f t="shared" ref="F2949:F3012" si="283">IF(A2949="","",SUM(L2949:Q2949))</f>
        <v/>
      </c>
      <c r="G2949" s="146" t="str">
        <f t="shared" si="278"/>
        <v/>
      </c>
      <c r="H2949" s="150" t="str">
        <f t="shared" si="279"/>
        <v/>
      </c>
      <c r="I2949" s="432"/>
      <c r="S2949" s="146" t="str">
        <f t="shared" si="280"/>
        <v/>
      </c>
    </row>
    <row r="2950" spans="1:19" x14ac:dyDescent="0.45">
      <c r="A2950" s="144" t="str">
        <f t="shared" si="281"/>
        <v/>
      </c>
      <c r="B2950" s="143" t="str">
        <f t="shared" si="282"/>
        <v/>
      </c>
      <c r="C2950" s="143" t="str">
        <f>IF(A2950="","",IF(COUNTIF($B$2:B2949,B2950)&gt;0,"⚠ DUPLICATE","OK"))</f>
        <v/>
      </c>
      <c r="D2950" s="146" t="str">
        <f>IF($A2950="","",IF(ISNA(_xlfn.XLOOKUP(TRIM($A2950),MASTER_Workers!$B$2:$B$474,MASTER_Workers!$B$2:$B$474)),"Master Missing","OK"))</f>
        <v/>
      </c>
      <c r="E2950" s="146" t="str">
        <f>IF(A2950="","",IF(COUNTIF(Month_Engine!B:B,TRIM(J2950))&gt;0,"OK","Missing"))</f>
        <v/>
      </c>
      <c r="F2950" s="146" t="str">
        <f t="shared" si="283"/>
        <v/>
      </c>
      <c r="G2950" s="146" t="str">
        <f t="shared" si="278"/>
        <v/>
      </c>
      <c r="H2950" s="150" t="str">
        <f t="shared" si="279"/>
        <v/>
      </c>
      <c r="I2950" s="432"/>
      <c r="S2950" s="146" t="str">
        <f t="shared" si="280"/>
        <v/>
      </c>
    </row>
    <row r="2951" spans="1:19" x14ac:dyDescent="0.45">
      <c r="A2951" s="144" t="str">
        <f t="shared" si="281"/>
        <v/>
      </c>
      <c r="B2951" s="143" t="str">
        <f t="shared" si="282"/>
        <v/>
      </c>
      <c r="C2951" s="143" t="str">
        <f>IF(A2951="","",IF(COUNTIF($B$2:B2950,B2951)&gt;0,"⚠ DUPLICATE","OK"))</f>
        <v/>
      </c>
      <c r="D2951" s="146" t="str">
        <f>IF($A2951="","",IF(ISNA(_xlfn.XLOOKUP(TRIM($A2951),MASTER_Workers!$B$2:$B$474,MASTER_Workers!$B$2:$B$474)),"Master Missing","OK"))</f>
        <v/>
      </c>
      <c r="E2951" s="146" t="str">
        <f>IF(A2951="","",IF(COUNTIF(Month_Engine!B:B,TRIM(J2951))&gt;0,"OK","Missing"))</f>
        <v/>
      </c>
      <c r="F2951" s="146" t="str">
        <f t="shared" si="283"/>
        <v/>
      </c>
      <c r="G2951" s="146" t="str">
        <f t="shared" si="278"/>
        <v/>
      </c>
      <c r="H2951" s="150" t="str">
        <f t="shared" si="279"/>
        <v/>
      </c>
      <c r="I2951" s="432"/>
      <c r="S2951" s="146" t="str">
        <f t="shared" si="280"/>
        <v/>
      </c>
    </row>
    <row r="2952" spans="1:19" x14ac:dyDescent="0.45">
      <c r="A2952" s="144" t="str">
        <f t="shared" si="281"/>
        <v/>
      </c>
      <c r="B2952" s="143" t="str">
        <f t="shared" si="282"/>
        <v/>
      </c>
      <c r="C2952" s="143" t="str">
        <f>IF(A2952="","",IF(COUNTIF($B$2:B2951,B2952)&gt;0,"⚠ DUPLICATE","OK"))</f>
        <v/>
      </c>
      <c r="D2952" s="146" t="str">
        <f>IF($A2952="","",IF(ISNA(_xlfn.XLOOKUP(TRIM($A2952),MASTER_Workers!$B$2:$B$474,MASTER_Workers!$B$2:$B$474)),"Master Missing","OK"))</f>
        <v/>
      </c>
      <c r="E2952" s="146" t="str">
        <f>IF(A2952="","",IF(COUNTIF(Month_Engine!B:B,TRIM(J2952))&gt;0,"OK","Missing"))</f>
        <v/>
      </c>
      <c r="F2952" s="146" t="str">
        <f t="shared" si="283"/>
        <v/>
      </c>
      <c r="G2952" s="146" t="str">
        <f t="shared" si="278"/>
        <v/>
      </c>
      <c r="H2952" s="150" t="str">
        <f t="shared" si="279"/>
        <v/>
      </c>
      <c r="I2952" s="432"/>
      <c r="S2952" s="146" t="str">
        <f t="shared" si="280"/>
        <v/>
      </c>
    </row>
    <row r="2953" spans="1:19" x14ac:dyDescent="0.45">
      <c r="A2953" s="144" t="str">
        <f t="shared" si="281"/>
        <v/>
      </c>
      <c r="B2953" s="143" t="str">
        <f t="shared" si="282"/>
        <v/>
      </c>
      <c r="C2953" s="143" t="str">
        <f>IF(A2953="","",IF(COUNTIF($B$2:B2952,B2953)&gt;0,"⚠ DUPLICATE","OK"))</f>
        <v/>
      </c>
      <c r="D2953" s="146" t="str">
        <f>IF($A2953="","",IF(ISNA(_xlfn.XLOOKUP(TRIM($A2953),MASTER_Workers!$B$2:$B$474,MASTER_Workers!$B$2:$B$474)),"Master Missing","OK"))</f>
        <v/>
      </c>
      <c r="E2953" s="146" t="str">
        <f>IF(A2953="","",IF(COUNTIF(Month_Engine!B:B,TRIM(J2953))&gt;0,"OK","Missing"))</f>
        <v/>
      </c>
      <c r="F2953" s="146" t="str">
        <f t="shared" si="283"/>
        <v/>
      </c>
      <c r="G2953" s="146" t="str">
        <f t="shared" si="278"/>
        <v/>
      </c>
      <c r="H2953" s="150" t="str">
        <f t="shared" si="279"/>
        <v/>
      </c>
      <c r="I2953" s="432"/>
      <c r="S2953" s="146" t="str">
        <f t="shared" si="280"/>
        <v/>
      </c>
    </row>
    <row r="2954" spans="1:19" x14ac:dyDescent="0.45">
      <c r="A2954" s="144" t="str">
        <f t="shared" si="281"/>
        <v/>
      </c>
      <c r="B2954" s="143" t="str">
        <f t="shared" si="282"/>
        <v/>
      </c>
      <c r="C2954" s="143" t="str">
        <f>IF(A2954="","",IF(COUNTIF($B$2:B2953,B2954)&gt;0,"⚠ DUPLICATE","OK"))</f>
        <v/>
      </c>
      <c r="D2954" s="146" t="str">
        <f>IF($A2954="","",IF(ISNA(_xlfn.XLOOKUP(TRIM($A2954),MASTER_Workers!$B$2:$B$474,MASTER_Workers!$B$2:$B$474)),"Master Missing","OK"))</f>
        <v/>
      </c>
      <c r="E2954" s="146" t="str">
        <f>IF(A2954="","",IF(COUNTIF(Month_Engine!B:B,TRIM(J2954))&gt;0,"OK","Missing"))</f>
        <v/>
      </c>
      <c r="F2954" s="146" t="str">
        <f t="shared" si="283"/>
        <v/>
      </c>
      <c r="G2954" s="146" t="str">
        <f t="shared" si="278"/>
        <v/>
      </c>
      <c r="H2954" s="150" t="str">
        <f t="shared" si="279"/>
        <v/>
      </c>
      <c r="I2954" s="432"/>
      <c r="S2954" s="146" t="str">
        <f t="shared" si="280"/>
        <v/>
      </c>
    </row>
    <row r="2955" spans="1:19" x14ac:dyDescent="0.45">
      <c r="A2955" s="144" t="str">
        <f t="shared" si="281"/>
        <v/>
      </c>
      <c r="B2955" s="143" t="str">
        <f t="shared" si="282"/>
        <v/>
      </c>
      <c r="C2955" s="143" t="str">
        <f>IF(A2955="","",IF(COUNTIF($B$2:B2954,B2955)&gt;0,"⚠ DUPLICATE","OK"))</f>
        <v/>
      </c>
      <c r="D2955" s="146" t="str">
        <f>IF($A2955="","",IF(ISNA(_xlfn.XLOOKUP(TRIM($A2955),MASTER_Workers!$B$2:$B$474,MASTER_Workers!$B$2:$B$474)),"Master Missing","OK"))</f>
        <v/>
      </c>
      <c r="E2955" s="146" t="str">
        <f>IF(A2955="","",IF(COUNTIF(Month_Engine!B:B,TRIM(J2955))&gt;0,"OK","Missing"))</f>
        <v/>
      </c>
      <c r="F2955" s="146" t="str">
        <f t="shared" si="283"/>
        <v/>
      </c>
      <c r="G2955" s="146" t="str">
        <f t="shared" si="278"/>
        <v/>
      </c>
      <c r="H2955" s="150" t="str">
        <f t="shared" si="279"/>
        <v/>
      </c>
      <c r="I2955" s="432"/>
      <c r="S2955" s="146" t="str">
        <f t="shared" si="280"/>
        <v/>
      </c>
    </row>
    <row r="2956" spans="1:19" x14ac:dyDescent="0.45">
      <c r="A2956" s="144" t="str">
        <f t="shared" si="281"/>
        <v/>
      </c>
      <c r="B2956" s="143" t="str">
        <f t="shared" si="282"/>
        <v/>
      </c>
      <c r="C2956" s="143" t="str">
        <f>IF(A2956="","",IF(COUNTIF($B$2:B2955,B2956)&gt;0,"⚠ DUPLICATE","OK"))</f>
        <v/>
      </c>
      <c r="D2956" s="146" t="str">
        <f>IF($A2956="","",IF(ISNA(_xlfn.XLOOKUP(TRIM($A2956),MASTER_Workers!$B$2:$B$474,MASTER_Workers!$B$2:$B$474)),"Master Missing","OK"))</f>
        <v/>
      </c>
      <c r="E2956" s="146" t="str">
        <f>IF(A2956="","",IF(COUNTIF(Month_Engine!B:B,TRIM(J2956))&gt;0,"OK","Missing"))</f>
        <v/>
      </c>
      <c r="F2956" s="146" t="str">
        <f t="shared" si="283"/>
        <v/>
      </c>
      <c r="G2956" s="146" t="str">
        <f t="shared" ref="G2956:G3019" si="284">IF(A2956="","",L2956+O2956+P2956+R2956+IF(OR(LEFT(TRIM(J2956),9)="SK1WK0101",ISNUMBER(SEARCH("Staff",S2956))),N2956,0))</f>
        <v/>
      </c>
      <c r="H2956" s="150" t="str">
        <f t="shared" si="279"/>
        <v/>
      </c>
      <c r="I2956" s="432"/>
      <c r="S2956" s="146" t="str">
        <f t="shared" si="280"/>
        <v/>
      </c>
    </row>
    <row r="2957" spans="1:19" x14ac:dyDescent="0.45">
      <c r="A2957" s="144" t="str">
        <f t="shared" si="281"/>
        <v/>
      </c>
      <c r="B2957" s="143" t="str">
        <f t="shared" si="282"/>
        <v/>
      </c>
      <c r="C2957" s="143" t="str">
        <f>IF(A2957="","",IF(COUNTIF($B$2:B2956,B2957)&gt;0,"⚠ DUPLICATE","OK"))</f>
        <v/>
      </c>
      <c r="D2957" s="146" t="str">
        <f>IF($A2957="","",IF(ISNA(_xlfn.XLOOKUP(TRIM($A2957),MASTER_Workers!$B$2:$B$474,MASTER_Workers!$B$2:$B$474)),"Master Missing","OK"))</f>
        <v/>
      </c>
      <c r="E2957" s="146" t="str">
        <f>IF(A2957="","",IF(COUNTIF(Month_Engine!B:B,TRIM(J2957))&gt;0,"OK","Missing"))</f>
        <v/>
      </c>
      <c r="F2957" s="146" t="str">
        <f t="shared" si="283"/>
        <v/>
      </c>
      <c r="G2957" s="146" t="str">
        <f t="shared" si="284"/>
        <v/>
      </c>
      <c r="H2957" s="150" t="str">
        <f t="shared" si="279"/>
        <v/>
      </c>
      <c r="I2957" s="432"/>
      <c r="S2957" s="146" t="str">
        <f t="shared" si="280"/>
        <v/>
      </c>
    </row>
    <row r="2958" spans="1:19" x14ac:dyDescent="0.45">
      <c r="A2958" s="144" t="str">
        <f t="shared" si="281"/>
        <v/>
      </c>
      <c r="B2958" s="143" t="str">
        <f t="shared" si="282"/>
        <v/>
      </c>
      <c r="C2958" s="143" t="str">
        <f>IF(A2958="","",IF(COUNTIF($B$2:B2957,B2958)&gt;0,"⚠ DUPLICATE","OK"))</f>
        <v/>
      </c>
      <c r="D2958" s="146" t="str">
        <f>IF($A2958="","",IF(ISNA(_xlfn.XLOOKUP(TRIM($A2958),MASTER_Workers!$B$2:$B$474,MASTER_Workers!$B$2:$B$474)),"Master Missing","OK"))</f>
        <v/>
      </c>
      <c r="E2958" s="146" t="str">
        <f>IF(A2958="","",IF(COUNTIF(Month_Engine!B:B,TRIM(J2958))&gt;0,"OK","Missing"))</f>
        <v/>
      </c>
      <c r="F2958" s="146" t="str">
        <f t="shared" si="283"/>
        <v/>
      </c>
      <c r="G2958" s="146" t="str">
        <f t="shared" si="284"/>
        <v/>
      </c>
      <c r="H2958" s="150" t="str">
        <f t="shared" si="279"/>
        <v/>
      </c>
      <c r="I2958" s="432"/>
      <c r="S2958" s="146" t="str">
        <f t="shared" si="280"/>
        <v/>
      </c>
    </row>
    <row r="2959" spans="1:19" x14ac:dyDescent="0.45">
      <c r="A2959" s="144" t="str">
        <f t="shared" si="281"/>
        <v/>
      </c>
      <c r="B2959" s="143" t="str">
        <f t="shared" si="282"/>
        <v/>
      </c>
      <c r="C2959" s="143" t="str">
        <f>IF(A2959="","",IF(COUNTIF($B$2:B2958,B2959)&gt;0,"⚠ DUPLICATE","OK"))</f>
        <v/>
      </c>
      <c r="D2959" s="146" t="str">
        <f>IF($A2959="","",IF(ISNA(_xlfn.XLOOKUP(TRIM($A2959),MASTER_Workers!$B$2:$B$474,MASTER_Workers!$B$2:$B$474)),"Master Missing","OK"))</f>
        <v/>
      </c>
      <c r="E2959" s="146" t="str">
        <f>IF(A2959="","",IF(COUNTIF(Month_Engine!B:B,TRIM(J2959))&gt;0,"OK","Missing"))</f>
        <v/>
      </c>
      <c r="F2959" s="146" t="str">
        <f t="shared" si="283"/>
        <v/>
      </c>
      <c r="G2959" s="146" t="str">
        <f t="shared" si="284"/>
        <v/>
      </c>
      <c r="H2959" s="150" t="str">
        <f t="shared" si="279"/>
        <v/>
      </c>
      <c r="I2959" s="432"/>
      <c r="S2959" s="146" t="str">
        <f t="shared" si="280"/>
        <v/>
      </c>
    </row>
    <row r="2960" spans="1:19" x14ac:dyDescent="0.45">
      <c r="A2960" s="144" t="str">
        <f t="shared" si="281"/>
        <v/>
      </c>
      <c r="B2960" s="143" t="str">
        <f t="shared" si="282"/>
        <v/>
      </c>
      <c r="C2960" s="143" t="str">
        <f>IF(A2960="","",IF(COUNTIF($B$2:B2959,B2960)&gt;0,"⚠ DUPLICATE","OK"))</f>
        <v/>
      </c>
      <c r="D2960" s="146" t="str">
        <f>IF($A2960="","",IF(ISNA(_xlfn.XLOOKUP(TRIM($A2960),MASTER_Workers!$B$2:$B$474,MASTER_Workers!$B$2:$B$474)),"Master Missing","OK"))</f>
        <v/>
      </c>
      <c r="E2960" s="146" t="str">
        <f>IF(A2960="","",IF(COUNTIF(Month_Engine!B:B,TRIM(J2960))&gt;0,"OK","Missing"))</f>
        <v/>
      </c>
      <c r="F2960" s="146" t="str">
        <f t="shared" si="283"/>
        <v/>
      </c>
      <c r="G2960" s="146" t="str">
        <f t="shared" si="284"/>
        <v/>
      </c>
      <c r="H2960" s="150" t="str">
        <f t="shared" si="279"/>
        <v/>
      </c>
      <c r="I2960" s="432"/>
      <c r="S2960" s="146" t="str">
        <f t="shared" si="280"/>
        <v/>
      </c>
    </row>
    <row r="2961" spans="1:19" x14ac:dyDescent="0.45">
      <c r="A2961" s="144" t="str">
        <f t="shared" si="281"/>
        <v/>
      </c>
      <c r="B2961" s="143" t="str">
        <f t="shared" si="282"/>
        <v/>
      </c>
      <c r="C2961" s="143" t="str">
        <f>IF(A2961="","",IF(COUNTIF($B$2:B2960,B2961)&gt;0,"⚠ DUPLICATE","OK"))</f>
        <v/>
      </c>
      <c r="D2961" s="146" t="str">
        <f>IF($A2961="","",IF(ISNA(_xlfn.XLOOKUP(TRIM($A2961),MASTER_Workers!$B$2:$B$474,MASTER_Workers!$B$2:$B$474)),"Master Missing","OK"))</f>
        <v/>
      </c>
      <c r="E2961" s="146" t="str">
        <f>IF(A2961="","",IF(COUNTIF(Month_Engine!B:B,TRIM(J2961))&gt;0,"OK","Missing"))</f>
        <v/>
      </c>
      <c r="F2961" s="146" t="str">
        <f t="shared" si="283"/>
        <v/>
      </c>
      <c r="G2961" s="146" t="str">
        <f t="shared" si="284"/>
        <v/>
      </c>
      <c r="H2961" s="150" t="str">
        <f t="shared" si="279"/>
        <v/>
      </c>
      <c r="I2961" s="432"/>
      <c r="S2961" s="146" t="str">
        <f t="shared" si="280"/>
        <v/>
      </c>
    </row>
    <row r="2962" spans="1:19" x14ac:dyDescent="0.45">
      <c r="A2962" s="144" t="str">
        <f t="shared" si="281"/>
        <v/>
      </c>
      <c r="B2962" s="143" t="str">
        <f t="shared" si="282"/>
        <v/>
      </c>
      <c r="C2962" s="143" t="str">
        <f>IF(A2962="","",IF(COUNTIF($B$2:B2961,B2962)&gt;0,"⚠ DUPLICATE","OK"))</f>
        <v/>
      </c>
      <c r="D2962" s="146" t="str">
        <f>IF($A2962="","",IF(ISNA(_xlfn.XLOOKUP(TRIM($A2962),MASTER_Workers!$B$2:$B$474,MASTER_Workers!$B$2:$B$474)),"Master Missing","OK"))</f>
        <v/>
      </c>
      <c r="E2962" s="146" t="str">
        <f>IF(A2962="","",IF(COUNTIF(Month_Engine!B:B,TRIM(J2962))&gt;0,"OK","Missing"))</f>
        <v/>
      </c>
      <c r="F2962" s="146" t="str">
        <f t="shared" si="283"/>
        <v/>
      </c>
      <c r="G2962" s="146" t="str">
        <f t="shared" si="284"/>
        <v/>
      </c>
      <c r="H2962" s="150" t="str">
        <f t="shared" si="279"/>
        <v/>
      </c>
      <c r="I2962" s="432"/>
      <c r="S2962" s="146" t="str">
        <f t="shared" si="280"/>
        <v/>
      </c>
    </row>
    <row r="2963" spans="1:19" x14ac:dyDescent="0.45">
      <c r="A2963" s="144" t="str">
        <f t="shared" si="281"/>
        <v/>
      </c>
      <c r="B2963" s="143" t="str">
        <f t="shared" si="282"/>
        <v/>
      </c>
      <c r="C2963" s="143" t="str">
        <f>IF(A2963="","",IF(COUNTIF($B$2:B2962,B2963)&gt;0,"⚠ DUPLICATE","OK"))</f>
        <v/>
      </c>
      <c r="D2963" s="146" t="str">
        <f>IF($A2963="","",IF(ISNA(_xlfn.XLOOKUP(TRIM($A2963),MASTER_Workers!$B$2:$B$474,MASTER_Workers!$B$2:$B$474)),"Master Missing","OK"))</f>
        <v/>
      </c>
      <c r="E2963" s="146" t="str">
        <f>IF(A2963="","",IF(COUNTIF(Month_Engine!B:B,TRIM(J2963))&gt;0,"OK","Missing"))</f>
        <v/>
      </c>
      <c r="F2963" s="146" t="str">
        <f t="shared" si="283"/>
        <v/>
      </c>
      <c r="G2963" s="146" t="str">
        <f t="shared" si="284"/>
        <v/>
      </c>
      <c r="H2963" s="150" t="str">
        <f t="shared" si="279"/>
        <v/>
      </c>
      <c r="I2963" s="432"/>
      <c r="S2963" s="146" t="str">
        <f t="shared" si="280"/>
        <v/>
      </c>
    </row>
    <row r="2964" spans="1:19" x14ac:dyDescent="0.45">
      <c r="A2964" s="144" t="str">
        <f t="shared" si="281"/>
        <v/>
      </c>
      <c r="B2964" s="143" t="str">
        <f t="shared" si="282"/>
        <v/>
      </c>
      <c r="C2964" s="143" t="str">
        <f>IF(A2964="","",IF(COUNTIF($B$2:B2963,B2964)&gt;0,"⚠ DUPLICATE","OK"))</f>
        <v/>
      </c>
      <c r="D2964" s="146" t="str">
        <f>IF($A2964="","",IF(ISNA(_xlfn.XLOOKUP(TRIM($A2964),MASTER_Workers!$B$2:$B$474,MASTER_Workers!$B$2:$B$474)),"Master Missing","OK"))</f>
        <v/>
      </c>
      <c r="E2964" s="146" t="str">
        <f>IF(A2964="","",IF(COUNTIF(Month_Engine!B:B,TRIM(J2964))&gt;0,"OK","Missing"))</f>
        <v/>
      </c>
      <c r="F2964" s="146" t="str">
        <f t="shared" si="283"/>
        <v/>
      </c>
      <c r="G2964" s="146" t="str">
        <f t="shared" si="284"/>
        <v/>
      </c>
      <c r="H2964" s="150" t="str">
        <f t="shared" si="279"/>
        <v/>
      </c>
      <c r="I2964" s="432"/>
      <c r="S2964" s="146" t="str">
        <f t="shared" si="280"/>
        <v/>
      </c>
    </row>
    <row r="2965" spans="1:19" x14ac:dyDescent="0.45">
      <c r="A2965" s="144" t="str">
        <f t="shared" si="281"/>
        <v/>
      </c>
      <c r="B2965" s="143" t="str">
        <f t="shared" si="282"/>
        <v/>
      </c>
      <c r="C2965" s="143" t="str">
        <f>IF(A2965="","",IF(COUNTIF($B$2:B2964,B2965)&gt;0,"⚠ DUPLICATE","OK"))</f>
        <v/>
      </c>
      <c r="D2965" s="146" t="str">
        <f>IF($A2965="","",IF(ISNA(_xlfn.XLOOKUP(TRIM($A2965),MASTER_Workers!$B$2:$B$474,MASTER_Workers!$B$2:$B$474)),"Master Missing","OK"))</f>
        <v/>
      </c>
      <c r="E2965" s="146" t="str">
        <f>IF(A2965="","",IF(COUNTIF(Month_Engine!B:B,TRIM(J2965))&gt;0,"OK","Missing"))</f>
        <v/>
      </c>
      <c r="F2965" s="146" t="str">
        <f t="shared" si="283"/>
        <v/>
      </c>
      <c r="G2965" s="146" t="str">
        <f t="shared" si="284"/>
        <v/>
      </c>
      <c r="H2965" s="150" t="str">
        <f t="shared" si="279"/>
        <v/>
      </c>
      <c r="I2965" s="432"/>
      <c r="S2965" s="146" t="str">
        <f t="shared" si="280"/>
        <v/>
      </c>
    </row>
    <row r="2966" spans="1:19" x14ac:dyDescent="0.45">
      <c r="A2966" s="144" t="str">
        <f t="shared" si="281"/>
        <v/>
      </c>
      <c r="B2966" s="143" t="str">
        <f t="shared" si="282"/>
        <v/>
      </c>
      <c r="C2966" s="143" t="str">
        <f>IF(A2966="","",IF(COUNTIF($B$2:B2965,B2966)&gt;0,"⚠ DUPLICATE","OK"))</f>
        <v/>
      </c>
      <c r="D2966" s="146" t="str">
        <f>IF($A2966="","",IF(ISNA(_xlfn.XLOOKUP(TRIM($A2966),MASTER_Workers!$B$2:$B$474,MASTER_Workers!$B$2:$B$474)),"Master Missing","OK"))</f>
        <v/>
      </c>
      <c r="E2966" s="146" t="str">
        <f>IF(A2966="","",IF(COUNTIF(Month_Engine!B:B,TRIM(J2966))&gt;0,"OK","Missing"))</f>
        <v/>
      </c>
      <c r="F2966" s="146" t="str">
        <f t="shared" si="283"/>
        <v/>
      </c>
      <c r="G2966" s="146" t="str">
        <f t="shared" si="284"/>
        <v/>
      </c>
      <c r="H2966" s="150" t="str">
        <f t="shared" si="279"/>
        <v/>
      </c>
      <c r="I2966" s="432"/>
      <c r="S2966" s="146" t="str">
        <f t="shared" si="280"/>
        <v/>
      </c>
    </row>
    <row r="2967" spans="1:19" x14ac:dyDescent="0.45">
      <c r="A2967" s="144" t="str">
        <f t="shared" si="281"/>
        <v/>
      </c>
      <c r="B2967" s="143" t="str">
        <f t="shared" si="282"/>
        <v/>
      </c>
      <c r="C2967" s="143" t="str">
        <f>IF(A2967="","",IF(COUNTIF($B$2:B2966,B2967)&gt;0,"⚠ DUPLICATE","OK"))</f>
        <v/>
      </c>
      <c r="D2967" s="146" t="str">
        <f>IF($A2967="","",IF(ISNA(_xlfn.XLOOKUP(TRIM($A2967),MASTER_Workers!$B$2:$B$474,MASTER_Workers!$B$2:$B$474)),"Master Missing","OK"))</f>
        <v/>
      </c>
      <c r="E2967" s="146" t="str">
        <f>IF(A2967="","",IF(COUNTIF(Month_Engine!B:B,TRIM(J2967))&gt;0,"OK","Missing"))</f>
        <v/>
      </c>
      <c r="F2967" s="146" t="str">
        <f t="shared" si="283"/>
        <v/>
      </c>
      <c r="G2967" s="146" t="str">
        <f t="shared" si="284"/>
        <v/>
      </c>
      <c r="H2967" s="150" t="str">
        <f t="shared" si="279"/>
        <v/>
      </c>
      <c r="I2967" s="432"/>
      <c r="S2967" s="146" t="str">
        <f t="shared" si="280"/>
        <v/>
      </c>
    </row>
    <row r="2968" spans="1:19" x14ac:dyDescent="0.45">
      <c r="A2968" s="144" t="str">
        <f t="shared" si="281"/>
        <v/>
      </c>
      <c r="B2968" s="143" t="str">
        <f t="shared" si="282"/>
        <v/>
      </c>
      <c r="C2968" s="143" t="str">
        <f>IF(A2968="","",IF(COUNTIF($B$2:B2967,B2968)&gt;0,"⚠ DUPLICATE","OK"))</f>
        <v/>
      </c>
      <c r="D2968" s="146" t="str">
        <f>IF($A2968="","",IF(ISNA(_xlfn.XLOOKUP(TRIM($A2968),MASTER_Workers!$B$2:$B$474,MASTER_Workers!$B$2:$B$474)),"Master Missing","OK"))</f>
        <v/>
      </c>
      <c r="E2968" s="146" t="str">
        <f>IF(A2968="","",IF(COUNTIF(Month_Engine!B:B,TRIM(J2968))&gt;0,"OK","Missing"))</f>
        <v/>
      </c>
      <c r="F2968" s="146" t="str">
        <f t="shared" si="283"/>
        <v/>
      </c>
      <c r="G2968" s="146" t="str">
        <f t="shared" si="284"/>
        <v/>
      </c>
      <c r="H2968" s="150" t="str">
        <f t="shared" si="279"/>
        <v/>
      </c>
      <c r="I2968" s="432"/>
      <c r="S2968" s="146" t="str">
        <f t="shared" si="280"/>
        <v/>
      </c>
    </row>
    <row r="2969" spans="1:19" x14ac:dyDescent="0.45">
      <c r="A2969" s="144" t="str">
        <f t="shared" si="281"/>
        <v/>
      </c>
      <c r="B2969" s="143" t="str">
        <f t="shared" si="282"/>
        <v/>
      </c>
      <c r="C2969" s="143" t="str">
        <f>IF(A2969="","",IF(COUNTIF($B$2:B2968,B2969)&gt;0,"⚠ DUPLICATE","OK"))</f>
        <v/>
      </c>
      <c r="D2969" s="146" t="str">
        <f>IF($A2969="","",IF(ISNA(_xlfn.XLOOKUP(TRIM($A2969),MASTER_Workers!$B$2:$B$474,MASTER_Workers!$B$2:$B$474)),"Master Missing","OK"))</f>
        <v/>
      </c>
      <c r="E2969" s="146" t="str">
        <f>IF(A2969="","",IF(COUNTIF(Month_Engine!B:B,TRIM(J2969))&gt;0,"OK","Missing"))</f>
        <v/>
      </c>
      <c r="F2969" s="146" t="str">
        <f t="shared" si="283"/>
        <v/>
      </c>
      <c r="G2969" s="146" t="str">
        <f t="shared" si="284"/>
        <v/>
      </c>
      <c r="H2969" s="150" t="str">
        <f t="shared" si="279"/>
        <v/>
      </c>
      <c r="I2969" s="432"/>
      <c r="S2969" s="146" t="str">
        <f t="shared" si="280"/>
        <v/>
      </c>
    </row>
    <row r="2970" spans="1:19" x14ac:dyDescent="0.45">
      <c r="A2970" s="144" t="str">
        <f t="shared" si="281"/>
        <v/>
      </c>
      <c r="B2970" s="143" t="str">
        <f t="shared" si="282"/>
        <v/>
      </c>
      <c r="C2970" s="143" t="str">
        <f>IF(A2970="","",IF(COUNTIF($B$2:B2969,B2970)&gt;0,"⚠ DUPLICATE","OK"))</f>
        <v/>
      </c>
      <c r="D2970" s="146" t="str">
        <f>IF($A2970="","",IF(ISNA(_xlfn.XLOOKUP(TRIM($A2970),MASTER_Workers!$B$2:$B$474,MASTER_Workers!$B$2:$B$474)),"Master Missing","OK"))</f>
        <v/>
      </c>
      <c r="E2970" s="146" t="str">
        <f>IF(A2970="","",IF(COUNTIF(Month_Engine!B:B,TRIM(J2970))&gt;0,"OK","Missing"))</f>
        <v/>
      </c>
      <c r="F2970" s="146" t="str">
        <f t="shared" si="283"/>
        <v/>
      </c>
      <c r="G2970" s="146" t="str">
        <f t="shared" si="284"/>
        <v/>
      </c>
      <c r="H2970" s="150" t="str">
        <f t="shared" si="279"/>
        <v/>
      </c>
      <c r="I2970" s="432"/>
      <c r="S2970" s="146" t="str">
        <f t="shared" si="280"/>
        <v/>
      </c>
    </row>
    <row r="2971" spans="1:19" x14ac:dyDescent="0.45">
      <c r="A2971" s="144" t="str">
        <f t="shared" si="281"/>
        <v/>
      </c>
      <c r="B2971" s="143" t="str">
        <f t="shared" si="282"/>
        <v/>
      </c>
      <c r="C2971" s="143" t="str">
        <f>IF(A2971="","",IF(COUNTIF($B$2:B2970,B2971)&gt;0,"⚠ DUPLICATE","OK"))</f>
        <v/>
      </c>
      <c r="D2971" s="146" t="str">
        <f>IF($A2971="","",IF(ISNA(_xlfn.XLOOKUP(TRIM($A2971),MASTER_Workers!$B$2:$B$474,MASTER_Workers!$B$2:$B$474)),"Master Missing","OK"))</f>
        <v/>
      </c>
      <c r="E2971" s="146" t="str">
        <f>IF(A2971="","",IF(COUNTIF(Month_Engine!B:B,TRIM(J2971))&gt;0,"OK","Missing"))</f>
        <v/>
      </c>
      <c r="F2971" s="146" t="str">
        <f t="shared" si="283"/>
        <v/>
      </c>
      <c r="G2971" s="146" t="str">
        <f t="shared" si="284"/>
        <v/>
      </c>
      <c r="H2971" s="150" t="str">
        <f t="shared" si="279"/>
        <v/>
      </c>
      <c r="I2971" s="432"/>
      <c r="S2971" s="146" t="str">
        <f t="shared" si="280"/>
        <v/>
      </c>
    </row>
    <row r="2972" spans="1:19" x14ac:dyDescent="0.45">
      <c r="A2972" s="144" t="str">
        <f t="shared" si="281"/>
        <v/>
      </c>
      <c r="B2972" s="143" t="str">
        <f t="shared" si="282"/>
        <v/>
      </c>
      <c r="C2972" s="143" t="str">
        <f>IF(A2972="","",IF(COUNTIF($B$2:B2971,B2972)&gt;0,"⚠ DUPLICATE","OK"))</f>
        <v/>
      </c>
      <c r="D2972" s="146" t="str">
        <f>IF($A2972="","",IF(ISNA(_xlfn.XLOOKUP(TRIM($A2972),MASTER_Workers!$B$2:$B$474,MASTER_Workers!$B$2:$B$474)),"Master Missing","OK"))</f>
        <v/>
      </c>
      <c r="E2972" s="146" t="str">
        <f>IF(A2972="","",IF(COUNTIF(Month_Engine!B:B,TRIM(J2972))&gt;0,"OK","Missing"))</f>
        <v/>
      </c>
      <c r="F2972" s="146" t="str">
        <f t="shared" si="283"/>
        <v/>
      </c>
      <c r="G2972" s="146" t="str">
        <f t="shared" si="284"/>
        <v/>
      </c>
      <c r="H2972" s="150" t="str">
        <f t="shared" si="279"/>
        <v/>
      </c>
      <c r="I2972" s="432"/>
      <c r="S2972" s="146" t="str">
        <f t="shared" si="280"/>
        <v/>
      </c>
    </row>
    <row r="2973" spans="1:19" x14ac:dyDescent="0.45">
      <c r="A2973" s="144" t="str">
        <f t="shared" si="281"/>
        <v/>
      </c>
      <c r="B2973" s="143" t="str">
        <f t="shared" si="282"/>
        <v/>
      </c>
      <c r="C2973" s="143" t="str">
        <f>IF(A2973="","",IF(COUNTIF($B$2:B2972,B2973)&gt;0,"⚠ DUPLICATE","OK"))</f>
        <v/>
      </c>
      <c r="D2973" s="146" t="str">
        <f>IF($A2973="","",IF(ISNA(_xlfn.XLOOKUP(TRIM($A2973),MASTER_Workers!$B$2:$B$474,MASTER_Workers!$B$2:$B$474)),"Master Missing","OK"))</f>
        <v/>
      </c>
      <c r="E2973" s="146" t="str">
        <f>IF(A2973="","",IF(COUNTIF(Month_Engine!B:B,TRIM(J2973))&gt;0,"OK","Missing"))</f>
        <v/>
      </c>
      <c r="F2973" s="146" t="str">
        <f t="shared" si="283"/>
        <v/>
      </c>
      <c r="G2973" s="146" t="str">
        <f t="shared" si="284"/>
        <v/>
      </c>
      <c r="H2973" s="150" t="str">
        <f t="shared" si="279"/>
        <v/>
      </c>
      <c r="I2973" s="432"/>
      <c r="S2973" s="146" t="str">
        <f t="shared" si="280"/>
        <v/>
      </c>
    </row>
    <row r="2974" spans="1:19" x14ac:dyDescent="0.45">
      <c r="A2974" s="144" t="str">
        <f t="shared" si="281"/>
        <v/>
      </c>
      <c r="B2974" s="143" t="str">
        <f t="shared" si="282"/>
        <v/>
      </c>
      <c r="C2974" s="143" t="str">
        <f>IF(A2974="","",IF(COUNTIF($B$2:B2973,B2974)&gt;0,"⚠ DUPLICATE","OK"))</f>
        <v/>
      </c>
      <c r="D2974" s="146" t="str">
        <f>IF($A2974="","",IF(ISNA(_xlfn.XLOOKUP(TRIM($A2974),MASTER_Workers!$B$2:$B$474,MASTER_Workers!$B$2:$B$474)),"Master Missing","OK"))</f>
        <v/>
      </c>
      <c r="E2974" s="146" t="str">
        <f>IF(A2974="","",IF(COUNTIF(Month_Engine!B:B,TRIM(J2974))&gt;0,"OK","Missing"))</f>
        <v/>
      </c>
      <c r="F2974" s="146" t="str">
        <f t="shared" si="283"/>
        <v/>
      </c>
      <c r="G2974" s="146" t="str">
        <f t="shared" si="284"/>
        <v/>
      </c>
      <c r="H2974" s="150" t="str">
        <f t="shared" si="279"/>
        <v/>
      </c>
      <c r="I2974" s="432"/>
      <c r="S2974" s="146" t="str">
        <f t="shared" si="280"/>
        <v/>
      </c>
    </row>
    <row r="2975" spans="1:19" x14ac:dyDescent="0.45">
      <c r="A2975" s="144" t="str">
        <f t="shared" si="281"/>
        <v/>
      </c>
      <c r="B2975" s="143" t="str">
        <f t="shared" si="282"/>
        <v/>
      </c>
      <c r="C2975" s="143" t="str">
        <f>IF(A2975="","",IF(COUNTIF($B$2:B2974,B2975)&gt;0,"⚠ DUPLICATE","OK"))</f>
        <v/>
      </c>
      <c r="D2975" s="146" t="str">
        <f>IF($A2975="","",IF(ISNA(_xlfn.XLOOKUP(TRIM($A2975),MASTER_Workers!$B$2:$B$474,MASTER_Workers!$B$2:$B$474)),"Master Missing","OK"))</f>
        <v/>
      </c>
      <c r="E2975" s="146" t="str">
        <f>IF(A2975="","",IF(COUNTIF(Month_Engine!B:B,TRIM(J2975))&gt;0,"OK","Missing"))</f>
        <v/>
      </c>
      <c r="F2975" s="146" t="str">
        <f t="shared" si="283"/>
        <v/>
      </c>
      <c r="G2975" s="146" t="str">
        <f t="shared" si="284"/>
        <v/>
      </c>
      <c r="H2975" s="150" t="str">
        <f t="shared" si="279"/>
        <v/>
      </c>
      <c r="I2975" s="432"/>
      <c r="S2975" s="146" t="str">
        <f t="shared" si="280"/>
        <v/>
      </c>
    </row>
    <row r="2976" spans="1:19" x14ac:dyDescent="0.45">
      <c r="A2976" s="144" t="str">
        <f t="shared" si="281"/>
        <v/>
      </c>
      <c r="B2976" s="143" t="str">
        <f t="shared" si="282"/>
        <v/>
      </c>
      <c r="C2976" s="143" t="str">
        <f>IF(A2976="","",IF(COUNTIF($B$2:B2975,B2976)&gt;0,"⚠ DUPLICATE","OK"))</f>
        <v/>
      </c>
      <c r="D2976" s="146" t="str">
        <f>IF($A2976="","",IF(ISNA(_xlfn.XLOOKUP(TRIM($A2976),MASTER_Workers!$B$2:$B$474,MASTER_Workers!$B$2:$B$474)),"Master Missing","OK"))</f>
        <v/>
      </c>
      <c r="E2976" s="146" t="str">
        <f>IF(A2976="","",IF(COUNTIF(Month_Engine!B:B,TRIM(J2976))&gt;0,"OK","Missing"))</f>
        <v/>
      </c>
      <c r="F2976" s="146" t="str">
        <f t="shared" si="283"/>
        <v/>
      </c>
      <c r="G2976" s="146" t="str">
        <f t="shared" si="284"/>
        <v/>
      </c>
      <c r="H2976" s="150" t="str">
        <f t="shared" si="279"/>
        <v/>
      </c>
      <c r="I2976" s="432"/>
      <c r="S2976" s="146" t="str">
        <f t="shared" si="280"/>
        <v/>
      </c>
    </row>
    <row r="2977" spans="1:19" x14ac:dyDescent="0.45">
      <c r="A2977" s="144" t="str">
        <f t="shared" si="281"/>
        <v/>
      </c>
      <c r="B2977" s="143" t="str">
        <f t="shared" si="282"/>
        <v/>
      </c>
      <c r="C2977" s="143" t="str">
        <f>IF(A2977="","",IF(COUNTIF($B$2:B2976,B2977)&gt;0,"⚠ DUPLICATE","OK"))</f>
        <v/>
      </c>
      <c r="D2977" s="146" t="str">
        <f>IF($A2977="","",IF(ISNA(_xlfn.XLOOKUP(TRIM($A2977),MASTER_Workers!$B$2:$B$474,MASTER_Workers!$B$2:$B$474)),"Master Missing","OK"))</f>
        <v/>
      </c>
      <c r="E2977" s="146" t="str">
        <f>IF(A2977="","",IF(COUNTIF(Month_Engine!B:B,TRIM(J2977))&gt;0,"OK","Missing"))</f>
        <v/>
      </c>
      <c r="F2977" s="146" t="str">
        <f t="shared" si="283"/>
        <v/>
      </c>
      <c r="G2977" s="146" t="str">
        <f t="shared" si="284"/>
        <v/>
      </c>
      <c r="H2977" s="150" t="str">
        <f t="shared" si="279"/>
        <v/>
      </c>
      <c r="I2977" s="432"/>
      <c r="S2977" s="146" t="str">
        <f t="shared" si="280"/>
        <v/>
      </c>
    </row>
    <row r="2978" spans="1:19" x14ac:dyDescent="0.45">
      <c r="A2978" s="144" t="str">
        <f t="shared" si="281"/>
        <v/>
      </c>
      <c r="B2978" s="143" t="str">
        <f t="shared" si="282"/>
        <v/>
      </c>
      <c r="C2978" s="143" t="str">
        <f>IF(A2978="","",IF(COUNTIF($B$2:B2977,B2978)&gt;0,"⚠ DUPLICATE","OK"))</f>
        <v/>
      </c>
      <c r="D2978" s="146" t="str">
        <f>IF($A2978="","",IF(ISNA(_xlfn.XLOOKUP(TRIM($A2978),MASTER_Workers!$B$2:$B$474,MASTER_Workers!$B$2:$B$474)),"Master Missing","OK"))</f>
        <v/>
      </c>
      <c r="E2978" s="146" t="str">
        <f>IF(A2978="","",IF(COUNTIF(Month_Engine!B:B,TRIM(J2978))&gt;0,"OK","Missing"))</f>
        <v/>
      </c>
      <c r="F2978" s="146" t="str">
        <f t="shared" si="283"/>
        <v/>
      </c>
      <c r="G2978" s="146" t="str">
        <f t="shared" si="284"/>
        <v/>
      </c>
      <c r="H2978" s="150" t="str">
        <f t="shared" si="279"/>
        <v/>
      </c>
      <c r="I2978" s="432"/>
      <c r="S2978" s="146" t="str">
        <f t="shared" si="280"/>
        <v/>
      </c>
    </row>
    <row r="2979" spans="1:19" x14ac:dyDescent="0.45">
      <c r="A2979" s="144" t="str">
        <f t="shared" si="281"/>
        <v/>
      </c>
      <c r="B2979" s="143" t="str">
        <f t="shared" si="282"/>
        <v/>
      </c>
      <c r="C2979" s="143" t="str">
        <f>IF(A2979="","",IF(COUNTIF($B$2:B2978,B2979)&gt;0,"⚠ DUPLICATE","OK"))</f>
        <v/>
      </c>
      <c r="D2979" s="146" t="str">
        <f>IF($A2979="","",IF(ISNA(_xlfn.XLOOKUP(TRIM($A2979),MASTER_Workers!$B$2:$B$474,MASTER_Workers!$B$2:$B$474)),"Master Missing","OK"))</f>
        <v/>
      </c>
      <c r="E2979" s="146" t="str">
        <f>IF(A2979="","",IF(COUNTIF(Month_Engine!B:B,TRIM(J2979))&gt;0,"OK","Missing"))</f>
        <v/>
      </c>
      <c r="F2979" s="146" t="str">
        <f t="shared" si="283"/>
        <v/>
      </c>
      <c r="G2979" s="146" t="str">
        <f t="shared" si="284"/>
        <v/>
      </c>
      <c r="H2979" s="150" t="str">
        <f t="shared" si="279"/>
        <v/>
      </c>
      <c r="I2979" s="432"/>
      <c r="S2979" s="146" t="str">
        <f t="shared" si="280"/>
        <v/>
      </c>
    </row>
    <row r="2980" spans="1:19" x14ac:dyDescent="0.45">
      <c r="A2980" s="144" t="str">
        <f t="shared" si="281"/>
        <v/>
      </c>
      <c r="B2980" s="143" t="str">
        <f t="shared" si="282"/>
        <v/>
      </c>
      <c r="C2980" s="143" t="str">
        <f>IF(A2980="","",IF(COUNTIF($B$2:B2979,B2980)&gt;0,"⚠ DUPLICATE","OK"))</f>
        <v/>
      </c>
      <c r="D2980" s="146" t="str">
        <f>IF($A2980="","",IF(ISNA(_xlfn.XLOOKUP(TRIM($A2980),MASTER_Workers!$B$2:$B$474,MASTER_Workers!$B$2:$B$474)),"Master Missing","OK"))</f>
        <v/>
      </c>
      <c r="E2980" s="146" t="str">
        <f>IF(A2980="","",IF(COUNTIF(Month_Engine!B:B,TRIM(J2980))&gt;0,"OK","Missing"))</f>
        <v/>
      </c>
      <c r="F2980" s="146" t="str">
        <f t="shared" si="283"/>
        <v/>
      </c>
      <c r="G2980" s="146" t="str">
        <f t="shared" si="284"/>
        <v/>
      </c>
      <c r="H2980" s="150" t="str">
        <f t="shared" si="279"/>
        <v/>
      </c>
      <c r="I2980" s="432"/>
      <c r="S2980" s="146" t="str">
        <f t="shared" si="280"/>
        <v/>
      </c>
    </row>
    <row r="2981" spans="1:19" x14ac:dyDescent="0.45">
      <c r="A2981" s="144" t="str">
        <f t="shared" si="281"/>
        <v/>
      </c>
      <c r="B2981" s="143" t="str">
        <f t="shared" si="282"/>
        <v/>
      </c>
      <c r="C2981" s="143" t="str">
        <f>IF(A2981="","",IF(COUNTIF($B$2:B2980,B2981)&gt;0,"⚠ DUPLICATE","OK"))</f>
        <v/>
      </c>
      <c r="D2981" s="146" t="str">
        <f>IF($A2981="","",IF(ISNA(_xlfn.XLOOKUP(TRIM($A2981),MASTER_Workers!$B$2:$B$474,MASTER_Workers!$B$2:$B$474)),"Master Missing","OK"))</f>
        <v/>
      </c>
      <c r="E2981" s="146" t="str">
        <f>IF(A2981="","",IF(COUNTIF(Month_Engine!B:B,TRIM(J2981))&gt;0,"OK","Missing"))</f>
        <v/>
      </c>
      <c r="F2981" s="146" t="str">
        <f t="shared" si="283"/>
        <v/>
      </c>
      <c r="G2981" s="146" t="str">
        <f t="shared" si="284"/>
        <v/>
      </c>
      <c r="H2981" s="150" t="str">
        <f t="shared" si="279"/>
        <v/>
      </c>
      <c r="I2981" s="432"/>
      <c r="S2981" s="146" t="str">
        <f t="shared" si="280"/>
        <v/>
      </c>
    </row>
    <row r="2982" spans="1:19" x14ac:dyDescent="0.45">
      <c r="A2982" s="144" t="str">
        <f t="shared" si="281"/>
        <v/>
      </c>
      <c r="B2982" s="143" t="str">
        <f t="shared" si="282"/>
        <v/>
      </c>
      <c r="C2982" s="143" t="str">
        <f>IF(A2982="","",IF(COUNTIF($B$2:B2981,B2982)&gt;0,"⚠ DUPLICATE","OK"))</f>
        <v/>
      </c>
      <c r="D2982" s="146" t="str">
        <f>IF($A2982="","",IF(ISNA(_xlfn.XLOOKUP(TRIM($A2982),MASTER_Workers!$B$2:$B$474,MASTER_Workers!$B$2:$B$474)),"Master Missing","OK"))</f>
        <v/>
      </c>
      <c r="E2982" s="146" t="str">
        <f>IF(A2982="","",IF(COUNTIF(Month_Engine!B:B,TRIM(J2982))&gt;0,"OK","Missing"))</f>
        <v/>
      </c>
      <c r="F2982" s="146" t="str">
        <f t="shared" si="283"/>
        <v/>
      </c>
      <c r="G2982" s="146" t="str">
        <f t="shared" si="284"/>
        <v/>
      </c>
      <c r="H2982" s="150" t="str">
        <f t="shared" si="279"/>
        <v/>
      </c>
      <c r="I2982" s="432"/>
      <c r="S2982" s="146" t="str">
        <f t="shared" si="280"/>
        <v/>
      </c>
    </row>
    <row r="2983" spans="1:19" x14ac:dyDescent="0.45">
      <c r="A2983" s="144" t="str">
        <f t="shared" si="281"/>
        <v/>
      </c>
      <c r="B2983" s="143" t="str">
        <f t="shared" si="282"/>
        <v/>
      </c>
      <c r="C2983" s="143" t="str">
        <f>IF(A2983="","",IF(COUNTIF($B$2:B2982,B2983)&gt;0,"⚠ DUPLICATE","OK"))</f>
        <v/>
      </c>
      <c r="D2983" s="146" t="str">
        <f>IF($A2983="","",IF(ISNA(_xlfn.XLOOKUP(TRIM($A2983),MASTER_Workers!$B$2:$B$474,MASTER_Workers!$B$2:$B$474)),"Master Missing","OK"))</f>
        <v/>
      </c>
      <c r="E2983" s="146" t="str">
        <f>IF(A2983="","",IF(COUNTIF(Month_Engine!B:B,TRIM(J2983))&gt;0,"OK","Missing"))</f>
        <v/>
      </c>
      <c r="F2983" s="146" t="str">
        <f t="shared" si="283"/>
        <v/>
      </c>
      <c r="G2983" s="146" t="str">
        <f t="shared" si="284"/>
        <v/>
      </c>
      <c r="H2983" s="150" t="str">
        <f t="shared" si="279"/>
        <v/>
      </c>
      <c r="I2983" s="432"/>
      <c r="S2983" s="146" t="str">
        <f t="shared" si="280"/>
        <v/>
      </c>
    </row>
    <row r="2984" spans="1:19" x14ac:dyDescent="0.45">
      <c r="A2984" s="144" t="str">
        <f t="shared" si="281"/>
        <v/>
      </c>
      <c r="B2984" s="143" t="str">
        <f t="shared" si="282"/>
        <v/>
      </c>
      <c r="C2984" s="143" t="str">
        <f>IF(A2984="","",IF(COUNTIF($B$2:B2983,B2984)&gt;0,"⚠ DUPLICATE","OK"))</f>
        <v/>
      </c>
      <c r="D2984" s="146" t="str">
        <f>IF($A2984="","",IF(ISNA(_xlfn.XLOOKUP(TRIM($A2984),MASTER_Workers!$B$2:$B$474,MASTER_Workers!$B$2:$B$474)),"Master Missing","OK"))</f>
        <v/>
      </c>
      <c r="E2984" s="146" t="str">
        <f>IF(A2984="","",IF(COUNTIF(Month_Engine!B:B,TRIM(J2984))&gt;0,"OK","Missing"))</f>
        <v/>
      </c>
      <c r="F2984" s="146" t="str">
        <f t="shared" si="283"/>
        <v/>
      </c>
      <c r="G2984" s="146" t="str">
        <f t="shared" si="284"/>
        <v/>
      </c>
      <c r="H2984" s="150" t="str">
        <f t="shared" si="279"/>
        <v/>
      </c>
      <c r="I2984" s="432"/>
      <c r="S2984" s="146" t="str">
        <f t="shared" si="280"/>
        <v/>
      </c>
    </row>
    <row r="2985" spans="1:19" x14ac:dyDescent="0.45">
      <c r="A2985" s="144" t="str">
        <f t="shared" si="281"/>
        <v/>
      </c>
      <c r="B2985" s="143" t="str">
        <f t="shared" si="282"/>
        <v/>
      </c>
      <c r="C2985" s="143" t="str">
        <f>IF(A2985="","",IF(COUNTIF($B$2:B2984,B2985)&gt;0,"⚠ DUPLICATE","OK"))</f>
        <v/>
      </c>
      <c r="D2985" s="146" t="str">
        <f>IF($A2985="","",IF(ISNA(_xlfn.XLOOKUP(TRIM($A2985),MASTER_Workers!$B$2:$B$474,MASTER_Workers!$B$2:$B$474)),"Master Missing","OK"))</f>
        <v/>
      </c>
      <c r="E2985" s="146" t="str">
        <f>IF(A2985="","",IF(COUNTIF(Month_Engine!B:B,TRIM(J2985))&gt;0,"OK","Missing"))</f>
        <v/>
      </c>
      <c r="F2985" s="146" t="str">
        <f t="shared" si="283"/>
        <v/>
      </c>
      <c r="G2985" s="146" t="str">
        <f t="shared" si="284"/>
        <v/>
      </c>
      <c r="H2985" s="150" t="str">
        <f t="shared" si="279"/>
        <v/>
      </c>
      <c r="I2985" s="432"/>
      <c r="S2985" s="146" t="str">
        <f t="shared" si="280"/>
        <v/>
      </c>
    </row>
    <row r="2986" spans="1:19" x14ac:dyDescent="0.45">
      <c r="A2986" s="144" t="str">
        <f t="shared" si="281"/>
        <v/>
      </c>
      <c r="B2986" s="143" t="str">
        <f t="shared" si="282"/>
        <v/>
      </c>
      <c r="C2986" s="143" t="str">
        <f>IF(A2986="","",IF(COUNTIF($B$2:B2985,B2986)&gt;0,"⚠ DUPLICATE","OK"))</f>
        <v/>
      </c>
      <c r="D2986" s="146" t="str">
        <f>IF($A2986="","",IF(ISNA(_xlfn.XLOOKUP(TRIM($A2986),MASTER_Workers!$B$2:$B$474,MASTER_Workers!$B$2:$B$474)),"Master Missing","OK"))</f>
        <v/>
      </c>
      <c r="E2986" s="146" t="str">
        <f>IF(A2986="","",IF(COUNTIF(Month_Engine!B:B,TRIM(J2986))&gt;0,"OK","Missing"))</f>
        <v/>
      </c>
      <c r="F2986" s="146" t="str">
        <f t="shared" si="283"/>
        <v/>
      </c>
      <c r="G2986" s="146" t="str">
        <f t="shared" si="284"/>
        <v/>
      </c>
      <c r="H2986" s="150" t="str">
        <f t="shared" si="279"/>
        <v/>
      </c>
      <c r="I2986" s="432"/>
      <c r="S2986" s="146" t="str">
        <f t="shared" si="280"/>
        <v/>
      </c>
    </row>
    <row r="2987" spans="1:19" x14ac:dyDescent="0.45">
      <c r="A2987" s="144" t="str">
        <f t="shared" si="281"/>
        <v/>
      </c>
      <c r="B2987" s="143" t="str">
        <f t="shared" si="282"/>
        <v/>
      </c>
      <c r="C2987" s="143" t="str">
        <f>IF(A2987="","",IF(COUNTIF($B$2:B2986,B2987)&gt;0,"⚠ DUPLICATE","OK"))</f>
        <v/>
      </c>
      <c r="D2987" s="146" t="str">
        <f>IF($A2987="","",IF(ISNA(_xlfn.XLOOKUP(TRIM($A2987),MASTER_Workers!$B$2:$B$474,MASTER_Workers!$B$2:$B$474)),"Master Missing","OK"))</f>
        <v/>
      </c>
      <c r="E2987" s="146" t="str">
        <f>IF(A2987="","",IF(COUNTIF(Month_Engine!B:B,TRIM(J2987))&gt;0,"OK","Missing"))</f>
        <v/>
      </c>
      <c r="F2987" s="146" t="str">
        <f t="shared" si="283"/>
        <v/>
      </c>
      <c r="G2987" s="146" t="str">
        <f t="shared" si="284"/>
        <v/>
      </c>
      <c r="H2987" s="150" t="str">
        <f t="shared" si="279"/>
        <v/>
      </c>
      <c r="I2987" s="432"/>
      <c r="S2987" s="146" t="str">
        <f t="shared" si="280"/>
        <v/>
      </c>
    </row>
    <row r="2988" spans="1:19" x14ac:dyDescent="0.45">
      <c r="A2988" s="144" t="str">
        <f t="shared" si="281"/>
        <v/>
      </c>
      <c r="B2988" s="143" t="str">
        <f t="shared" si="282"/>
        <v/>
      </c>
      <c r="C2988" s="143" t="str">
        <f>IF(A2988="","",IF(COUNTIF($B$2:B2987,B2988)&gt;0,"⚠ DUPLICATE","OK"))</f>
        <v/>
      </c>
      <c r="D2988" s="146" t="str">
        <f>IF($A2988="","",IF(ISNA(_xlfn.XLOOKUP(TRIM($A2988),MASTER_Workers!$B$2:$B$474,MASTER_Workers!$B$2:$B$474)),"Master Missing","OK"))</f>
        <v/>
      </c>
      <c r="E2988" s="146" t="str">
        <f>IF(A2988="","",IF(COUNTIF(Month_Engine!B:B,TRIM(J2988))&gt;0,"OK","Missing"))</f>
        <v/>
      </c>
      <c r="F2988" s="146" t="str">
        <f t="shared" si="283"/>
        <v/>
      </c>
      <c r="G2988" s="146" t="str">
        <f t="shared" si="284"/>
        <v/>
      </c>
      <c r="H2988" s="150" t="str">
        <f t="shared" si="279"/>
        <v/>
      </c>
      <c r="I2988" s="432"/>
      <c r="S2988" s="146" t="str">
        <f t="shared" si="280"/>
        <v/>
      </c>
    </row>
    <row r="2989" spans="1:19" x14ac:dyDescent="0.45">
      <c r="A2989" s="144" t="str">
        <f t="shared" si="281"/>
        <v/>
      </c>
      <c r="B2989" s="143" t="str">
        <f t="shared" si="282"/>
        <v/>
      </c>
      <c r="C2989" s="143" t="str">
        <f>IF(A2989="","",IF(COUNTIF($B$2:B2988,B2989)&gt;0,"⚠ DUPLICATE","OK"))</f>
        <v/>
      </c>
      <c r="D2989" s="146" t="str">
        <f>IF($A2989="","",IF(ISNA(_xlfn.XLOOKUP(TRIM($A2989),MASTER_Workers!$B$2:$B$474,MASTER_Workers!$B$2:$B$474)),"Master Missing","OK"))</f>
        <v/>
      </c>
      <c r="E2989" s="146" t="str">
        <f>IF(A2989="","",IF(COUNTIF(Month_Engine!B:B,TRIM(J2989))&gt;0,"OK","Missing"))</f>
        <v/>
      </c>
      <c r="F2989" s="146" t="str">
        <f t="shared" si="283"/>
        <v/>
      </c>
      <c r="G2989" s="146" t="str">
        <f t="shared" si="284"/>
        <v/>
      </c>
      <c r="H2989" s="150" t="str">
        <f t="shared" si="279"/>
        <v/>
      </c>
      <c r="I2989" s="432"/>
      <c r="S2989" s="146" t="str">
        <f t="shared" si="280"/>
        <v/>
      </c>
    </row>
    <row r="2990" spans="1:19" x14ac:dyDescent="0.45">
      <c r="A2990" s="144" t="str">
        <f t="shared" si="281"/>
        <v/>
      </c>
      <c r="B2990" s="143" t="str">
        <f t="shared" si="282"/>
        <v/>
      </c>
      <c r="C2990" s="143" t="str">
        <f>IF(A2990="","",IF(COUNTIF($B$2:B2989,B2990)&gt;0,"⚠ DUPLICATE","OK"))</f>
        <v/>
      </c>
      <c r="D2990" s="146" t="str">
        <f>IF($A2990="","",IF(ISNA(_xlfn.XLOOKUP(TRIM($A2990),MASTER_Workers!$B$2:$B$474,MASTER_Workers!$B$2:$B$474)),"Master Missing","OK"))</f>
        <v/>
      </c>
      <c r="E2990" s="146" t="str">
        <f>IF(A2990="","",IF(COUNTIF(Month_Engine!B:B,TRIM(J2990))&gt;0,"OK","Missing"))</f>
        <v/>
      </c>
      <c r="F2990" s="146" t="str">
        <f t="shared" si="283"/>
        <v/>
      </c>
      <c r="G2990" s="146" t="str">
        <f t="shared" si="284"/>
        <v/>
      </c>
      <c r="H2990" s="150" t="str">
        <f t="shared" si="279"/>
        <v/>
      </c>
      <c r="I2990" s="432"/>
      <c r="S2990" s="146" t="str">
        <f t="shared" si="280"/>
        <v/>
      </c>
    </row>
    <row r="2991" spans="1:19" x14ac:dyDescent="0.45">
      <c r="A2991" s="144" t="str">
        <f t="shared" si="281"/>
        <v/>
      </c>
      <c r="B2991" s="143" t="str">
        <f t="shared" si="282"/>
        <v/>
      </c>
      <c r="C2991" s="143" t="str">
        <f>IF(A2991="","",IF(COUNTIF($B$2:B2990,B2991)&gt;0,"⚠ DUPLICATE","OK"))</f>
        <v/>
      </c>
      <c r="D2991" s="146" t="str">
        <f>IF($A2991="","",IF(ISNA(_xlfn.XLOOKUP(TRIM($A2991),MASTER_Workers!$B$2:$B$474,MASTER_Workers!$B$2:$B$474)),"Master Missing","OK"))</f>
        <v/>
      </c>
      <c r="E2991" s="146" t="str">
        <f>IF(A2991="","",IF(COUNTIF(Month_Engine!B:B,TRIM(J2991))&gt;0,"OK","Missing"))</f>
        <v/>
      </c>
      <c r="F2991" s="146" t="str">
        <f t="shared" si="283"/>
        <v/>
      </c>
      <c r="G2991" s="146" t="str">
        <f t="shared" si="284"/>
        <v/>
      </c>
      <c r="H2991" s="150" t="str">
        <f t="shared" si="279"/>
        <v/>
      </c>
      <c r="I2991" s="432"/>
      <c r="S2991" s="146" t="str">
        <f t="shared" si="280"/>
        <v/>
      </c>
    </row>
    <row r="2992" spans="1:19" x14ac:dyDescent="0.45">
      <c r="A2992" s="144" t="str">
        <f t="shared" si="281"/>
        <v/>
      </c>
      <c r="B2992" s="143" t="str">
        <f t="shared" si="282"/>
        <v/>
      </c>
      <c r="C2992" s="143" t="str">
        <f>IF(A2992="","",IF(COUNTIF($B$2:B2991,B2992)&gt;0,"⚠ DUPLICATE","OK"))</f>
        <v/>
      </c>
      <c r="D2992" s="146" t="str">
        <f>IF($A2992="","",IF(ISNA(_xlfn.XLOOKUP(TRIM($A2992),MASTER_Workers!$B$2:$B$474,MASTER_Workers!$B$2:$B$474)),"Master Missing","OK"))</f>
        <v/>
      </c>
      <c r="E2992" s="146" t="str">
        <f>IF(A2992="","",IF(COUNTIF(Month_Engine!B:B,TRIM(J2992))&gt;0,"OK","Missing"))</f>
        <v/>
      </c>
      <c r="F2992" s="146" t="str">
        <f t="shared" si="283"/>
        <v/>
      </c>
      <c r="G2992" s="146" t="str">
        <f t="shared" si="284"/>
        <v/>
      </c>
      <c r="H2992" s="150" t="str">
        <f t="shared" si="279"/>
        <v/>
      </c>
      <c r="I2992" s="432"/>
      <c r="S2992" s="146" t="str">
        <f t="shared" si="280"/>
        <v/>
      </c>
    </row>
    <row r="2993" spans="1:19" x14ac:dyDescent="0.45">
      <c r="A2993" s="144" t="str">
        <f t="shared" si="281"/>
        <v/>
      </c>
      <c r="B2993" s="143" t="str">
        <f t="shared" si="282"/>
        <v/>
      </c>
      <c r="C2993" s="143" t="str">
        <f>IF(A2993="","",IF(COUNTIF($B$2:B2992,B2993)&gt;0,"⚠ DUPLICATE","OK"))</f>
        <v/>
      </c>
      <c r="D2993" s="146" t="str">
        <f>IF($A2993="","",IF(ISNA(_xlfn.XLOOKUP(TRIM($A2993),MASTER_Workers!$B$2:$B$474,MASTER_Workers!$B$2:$B$474)),"Master Missing","OK"))</f>
        <v/>
      </c>
      <c r="E2993" s="146" t="str">
        <f>IF(A2993="","",IF(COUNTIF(Month_Engine!B:B,TRIM(J2993))&gt;0,"OK","Missing"))</f>
        <v/>
      </c>
      <c r="F2993" s="146" t="str">
        <f t="shared" si="283"/>
        <v/>
      </c>
      <c r="G2993" s="146" t="str">
        <f t="shared" si="284"/>
        <v/>
      </c>
      <c r="H2993" s="150" t="str">
        <f t="shared" si="279"/>
        <v/>
      </c>
      <c r="I2993" s="432"/>
      <c r="S2993" s="146" t="str">
        <f t="shared" si="280"/>
        <v/>
      </c>
    </row>
    <row r="2994" spans="1:19" x14ac:dyDescent="0.45">
      <c r="A2994" s="144" t="str">
        <f t="shared" si="281"/>
        <v/>
      </c>
      <c r="B2994" s="143" t="str">
        <f t="shared" si="282"/>
        <v/>
      </c>
      <c r="C2994" s="143" t="str">
        <f>IF(A2994="","",IF(COUNTIF($B$2:B2993,B2994)&gt;0,"⚠ DUPLICATE","OK"))</f>
        <v/>
      </c>
      <c r="D2994" s="146" t="str">
        <f>IF($A2994="","",IF(ISNA(_xlfn.XLOOKUP(TRIM($A2994),MASTER_Workers!$B$2:$B$474,MASTER_Workers!$B$2:$B$474)),"Master Missing","OK"))</f>
        <v/>
      </c>
      <c r="E2994" s="146" t="str">
        <f>IF(A2994="","",IF(COUNTIF(Month_Engine!B:B,TRIM(J2994))&gt;0,"OK","Missing"))</f>
        <v/>
      </c>
      <c r="F2994" s="146" t="str">
        <f t="shared" si="283"/>
        <v/>
      </c>
      <c r="G2994" s="146" t="str">
        <f t="shared" si="284"/>
        <v/>
      </c>
      <c r="H2994" s="150" t="str">
        <f t="shared" si="279"/>
        <v/>
      </c>
      <c r="I2994" s="432"/>
      <c r="S2994" s="146" t="str">
        <f t="shared" si="280"/>
        <v/>
      </c>
    </row>
    <row r="2995" spans="1:19" x14ac:dyDescent="0.45">
      <c r="A2995" s="144" t="str">
        <f t="shared" si="281"/>
        <v/>
      </c>
      <c r="B2995" s="143" t="str">
        <f t="shared" si="282"/>
        <v/>
      </c>
      <c r="C2995" s="143" t="str">
        <f>IF(A2995="","",IF(COUNTIF($B$2:B2994,B2995)&gt;0,"⚠ DUPLICATE","OK"))</f>
        <v/>
      </c>
      <c r="D2995" s="146" t="str">
        <f>IF($A2995="","",IF(ISNA(_xlfn.XLOOKUP(TRIM($A2995),MASTER_Workers!$B$2:$B$474,MASTER_Workers!$B$2:$B$474)),"Master Missing","OK"))</f>
        <v/>
      </c>
      <c r="E2995" s="146" t="str">
        <f>IF(A2995="","",IF(COUNTIF(Month_Engine!B:B,TRIM(J2995))&gt;0,"OK","Missing"))</f>
        <v/>
      </c>
      <c r="F2995" s="146" t="str">
        <f t="shared" si="283"/>
        <v/>
      </c>
      <c r="G2995" s="146" t="str">
        <f t="shared" si="284"/>
        <v/>
      </c>
      <c r="H2995" s="150" t="str">
        <f t="shared" si="279"/>
        <v/>
      </c>
      <c r="I2995" s="432"/>
      <c r="S2995" s="146" t="str">
        <f t="shared" si="280"/>
        <v/>
      </c>
    </row>
    <row r="2996" spans="1:19" x14ac:dyDescent="0.45">
      <c r="A2996" s="144" t="str">
        <f t="shared" si="281"/>
        <v/>
      </c>
      <c r="B2996" s="143" t="str">
        <f t="shared" si="282"/>
        <v/>
      </c>
      <c r="C2996" s="143" t="str">
        <f>IF(A2996="","",IF(COUNTIF($B$2:B2995,B2996)&gt;0,"⚠ DUPLICATE","OK"))</f>
        <v/>
      </c>
      <c r="D2996" s="146" t="str">
        <f>IF($A2996="","",IF(ISNA(_xlfn.XLOOKUP(TRIM($A2996),MASTER_Workers!$B$2:$B$474,MASTER_Workers!$B$2:$B$474)),"Master Missing","OK"))</f>
        <v/>
      </c>
      <c r="E2996" s="146" t="str">
        <f>IF(A2996="","",IF(COUNTIF(Month_Engine!B:B,TRIM(J2996))&gt;0,"OK","Missing"))</f>
        <v/>
      </c>
      <c r="F2996" s="146" t="str">
        <f t="shared" si="283"/>
        <v/>
      </c>
      <c r="G2996" s="146" t="str">
        <f t="shared" si="284"/>
        <v/>
      </c>
      <c r="H2996" s="150" t="str">
        <f t="shared" si="279"/>
        <v/>
      </c>
      <c r="I2996" s="432"/>
      <c r="S2996" s="146" t="str">
        <f t="shared" si="280"/>
        <v/>
      </c>
    </row>
    <row r="2997" spans="1:19" x14ac:dyDescent="0.45">
      <c r="A2997" s="144" t="str">
        <f t="shared" si="281"/>
        <v/>
      </c>
      <c r="B2997" s="143" t="str">
        <f t="shared" si="282"/>
        <v/>
      </c>
      <c r="C2997" s="143" t="str">
        <f>IF(A2997="","",IF(COUNTIF($B$2:B2996,B2997)&gt;0,"⚠ DUPLICATE","OK"))</f>
        <v/>
      </c>
      <c r="D2997" s="146" t="str">
        <f>IF($A2997="","",IF(ISNA(_xlfn.XLOOKUP(TRIM($A2997),MASTER_Workers!$B$2:$B$474,MASTER_Workers!$B$2:$B$474)),"Master Missing","OK"))</f>
        <v/>
      </c>
      <c r="E2997" s="146" t="str">
        <f>IF(A2997="","",IF(COUNTIF(Month_Engine!B:B,TRIM(J2997))&gt;0,"OK","Missing"))</f>
        <v/>
      </c>
      <c r="F2997" s="146" t="str">
        <f t="shared" si="283"/>
        <v/>
      </c>
      <c r="G2997" s="146" t="str">
        <f t="shared" si="284"/>
        <v/>
      </c>
      <c r="H2997" s="150" t="str">
        <f t="shared" si="279"/>
        <v/>
      </c>
      <c r="I2997" s="432"/>
      <c r="S2997" s="146" t="str">
        <f t="shared" si="280"/>
        <v/>
      </c>
    </row>
    <row r="2998" spans="1:19" x14ac:dyDescent="0.45">
      <c r="A2998" s="144" t="str">
        <f t="shared" si="281"/>
        <v/>
      </c>
      <c r="B2998" s="143" t="str">
        <f t="shared" si="282"/>
        <v/>
      </c>
      <c r="C2998" s="143" t="str">
        <f>IF(A2998="","",IF(COUNTIF($B$2:B2997,B2998)&gt;0,"⚠ DUPLICATE","OK"))</f>
        <v/>
      </c>
      <c r="D2998" s="146" t="str">
        <f>IF($A2998="","",IF(ISNA(_xlfn.XLOOKUP(TRIM($A2998),MASTER_Workers!$B$2:$B$474,MASTER_Workers!$B$2:$B$474)),"Master Missing","OK"))</f>
        <v/>
      </c>
      <c r="E2998" s="146" t="str">
        <f>IF(A2998="","",IF(COUNTIF(Month_Engine!B:B,TRIM(J2998))&gt;0,"OK","Missing"))</f>
        <v/>
      </c>
      <c r="F2998" s="146" t="str">
        <f t="shared" si="283"/>
        <v/>
      </c>
      <c r="G2998" s="146" t="str">
        <f t="shared" si="284"/>
        <v/>
      </c>
      <c r="H2998" s="150" t="str">
        <f t="shared" si="279"/>
        <v/>
      </c>
      <c r="I2998" s="432"/>
      <c r="S2998" s="146" t="str">
        <f t="shared" si="280"/>
        <v/>
      </c>
    </row>
    <row r="2999" spans="1:19" x14ac:dyDescent="0.45">
      <c r="A2999" s="144" t="str">
        <f t="shared" si="281"/>
        <v/>
      </c>
      <c r="B2999" s="143" t="str">
        <f t="shared" si="282"/>
        <v/>
      </c>
      <c r="C2999" s="143" t="str">
        <f>IF(A2999="","",IF(COUNTIF($B$2:B2998,B2999)&gt;0,"⚠ DUPLICATE","OK"))</f>
        <v/>
      </c>
      <c r="D2999" s="146" t="str">
        <f>IF($A2999="","",IF(ISNA(_xlfn.XLOOKUP(TRIM($A2999),MASTER_Workers!$B$2:$B$474,MASTER_Workers!$B$2:$B$474)),"Master Missing","OK"))</f>
        <v/>
      </c>
      <c r="E2999" s="146" t="str">
        <f>IF(A2999="","",IF(COUNTIF(Month_Engine!B:B,TRIM(J2999))&gt;0,"OK","Missing"))</f>
        <v/>
      </c>
      <c r="F2999" s="146" t="str">
        <f t="shared" si="283"/>
        <v/>
      </c>
      <c r="G2999" s="146" t="str">
        <f t="shared" si="284"/>
        <v/>
      </c>
      <c r="H2999" s="150" t="str">
        <f t="shared" si="279"/>
        <v/>
      </c>
      <c r="I2999" s="432"/>
      <c r="S2999" s="146" t="str">
        <f t="shared" si="280"/>
        <v/>
      </c>
    </row>
    <row r="3000" spans="1:19" x14ac:dyDescent="0.45">
      <c r="A3000" s="144" t="str">
        <f t="shared" si="281"/>
        <v/>
      </c>
      <c r="B3000" s="143" t="str">
        <f t="shared" si="282"/>
        <v/>
      </c>
      <c r="C3000" s="143" t="str">
        <f>IF(A3000="","",IF(COUNTIF($B$2:B2999,B3000)&gt;0,"⚠ DUPLICATE","OK"))</f>
        <v/>
      </c>
      <c r="D3000" s="146" t="str">
        <f>IF($A3000="","",IF(ISNA(_xlfn.XLOOKUP(TRIM($A3000),MASTER_Workers!$B$2:$B$474,MASTER_Workers!$B$2:$B$474)),"Master Missing","OK"))</f>
        <v/>
      </c>
      <c r="E3000" s="146" t="str">
        <f>IF(A3000="","",IF(COUNTIF(Month_Engine!B:B,TRIM(J3000))&gt;0,"OK","Missing"))</f>
        <v/>
      </c>
      <c r="F3000" s="146" t="str">
        <f t="shared" si="283"/>
        <v/>
      </c>
      <c r="G3000" s="146" t="str">
        <f t="shared" si="284"/>
        <v/>
      </c>
      <c r="H3000" s="150" t="str">
        <f t="shared" si="279"/>
        <v/>
      </c>
      <c r="I3000" s="432"/>
      <c r="S3000" s="146" t="str">
        <f t="shared" si="280"/>
        <v/>
      </c>
    </row>
    <row r="3001" spans="1:19" x14ac:dyDescent="0.45">
      <c r="A3001" s="144" t="str">
        <f t="shared" si="281"/>
        <v/>
      </c>
      <c r="B3001" s="143" t="str">
        <f t="shared" si="282"/>
        <v/>
      </c>
      <c r="C3001" s="143" t="str">
        <f>IF(A3001="","",IF(COUNTIF($B$2:B3000,B3001)&gt;0,"⚠ DUPLICATE","OK"))</f>
        <v/>
      </c>
      <c r="D3001" s="146" t="str">
        <f>IF($A3001="","",IF(ISNA(_xlfn.XLOOKUP(TRIM($A3001),MASTER_Workers!$B$2:$B$474,MASTER_Workers!$B$2:$B$474)),"Master Missing","OK"))</f>
        <v/>
      </c>
      <c r="E3001" s="146" t="str">
        <f>IF(A3001="","",IF(COUNTIF(Month_Engine!B:B,TRIM(J3001))&gt;0,"OK","Missing"))</f>
        <v/>
      </c>
      <c r="F3001" s="146" t="str">
        <f t="shared" si="283"/>
        <v/>
      </c>
      <c r="G3001" s="146" t="str">
        <f t="shared" si="284"/>
        <v/>
      </c>
      <c r="H3001" s="150" t="str">
        <f t="shared" si="279"/>
        <v/>
      </c>
      <c r="I3001" s="432"/>
      <c r="S3001" s="146" t="str">
        <f t="shared" si="280"/>
        <v/>
      </c>
    </row>
    <row r="3002" spans="1:19" x14ac:dyDescent="0.45">
      <c r="A3002" s="144" t="str">
        <f t="shared" si="281"/>
        <v/>
      </c>
      <c r="B3002" s="143" t="str">
        <f t="shared" si="282"/>
        <v/>
      </c>
      <c r="C3002" s="143" t="str">
        <f>IF(A3002="","",IF(COUNTIF($B$2:B3001,B3002)&gt;0,"⚠ DUPLICATE","OK"))</f>
        <v/>
      </c>
      <c r="D3002" s="146" t="str">
        <f>IF($A3002="","",IF(ISNA(_xlfn.XLOOKUP(TRIM($A3002),MASTER_Workers!$B$2:$B$474,MASTER_Workers!$B$2:$B$474)),"Master Missing","OK"))</f>
        <v/>
      </c>
      <c r="E3002" s="146" t="str">
        <f>IF(A3002="","",IF(COUNTIF(Month_Engine!B:B,TRIM(J3002))&gt;0,"OK","Missing"))</f>
        <v/>
      </c>
      <c r="F3002" s="146" t="str">
        <f t="shared" si="283"/>
        <v/>
      </c>
      <c r="G3002" s="146" t="str">
        <f t="shared" si="284"/>
        <v/>
      </c>
      <c r="H3002" s="150" t="str">
        <f t="shared" si="279"/>
        <v/>
      </c>
      <c r="I3002" s="432"/>
      <c r="S3002" s="146" t="str">
        <f t="shared" si="280"/>
        <v/>
      </c>
    </row>
    <row r="3003" spans="1:19" x14ac:dyDescent="0.45">
      <c r="A3003" s="144" t="str">
        <f t="shared" si="281"/>
        <v/>
      </c>
      <c r="B3003" s="143" t="str">
        <f t="shared" si="282"/>
        <v/>
      </c>
      <c r="C3003" s="143" t="str">
        <f>IF(A3003="","",IF(COUNTIF($B$2:B3002,B3003)&gt;0,"⚠ DUPLICATE","OK"))</f>
        <v/>
      </c>
      <c r="D3003" s="146" t="str">
        <f>IF($A3003="","",IF(ISNA(_xlfn.XLOOKUP(TRIM($A3003),MASTER_Workers!$B$2:$B$474,MASTER_Workers!$B$2:$B$474)),"Master Missing","OK"))</f>
        <v/>
      </c>
      <c r="E3003" s="146" t="str">
        <f>IF(A3003="","",IF(COUNTIF(Month_Engine!B:B,TRIM(J3003))&gt;0,"OK","Missing"))</f>
        <v/>
      </c>
      <c r="F3003" s="146" t="str">
        <f t="shared" si="283"/>
        <v/>
      </c>
      <c r="G3003" s="146" t="str">
        <f t="shared" si="284"/>
        <v/>
      </c>
      <c r="H3003" s="150" t="str">
        <f t="shared" si="279"/>
        <v/>
      </c>
      <c r="I3003" s="432"/>
      <c r="S3003" s="146" t="str">
        <f t="shared" si="280"/>
        <v/>
      </c>
    </row>
    <row r="3004" spans="1:19" x14ac:dyDescent="0.45">
      <c r="A3004" s="144" t="str">
        <f t="shared" si="281"/>
        <v/>
      </c>
      <c r="B3004" s="143" t="str">
        <f t="shared" si="282"/>
        <v/>
      </c>
      <c r="C3004" s="143" t="str">
        <f>IF(A3004="","",IF(COUNTIF($B$2:B3003,B3004)&gt;0,"⚠ DUPLICATE","OK"))</f>
        <v/>
      </c>
      <c r="D3004" s="146" t="str">
        <f>IF($A3004="","",IF(ISNA(_xlfn.XLOOKUP(TRIM($A3004),MASTER_Workers!$B$2:$B$474,MASTER_Workers!$B$2:$B$474)),"Master Missing","OK"))</f>
        <v/>
      </c>
      <c r="E3004" s="146" t="str">
        <f>IF(A3004="","",IF(COUNTIF(Month_Engine!B:B,TRIM(J3004))&gt;0,"OK","Missing"))</f>
        <v/>
      </c>
      <c r="F3004" s="146" t="str">
        <f t="shared" si="283"/>
        <v/>
      </c>
      <c r="G3004" s="146" t="str">
        <f t="shared" si="284"/>
        <v/>
      </c>
      <c r="H3004" s="150" t="str">
        <f t="shared" si="279"/>
        <v/>
      </c>
      <c r="I3004" s="432"/>
      <c r="S3004" s="146" t="str">
        <f t="shared" si="280"/>
        <v/>
      </c>
    </row>
    <row r="3005" spans="1:19" x14ac:dyDescent="0.45">
      <c r="A3005" s="144" t="str">
        <f t="shared" si="281"/>
        <v/>
      </c>
      <c r="B3005" s="143" t="str">
        <f t="shared" si="282"/>
        <v/>
      </c>
      <c r="C3005" s="143" t="str">
        <f>IF(A3005="","",IF(COUNTIF($B$2:B3004,B3005)&gt;0,"⚠ DUPLICATE","OK"))</f>
        <v/>
      </c>
      <c r="D3005" s="146" t="str">
        <f>IF($A3005="","",IF(ISNA(_xlfn.XLOOKUP(TRIM($A3005),MASTER_Workers!$B$2:$B$474,MASTER_Workers!$B$2:$B$474)),"Master Missing","OK"))</f>
        <v/>
      </c>
      <c r="E3005" s="146" t="str">
        <f>IF(A3005="","",IF(COUNTIF(Month_Engine!B:B,TRIM(J3005))&gt;0,"OK","Missing"))</f>
        <v/>
      </c>
      <c r="F3005" s="146" t="str">
        <f t="shared" si="283"/>
        <v/>
      </c>
      <c r="G3005" s="146" t="str">
        <f t="shared" si="284"/>
        <v/>
      </c>
      <c r="H3005" s="150" t="str">
        <f t="shared" si="279"/>
        <v/>
      </c>
      <c r="I3005" s="432"/>
      <c r="S3005" s="146" t="str">
        <f t="shared" si="280"/>
        <v/>
      </c>
    </row>
    <row r="3006" spans="1:19" x14ac:dyDescent="0.45">
      <c r="A3006" s="144" t="str">
        <f t="shared" si="281"/>
        <v/>
      </c>
      <c r="B3006" s="143" t="str">
        <f t="shared" si="282"/>
        <v/>
      </c>
      <c r="C3006" s="143" t="str">
        <f>IF(A3006="","",IF(COUNTIF($B$2:B3005,B3006)&gt;0,"⚠ DUPLICATE","OK"))</f>
        <v/>
      </c>
      <c r="D3006" s="146" t="str">
        <f>IF($A3006="","",IF(ISNA(_xlfn.XLOOKUP(TRIM($A3006),MASTER_Workers!$B$2:$B$474,MASTER_Workers!$B$2:$B$474)),"Master Missing","OK"))</f>
        <v/>
      </c>
      <c r="E3006" s="146" t="str">
        <f>IF(A3006="","",IF(COUNTIF(Month_Engine!B:B,TRIM(J3006))&gt;0,"OK","Missing"))</f>
        <v/>
      </c>
      <c r="F3006" s="146" t="str">
        <f t="shared" si="283"/>
        <v/>
      </c>
      <c r="G3006" s="146" t="str">
        <f t="shared" si="284"/>
        <v/>
      </c>
      <c r="H3006" s="150" t="str">
        <f t="shared" si="279"/>
        <v/>
      </c>
      <c r="I3006" s="432"/>
      <c r="S3006" s="146" t="str">
        <f t="shared" si="280"/>
        <v/>
      </c>
    </row>
    <row r="3007" spans="1:19" x14ac:dyDescent="0.45">
      <c r="A3007" s="144" t="str">
        <f t="shared" si="281"/>
        <v/>
      </c>
      <c r="B3007" s="143" t="str">
        <f t="shared" si="282"/>
        <v/>
      </c>
      <c r="C3007" s="143" t="str">
        <f>IF(A3007="","",IF(COUNTIF($B$2:B3006,B3007)&gt;0,"⚠ DUPLICATE","OK"))</f>
        <v/>
      </c>
      <c r="D3007" s="146" t="str">
        <f>IF($A3007="","",IF(ISNA(_xlfn.XLOOKUP(TRIM($A3007),MASTER_Workers!$B$2:$B$474,MASTER_Workers!$B$2:$B$474)),"Master Missing","OK"))</f>
        <v/>
      </c>
      <c r="E3007" s="146" t="str">
        <f>IF(A3007="","",IF(COUNTIF(Month_Engine!B:B,TRIM(J3007))&gt;0,"OK","Missing"))</f>
        <v/>
      </c>
      <c r="F3007" s="146" t="str">
        <f t="shared" si="283"/>
        <v/>
      </c>
      <c r="G3007" s="146" t="str">
        <f t="shared" si="284"/>
        <v/>
      </c>
      <c r="H3007" s="150" t="str">
        <f t="shared" si="279"/>
        <v/>
      </c>
      <c r="I3007" s="432"/>
      <c r="S3007" s="146" t="str">
        <f t="shared" si="280"/>
        <v/>
      </c>
    </row>
    <row r="3008" spans="1:19" x14ac:dyDescent="0.45">
      <c r="A3008" s="144" t="str">
        <f t="shared" si="281"/>
        <v/>
      </c>
      <c r="B3008" s="143" t="str">
        <f t="shared" si="282"/>
        <v/>
      </c>
      <c r="C3008" s="143" t="str">
        <f>IF(A3008="","",IF(COUNTIF($B$2:B3007,B3008)&gt;0,"⚠ DUPLICATE","OK"))</f>
        <v/>
      </c>
      <c r="D3008" s="146" t="str">
        <f>IF($A3008="","",IF(ISNA(_xlfn.XLOOKUP(TRIM($A3008),MASTER_Workers!$B$2:$B$474,MASTER_Workers!$B$2:$B$474)),"Master Missing","OK"))</f>
        <v/>
      </c>
      <c r="E3008" s="146" t="str">
        <f>IF(A3008="","",IF(COUNTIF(Month_Engine!B:B,TRIM(J3008))&gt;0,"OK","Missing"))</f>
        <v/>
      </c>
      <c r="F3008" s="146" t="str">
        <f t="shared" si="283"/>
        <v/>
      </c>
      <c r="G3008" s="146" t="str">
        <f t="shared" si="284"/>
        <v/>
      </c>
      <c r="H3008" s="150" t="str">
        <f t="shared" si="279"/>
        <v/>
      </c>
      <c r="I3008" s="432"/>
      <c r="S3008" s="146" t="str">
        <f t="shared" si="280"/>
        <v/>
      </c>
    </row>
    <row r="3009" spans="1:19" x14ac:dyDescent="0.45">
      <c r="A3009" s="144" t="str">
        <f t="shared" si="281"/>
        <v/>
      </c>
      <c r="B3009" s="143" t="str">
        <f t="shared" si="282"/>
        <v/>
      </c>
      <c r="C3009" s="143" t="str">
        <f>IF(A3009="","",IF(COUNTIF($B$2:B3008,B3009)&gt;0,"⚠ DUPLICATE","OK"))</f>
        <v/>
      </c>
      <c r="D3009" s="146" t="str">
        <f>IF($A3009="","",IF(ISNA(_xlfn.XLOOKUP(TRIM($A3009),MASTER_Workers!$B$2:$B$474,MASTER_Workers!$B$2:$B$474)),"Master Missing","OK"))</f>
        <v/>
      </c>
      <c r="E3009" s="146" t="str">
        <f>IF(A3009="","",IF(COUNTIF(Month_Engine!B:B,TRIM(J3009))&gt;0,"OK","Missing"))</f>
        <v/>
      </c>
      <c r="F3009" s="146" t="str">
        <f t="shared" si="283"/>
        <v/>
      </c>
      <c r="G3009" s="146" t="str">
        <f t="shared" si="284"/>
        <v/>
      </c>
      <c r="H3009" s="150" t="str">
        <f t="shared" si="279"/>
        <v/>
      </c>
      <c r="I3009" s="432"/>
      <c r="S3009" s="146" t="str">
        <f t="shared" si="280"/>
        <v/>
      </c>
    </row>
    <row r="3010" spans="1:19" x14ac:dyDescent="0.45">
      <c r="A3010" s="144" t="str">
        <f t="shared" si="281"/>
        <v/>
      </c>
      <c r="B3010" s="143" t="str">
        <f t="shared" si="282"/>
        <v/>
      </c>
      <c r="C3010" s="143" t="str">
        <f>IF(A3010="","",IF(COUNTIF($B$2:B3009,B3010)&gt;0,"⚠ DUPLICATE","OK"))</f>
        <v/>
      </c>
      <c r="D3010" s="146" t="str">
        <f>IF($A3010="","",IF(ISNA(_xlfn.XLOOKUP(TRIM($A3010),MASTER_Workers!$B$2:$B$474,MASTER_Workers!$B$2:$B$474)),"Master Missing","OK"))</f>
        <v/>
      </c>
      <c r="E3010" s="146" t="str">
        <f>IF(A3010="","",IF(COUNTIF(Month_Engine!B:B,TRIM(J3010))&gt;0,"OK","Missing"))</f>
        <v/>
      </c>
      <c r="F3010" s="146" t="str">
        <f t="shared" si="283"/>
        <v/>
      </c>
      <c r="G3010" s="146" t="str">
        <f t="shared" si="284"/>
        <v/>
      </c>
      <c r="H3010" s="150" t="str">
        <f t="shared" si="279"/>
        <v/>
      </c>
      <c r="I3010" s="432"/>
      <c r="S3010" s="146" t="str">
        <f t="shared" si="280"/>
        <v/>
      </c>
    </row>
    <row r="3011" spans="1:19" x14ac:dyDescent="0.45">
      <c r="A3011" s="144" t="str">
        <f t="shared" si="281"/>
        <v/>
      </c>
      <c r="B3011" s="143" t="str">
        <f t="shared" si="282"/>
        <v/>
      </c>
      <c r="C3011" s="143" t="str">
        <f>IF(A3011="","",IF(COUNTIF($B$2:B3010,B3011)&gt;0,"⚠ DUPLICATE","OK"))</f>
        <v/>
      </c>
      <c r="D3011" s="146" t="str">
        <f>IF($A3011="","",IF(ISNA(_xlfn.XLOOKUP(TRIM($A3011),MASTER_Workers!$B$2:$B$474,MASTER_Workers!$B$2:$B$474)),"Master Missing","OK"))</f>
        <v/>
      </c>
      <c r="E3011" s="146" t="str">
        <f>IF(A3011="","",IF(COUNTIF(Month_Engine!B:B,TRIM(J3011))&gt;0,"OK","Missing"))</f>
        <v/>
      </c>
      <c r="F3011" s="146" t="str">
        <f t="shared" si="283"/>
        <v/>
      </c>
      <c r="G3011" s="146" t="str">
        <f t="shared" si="284"/>
        <v/>
      </c>
      <c r="H3011" s="150" t="str">
        <f t="shared" si="279"/>
        <v/>
      </c>
      <c r="I3011" s="432"/>
      <c r="S3011" s="146" t="str">
        <f t="shared" si="280"/>
        <v/>
      </c>
    </row>
    <row r="3012" spans="1:19" x14ac:dyDescent="0.45">
      <c r="A3012" s="144" t="str">
        <f t="shared" si="281"/>
        <v/>
      </c>
      <c r="B3012" s="143" t="str">
        <f t="shared" si="282"/>
        <v/>
      </c>
      <c r="C3012" s="143" t="str">
        <f>IF(A3012="","",IF(COUNTIF($B$2:B3011,B3012)&gt;0,"⚠ DUPLICATE","OK"))</f>
        <v/>
      </c>
      <c r="D3012" s="146" t="str">
        <f>IF($A3012="","",IF(ISNA(_xlfn.XLOOKUP(TRIM($A3012),MASTER_Workers!$B$2:$B$474,MASTER_Workers!$B$2:$B$474)),"Master Missing","OK"))</f>
        <v/>
      </c>
      <c r="E3012" s="146" t="str">
        <f>IF(A3012="","",IF(COUNTIF(Month_Engine!B:B,TRIM(J3012))&gt;0,"OK","Missing"))</f>
        <v/>
      </c>
      <c r="F3012" s="146" t="str">
        <f t="shared" si="283"/>
        <v/>
      </c>
      <c r="G3012" s="146" t="str">
        <f t="shared" si="284"/>
        <v/>
      </c>
      <c r="H3012" s="150" t="str">
        <f t="shared" ref="H3012:H3075" si="285">IF(A3012="","",IF(AND(C3012="OK",D3012="OK",E3012="OK",F3012=DAY(EOMONTH(I3012,0))),"OK","Mismatch"))</f>
        <v/>
      </c>
      <c r="I3012" s="432"/>
      <c r="S3012" s="146" t="str">
        <f t="shared" ref="S3012:S3075" si="286">IF(LEFT(A3012,6)="SV2PCO","Worker-SV2",
IF(LEFT(A3012,5)="SV2ST","Staff-SV2",
IF(LEFT(A3012,4)="SV2P","Worker-Com-SV2",
IF(LEFT(A3012,5)="SK1ST","Staff-1",
IF(LEFT(A3012,5)="SK3ST","Staff-3",
IF(LEFT(A3012,5)="SK1CW","Worker-1",
IF(LEFT(A3012,5)="SK3CW","Worker-3",
IF(LEFT(A3012,5)="SK1WK","Worker-Com-1",
IF(LEFT(A3012,5)="SK3WK","Worker-Com-3","")))))))))</f>
        <v/>
      </c>
    </row>
    <row r="3013" spans="1:19" x14ac:dyDescent="0.45">
      <c r="A3013" s="144" t="str">
        <f t="shared" ref="A3013:A3076" si="287">IF(J3013="","",TRIM(J3013))</f>
        <v/>
      </c>
      <c r="B3013" s="143" t="str">
        <f t="shared" ref="B3013:B3076" si="288">IF(A3013="","",TEXT(I3013,"MMMYYYY")&amp;"_"&amp;TRIM(J3013))</f>
        <v/>
      </c>
      <c r="C3013" s="143" t="str">
        <f>IF(A3013="","",IF(COUNTIF($B$2:B3012,B3013)&gt;0,"⚠ DUPLICATE","OK"))</f>
        <v/>
      </c>
      <c r="D3013" s="146" t="str">
        <f>IF($A3013="","",IF(ISNA(_xlfn.XLOOKUP(TRIM($A3013),MASTER_Workers!$B$2:$B$474,MASTER_Workers!$B$2:$B$474)),"Master Missing","OK"))</f>
        <v/>
      </c>
      <c r="E3013" s="146" t="str">
        <f>IF(A3013="","",IF(COUNTIF(Month_Engine!B:B,TRIM(J3013))&gt;0,"OK","Missing"))</f>
        <v/>
      </c>
      <c r="F3013" s="146" t="str">
        <f t="shared" ref="F3013:F3076" si="289">IF(A3013="","",SUM(L3013:Q3013))</f>
        <v/>
      </c>
      <c r="G3013" s="146" t="str">
        <f t="shared" si="284"/>
        <v/>
      </c>
      <c r="H3013" s="150" t="str">
        <f t="shared" si="285"/>
        <v/>
      </c>
      <c r="I3013" s="432"/>
      <c r="S3013" s="146" t="str">
        <f t="shared" si="286"/>
        <v/>
      </c>
    </row>
    <row r="3014" spans="1:19" x14ac:dyDescent="0.45">
      <c r="A3014" s="144" t="str">
        <f t="shared" si="287"/>
        <v/>
      </c>
      <c r="B3014" s="143" t="str">
        <f t="shared" si="288"/>
        <v/>
      </c>
      <c r="C3014" s="143" t="str">
        <f>IF(A3014="","",IF(COUNTIF($B$2:B3013,B3014)&gt;0,"⚠ DUPLICATE","OK"))</f>
        <v/>
      </c>
      <c r="D3014" s="146" t="str">
        <f>IF($A3014="","",IF(ISNA(_xlfn.XLOOKUP(TRIM($A3014),MASTER_Workers!$B$2:$B$474,MASTER_Workers!$B$2:$B$474)),"Master Missing","OK"))</f>
        <v/>
      </c>
      <c r="E3014" s="146" t="str">
        <f>IF(A3014="","",IF(COUNTIF(Month_Engine!B:B,TRIM(J3014))&gt;0,"OK","Missing"))</f>
        <v/>
      </c>
      <c r="F3014" s="146" t="str">
        <f t="shared" si="289"/>
        <v/>
      </c>
      <c r="G3014" s="146" t="str">
        <f t="shared" si="284"/>
        <v/>
      </c>
      <c r="H3014" s="150" t="str">
        <f t="shared" si="285"/>
        <v/>
      </c>
      <c r="I3014" s="432"/>
      <c r="S3014" s="146" t="str">
        <f t="shared" si="286"/>
        <v/>
      </c>
    </row>
    <row r="3015" spans="1:19" x14ac:dyDescent="0.45">
      <c r="A3015" s="144" t="str">
        <f t="shared" si="287"/>
        <v/>
      </c>
      <c r="B3015" s="143" t="str">
        <f t="shared" si="288"/>
        <v/>
      </c>
      <c r="C3015" s="143" t="str">
        <f>IF(A3015="","",IF(COUNTIF($B$2:B3014,B3015)&gt;0,"⚠ DUPLICATE","OK"))</f>
        <v/>
      </c>
      <c r="D3015" s="146" t="str">
        <f>IF($A3015="","",IF(ISNA(_xlfn.XLOOKUP(TRIM($A3015),MASTER_Workers!$B$2:$B$474,MASTER_Workers!$B$2:$B$474)),"Master Missing","OK"))</f>
        <v/>
      </c>
      <c r="E3015" s="146" t="str">
        <f>IF(A3015="","",IF(COUNTIF(Month_Engine!B:B,TRIM(J3015))&gt;0,"OK","Missing"))</f>
        <v/>
      </c>
      <c r="F3015" s="146" t="str">
        <f t="shared" si="289"/>
        <v/>
      </c>
      <c r="G3015" s="146" t="str">
        <f t="shared" si="284"/>
        <v/>
      </c>
      <c r="H3015" s="150" t="str">
        <f t="shared" si="285"/>
        <v/>
      </c>
      <c r="I3015" s="432"/>
      <c r="S3015" s="146" t="str">
        <f t="shared" si="286"/>
        <v/>
      </c>
    </row>
    <row r="3016" spans="1:19" x14ac:dyDescent="0.45">
      <c r="A3016" s="144" t="str">
        <f t="shared" si="287"/>
        <v/>
      </c>
      <c r="B3016" s="143" t="str">
        <f t="shared" si="288"/>
        <v/>
      </c>
      <c r="C3016" s="143" t="str">
        <f>IF(A3016="","",IF(COUNTIF($B$2:B3015,B3016)&gt;0,"⚠ DUPLICATE","OK"))</f>
        <v/>
      </c>
      <c r="D3016" s="146" t="str">
        <f>IF($A3016="","",IF(ISNA(_xlfn.XLOOKUP(TRIM($A3016),MASTER_Workers!$B$2:$B$474,MASTER_Workers!$B$2:$B$474)),"Master Missing","OK"))</f>
        <v/>
      </c>
      <c r="E3016" s="146" t="str">
        <f>IF(A3016="","",IF(COUNTIF(Month_Engine!B:B,TRIM(J3016))&gt;0,"OK","Missing"))</f>
        <v/>
      </c>
      <c r="F3016" s="146" t="str">
        <f t="shared" si="289"/>
        <v/>
      </c>
      <c r="G3016" s="146" t="str">
        <f t="shared" si="284"/>
        <v/>
      </c>
      <c r="H3016" s="150" t="str">
        <f t="shared" si="285"/>
        <v/>
      </c>
      <c r="I3016" s="432"/>
      <c r="S3016" s="146" t="str">
        <f t="shared" si="286"/>
        <v/>
      </c>
    </row>
    <row r="3017" spans="1:19" x14ac:dyDescent="0.45">
      <c r="A3017" s="144" t="str">
        <f t="shared" si="287"/>
        <v/>
      </c>
      <c r="B3017" s="143" t="str">
        <f t="shared" si="288"/>
        <v/>
      </c>
      <c r="C3017" s="143" t="str">
        <f>IF(A3017="","",IF(COUNTIF($B$2:B3016,B3017)&gt;0,"⚠ DUPLICATE","OK"))</f>
        <v/>
      </c>
      <c r="D3017" s="146" t="str">
        <f>IF($A3017="","",IF(ISNA(_xlfn.XLOOKUP(TRIM($A3017),MASTER_Workers!$B$2:$B$474,MASTER_Workers!$B$2:$B$474)),"Master Missing","OK"))</f>
        <v/>
      </c>
      <c r="E3017" s="146" t="str">
        <f>IF(A3017="","",IF(COUNTIF(Month_Engine!B:B,TRIM(J3017))&gt;0,"OK","Missing"))</f>
        <v/>
      </c>
      <c r="F3017" s="146" t="str">
        <f t="shared" si="289"/>
        <v/>
      </c>
      <c r="G3017" s="146" t="str">
        <f t="shared" si="284"/>
        <v/>
      </c>
      <c r="H3017" s="150" t="str">
        <f t="shared" si="285"/>
        <v/>
      </c>
      <c r="I3017" s="432"/>
      <c r="S3017" s="146" t="str">
        <f t="shared" si="286"/>
        <v/>
      </c>
    </row>
    <row r="3018" spans="1:19" x14ac:dyDescent="0.45">
      <c r="A3018" s="144" t="str">
        <f t="shared" si="287"/>
        <v/>
      </c>
      <c r="B3018" s="143" t="str">
        <f t="shared" si="288"/>
        <v/>
      </c>
      <c r="C3018" s="143" t="str">
        <f>IF(A3018="","",IF(COUNTIF($B$2:B3017,B3018)&gt;0,"⚠ DUPLICATE","OK"))</f>
        <v/>
      </c>
      <c r="D3018" s="146" t="str">
        <f>IF($A3018="","",IF(ISNA(_xlfn.XLOOKUP(TRIM($A3018),MASTER_Workers!$B$2:$B$474,MASTER_Workers!$B$2:$B$474)),"Master Missing","OK"))</f>
        <v/>
      </c>
      <c r="E3018" s="146" t="str">
        <f>IF(A3018="","",IF(COUNTIF(Month_Engine!B:B,TRIM(J3018))&gt;0,"OK","Missing"))</f>
        <v/>
      </c>
      <c r="F3018" s="146" t="str">
        <f t="shared" si="289"/>
        <v/>
      </c>
      <c r="G3018" s="146" t="str">
        <f t="shared" si="284"/>
        <v/>
      </c>
      <c r="H3018" s="150" t="str">
        <f t="shared" si="285"/>
        <v/>
      </c>
      <c r="I3018" s="432"/>
      <c r="S3018" s="146" t="str">
        <f t="shared" si="286"/>
        <v/>
      </c>
    </row>
    <row r="3019" spans="1:19" x14ac:dyDescent="0.45">
      <c r="A3019" s="144" t="str">
        <f t="shared" si="287"/>
        <v/>
      </c>
      <c r="B3019" s="143" t="str">
        <f t="shared" si="288"/>
        <v/>
      </c>
      <c r="C3019" s="143" t="str">
        <f>IF(A3019="","",IF(COUNTIF($B$2:B3018,B3019)&gt;0,"⚠ DUPLICATE","OK"))</f>
        <v/>
      </c>
      <c r="D3019" s="146" t="str">
        <f>IF($A3019="","",IF(ISNA(_xlfn.XLOOKUP(TRIM($A3019),MASTER_Workers!$B$2:$B$474,MASTER_Workers!$B$2:$B$474)),"Master Missing","OK"))</f>
        <v/>
      </c>
      <c r="E3019" s="146" t="str">
        <f>IF(A3019="","",IF(COUNTIF(Month_Engine!B:B,TRIM(J3019))&gt;0,"OK","Missing"))</f>
        <v/>
      </c>
      <c r="F3019" s="146" t="str">
        <f t="shared" si="289"/>
        <v/>
      </c>
      <c r="G3019" s="146" t="str">
        <f t="shared" si="284"/>
        <v/>
      </c>
      <c r="H3019" s="150" t="str">
        <f t="shared" si="285"/>
        <v/>
      </c>
      <c r="I3019" s="432"/>
      <c r="S3019" s="146" t="str">
        <f t="shared" si="286"/>
        <v/>
      </c>
    </row>
    <row r="3020" spans="1:19" x14ac:dyDescent="0.45">
      <c r="A3020" s="144" t="str">
        <f t="shared" si="287"/>
        <v/>
      </c>
      <c r="B3020" s="143" t="str">
        <f t="shared" si="288"/>
        <v/>
      </c>
      <c r="C3020" s="143" t="str">
        <f>IF(A3020="","",IF(COUNTIF($B$2:B3019,B3020)&gt;0,"⚠ DUPLICATE","OK"))</f>
        <v/>
      </c>
      <c r="D3020" s="146" t="str">
        <f>IF($A3020="","",IF(ISNA(_xlfn.XLOOKUP(TRIM($A3020),MASTER_Workers!$B$2:$B$474,MASTER_Workers!$B$2:$B$474)),"Master Missing","OK"))</f>
        <v/>
      </c>
      <c r="E3020" s="146" t="str">
        <f>IF(A3020="","",IF(COUNTIF(Month_Engine!B:B,TRIM(J3020))&gt;0,"OK","Missing"))</f>
        <v/>
      </c>
      <c r="F3020" s="146" t="str">
        <f t="shared" si="289"/>
        <v/>
      </c>
      <c r="G3020" s="146" t="str">
        <f t="shared" ref="G3020:G3083" si="290">IF(A3020="","",L3020+O3020+P3020+R3020+IF(OR(LEFT(TRIM(J3020),9)="SK1WK0101",ISNUMBER(SEARCH("Staff",S3020))),N3020,0))</f>
        <v/>
      </c>
      <c r="H3020" s="150" t="str">
        <f t="shared" si="285"/>
        <v/>
      </c>
      <c r="I3020" s="432"/>
      <c r="S3020" s="146" t="str">
        <f t="shared" si="286"/>
        <v/>
      </c>
    </row>
    <row r="3021" spans="1:19" x14ac:dyDescent="0.45">
      <c r="A3021" s="144" t="str">
        <f t="shared" si="287"/>
        <v/>
      </c>
      <c r="B3021" s="143" t="str">
        <f t="shared" si="288"/>
        <v/>
      </c>
      <c r="C3021" s="143" t="str">
        <f>IF(A3021="","",IF(COUNTIF($B$2:B3020,B3021)&gt;0,"⚠ DUPLICATE","OK"))</f>
        <v/>
      </c>
      <c r="D3021" s="146" t="str">
        <f>IF($A3021="","",IF(ISNA(_xlfn.XLOOKUP(TRIM($A3021),MASTER_Workers!$B$2:$B$474,MASTER_Workers!$B$2:$B$474)),"Master Missing","OK"))</f>
        <v/>
      </c>
      <c r="E3021" s="146" t="str">
        <f>IF(A3021="","",IF(COUNTIF(Month_Engine!B:B,TRIM(J3021))&gt;0,"OK","Missing"))</f>
        <v/>
      </c>
      <c r="F3021" s="146" t="str">
        <f t="shared" si="289"/>
        <v/>
      </c>
      <c r="G3021" s="146" t="str">
        <f t="shared" si="290"/>
        <v/>
      </c>
      <c r="H3021" s="150" t="str">
        <f t="shared" si="285"/>
        <v/>
      </c>
      <c r="I3021" s="432"/>
      <c r="S3021" s="146" t="str">
        <f t="shared" si="286"/>
        <v/>
      </c>
    </row>
    <row r="3022" spans="1:19" x14ac:dyDescent="0.45">
      <c r="A3022" s="144" t="str">
        <f t="shared" si="287"/>
        <v/>
      </c>
      <c r="B3022" s="143" t="str">
        <f t="shared" si="288"/>
        <v/>
      </c>
      <c r="C3022" s="143" t="str">
        <f>IF(A3022="","",IF(COUNTIF($B$2:B3021,B3022)&gt;0,"⚠ DUPLICATE","OK"))</f>
        <v/>
      </c>
      <c r="D3022" s="146" t="str">
        <f>IF($A3022="","",IF(ISNA(_xlfn.XLOOKUP(TRIM($A3022),MASTER_Workers!$B$2:$B$474,MASTER_Workers!$B$2:$B$474)),"Master Missing","OK"))</f>
        <v/>
      </c>
      <c r="E3022" s="146" t="str">
        <f>IF(A3022="","",IF(COUNTIF(Month_Engine!B:B,TRIM(J3022))&gt;0,"OK","Missing"))</f>
        <v/>
      </c>
      <c r="F3022" s="146" t="str">
        <f t="shared" si="289"/>
        <v/>
      </c>
      <c r="G3022" s="146" t="str">
        <f t="shared" si="290"/>
        <v/>
      </c>
      <c r="H3022" s="150" t="str">
        <f t="shared" si="285"/>
        <v/>
      </c>
      <c r="I3022" s="432"/>
      <c r="S3022" s="146" t="str">
        <f t="shared" si="286"/>
        <v/>
      </c>
    </row>
    <row r="3023" spans="1:19" x14ac:dyDescent="0.45">
      <c r="A3023" s="144" t="str">
        <f t="shared" si="287"/>
        <v/>
      </c>
      <c r="B3023" s="143" t="str">
        <f t="shared" si="288"/>
        <v/>
      </c>
      <c r="C3023" s="143" t="str">
        <f>IF(A3023="","",IF(COUNTIF($B$2:B3022,B3023)&gt;0,"⚠ DUPLICATE","OK"))</f>
        <v/>
      </c>
      <c r="D3023" s="146" t="str">
        <f>IF($A3023="","",IF(ISNA(_xlfn.XLOOKUP(TRIM($A3023),MASTER_Workers!$B$2:$B$474,MASTER_Workers!$B$2:$B$474)),"Master Missing","OK"))</f>
        <v/>
      </c>
      <c r="E3023" s="146" t="str">
        <f>IF(A3023="","",IF(COUNTIF(Month_Engine!B:B,TRIM(J3023))&gt;0,"OK","Missing"))</f>
        <v/>
      </c>
      <c r="F3023" s="146" t="str">
        <f t="shared" si="289"/>
        <v/>
      </c>
      <c r="G3023" s="146" t="str">
        <f t="shared" si="290"/>
        <v/>
      </c>
      <c r="H3023" s="150" t="str">
        <f t="shared" si="285"/>
        <v/>
      </c>
      <c r="I3023" s="432"/>
      <c r="S3023" s="146" t="str">
        <f t="shared" si="286"/>
        <v/>
      </c>
    </row>
    <row r="3024" spans="1:19" x14ac:dyDescent="0.45">
      <c r="A3024" s="144" t="str">
        <f t="shared" si="287"/>
        <v/>
      </c>
      <c r="B3024" s="143" t="str">
        <f t="shared" si="288"/>
        <v/>
      </c>
      <c r="C3024" s="143" t="str">
        <f>IF(A3024="","",IF(COUNTIF($B$2:B3023,B3024)&gt;0,"⚠ DUPLICATE","OK"))</f>
        <v/>
      </c>
      <c r="D3024" s="146" t="str">
        <f>IF($A3024="","",IF(ISNA(_xlfn.XLOOKUP(TRIM($A3024),MASTER_Workers!$B$2:$B$474,MASTER_Workers!$B$2:$B$474)),"Master Missing","OK"))</f>
        <v/>
      </c>
      <c r="E3024" s="146" t="str">
        <f>IF(A3024="","",IF(COUNTIF(Month_Engine!B:B,TRIM(J3024))&gt;0,"OK","Missing"))</f>
        <v/>
      </c>
      <c r="F3024" s="146" t="str">
        <f t="shared" si="289"/>
        <v/>
      </c>
      <c r="G3024" s="146" t="str">
        <f t="shared" si="290"/>
        <v/>
      </c>
      <c r="H3024" s="150" t="str">
        <f t="shared" si="285"/>
        <v/>
      </c>
      <c r="I3024" s="432"/>
      <c r="S3024" s="146" t="str">
        <f t="shared" si="286"/>
        <v/>
      </c>
    </row>
    <row r="3025" spans="1:19" x14ac:dyDescent="0.45">
      <c r="A3025" s="144" t="str">
        <f t="shared" si="287"/>
        <v/>
      </c>
      <c r="B3025" s="143" t="str">
        <f t="shared" si="288"/>
        <v/>
      </c>
      <c r="C3025" s="143" t="str">
        <f>IF(A3025="","",IF(COUNTIF($B$2:B3024,B3025)&gt;0,"⚠ DUPLICATE","OK"))</f>
        <v/>
      </c>
      <c r="D3025" s="146" t="str">
        <f>IF($A3025="","",IF(ISNA(_xlfn.XLOOKUP(TRIM($A3025),MASTER_Workers!$B$2:$B$474,MASTER_Workers!$B$2:$B$474)),"Master Missing","OK"))</f>
        <v/>
      </c>
      <c r="E3025" s="146" t="str">
        <f>IF(A3025="","",IF(COUNTIF(Month_Engine!B:B,TRIM(J3025))&gt;0,"OK","Missing"))</f>
        <v/>
      </c>
      <c r="F3025" s="146" t="str">
        <f t="shared" si="289"/>
        <v/>
      </c>
      <c r="G3025" s="146" t="str">
        <f t="shared" si="290"/>
        <v/>
      </c>
      <c r="H3025" s="150" t="str">
        <f t="shared" si="285"/>
        <v/>
      </c>
      <c r="I3025" s="432"/>
      <c r="S3025" s="146" t="str">
        <f t="shared" si="286"/>
        <v/>
      </c>
    </row>
    <row r="3026" spans="1:19" x14ac:dyDescent="0.45">
      <c r="A3026" s="144" t="str">
        <f t="shared" si="287"/>
        <v/>
      </c>
      <c r="B3026" s="143" t="str">
        <f t="shared" si="288"/>
        <v/>
      </c>
      <c r="C3026" s="143" t="str">
        <f>IF(A3026="","",IF(COUNTIF($B$2:B3025,B3026)&gt;0,"⚠ DUPLICATE","OK"))</f>
        <v/>
      </c>
      <c r="D3026" s="146" t="str">
        <f>IF($A3026="","",IF(ISNA(_xlfn.XLOOKUP(TRIM($A3026),MASTER_Workers!$B$2:$B$474,MASTER_Workers!$B$2:$B$474)),"Master Missing","OK"))</f>
        <v/>
      </c>
      <c r="E3026" s="146" t="str">
        <f>IF(A3026="","",IF(COUNTIF(Month_Engine!B:B,TRIM(J3026))&gt;0,"OK","Missing"))</f>
        <v/>
      </c>
      <c r="F3026" s="146" t="str">
        <f t="shared" si="289"/>
        <v/>
      </c>
      <c r="G3026" s="146" t="str">
        <f t="shared" si="290"/>
        <v/>
      </c>
      <c r="H3026" s="150" t="str">
        <f t="shared" si="285"/>
        <v/>
      </c>
      <c r="I3026" s="432"/>
      <c r="S3026" s="146" t="str">
        <f t="shared" si="286"/>
        <v/>
      </c>
    </row>
    <row r="3027" spans="1:19" x14ac:dyDescent="0.45">
      <c r="A3027" s="144" t="str">
        <f t="shared" si="287"/>
        <v/>
      </c>
      <c r="B3027" s="143" t="str">
        <f t="shared" si="288"/>
        <v/>
      </c>
      <c r="C3027" s="143" t="str">
        <f>IF(A3027="","",IF(COUNTIF($B$2:B3026,B3027)&gt;0,"⚠ DUPLICATE","OK"))</f>
        <v/>
      </c>
      <c r="D3027" s="146" t="str">
        <f>IF($A3027="","",IF(ISNA(_xlfn.XLOOKUP(TRIM($A3027),MASTER_Workers!$B$2:$B$474,MASTER_Workers!$B$2:$B$474)),"Master Missing","OK"))</f>
        <v/>
      </c>
      <c r="E3027" s="146" t="str">
        <f>IF(A3027="","",IF(COUNTIF(Month_Engine!B:B,TRIM(J3027))&gt;0,"OK","Missing"))</f>
        <v/>
      </c>
      <c r="F3027" s="146" t="str">
        <f t="shared" si="289"/>
        <v/>
      </c>
      <c r="G3027" s="146" t="str">
        <f t="shared" si="290"/>
        <v/>
      </c>
      <c r="H3027" s="150" t="str">
        <f t="shared" si="285"/>
        <v/>
      </c>
      <c r="I3027" s="432"/>
      <c r="S3027" s="146" t="str">
        <f t="shared" si="286"/>
        <v/>
      </c>
    </row>
    <row r="3028" spans="1:19" x14ac:dyDescent="0.45">
      <c r="A3028" s="144" t="str">
        <f t="shared" si="287"/>
        <v/>
      </c>
      <c r="B3028" s="143" t="str">
        <f t="shared" si="288"/>
        <v/>
      </c>
      <c r="C3028" s="143" t="str">
        <f>IF(A3028="","",IF(COUNTIF($B$2:B3027,B3028)&gt;0,"⚠ DUPLICATE","OK"))</f>
        <v/>
      </c>
      <c r="D3028" s="146" t="str">
        <f>IF($A3028="","",IF(ISNA(_xlfn.XLOOKUP(TRIM($A3028),MASTER_Workers!$B$2:$B$474,MASTER_Workers!$B$2:$B$474)),"Master Missing","OK"))</f>
        <v/>
      </c>
      <c r="E3028" s="146" t="str">
        <f>IF(A3028="","",IF(COUNTIF(Month_Engine!B:B,TRIM(J3028))&gt;0,"OK","Missing"))</f>
        <v/>
      </c>
      <c r="F3028" s="146" t="str">
        <f t="shared" si="289"/>
        <v/>
      </c>
      <c r="G3028" s="146" t="str">
        <f t="shared" si="290"/>
        <v/>
      </c>
      <c r="H3028" s="150" t="str">
        <f t="shared" si="285"/>
        <v/>
      </c>
      <c r="I3028" s="432"/>
      <c r="S3028" s="146" t="str">
        <f t="shared" si="286"/>
        <v/>
      </c>
    </row>
    <row r="3029" spans="1:19" x14ac:dyDescent="0.45">
      <c r="A3029" s="144" t="str">
        <f t="shared" si="287"/>
        <v/>
      </c>
      <c r="B3029" s="143" t="str">
        <f t="shared" si="288"/>
        <v/>
      </c>
      <c r="C3029" s="143" t="str">
        <f>IF(A3029="","",IF(COUNTIF($B$2:B3028,B3029)&gt;0,"⚠ DUPLICATE","OK"))</f>
        <v/>
      </c>
      <c r="D3029" s="146" t="str">
        <f>IF($A3029="","",IF(ISNA(_xlfn.XLOOKUP(TRIM($A3029),MASTER_Workers!$B$2:$B$474,MASTER_Workers!$B$2:$B$474)),"Master Missing","OK"))</f>
        <v/>
      </c>
      <c r="E3029" s="146" t="str">
        <f>IF(A3029="","",IF(COUNTIF(Month_Engine!B:B,TRIM(J3029))&gt;0,"OK","Missing"))</f>
        <v/>
      </c>
      <c r="F3029" s="146" t="str">
        <f t="shared" si="289"/>
        <v/>
      </c>
      <c r="G3029" s="146" t="str">
        <f t="shared" si="290"/>
        <v/>
      </c>
      <c r="H3029" s="150" t="str">
        <f t="shared" si="285"/>
        <v/>
      </c>
      <c r="I3029" s="432"/>
      <c r="S3029" s="146" t="str">
        <f t="shared" si="286"/>
        <v/>
      </c>
    </row>
    <row r="3030" spans="1:19" x14ac:dyDescent="0.45">
      <c r="A3030" s="144" t="str">
        <f t="shared" si="287"/>
        <v/>
      </c>
      <c r="B3030" s="143" t="str">
        <f t="shared" si="288"/>
        <v/>
      </c>
      <c r="C3030" s="143" t="str">
        <f>IF(A3030="","",IF(COUNTIF($B$2:B3029,B3030)&gt;0,"⚠ DUPLICATE","OK"))</f>
        <v/>
      </c>
      <c r="D3030" s="146" t="str">
        <f>IF($A3030="","",IF(ISNA(_xlfn.XLOOKUP(TRIM($A3030),MASTER_Workers!$B$2:$B$474,MASTER_Workers!$B$2:$B$474)),"Master Missing","OK"))</f>
        <v/>
      </c>
      <c r="E3030" s="146" t="str">
        <f>IF(A3030="","",IF(COUNTIF(Month_Engine!B:B,TRIM(J3030))&gt;0,"OK","Missing"))</f>
        <v/>
      </c>
      <c r="F3030" s="146" t="str">
        <f t="shared" si="289"/>
        <v/>
      </c>
      <c r="G3030" s="146" t="str">
        <f t="shared" si="290"/>
        <v/>
      </c>
      <c r="H3030" s="150" t="str">
        <f t="shared" si="285"/>
        <v/>
      </c>
      <c r="I3030" s="432"/>
      <c r="S3030" s="146" t="str">
        <f t="shared" si="286"/>
        <v/>
      </c>
    </row>
    <row r="3031" spans="1:19" x14ac:dyDescent="0.45">
      <c r="A3031" s="144" t="str">
        <f t="shared" si="287"/>
        <v/>
      </c>
      <c r="B3031" s="143" t="str">
        <f t="shared" si="288"/>
        <v/>
      </c>
      <c r="C3031" s="143" t="str">
        <f>IF(A3031="","",IF(COUNTIF($B$2:B3030,B3031)&gt;0,"⚠ DUPLICATE","OK"))</f>
        <v/>
      </c>
      <c r="D3031" s="146" t="str">
        <f>IF($A3031="","",IF(ISNA(_xlfn.XLOOKUP(TRIM($A3031),MASTER_Workers!$B$2:$B$474,MASTER_Workers!$B$2:$B$474)),"Master Missing","OK"))</f>
        <v/>
      </c>
      <c r="E3031" s="146" t="str">
        <f>IF(A3031="","",IF(COUNTIF(Month_Engine!B:B,TRIM(J3031))&gt;0,"OK","Missing"))</f>
        <v/>
      </c>
      <c r="F3031" s="146" t="str">
        <f t="shared" si="289"/>
        <v/>
      </c>
      <c r="G3031" s="146" t="str">
        <f t="shared" si="290"/>
        <v/>
      </c>
      <c r="H3031" s="150" t="str">
        <f t="shared" si="285"/>
        <v/>
      </c>
      <c r="I3031" s="432"/>
      <c r="S3031" s="146" t="str">
        <f t="shared" si="286"/>
        <v/>
      </c>
    </row>
    <row r="3032" spans="1:19" x14ac:dyDescent="0.45">
      <c r="A3032" s="144" t="str">
        <f t="shared" si="287"/>
        <v/>
      </c>
      <c r="B3032" s="143" t="str">
        <f t="shared" si="288"/>
        <v/>
      </c>
      <c r="C3032" s="143" t="str">
        <f>IF(A3032="","",IF(COUNTIF($B$2:B3031,B3032)&gt;0,"⚠ DUPLICATE","OK"))</f>
        <v/>
      </c>
      <c r="D3032" s="146" t="str">
        <f>IF($A3032="","",IF(ISNA(_xlfn.XLOOKUP(TRIM($A3032),MASTER_Workers!$B$2:$B$474,MASTER_Workers!$B$2:$B$474)),"Master Missing","OK"))</f>
        <v/>
      </c>
      <c r="E3032" s="146" t="str">
        <f>IF(A3032="","",IF(COUNTIF(Month_Engine!B:B,TRIM(J3032))&gt;0,"OK","Missing"))</f>
        <v/>
      </c>
      <c r="F3032" s="146" t="str">
        <f t="shared" si="289"/>
        <v/>
      </c>
      <c r="G3032" s="146" t="str">
        <f t="shared" si="290"/>
        <v/>
      </c>
      <c r="H3032" s="150" t="str">
        <f t="shared" si="285"/>
        <v/>
      </c>
      <c r="I3032" s="432"/>
      <c r="S3032" s="146" t="str">
        <f t="shared" si="286"/>
        <v/>
      </c>
    </row>
    <row r="3033" spans="1:19" x14ac:dyDescent="0.45">
      <c r="A3033" s="144" t="str">
        <f t="shared" si="287"/>
        <v/>
      </c>
      <c r="B3033" s="143" t="str">
        <f t="shared" si="288"/>
        <v/>
      </c>
      <c r="C3033" s="143" t="str">
        <f>IF(A3033="","",IF(COUNTIF($B$2:B3032,B3033)&gt;0,"⚠ DUPLICATE","OK"))</f>
        <v/>
      </c>
      <c r="D3033" s="146" t="str">
        <f>IF($A3033="","",IF(ISNA(_xlfn.XLOOKUP(TRIM($A3033),MASTER_Workers!$B$2:$B$474,MASTER_Workers!$B$2:$B$474)),"Master Missing","OK"))</f>
        <v/>
      </c>
      <c r="E3033" s="146" t="str">
        <f>IF(A3033="","",IF(COUNTIF(Month_Engine!B:B,TRIM(J3033))&gt;0,"OK","Missing"))</f>
        <v/>
      </c>
      <c r="F3033" s="146" t="str">
        <f t="shared" si="289"/>
        <v/>
      </c>
      <c r="G3033" s="146" t="str">
        <f t="shared" si="290"/>
        <v/>
      </c>
      <c r="H3033" s="150" t="str">
        <f t="shared" si="285"/>
        <v/>
      </c>
      <c r="I3033" s="432"/>
      <c r="S3033" s="146" t="str">
        <f t="shared" si="286"/>
        <v/>
      </c>
    </row>
    <row r="3034" spans="1:19" x14ac:dyDescent="0.45">
      <c r="A3034" s="144" t="str">
        <f t="shared" si="287"/>
        <v/>
      </c>
      <c r="B3034" s="143" t="str">
        <f t="shared" si="288"/>
        <v/>
      </c>
      <c r="C3034" s="143" t="str">
        <f>IF(A3034="","",IF(COUNTIF($B$2:B3033,B3034)&gt;0,"⚠ DUPLICATE","OK"))</f>
        <v/>
      </c>
      <c r="D3034" s="146" t="str">
        <f>IF($A3034="","",IF(ISNA(_xlfn.XLOOKUP(TRIM($A3034),MASTER_Workers!$B$2:$B$474,MASTER_Workers!$B$2:$B$474)),"Master Missing","OK"))</f>
        <v/>
      </c>
      <c r="E3034" s="146" t="str">
        <f>IF(A3034="","",IF(COUNTIF(Month_Engine!B:B,TRIM(J3034))&gt;0,"OK","Missing"))</f>
        <v/>
      </c>
      <c r="F3034" s="146" t="str">
        <f t="shared" si="289"/>
        <v/>
      </c>
      <c r="G3034" s="146" t="str">
        <f t="shared" si="290"/>
        <v/>
      </c>
      <c r="H3034" s="150" t="str">
        <f t="shared" si="285"/>
        <v/>
      </c>
      <c r="I3034" s="432"/>
      <c r="S3034" s="146" t="str">
        <f t="shared" si="286"/>
        <v/>
      </c>
    </row>
    <row r="3035" spans="1:19" x14ac:dyDescent="0.45">
      <c r="A3035" s="144" t="str">
        <f t="shared" si="287"/>
        <v/>
      </c>
      <c r="B3035" s="143" t="str">
        <f t="shared" si="288"/>
        <v/>
      </c>
      <c r="C3035" s="143" t="str">
        <f>IF(A3035="","",IF(COUNTIF($B$2:B3034,B3035)&gt;0,"⚠ DUPLICATE","OK"))</f>
        <v/>
      </c>
      <c r="D3035" s="146" t="str">
        <f>IF($A3035="","",IF(ISNA(_xlfn.XLOOKUP(TRIM($A3035),MASTER_Workers!$B$2:$B$474,MASTER_Workers!$B$2:$B$474)),"Master Missing","OK"))</f>
        <v/>
      </c>
      <c r="E3035" s="146" t="str">
        <f>IF(A3035="","",IF(COUNTIF(Month_Engine!B:B,TRIM(J3035))&gt;0,"OK","Missing"))</f>
        <v/>
      </c>
      <c r="F3035" s="146" t="str">
        <f t="shared" si="289"/>
        <v/>
      </c>
      <c r="G3035" s="146" t="str">
        <f t="shared" si="290"/>
        <v/>
      </c>
      <c r="H3035" s="150" t="str">
        <f t="shared" si="285"/>
        <v/>
      </c>
      <c r="I3035" s="432"/>
      <c r="S3035" s="146" t="str">
        <f t="shared" si="286"/>
        <v/>
      </c>
    </row>
    <row r="3036" spans="1:19" x14ac:dyDescent="0.45">
      <c r="A3036" s="144" t="str">
        <f t="shared" si="287"/>
        <v/>
      </c>
      <c r="B3036" s="143" t="str">
        <f t="shared" si="288"/>
        <v/>
      </c>
      <c r="C3036" s="143" t="str">
        <f>IF(A3036="","",IF(COUNTIF($B$2:B3035,B3036)&gt;0,"⚠ DUPLICATE","OK"))</f>
        <v/>
      </c>
      <c r="D3036" s="146" t="str">
        <f>IF($A3036="","",IF(ISNA(_xlfn.XLOOKUP(TRIM($A3036),MASTER_Workers!$B$2:$B$474,MASTER_Workers!$B$2:$B$474)),"Master Missing","OK"))</f>
        <v/>
      </c>
      <c r="E3036" s="146" t="str">
        <f>IF(A3036="","",IF(COUNTIF(Month_Engine!B:B,TRIM(J3036))&gt;0,"OK","Missing"))</f>
        <v/>
      </c>
      <c r="F3036" s="146" t="str">
        <f t="shared" si="289"/>
        <v/>
      </c>
      <c r="G3036" s="146" t="str">
        <f t="shared" si="290"/>
        <v/>
      </c>
      <c r="H3036" s="150" t="str">
        <f t="shared" si="285"/>
        <v/>
      </c>
      <c r="I3036" s="432"/>
      <c r="S3036" s="146" t="str">
        <f t="shared" si="286"/>
        <v/>
      </c>
    </row>
    <row r="3037" spans="1:19" x14ac:dyDescent="0.45">
      <c r="A3037" s="144" t="str">
        <f t="shared" si="287"/>
        <v/>
      </c>
      <c r="B3037" s="143" t="str">
        <f t="shared" si="288"/>
        <v/>
      </c>
      <c r="C3037" s="143" t="str">
        <f>IF(A3037="","",IF(COUNTIF($B$2:B3036,B3037)&gt;0,"⚠ DUPLICATE","OK"))</f>
        <v/>
      </c>
      <c r="D3037" s="146" t="str">
        <f>IF($A3037="","",IF(ISNA(_xlfn.XLOOKUP(TRIM($A3037),MASTER_Workers!$B$2:$B$474,MASTER_Workers!$B$2:$B$474)),"Master Missing","OK"))</f>
        <v/>
      </c>
      <c r="E3037" s="146" t="str">
        <f>IF(A3037="","",IF(COUNTIF(Month_Engine!B:B,TRIM(J3037))&gt;0,"OK","Missing"))</f>
        <v/>
      </c>
      <c r="F3037" s="146" t="str">
        <f t="shared" si="289"/>
        <v/>
      </c>
      <c r="G3037" s="146" t="str">
        <f t="shared" si="290"/>
        <v/>
      </c>
      <c r="H3037" s="150" t="str">
        <f t="shared" si="285"/>
        <v/>
      </c>
      <c r="I3037" s="432"/>
      <c r="S3037" s="146" t="str">
        <f t="shared" si="286"/>
        <v/>
      </c>
    </row>
    <row r="3038" spans="1:19" x14ac:dyDescent="0.45">
      <c r="A3038" s="144" t="str">
        <f t="shared" si="287"/>
        <v/>
      </c>
      <c r="B3038" s="143" t="str">
        <f t="shared" si="288"/>
        <v/>
      </c>
      <c r="C3038" s="143" t="str">
        <f>IF(A3038="","",IF(COUNTIF($B$2:B3037,B3038)&gt;0,"⚠ DUPLICATE","OK"))</f>
        <v/>
      </c>
      <c r="D3038" s="146" t="str">
        <f>IF($A3038="","",IF(ISNA(_xlfn.XLOOKUP(TRIM($A3038),MASTER_Workers!$B$2:$B$474,MASTER_Workers!$B$2:$B$474)),"Master Missing","OK"))</f>
        <v/>
      </c>
      <c r="E3038" s="146" t="str">
        <f>IF(A3038="","",IF(COUNTIF(Month_Engine!B:B,TRIM(J3038))&gt;0,"OK","Missing"))</f>
        <v/>
      </c>
      <c r="F3038" s="146" t="str">
        <f t="shared" si="289"/>
        <v/>
      </c>
      <c r="G3038" s="146" t="str">
        <f t="shared" si="290"/>
        <v/>
      </c>
      <c r="H3038" s="150" t="str">
        <f t="shared" si="285"/>
        <v/>
      </c>
      <c r="I3038" s="432"/>
      <c r="S3038" s="146" t="str">
        <f t="shared" si="286"/>
        <v/>
      </c>
    </row>
    <row r="3039" spans="1:19" x14ac:dyDescent="0.45">
      <c r="A3039" s="144" t="str">
        <f t="shared" si="287"/>
        <v/>
      </c>
      <c r="B3039" s="143" t="str">
        <f t="shared" si="288"/>
        <v/>
      </c>
      <c r="C3039" s="143" t="str">
        <f>IF(A3039="","",IF(COUNTIF($B$2:B3038,B3039)&gt;0,"⚠ DUPLICATE","OK"))</f>
        <v/>
      </c>
      <c r="D3039" s="146" t="str">
        <f>IF($A3039="","",IF(ISNA(_xlfn.XLOOKUP(TRIM($A3039),MASTER_Workers!$B$2:$B$474,MASTER_Workers!$B$2:$B$474)),"Master Missing","OK"))</f>
        <v/>
      </c>
      <c r="E3039" s="146" t="str">
        <f>IF(A3039="","",IF(COUNTIF(Month_Engine!B:B,TRIM(J3039))&gt;0,"OK","Missing"))</f>
        <v/>
      </c>
      <c r="F3039" s="146" t="str">
        <f t="shared" si="289"/>
        <v/>
      </c>
      <c r="G3039" s="146" t="str">
        <f t="shared" si="290"/>
        <v/>
      </c>
      <c r="H3039" s="150" t="str">
        <f t="shared" si="285"/>
        <v/>
      </c>
      <c r="I3039" s="432"/>
      <c r="S3039" s="146" t="str">
        <f t="shared" si="286"/>
        <v/>
      </c>
    </row>
    <row r="3040" spans="1:19" x14ac:dyDescent="0.45">
      <c r="A3040" s="144" t="str">
        <f t="shared" si="287"/>
        <v/>
      </c>
      <c r="B3040" s="143" t="str">
        <f t="shared" si="288"/>
        <v/>
      </c>
      <c r="C3040" s="143" t="str">
        <f>IF(A3040="","",IF(COUNTIF($B$2:B3039,B3040)&gt;0,"⚠ DUPLICATE","OK"))</f>
        <v/>
      </c>
      <c r="D3040" s="146" t="str">
        <f>IF($A3040="","",IF(ISNA(_xlfn.XLOOKUP(TRIM($A3040),MASTER_Workers!$B$2:$B$474,MASTER_Workers!$B$2:$B$474)),"Master Missing","OK"))</f>
        <v/>
      </c>
      <c r="E3040" s="146" t="str">
        <f>IF(A3040="","",IF(COUNTIF(Month_Engine!B:B,TRIM(J3040))&gt;0,"OK","Missing"))</f>
        <v/>
      </c>
      <c r="F3040" s="146" t="str">
        <f t="shared" si="289"/>
        <v/>
      </c>
      <c r="G3040" s="146" t="str">
        <f t="shared" si="290"/>
        <v/>
      </c>
      <c r="H3040" s="150" t="str">
        <f t="shared" si="285"/>
        <v/>
      </c>
      <c r="I3040" s="432"/>
      <c r="S3040" s="146" t="str">
        <f t="shared" si="286"/>
        <v/>
      </c>
    </row>
    <row r="3041" spans="1:19" x14ac:dyDescent="0.45">
      <c r="A3041" s="144" t="str">
        <f t="shared" si="287"/>
        <v/>
      </c>
      <c r="B3041" s="143" t="str">
        <f t="shared" si="288"/>
        <v/>
      </c>
      <c r="C3041" s="143" t="str">
        <f>IF(A3041="","",IF(COUNTIF($B$2:B3040,B3041)&gt;0,"⚠ DUPLICATE","OK"))</f>
        <v/>
      </c>
      <c r="D3041" s="146" t="str">
        <f>IF($A3041="","",IF(ISNA(_xlfn.XLOOKUP(TRIM($A3041),MASTER_Workers!$B$2:$B$474,MASTER_Workers!$B$2:$B$474)),"Master Missing","OK"))</f>
        <v/>
      </c>
      <c r="E3041" s="146" t="str">
        <f>IF(A3041="","",IF(COUNTIF(Month_Engine!B:B,TRIM(J3041))&gt;0,"OK","Missing"))</f>
        <v/>
      </c>
      <c r="F3041" s="146" t="str">
        <f t="shared" si="289"/>
        <v/>
      </c>
      <c r="G3041" s="146" t="str">
        <f t="shared" si="290"/>
        <v/>
      </c>
      <c r="H3041" s="150" t="str">
        <f t="shared" si="285"/>
        <v/>
      </c>
      <c r="I3041" s="432"/>
      <c r="S3041" s="146" t="str">
        <f t="shared" si="286"/>
        <v/>
      </c>
    </row>
    <row r="3042" spans="1:19" x14ac:dyDescent="0.45">
      <c r="A3042" s="144" t="str">
        <f t="shared" si="287"/>
        <v/>
      </c>
      <c r="B3042" s="143" t="str">
        <f t="shared" si="288"/>
        <v/>
      </c>
      <c r="C3042" s="143" t="str">
        <f>IF(A3042="","",IF(COUNTIF($B$2:B3041,B3042)&gt;0,"⚠ DUPLICATE","OK"))</f>
        <v/>
      </c>
      <c r="D3042" s="146" t="str">
        <f>IF($A3042="","",IF(ISNA(_xlfn.XLOOKUP(TRIM($A3042),MASTER_Workers!$B$2:$B$474,MASTER_Workers!$B$2:$B$474)),"Master Missing","OK"))</f>
        <v/>
      </c>
      <c r="E3042" s="146" t="str">
        <f>IF(A3042="","",IF(COUNTIF(Month_Engine!B:B,TRIM(J3042))&gt;0,"OK","Missing"))</f>
        <v/>
      </c>
      <c r="F3042" s="146" t="str">
        <f t="shared" si="289"/>
        <v/>
      </c>
      <c r="G3042" s="146" t="str">
        <f t="shared" si="290"/>
        <v/>
      </c>
      <c r="H3042" s="150" t="str">
        <f t="shared" si="285"/>
        <v/>
      </c>
      <c r="I3042" s="432"/>
      <c r="S3042" s="146" t="str">
        <f t="shared" si="286"/>
        <v/>
      </c>
    </row>
    <row r="3043" spans="1:19" x14ac:dyDescent="0.45">
      <c r="A3043" s="144" t="str">
        <f t="shared" si="287"/>
        <v/>
      </c>
      <c r="B3043" s="143" t="str">
        <f t="shared" si="288"/>
        <v/>
      </c>
      <c r="C3043" s="143" t="str">
        <f>IF(A3043="","",IF(COUNTIF($B$2:B3042,B3043)&gt;0,"⚠ DUPLICATE","OK"))</f>
        <v/>
      </c>
      <c r="D3043" s="146" t="str">
        <f>IF($A3043="","",IF(ISNA(_xlfn.XLOOKUP(TRIM($A3043),MASTER_Workers!$B$2:$B$474,MASTER_Workers!$B$2:$B$474)),"Master Missing","OK"))</f>
        <v/>
      </c>
      <c r="E3043" s="146" t="str">
        <f>IF(A3043="","",IF(COUNTIF(Month_Engine!B:B,TRIM(J3043))&gt;0,"OK","Missing"))</f>
        <v/>
      </c>
      <c r="F3043" s="146" t="str">
        <f t="shared" si="289"/>
        <v/>
      </c>
      <c r="G3043" s="146" t="str">
        <f t="shared" si="290"/>
        <v/>
      </c>
      <c r="H3043" s="150" t="str">
        <f t="shared" si="285"/>
        <v/>
      </c>
      <c r="I3043" s="432"/>
      <c r="S3043" s="146" t="str">
        <f t="shared" si="286"/>
        <v/>
      </c>
    </row>
    <row r="3044" spans="1:19" x14ac:dyDescent="0.45">
      <c r="A3044" s="144" t="str">
        <f t="shared" si="287"/>
        <v/>
      </c>
      <c r="B3044" s="143" t="str">
        <f t="shared" si="288"/>
        <v/>
      </c>
      <c r="C3044" s="143" t="str">
        <f>IF(A3044="","",IF(COUNTIF($B$2:B3043,B3044)&gt;0,"⚠ DUPLICATE","OK"))</f>
        <v/>
      </c>
      <c r="D3044" s="146" t="str">
        <f>IF($A3044="","",IF(ISNA(_xlfn.XLOOKUP(TRIM($A3044),MASTER_Workers!$B$2:$B$474,MASTER_Workers!$B$2:$B$474)),"Master Missing","OK"))</f>
        <v/>
      </c>
      <c r="E3044" s="146" t="str">
        <f>IF(A3044="","",IF(COUNTIF(Month_Engine!B:B,TRIM(J3044))&gt;0,"OK","Missing"))</f>
        <v/>
      </c>
      <c r="F3044" s="146" t="str">
        <f t="shared" si="289"/>
        <v/>
      </c>
      <c r="G3044" s="146" t="str">
        <f t="shared" si="290"/>
        <v/>
      </c>
      <c r="H3044" s="150" t="str">
        <f t="shared" si="285"/>
        <v/>
      </c>
      <c r="I3044" s="432"/>
      <c r="S3044" s="146" t="str">
        <f t="shared" si="286"/>
        <v/>
      </c>
    </row>
    <row r="3045" spans="1:19" x14ac:dyDescent="0.45">
      <c r="A3045" s="144" t="str">
        <f t="shared" si="287"/>
        <v/>
      </c>
      <c r="B3045" s="143" t="str">
        <f t="shared" si="288"/>
        <v/>
      </c>
      <c r="C3045" s="143" t="str">
        <f>IF(A3045="","",IF(COUNTIF($B$2:B3044,B3045)&gt;0,"⚠ DUPLICATE","OK"))</f>
        <v/>
      </c>
      <c r="D3045" s="146" t="str">
        <f>IF($A3045="","",IF(ISNA(_xlfn.XLOOKUP(TRIM($A3045),MASTER_Workers!$B$2:$B$474,MASTER_Workers!$B$2:$B$474)),"Master Missing","OK"))</f>
        <v/>
      </c>
      <c r="E3045" s="146" t="str">
        <f>IF(A3045="","",IF(COUNTIF(Month_Engine!B:B,TRIM(J3045))&gt;0,"OK","Missing"))</f>
        <v/>
      </c>
      <c r="F3045" s="146" t="str">
        <f t="shared" si="289"/>
        <v/>
      </c>
      <c r="G3045" s="146" t="str">
        <f t="shared" si="290"/>
        <v/>
      </c>
      <c r="H3045" s="150" t="str">
        <f t="shared" si="285"/>
        <v/>
      </c>
      <c r="I3045" s="432"/>
      <c r="S3045" s="146" t="str">
        <f t="shared" si="286"/>
        <v/>
      </c>
    </row>
    <row r="3046" spans="1:19" x14ac:dyDescent="0.45">
      <c r="A3046" s="144" t="str">
        <f t="shared" si="287"/>
        <v/>
      </c>
      <c r="B3046" s="143" t="str">
        <f t="shared" si="288"/>
        <v/>
      </c>
      <c r="C3046" s="143" t="str">
        <f>IF(A3046="","",IF(COUNTIF($B$2:B3045,B3046)&gt;0,"⚠ DUPLICATE","OK"))</f>
        <v/>
      </c>
      <c r="D3046" s="146" t="str">
        <f>IF($A3046="","",IF(ISNA(_xlfn.XLOOKUP(TRIM($A3046),MASTER_Workers!$B$2:$B$474,MASTER_Workers!$B$2:$B$474)),"Master Missing","OK"))</f>
        <v/>
      </c>
      <c r="E3046" s="146" t="str">
        <f>IF(A3046="","",IF(COUNTIF(Month_Engine!B:B,TRIM(J3046))&gt;0,"OK","Missing"))</f>
        <v/>
      </c>
      <c r="F3046" s="146" t="str">
        <f t="shared" si="289"/>
        <v/>
      </c>
      <c r="G3046" s="146" t="str">
        <f t="shared" si="290"/>
        <v/>
      </c>
      <c r="H3046" s="150" t="str">
        <f t="shared" si="285"/>
        <v/>
      </c>
      <c r="I3046" s="432"/>
      <c r="S3046" s="146" t="str">
        <f t="shared" si="286"/>
        <v/>
      </c>
    </row>
    <row r="3047" spans="1:19" x14ac:dyDescent="0.45">
      <c r="A3047" s="144" t="str">
        <f t="shared" si="287"/>
        <v/>
      </c>
      <c r="B3047" s="143" t="str">
        <f t="shared" si="288"/>
        <v/>
      </c>
      <c r="C3047" s="143" t="str">
        <f>IF(A3047="","",IF(COUNTIF($B$2:B3046,B3047)&gt;0,"⚠ DUPLICATE","OK"))</f>
        <v/>
      </c>
      <c r="D3047" s="146" t="str">
        <f>IF($A3047="","",IF(ISNA(_xlfn.XLOOKUP(TRIM($A3047),MASTER_Workers!$B$2:$B$474,MASTER_Workers!$B$2:$B$474)),"Master Missing","OK"))</f>
        <v/>
      </c>
      <c r="E3047" s="146" t="str">
        <f>IF(A3047="","",IF(COUNTIF(Month_Engine!B:B,TRIM(J3047))&gt;0,"OK","Missing"))</f>
        <v/>
      </c>
      <c r="F3047" s="146" t="str">
        <f t="shared" si="289"/>
        <v/>
      </c>
      <c r="G3047" s="146" t="str">
        <f t="shared" si="290"/>
        <v/>
      </c>
      <c r="H3047" s="150" t="str">
        <f t="shared" si="285"/>
        <v/>
      </c>
      <c r="I3047" s="432"/>
      <c r="S3047" s="146" t="str">
        <f t="shared" si="286"/>
        <v/>
      </c>
    </row>
    <row r="3048" spans="1:19" x14ac:dyDescent="0.45">
      <c r="A3048" s="144" t="str">
        <f t="shared" si="287"/>
        <v/>
      </c>
      <c r="B3048" s="143" t="str">
        <f t="shared" si="288"/>
        <v/>
      </c>
      <c r="C3048" s="143" t="str">
        <f>IF(A3048="","",IF(COUNTIF($B$2:B3047,B3048)&gt;0,"⚠ DUPLICATE","OK"))</f>
        <v/>
      </c>
      <c r="D3048" s="146" t="str">
        <f>IF($A3048="","",IF(ISNA(_xlfn.XLOOKUP(TRIM($A3048),MASTER_Workers!$B$2:$B$474,MASTER_Workers!$B$2:$B$474)),"Master Missing","OK"))</f>
        <v/>
      </c>
      <c r="E3048" s="146" t="str">
        <f>IF(A3048="","",IF(COUNTIF(Month_Engine!B:B,TRIM(J3048))&gt;0,"OK","Missing"))</f>
        <v/>
      </c>
      <c r="F3048" s="146" t="str">
        <f t="shared" si="289"/>
        <v/>
      </c>
      <c r="G3048" s="146" t="str">
        <f t="shared" si="290"/>
        <v/>
      </c>
      <c r="H3048" s="150" t="str">
        <f t="shared" si="285"/>
        <v/>
      </c>
      <c r="I3048" s="432"/>
      <c r="S3048" s="146" t="str">
        <f t="shared" si="286"/>
        <v/>
      </c>
    </row>
    <row r="3049" spans="1:19" x14ac:dyDescent="0.45">
      <c r="A3049" s="144" t="str">
        <f t="shared" si="287"/>
        <v/>
      </c>
      <c r="B3049" s="143" t="str">
        <f t="shared" si="288"/>
        <v/>
      </c>
      <c r="C3049" s="143" t="str">
        <f>IF(A3049="","",IF(COUNTIF($B$2:B3048,B3049)&gt;0,"⚠ DUPLICATE","OK"))</f>
        <v/>
      </c>
      <c r="D3049" s="146" t="str">
        <f>IF($A3049="","",IF(ISNA(_xlfn.XLOOKUP(TRIM($A3049),MASTER_Workers!$B$2:$B$474,MASTER_Workers!$B$2:$B$474)),"Master Missing","OK"))</f>
        <v/>
      </c>
      <c r="E3049" s="146" t="str">
        <f>IF(A3049="","",IF(COUNTIF(Month_Engine!B:B,TRIM(J3049))&gt;0,"OK","Missing"))</f>
        <v/>
      </c>
      <c r="F3049" s="146" t="str">
        <f t="shared" si="289"/>
        <v/>
      </c>
      <c r="G3049" s="146" t="str">
        <f t="shared" si="290"/>
        <v/>
      </c>
      <c r="H3049" s="150" t="str">
        <f t="shared" si="285"/>
        <v/>
      </c>
      <c r="I3049" s="432"/>
      <c r="S3049" s="146" t="str">
        <f t="shared" si="286"/>
        <v/>
      </c>
    </row>
    <row r="3050" spans="1:19" x14ac:dyDescent="0.45">
      <c r="A3050" s="144" t="str">
        <f t="shared" si="287"/>
        <v/>
      </c>
      <c r="B3050" s="143" t="str">
        <f t="shared" si="288"/>
        <v/>
      </c>
      <c r="C3050" s="143" t="str">
        <f>IF(A3050="","",IF(COUNTIF($B$2:B3049,B3050)&gt;0,"⚠ DUPLICATE","OK"))</f>
        <v/>
      </c>
      <c r="D3050" s="146" t="str">
        <f>IF($A3050="","",IF(ISNA(_xlfn.XLOOKUP(TRIM($A3050),MASTER_Workers!$B$2:$B$474,MASTER_Workers!$B$2:$B$474)),"Master Missing","OK"))</f>
        <v/>
      </c>
      <c r="E3050" s="146" t="str">
        <f>IF(A3050="","",IF(COUNTIF(Month_Engine!B:B,TRIM(J3050))&gt;0,"OK","Missing"))</f>
        <v/>
      </c>
      <c r="F3050" s="146" t="str">
        <f t="shared" si="289"/>
        <v/>
      </c>
      <c r="G3050" s="146" t="str">
        <f t="shared" si="290"/>
        <v/>
      </c>
      <c r="H3050" s="150" t="str">
        <f t="shared" si="285"/>
        <v/>
      </c>
      <c r="I3050" s="432"/>
      <c r="S3050" s="146" t="str">
        <f t="shared" si="286"/>
        <v/>
      </c>
    </row>
    <row r="3051" spans="1:19" x14ac:dyDescent="0.45">
      <c r="A3051" s="144" t="str">
        <f t="shared" si="287"/>
        <v/>
      </c>
      <c r="B3051" s="143" t="str">
        <f t="shared" si="288"/>
        <v/>
      </c>
      <c r="C3051" s="143" t="str">
        <f>IF(A3051="","",IF(COUNTIF($B$2:B3050,B3051)&gt;0,"⚠ DUPLICATE","OK"))</f>
        <v/>
      </c>
      <c r="D3051" s="146" t="str">
        <f>IF($A3051="","",IF(ISNA(_xlfn.XLOOKUP(TRIM($A3051),MASTER_Workers!$B$2:$B$474,MASTER_Workers!$B$2:$B$474)),"Master Missing","OK"))</f>
        <v/>
      </c>
      <c r="E3051" s="146" t="str">
        <f>IF(A3051="","",IF(COUNTIF(Month_Engine!B:B,TRIM(J3051))&gt;0,"OK","Missing"))</f>
        <v/>
      </c>
      <c r="F3051" s="146" t="str">
        <f t="shared" si="289"/>
        <v/>
      </c>
      <c r="G3051" s="146" t="str">
        <f t="shared" si="290"/>
        <v/>
      </c>
      <c r="H3051" s="150" t="str">
        <f t="shared" si="285"/>
        <v/>
      </c>
      <c r="I3051" s="432"/>
      <c r="S3051" s="146" t="str">
        <f t="shared" si="286"/>
        <v/>
      </c>
    </row>
    <row r="3052" spans="1:19" x14ac:dyDescent="0.45">
      <c r="A3052" s="144" t="str">
        <f t="shared" si="287"/>
        <v/>
      </c>
      <c r="B3052" s="143" t="str">
        <f t="shared" si="288"/>
        <v/>
      </c>
      <c r="C3052" s="143" t="str">
        <f>IF(A3052="","",IF(COUNTIF($B$2:B3051,B3052)&gt;0,"⚠ DUPLICATE","OK"))</f>
        <v/>
      </c>
      <c r="D3052" s="146" t="str">
        <f>IF($A3052="","",IF(ISNA(_xlfn.XLOOKUP(TRIM($A3052),MASTER_Workers!$B$2:$B$474,MASTER_Workers!$B$2:$B$474)),"Master Missing","OK"))</f>
        <v/>
      </c>
      <c r="E3052" s="146" t="str">
        <f>IF(A3052="","",IF(COUNTIF(Month_Engine!B:B,TRIM(J3052))&gt;0,"OK","Missing"))</f>
        <v/>
      </c>
      <c r="F3052" s="146" t="str">
        <f t="shared" si="289"/>
        <v/>
      </c>
      <c r="G3052" s="146" t="str">
        <f t="shared" si="290"/>
        <v/>
      </c>
      <c r="H3052" s="150" t="str">
        <f t="shared" si="285"/>
        <v/>
      </c>
      <c r="I3052" s="432"/>
      <c r="S3052" s="146" t="str">
        <f t="shared" si="286"/>
        <v/>
      </c>
    </row>
    <row r="3053" spans="1:19" x14ac:dyDescent="0.45">
      <c r="A3053" s="144" t="str">
        <f t="shared" si="287"/>
        <v/>
      </c>
      <c r="B3053" s="143" t="str">
        <f t="shared" si="288"/>
        <v/>
      </c>
      <c r="C3053" s="143" t="str">
        <f>IF(A3053="","",IF(COUNTIF($B$2:B3052,B3053)&gt;0,"⚠ DUPLICATE","OK"))</f>
        <v/>
      </c>
      <c r="D3053" s="146" t="str">
        <f>IF($A3053="","",IF(ISNA(_xlfn.XLOOKUP(TRIM($A3053),MASTER_Workers!$B$2:$B$474,MASTER_Workers!$B$2:$B$474)),"Master Missing","OK"))</f>
        <v/>
      </c>
      <c r="E3053" s="146" t="str">
        <f>IF(A3053="","",IF(COUNTIF(Month_Engine!B:B,TRIM(J3053))&gt;0,"OK","Missing"))</f>
        <v/>
      </c>
      <c r="F3053" s="146" t="str">
        <f t="shared" si="289"/>
        <v/>
      </c>
      <c r="G3053" s="146" t="str">
        <f t="shared" si="290"/>
        <v/>
      </c>
      <c r="H3053" s="150" t="str">
        <f t="shared" si="285"/>
        <v/>
      </c>
      <c r="I3053" s="432"/>
      <c r="S3053" s="146" t="str">
        <f t="shared" si="286"/>
        <v/>
      </c>
    </row>
    <row r="3054" spans="1:19" x14ac:dyDescent="0.45">
      <c r="A3054" s="144" t="str">
        <f t="shared" si="287"/>
        <v/>
      </c>
      <c r="B3054" s="143" t="str">
        <f t="shared" si="288"/>
        <v/>
      </c>
      <c r="C3054" s="143" t="str">
        <f>IF(A3054="","",IF(COUNTIF($B$2:B3053,B3054)&gt;0,"⚠ DUPLICATE","OK"))</f>
        <v/>
      </c>
      <c r="D3054" s="146" t="str">
        <f>IF($A3054="","",IF(ISNA(_xlfn.XLOOKUP(TRIM($A3054),MASTER_Workers!$B$2:$B$474,MASTER_Workers!$B$2:$B$474)),"Master Missing","OK"))</f>
        <v/>
      </c>
      <c r="E3054" s="146" t="str">
        <f>IF(A3054="","",IF(COUNTIF(Month_Engine!B:B,TRIM(J3054))&gt;0,"OK","Missing"))</f>
        <v/>
      </c>
      <c r="F3054" s="146" t="str">
        <f t="shared" si="289"/>
        <v/>
      </c>
      <c r="G3054" s="146" t="str">
        <f t="shared" si="290"/>
        <v/>
      </c>
      <c r="H3054" s="150" t="str">
        <f t="shared" si="285"/>
        <v/>
      </c>
      <c r="I3054" s="432"/>
      <c r="S3054" s="146" t="str">
        <f t="shared" si="286"/>
        <v/>
      </c>
    </row>
    <row r="3055" spans="1:19" x14ac:dyDescent="0.45">
      <c r="A3055" s="144" t="str">
        <f t="shared" si="287"/>
        <v/>
      </c>
      <c r="B3055" s="143" t="str">
        <f t="shared" si="288"/>
        <v/>
      </c>
      <c r="C3055" s="143" t="str">
        <f>IF(A3055="","",IF(COUNTIF($B$2:B3054,B3055)&gt;0,"⚠ DUPLICATE","OK"))</f>
        <v/>
      </c>
      <c r="D3055" s="146" t="str">
        <f>IF($A3055="","",IF(ISNA(_xlfn.XLOOKUP(TRIM($A3055),MASTER_Workers!$B$2:$B$474,MASTER_Workers!$B$2:$B$474)),"Master Missing","OK"))</f>
        <v/>
      </c>
      <c r="E3055" s="146" t="str">
        <f>IF(A3055="","",IF(COUNTIF(Month_Engine!B:B,TRIM(J3055))&gt;0,"OK","Missing"))</f>
        <v/>
      </c>
      <c r="F3055" s="146" t="str">
        <f t="shared" si="289"/>
        <v/>
      </c>
      <c r="G3055" s="146" t="str">
        <f t="shared" si="290"/>
        <v/>
      </c>
      <c r="H3055" s="150" t="str">
        <f t="shared" si="285"/>
        <v/>
      </c>
      <c r="I3055" s="432"/>
      <c r="S3055" s="146" t="str">
        <f t="shared" si="286"/>
        <v/>
      </c>
    </row>
    <row r="3056" spans="1:19" x14ac:dyDescent="0.45">
      <c r="A3056" s="144" t="str">
        <f t="shared" si="287"/>
        <v/>
      </c>
      <c r="B3056" s="143" t="str">
        <f t="shared" si="288"/>
        <v/>
      </c>
      <c r="C3056" s="143" t="str">
        <f>IF(A3056="","",IF(COUNTIF($B$2:B3055,B3056)&gt;0,"⚠ DUPLICATE","OK"))</f>
        <v/>
      </c>
      <c r="D3056" s="146" t="str">
        <f>IF($A3056="","",IF(ISNA(_xlfn.XLOOKUP(TRIM($A3056),MASTER_Workers!$B$2:$B$474,MASTER_Workers!$B$2:$B$474)),"Master Missing","OK"))</f>
        <v/>
      </c>
      <c r="E3056" s="146" t="str">
        <f>IF(A3056="","",IF(COUNTIF(Month_Engine!B:B,TRIM(J3056))&gt;0,"OK","Missing"))</f>
        <v/>
      </c>
      <c r="F3056" s="146" t="str">
        <f t="shared" si="289"/>
        <v/>
      </c>
      <c r="G3056" s="146" t="str">
        <f t="shared" si="290"/>
        <v/>
      </c>
      <c r="H3056" s="150" t="str">
        <f t="shared" si="285"/>
        <v/>
      </c>
      <c r="I3056" s="432"/>
      <c r="S3056" s="146" t="str">
        <f t="shared" si="286"/>
        <v/>
      </c>
    </row>
    <row r="3057" spans="1:19" x14ac:dyDescent="0.45">
      <c r="A3057" s="144" t="str">
        <f t="shared" si="287"/>
        <v/>
      </c>
      <c r="B3057" s="143" t="str">
        <f t="shared" si="288"/>
        <v/>
      </c>
      <c r="C3057" s="143" t="str">
        <f>IF(A3057="","",IF(COUNTIF($B$2:B3056,B3057)&gt;0,"⚠ DUPLICATE","OK"))</f>
        <v/>
      </c>
      <c r="D3057" s="146" t="str">
        <f>IF($A3057="","",IF(ISNA(_xlfn.XLOOKUP(TRIM($A3057),MASTER_Workers!$B$2:$B$474,MASTER_Workers!$B$2:$B$474)),"Master Missing","OK"))</f>
        <v/>
      </c>
      <c r="E3057" s="146" t="str">
        <f>IF(A3057="","",IF(COUNTIF(Month_Engine!B:B,TRIM(J3057))&gt;0,"OK","Missing"))</f>
        <v/>
      </c>
      <c r="F3057" s="146" t="str">
        <f t="shared" si="289"/>
        <v/>
      </c>
      <c r="G3057" s="146" t="str">
        <f t="shared" si="290"/>
        <v/>
      </c>
      <c r="H3057" s="150" t="str">
        <f t="shared" si="285"/>
        <v/>
      </c>
      <c r="I3057" s="432"/>
      <c r="S3057" s="146" t="str">
        <f t="shared" si="286"/>
        <v/>
      </c>
    </row>
    <row r="3058" spans="1:19" x14ac:dyDescent="0.45">
      <c r="A3058" s="144" t="str">
        <f t="shared" si="287"/>
        <v/>
      </c>
      <c r="B3058" s="143" t="str">
        <f t="shared" si="288"/>
        <v/>
      </c>
      <c r="C3058" s="143" t="str">
        <f>IF(A3058="","",IF(COUNTIF($B$2:B3057,B3058)&gt;0,"⚠ DUPLICATE","OK"))</f>
        <v/>
      </c>
      <c r="D3058" s="146" t="str">
        <f>IF($A3058="","",IF(ISNA(_xlfn.XLOOKUP(TRIM($A3058),MASTER_Workers!$B$2:$B$474,MASTER_Workers!$B$2:$B$474)),"Master Missing","OK"))</f>
        <v/>
      </c>
      <c r="E3058" s="146" t="str">
        <f>IF(A3058="","",IF(COUNTIF(Month_Engine!B:B,TRIM(J3058))&gt;0,"OK","Missing"))</f>
        <v/>
      </c>
      <c r="F3058" s="146" t="str">
        <f t="shared" si="289"/>
        <v/>
      </c>
      <c r="G3058" s="146" t="str">
        <f t="shared" si="290"/>
        <v/>
      </c>
      <c r="H3058" s="150" t="str">
        <f t="shared" si="285"/>
        <v/>
      </c>
      <c r="I3058" s="432"/>
      <c r="S3058" s="146" t="str">
        <f t="shared" si="286"/>
        <v/>
      </c>
    </row>
    <row r="3059" spans="1:19" x14ac:dyDescent="0.45">
      <c r="A3059" s="144" t="str">
        <f t="shared" si="287"/>
        <v/>
      </c>
      <c r="B3059" s="143" t="str">
        <f t="shared" si="288"/>
        <v/>
      </c>
      <c r="C3059" s="143" t="str">
        <f>IF(A3059="","",IF(COUNTIF($B$2:B3058,B3059)&gt;0,"⚠ DUPLICATE","OK"))</f>
        <v/>
      </c>
      <c r="D3059" s="146" t="str">
        <f>IF($A3059="","",IF(ISNA(_xlfn.XLOOKUP(TRIM($A3059),MASTER_Workers!$B$2:$B$474,MASTER_Workers!$B$2:$B$474)),"Master Missing","OK"))</f>
        <v/>
      </c>
      <c r="E3059" s="146" t="str">
        <f>IF(A3059="","",IF(COUNTIF(Month_Engine!B:B,TRIM(J3059))&gt;0,"OK","Missing"))</f>
        <v/>
      </c>
      <c r="F3059" s="146" t="str">
        <f t="shared" si="289"/>
        <v/>
      </c>
      <c r="G3059" s="146" t="str">
        <f t="shared" si="290"/>
        <v/>
      </c>
      <c r="H3059" s="150" t="str">
        <f t="shared" si="285"/>
        <v/>
      </c>
      <c r="I3059" s="432"/>
      <c r="S3059" s="146" t="str">
        <f t="shared" si="286"/>
        <v/>
      </c>
    </row>
    <row r="3060" spans="1:19" x14ac:dyDescent="0.45">
      <c r="A3060" s="144" t="str">
        <f t="shared" si="287"/>
        <v/>
      </c>
      <c r="B3060" s="143" t="str">
        <f t="shared" si="288"/>
        <v/>
      </c>
      <c r="C3060" s="143" t="str">
        <f>IF(A3060="","",IF(COUNTIF($B$2:B3059,B3060)&gt;0,"⚠ DUPLICATE","OK"))</f>
        <v/>
      </c>
      <c r="D3060" s="146" t="str">
        <f>IF($A3060="","",IF(ISNA(_xlfn.XLOOKUP(TRIM($A3060),MASTER_Workers!$B$2:$B$474,MASTER_Workers!$B$2:$B$474)),"Master Missing","OK"))</f>
        <v/>
      </c>
      <c r="E3060" s="146" t="str">
        <f>IF(A3060="","",IF(COUNTIF(Month_Engine!B:B,TRIM(J3060))&gt;0,"OK","Missing"))</f>
        <v/>
      </c>
      <c r="F3060" s="146" t="str">
        <f t="shared" si="289"/>
        <v/>
      </c>
      <c r="G3060" s="146" t="str">
        <f t="shared" si="290"/>
        <v/>
      </c>
      <c r="H3060" s="150" t="str">
        <f t="shared" si="285"/>
        <v/>
      </c>
      <c r="I3060" s="432"/>
      <c r="S3060" s="146" t="str">
        <f t="shared" si="286"/>
        <v/>
      </c>
    </row>
    <row r="3061" spans="1:19" x14ac:dyDescent="0.45">
      <c r="A3061" s="144" t="str">
        <f t="shared" si="287"/>
        <v/>
      </c>
      <c r="B3061" s="143" t="str">
        <f t="shared" si="288"/>
        <v/>
      </c>
      <c r="C3061" s="143" t="str">
        <f>IF(A3061="","",IF(COUNTIF($B$2:B3060,B3061)&gt;0,"⚠ DUPLICATE","OK"))</f>
        <v/>
      </c>
      <c r="D3061" s="146" t="str">
        <f>IF($A3061="","",IF(ISNA(_xlfn.XLOOKUP(TRIM($A3061),MASTER_Workers!$B$2:$B$474,MASTER_Workers!$B$2:$B$474)),"Master Missing","OK"))</f>
        <v/>
      </c>
      <c r="E3061" s="146" t="str">
        <f>IF(A3061="","",IF(COUNTIF(Month_Engine!B:B,TRIM(J3061))&gt;0,"OK","Missing"))</f>
        <v/>
      </c>
      <c r="F3061" s="146" t="str">
        <f t="shared" si="289"/>
        <v/>
      </c>
      <c r="G3061" s="146" t="str">
        <f t="shared" si="290"/>
        <v/>
      </c>
      <c r="H3061" s="150" t="str">
        <f t="shared" si="285"/>
        <v/>
      </c>
      <c r="I3061" s="432"/>
      <c r="S3061" s="146" t="str">
        <f t="shared" si="286"/>
        <v/>
      </c>
    </row>
    <row r="3062" spans="1:19" x14ac:dyDescent="0.45">
      <c r="A3062" s="144" t="str">
        <f t="shared" si="287"/>
        <v/>
      </c>
      <c r="B3062" s="143" t="str">
        <f t="shared" si="288"/>
        <v/>
      </c>
      <c r="C3062" s="143" t="str">
        <f>IF(A3062="","",IF(COUNTIF($B$2:B3061,B3062)&gt;0,"⚠ DUPLICATE","OK"))</f>
        <v/>
      </c>
      <c r="D3062" s="146" t="str">
        <f>IF($A3062="","",IF(ISNA(_xlfn.XLOOKUP(TRIM($A3062),MASTER_Workers!$B$2:$B$474,MASTER_Workers!$B$2:$B$474)),"Master Missing","OK"))</f>
        <v/>
      </c>
      <c r="E3062" s="146" t="str">
        <f>IF(A3062="","",IF(COUNTIF(Month_Engine!B:B,TRIM(J3062))&gt;0,"OK","Missing"))</f>
        <v/>
      </c>
      <c r="F3062" s="146" t="str">
        <f t="shared" si="289"/>
        <v/>
      </c>
      <c r="G3062" s="146" t="str">
        <f t="shared" si="290"/>
        <v/>
      </c>
      <c r="H3062" s="150" t="str">
        <f t="shared" si="285"/>
        <v/>
      </c>
      <c r="I3062" s="432"/>
      <c r="S3062" s="146" t="str">
        <f t="shared" si="286"/>
        <v/>
      </c>
    </row>
    <row r="3063" spans="1:19" x14ac:dyDescent="0.45">
      <c r="A3063" s="144" t="str">
        <f t="shared" si="287"/>
        <v/>
      </c>
      <c r="B3063" s="143" t="str">
        <f t="shared" si="288"/>
        <v/>
      </c>
      <c r="C3063" s="143" t="str">
        <f>IF(A3063="","",IF(COUNTIF($B$2:B3062,B3063)&gt;0,"⚠ DUPLICATE","OK"))</f>
        <v/>
      </c>
      <c r="D3063" s="146" t="str">
        <f>IF($A3063="","",IF(ISNA(_xlfn.XLOOKUP(TRIM($A3063),MASTER_Workers!$B$2:$B$474,MASTER_Workers!$B$2:$B$474)),"Master Missing","OK"))</f>
        <v/>
      </c>
      <c r="E3063" s="146" t="str">
        <f>IF(A3063="","",IF(COUNTIF(Month_Engine!B:B,TRIM(J3063))&gt;0,"OK","Missing"))</f>
        <v/>
      </c>
      <c r="F3063" s="146" t="str">
        <f t="shared" si="289"/>
        <v/>
      </c>
      <c r="G3063" s="146" t="str">
        <f t="shared" si="290"/>
        <v/>
      </c>
      <c r="H3063" s="150" t="str">
        <f t="shared" si="285"/>
        <v/>
      </c>
      <c r="I3063" s="432"/>
      <c r="S3063" s="146" t="str">
        <f t="shared" si="286"/>
        <v/>
      </c>
    </row>
    <row r="3064" spans="1:19" x14ac:dyDescent="0.45">
      <c r="A3064" s="144" t="str">
        <f t="shared" si="287"/>
        <v/>
      </c>
      <c r="B3064" s="143" t="str">
        <f t="shared" si="288"/>
        <v/>
      </c>
      <c r="C3064" s="143" t="str">
        <f>IF(A3064="","",IF(COUNTIF($B$2:B3063,B3064)&gt;0,"⚠ DUPLICATE","OK"))</f>
        <v/>
      </c>
      <c r="D3064" s="146" t="str">
        <f>IF($A3064="","",IF(ISNA(_xlfn.XLOOKUP(TRIM($A3064),MASTER_Workers!$B$2:$B$474,MASTER_Workers!$B$2:$B$474)),"Master Missing","OK"))</f>
        <v/>
      </c>
      <c r="E3064" s="146" t="str">
        <f>IF(A3064="","",IF(COUNTIF(Month_Engine!B:B,TRIM(J3064))&gt;0,"OK","Missing"))</f>
        <v/>
      </c>
      <c r="F3064" s="146" t="str">
        <f t="shared" si="289"/>
        <v/>
      </c>
      <c r="G3064" s="146" t="str">
        <f t="shared" si="290"/>
        <v/>
      </c>
      <c r="H3064" s="150" t="str">
        <f t="shared" si="285"/>
        <v/>
      </c>
      <c r="I3064" s="432"/>
      <c r="S3064" s="146" t="str">
        <f t="shared" si="286"/>
        <v/>
      </c>
    </row>
    <row r="3065" spans="1:19" x14ac:dyDescent="0.45">
      <c r="A3065" s="144" t="str">
        <f t="shared" si="287"/>
        <v/>
      </c>
      <c r="B3065" s="143" t="str">
        <f t="shared" si="288"/>
        <v/>
      </c>
      <c r="C3065" s="143" t="str">
        <f>IF(A3065="","",IF(COUNTIF($B$2:B3064,B3065)&gt;0,"⚠ DUPLICATE","OK"))</f>
        <v/>
      </c>
      <c r="D3065" s="146" t="str">
        <f>IF($A3065="","",IF(ISNA(_xlfn.XLOOKUP(TRIM($A3065),MASTER_Workers!$B$2:$B$474,MASTER_Workers!$B$2:$B$474)),"Master Missing","OK"))</f>
        <v/>
      </c>
      <c r="E3065" s="146" t="str">
        <f>IF(A3065="","",IF(COUNTIF(Month_Engine!B:B,TRIM(J3065))&gt;0,"OK","Missing"))</f>
        <v/>
      </c>
      <c r="F3065" s="146" t="str">
        <f t="shared" si="289"/>
        <v/>
      </c>
      <c r="G3065" s="146" t="str">
        <f t="shared" si="290"/>
        <v/>
      </c>
      <c r="H3065" s="150" t="str">
        <f t="shared" si="285"/>
        <v/>
      </c>
      <c r="I3065" s="432"/>
      <c r="S3065" s="146" t="str">
        <f t="shared" si="286"/>
        <v/>
      </c>
    </row>
    <row r="3066" spans="1:19" x14ac:dyDescent="0.45">
      <c r="A3066" s="144" t="str">
        <f t="shared" si="287"/>
        <v/>
      </c>
      <c r="B3066" s="143" t="str">
        <f t="shared" si="288"/>
        <v/>
      </c>
      <c r="C3066" s="143" t="str">
        <f>IF(A3066="","",IF(COUNTIF($B$2:B3065,B3066)&gt;0,"⚠ DUPLICATE","OK"))</f>
        <v/>
      </c>
      <c r="D3066" s="146" t="str">
        <f>IF($A3066="","",IF(ISNA(_xlfn.XLOOKUP(TRIM($A3066),MASTER_Workers!$B$2:$B$474,MASTER_Workers!$B$2:$B$474)),"Master Missing","OK"))</f>
        <v/>
      </c>
      <c r="E3066" s="146" t="str">
        <f>IF(A3066="","",IF(COUNTIF(Month_Engine!B:B,TRIM(J3066))&gt;0,"OK","Missing"))</f>
        <v/>
      </c>
      <c r="F3066" s="146" t="str">
        <f t="shared" si="289"/>
        <v/>
      </c>
      <c r="G3066" s="146" t="str">
        <f t="shared" si="290"/>
        <v/>
      </c>
      <c r="H3066" s="150" t="str">
        <f t="shared" si="285"/>
        <v/>
      </c>
      <c r="I3066" s="432"/>
      <c r="S3066" s="146" t="str">
        <f t="shared" si="286"/>
        <v/>
      </c>
    </row>
    <row r="3067" spans="1:19" x14ac:dyDescent="0.45">
      <c r="A3067" s="144" t="str">
        <f t="shared" si="287"/>
        <v/>
      </c>
      <c r="B3067" s="143" t="str">
        <f t="shared" si="288"/>
        <v/>
      </c>
      <c r="C3067" s="143" t="str">
        <f>IF(A3067="","",IF(COUNTIF($B$2:B3066,B3067)&gt;0,"⚠ DUPLICATE","OK"))</f>
        <v/>
      </c>
      <c r="D3067" s="146" t="str">
        <f>IF($A3067="","",IF(ISNA(_xlfn.XLOOKUP(TRIM($A3067),MASTER_Workers!$B$2:$B$474,MASTER_Workers!$B$2:$B$474)),"Master Missing","OK"))</f>
        <v/>
      </c>
      <c r="E3067" s="146" t="str">
        <f>IF(A3067="","",IF(COUNTIF(Month_Engine!B:B,TRIM(J3067))&gt;0,"OK","Missing"))</f>
        <v/>
      </c>
      <c r="F3067" s="146" t="str">
        <f t="shared" si="289"/>
        <v/>
      </c>
      <c r="G3067" s="146" t="str">
        <f t="shared" si="290"/>
        <v/>
      </c>
      <c r="H3067" s="150" t="str">
        <f t="shared" si="285"/>
        <v/>
      </c>
      <c r="I3067" s="432"/>
      <c r="S3067" s="146" t="str">
        <f t="shared" si="286"/>
        <v/>
      </c>
    </row>
    <row r="3068" spans="1:19" x14ac:dyDescent="0.45">
      <c r="A3068" s="144" t="str">
        <f t="shared" si="287"/>
        <v/>
      </c>
      <c r="B3068" s="143" t="str">
        <f t="shared" si="288"/>
        <v/>
      </c>
      <c r="C3068" s="143" t="str">
        <f>IF(A3068="","",IF(COUNTIF($B$2:B3067,B3068)&gt;0,"⚠ DUPLICATE","OK"))</f>
        <v/>
      </c>
      <c r="D3068" s="146" t="str">
        <f>IF($A3068="","",IF(ISNA(_xlfn.XLOOKUP(TRIM($A3068),MASTER_Workers!$B$2:$B$474,MASTER_Workers!$B$2:$B$474)),"Master Missing","OK"))</f>
        <v/>
      </c>
      <c r="E3068" s="146" t="str">
        <f>IF(A3068="","",IF(COUNTIF(Month_Engine!B:B,TRIM(J3068))&gt;0,"OK","Missing"))</f>
        <v/>
      </c>
      <c r="F3068" s="146" t="str">
        <f t="shared" si="289"/>
        <v/>
      </c>
      <c r="G3068" s="146" t="str">
        <f t="shared" si="290"/>
        <v/>
      </c>
      <c r="H3068" s="150" t="str">
        <f t="shared" si="285"/>
        <v/>
      </c>
      <c r="I3068" s="432"/>
      <c r="S3068" s="146" t="str">
        <f t="shared" si="286"/>
        <v/>
      </c>
    </row>
    <row r="3069" spans="1:19" x14ac:dyDescent="0.45">
      <c r="A3069" s="144" t="str">
        <f t="shared" si="287"/>
        <v/>
      </c>
      <c r="B3069" s="143" t="str">
        <f t="shared" si="288"/>
        <v/>
      </c>
      <c r="C3069" s="143" t="str">
        <f>IF(A3069="","",IF(COUNTIF($B$2:B3068,B3069)&gt;0,"⚠ DUPLICATE","OK"))</f>
        <v/>
      </c>
      <c r="D3069" s="146" t="str">
        <f>IF($A3069="","",IF(ISNA(_xlfn.XLOOKUP(TRIM($A3069),MASTER_Workers!$B$2:$B$474,MASTER_Workers!$B$2:$B$474)),"Master Missing","OK"))</f>
        <v/>
      </c>
      <c r="E3069" s="146" t="str">
        <f>IF(A3069="","",IF(COUNTIF(Month_Engine!B:B,TRIM(J3069))&gt;0,"OK","Missing"))</f>
        <v/>
      </c>
      <c r="F3069" s="146" t="str">
        <f t="shared" si="289"/>
        <v/>
      </c>
      <c r="G3069" s="146" t="str">
        <f t="shared" si="290"/>
        <v/>
      </c>
      <c r="H3069" s="150" t="str">
        <f t="shared" si="285"/>
        <v/>
      </c>
      <c r="I3069" s="432"/>
      <c r="S3069" s="146" t="str">
        <f t="shared" si="286"/>
        <v/>
      </c>
    </row>
    <row r="3070" spans="1:19" x14ac:dyDescent="0.45">
      <c r="A3070" s="144" t="str">
        <f t="shared" si="287"/>
        <v/>
      </c>
      <c r="B3070" s="143" t="str">
        <f t="shared" si="288"/>
        <v/>
      </c>
      <c r="C3070" s="143" t="str">
        <f>IF(A3070="","",IF(COUNTIF($B$2:B3069,B3070)&gt;0,"⚠ DUPLICATE","OK"))</f>
        <v/>
      </c>
      <c r="D3070" s="146" t="str">
        <f>IF($A3070="","",IF(ISNA(_xlfn.XLOOKUP(TRIM($A3070),MASTER_Workers!$B$2:$B$474,MASTER_Workers!$B$2:$B$474)),"Master Missing","OK"))</f>
        <v/>
      </c>
      <c r="E3070" s="146" t="str">
        <f>IF(A3070="","",IF(COUNTIF(Month_Engine!B:B,TRIM(J3070))&gt;0,"OK","Missing"))</f>
        <v/>
      </c>
      <c r="F3070" s="146" t="str">
        <f t="shared" si="289"/>
        <v/>
      </c>
      <c r="G3070" s="146" t="str">
        <f t="shared" si="290"/>
        <v/>
      </c>
      <c r="H3070" s="150" t="str">
        <f t="shared" si="285"/>
        <v/>
      </c>
      <c r="I3070" s="432"/>
      <c r="S3070" s="146" t="str">
        <f t="shared" si="286"/>
        <v/>
      </c>
    </row>
    <row r="3071" spans="1:19" x14ac:dyDescent="0.45">
      <c r="A3071" s="144" t="str">
        <f t="shared" si="287"/>
        <v/>
      </c>
      <c r="B3071" s="143" t="str">
        <f t="shared" si="288"/>
        <v/>
      </c>
      <c r="C3071" s="143" t="str">
        <f>IF(A3071="","",IF(COUNTIF($B$2:B3070,B3071)&gt;0,"⚠ DUPLICATE","OK"))</f>
        <v/>
      </c>
      <c r="D3071" s="146" t="str">
        <f>IF($A3071="","",IF(ISNA(_xlfn.XLOOKUP(TRIM($A3071),MASTER_Workers!$B$2:$B$474,MASTER_Workers!$B$2:$B$474)),"Master Missing","OK"))</f>
        <v/>
      </c>
      <c r="E3071" s="146" t="str">
        <f>IF(A3071="","",IF(COUNTIF(Month_Engine!B:B,TRIM(J3071))&gt;0,"OK","Missing"))</f>
        <v/>
      </c>
      <c r="F3071" s="146" t="str">
        <f t="shared" si="289"/>
        <v/>
      </c>
      <c r="G3071" s="146" t="str">
        <f t="shared" si="290"/>
        <v/>
      </c>
      <c r="H3071" s="150" t="str">
        <f t="shared" si="285"/>
        <v/>
      </c>
      <c r="I3071" s="432"/>
      <c r="S3071" s="146" t="str">
        <f t="shared" si="286"/>
        <v/>
      </c>
    </row>
    <row r="3072" spans="1:19" x14ac:dyDescent="0.45">
      <c r="A3072" s="144" t="str">
        <f t="shared" si="287"/>
        <v/>
      </c>
      <c r="B3072" s="143" t="str">
        <f t="shared" si="288"/>
        <v/>
      </c>
      <c r="C3072" s="143" t="str">
        <f>IF(A3072="","",IF(COUNTIF($B$2:B3071,B3072)&gt;0,"⚠ DUPLICATE","OK"))</f>
        <v/>
      </c>
      <c r="D3072" s="146" t="str">
        <f>IF($A3072="","",IF(ISNA(_xlfn.XLOOKUP(TRIM($A3072),MASTER_Workers!$B$2:$B$474,MASTER_Workers!$B$2:$B$474)),"Master Missing","OK"))</f>
        <v/>
      </c>
      <c r="E3072" s="146" t="str">
        <f>IF(A3072="","",IF(COUNTIF(Month_Engine!B:B,TRIM(J3072))&gt;0,"OK","Missing"))</f>
        <v/>
      </c>
      <c r="F3072" s="146" t="str">
        <f t="shared" si="289"/>
        <v/>
      </c>
      <c r="G3072" s="146" t="str">
        <f t="shared" si="290"/>
        <v/>
      </c>
      <c r="H3072" s="150" t="str">
        <f t="shared" si="285"/>
        <v/>
      </c>
      <c r="I3072" s="432"/>
      <c r="S3072" s="146" t="str">
        <f t="shared" si="286"/>
        <v/>
      </c>
    </row>
    <row r="3073" spans="1:19" x14ac:dyDescent="0.45">
      <c r="A3073" s="144" t="str">
        <f t="shared" si="287"/>
        <v/>
      </c>
      <c r="B3073" s="143" t="str">
        <f t="shared" si="288"/>
        <v/>
      </c>
      <c r="C3073" s="143" t="str">
        <f>IF(A3073="","",IF(COUNTIF($B$2:B3072,B3073)&gt;0,"⚠ DUPLICATE","OK"))</f>
        <v/>
      </c>
      <c r="D3073" s="146" t="str">
        <f>IF($A3073="","",IF(ISNA(_xlfn.XLOOKUP(TRIM($A3073),MASTER_Workers!$B$2:$B$474,MASTER_Workers!$B$2:$B$474)),"Master Missing","OK"))</f>
        <v/>
      </c>
      <c r="E3073" s="146" t="str">
        <f>IF(A3073="","",IF(COUNTIF(Month_Engine!B:B,TRIM(J3073))&gt;0,"OK","Missing"))</f>
        <v/>
      </c>
      <c r="F3073" s="146" t="str">
        <f t="shared" si="289"/>
        <v/>
      </c>
      <c r="G3073" s="146" t="str">
        <f t="shared" si="290"/>
        <v/>
      </c>
      <c r="H3073" s="150" t="str">
        <f t="shared" si="285"/>
        <v/>
      </c>
      <c r="I3073" s="432"/>
      <c r="S3073" s="146" t="str">
        <f t="shared" si="286"/>
        <v/>
      </c>
    </row>
    <row r="3074" spans="1:19" x14ac:dyDescent="0.45">
      <c r="A3074" s="144" t="str">
        <f t="shared" si="287"/>
        <v/>
      </c>
      <c r="B3074" s="143" t="str">
        <f t="shared" si="288"/>
        <v/>
      </c>
      <c r="C3074" s="143" t="str">
        <f>IF(A3074="","",IF(COUNTIF($B$2:B3073,B3074)&gt;0,"⚠ DUPLICATE","OK"))</f>
        <v/>
      </c>
      <c r="D3074" s="146" t="str">
        <f>IF($A3074="","",IF(ISNA(_xlfn.XLOOKUP(TRIM($A3074),MASTER_Workers!$B$2:$B$474,MASTER_Workers!$B$2:$B$474)),"Master Missing","OK"))</f>
        <v/>
      </c>
      <c r="E3074" s="146" t="str">
        <f>IF(A3074="","",IF(COUNTIF(Month_Engine!B:B,TRIM(J3074))&gt;0,"OK","Missing"))</f>
        <v/>
      </c>
      <c r="F3074" s="146" t="str">
        <f t="shared" si="289"/>
        <v/>
      </c>
      <c r="G3074" s="146" t="str">
        <f t="shared" si="290"/>
        <v/>
      </c>
      <c r="H3074" s="150" t="str">
        <f t="shared" si="285"/>
        <v/>
      </c>
      <c r="I3074" s="432"/>
      <c r="S3074" s="146" t="str">
        <f t="shared" si="286"/>
        <v/>
      </c>
    </row>
    <row r="3075" spans="1:19" x14ac:dyDescent="0.45">
      <c r="A3075" s="144" t="str">
        <f t="shared" si="287"/>
        <v/>
      </c>
      <c r="B3075" s="143" t="str">
        <f t="shared" si="288"/>
        <v/>
      </c>
      <c r="C3075" s="143" t="str">
        <f>IF(A3075="","",IF(COUNTIF($B$2:B3074,B3075)&gt;0,"⚠ DUPLICATE","OK"))</f>
        <v/>
      </c>
      <c r="D3075" s="146" t="str">
        <f>IF($A3075="","",IF(ISNA(_xlfn.XLOOKUP(TRIM($A3075),MASTER_Workers!$B$2:$B$474,MASTER_Workers!$B$2:$B$474)),"Master Missing","OK"))</f>
        <v/>
      </c>
      <c r="E3075" s="146" t="str">
        <f>IF(A3075="","",IF(COUNTIF(Month_Engine!B:B,TRIM(J3075))&gt;0,"OK","Missing"))</f>
        <v/>
      </c>
      <c r="F3075" s="146" t="str">
        <f t="shared" si="289"/>
        <v/>
      </c>
      <c r="G3075" s="146" t="str">
        <f t="shared" si="290"/>
        <v/>
      </c>
      <c r="H3075" s="150" t="str">
        <f t="shared" si="285"/>
        <v/>
      </c>
      <c r="I3075" s="432"/>
      <c r="S3075" s="146" t="str">
        <f t="shared" si="286"/>
        <v/>
      </c>
    </row>
    <row r="3076" spans="1:19" x14ac:dyDescent="0.45">
      <c r="A3076" s="144" t="str">
        <f t="shared" si="287"/>
        <v/>
      </c>
      <c r="B3076" s="143" t="str">
        <f t="shared" si="288"/>
        <v/>
      </c>
      <c r="C3076" s="143" t="str">
        <f>IF(A3076="","",IF(COUNTIF($B$2:B3075,B3076)&gt;0,"⚠ DUPLICATE","OK"))</f>
        <v/>
      </c>
      <c r="D3076" s="146" t="str">
        <f>IF($A3076="","",IF(ISNA(_xlfn.XLOOKUP(TRIM($A3076),MASTER_Workers!$B$2:$B$474,MASTER_Workers!$B$2:$B$474)),"Master Missing","OK"))</f>
        <v/>
      </c>
      <c r="E3076" s="146" t="str">
        <f>IF(A3076="","",IF(COUNTIF(Month_Engine!B:B,TRIM(J3076))&gt;0,"OK","Missing"))</f>
        <v/>
      </c>
      <c r="F3076" s="146" t="str">
        <f t="shared" si="289"/>
        <v/>
      </c>
      <c r="G3076" s="146" t="str">
        <f t="shared" si="290"/>
        <v/>
      </c>
      <c r="H3076" s="150" t="str">
        <f t="shared" ref="H3076:H3139" si="291">IF(A3076="","",IF(AND(C3076="OK",D3076="OK",E3076="OK",F3076=DAY(EOMONTH(I3076,0))),"OK","Mismatch"))</f>
        <v/>
      </c>
      <c r="I3076" s="432"/>
      <c r="S3076" s="146" t="str">
        <f t="shared" ref="S3076:S3139" si="292">IF(LEFT(A3076,6)="SV2PCO","Worker-SV2",
IF(LEFT(A3076,5)="SV2ST","Staff-SV2",
IF(LEFT(A3076,4)="SV2P","Worker-Com-SV2",
IF(LEFT(A3076,5)="SK1ST","Staff-1",
IF(LEFT(A3076,5)="SK3ST","Staff-3",
IF(LEFT(A3076,5)="SK1CW","Worker-1",
IF(LEFT(A3076,5)="SK3CW","Worker-3",
IF(LEFT(A3076,5)="SK1WK","Worker-Com-1",
IF(LEFT(A3076,5)="SK3WK","Worker-Com-3","")))))))))</f>
        <v/>
      </c>
    </row>
    <row r="3077" spans="1:19" x14ac:dyDescent="0.45">
      <c r="A3077" s="144" t="str">
        <f t="shared" ref="A3077:A3140" si="293">IF(J3077="","",TRIM(J3077))</f>
        <v/>
      </c>
      <c r="B3077" s="143" t="str">
        <f t="shared" ref="B3077:B3140" si="294">IF(A3077="","",TEXT(I3077,"MMMYYYY")&amp;"_"&amp;TRIM(J3077))</f>
        <v/>
      </c>
      <c r="C3077" s="143" t="str">
        <f>IF(A3077="","",IF(COUNTIF($B$2:B3076,B3077)&gt;0,"⚠ DUPLICATE","OK"))</f>
        <v/>
      </c>
      <c r="D3077" s="146" t="str">
        <f>IF($A3077="","",IF(ISNA(_xlfn.XLOOKUP(TRIM($A3077),MASTER_Workers!$B$2:$B$474,MASTER_Workers!$B$2:$B$474)),"Master Missing","OK"))</f>
        <v/>
      </c>
      <c r="E3077" s="146" t="str">
        <f>IF(A3077="","",IF(COUNTIF(Month_Engine!B:B,TRIM(J3077))&gt;0,"OK","Missing"))</f>
        <v/>
      </c>
      <c r="F3077" s="146" t="str">
        <f t="shared" ref="F3077:F3140" si="295">IF(A3077="","",SUM(L3077:Q3077))</f>
        <v/>
      </c>
      <c r="G3077" s="146" t="str">
        <f t="shared" si="290"/>
        <v/>
      </c>
      <c r="H3077" s="150" t="str">
        <f t="shared" si="291"/>
        <v/>
      </c>
      <c r="I3077" s="432"/>
      <c r="S3077" s="146" t="str">
        <f t="shared" si="292"/>
        <v/>
      </c>
    </row>
    <row r="3078" spans="1:19" x14ac:dyDescent="0.45">
      <c r="A3078" s="144" t="str">
        <f t="shared" si="293"/>
        <v/>
      </c>
      <c r="B3078" s="143" t="str">
        <f t="shared" si="294"/>
        <v/>
      </c>
      <c r="C3078" s="143" t="str">
        <f>IF(A3078="","",IF(COUNTIF($B$2:B3077,B3078)&gt;0,"⚠ DUPLICATE","OK"))</f>
        <v/>
      </c>
      <c r="D3078" s="146" t="str">
        <f>IF($A3078="","",IF(ISNA(_xlfn.XLOOKUP(TRIM($A3078),MASTER_Workers!$B$2:$B$474,MASTER_Workers!$B$2:$B$474)),"Master Missing","OK"))</f>
        <v/>
      </c>
      <c r="E3078" s="146" t="str">
        <f>IF(A3078="","",IF(COUNTIF(Month_Engine!B:B,TRIM(J3078))&gt;0,"OK","Missing"))</f>
        <v/>
      </c>
      <c r="F3078" s="146" t="str">
        <f t="shared" si="295"/>
        <v/>
      </c>
      <c r="G3078" s="146" t="str">
        <f t="shared" si="290"/>
        <v/>
      </c>
      <c r="H3078" s="150" t="str">
        <f t="shared" si="291"/>
        <v/>
      </c>
      <c r="I3078" s="432"/>
      <c r="S3078" s="146" t="str">
        <f t="shared" si="292"/>
        <v/>
      </c>
    </row>
    <row r="3079" spans="1:19" x14ac:dyDescent="0.45">
      <c r="A3079" s="144" t="str">
        <f t="shared" si="293"/>
        <v/>
      </c>
      <c r="B3079" s="143" t="str">
        <f t="shared" si="294"/>
        <v/>
      </c>
      <c r="C3079" s="143" t="str">
        <f>IF(A3079="","",IF(COUNTIF($B$2:B3078,B3079)&gt;0,"⚠ DUPLICATE","OK"))</f>
        <v/>
      </c>
      <c r="D3079" s="146" t="str">
        <f>IF($A3079="","",IF(ISNA(_xlfn.XLOOKUP(TRIM($A3079),MASTER_Workers!$B$2:$B$474,MASTER_Workers!$B$2:$B$474)),"Master Missing","OK"))</f>
        <v/>
      </c>
      <c r="E3079" s="146" t="str">
        <f>IF(A3079="","",IF(COUNTIF(Month_Engine!B:B,TRIM(J3079))&gt;0,"OK","Missing"))</f>
        <v/>
      </c>
      <c r="F3079" s="146" t="str">
        <f t="shared" si="295"/>
        <v/>
      </c>
      <c r="G3079" s="146" t="str">
        <f t="shared" si="290"/>
        <v/>
      </c>
      <c r="H3079" s="150" t="str">
        <f t="shared" si="291"/>
        <v/>
      </c>
      <c r="I3079" s="432"/>
      <c r="S3079" s="146" t="str">
        <f t="shared" si="292"/>
        <v/>
      </c>
    </row>
    <row r="3080" spans="1:19" x14ac:dyDescent="0.45">
      <c r="A3080" s="144" t="str">
        <f t="shared" si="293"/>
        <v/>
      </c>
      <c r="B3080" s="143" t="str">
        <f t="shared" si="294"/>
        <v/>
      </c>
      <c r="C3080" s="143" t="str">
        <f>IF(A3080="","",IF(COUNTIF($B$2:B3079,B3080)&gt;0,"⚠ DUPLICATE","OK"))</f>
        <v/>
      </c>
      <c r="D3080" s="146" t="str">
        <f>IF($A3080="","",IF(ISNA(_xlfn.XLOOKUP(TRIM($A3080),MASTER_Workers!$B$2:$B$474,MASTER_Workers!$B$2:$B$474)),"Master Missing","OK"))</f>
        <v/>
      </c>
      <c r="E3080" s="146" t="str">
        <f>IF(A3080="","",IF(COUNTIF(Month_Engine!B:B,TRIM(J3080))&gt;0,"OK","Missing"))</f>
        <v/>
      </c>
      <c r="F3080" s="146" t="str">
        <f t="shared" si="295"/>
        <v/>
      </c>
      <c r="G3080" s="146" t="str">
        <f t="shared" si="290"/>
        <v/>
      </c>
      <c r="H3080" s="150" t="str">
        <f t="shared" si="291"/>
        <v/>
      </c>
      <c r="I3080" s="432"/>
      <c r="S3080" s="146" t="str">
        <f t="shared" si="292"/>
        <v/>
      </c>
    </row>
    <row r="3081" spans="1:19" x14ac:dyDescent="0.45">
      <c r="A3081" s="144" t="str">
        <f t="shared" si="293"/>
        <v/>
      </c>
      <c r="B3081" s="143" t="str">
        <f t="shared" si="294"/>
        <v/>
      </c>
      <c r="C3081" s="143" t="str">
        <f>IF(A3081="","",IF(COUNTIF($B$2:B3080,B3081)&gt;0,"⚠ DUPLICATE","OK"))</f>
        <v/>
      </c>
      <c r="D3081" s="146" t="str">
        <f>IF($A3081="","",IF(ISNA(_xlfn.XLOOKUP(TRIM($A3081),MASTER_Workers!$B$2:$B$474,MASTER_Workers!$B$2:$B$474)),"Master Missing","OK"))</f>
        <v/>
      </c>
      <c r="E3081" s="146" t="str">
        <f>IF(A3081="","",IF(COUNTIF(Month_Engine!B:B,TRIM(J3081))&gt;0,"OK","Missing"))</f>
        <v/>
      </c>
      <c r="F3081" s="146" t="str">
        <f t="shared" si="295"/>
        <v/>
      </c>
      <c r="G3081" s="146" t="str">
        <f t="shared" si="290"/>
        <v/>
      </c>
      <c r="H3081" s="150" t="str">
        <f t="shared" si="291"/>
        <v/>
      </c>
      <c r="I3081" s="432"/>
      <c r="S3081" s="146" t="str">
        <f t="shared" si="292"/>
        <v/>
      </c>
    </row>
    <row r="3082" spans="1:19" x14ac:dyDescent="0.45">
      <c r="A3082" s="144" t="str">
        <f t="shared" si="293"/>
        <v/>
      </c>
      <c r="B3082" s="143" t="str">
        <f t="shared" si="294"/>
        <v/>
      </c>
      <c r="C3082" s="143" t="str">
        <f>IF(A3082="","",IF(COUNTIF($B$2:B3081,B3082)&gt;0,"⚠ DUPLICATE","OK"))</f>
        <v/>
      </c>
      <c r="D3082" s="146" t="str">
        <f>IF($A3082="","",IF(ISNA(_xlfn.XLOOKUP(TRIM($A3082),MASTER_Workers!$B$2:$B$474,MASTER_Workers!$B$2:$B$474)),"Master Missing","OK"))</f>
        <v/>
      </c>
      <c r="E3082" s="146" t="str">
        <f>IF(A3082="","",IF(COUNTIF(Month_Engine!B:B,TRIM(J3082))&gt;0,"OK","Missing"))</f>
        <v/>
      </c>
      <c r="F3082" s="146" t="str">
        <f t="shared" si="295"/>
        <v/>
      </c>
      <c r="G3082" s="146" t="str">
        <f t="shared" si="290"/>
        <v/>
      </c>
      <c r="H3082" s="150" t="str">
        <f t="shared" si="291"/>
        <v/>
      </c>
      <c r="I3082" s="432"/>
      <c r="S3082" s="146" t="str">
        <f t="shared" si="292"/>
        <v/>
      </c>
    </row>
    <row r="3083" spans="1:19" x14ac:dyDescent="0.45">
      <c r="A3083" s="144" t="str">
        <f t="shared" si="293"/>
        <v/>
      </c>
      <c r="B3083" s="143" t="str">
        <f t="shared" si="294"/>
        <v/>
      </c>
      <c r="C3083" s="143" t="str">
        <f>IF(A3083="","",IF(COUNTIF($B$2:B3082,B3083)&gt;0,"⚠ DUPLICATE","OK"))</f>
        <v/>
      </c>
      <c r="D3083" s="146" t="str">
        <f>IF($A3083="","",IF(ISNA(_xlfn.XLOOKUP(TRIM($A3083),MASTER_Workers!$B$2:$B$474,MASTER_Workers!$B$2:$B$474)),"Master Missing","OK"))</f>
        <v/>
      </c>
      <c r="E3083" s="146" t="str">
        <f>IF(A3083="","",IF(COUNTIF(Month_Engine!B:B,TRIM(J3083))&gt;0,"OK","Missing"))</f>
        <v/>
      </c>
      <c r="F3083" s="146" t="str">
        <f t="shared" si="295"/>
        <v/>
      </c>
      <c r="G3083" s="146" t="str">
        <f t="shared" si="290"/>
        <v/>
      </c>
      <c r="H3083" s="150" t="str">
        <f t="shared" si="291"/>
        <v/>
      </c>
      <c r="I3083" s="432"/>
      <c r="S3083" s="146" t="str">
        <f t="shared" si="292"/>
        <v/>
      </c>
    </row>
    <row r="3084" spans="1:19" x14ac:dyDescent="0.45">
      <c r="A3084" s="144" t="str">
        <f t="shared" si="293"/>
        <v/>
      </c>
      <c r="B3084" s="143" t="str">
        <f t="shared" si="294"/>
        <v/>
      </c>
      <c r="C3084" s="143" t="str">
        <f>IF(A3084="","",IF(COUNTIF($B$2:B3083,B3084)&gt;0,"⚠ DUPLICATE","OK"))</f>
        <v/>
      </c>
      <c r="D3084" s="146" t="str">
        <f>IF($A3084="","",IF(ISNA(_xlfn.XLOOKUP(TRIM($A3084),MASTER_Workers!$B$2:$B$474,MASTER_Workers!$B$2:$B$474)),"Master Missing","OK"))</f>
        <v/>
      </c>
      <c r="E3084" s="146" t="str">
        <f>IF(A3084="","",IF(COUNTIF(Month_Engine!B:B,TRIM(J3084))&gt;0,"OK","Missing"))</f>
        <v/>
      </c>
      <c r="F3084" s="146" t="str">
        <f t="shared" si="295"/>
        <v/>
      </c>
      <c r="G3084" s="146" t="str">
        <f t="shared" ref="G3084:G3147" si="296">IF(A3084="","",L3084+O3084+P3084+R3084+IF(OR(LEFT(TRIM(J3084),9)="SK1WK0101",ISNUMBER(SEARCH("Staff",S3084))),N3084,0))</f>
        <v/>
      </c>
      <c r="H3084" s="150" t="str">
        <f t="shared" si="291"/>
        <v/>
      </c>
      <c r="I3084" s="432"/>
      <c r="S3084" s="146" t="str">
        <f t="shared" si="292"/>
        <v/>
      </c>
    </row>
    <row r="3085" spans="1:19" x14ac:dyDescent="0.45">
      <c r="A3085" s="144" t="str">
        <f t="shared" si="293"/>
        <v/>
      </c>
      <c r="B3085" s="143" t="str">
        <f t="shared" si="294"/>
        <v/>
      </c>
      <c r="C3085" s="143" t="str">
        <f>IF(A3085="","",IF(COUNTIF($B$2:B3084,B3085)&gt;0,"⚠ DUPLICATE","OK"))</f>
        <v/>
      </c>
      <c r="D3085" s="146" t="str">
        <f>IF($A3085="","",IF(ISNA(_xlfn.XLOOKUP(TRIM($A3085),MASTER_Workers!$B$2:$B$474,MASTER_Workers!$B$2:$B$474)),"Master Missing","OK"))</f>
        <v/>
      </c>
      <c r="E3085" s="146" t="str">
        <f>IF(A3085="","",IF(COUNTIF(Month_Engine!B:B,TRIM(J3085))&gt;0,"OK","Missing"))</f>
        <v/>
      </c>
      <c r="F3085" s="146" t="str">
        <f t="shared" si="295"/>
        <v/>
      </c>
      <c r="G3085" s="146" t="str">
        <f t="shared" si="296"/>
        <v/>
      </c>
      <c r="H3085" s="150" t="str">
        <f t="shared" si="291"/>
        <v/>
      </c>
      <c r="I3085" s="432"/>
      <c r="S3085" s="146" t="str">
        <f t="shared" si="292"/>
        <v/>
      </c>
    </row>
    <row r="3086" spans="1:19" x14ac:dyDescent="0.45">
      <c r="A3086" s="144" t="str">
        <f t="shared" si="293"/>
        <v/>
      </c>
      <c r="B3086" s="143" t="str">
        <f t="shared" si="294"/>
        <v/>
      </c>
      <c r="C3086" s="143" t="str">
        <f>IF(A3086="","",IF(COUNTIF($B$2:B3085,B3086)&gt;0,"⚠ DUPLICATE","OK"))</f>
        <v/>
      </c>
      <c r="D3086" s="146" t="str">
        <f>IF($A3086="","",IF(ISNA(_xlfn.XLOOKUP(TRIM($A3086),MASTER_Workers!$B$2:$B$474,MASTER_Workers!$B$2:$B$474)),"Master Missing","OK"))</f>
        <v/>
      </c>
      <c r="E3086" s="146" t="str">
        <f>IF(A3086="","",IF(COUNTIF(Month_Engine!B:B,TRIM(J3086))&gt;0,"OK","Missing"))</f>
        <v/>
      </c>
      <c r="F3086" s="146" t="str">
        <f t="shared" si="295"/>
        <v/>
      </c>
      <c r="G3086" s="146" t="str">
        <f t="shared" si="296"/>
        <v/>
      </c>
      <c r="H3086" s="150" t="str">
        <f t="shared" si="291"/>
        <v/>
      </c>
      <c r="I3086" s="432"/>
      <c r="S3086" s="146" t="str">
        <f t="shared" si="292"/>
        <v/>
      </c>
    </row>
    <row r="3087" spans="1:19" x14ac:dyDescent="0.45">
      <c r="A3087" s="144" t="str">
        <f t="shared" si="293"/>
        <v/>
      </c>
      <c r="B3087" s="143" t="str">
        <f t="shared" si="294"/>
        <v/>
      </c>
      <c r="C3087" s="143" t="str">
        <f>IF(A3087="","",IF(COUNTIF($B$2:B3086,B3087)&gt;0,"⚠ DUPLICATE","OK"))</f>
        <v/>
      </c>
      <c r="D3087" s="146" t="str">
        <f>IF($A3087="","",IF(ISNA(_xlfn.XLOOKUP(TRIM($A3087),MASTER_Workers!$B$2:$B$474,MASTER_Workers!$B$2:$B$474)),"Master Missing","OK"))</f>
        <v/>
      </c>
      <c r="E3087" s="146" t="str">
        <f>IF(A3087="","",IF(COUNTIF(Month_Engine!B:B,TRIM(J3087))&gt;0,"OK","Missing"))</f>
        <v/>
      </c>
      <c r="F3087" s="146" t="str">
        <f t="shared" si="295"/>
        <v/>
      </c>
      <c r="G3087" s="146" t="str">
        <f t="shared" si="296"/>
        <v/>
      </c>
      <c r="H3087" s="150" t="str">
        <f t="shared" si="291"/>
        <v/>
      </c>
      <c r="I3087" s="432"/>
      <c r="S3087" s="146" t="str">
        <f t="shared" si="292"/>
        <v/>
      </c>
    </row>
    <row r="3088" spans="1:19" x14ac:dyDescent="0.45">
      <c r="A3088" s="144" t="str">
        <f t="shared" si="293"/>
        <v/>
      </c>
      <c r="B3088" s="143" t="str">
        <f t="shared" si="294"/>
        <v/>
      </c>
      <c r="C3088" s="143" t="str">
        <f>IF(A3088="","",IF(COUNTIF($B$2:B3087,B3088)&gt;0,"⚠ DUPLICATE","OK"))</f>
        <v/>
      </c>
      <c r="D3088" s="146" t="str">
        <f>IF($A3088="","",IF(ISNA(_xlfn.XLOOKUP(TRIM($A3088),MASTER_Workers!$B$2:$B$474,MASTER_Workers!$B$2:$B$474)),"Master Missing","OK"))</f>
        <v/>
      </c>
      <c r="E3088" s="146" t="str">
        <f>IF(A3088="","",IF(COUNTIF(Month_Engine!B:B,TRIM(J3088))&gt;0,"OK","Missing"))</f>
        <v/>
      </c>
      <c r="F3088" s="146" t="str">
        <f t="shared" si="295"/>
        <v/>
      </c>
      <c r="G3088" s="146" t="str">
        <f t="shared" si="296"/>
        <v/>
      </c>
      <c r="H3088" s="150" t="str">
        <f t="shared" si="291"/>
        <v/>
      </c>
      <c r="I3088" s="432"/>
      <c r="S3088" s="146" t="str">
        <f t="shared" si="292"/>
        <v/>
      </c>
    </row>
    <row r="3089" spans="1:19" x14ac:dyDescent="0.45">
      <c r="A3089" s="144" t="str">
        <f t="shared" si="293"/>
        <v/>
      </c>
      <c r="B3089" s="143" t="str">
        <f t="shared" si="294"/>
        <v/>
      </c>
      <c r="C3089" s="143" t="str">
        <f>IF(A3089="","",IF(COUNTIF($B$2:B3088,B3089)&gt;0,"⚠ DUPLICATE","OK"))</f>
        <v/>
      </c>
      <c r="D3089" s="146" t="str">
        <f>IF($A3089="","",IF(ISNA(_xlfn.XLOOKUP(TRIM($A3089),MASTER_Workers!$B$2:$B$474,MASTER_Workers!$B$2:$B$474)),"Master Missing","OK"))</f>
        <v/>
      </c>
      <c r="E3089" s="146" t="str">
        <f>IF(A3089="","",IF(COUNTIF(Month_Engine!B:B,TRIM(J3089))&gt;0,"OK","Missing"))</f>
        <v/>
      </c>
      <c r="F3089" s="146" t="str">
        <f t="shared" si="295"/>
        <v/>
      </c>
      <c r="G3089" s="146" t="str">
        <f t="shared" si="296"/>
        <v/>
      </c>
      <c r="H3089" s="150" t="str">
        <f t="shared" si="291"/>
        <v/>
      </c>
      <c r="I3089" s="432"/>
      <c r="S3089" s="146" t="str">
        <f t="shared" si="292"/>
        <v/>
      </c>
    </row>
    <row r="3090" spans="1:19" x14ac:dyDescent="0.45">
      <c r="A3090" s="144" t="str">
        <f t="shared" si="293"/>
        <v/>
      </c>
      <c r="B3090" s="143" t="str">
        <f t="shared" si="294"/>
        <v/>
      </c>
      <c r="C3090" s="143" t="str">
        <f>IF(A3090="","",IF(COUNTIF($B$2:B3089,B3090)&gt;0,"⚠ DUPLICATE","OK"))</f>
        <v/>
      </c>
      <c r="D3090" s="146" t="str">
        <f>IF($A3090="","",IF(ISNA(_xlfn.XLOOKUP(TRIM($A3090),MASTER_Workers!$B$2:$B$474,MASTER_Workers!$B$2:$B$474)),"Master Missing","OK"))</f>
        <v/>
      </c>
      <c r="E3090" s="146" t="str">
        <f>IF(A3090="","",IF(COUNTIF(Month_Engine!B:B,TRIM(J3090))&gt;0,"OK","Missing"))</f>
        <v/>
      </c>
      <c r="F3090" s="146" t="str">
        <f t="shared" si="295"/>
        <v/>
      </c>
      <c r="G3090" s="146" t="str">
        <f t="shared" si="296"/>
        <v/>
      </c>
      <c r="H3090" s="150" t="str">
        <f t="shared" si="291"/>
        <v/>
      </c>
      <c r="I3090" s="432"/>
      <c r="S3090" s="146" t="str">
        <f t="shared" si="292"/>
        <v/>
      </c>
    </row>
    <row r="3091" spans="1:19" x14ac:dyDescent="0.45">
      <c r="A3091" s="144" t="str">
        <f t="shared" si="293"/>
        <v/>
      </c>
      <c r="B3091" s="143" t="str">
        <f t="shared" si="294"/>
        <v/>
      </c>
      <c r="C3091" s="143" t="str">
        <f>IF(A3091="","",IF(COUNTIF($B$2:B3090,B3091)&gt;0,"⚠ DUPLICATE","OK"))</f>
        <v/>
      </c>
      <c r="D3091" s="146" t="str">
        <f>IF($A3091="","",IF(ISNA(_xlfn.XLOOKUP(TRIM($A3091),MASTER_Workers!$B$2:$B$474,MASTER_Workers!$B$2:$B$474)),"Master Missing","OK"))</f>
        <v/>
      </c>
      <c r="E3091" s="146" t="str">
        <f>IF(A3091="","",IF(COUNTIF(Month_Engine!B:B,TRIM(J3091))&gt;0,"OK","Missing"))</f>
        <v/>
      </c>
      <c r="F3091" s="146" t="str">
        <f t="shared" si="295"/>
        <v/>
      </c>
      <c r="G3091" s="146" t="str">
        <f t="shared" si="296"/>
        <v/>
      </c>
      <c r="H3091" s="150" t="str">
        <f t="shared" si="291"/>
        <v/>
      </c>
      <c r="I3091" s="432"/>
      <c r="S3091" s="146" t="str">
        <f t="shared" si="292"/>
        <v/>
      </c>
    </row>
    <row r="3092" spans="1:19" x14ac:dyDescent="0.45">
      <c r="A3092" s="144" t="str">
        <f t="shared" si="293"/>
        <v/>
      </c>
      <c r="B3092" s="143" t="str">
        <f t="shared" si="294"/>
        <v/>
      </c>
      <c r="C3092" s="143" t="str">
        <f>IF(A3092="","",IF(COUNTIF($B$2:B3091,B3092)&gt;0,"⚠ DUPLICATE","OK"))</f>
        <v/>
      </c>
      <c r="D3092" s="146" t="str">
        <f>IF($A3092="","",IF(ISNA(_xlfn.XLOOKUP(TRIM($A3092),MASTER_Workers!$B$2:$B$474,MASTER_Workers!$B$2:$B$474)),"Master Missing","OK"))</f>
        <v/>
      </c>
      <c r="E3092" s="146" t="str">
        <f>IF(A3092="","",IF(COUNTIF(Month_Engine!B:B,TRIM(J3092))&gt;0,"OK","Missing"))</f>
        <v/>
      </c>
      <c r="F3092" s="146" t="str">
        <f t="shared" si="295"/>
        <v/>
      </c>
      <c r="G3092" s="146" t="str">
        <f t="shared" si="296"/>
        <v/>
      </c>
      <c r="H3092" s="150" t="str">
        <f t="shared" si="291"/>
        <v/>
      </c>
      <c r="I3092" s="432"/>
      <c r="S3092" s="146" t="str">
        <f t="shared" si="292"/>
        <v/>
      </c>
    </row>
    <row r="3093" spans="1:19" x14ac:dyDescent="0.45">
      <c r="A3093" s="144" t="str">
        <f t="shared" si="293"/>
        <v/>
      </c>
      <c r="B3093" s="143" t="str">
        <f t="shared" si="294"/>
        <v/>
      </c>
      <c r="C3093" s="143" t="str">
        <f>IF(A3093="","",IF(COUNTIF($B$2:B3092,B3093)&gt;0,"⚠ DUPLICATE","OK"))</f>
        <v/>
      </c>
      <c r="D3093" s="146" t="str">
        <f>IF($A3093="","",IF(ISNA(_xlfn.XLOOKUP(TRIM($A3093),MASTER_Workers!$B$2:$B$474,MASTER_Workers!$B$2:$B$474)),"Master Missing","OK"))</f>
        <v/>
      </c>
      <c r="E3093" s="146" t="str">
        <f>IF(A3093="","",IF(COUNTIF(Month_Engine!B:B,TRIM(J3093))&gt;0,"OK","Missing"))</f>
        <v/>
      </c>
      <c r="F3093" s="146" t="str">
        <f t="shared" si="295"/>
        <v/>
      </c>
      <c r="G3093" s="146" t="str">
        <f t="shared" si="296"/>
        <v/>
      </c>
      <c r="H3093" s="150" t="str">
        <f t="shared" si="291"/>
        <v/>
      </c>
      <c r="I3093" s="432"/>
      <c r="S3093" s="146" t="str">
        <f t="shared" si="292"/>
        <v/>
      </c>
    </row>
    <row r="3094" spans="1:19" x14ac:dyDescent="0.45">
      <c r="A3094" s="144" t="str">
        <f t="shared" si="293"/>
        <v/>
      </c>
      <c r="B3094" s="143" t="str">
        <f t="shared" si="294"/>
        <v/>
      </c>
      <c r="C3094" s="143" t="str">
        <f>IF(A3094="","",IF(COUNTIF($B$2:B3093,B3094)&gt;0,"⚠ DUPLICATE","OK"))</f>
        <v/>
      </c>
      <c r="D3094" s="146" t="str">
        <f>IF($A3094="","",IF(ISNA(_xlfn.XLOOKUP(TRIM($A3094),MASTER_Workers!$B$2:$B$474,MASTER_Workers!$B$2:$B$474)),"Master Missing","OK"))</f>
        <v/>
      </c>
      <c r="E3094" s="146" t="str">
        <f>IF(A3094="","",IF(COUNTIF(Month_Engine!B:B,TRIM(J3094))&gt;0,"OK","Missing"))</f>
        <v/>
      </c>
      <c r="F3094" s="146" t="str">
        <f t="shared" si="295"/>
        <v/>
      </c>
      <c r="G3094" s="146" t="str">
        <f t="shared" si="296"/>
        <v/>
      </c>
      <c r="H3094" s="150" t="str">
        <f t="shared" si="291"/>
        <v/>
      </c>
      <c r="I3094" s="432"/>
      <c r="S3094" s="146" t="str">
        <f t="shared" si="292"/>
        <v/>
      </c>
    </row>
    <row r="3095" spans="1:19" x14ac:dyDescent="0.45">
      <c r="A3095" s="144" t="str">
        <f t="shared" si="293"/>
        <v/>
      </c>
      <c r="B3095" s="143" t="str">
        <f t="shared" si="294"/>
        <v/>
      </c>
      <c r="C3095" s="143" t="str">
        <f>IF(A3095="","",IF(COUNTIF($B$2:B3094,B3095)&gt;0,"⚠ DUPLICATE","OK"))</f>
        <v/>
      </c>
      <c r="D3095" s="146" t="str">
        <f>IF($A3095="","",IF(ISNA(_xlfn.XLOOKUP(TRIM($A3095),MASTER_Workers!$B$2:$B$474,MASTER_Workers!$B$2:$B$474)),"Master Missing","OK"))</f>
        <v/>
      </c>
      <c r="E3095" s="146" t="str">
        <f>IF(A3095="","",IF(COUNTIF(Month_Engine!B:B,TRIM(J3095))&gt;0,"OK","Missing"))</f>
        <v/>
      </c>
      <c r="F3095" s="146" t="str">
        <f t="shared" si="295"/>
        <v/>
      </c>
      <c r="G3095" s="146" t="str">
        <f t="shared" si="296"/>
        <v/>
      </c>
      <c r="H3095" s="150" t="str">
        <f t="shared" si="291"/>
        <v/>
      </c>
      <c r="I3095" s="432"/>
      <c r="S3095" s="146" t="str">
        <f t="shared" si="292"/>
        <v/>
      </c>
    </row>
    <row r="3096" spans="1:19" x14ac:dyDescent="0.45">
      <c r="A3096" s="144" t="str">
        <f t="shared" si="293"/>
        <v/>
      </c>
      <c r="B3096" s="143" t="str">
        <f t="shared" si="294"/>
        <v/>
      </c>
      <c r="C3096" s="143" t="str">
        <f>IF(A3096="","",IF(COUNTIF($B$2:B3095,B3096)&gt;0,"⚠ DUPLICATE","OK"))</f>
        <v/>
      </c>
      <c r="D3096" s="146" t="str">
        <f>IF($A3096="","",IF(ISNA(_xlfn.XLOOKUP(TRIM($A3096),MASTER_Workers!$B$2:$B$474,MASTER_Workers!$B$2:$B$474)),"Master Missing","OK"))</f>
        <v/>
      </c>
      <c r="E3096" s="146" t="str">
        <f>IF(A3096="","",IF(COUNTIF(Month_Engine!B:B,TRIM(J3096))&gt;0,"OK","Missing"))</f>
        <v/>
      </c>
      <c r="F3096" s="146" t="str">
        <f t="shared" si="295"/>
        <v/>
      </c>
      <c r="G3096" s="146" t="str">
        <f t="shared" si="296"/>
        <v/>
      </c>
      <c r="H3096" s="150" t="str">
        <f t="shared" si="291"/>
        <v/>
      </c>
      <c r="I3096" s="432"/>
      <c r="S3096" s="146" t="str">
        <f t="shared" si="292"/>
        <v/>
      </c>
    </row>
    <row r="3097" spans="1:19" x14ac:dyDescent="0.45">
      <c r="A3097" s="144" t="str">
        <f t="shared" si="293"/>
        <v/>
      </c>
      <c r="B3097" s="143" t="str">
        <f t="shared" si="294"/>
        <v/>
      </c>
      <c r="C3097" s="143" t="str">
        <f>IF(A3097="","",IF(COUNTIF($B$2:B3096,B3097)&gt;0,"⚠ DUPLICATE","OK"))</f>
        <v/>
      </c>
      <c r="D3097" s="146" t="str">
        <f>IF($A3097="","",IF(ISNA(_xlfn.XLOOKUP(TRIM($A3097),MASTER_Workers!$B$2:$B$474,MASTER_Workers!$B$2:$B$474)),"Master Missing","OK"))</f>
        <v/>
      </c>
      <c r="E3097" s="146" t="str">
        <f>IF(A3097="","",IF(COUNTIF(Month_Engine!B:B,TRIM(J3097))&gt;0,"OK","Missing"))</f>
        <v/>
      </c>
      <c r="F3097" s="146" t="str">
        <f t="shared" si="295"/>
        <v/>
      </c>
      <c r="G3097" s="146" t="str">
        <f t="shared" si="296"/>
        <v/>
      </c>
      <c r="H3097" s="150" t="str">
        <f t="shared" si="291"/>
        <v/>
      </c>
      <c r="I3097" s="432"/>
      <c r="S3097" s="146" t="str">
        <f t="shared" si="292"/>
        <v/>
      </c>
    </row>
    <row r="3098" spans="1:19" x14ac:dyDescent="0.45">
      <c r="A3098" s="144" t="str">
        <f t="shared" si="293"/>
        <v/>
      </c>
      <c r="B3098" s="143" t="str">
        <f t="shared" si="294"/>
        <v/>
      </c>
      <c r="C3098" s="143" t="str">
        <f>IF(A3098="","",IF(COUNTIF($B$2:B3097,B3098)&gt;0,"⚠ DUPLICATE","OK"))</f>
        <v/>
      </c>
      <c r="D3098" s="146" t="str">
        <f>IF($A3098="","",IF(ISNA(_xlfn.XLOOKUP(TRIM($A3098),MASTER_Workers!$B$2:$B$474,MASTER_Workers!$B$2:$B$474)),"Master Missing","OK"))</f>
        <v/>
      </c>
      <c r="E3098" s="146" t="str">
        <f>IF(A3098="","",IF(COUNTIF(Month_Engine!B:B,TRIM(J3098))&gt;0,"OK","Missing"))</f>
        <v/>
      </c>
      <c r="F3098" s="146" t="str">
        <f t="shared" si="295"/>
        <v/>
      </c>
      <c r="G3098" s="146" t="str">
        <f t="shared" si="296"/>
        <v/>
      </c>
      <c r="H3098" s="150" t="str">
        <f t="shared" si="291"/>
        <v/>
      </c>
      <c r="I3098" s="432"/>
      <c r="S3098" s="146" t="str">
        <f t="shared" si="292"/>
        <v/>
      </c>
    </row>
    <row r="3099" spans="1:19" x14ac:dyDescent="0.45">
      <c r="A3099" s="144" t="str">
        <f t="shared" si="293"/>
        <v/>
      </c>
      <c r="B3099" s="143" t="str">
        <f t="shared" si="294"/>
        <v/>
      </c>
      <c r="C3099" s="143" t="str">
        <f>IF(A3099="","",IF(COUNTIF($B$2:B3098,B3099)&gt;0,"⚠ DUPLICATE","OK"))</f>
        <v/>
      </c>
      <c r="D3099" s="146" t="str">
        <f>IF($A3099="","",IF(ISNA(_xlfn.XLOOKUP(TRIM($A3099),MASTER_Workers!$B$2:$B$474,MASTER_Workers!$B$2:$B$474)),"Master Missing","OK"))</f>
        <v/>
      </c>
      <c r="E3099" s="146" t="str">
        <f>IF(A3099="","",IF(COUNTIF(Month_Engine!B:B,TRIM(J3099))&gt;0,"OK","Missing"))</f>
        <v/>
      </c>
      <c r="F3099" s="146" t="str">
        <f t="shared" si="295"/>
        <v/>
      </c>
      <c r="G3099" s="146" t="str">
        <f t="shared" si="296"/>
        <v/>
      </c>
      <c r="H3099" s="150" t="str">
        <f t="shared" si="291"/>
        <v/>
      </c>
      <c r="I3099" s="432"/>
      <c r="S3099" s="146" t="str">
        <f t="shared" si="292"/>
        <v/>
      </c>
    </row>
    <row r="3100" spans="1:19" x14ac:dyDescent="0.45">
      <c r="A3100" s="144" t="str">
        <f t="shared" si="293"/>
        <v/>
      </c>
      <c r="B3100" s="143" t="str">
        <f t="shared" si="294"/>
        <v/>
      </c>
      <c r="C3100" s="143" t="str">
        <f>IF(A3100="","",IF(COUNTIF($B$2:B3099,B3100)&gt;0,"⚠ DUPLICATE","OK"))</f>
        <v/>
      </c>
      <c r="D3100" s="146" t="str">
        <f>IF($A3100="","",IF(ISNA(_xlfn.XLOOKUP(TRIM($A3100),MASTER_Workers!$B$2:$B$474,MASTER_Workers!$B$2:$B$474)),"Master Missing","OK"))</f>
        <v/>
      </c>
      <c r="E3100" s="146" t="str">
        <f>IF(A3100="","",IF(COUNTIF(Month_Engine!B:B,TRIM(J3100))&gt;0,"OK","Missing"))</f>
        <v/>
      </c>
      <c r="F3100" s="146" t="str">
        <f t="shared" si="295"/>
        <v/>
      </c>
      <c r="G3100" s="146" t="str">
        <f t="shared" si="296"/>
        <v/>
      </c>
      <c r="H3100" s="150" t="str">
        <f t="shared" si="291"/>
        <v/>
      </c>
      <c r="I3100" s="432"/>
      <c r="S3100" s="146" t="str">
        <f t="shared" si="292"/>
        <v/>
      </c>
    </row>
    <row r="3101" spans="1:19" x14ac:dyDescent="0.45">
      <c r="A3101" s="144" t="str">
        <f t="shared" si="293"/>
        <v/>
      </c>
      <c r="B3101" s="143" t="str">
        <f t="shared" si="294"/>
        <v/>
      </c>
      <c r="C3101" s="143" t="str">
        <f>IF(A3101="","",IF(COUNTIF($B$2:B3100,B3101)&gt;0,"⚠ DUPLICATE","OK"))</f>
        <v/>
      </c>
      <c r="D3101" s="146" t="str">
        <f>IF($A3101="","",IF(ISNA(_xlfn.XLOOKUP(TRIM($A3101),MASTER_Workers!$B$2:$B$474,MASTER_Workers!$B$2:$B$474)),"Master Missing","OK"))</f>
        <v/>
      </c>
      <c r="E3101" s="146" t="str">
        <f>IF(A3101="","",IF(COUNTIF(Month_Engine!B:B,TRIM(J3101))&gt;0,"OK","Missing"))</f>
        <v/>
      </c>
      <c r="F3101" s="146" t="str">
        <f t="shared" si="295"/>
        <v/>
      </c>
      <c r="G3101" s="146" t="str">
        <f t="shared" si="296"/>
        <v/>
      </c>
      <c r="H3101" s="150" t="str">
        <f t="shared" si="291"/>
        <v/>
      </c>
      <c r="I3101" s="432"/>
      <c r="S3101" s="146" t="str">
        <f t="shared" si="292"/>
        <v/>
      </c>
    </row>
    <row r="3102" spans="1:19" x14ac:dyDescent="0.45">
      <c r="A3102" s="144" t="str">
        <f t="shared" si="293"/>
        <v/>
      </c>
      <c r="B3102" s="143" t="str">
        <f t="shared" si="294"/>
        <v/>
      </c>
      <c r="C3102" s="143" t="str">
        <f>IF(A3102="","",IF(COUNTIF($B$2:B3101,B3102)&gt;0,"⚠ DUPLICATE","OK"))</f>
        <v/>
      </c>
      <c r="D3102" s="146" t="str">
        <f>IF($A3102="","",IF(ISNA(_xlfn.XLOOKUP(TRIM($A3102),MASTER_Workers!$B$2:$B$474,MASTER_Workers!$B$2:$B$474)),"Master Missing","OK"))</f>
        <v/>
      </c>
      <c r="E3102" s="146" t="str">
        <f>IF(A3102="","",IF(COUNTIF(Month_Engine!B:B,TRIM(J3102))&gt;0,"OK","Missing"))</f>
        <v/>
      </c>
      <c r="F3102" s="146" t="str">
        <f t="shared" si="295"/>
        <v/>
      </c>
      <c r="G3102" s="146" t="str">
        <f t="shared" si="296"/>
        <v/>
      </c>
      <c r="H3102" s="150" t="str">
        <f t="shared" si="291"/>
        <v/>
      </c>
      <c r="I3102" s="432"/>
      <c r="S3102" s="146" t="str">
        <f t="shared" si="292"/>
        <v/>
      </c>
    </row>
    <row r="3103" spans="1:19" x14ac:dyDescent="0.45">
      <c r="A3103" s="144" t="str">
        <f t="shared" si="293"/>
        <v/>
      </c>
      <c r="B3103" s="143" t="str">
        <f t="shared" si="294"/>
        <v/>
      </c>
      <c r="C3103" s="143" t="str">
        <f>IF(A3103="","",IF(COUNTIF($B$2:B3102,B3103)&gt;0,"⚠ DUPLICATE","OK"))</f>
        <v/>
      </c>
      <c r="D3103" s="146" t="str">
        <f>IF($A3103="","",IF(ISNA(_xlfn.XLOOKUP(TRIM($A3103),MASTER_Workers!$B$2:$B$474,MASTER_Workers!$B$2:$B$474)),"Master Missing","OK"))</f>
        <v/>
      </c>
      <c r="E3103" s="146" t="str">
        <f>IF(A3103="","",IF(COUNTIF(Month_Engine!B:B,TRIM(J3103))&gt;0,"OK","Missing"))</f>
        <v/>
      </c>
      <c r="F3103" s="146" t="str">
        <f t="shared" si="295"/>
        <v/>
      </c>
      <c r="G3103" s="146" t="str">
        <f t="shared" si="296"/>
        <v/>
      </c>
      <c r="H3103" s="150" t="str">
        <f t="shared" si="291"/>
        <v/>
      </c>
      <c r="I3103" s="432"/>
      <c r="S3103" s="146" t="str">
        <f t="shared" si="292"/>
        <v/>
      </c>
    </row>
    <row r="3104" spans="1:19" x14ac:dyDescent="0.45">
      <c r="A3104" s="144" t="str">
        <f t="shared" si="293"/>
        <v/>
      </c>
      <c r="B3104" s="143" t="str">
        <f t="shared" si="294"/>
        <v/>
      </c>
      <c r="C3104" s="143" t="str">
        <f>IF(A3104="","",IF(COUNTIF($B$2:B3103,B3104)&gt;0,"⚠ DUPLICATE","OK"))</f>
        <v/>
      </c>
      <c r="D3104" s="146" t="str">
        <f>IF($A3104="","",IF(ISNA(_xlfn.XLOOKUP(TRIM($A3104),MASTER_Workers!$B$2:$B$474,MASTER_Workers!$B$2:$B$474)),"Master Missing","OK"))</f>
        <v/>
      </c>
      <c r="E3104" s="146" t="str">
        <f>IF(A3104="","",IF(COUNTIF(Month_Engine!B:B,TRIM(J3104))&gt;0,"OK","Missing"))</f>
        <v/>
      </c>
      <c r="F3104" s="146" t="str">
        <f t="shared" si="295"/>
        <v/>
      </c>
      <c r="G3104" s="146" t="str">
        <f t="shared" si="296"/>
        <v/>
      </c>
      <c r="H3104" s="150" t="str">
        <f t="shared" si="291"/>
        <v/>
      </c>
      <c r="I3104" s="432"/>
      <c r="S3104" s="146" t="str">
        <f t="shared" si="292"/>
        <v/>
      </c>
    </row>
    <row r="3105" spans="1:19" x14ac:dyDescent="0.45">
      <c r="A3105" s="144" t="str">
        <f t="shared" si="293"/>
        <v/>
      </c>
      <c r="B3105" s="143" t="str">
        <f t="shared" si="294"/>
        <v/>
      </c>
      <c r="C3105" s="143" t="str">
        <f>IF(A3105="","",IF(COUNTIF($B$2:B3104,B3105)&gt;0,"⚠ DUPLICATE","OK"))</f>
        <v/>
      </c>
      <c r="D3105" s="146" t="str">
        <f>IF($A3105="","",IF(ISNA(_xlfn.XLOOKUP(TRIM($A3105),MASTER_Workers!$B$2:$B$474,MASTER_Workers!$B$2:$B$474)),"Master Missing","OK"))</f>
        <v/>
      </c>
      <c r="E3105" s="146" t="str">
        <f>IF(A3105="","",IF(COUNTIF(Month_Engine!B:B,TRIM(J3105))&gt;0,"OK","Missing"))</f>
        <v/>
      </c>
      <c r="F3105" s="146" t="str">
        <f t="shared" si="295"/>
        <v/>
      </c>
      <c r="G3105" s="146" t="str">
        <f t="shared" si="296"/>
        <v/>
      </c>
      <c r="H3105" s="150" t="str">
        <f t="shared" si="291"/>
        <v/>
      </c>
      <c r="I3105" s="432"/>
      <c r="S3105" s="146" t="str">
        <f t="shared" si="292"/>
        <v/>
      </c>
    </row>
    <row r="3106" spans="1:19" x14ac:dyDescent="0.45">
      <c r="A3106" s="144" t="str">
        <f t="shared" si="293"/>
        <v/>
      </c>
      <c r="B3106" s="143" t="str">
        <f t="shared" si="294"/>
        <v/>
      </c>
      <c r="C3106" s="143" t="str">
        <f>IF(A3106="","",IF(COUNTIF($B$2:B3105,B3106)&gt;0,"⚠ DUPLICATE","OK"))</f>
        <v/>
      </c>
      <c r="D3106" s="146" t="str">
        <f>IF($A3106="","",IF(ISNA(_xlfn.XLOOKUP(TRIM($A3106),MASTER_Workers!$B$2:$B$474,MASTER_Workers!$B$2:$B$474)),"Master Missing","OK"))</f>
        <v/>
      </c>
      <c r="E3106" s="146" t="str">
        <f>IF(A3106="","",IF(COUNTIF(Month_Engine!B:B,TRIM(J3106))&gt;0,"OK","Missing"))</f>
        <v/>
      </c>
      <c r="F3106" s="146" t="str">
        <f t="shared" si="295"/>
        <v/>
      </c>
      <c r="G3106" s="146" t="str">
        <f t="shared" si="296"/>
        <v/>
      </c>
      <c r="H3106" s="150" t="str">
        <f t="shared" si="291"/>
        <v/>
      </c>
      <c r="I3106" s="432"/>
      <c r="S3106" s="146" t="str">
        <f t="shared" si="292"/>
        <v/>
      </c>
    </row>
    <row r="3107" spans="1:19" x14ac:dyDescent="0.45">
      <c r="A3107" s="144" t="str">
        <f t="shared" si="293"/>
        <v/>
      </c>
      <c r="B3107" s="143" t="str">
        <f t="shared" si="294"/>
        <v/>
      </c>
      <c r="C3107" s="143" t="str">
        <f>IF(A3107="","",IF(COUNTIF($B$2:B3106,B3107)&gt;0,"⚠ DUPLICATE","OK"))</f>
        <v/>
      </c>
      <c r="D3107" s="146" t="str">
        <f>IF($A3107="","",IF(ISNA(_xlfn.XLOOKUP(TRIM($A3107),MASTER_Workers!$B$2:$B$474,MASTER_Workers!$B$2:$B$474)),"Master Missing","OK"))</f>
        <v/>
      </c>
      <c r="E3107" s="146" t="str">
        <f>IF(A3107="","",IF(COUNTIF(Month_Engine!B:B,TRIM(J3107))&gt;0,"OK","Missing"))</f>
        <v/>
      </c>
      <c r="F3107" s="146" t="str">
        <f t="shared" si="295"/>
        <v/>
      </c>
      <c r="G3107" s="146" t="str">
        <f t="shared" si="296"/>
        <v/>
      </c>
      <c r="H3107" s="150" t="str">
        <f t="shared" si="291"/>
        <v/>
      </c>
      <c r="I3107" s="432"/>
      <c r="S3107" s="146" t="str">
        <f t="shared" si="292"/>
        <v/>
      </c>
    </row>
    <row r="3108" spans="1:19" x14ac:dyDescent="0.45">
      <c r="A3108" s="144" t="str">
        <f t="shared" si="293"/>
        <v/>
      </c>
      <c r="B3108" s="143" t="str">
        <f t="shared" si="294"/>
        <v/>
      </c>
      <c r="C3108" s="143" t="str">
        <f>IF(A3108="","",IF(COUNTIF($B$2:B3107,B3108)&gt;0,"⚠ DUPLICATE","OK"))</f>
        <v/>
      </c>
      <c r="D3108" s="146" t="str">
        <f>IF($A3108="","",IF(ISNA(_xlfn.XLOOKUP(TRIM($A3108),MASTER_Workers!$B$2:$B$474,MASTER_Workers!$B$2:$B$474)),"Master Missing","OK"))</f>
        <v/>
      </c>
      <c r="E3108" s="146" t="str">
        <f>IF(A3108="","",IF(COUNTIF(Month_Engine!B:B,TRIM(J3108))&gt;0,"OK","Missing"))</f>
        <v/>
      </c>
      <c r="F3108" s="146" t="str">
        <f t="shared" si="295"/>
        <v/>
      </c>
      <c r="G3108" s="146" t="str">
        <f t="shared" si="296"/>
        <v/>
      </c>
      <c r="H3108" s="150" t="str">
        <f t="shared" si="291"/>
        <v/>
      </c>
      <c r="I3108" s="432"/>
      <c r="S3108" s="146" t="str">
        <f t="shared" si="292"/>
        <v/>
      </c>
    </row>
    <row r="3109" spans="1:19" x14ac:dyDescent="0.45">
      <c r="A3109" s="144" t="str">
        <f t="shared" si="293"/>
        <v/>
      </c>
      <c r="B3109" s="143" t="str">
        <f t="shared" si="294"/>
        <v/>
      </c>
      <c r="C3109" s="143" t="str">
        <f>IF(A3109="","",IF(COUNTIF($B$2:B3108,B3109)&gt;0,"⚠ DUPLICATE","OK"))</f>
        <v/>
      </c>
      <c r="D3109" s="146" t="str">
        <f>IF($A3109="","",IF(ISNA(_xlfn.XLOOKUP(TRIM($A3109),MASTER_Workers!$B$2:$B$474,MASTER_Workers!$B$2:$B$474)),"Master Missing","OK"))</f>
        <v/>
      </c>
      <c r="E3109" s="146" t="str">
        <f>IF(A3109="","",IF(COUNTIF(Month_Engine!B:B,TRIM(J3109))&gt;0,"OK","Missing"))</f>
        <v/>
      </c>
      <c r="F3109" s="146" t="str">
        <f t="shared" si="295"/>
        <v/>
      </c>
      <c r="G3109" s="146" t="str">
        <f t="shared" si="296"/>
        <v/>
      </c>
      <c r="H3109" s="150" t="str">
        <f t="shared" si="291"/>
        <v/>
      </c>
      <c r="I3109" s="432"/>
      <c r="S3109" s="146" t="str">
        <f t="shared" si="292"/>
        <v/>
      </c>
    </row>
    <row r="3110" spans="1:19" x14ac:dyDescent="0.45">
      <c r="A3110" s="144" t="str">
        <f t="shared" si="293"/>
        <v/>
      </c>
      <c r="B3110" s="143" t="str">
        <f t="shared" si="294"/>
        <v/>
      </c>
      <c r="C3110" s="143" t="str">
        <f>IF(A3110="","",IF(COUNTIF($B$2:B3109,B3110)&gt;0,"⚠ DUPLICATE","OK"))</f>
        <v/>
      </c>
      <c r="D3110" s="146" t="str">
        <f>IF($A3110="","",IF(ISNA(_xlfn.XLOOKUP(TRIM($A3110),MASTER_Workers!$B$2:$B$474,MASTER_Workers!$B$2:$B$474)),"Master Missing","OK"))</f>
        <v/>
      </c>
      <c r="E3110" s="146" t="str">
        <f>IF(A3110="","",IF(COUNTIF(Month_Engine!B:B,TRIM(J3110))&gt;0,"OK","Missing"))</f>
        <v/>
      </c>
      <c r="F3110" s="146" t="str">
        <f t="shared" si="295"/>
        <v/>
      </c>
      <c r="G3110" s="146" t="str">
        <f t="shared" si="296"/>
        <v/>
      </c>
      <c r="H3110" s="150" t="str">
        <f t="shared" si="291"/>
        <v/>
      </c>
      <c r="I3110" s="432"/>
      <c r="S3110" s="146" t="str">
        <f t="shared" si="292"/>
        <v/>
      </c>
    </row>
    <row r="3111" spans="1:19" x14ac:dyDescent="0.45">
      <c r="A3111" s="144" t="str">
        <f t="shared" si="293"/>
        <v/>
      </c>
      <c r="B3111" s="143" t="str">
        <f t="shared" si="294"/>
        <v/>
      </c>
      <c r="C3111" s="143" t="str">
        <f>IF(A3111="","",IF(COUNTIF($B$2:B3110,B3111)&gt;0,"⚠ DUPLICATE","OK"))</f>
        <v/>
      </c>
      <c r="D3111" s="146" t="str">
        <f>IF($A3111="","",IF(ISNA(_xlfn.XLOOKUP(TRIM($A3111),MASTER_Workers!$B$2:$B$474,MASTER_Workers!$B$2:$B$474)),"Master Missing","OK"))</f>
        <v/>
      </c>
      <c r="E3111" s="146" t="str">
        <f>IF(A3111="","",IF(COUNTIF(Month_Engine!B:B,TRIM(J3111))&gt;0,"OK","Missing"))</f>
        <v/>
      </c>
      <c r="F3111" s="146" t="str">
        <f t="shared" si="295"/>
        <v/>
      </c>
      <c r="G3111" s="146" t="str">
        <f t="shared" si="296"/>
        <v/>
      </c>
      <c r="H3111" s="150" t="str">
        <f t="shared" si="291"/>
        <v/>
      </c>
      <c r="I3111" s="432"/>
      <c r="S3111" s="146" t="str">
        <f t="shared" si="292"/>
        <v/>
      </c>
    </row>
    <row r="3112" spans="1:19" x14ac:dyDescent="0.45">
      <c r="A3112" s="144" t="str">
        <f t="shared" si="293"/>
        <v/>
      </c>
      <c r="B3112" s="143" t="str">
        <f t="shared" si="294"/>
        <v/>
      </c>
      <c r="C3112" s="143" t="str">
        <f>IF(A3112="","",IF(COUNTIF($B$2:B3111,B3112)&gt;0,"⚠ DUPLICATE","OK"))</f>
        <v/>
      </c>
      <c r="D3112" s="146" t="str">
        <f>IF($A3112="","",IF(ISNA(_xlfn.XLOOKUP(TRIM($A3112),MASTER_Workers!$B$2:$B$474,MASTER_Workers!$B$2:$B$474)),"Master Missing","OK"))</f>
        <v/>
      </c>
      <c r="E3112" s="146" t="str">
        <f>IF(A3112="","",IF(COUNTIF(Month_Engine!B:B,TRIM(J3112))&gt;0,"OK","Missing"))</f>
        <v/>
      </c>
      <c r="F3112" s="146" t="str">
        <f t="shared" si="295"/>
        <v/>
      </c>
      <c r="G3112" s="146" t="str">
        <f t="shared" si="296"/>
        <v/>
      </c>
      <c r="H3112" s="150" t="str">
        <f t="shared" si="291"/>
        <v/>
      </c>
      <c r="I3112" s="432"/>
      <c r="S3112" s="146" t="str">
        <f t="shared" si="292"/>
        <v/>
      </c>
    </row>
    <row r="3113" spans="1:19" x14ac:dyDescent="0.45">
      <c r="A3113" s="144" t="str">
        <f t="shared" si="293"/>
        <v/>
      </c>
      <c r="B3113" s="143" t="str">
        <f t="shared" si="294"/>
        <v/>
      </c>
      <c r="C3113" s="143" t="str">
        <f>IF(A3113="","",IF(COUNTIF($B$2:B3112,B3113)&gt;0,"⚠ DUPLICATE","OK"))</f>
        <v/>
      </c>
      <c r="D3113" s="146" t="str">
        <f>IF($A3113="","",IF(ISNA(_xlfn.XLOOKUP(TRIM($A3113),MASTER_Workers!$B$2:$B$474,MASTER_Workers!$B$2:$B$474)),"Master Missing","OK"))</f>
        <v/>
      </c>
      <c r="E3113" s="146" t="str">
        <f>IF(A3113="","",IF(COUNTIF(Month_Engine!B:B,TRIM(J3113))&gt;0,"OK","Missing"))</f>
        <v/>
      </c>
      <c r="F3113" s="146" t="str">
        <f t="shared" si="295"/>
        <v/>
      </c>
      <c r="G3113" s="146" t="str">
        <f t="shared" si="296"/>
        <v/>
      </c>
      <c r="H3113" s="150" t="str">
        <f t="shared" si="291"/>
        <v/>
      </c>
      <c r="I3113" s="432"/>
      <c r="S3113" s="146" t="str">
        <f t="shared" si="292"/>
        <v/>
      </c>
    </row>
    <row r="3114" spans="1:19" x14ac:dyDescent="0.45">
      <c r="A3114" s="144" t="str">
        <f t="shared" si="293"/>
        <v/>
      </c>
      <c r="B3114" s="143" t="str">
        <f t="shared" si="294"/>
        <v/>
      </c>
      <c r="C3114" s="143" t="str">
        <f>IF(A3114="","",IF(COUNTIF($B$2:B3113,B3114)&gt;0,"⚠ DUPLICATE","OK"))</f>
        <v/>
      </c>
      <c r="D3114" s="146" t="str">
        <f>IF($A3114="","",IF(ISNA(_xlfn.XLOOKUP(TRIM($A3114),MASTER_Workers!$B$2:$B$474,MASTER_Workers!$B$2:$B$474)),"Master Missing","OK"))</f>
        <v/>
      </c>
      <c r="E3114" s="146" t="str">
        <f>IF(A3114="","",IF(COUNTIF(Month_Engine!B:B,TRIM(J3114))&gt;0,"OK","Missing"))</f>
        <v/>
      </c>
      <c r="F3114" s="146" t="str">
        <f t="shared" si="295"/>
        <v/>
      </c>
      <c r="G3114" s="146" t="str">
        <f t="shared" si="296"/>
        <v/>
      </c>
      <c r="H3114" s="150" t="str">
        <f t="shared" si="291"/>
        <v/>
      </c>
      <c r="I3114" s="432"/>
      <c r="S3114" s="146" t="str">
        <f t="shared" si="292"/>
        <v/>
      </c>
    </row>
    <row r="3115" spans="1:19" x14ac:dyDescent="0.45">
      <c r="A3115" s="144" t="str">
        <f t="shared" si="293"/>
        <v/>
      </c>
      <c r="B3115" s="143" t="str">
        <f t="shared" si="294"/>
        <v/>
      </c>
      <c r="C3115" s="143" t="str">
        <f>IF(A3115="","",IF(COUNTIF($B$2:B3114,B3115)&gt;0,"⚠ DUPLICATE","OK"))</f>
        <v/>
      </c>
      <c r="D3115" s="146" t="str">
        <f>IF($A3115="","",IF(ISNA(_xlfn.XLOOKUP(TRIM($A3115),MASTER_Workers!$B$2:$B$474,MASTER_Workers!$B$2:$B$474)),"Master Missing","OK"))</f>
        <v/>
      </c>
      <c r="E3115" s="146" t="str">
        <f>IF(A3115="","",IF(COUNTIF(Month_Engine!B:B,TRIM(J3115))&gt;0,"OK","Missing"))</f>
        <v/>
      </c>
      <c r="F3115" s="146" t="str">
        <f t="shared" si="295"/>
        <v/>
      </c>
      <c r="G3115" s="146" t="str">
        <f t="shared" si="296"/>
        <v/>
      </c>
      <c r="H3115" s="150" t="str">
        <f t="shared" si="291"/>
        <v/>
      </c>
      <c r="I3115" s="432"/>
      <c r="S3115" s="146" t="str">
        <f t="shared" si="292"/>
        <v/>
      </c>
    </row>
    <row r="3116" spans="1:19" x14ac:dyDescent="0.45">
      <c r="A3116" s="144" t="str">
        <f t="shared" si="293"/>
        <v/>
      </c>
      <c r="B3116" s="143" t="str">
        <f t="shared" si="294"/>
        <v/>
      </c>
      <c r="C3116" s="143" t="str">
        <f>IF(A3116="","",IF(COUNTIF($B$2:B3115,B3116)&gt;0,"⚠ DUPLICATE","OK"))</f>
        <v/>
      </c>
      <c r="D3116" s="146" t="str">
        <f>IF($A3116="","",IF(ISNA(_xlfn.XLOOKUP(TRIM($A3116),MASTER_Workers!$B$2:$B$474,MASTER_Workers!$B$2:$B$474)),"Master Missing","OK"))</f>
        <v/>
      </c>
      <c r="E3116" s="146" t="str">
        <f>IF(A3116="","",IF(COUNTIF(Month_Engine!B:B,TRIM(J3116))&gt;0,"OK","Missing"))</f>
        <v/>
      </c>
      <c r="F3116" s="146" t="str">
        <f t="shared" si="295"/>
        <v/>
      </c>
      <c r="G3116" s="146" t="str">
        <f t="shared" si="296"/>
        <v/>
      </c>
      <c r="H3116" s="150" t="str">
        <f t="shared" si="291"/>
        <v/>
      </c>
      <c r="I3116" s="432"/>
      <c r="S3116" s="146" t="str">
        <f t="shared" si="292"/>
        <v/>
      </c>
    </row>
    <row r="3117" spans="1:19" x14ac:dyDescent="0.45">
      <c r="A3117" s="144" t="str">
        <f t="shared" si="293"/>
        <v/>
      </c>
      <c r="B3117" s="143" t="str">
        <f t="shared" si="294"/>
        <v/>
      </c>
      <c r="C3117" s="143" t="str">
        <f>IF(A3117="","",IF(COUNTIF($B$2:B3116,B3117)&gt;0,"⚠ DUPLICATE","OK"))</f>
        <v/>
      </c>
      <c r="D3117" s="146" t="str">
        <f>IF($A3117="","",IF(ISNA(_xlfn.XLOOKUP(TRIM($A3117),MASTER_Workers!$B$2:$B$474,MASTER_Workers!$B$2:$B$474)),"Master Missing","OK"))</f>
        <v/>
      </c>
      <c r="E3117" s="146" t="str">
        <f>IF(A3117="","",IF(COUNTIF(Month_Engine!B:B,TRIM(J3117))&gt;0,"OK","Missing"))</f>
        <v/>
      </c>
      <c r="F3117" s="146" t="str">
        <f t="shared" si="295"/>
        <v/>
      </c>
      <c r="G3117" s="146" t="str">
        <f t="shared" si="296"/>
        <v/>
      </c>
      <c r="H3117" s="150" t="str">
        <f t="shared" si="291"/>
        <v/>
      </c>
      <c r="I3117" s="432"/>
      <c r="S3117" s="146" t="str">
        <f t="shared" si="292"/>
        <v/>
      </c>
    </row>
    <row r="3118" spans="1:19" x14ac:dyDescent="0.45">
      <c r="A3118" s="144" t="str">
        <f t="shared" si="293"/>
        <v/>
      </c>
      <c r="B3118" s="143" t="str">
        <f t="shared" si="294"/>
        <v/>
      </c>
      <c r="C3118" s="143" t="str">
        <f>IF(A3118="","",IF(COUNTIF($B$2:B3117,B3118)&gt;0,"⚠ DUPLICATE","OK"))</f>
        <v/>
      </c>
      <c r="D3118" s="146" t="str">
        <f>IF($A3118="","",IF(ISNA(_xlfn.XLOOKUP(TRIM($A3118),MASTER_Workers!$B$2:$B$474,MASTER_Workers!$B$2:$B$474)),"Master Missing","OK"))</f>
        <v/>
      </c>
      <c r="E3118" s="146" t="str">
        <f>IF(A3118="","",IF(COUNTIF(Month_Engine!B:B,TRIM(J3118))&gt;0,"OK","Missing"))</f>
        <v/>
      </c>
      <c r="F3118" s="146" t="str">
        <f t="shared" si="295"/>
        <v/>
      </c>
      <c r="G3118" s="146" t="str">
        <f t="shared" si="296"/>
        <v/>
      </c>
      <c r="H3118" s="150" t="str">
        <f t="shared" si="291"/>
        <v/>
      </c>
      <c r="I3118" s="432"/>
      <c r="S3118" s="146" t="str">
        <f t="shared" si="292"/>
        <v/>
      </c>
    </row>
    <row r="3119" spans="1:19" x14ac:dyDescent="0.45">
      <c r="A3119" s="144" t="str">
        <f t="shared" si="293"/>
        <v/>
      </c>
      <c r="B3119" s="143" t="str">
        <f t="shared" si="294"/>
        <v/>
      </c>
      <c r="C3119" s="143" t="str">
        <f>IF(A3119="","",IF(COUNTIF($B$2:B3118,B3119)&gt;0,"⚠ DUPLICATE","OK"))</f>
        <v/>
      </c>
      <c r="D3119" s="146" t="str">
        <f>IF($A3119="","",IF(ISNA(_xlfn.XLOOKUP(TRIM($A3119),MASTER_Workers!$B$2:$B$474,MASTER_Workers!$B$2:$B$474)),"Master Missing","OK"))</f>
        <v/>
      </c>
      <c r="E3119" s="146" t="str">
        <f>IF(A3119="","",IF(COUNTIF(Month_Engine!B:B,TRIM(J3119))&gt;0,"OK","Missing"))</f>
        <v/>
      </c>
      <c r="F3119" s="146" t="str">
        <f t="shared" si="295"/>
        <v/>
      </c>
      <c r="G3119" s="146" t="str">
        <f t="shared" si="296"/>
        <v/>
      </c>
      <c r="H3119" s="150" t="str">
        <f t="shared" si="291"/>
        <v/>
      </c>
      <c r="I3119" s="432"/>
      <c r="S3119" s="146" t="str">
        <f t="shared" si="292"/>
        <v/>
      </c>
    </row>
    <row r="3120" spans="1:19" x14ac:dyDescent="0.45">
      <c r="A3120" s="144" t="str">
        <f t="shared" si="293"/>
        <v/>
      </c>
      <c r="B3120" s="143" t="str">
        <f t="shared" si="294"/>
        <v/>
      </c>
      <c r="C3120" s="143" t="str">
        <f>IF(A3120="","",IF(COUNTIF($B$2:B3119,B3120)&gt;0,"⚠ DUPLICATE","OK"))</f>
        <v/>
      </c>
      <c r="D3120" s="146" t="str">
        <f>IF($A3120="","",IF(ISNA(_xlfn.XLOOKUP(TRIM($A3120),MASTER_Workers!$B$2:$B$474,MASTER_Workers!$B$2:$B$474)),"Master Missing","OK"))</f>
        <v/>
      </c>
      <c r="E3120" s="146" t="str">
        <f>IF(A3120="","",IF(COUNTIF(Month_Engine!B:B,TRIM(J3120))&gt;0,"OK","Missing"))</f>
        <v/>
      </c>
      <c r="F3120" s="146" t="str">
        <f t="shared" si="295"/>
        <v/>
      </c>
      <c r="G3120" s="146" t="str">
        <f t="shared" si="296"/>
        <v/>
      </c>
      <c r="H3120" s="150" t="str">
        <f t="shared" si="291"/>
        <v/>
      </c>
      <c r="I3120" s="432"/>
      <c r="S3120" s="146" t="str">
        <f t="shared" si="292"/>
        <v/>
      </c>
    </row>
    <row r="3121" spans="1:19" x14ac:dyDescent="0.45">
      <c r="A3121" s="144" t="str">
        <f t="shared" si="293"/>
        <v/>
      </c>
      <c r="B3121" s="143" t="str">
        <f t="shared" si="294"/>
        <v/>
      </c>
      <c r="C3121" s="143" t="str">
        <f>IF(A3121="","",IF(COUNTIF($B$2:B3120,B3121)&gt;0,"⚠ DUPLICATE","OK"))</f>
        <v/>
      </c>
      <c r="D3121" s="146" t="str">
        <f>IF($A3121="","",IF(ISNA(_xlfn.XLOOKUP(TRIM($A3121),MASTER_Workers!$B$2:$B$474,MASTER_Workers!$B$2:$B$474)),"Master Missing","OK"))</f>
        <v/>
      </c>
      <c r="E3121" s="146" t="str">
        <f>IF(A3121="","",IF(COUNTIF(Month_Engine!B:B,TRIM(J3121))&gt;0,"OK","Missing"))</f>
        <v/>
      </c>
      <c r="F3121" s="146" t="str">
        <f t="shared" si="295"/>
        <v/>
      </c>
      <c r="G3121" s="146" t="str">
        <f t="shared" si="296"/>
        <v/>
      </c>
      <c r="H3121" s="150" t="str">
        <f t="shared" si="291"/>
        <v/>
      </c>
      <c r="I3121" s="432"/>
      <c r="S3121" s="146" t="str">
        <f t="shared" si="292"/>
        <v/>
      </c>
    </row>
    <row r="3122" spans="1:19" x14ac:dyDescent="0.45">
      <c r="A3122" s="144" t="str">
        <f t="shared" si="293"/>
        <v/>
      </c>
      <c r="B3122" s="143" t="str">
        <f t="shared" si="294"/>
        <v/>
      </c>
      <c r="C3122" s="143" t="str">
        <f>IF(A3122="","",IF(COUNTIF($B$2:B3121,B3122)&gt;0,"⚠ DUPLICATE","OK"))</f>
        <v/>
      </c>
      <c r="D3122" s="146" t="str">
        <f>IF($A3122="","",IF(ISNA(_xlfn.XLOOKUP(TRIM($A3122),MASTER_Workers!$B$2:$B$474,MASTER_Workers!$B$2:$B$474)),"Master Missing","OK"))</f>
        <v/>
      </c>
      <c r="E3122" s="146" t="str">
        <f>IF(A3122="","",IF(COUNTIF(Month_Engine!B:B,TRIM(J3122))&gt;0,"OK","Missing"))</f>
        <v/>
      </c>
      <c r="F3122" s="146" t="str">
        <f t="shared" si="295"/>
        <v/>
      </c>
      <c r="G3122" s="146" t="str">
        <f t="shared" si="296"/>
        <v/>
      </c>
      <c r="H3122" s="150" t="str">
        <f t="shared" si="291"/>
        <v/>
      </c>
      <c r="I3122" s="432"/>
      <c r="S3122" s="146" t="str">
        <f t="shared" si="292"/>
        <v/>
      </c>
    </row>
    <row r="3123" spans="1:19" x14ac:dyDescent="0.45">
      <c r="A3123" s="144" t="str">
        <f t="shared" si="293"/>
        <v/>
      </c>
      <c r="B3123" s="143" t="str">
        <f t="shared" si="294"/>
        <v/>
      </c>
      <c r="C3123" s="143" t="str">
        <f>IF(A3123="","",IF(COUNTIF($B$2:B3122,B3123)&gt;0,"⚠ DUPLICATE","OK"))</f>
        <v/>
      </c>
      <c r="D3123" s="146" t="str">
        <f>IF($A3123="","",IF(ISNA(_xlfn.XLOOKUP(TRIM($A3123),MASTER_Workers!$B$2:$B$474,MASTER_Workers!$B$2:$B$474)),"Master Missing","OK"))</f>
        <v/>
      </c>
      <c r="E3123" s="146" t="str">
        <f>IF(A3123="","",IF(COUNTIF(Month_Engine!B:B,TRIM(J3123))&gt;0,"OK","Missing"))</f>
        <v/>
      </c>
      <c r="F3123" s="146" t="str">
        <f t="shared" si="295"/>
        <v/>
      </c>
      <c r="G3123" s="146" t="str">
        <f t="shared" si="296"/>
        <v/>
      </c>
      <c r="H3123" s="150" t="str">
        <f t="shared" si="291"/>
        <v/>
      </c>
      <c r="I3123" s="432"/>
      <c r="S3123" s="146" t="str">
        <f t="shared" si="292"/>
        <v/>
      </c>
    </row>
    <row r="3124" spans="1:19" x14ac:dyDescent="0.45">
      <c r="A3124" s="144" t="str">
        <f t="shared" si="293"/>
        <v/>
      </c>
      <c r="B3124" s="143" t="str">
        <f t="shared" si="294"/>
        <v/>
      </c>
      <c r="C3124" s="143" t="str">
        <f>IF(A3124="","",IF(COUNTIF($B$2:B3123,B3124)&gt;0,"⚠ DUPLICATE","OK"))</f>
        <v/>
      </c>
      <c r="D3124" s="146" t="str">
        <f>IF($A3124="","",IF(ISNA(_xlfn.XLOOKUP(TRIM($A3124),MASTER_Workers!$B$2:$B$474,MASTER_Workers!$B$2:$B$474)),"Master Missing","OK"))</f>
        <v/>
      </c>
      <c r="E3124" s="146" t="str">
        <f>IF(A3124="","",IF(COUNTIF(Month_Engine!B:B,TRIM(J3124))&gt;0,"OK","Missing"))</f>
        <v/>
      </c>
      <c r="F3124" s="146" t="str">
        <f t="shared" si="295"/>
        <v/>
      </c>
      <c r="G3124" s="146" t="str">
        <f t="shared" si="296"/>
        <v/>
      </c>
      <c r="H3124" s="150" t="str">
        <f t="shared" si="291"/>
        <v/>
      </c>
      <c r="I3124" s="432"/>
      <c r="S3124" s="146" t="str">
        <f t="shared" si="292"/>
        <v/>
      </c>
    </row>
    <row r="3125" spans="1:19" x14ac:dyDescent="0.45">
      <c r="A3125" s="144" t="str">
        <f t="shared" si="293"/>
        <v/>
      </c>
      <c r="B3125" s="143" t="str">
        <f t="shared" si="294"/>
        <v/>
      </c>
      <c r="C3125" s="143" t="str">
        <f>IF(A3125="","",IF(COUNTIF($B$2:B3124,B3125)&gt;0,"⚠ DUPLICATE","OK"))</f>
        <v/>
      </c>
      <c r="D3125" s="146" t="str">
        <f>IF($A3125="","",IF(ISNA(_xlfn.XLOOKUP(TRIM($A3125),MASTER_Workers!$B$2:$B$474,MASTER_Workers!$B$2:$B$474)),"Master Missing","OK"))</f>
        <v/>
      </c>
      <c r="E3125" s="146" t="str">
        <f>IF(A3125="","",IF(COUNTIF(Month_Engine!B:B,TRIM(J3125))&gt;0,"OK","Missing"))</f>
        <v/>
      </c>
      <c r="F3125" s="146" t="str">
        <f t="shared" si="295"/>
        <v/>
      </c>
      <c r="G3125" s="146" t="str">
        <f t="shared" si="296"/>
        <v/>
      </c>
      <c r="H3125" s="150" t="str">
        <f t="shared" si="291"/>
        <v/>
      </c>
      <c r="I3125" s="432"/>
      <c r="S3125" s="146" t="str">
        <f t="shared" si="292"/>
        <v/>
      </c>
    </row>
    <row r="3126" spans="1:19" x14ac:dyDescent="0.45">
      <c r="A3126" s="144" t="str">
        <f t="shared" si="293"/>
        <v/>
      </c>
      <c r="B3126" s="143" t="str">
        <f t="shared" si="294"/>
        <v/>
      </c>
      <c r="C3126" s="143" t="str">
        <f>IF(A3126="","",IF(COUNTIF($B$2:B3125,B3126)&gt;0,"⚠ DUPLICATE","OK"))</f>
        <v/>
      </c>
      <c r="D3126" s="146" t="str">
        <f>IF($A3126="","",IF(ISNA(_xlfn.XLOOKUP(TRIM($A3126),MASTER_Workers!$B$2:$B$474,MASTER_Workers!$B$2:$B$474)),"Master Missing","OK"))</f>
        <v/>
      </c>
      <c r="E3126" s="146" t="str">
        <f>IF(A3126="","",IF(COUNTIF(Month_Engine!B:B,TRIM(J3126))&gt;0,"OK","Missing"))</f>
        <v/>
      </c>
      <c r="F3126" s="146" t="str">
        <f t="shared" si="295"/>
        <v/>
      </c>
      <c r="G3126" s="146" t="str">
        <f t="shared" si="296"/>
        <v/>
      </c>
      <c r="H3126" s="150" t="str">
        <f t="shared" si="291"/>
        <v/>
      </c>
      <c r="I3126" s="432"/>
      <c r="S3126" s="146" t="str">
        <f t="shared" si="292"/>
        <v/>
      </c>
    </row>
    <row r="3127" spans="1:19" x14ac:dyDescent="0.45">
      <c r="A3127" s="144" t="str">
        <f t="shared" si="293"/>
        <v/>
      </c>
      <c r="B3127" s="143" t="str">
        <f t="shared" si="294"/>
        <v/>
      </c>
      <c r="C3127" s="143" t="str">
        <f>IF(A3127="","",IF(COUNTIF($B$2:B3126,B3127)&gt;0,"⚠ DUPLICATE","OK"))</f>
        <v/>
      </c>
      <c r="D3127" s="146" t="str">
        <f>IF($A3127="","",IF(ISNA(_xlfn.XLOOKUP(TRIM($A3127),MASTER_Workers!$B$2:$B$474,MASTER_Workers!$B$2:$B$474)),"Master Missing","OK"))</f>
        <v/>
      </c>
      <c r="E3127" s="146" t="str">
        <f>IF(A3127="","",IF(COUNTIF(Month_Engine!B:B,TRIM(J3127))&gt;0,"OK","Missing"))</f>
        <v/>
      </c>
      <c r="F3127" s="146" t="str">
        <f t="shared" si="295"/>
        <v/>
      </c>
      <c r="G3127" s="146" t="str">
        <f t="shared" si="296"/>
        <v/>
      </c>
      <c r="H3127" s="150" t="str">
        <f t="shared" si="291"/>
        <v/>
      </c>
      <c r="I3127" s="432"/>
      <c r="S3127" s="146" t="str">
        <f t="shared" si="292"/>
        <v/>
      </c>
    </row>
    <row r="3128" spans="1:19" x14ac:dyDescent="0.45">
      <c r="A3128" s="144" t="str">
        <f t="shared" si="293"/>
        <v/>
      </c>
      <c r="B3128" s="143" t="str">
        <f t="shared" si="294"/>
        <v/>
      </c>
      <c r="C3128" s="143" t="str">
        <f>IF(A3128="","",IF(COUNTIF($B$2:B3127,B3128)&gt;0,"⚠ DUPLICATE","OK"))</f>
        <v/>
      </c>
      <c r="D3128" s="146" t="str">
        <f>IF($A3128="","",IF(ISNA(_xlfn.XLOOKUP(TRIM($A3128),MASTER_Workers!$B$2:$B$474,MASTER_Workers!$B$2:$B$474)),"Master Missing","OK"))</f>
        <v/>
      </c>
      <c r="E3128" s="146" t="str">
        <f>IF(A3128="","",IF(COUNTIF(Month_Engine!B:B,TRIM(J3128))&gt;0,"OK","Missing"))</f>
        <v/>
      </c>
      <c r="F3128" s="146" t="str">
        <f t="shared" si="295"/>
        <v/>
      </c>
      <c r="G3128" s="146" t="str">
        <f t="shared" si="296"/>
        <v/>
      </c>
      <c r="H3128" s="150" t="str">
        <f t="shared" si="291"/>
        <v/>
      </c>
      <c r="I3128" s="432"/>
      <c r="S3128" s="146" t="str">
        <f t="shared" si="292"/>
        <v/>
      </c>
    </row>
    <row r="3129" spans="1:19" x14ac:dyDescent="0.45">
      <c r="A3129" s="144" t="str">
        <f t="shared" si="293"/>
        <v/>
      </c>
      <c r="B3129" s="143" t="str">
        <f t="shared" si="294"/>
        <v/>
      </c>
      <c r="C3129" s="143" t="str">
        <f>IF(A3129="","",IF(COUNTIF($B$2:B3128,B3129)&gt;0,"⚠ DUPLICATE","OK"))</f>
        <v/>
      </c>
      <c r="D3129" s="146" t="str">
        <f>IF($A3129="","",IF(ISNA(_xlfn.XLOOKUP(TRIM($A3129),MASTER_Workers!$B$2:$B$474,MASTER_Workers!$B$2:$B$474)),"Master Missing","OK"))</f>
        <v/>
      </c>
      <c r="E3129" s="146" t="str">
        <f>IF(A3129="","",IF(COUNTIF(Month_Engine!B:B,TRIM(J3129))&gt;0,"OK","Missing"))</f>
        <v/>
      </c>
      <c r="F3129" s="146" t="str">
        <f t="shared" si="295"/>
        <v/>
      </c>
      <c r="G3129" s="146" t="str">
        <f t="shared" si="296"/>
        <v/>
      </c>
      <c r="H3129" s="150" t="str">
        <f t="shared" si="291"/>
        <v/>
      </c>
      <c r="I3129" s="432"/>
      <c r="S3129" s="146" t="str">
        <f t="shared" si="292"/>
        <v/>
      </c>
    </row>
    <row r="3130" spans="1:19" x14ac:dyDescent="0.45">
      <c r="A3130" s="144" t="str">
        <f t="shared" si="293"/>
        <v/>
      </c>
      <c r="B3130" s="143" t="str">
        <f t="shared" si="294"/>
        <v/>
      </c>
      <c r="C3130" s="143" t="str">
        <f>IF(A3130="","",IF(COUNTIF($B$2:B3129,B3130)&gt;0,"⚠ DUPLICATE","OK"))</f>
        <v/>
      </c>
      <c r="D3130" s="146" t="str">
        <f>IF($A3130="","",IF(ISNA(_xlfn.XLOOKUP(TRIM($A3130),MASTER_Workers!$B$2:$B$474,MASTER_Workers!$B$2:$B$474)),"Master Missing","OK"))</f>
        <v/>
      </c>
      <c r="E3130" s="146" t="str">
        <f>IF(A3130="","",IF(COUNTIF(Month_Engine!B:B,TRIM(J3130))&gt;0,"OK","Missing"))</f>
        <v/>
      </c>
      <c r="F3130" s="146" t="str">
        <f t="shared" si="295"/>
        <v/>
      </c>
      <c r="G3130" s="146" t="str">
        <f t="shared" si="296"/>
        <v/>
      </c>
      <c r="H3130" s="150" t="str">
        <f t="shared" si="291"/>
        <v/>
      </c>
      <c r="I3130" s="432"/>
      <c r="S3130" s="146" t="str">
        <f t="shared" si="292"/>
        <v/>
      </c>
    </row>
    <row r="3131" spans="1:19" x14ac:dyDescent="0.45">
      <c r="A3131" s="144" t="str">
        <f t="shared" si="293"/>
        <v/>
      </c>
      <c r="B3131" s="143" t="str">
        <f t="shared" si="294"/>
        <v/>
      </c>
      <c r="C3131" s="143" t="str">
        <f>IF(A3131="","",IF(COUNTIF($B$2:B3130,B3131)&gt;0,"⚠ DUPLICATE","OK"))</f>
        <v/>
      </c>
      <c r="D3131" s="146" t="str">
        <f>IF($A3131="","",IF(ISNA(_xlfn.XLOOKUP(TRIM($A3131),MASTER_Workers!$B$2:$B$474,MASTER_Workers!$B$2:$B$474)),"Master Missing","OK"))</f>
        <v/>
      </c>
      <c r="E3131" s="146" t="str">
        <f>IF(A3131="","",IF(COUNTIF(Month_Engine!B:B,TRIM(J3131))&gt;0,"OK","Missing"))</f>
        <v/>
      </c>
      <c r="F3131" s="146" t="str">
        <f t="shared" si="295"/>
        <v/>
      </c>
      <c r="G3131" s="146" t="str">
        <f t="shared" si="296"/>
        <v/>
      </c>
      <c r="H3131" s="150" t="str">
        <f t="shared" si="291"/>
        <v/>
      </c>
      <c r="I3131" s="432"/>
      <c r="S3131" s="146" t="str">
        <f t="shared" si="292"/>
        <v/>
      </c>
    </row>
    <row r="3132" spans="1:19" x14ac:dyDescent="0.45">
      <c r="A3132" s="144" t="str">
        <f t="shared" si="293"/>
        <v/>
      </c>
      <c r="B3132" s="143" t="str">
        <f t="shared" si="294"/>
        <v/>
      </c>
      <c r="C3132" s="143" t="str">
        <f>IF(A3132="","",IF(COUNTIF($B$2:B3131,B3132)&gt;0,"⚠ DUPLICATE","OK"))</f>
        <v/>
      </c>
      <c r="D3132" s="146" t="str">
        <f>IF($A3132="","",IF(ISNA(_xlfn.XLOOKUP(TRIM($A3132),MASTER_Workers!$B$2:$B$474,MASTER_Workers!$B$2:$B$474)),"Master Missing","OK"))</f>
        <v/>
      </c>
      <c r="E3132" s="146" t="str">
        <f>IF(A3132="","",IF(COUNTIF(Month_Engine!B:B,TRIM(J3132))&gt;0,"OK","Missing"))</f>
        <v/>
      </c>
      <c r="F3132" s="146" t="str">
        <f t="shared" si="295"/>
        <v/>
      </c>
      <c r="G3132" s="146" t="str">
        <f t="shared" si="296"/>
        <v/>
      </c>
      <c r="H3132" s="150" t="str">
        <f t="shared" si="291"/>
        <v/>
      </c>
      <c r="I3132" s="432"/>
      <c r="S3132" s="146" t="str">
        <f t="shared" si="292"/>
        <v/>
      </c>
    </row>
    <row r="3133" spans="1:19" x14ac:dyDescent="0.45">
      <c r="A3133" s="144" t="str">
        <f t="shared" si="293"/>
        <v/>
      </c>
      <c r="B3133" s="143" t="str">
        <f t="shared" si="294"/>
        <v/>
      </c>
      <c r="C3133" s="143" t="str">
        <f>IF(A3133="","",IF(COUNTIF($B$2:B3132,B3133)&gt;0,"⚠ DUPLICATE","OK"))</f>
        <v/>
      </c>
      <c r="D3133" s="146" t="str">
        <f>IF($A3133="","",IF(ISNA(_xlfn.XLOOKUP(TRIM($A3133),MASTER_Workers!$B$2:$B$474,MASTER_Workers!$B$2:$B$474)),"Master Missing","OK"))</f>
        <v/>
      </c>
      <c r="E3133" s="146" t="str">
        <f>IF(A3133="","",IF(COUNTIF(Month_Engine!B:B,TRIM(J3133))&gt;0,"OK","Missing"))</f>
        <v/>
      </c>
      <c r="F3133" s="146" t="str">
        <f t="shared" si="295"/>
        <v/>
      </c>
      <c r="G3133" s="146" t="str">
        <f t="shared" si="296"/>
        <v/>
      </c>
      <c r="H3133" s="150" t="str">
        <f t="shared" si="291"/>
        <v/>
      </c>
      <c r="I3133" s="432"/>
      <c r="S3133" s="146" t="str">
        <f t="shared" si="292"/>
        <v/>
      </c>
    </row>
    <row r="3134" spans="1:19" x14ac:dyDescent="0.45">
      <c r="A3134" s="144" t="str">
        <f t="shared" si="293"/>
        <v/>
      </c>
      <c r="B3134" s="143" t="str">
        <f t="shared" si="294"/>
        <v/>
      </c>
      <c r="C3134" s="143" t="str">
        <f>IF(A3134="","",IF(COUNTIF($B$2:B3133,B3134)&gt;0,"⚠ DUPLICATE","OK"))</f>
        <v/>
      </c>
      <c r="D3134" s="146" t="str">
        <f>IF($A3134="","",IF(ISNA(_xlfn.XLOOKUP(TRIM($A3134),MASTER_Workers!$B$2:$B$474,MASTER_Workers!$B$2:$B$474)),"Master Missing","OK"))</f>
        <v/>
      </c>
      <c r="E3134" s="146" t="str">
        <f>IF(A3134="","",IF(COUNTIF(Month_Engine!B:B,TRIM(J3134))&gt;0,"OK","Missing"))</f>
        <v/>
      </c>
      <c r="F3134" s="146" t="str">
        <f t="shared" si="295"/>
        <v/>
      </c>
      <c r="G3134" s="146" t="str">
        <f t="shared" si="296"/>
        <v/>
      </c>
      <c r="H3134" s="150" t="str">
        <f t="shared" si="291"/>
        <v/>
      </c>
      <c r="I3134" s="432"/>
      <c r="S3134" s="146" t="str">
        <f t="shared" si="292"/>
        <v/>
      </c>
    </row>
    <row r="3135" spans="1:19" x14ac:dyDescent="0.45">
      <c r="A3135" s="144" t="str">
        <f t="shared" si="293"/>
        <v/>
      </c>
      <c r="B3135" s="143" t="str">
        <f t="shared" si="294"/>
        <v/>
      </c>
      <c r="C3135" s="143" t="str">
        <f>IF(A3135="","",IF(COUNTIF($B$2:B3134,B3135)&gt;0,"⚠ DUPLICATE","OK"))</f>
        <v/>
      </c>
      <c r="D3135" s="146" t="str">
        <f>IF($A3135="","",IF(ISNA(_xlfn.XLOOKUP(TRIM($A3135),MASTER_Workers!$B$2:$B$474,MASTER_Workers!$B$2:$B$474)),"Master Missing","OK"))</f>
        <v/>
      </c>
      <c r="E3135" s="146" t="str">
        <f>IF(A3135="","",IF(COUNTIF(Month_Engine!B:B,TRIM(J3135))&gt;0,"OK","Missing"))</f>
        <v/>
      </c>
      <c r="F3135" s="146" t="str">
        <f t="shared" si="295"/>
        <v/>
      </c>
      <c r="G3135" s="146" t="str">
        <f t="shared" si="296"/>
        <v/>
      </c>
      <c r="H3135" s="150" t="str">
        <f t="shared" si="291"/>
        <v/>
      </c>
      <c r="I3135" s="432"/>
      <c r="S3135" s="146" t="str">
        <f t="shared" si="292"/>
        <v/>
      </c>
    </row>
    <row r="3136" spans="1:19" x14ac:dyDescent="0.45">
      <c r="A3136" s="144" t="str">
        <f t="shared" si="293"/>
        <v/>
      </c>
      <c r="B3136" s="143" t="str">
        <f t="shared" si="294"/>
        <v/>
      </c>
      <c r="C3136" s="143" t="str">
        <f>IF(A3136="","",IF(COUNTIF($B$2:B3135,B3136)&gt;0,"⚠ DUPLICATE","OK"))</f>
        <v/>
      </c>
      <c r="D3136" s="146" t="str">
        <f>IF($A3136="","",IF(ISNA(_xlfn.XLOOKUP(TRIM($A3136),MASTER_Workers!$B$2:$B$474,MASTER_Workers!$B$2:$B$474)),"Master Missing","OK"))</f>
        <v/>
      </c>
      <c r="E3136" s="146" t="str">
        <f>IF(A3136="","",IF(COUNTIF(Month_Engine!B:B,TRIM(J3136))&gt;0,"OK","Missing"))</f>
        <v/>
      </c>
      <c r="F3136" s="146" t="str">
        <f t="shared" si="295"/>
        <v/>
      </c>
      <c r="G3136" s="146" t="str">
        <f t="shared" si="296"/>
        <v/>
      </c>
      <c r="H3136" s="150" t="str">
        <f t="shared" si="291"/>
        <v/>
      </c>
      <c r="I3136" s="432"/>
      <c r="S3136" s="146" t="str">
        <f t="shared" si="292"/>
        <v/>
      </c>
    </row>
    <row r="3137" spans="1:19" x14ac:dyDescent="0.45">
      <c r="A3137" s="144" t="str">
        <f t="shared" si="293"/>
        <v/>
      </c>
      <c r="B3137" s="143" t="str">
        <f t="shared" si="294"/>
        <v/>
      </c>
      <c r="C3137" s="143" t="str">
        <f>IF(A3137="","",IF(COUNTIF($B$2:B3136,B3137)&gt;0,"⚠ DUPLICATE","OK"))</f>
        <v/>
      </c>
      <c r="D3137" s="146" t="str">
        <f>IF($A3137="","",IF(ISNA(_xlfn.XLOOKUP(TRIM($A3137),MASTER_Workers!$B$2:$B$474,MASTER_Workers!$B$2:$B$474)),"Master Missing","OK"))</f>
        <v/>
      </c>
      <c r="E3137" s="146" t="str">
        <f>IF(A3137="","",IF(COUNTIF(Month_Engine!B:B,TRIM(J3137))&gt;0,"OK","Missing"))</f>
        <v/>
      </c>
      <c r="F3137" s="146" t="str">
        <f t="shared" si="295"/>
        <v/>
      </c>
      <c r="G3137" s="146" t="str">
        <f t="shared" si="296"/>
        <v/>
      </c>
      <c r="H3137" s="150" t="str">
        <f t="shared" si="291"/>
        <v/>
      </c>
      <c r="I3137" s="432"/>
      <c r="S3137" s="146" t="str">
        <f t="shared" si="292"/>
        <v/>
      </c>
    </row>
    <row r="3138" spans="1:19" x14ac:dyDescent="0.45">
      <c r="A3138" s="144" t="str">
        <f t="shared" si="293"/>
        <v/>
      </c>
      <c r="B3138" s="143" t="str">
        <f t="shared" si="294"/>
        <v/>
      </c>
      <c r="C3138" s="143" t="str">
        <f>IF(A3138="","",IF(COUNTIF($B$2:B3137,B3138)&gt;0,"⚠ DUPLICATE","OK"))</f>
        <v/>
      </c>
      <c r="D3138" s="146" t="str">
        <f>IF($A3138="","",IF(ISNA(_xlfn.XLOOKUP(TRIM($A3138),MASTER_Workers!$B$2:$B$474,MASTER_Workers!$B$2:$B$474)),"Master Missing","OK"))</f>
        <v/>
      </c>
      <c r="E3138" s="146" t="str">
        <f>IF(A3138="","",IF(COUNTIF(Month_Engine!B:B,TRIM(J3138))&gt;0,"OK","Missing"))</f>
        <v/>
      </c>
      <c r="F3138" s="146" t="str">
        <f t="shared" si="295"/>
        <v/>
      </c>
      <c r="G3138" s="146" t="str">
        <f t="shared" si="296"/>
        <v/>
      </c>
      <c r="H3138" s="150" t="str">
        <f t="shared" si="291"/>
        <v/>
      </c>
      <c r="I3138" s="432"/>
      <c r="S3138" s="146" t="str">
        <f t="shared" si="292"/>
        <v/>
      </c>
    </row>
    <row r="3139" spans="1:19" x14ac:dyDescent="0.45">
      <c r="A3139" s="144" t="str">
        <f t="shared" si="293"/>
        <v/>
      </c>
      <c r="B3139" s="143" t="str">
        <f t="shared" si="294"/>
        <v/>
      </c>
      <c r="C3139" s="143" t="str">
        <f>IF(A3139="","",IF(COUNTIF($B$2:B3138,B3139)&gt;0,"⚠ DUPLICATE","OK"))</f>
        <v/>
      </c>
      <c r="D3139" s="146" t="str">
        <f>IF($A3139="","",IF(ISNA(_xlfn.XLOOKUP(TRIM($A3139),MASTER_Workers!$B$2:$B$474,MASTER_Workers!$B$2:$B$474)),"Master Missing","OK"))</f>
        <v/>
      </c>
      <c r="E3139" s="146" t="str">
        <f>IF(A3139="","",IF(COUNTIF(Month_Engine!B:B,TRIM(J3139))&gt;0,"OK","Missing"))</f>
        <v/>
      </c>
      <c r="F3139" s="146" t="str">
        <f t="shared" si="295"/>
        <v/>
      </c>
      <c r="G3139" s="146" t="str">
        <f t="shared" si="296"/>
        <v/>
      </c>
      <c r="H3139" s="150" t="str">
        <f t="shared" si="291"/>
        <v/>
      </c>
      <c r="I3139" s="432"/>
      <c r="S3139" s="146" t="str">
        <f t="shared" si="292"/>
        <v/>
      </c>
    </row>
    <row r="3140" spans="1:19" x14ac:dyDescent="0.45">
      <c r="A3140" s="144" t="str">
        <f t="shared" si="293"/>
        <v/>
      </c>
      <c r="B3140" s="143" t="str">
        <f t="shared" si="294"/>
        <v/>
      </c>
      <c r="C3140" s="143" t="str">
        <f>IF(A3140="","",IF(COUNTIF($B$2:B3139,B3140)&gt;0,"⚠ DUPLICATE","OK"))</f>
        <v/>
      </c>
      <c r="D3140" s="146" t="str">
        <f>IF($A3140="","",IF(ISNA(_xlfn.XLOOKUP(TRIM($A3140),MASTER_Workers!$B$2:$B$474,MASTER_Workers!$B$2:$B$474)),"Master Missing","OK"))</f>
        <v/>
      </c>
      <c r="E3140" s="146" t="str">
        <f>IF(A3140="","",IF(COUNTIF(Month_Engine!B:B,TRIM(J3140))&gt;0,"OK","Missing"))</f>
        <v/>
      </c>
      <c r="F3140" s="146" t="str">
        <f t="shared" si="295"/>
        <v/>
      </c>
      <c r="G3140" s="146" t="str">
        <f t="shared" si="296"/>
        <v/>
      </c>
      <c r="H3140" s="150" t="str">
        <f t="shared" ref="H3140:H3203" si="297">IF(A3140="","",IF(AND(C3140="OK",D3140="OK",E3140="OK",F3140=DAY(EOMONTH(I3140,0))),"OK","Mismatch"))</f>
        <v/>
      </c>
      <c r="I3140" s="432"/>
      <c r="S3140" s="146" t="str">
        <f t="shared" ref="S3140:S3203" si="298">IF(LEFT(A3140,6)="SV2PCO","Worker-SV2",
IF(LEFT(A3140,5)="SV2ST","Staff-SV2",
IF(LEFT(A3140,4)="SV2P","Worker-Com-SV2",
IF(LEFT(A3140,5)="SK1ST","Staff-1",
IF(LEFT(A3140,5)="SK3ST","Staff-3",
IF(LEFT(A3140,5)="SK1CW","Worker-1",
IF(LEFT(A3140,5)="SK3CW","Worker-3",
IF(LEFT(A3140,5)="SK1WK","Worker-Com-1",
IF(LEFT(A3140,5)="SK3WK","Worker-Com-3","")))))))))</f>
        <v/>
      </c>
    </row>
    <row r="3141" spans="1:19" x14ac:dyDescent="0.45">
      <c r="A3141" s="144" t="str">
        <f t="shared" ref="A3141:A3204" si="299">IF(J3141="","",TRIM(J3141))</f>
        <v/>
      </c>
      <c r="B3141" s="143" t="str">
        <f t="shared" ref="B3141:B3204" si="300">IF(A3141="","",TEXT(I3141,"MMMYYYY")&amp;"_"&amp;TRIM(J3141))</f>
        <v/>
      </c>
      <c r="C3141" s="143" t="str">
        <f>IF(A3141="","",IF(COUNTIF($B$2:B3140,B3141)&gt;0,"⚠ DUPLICATE","OK"))</f>
        <v/>
      </c>
      <c r="D3141" s="146" t="str">
        <f>IF($A3141="","",IF(ISNA(_xlfn.XLOOKUP(TRIM($A3141),MASTER_Workers!$B$2:$B$474,MASTER_Workers!$B$2:$B$474)),"Master Missing","OK"))</f>
        <v/>
      </c>
      <c r="E3141" s="146" t="str">
        <f>IF(A3141="","",IF(COUNTIF(Month_Engine!B:B,TRIM(J3141))&gt;0,"OK","Missing"))</f>
        <v/>
      </c>
      <c r="F3141" s="146" t="str">
        <f t="shared" ref="F3141:F3204" si="301">IF(A3141="","",SUM(L3141:Q3141))</f>
        <v/>
      </c>
      <c r="G3141" s="146" t="str">
        <f t="shared" si="296"/>
        <v/>
      </c>
      <c r="H3141" s="150" t="str">
        <f t="shared" si="297"/>
        <v/>
      </c>
      <c r="I3141" s="432"/>
      <c r="S3141" s="146" t="str">
        <f t="shared" si="298"/>
        <v/>
      </c>
    </row>
    <row r="3142" spans="1:19" x14ac:dyDescent="0.45">
      <c r="A3142" s="144" t="str">
        <f t="shared" si="299"/>
        <v/>
      </c>
      <c r="B3142" s="143" t="str">
        <f t="shared" si="300"/>
        <v/>
      </c>
      <c r="C3142" s="143" t="str">
        <f>IF(A3142="","",IF(COUNTIF($B$2:B3141,B3142)&gt;0,"⚠ DUPLICATE","OK"))</f>
        <v/>
      </c>
      <c r="D3142" s="146" t="str">
        <f>IF($A3142="","",IF(ISNA(_xlfn.XLOOKUP(TRIM($A3142),MASTER_Workers!$B$2:$B$474,MASTER_Workers!$B$2:$B$474)),"Master Missing","OK"))</f>
        <v/>
      </c>
      <c r="E3142" s="146" t="str">
        <f>IF(A3142="","",IF(COUNTIF(Month_Engine!B:B,TRIM(J3142))&gt;0,"OK","Missing"))</f>
        <v/>
      </c>
      <c r="F3142" s="146" t="str">
        <f t="shared" si="301"/>
        <v/>
      </c>
      <c r="G3142" s="146" t="str">
        <f t="shared" si="296"/>
        <v/>
      </c>
      <c r="H3142" s="150" t="str">
        <f t="shared" si="297"/>
        <v/>
      </c>
      <c r="I3142" s="432"/>
      <c r="S3142" s="146" t="str">
        <f t="shared" si="298"/>
        <v/>
      </c>
    </row>
    <row r="3143" spans="1:19" x14ac:dyDescent="0.45">
      <c r="A3143" s="144" t="str">
        <f t="shared" si="299"/>
        <v/>
      </c>
      <c r="B3143" s="143" t="str">
        <f t="shared" si="300"/>
        <v/>
      </c>
      <c r="C3143" s="143" t="str">
        <f>IF(A3143="","",IF(COUNTIF($B$2:B3142,B3143)&gt;0,"⚠ DUPLICATE","OK"))</f>
        <v/>
      </c>
      <c r="D3143" s="146" t="str">
        <f>IF($A3143="","",IF(ISNA(_xlfn.XLOOKUP(TRIM($A3143),MASTER_Workers!$B$2:$B$474,MASTER_Workers!$B$2:$B$474)),"Master Missing","OK"))</f>
        <v/>
      </c>
      <c r="E3143" s="146" t="str">
        <f>IF(A3143="","",IF(COUNTIF(Month_Engine!B:B,TRIM(J3143))&gt;0,"OK","Missing"))</f>
        <v/>
      </c>
      <c r="F3143" s="146" t="str">
        <f t="shared" si="301"/>
        <v/>
      </c>
      <c r="G3143" s="146" t="str">
        <f t="shared" si="296"/>
        <v/>
      </c>
      <c r="H3143" s="150" t="str">
        <f t="shared" si="297"/>
        <v/>
      </c>
      <c r="I3143" s="432"/>
      <c r="S3143" s="146" t="str">
        <f t="shared" si="298"/>
        <v/>
      </c>
    </row>
    <row r="3144" spans="1:19" x14ac:dyDescent="0.45">
      <c r="A3144" s="144" t="str">
        <f t="shared" si="299"/>
        <v/>
      </c>
      <c r="B3144" s="143" t="str">
        <f t="shared" si="300"/>
        <v/>
      </c>
      <c r="C3144" s="143" t="str">
        <f>IF(A3144="","",IF(COUNTIF($B$2:B3143,B3144)&gt;0,"⚠ DUPLICATE","OK"))</f>
        <v/>
      </c>
      <c r="D3144" s="146" t="str">
        <f>IF($A3144="","",IF(ISNA(_xlfn.XLOOKUP(TRIM($A3144),MASTER_Workers!$B$2:$B$474,MASTER_Workers!$B$2:$B$474)),"Master Missing","OK"))</f>
        <v/>
      </c>
      <c r="E3144" s="146" t="str">
        <f>IF(A3144="","",IF(COUNTIF(Month_Engine!B:B,TRIM(J3144))&gt;0,"OK","Missing"))</f>
        <v/>
      </c>
      <c r="F3144" s="146" t="str">
        <f t="shared" si="301"/>
        <v/>
      </c>
      <c r="G3144" s="146" t="str">
        <f t="shared" si="296"/>
        <v/>
      </c>
      <c r="H3144" s="150" t="str">
        <f t="shared" si="297"/>
        <v/>
      </c>
      <c r="I3144" s="432"/>
      <c r="S3144" s="146" t="str">
        <f t="shared" si="298"/>
        <v/>
      </c>
    </row>
    <row r="3145" spans="1:19" x14ac:dyDescent="0.45">
      <c r="A3145" s="144" t="str">
        <f t="shared" si="299"/>
        <v/>
      </c>
      <c r="B3145" s="143" t="str">
        <f t="shared" si="300"/>
        <v/>
      </c>
      <c r="C3145" s="143" t="str">
        <f>IF(A3145="","",IF(COUNTIF($B$2:B3144,B3145)&gt;0,"⚠ DUPLICATE","OK"))</f>
        <v/>
      </c>
      <c r="D3145" s="146" t="str">
        <f>IF($A3145="","",IF(ISNA(_xlfn.XLOOKUP(TRIM($A3145),MASTER_Workers!$B$2:$B$474,MASTER_Workers!$B$2:$B$474)),"Master Missing","OK"))</f>
        <v/>
      </c>
      <c r="E3145" s="146" t="str">
        <f>IF(A3145="","",IF(COUNTIF(Month_Engine!B:B,TRIM(J3145))&gt;0,"OK","Missing"))</f>
        <v/>
      </c>
      <c r="F3145" s="146" t="str">
        <f t="shared" si="301"/>
        <v/>
      </c>
      <c r="G3145" s="146" t="str">
        <f t="shared" si="296"/>
        <v/>
      </c>
      <c r="H3145" s="150" t="str">
        <f t="shared" si="297"/>
        <v/>
      </c>
      <c r="I3145" s="432"/>
      <c r="S3145" s="146" t="str">
        <f t="shared" si="298"/>
        <v/>
      </c>
    </row>
    <row r="3146" spans="1:19" x14ac:dyDescent="0.45">
      <c r="A3146" s="144" t="str">
        <f t="shared" si="299"/>
        <v/>
      </c>
      <c r="B3146" s="143" t="str">
        <f t="shared" si="300"/>
        <v/>
      </c>
      <c r="C3146" s="143" t="str">
        <f>IF(A3146="","",IF(COUNTIF($B$2:B3145,B3146)&gt;0,"⚠ DUPLICATE","OK"))</f>
        <v/>
      </c>
      <c r="D3146" s="146" t="str">
        <f>IF($A3146="","",IF(ISNA(_xlfn.XLOOKUP(TRIM($A3146),MASTER_Workers!$B$2:$B$474,MASTER_Workers!$B$2:$B$474)),"Master Missing","OK"))</f>
        <v/>
      </c>
      <c r="E3146" s="146" t="str">
        <f>IF(A3146="","",IF(COUNTIF(Month_Engine!B:B,TRIM(J3146))&gt;0,"OK","Missing"))</f>
        <v/>
      </c>
      <c r="F3146" s="146" t="str">
        <f t="shared" si="301"/>
        <v/>
      </c>
      <c r="G3146" s="146" t="str">
        <f t="shared" si="296"/>
        <v/>
      </c>
      <c r="H3146" s="150" t="str">
        <f t="shared" si="297"/>
        <v/>
      </c>
      <c r="I3146" s="432"/>
      <c r="S3146" s="146" t="str">
        <f t="shared" si="298"/>
        <v/>
      </c>
    </row>
    <row r="3147" spans="1:19" x14ac:dyDescent="0.45">
      <c r="A3147" s="144" t="str">
        <f t="shared" si="299"/>
        <v/>
      </c>
      <c r="B3147" s="143" t="str">
        <f t="shared" si="300"/>
        <v/>
      </c>
      <c r="C3147" s="143" t="str">
        <f>IF(A3147="","",IF(COUNTIF($B$2:B3146,B3147)&gt;0,"⚠ DUPLICATE","OK"))</f>
        <v/>
      </c>
      <c r="D3147" s="146" t="str">
        <f>IF($A3147="","",IF(ISNA(_xlfn.XLOOKUP(TRIM($A3147),MASTER_Workers!$B$2:$B$474,MASTER_Workers!$B$2:$B$474)),"Master Missing","OK"))</f>
        <v/>
      </c>
      <c r="E3147" s="146" t="str">
        <f>IF(A3147="","",IF(COUNTIF(Month_Engine!B:B,TRIM(J3147))&gt;0,"OK","Missing"))</f>
        <v/>
      </c>
      <c r="F3147" s="146" t="str">
        <f t="shared" si="301"/>
        <v/>
      </c>
      <c r="G3147" s="146" t="str">
        <f t="shared" si="296"/>
        <v/>
      </c>
      <c r="H3147" s="150" t="str">
        <f t="shared" si="297"/>
        <v/>
      </c>
      <c r="I3147" s="432"/>
      <c r="S3147" s="146" t="str">
        <f t="shared" si="298"/>
        <v/>
      </c>
    </row>
    <row r="3148" spans="1:19" x14ac:dyDescent="0.45">
      <c r="A3148" s="144" t="str">
        <f t="shared" si="299"/>
        <v/>
      </c>
      <c r="B3148" s="143" t="str">
        <f t="shared" si="300"/>
        <v/>
      </c>
      <c r="C3148" s="143" t="str">
        <f>IF(A3148="","",IF(COUNTIF($B$2:B3147,B3148)&gt;0,"⚠ DUPLICATE","OK"))</f>
        <v/>
      </c>
      <c r="D3148" s="146" t="str">
        <f>IF($A3148="","",IF(ISNA(_xlfn.XLOOKUP(TRIM($A3148),MASTER_Workers!$B$2:$B$474,MASTER_Workers!$B$2:$B$474)),"Master Missing","OK"))</f>
        <v/>
      </c>
      <c r="E3148" s="146" t="str">
        <f>IF(A3148="","",IF(COUNTIF(Month_Engine!B:B,TRIM(J3148))&gt;0,"OK","Missing"))</f>
        <v/>
      </c>
      <c r="F3148" s="146" t="str">
        <f t="shared" si="301"/>
        <v/>
      </c>
      <c r="G3148" s="146" t="str">
        <f t="shared" ref="G3148:G3211" si="302">IF(A3148="","",L3148+O3148+P3148+R3148+IF(OR(LEFT(TRIM(J3148),9)="SK1WK0101",ISNUMBER(SEARCH("Staff",S3148))),N3148,0))</f>
        <v/>
      </c>
      <c r="H3148" s="150" t="str">
        <f t="shared" si="297"/>
        <v/>
      </c>
      <c r="I3148" s="432"/>
      <c r="S3148" s="146" t="str">
        <f t="shared" si="298"/>
        <v/>
      </c>
    </row>
    <row r="3149" spans="1:19" x14ac:dyDescent="0.45">
      <c r="A3149" s="144" t="str">
        <f t="shared" si="299"/>
        <v/>
      </c>
      <c r="B3149" s="143" t="str">
        <f t="shared" si="300"/>
        <v/>
      </c>
      <c r="C3149" s="143" t="str">
        <f>IF(A3149="","",IF(COUNTIF($B$2:B3148,B3149)&gt;0,"⚠ DUPLICATE","OK"))</f>
        <v/>
      </c>
      <c r="D3149" s="146" t="str">
        <f>IF($A3149="","",IF(ISNA(_xlfn.XLOOKUP(TRIM($A3149),MASTER_Workers!$B$2:$B$474,MASTER_Workers!$B$2:$B$474)),"Master Missing","OK"))</f>
        <v/>
      </c>
      <c r="E3149" s="146" t="str">
        <f>IF(A3149="","",IF(COUNTIF(Month_Engine!B:B,TRIM(J3149))&gt;0,"OK","Missing"))</f>
        <v/>
      </c>
      <c r="F3149" s="146" t="str">
        <f t="shared" si="301"/>
        <v/>
      </c>
      <c r="G3149" s="146" t="str">
        <f t="shared" si="302"/>
        <v/>
      </c>
      <c r="H3149" s="150" t="str">
        <f t="shared" si="297"/>
        <v/>
      </c>
      <c r="I3149" s="432"/>
      <c r="S3149" s="146" t="str">
        <f t="shared" si="298"/>
        <v/>
      </c>
    </row>
    <row r="3150" spans="1:19" x14ac:dyDescent="0.45">
      <c r="A3150" s="144" t="str">
        <f t="shared" si="299"/>
        <v/>
      </c>
      <c r="B3150" s="143" t="str">
        <f t="shared" si="300"/>
        <v/>
      </c>
      <c r="C3150" s="143" t="str">
        <f>IF(A3150="","",IF(COUNTIF($B$2:B3149,B3150)&gt;0,"⚠ DUPLICATE","OK"))</f>
        <v/>
      </c>
      <c r="D3150" s="146" t="str">
        <f>IF($A3150="","",IF(ISNA(_xlfn.XLOOKUP(TRIM($A3150),MASTER_Workers!$B$2:$B$474,MASTER_Workers!$B$2:$B$474)),"Master Missing","OK"))</f>
        <v/>
      </c>
      <c r="E3150" s="146" t="str">
        <f>IF(A3150="","",IF(COUNTIF(Month_Engine!B:B,TRIM(J3150))&gt;0,"OK","Missing"))</f>
        <v/>
      </c>
      <c r="F3150" s="146" t="str">
        <f t="shared" si="301"/>
        <v/>
      </c>
      <c r="G3150" s="146" t="str">
        <f t="shared" si="302"/>
        <v/>
      </c>
      <c r="H3150" s="150" t="str">
        <f t="shared" si="297"/>
        <v/>
      </c>
      <c r="I3150" s="432"/>
      <c r="S3150" s="146" t="str">
        <f t="shared" si="298"/>
        <v/>
      </c>
    </row>
    <row r="3151" spans="1:19" x14ac:dyDescent="0.45">
      <c r="A3151" s="144" t="str">
        <f t="shared" si="299"/>
        <v/>
      </c>
      <c r="B3151" s="143" t="str">
        <f t="shared" si="300"/>
        <v/>
      </c>
      <c r="C3151" s="143" t="str">
        <f>IF(A3151="","",IF(COUNTIF($B$2:B3150,B3151)&gt;0,"⚠ DUPLICATE","OK"))</f>
        <v/>
      </c>
      <c r="D3151" s="146" t="str">
        <f>IF($A3151="","",IF(ISNA(_xlfn.XLOOKUP(TRIM($A3151),MASTER_Workers!$B$2:$B$474,MASTER_Workers!$B$2:$B$474)),"Master Missing","OK"))</f>
        <v/>
      </c>
      <c r="E3151" s="146" t="str">
        <f>IF(A3151="","",IF(COUNTIF(Month_Engine!B:B,TRIM(J3151))&gt;0,"OK","Missing"))</f>
        <v/>
      </c>
      <c r="F3151" s="146" t="str">
        <f t="shared" si="301"/>
        <v/>
      </c>
      <c r="G3151" s="146" t="str">
        <f t="shared" si="302"/>
        <v/>
      </c>
      <c r="H3151" s="150" t="str">
        <f t="shared" si="297"/>
        <v/>
      </c>
      <c r="I3151" s="432"/>
      <c r="S3151" s="146" t="str">
        <f t="shared" si="298"/>
        <v/>
      </c>
    </row>
    <row r="3152" spans="1:19" x14ac:dyDescent="0.45">
      <c r="A3152" s="144" t="str">
        <f t="shared" si="299"/>
        <v/>
      </c>
      <c r="B3152" s="143" t="str">
        <f t="shared" si="300"/>
        <v/>
      </c>
      <c r="C3152" s="143" t="str">
        <f>IF(A3152="","",IF(COUNTIF($B$2:B3151,B3152)&gt;0,"⚠ DUPLICATE","OK"))</f>
        <v/>
      </c>
      <c r="D3152" s="146" t="str">
        <f>IF($A3152="","",IF(ISNA(_xlfn.XLOOKUP(TRIM($A3152),MASTER_Workers!$B$2:$B$474,MASTER_Workers!$B$2:$B$474)),"Master Missing","OK"))</f>
        <v/>
      </c>
      <c r="E3152" s="146" t="str">
        <f>IF(A3152="","",IF(COUNTIF(Month_Engine!B:B,TRIM(J3152))&gt;0,"OK","Missing"))</f>
        <v/>
      </c>
      <c r="F3152" s="146" t="str">
        <f t="shared" si="301"/>
        <v/>
      </c>
      <c r="G3152" s="146" t="str">
        <f t="shared" si="302"/>
        <v/>
      </c>
      <c r="H3152" s="150" t="str">
        <f t="shared" si="297"/>
        <v/>
      </c>
      <c r="I3152" s="432"/>
      <c r="S3152" s="146" t="str">
        <f t="shared" si="298"/>
        <v/>
      </c>
    </row>
    <row r="3153" spans="1:19" x14ac:dyDescent="0.45">
      <c r="A3153" s="144" t="str">
        <f t="shared" si="299"/>
        <v/>
      </c>
      <c r="B3153" s="143" t="str">
        <f t="shared" si="300"/>
        <v/>
      </c>
      <c r="C3153" s="143" t="str">
        <f>IF(A3153="","",IF(COUNTIF($B$2:B3152,B3153)&gt;0,"⚠ DUPLICATE","OK"))</f>
        <v/>
      </c>
      <c r="D3153" s="146" t="str">
        <f>IF($A3153="","",IF(ISNA(_xlfn.XLOOKUP(TRIM($A3153),MASTER_Workers!$B$2:$B$474,MASTER_Workers!$B$2:$B$474)),"Master Missing","OK"))</f>
        <v/>
      </c>
      <c r="E3153" s="146" t="str">
        <f>IF(A3153="","",IF(COUNTIF(Month_Engine!B:B,TRIM(J3153))&gt;0,"OK","Missing"))</f>
        <v/>
      </c>
      <c r="F3153" s="146" t="str">
        <f t="shared" si="301"/>
        <v/>
      </c>
      <c r="G3153" s="146" t="str">
        <f t="shared" si="302"/>
        <v/>
      </c>
      <c r="H3153" s="150" t="str">
        <f t="shared" si="297"/>
        <v/>
      </c>
      <c r="I3153" s="432"/>
      <c r="S3153" s="146" t="str">
        <f t="shared" si="298"/>
        <v/>
      </c>
    </row>
    <row r="3154" spans="1:19" x14ac:dyDescent="0.45">
      <c r="A3154" s="144" t="str">
        <f t="shared" si="299"/>
        <v/>
      </c>
      <c r="B3154" s="143" t="str">
        <f t="shared" si="300"/>
        <v/>
      </c>
      <c r="C3154" s="143" t="str">
        <f>IF(A3154="","",IF(COUNTIF($B$2:B3153,B3154)&gt;0,"⚠ DUPLICATE","OK"))</f>
        <v/>
      </c>
      <c r="D3154" s="146" t="str">
        <f>IF($A3154="","",IF(ISNA(_xlfn.XLOOKUP(TRIM($A3154),MASTER_Workers!$B$2:$B$474,MASTER_Workers!$B$2:$B$474)),"Master Missing","OK"))</f>
        <v/>
      </c>
      <c r="E3154" s="146" t="str">
        <f>IF(A3154="","",IF(COUNTIF(Month_Engine!B:B,TRIM(J3154))&gt;0,"OK","Missing"))</f>
        <v/>
      </c>
      <c r="F3154" s="146" t="str">
        <f t="shared" si="301"/>
        <v/>
      </c>
      <c r="G3154" s="146" t="str">
        <f t="shared" si="302"/>
        <v/>
      </c>
      <c r="H3154" s="150" t="str">
        <f t="shared" si="297"/>
        <v/>
      </c>
      <c r="I3154" s="432"/>
      <c r="S3154" s="146" t="str">
        <f t="shared" si="298"/>
        <v/>
      </c>
    </row>
    <row r="3155" spans="1:19" x14ac:dyDescent="0.45">
      <c r="A3155" s="144" t="str">
        <f t="shared" si="299"/>
        <v/>
      </c>
      <c r="B3155" s="143" t="str">
        <f t="shared" si="300"/>
        <v/>
      </c>
      <c r="C3155" s="143" t="str">
        <f>IF(A3155="","",IF(COUNTIF($B$2:B3154,B3155)&gt;0,"⚠ DUPLICATE","OK"))</f>
        <v/>
      </c>
      <c r="D3155" s="146" t="str">
        <f>IF($A3155="","",IF(ISNA(_xlfn.XLOOKUP(TRIM($A3155),MASTER_Workers!$B$2:$B$474,MASTER_Workers!$B$2:$B$474)),"Master Missing","OK"))</f>
        <v/>
      </c>
      <c r="E3155" s="146" t="str">
        <f>IF(A3155="","",IF(COUNTIF(Month_Engine!B:B,TRIM(J3155))&gt;0,"OK","Missing"))</f>
        <v/>
      </c>
      <c r="F3155" s="146" t="str">
        <f t="shared" si="301"/>
        <v/>
      </c>
      <c r="G3155" s="146" t="str">
        <f t="shared" si="302"/>
        <v/>
      </c>
      <c r="H3155" s="150" t="str">
        <f t="shared" si="297"/>
        <v/>
      </c>
      <c r="I3155" s="432"/>
      <c r="S3155" s="146" t="str">
        <f t="shared" si="298"/>
        <v/>
      </c>
    </row>
    <row r="3156" spans="1:19" x14ac:dyDescent="0.45">
      <c r="A3156" s="144" t="str">
        <f t="shared" si="299"/>
        <v/>
      </c>
      <c r="B3156" s="143" t="str">
        <f t="shared" si="300"/>
        <v/>
      </c>
      <c r="C3156" s="143" t="str">
        <f>IF(A3156="","",IF(COUNTIF($B$2:B3155,B3156)&gt;0,"⚠ DUPLICATE","OK"))</f>
        <v/>
      </c>
      <c r="D3156" s="146" t="str">
        <f>IF($A3156="","",IF(ISNA(_xlfn.XLOOKUP(TRIM($A3156),MASTER_Workers!$B$2:$B$474,MASTER_Workers!$B$2:$B$474)),"Master Missing","OK"))</f>
        <v/>
      </c>
      <c r="E3156" s="146" t="str">
        <f>IF(A3156="","",IF(COUNTIF(Month_Engine!B:B,TRIM(J3156))&gt;0,"OK","Missing"))</f>
        <v/>
      </c>
      <c r="F3156" s="146" t="str">
        <f t="shared" si="301"/>
        <v/>
      </c>
      <c r="G3156" s="146" t="str">
        <f t="shared" si="302"/>
        <v/>
      </c>
      <c r="H3156" s="150" t="str">
        <f t="shared" si="297"/>
        <v/>
      </c>
      <c r="I3156" s="432"/>
      <c r="S3156" s="146" t="str">
        <f t="shared" si="298"/>
        <v/>
      </c>
    </row>
    <row r="3157" spans="1:19" x14ac:dyDescent="0.45">
      <c r="A3157" s="144" t="str">
        <f t="shared" si="299"/>
        <v/>
      </c>
      <c r="B3157" s="143" t="str">
        <f t="shared" si="300"/>
        <v/>
      </c>
      <c r="C3157" s="143" t="str">
        <f>IF(A3157="","",IF(COUNTIF($B$2:B3156,B3157)&gt;0,"⚠ DUPLICATE","OK"))</f>
        <v/>
      </c>
      <c r="D3157" s="146" t="str">
        <f>IF($A3157="","",IF(ISNA(_xlfn.XLOOKUP(TRIM($A3157),MASTER_Workers!$B$2:$B$474,MASTER_Workers!$B$2:$B$474)),"Master Missing","OK"))</f>
        <v/>
      </c>
      <c r="E3157" s="146" t="str">
        <f>IF(A3157="","",IF(COUNTIF(Month_Engine!B:B,TRIM(J3157))&gt;0,"OK","Missing"))</f>
        <v/>
      </c>
      <c r="F3157" s="146" t="str">
        <f t="shared" si="301"/>
        <v/>
      </c>
      <c r="G3157" s="146" t="str">
        <f t="shared" si="302"/>
        <v/>
      </c>
      <c r="H3157" s="150" t="str">
        <f t="shared" si="297"/>
        <v/>
      </c>
      <c r="I3157" s="432"/>
      <c r="S3157" s="146" t="str">
        <f t="shared" si="298"/>
        <v/>
      </c>
    </row>
    <row r="3158" spans="1:19" x14ac:dyDescent="0.45">
      <c r="A3158" s="144" t="str">
        <f t="shared" si="299"/>
        <v/>
      </c>
      <c r="B3158" s="143" t="str">
        <f t="shared" si="300"/>
        <v/>
      </c>
      <c r="C3158" s="143" t="str">
        <f>IF(A3158="","",IF(COUNTIF($B$2:B3157,B3158)&gt;0,"⚠ DUPLICATE","OK"))</f>
        <v/>
      </c>
      <c r="D3158" s="146" t="str">
        <f>IF($A3158="","",IF(ISNA(_xlfn.XLOOKUP(TRIM($A3158),MASTER_Workers!$B$2:$B$474,MASTER_Workers!$B$2:$B$474)),"Master Missing","OK"))</f>
        <v/>
      </c>
      <c r="E3158" s="146" t="str">
        <f>IF(A3158="","",IF(COUNTIF(Month_Engine!B:B,TRIM(J3158))&gt;0,"OK","Missing"))</f>
        <v/>
      </c>
      <c r="F3158" s="146" t="str">
        <f t="shared" si="301"/>
        <v/>
      </c>
      <c r="G3158" s="146" t="str">
        <f t="shared" si="302"/>
        <v/>
      </c>
      <c r="H3158" s="150" t="str">
        <f t="shared" si="297"/>
        <v/>
      </c>
      <c r="I3158" s="432"/>
      <c r="S3158" s="146" t="str">
        <f t="shared" si="298"/>
        <v/>
      </c>
    </row>
    <row r="3159" spans="1:19" x14ac:dyDescent="0.45">
      <c r="A3159" s="144" t="str">
        <f t="shared" si="299"/>
        <v/>
      </c>
      <c r="B3159" s="143" t="str">
        <f t="shared" si="300"/>
        <v/>
      </c>
      <c r="C3159" s="143" t="str">
        <f>IF(A3159="","",IF(COUNTIF($B$2:B3158,B3159)&gt;0,"⚠ DUPLICATE","OK"))</f>
        <v/>
      </c>
      <c r="D3159" s="146" t="str">
        <f>IF($A3159="","",IF(ISNA(_xlfn.XLOOKUP(TRIM($A3159),MASTER_Workers!$B$2:$B$474,MASTER_Workers!$B$2:$B$474)),"Master Missing","OK"))</f>
        <v/>
      </c>
      <c r="E3159" s="146" t="str">
        <f>IF(A3159="","",IF(COUNTIF(Month_Engine!B:B,TRIM(J3159))&gt;0,"OK","Missing"))</f>
        <v/>
      </c>
      <c r="F3159" s="146" t="str">
        <f t="shared" si="301"/>
        <v/>
      </c>
      <c r="G3159" s="146" t="str">
        <f t="shared" si="302"/>
        <v/>
      </c>
      <c r="H3159" s="150" t="str">
        <f t="shared" si="297"/>
        <v/>
      </c>
      <c r="I3159" s="432"/>
      <c r="S3159" s="146" t="str">
        <f t="shared" si="298"/>
        <v/>
      </c>
    </row>
    <row r="3160" spans="1:19" x14ac:dyDescent="0.45">
      <c r="A3160" s="144" t="str">
        <f t="shared" si="299"/>
        <v/>
      </c>
      <c r="B3160" s="143" t="str">
        <f t="shared" si="300"/>
        <v/>
      </c>
      <c r="C3160" s="143" t="str">
        <f>IF(A3160="","",IF(COUNTIF($B$2:B3159,B3160)&gt;0,"⚠ DUPLICATE","OK"))</f>
        <v/>
      </c>
      <c r="D3160" s="146" t="str">
        <f>IF($A3160="","",IF(ISNA(_xlfn.XLOOKUP(TRIM($A3160),MASTER_Workers!$B$2:$B$474,MASTER_Workers!$B$2:$B$474)),"Master Missing","OK"))</f>
        <v/>
      </c>
      <c r="E3160" s="146" t="str">
        <f>IF(A3160="","",IF(COUNTIF(Month_Engine!B:B,TRIM(J3160))&gt;0,"OK","Missing"))</f>
        <v/>
      </c>
      <c r="F3160" s="146" t="str">
        <f t="shared" si="301"/>
        <v/>
      </c>
      <c r="G3160" s="146" t="str">
        <f t="shared" si="302"/>
        <v/>
      </c>
      <c r="H3160" s="150" t="str">
        <f t="shared" si="297"/>
        <v/>
      </c>
      <c r="I3160" s="432"/>
      <c r="S3160" s="146" t="str">
        <f t="shared" si="298"/>
        <v/>
      </c>
    </row>
    <row r="3161" spans="1:19" x14ac:dyDescent="0.45">
      <c r="A3161" s="144" t="str">
        <f t="shared" si="299"/>
        <v/>
      </c>
      <c r="B3161" s="143" t="str">
        <f t="shared" si="300"/>
        <v/>
      </c>
      <c r="C3161" s="143" t="str">
        <f>IF(A3161="","",IF(COUNTIF($B$2:B3160,B3161)&gt;0,"⚠ DUPLICATE","OK"))</f>
        <v/>
      </c>
      <c r="D3161" s="146" t="str">
        <f>IF($A3161="","",IF(ISNA(_xlfn.XLOOKUP(TRIM($A3161),MASTER_Workers!$B$2:$B$474,MASTER_Workers!$B$2:$B$474)),"Master Missing","OK"))</f>
        <v/>
      </c>
      <c r="E3161" s="146" t="str">
        <f>IF(A3161="","",IF(COUNTIF(Month_Engine!B:B,TRIM(J3161))&gt;0,"OK","Missing"))</f>
        <v/>
      </c>
      <c r="F3161" s="146" t="str">
        <f t="shared" si="301"/>
        <v/>
      </c>
      <c r="G3161" s="146" t="str">
        <f t="shared" si="302"/>
        <v/>
      </c>
      <c r="H3161" s="150" t="str">
        <f t="shared" si="297"/>
        <v/>
      </c>
      <c r="I3161" s="432"/>
      <c r="S3161" s="146" t="str">
        <f t="shared" si="298"/>
        <v/>
      </c>
    </row>
    <row r="3162" spans="1:19" x14ac:dyDescent="0.45">
      <c r="A3162" s="144" t="str">
        <f t="shared" si="299"/>
        <v/>
      </c>
      <c r="B3162" s="143" t="str">
        <f t="shared" si="300"/>
        <v/>
      </c>
      <c r="C3162" s="143" t="str">
        <f>IF(A3162="","",IF(COUNTIF($B$2:B3161,B3162)&gt;0,"⚠ DUPLICATE","OK"))</f>
        <v/>
      </c>
      <c r="D3162" s="146" t="str">
        <f>IF($A3162="","",IF(ISNA(_xlfn.XLOOKUP(TRIM($A3162),MASTER_Workers!$B$2:$B$474,MASTER_Workers!$B$2:$B$474)),"Master Missing","OK"))</f>
        <v/>
      </c>
      <c r="E3162" s="146" t="str">
        <f>IF(A3162="","",IF(COUNTIF(Month_Engine!B:B,TRIM(J3162))&gt;0,"OK","Missing"))</f>
        <v/>
      </c>
      <c r="F3162" s="146" t="str">
        <f t="shared" si="301"/>
        <v/>
      </c>
      <c r="G3162" s="146" t="str">
        <f t="shared" si="302"/>
        <v/>
      </c>
      <c r="H3162" s="150" t="str">
        <f t="shared" si="297"/>
        <v/>
      </c>
      <c r="I3162" s="432"/>
      <c r="S3162" s="146" t="str">
        <f t="shared" si="298"/>
        <v/>
      </c>
    </row>
    <row r="3163" spans="1:19" x14ac:dyDescent="0.45">
      <c r="A3163" s="144" t="str">
        <f t="shared" si="299"/>
        <v/>
      </c>
      <c r="B3163" s="143" t="str">
        <f t="shared" si="300"/>
        <v/>
      </c>
      <c r="C3163" s="143" t="str">
        <f>IF(A3163="","",IF(COUNTIF($B$2:B3162,B3163)&gt;0,"⚠ DUPLICATE","OK"))</f>
        <v/>
      </c>
      <c r="D3163" s="146" t="str">
        <f>IF($A3163="","",IF(ISNA(_xlfn.XLOOKUP(TRIM($A3163),MASTER_Workers!$B$2:$B$474,MASTER_Workers!$B$2:$B$474)),"Master Missing","OK"))</f>
        <v/>
      </c>
      <c r="E3163" s="146" t="str">
        <f>IF(A3163="","",IF(COUNTIF(Month_Engine!B:B,TRIM(J3163))&gt;0,"OK","Missing"))</f>
        <v/>
      </c>
      <c r="F3163" s="146" t="str">
        <f t="shared" si="301"/>
        <v/>
      </c>
      <c r="G3163" s="146" t="str">
        <f t="shared" si="302"/>
        <v/>
      </c>
      <c r="H3163" s="150" t="str">
        <f t="shared" si="297"/>
        <v/>
      </c>
      <c r="I3163" s="432"/>
      <c r="S3163" s="146" t="str">
        <f t="shared" si="298"/>
        <v/>
      </c>
    </row>
    <row r="3164" spans="1:19" x14ac:dyDescent="0.45">
      <c r="A3164" s="144" t="str">
        <f t="shared" si="299"/>
        <v/>
      </c>
      <c r="B3164" s="143" t="str">
        <f t="shared" si="300"/>
        <v/>
      </c>
      <c r="C3164" s="143" t="str">
        <f>IF(A3164="","",IF(COUNTIF($B$2:B3163,B3164)&gt;0,"⚠ DUPLICATE","OK"))</f>
        <v/>
      </c>
      <c r="D3164" s="146" t="str">
        <f>IF($A3164="","",IF(ISNA(_xlfn.XLOOKUP(TRIM($A3164),MASTER_Workers!$B$2:$B$474,MASTER_Workers!$B$2:$B$474)),"Master Missing","OK"))</f>
        <v/>
      </c>
      <c r="E3164" s="146" t="str">
        <f>IF(A3164="","",IF(COUNTIF(Month_Engine!B:B,TRIM(J3164))&gt;0,"OK","Missing"))</f>
        <v/>
      </c>
      <c r="F3164" s="146" t="str">
        <f t="shared" si="301"/>
        <v/>
      </c>
      <c r="G3164" s="146" t="str">
        <f t="shared" si="302"/>
        <v/>
      </c>
      <c r="H3164" s="150" t="str">
        <f t="shared" si="297"/>
        <v/>
      </c>
      <c r="I3164" s="432"/>
      <c r="S3164" s="146" t="str">
        <f t="shared" si="298"/>
        <v/>
      </c>
    </row>
    <row r="3165" spans="1:19" x14ac:dyDescent="0.45">
      <c r="A3165" s="144" t="str">
        <f t="shared" si="299"/>
        <v/>
      </c>
      <c r="B3165" s="143" t="str">
        <f t="shared" si="300"/>
        <v/>
      </c>
      <c r="C3165" s="143" t="str">
        <f>IF(A3165="","",IF(COUNTIF($B$2:B3164,B3165)&gt;0,"⚠ DUPLICATE","OK"))</f>
        <v/>
      </c>
      <c r="D3165" s="146" t="str">
        <f>IF($A3165="","",IF(ISNA(_xlfn.XLOOKUP(TRIM($A3165),MASTER_Workers!$B$2:$B$474,MASTER_Workers!$B$2:$B$474)),"Master Missing","OK"))</f>
        <v/>
      </c>
      <c r="E3165" s="146" t="str">
        <f>IF(A3165="","",IF(COUNTIF(Month_Engine!B:B,TRIM(J3165))&gt;0,"OK","Missing"))</f>
        <v/>
      </c>
      <c r="F3165" s="146" t="str">
        <f t="shared" si="301"/>
        <v/>
      </c>
      <c r="G3165" s="146" t="str">
        <f t="shared" si="302"/>
        <v/>
      </c>
      <c r="H3165" s="150" t="str">
        <f t="shared" si="297"/>
        <v/>
      </c>
      <c r="I3165" s="432"/>
      <c r="S3165" s="146" t="str">
        <f t="shared" si="298"/>
        <v/>
      </c>
    </row>
    <row r="3166" spans="1:19" x14ac:dyDescent="0.45">
      <c r="A3166" s="144" t="str">
        <f t="shared" si="299"/>
        <v/>
      </c>
      <c r="B3166" s="143" t="str">
        <f t="shared" si="300"/>
        <v/>
      </c>
      <c r="C3166" s="143" t="str">
        <f>IF(A3166="","",IF(COUNTIF($B$2:B3165,B3166)&gt;0,"⚠ DUPLICATE","OK"))</f>
        <v/>
      </c>
      <c r="D3166" s="146" t="str">
        <f>IF($A3166="","",IF(ISNA(_xlfn.XLOOKUP(TRIM($A3166),MASTER_Workers!$B$2:$B$474,MASTER_Workers!$B$2:$B$474)),"Master Missing","OK"))</f>
        <v/>
      </c>
      <c r="E3166" s="146" t="str">
        <f>IF(A3166="","",IF(COUNTIF(Month_Engine!B:B,TRIM(J3166))&gt;0,"OK","Missing"))</f>
        <v/>
      </c>
      <c r="F3166" s="146" t="str">
        <f t="shared" si="301"/>
        <v/>
      </c>
      <c r="G3166" s="146" t="str">
        <f t="shared" si="302"/>
        <v/>
      </c>
      <c r="H3166" s="150" t="str">
        <f t="shared" si="297"/>
        <v/>
      </c>
      <c r="I3166" s="432"/>
      <c r="S3166" s="146" t="str">
        <f t="shared" si="298"/>
        <v/>
      </c>
    </row>
    <row r="3167" spans="1:19" x14ac:dyDescent="0.45">
      <c r="A3167" s="144" t="str">
        <f t="shared" si="299"/>
        <v/>
      </c>
      <c r="B3167" s="143" t="str">
        <f t="shared" si="300"/>
        <v/>
      </c>
      <c r="C3167" s="143" t="str">
        <f>IF(A3167="","",IF(COUNTIF($B$2:B3166,B3167)&gt;0,"⚠ DUPLICATE","OK"))</f>
        <v/>
      </c>
      <c r="D3167" s="146" t="str">
        <f>IF($A3167="","",IF(ISNA(_xlfn.XLOOKUP(TRIM($A3167),MASTER_Workers!$B$2:$B$474,MASTER_Workers!$B$2:$B$474)),"Master Missing","OK"))</f>
        <v/>
      </c>
      <c r="E3167" s="146" t="str">
        <f>IF(A3167="","",IF(COUNTIF(Month_Engine!B:B,TRIM(J3167))&gt;0,"OK","Missing"))</f>
        <v/>
      </c>
      <c r="F3167" s="146" t="str">
        <f t="shared" si="301"/>
        <v/>
      </c>
      <c r="G3167" s="146" t="str">
        <f t="shared" si="302"/>
        <v/>
      </c>
      <c r="H3167" s="150" t="str">
        <f t="shared" si="297"/>
        <v/>
      </c>
      <c r="I3167" s="432"/>
      <c r="S3167" s="146" t="str">
        <f t="shared" si="298"/>
        <v/>
      </c>
    </row>
    <row r="3168" spans="1:19" x14ac:dyDescent="0.45">
      <c r="A3168" s="144" t="str">
        <f t="shared" si="299"/>
        <v/>
      </c>
      <c r="B3168" s="143" t="str">
        <f t="shared" si="300"/>
        <v/>
      </c>
      <c r="C3168" s="143" t="str">
        <f>IF(A3168="","",IF(COUNTIF($B$2:B3167,B3168)&gt;0,"⚠ DUPLICATE","OK"))</f>
        <v/>
      </c>
      <c r="D3168" s="146" t="str">
        <f>IF($A3168="","",IF(ISNA(_xlfn.XLOOKUP(TRIM($A3168),MASTER_Workers!$B$2:$B$474,MASTER_Workers!$B$2:$B$474)),"Master Missing","OK"))</f>
        <v/>
      </c>
      <c r="E3168" s="146" t="str">
        <f>IF(A3168="","",IF(COUNTIF(Month_Engine!B:B,TRIM(J3168))&gt;0,"OK","Missing"))</f>
        <v/>
      </c>
      <c r="F3168" s="146" t="str">
        <f t="shared" si="301"/>
        <v/>
      </c>
      <c r="G3168" s="146" t="str">
        <f t="shared" si="302"/>
        <v/>
      </c>
      <c r="H3168" s="150" t="str">
        <f t="shared" si="297"/>
        <v/>
      </c>
      <c r="I3168" s="432"/>
      <c r="S3168" s="146" t="str">
        <f t="shared" si="298"/>
        <v/>
      </c>
    </row>
    <row r="3169" spans="1:19" x14ac:dyDescent="0.45">
      <c r="A3169" s="144" t="str">
        <f t="shared" si="299"/>
        <v/>
      </c>
      <c r="B3169" s="143" t="str">
        <f t="shared" si="300"/>
        <v/>
      </c>
      <c r="C3169" s="143" t="str">
        <f>IF(A3169="","",IF(COUNTIF($B$2:B3168,B3169)&gt;0,"⚠ DUPLICATE","OK"))</f>
        <v/>
      </c>
      <c r="D3169" s="146" t="str">
        <f>IF($A3169="","",IF(ISNA(_xlfn.XLOOKUP(TRIM($A3169),MASTER_Workers!$B$2:$B$474,MASTER_Workers!$B$2:$B$474)),"Master Missing","OK"))</f>
        <v/>
      </c>
      <c r="E3169" s="146" t="str">
        <f>IF(A3169="","",IF(COUNTIF(Month_Engine!B:B,TRIM(J3169))&gt;0,"OK","Missing"))</f>
        <v/>
      </c>
      <c r="F3169" s="146" t="str">
        <f t="shared" si="301"/>
        <v/>
      </c>
      <c r="G3169" s="146" t="str">
        <f t="shared" si="302"/>
        <v/>
      </c>
      <c r="H3169" s="150" t="str">
        <f t="shared" si="297"/>
        <v/>
      </c>
      <c r="I3169" s="432"/>
      <c r="S3169" s="146" t="str">
        <f t="shared" si="298"/>
        <v/>
      </c>
    </row>
    <row r="3170" spans="1:19" x14ac:dyDescent="0.45">
      <c r="A3170" s="144" t="str">
        <f t="shared" si="299"/>
        <v/>
      </c>
      <c r="B3170" s="143" t="str">
        <f t="shared" si="300"/>
        <v/>
      </c>
      <c r="C3170" s="143" t="str">
        <f>IF(A3170="","",IF(COUNTIF($B$2:B3169,B3170)&gt;0,"⚠ DUPLICATE","OK"))</f>
        <v/>
      </c>
      <c r="D3170" s="146" t="str">
        <f>IF($A3170="","",IF(ISNA(_xlfn.XLOOKUP(TRIM($A3170),MASTER_Workers!$B$2:$B$474,MASTER_Workers!$B$2:$B$474)),"Master Missing","OK"))</f>
        <v/>
      </c>
      <c r="E3170" s="146" t="str">
        <f>IF(A3170="","",IF(COUNTIF(Month_Engine!B:B,TRIM(J3170))&gt;0,"OK","Missing"))</f>
        <v/>
      </c>
      <c r="F3170" s="146" t="str">
        <f t="shared" si="301"/>
        <v/>
      </c>
      <c r="G3170" s="146" t="str">
        <f t="shared" si="302"/>
        <v/>
      </c>
      <c r="H3170" s="150" t="str">
        <f t="shared" si="297"/>
        <v/>
      </c>
      <c r="I3170" s="432"/>
      <c r="S3170" s="146" t="str">
        <f t="shared" si="298"/>
        <v/>
      </c>
    </row>
    <row r="3171" spans="1:19" x14ac:dyDescent="0.45">
      <c r="A3171" s="144" t="str">
        <f t="shared" si="299"/>
        <v/>
      </c>
      <c r="B3171" s="143" t="str">
        <f t="shared" si="300"/>
        <v/>
      </c>
      <c r="C3171" s="143" t="str">
        <f>IF(A3171="","",IF(COUNTIF($B$2:B3170,B3171)&gt;0,"⚠ DUPLICATE","OK"))</f>
        <v/>
      </c>
      <c r="D3171" s="146" t="str">
        <f>IF($A3171="","",IF(ISNA(_xlfn.XLOOKUP(TRIM($A3171),MASTER_Workers!$B$2:$B$474,MASTER_Workers!$B$2:$B$474)),"Master Missing","OK"))</f>
        <v/>
      </c>
      <c r="E3171" s="146" t="str">
        <f>IF(A3171="","",IF(COUNTIF(Month_Engine!B:B,TRIM(J3171))&gt;0,"OK","Missing"))</f>
        <v/>
      </c>
      <c r="F3171" s="146" t="str">
        <f t="shared" si="301"/>
        <v/>
      </c>
      <c r="G3171" s="146" t="str">
        <f t="shared" si="302"/>
        <v/>
      </c>
      <c r="H3171" s="150" t="str">
        <f t="shared" si="297"/>
        <v/>
      </c>
      <c r="I3171" s="432"/>
      <c r="S3171" s="146" t="str">
        <f t="shared" si="298"/>
        <v/>
      </c>
    </row>
    <row r="3172" spans="1:19" x14ac:dyDescent="0.45">
      <c r="A3172" s="144" t="str">
        <f t="shared" si="299"/>
        <v/>
      </c>
      <c r="B3172" s="143" t="str">
        <f t="shared" si="300"/>
        <v/>
      </c>
      <c r="C3172" s="143" t="str">
        <f>IF(A3172="","",IF(COUNTIF($B$2:B3171,B3172)&gt;0,"⚠ DUPLICATE","OK"))</f>
        <v/>
      </c>
      <c r="D3172" s="146" t="str">
        <f>IF($A3172="","",IF(ISNA(_xlfn.XLOOKUP(TRIM($A3172),MASTER_Workers!$B$2:$B$474,MASTER_Workers!$B$2:$B$474)),"Master Missing","OK"))</f>
        <v/>
      </c>
      <c r="E3172" s="146" t="str">
        <f>IF(A3172="","",IF(COUNTIF(Month_Engine!B:B,TRIM(J3172))&gt;0,"OK","Missing"))</f>
        <v/>
      </c>
      <c r="F3172" s="146" t="str">
        <f t="shared" si="301"/>
        <v/>
      </c>
      <c r="G3172" s="146" t="str">
        <f t="shared" si="302"/>
        <v/>
      </c>
      <c r="H3172" s="150" t="str">
        <f t="shared" si="297"/>
        <v/>
      </c>
      <c r="I3172" s="432"/>
      <c r="S3172" s="146" t="str">
        <f t="shared" si="298"/>
        <v/>
      </c>
    </row>
    <row r="3173" spans="1:19" x14ac:dyDescent="0.45">
      <c r="A3173" s="144" t="str">
        <f t="shared" si="299"/>
        <v/>
      </c>
      <c r="B3173" s="143" t="str">
        <f t="shared" si="300"/>
        <v/>
      </c>
      <c r="C3173" s="143" t="str">
        <f>IF(A3173="","",IF(COUNTIF($B$2:B3172,B3173)&gt;0,"⚠ DUPLICATE","OK"))</f>
        <v/>
      </c>
      <c r="D3173" s="146" t="str">
        <f>IF($A3173="","",IF(ISNA(_xlfn.XLOOKUP(TRIM($A3173),MASTER_Workers!$B$2:$B$474,MASTER_Workers!$B$2:$B$474)),"Master Missing","OK"))</f>
        <v/>
      </c>
      <c r="E3173" s="146" t="str">
        <f>IF(A3173="","",IF(COUNTIF(Month_Engine!B:B,TRIM(J3173))&gt;0,"OK","Missing"))</f>
        <v/>
      </c>
      <c r="F3173" s="146" t="str">
        <f t="shared" si="301"/>
        <v/>
      </c>
      <c r="G3173" s="146" t="str">
        <f t="shared" si="302"/>
        <v/>
      </c>
      <c r="H3173" s="150" t="str">
        <f t="shared" si="297"/>
        <v/>
      </c>
      <c r="I3173" s="432"/>
      <c r="S3173" s="146" t="str">
        <f t="shared" si="298"/>
        <v/>
      </c>
    </row>
    <row r="3174" spans="1:19" x14ac:dyDescent="0.45">
      <c r="A3174" s="144" t="str">
        <f t="shared" si="299"/>
        <v/>
      </c>
      <c r="B3174" s="143" t="str">
        <f t="shared" si="300"/>
        <v/>
      </c>
      <c r="C3174" s="143" t="str">
        <f>IF(A3174="","",IF(COUNTIF($B$2:B3173,B3174)&gt;0,"⚠ DUPLICATE","OK"))</f>
        <v/>
      </c>
      <c r="D3174" s="146" t="str">
        <f>IF($A3174="","",IF(ISNA(_xlfn.XLOOKUP(TRIM($A3174),MASTER_Workers!$B$2:$B$474,MASTER_Workers!$B$2:$B$474)),"Master Missing","OK"))</f>
        <v/>
      </c>
      <c r="E3174" s="146" t="str">
        <f>IF(A3174="","",IF(COUNTIF(Month_Engine!B:B,TRIM(J3174))&gt;0,"OK","Missing"))</f>
        <v/>
      </c>
      <c r="F3174" s="146" t="str">
        <f t="shared" si="301"/>
        <v/>
      </c>
      <c r="G3174" s="146" t="str">
        <f t="shared" si="302"/>
        <v/>
      </c>
      <c r="H3174" s="150" t="str">
        <f t="shared" si="297"/>
        <v/>
      </c>
      <c r="I3174" s="432"/>
      <c r="S3174" s="146" t="str">
        <f t="shared" si="298"/>
        <v/>
      </c>
    </row>
    <row r="3175" spans="1:19" x14ac:dyDescent="0.45">
      <c r="A3175" s="144" t="str">
        <f t="shared" si="299"/>
        <v/>
      </c>
      <c r="B3175" s="143" t="str">
        <f t="shared" si="300"/>
        <v/>
      </c>
      <c r="C3175" s="143" t="str">
        <f>IF(A3175="","",IF(COUNTIF($B$2:B3174,B3175)&gt;0,"⚠ DUPLICATE","OK"))</f>
        <v/>
      </c>
      <c r="D3175" s="146" t="str">
        <f>IF($A3175="","",IF(ISNA(_xlfn.XLOOKUP(TRIM($A3175),MASTER_Workers!$B$2:$B$474,MASTER_Workers!$B$2:$B$474)),"Master Missing","OK"))</f>
        <v/>
      </c>
      <c r="E3175" s="146" t="str">
        <f>IF(A3175="","",IF(COUNTIF(Month_Engine!B:B,TRIM(J3175))&gt;0,"OK","Missing"))</f>
        <v/>
      </c>
      <c r="F3175" s="146" t="str">
        <f t="shared" si="301"/>
        <v/>
      </c>
      <c r="G3175" s="146" t="str">
        <f t="shared" si="302"/>
        <v/>
      </c>
      <c r="H3175" s="150" t="str">
        <f t="shared" si="297"/>
        <v/>
      </c>
      <c r="I3175" s="432"/>
      <c r="S3175" s="146" t="str">
        <f t="shared" si="298"/>
        <v/>
      </c>
    </row>
    <row r="3176" spans="1:19" x14ac:dyDescent="0.45">
      <c r="A3176" s="144" t="str">
        <f t="shared" si="299"/>
        <v/>
      </c>
      <c r="B3176" s="143" t="str">
        <f t="shared" si="300"/>
        <v/>
      </c>
      <c r="C3176" s="143" t="str">
        <f>IF(A3176="","",IF(COUNTIF($B$2:B3175,B3176)&gt;0,"⚠ DUPLICATE","OK"))</f>
        <v/>
      </c>
      <c r="D3176" s="146" t="str">
        <f>IF($A3176="","",IF(ISNA(_xlfn.XLOOKUP(TRIM($A3176),MASTER_Workers!$B$2:$B$474,MASTER_Workers!$B$2:$B$474)),"Master Missing","OK"))</f>
        <v/>
      </c>
      <c r="E3176" s="146" t="str">
        <f>IF(A3176="","",IF(COUNTIF(Month_Engine!B:B,TRIM(J3176))&gt;0,"OK","Missing"))</f>
        <v/>
      </c>
      <c r="F3176" s="146" t="str">
        <f t="shared" si="301"/>
        <v/>
      </c>
      <c r="G3176" s="146" t="str">
        <f t="shared" si="302"/>
        <v/>
      </c>
      <c r="H3176" s="150" t="str">
        <f t="shared" si="297"/>
        <v/>
      </c>
      <c r="I3176" s="432"/>
      <c r="S3176" s="146" t="str">
        <f t="shared" si="298"/>
        <v/>
      </c>
    </row>
    <row r="3177" spans="1:19" x14ac:dyDescent="0.45">
      <c r="A3177" s="144" t="str">
        <f t="shared" si="299"/>
        <v/>
      </c>
      <c r="B3177" s="143" t="str">
        <f t="shared" si="300"/>
        <v/>
      </c>
      <c r="C3177" s="143" t="str">
        <f>IF(A3177="","",IF(COUNTIF($B$2:B3176,B3177)&gt;0,"⚠ DUPLICATE","OK"))</f>
        <v/>
      </c>
      <c r="D3177" s="146" t="str">
        <f>IF($A3177="","",IF(ISNA(_xlfn.XLOOKUP(TRIM($A3177),MASTER_Workers!$B$2:$B$474,MASTER_Workers!$B$2:$B$474)),"Master Missing","OK"))</f>
        <v/>
      </c>
      <c r="E3177" s="146" t="str">
        <f>IF(A3177="","",IF(COUNTIF(Month_Engine!B:B,TRIM(J3177))&gt;0,"OK","Missing"))</f>
        <v/>
      </c>
      <c r="F3177" s="146" t="str">
        <f t="shared" si="301"/>
        <v/>
      </c>
      <c r="G3177" s="146" t="str">
        <f t="shared" si="302"/>
        <v/>
      </c>
      <c r="H3177" s="150" t="str">
        <f t="shared" si="297"/>
        <v/>
      </c>
      <c r="I3177" s="432"/>
      <c r="S3177" s="146" t="str">
        <f t="shared" si="298"/>
        <v/>
      </c>
    </row>
    <row r="3178" spans="1:19" x14ac:dyDescent="0.45">
      <c r="A3178" s="144" t="str">
        <f t="shared" si="299"/>
        <v/>
      </c>
      <c r="B3178" s="143" t="str">
        <f t="shared" si="300"/>
        <v/>
      </c>
      <c r="C3178" s="143" t="str">
        <f>IF(A3178="","",IF(COUNTIF($B$2:B3177,B3178)&gt;0,"⚠ DUPLICATE","OK"))</f>
        <v/>
      </c>
      <c r="D3178" s="146" t="str">
        <f>IF($A3178="","",IF(ISNA(_xlfn.XLOOKUP(TRIM($A3178),MASTER_Workers!$B$2:$B$474,MASTER_Workers!$B$2:$B$474)),"Master Missing","OK"))</f>
        <v/>
      </c>
      <c r="E3178" s="146" t="str">
        <f>IF(A3178="","",IF(COUNTIF(Month_Engine!B:B,TRIM(J3178))&gt;0,"OK","Missing"))</f>
        <v/>
      </c>
      <c r="F3178" s="146" t="str">
        <f t="shared" si="301"/>
        <v/>
      </c>
      <c r="G3178" s="146" t="str">
        <f t="shared" si="302"/>
        <v/>
      </c>
      <c r="H3178" s="150" t="str">
        <f t="shared" si="297"/>
        <v/>
      </c>
      <c r="I3178" s="432"/>
      <c r="S3178" s="146" t="str">
        <f t="shared" si="298"/>
        <v/>
      </c>
    </row>
    <row r="3179" spans="1:19" x14ac:dyDescent="0.45">
      <c r="A3179" s="144" t="str">
        <f t="shared" si="299"/>
        <v/>
      </c>
      <c r="B3179" s="143" t="str">
        <f t="shared" si="300"/>
        <v/>
      </c>
      <c r="C3179" s="143" t="str">
        <f>IF(A3179="","",IF(COUNTIF($B$2:B3178,B3179)&gt;0,"⚠ DUPLICATE","OK"))</f>
        <v/>
      </c>
      <c r="D3179" s="146" t="str">
        <f>IF($A3179="","",IF(ISNA(_xlfn.XLOOKUP(TRIM($A3179),MASTER_Workers!$B$2:$B$474,MASTER_Workers!$B$2:$B$474)),"Master Missing","OK"))</f>
        <v/>
      </c>
      <c r="E3179" s="146" t="str">
        <f>IF(A3179="","",IF(COUNTIF(Month_Engine!B:B,TRIM(J3179))&gt;0,"OK","Missing"))</f>
        <v/>
      </c>
      <c r="F3179" s="146" t="str">
        <f t="shared" si="301"/>
        <v/>
      </c>
      <c r="G3179" s="146" t="str">
        <f t="shared" si="302"/>
        <v/>
      </c>
      <c r="H3179" s="150" t="str">
        <f t="shared" si="297"/>
        <v/>
      </c>
      <c r="I3179" s="432"/>
      <c r="S3179" s="146" t="str">
        <f t="shared" si="298"/>
        <v/>
      </c>
    </row>
    <row r="3180" spans="1:19" x14ac:dyDescent="0.45">
      <c r="A3180" s="144" t="str">
        <f t="shared" si="299"/>
        <v/>
      </c>
      <c r="B3180" s="143" t="str">
        <f t="shared" si="300"/>
        <v/>
      </c>
      <c r="C3180" s="143" t="str">
        <f>IF(A3180="","",IF(COUNTIF($B$2:B3179,B3180)&gt;0,"⚠ DUPLICATE","OK"))</f>
        <v/>
      </c>
      <c r="D3180" s="146" t="str">
        <f>IF($A3180="","",IF(ISNA(_xlfn.XLOOKUP(TRIM($A3180),MASTER_Workers!$B$2:$B$474,MASTER_Workers!$B$2:$B$474)),"Master Missing","OK"))</f>
        <v/>
      </c>
      <c r="E3180" s="146" t="str">
        <f>IF(A3180="","",IF(COUNTIF(Month_Engine!B:B,TRIM(J3180))&gt;0,"OK","Missing"))</f>
        <v/>
      </c>
      <c r="F3180" s="146" t="str">
        <f t="shared" si="301"/>
        <v/>
      </c>
      <c r="G3180" s="146" t="str">
        <f t="shared" si="302"/>
        <v/>
      </c>
      <c r="H3180" s="150" t="str">
        <f t="shared" si="297"/>
        <v/>
      </c>
      <c r="I3180" s="432"/>
      <c r="S3180" s="146" t="str">
        <f t="shared" si="298"/>
        <v/>
      </c>
    </row>
    <row r="3181" spans="1:19" x14ac:dyDescent="0.45">
      <c r="A3181" s="144" t="str">
        <f t="shared" si="299"/>
        <v/>
      </c>
      <c r="B3181" s="143" t="str">
        <f t="shared" si="300"/>
        <v/>
      </c>
      <c r="C3181" s="143" t="str">
        <f>IF(A3181="","",IF(COUNTIF($B$2:B3180,B3181)&gt;0,"⚠ DUPLICATE","OK"))</f>
        <v/>
      </c>
      <c r="D3181" s="146" t="str">
        <f>IF($A3181="","",IF(ISNA(_xlfn.XLOOKUP(TRIM($A3181),MASTER_Workers!$B$2:$B$474,MASTER_Workers!$B$2:$B$474)),"Master Missing","OK"))</f>
        <v/>
      </c>
      <c r="E3181" s="146" t="str">
        <f>IF(A3181="","",IF(COUNTIF(Month_Engine!B:B,TRIM(J3181))&gt;0,"OK","Missing"))</f>
        <v/>
      </c>
      <c r="F3181" s="146" t="str">
        <f t="shared" si="301"/>
        <v/>
      </c>
      <c r="G3181" s="146" t="str">
        <f t="shared" si="302"/>
        <v/>
      </c>
      <c r="H3181" s="150" t="str">
        <f t="shared" si="297"/>
        <v/>
      </c>
      <c r="I3181" s="432"/>
      <c r="S3181" s="146" t="str">
        <f t="shared" si="298"/>
        <v/>
      </c>
    </row>
    <row r="3182" spans="1:19" x14ac:dyDescent="0.45">
      <c r="A3182" s="144" t="str">
        <f t="shared" si="299"/>
        <v/>
      </c>
      <c r="B3182" s="143" t="str">
        <f t="shared" si="300"/>
        <v/>
      </c>
      <c r="C3182" s="143" t="str">
        <f>IF(A3182="","",IF(COUNTIF($B$2:B3181,B3182)&gt;0,"⚠ DUPLICATE","OK"))</f>
        <v/>
      </c>
      <c r="D3182" s="146" t="str">
        <f>IF($A3182="","",IF(ISNA(_xlfn.XLOOKUP(TRIM($A3182),MASTER_Workers!$B$2:$B$474,MASTER_Workers!$B$2:$B$474)),"Master Missing","OK"))</f>
        <v/>
      </c>
      <c r="E3182" s="146" t="str">
        <f>IF(A3182="","",IF(COUNTIF(Month_Engine!B:B,TRIM(J3182))&gt;0,"OK","Missing"))</f>
        <v/>
      </c>
      <c r="F3182" s="146" t="str">
        <f t="shared" si="301"/>
        <v/>
      </c>
      <c r="G3182" s="146" t="str">
        <f t="shared" si="302"/>
        <v/>
      </c>
      <c r="H3182" s="150" t="str">
        <f t="shared" si="297"/>
        <v/>
      </c>
      <c r="I3182" s="432"/>
      <c r="S3182" s="146" t="str">
        <f t="shared" si="298"/>
        <v/>
      </c>
    </row>
    <row r="3183" spans="1:19" x14ac:dyDescent="0.45">
      <c r="A3183" s="144" t="str">
        <f t="shared" si="299"/>
        <v/>
      </c>
      <c r="B3183" s="143" t="str">
        <f t="shared" si="300"/>
        <v/>
      </c>
      <c r="C3183" s="143" t="str">
        <f>IF(A3183="","",IF(COUNTIF($B$2:B3182,B3183)&gt;0,"⚠ DUPLICATE","OK"))</f>
        <v/>
      </c>
      <c r="D3183" s="146" t="str">
        <f>IF($A3183="","",IF(ISNA(_xlfn.XLOOKUP(TRIM($A3183),MASTER_Workers!$B$2:$B$474,MASTER_Workers!$B$2:$B$474)),"Master Missing","OK"))</f>
        <v/>
      </c>
      <c r="E3183" s="146" t="str">
        <f>IF(A3183="","",IF(COUNTIF(Month_Engine!B:B,TRIM(J3183))&gt;0,"OK","Missing"))</f>
        <v/>
      </c>
      <c r="F3183" s="146" t="str">
        <f t="shared" si="301"/>
        <v/>
      </c>
      <c r="G3183" s="146" t="str">
        <f t="shared" si="302"/>
        <v/>
      </c>
      <c r="H3183" s="150" t="str">
        <f t="shared" si="297"/>
        <v/>
      </c>
      <c r="I3183" s="432"/>
      <c r="S3183" s="146" t="str">
        <f t="shared" si="298"/>
        <v/>
      </c>
    </row>
    <row r="3184" spans="1:19" x14ac:dyDescent="0.45">
      <c r="A3184" s="144" t="str">
        <f t="shared" si="299"/>
        <v/>
      </c>
      <c r="B3184" s="143" t="str">
        <f t="shared" si="300"/>
        <v/>
      </c>
      <c r="C3184" s="143" t="str">
        <f>IF(A3184="","",IF(COUNTIF($B$2:B3183,B3184)&gt;0,"⚠ DUPLICATE","OK"))</f>
        <v/>
      </c>
      <c r="D3184" s="146" t="str">
        <f>IF($A3184="","",IF(ISNA(_xlfn.XLOOKUP(TRIM($A3184),MASTER_Workers!$B$2:$B$474,MASTER_Workers!$B$2:$B$474)),"Master Missing","OK"))</f>
        <v/>
      </c>
      <c r="E3184" s="146" t="str">
        <f>IF(A3184="","",IF(COUNTIF(Month_Engine!B:B,TRIM(J3184))&gt;0,"OK","Missing"))</f>
        <v/>
      </c>
      <c r="F3184" s="146" t="str">
        <f t="shared" si="301"/>
        <v/>
      </c>
      <c r="G3184" s="146" t="str">
        <f t="shared" si="302"/>
        <v/>
      </c>
      <c r="H3184" s="150" t="str">
        <f t="shared" si="297"/>
        <v/>
      </c>
      <c r="I3184" s="432"/>
      <c r="S3184" s="146" t="str">
        <f t="shared" si="298"/>
        <v/>
      </c>
    </row>
    <row r="3185" spans="1:19" x14ac:dyDescent="0.45">
      <c r="A3185" s="144" t="str">
        <f t="shared" si="299"/>
        <v/>
      </c>
      <c r="B3185" s="143" t="str">
        <f t="shared" si="300"/>
        <v/>
      </c>
      <c r="C3185" s="143" t="str">
        <f>IF(A3185="","",IF(COUNTIF($B$2:B3184,B3185)&gt;0,"⚠ DUPLICATE","OK"))</f>
        <v/>
      </c>
      <c r="D3185" s="146" t="str">
        <f>IF($A3185="","",IF(ISNA(_xlfn.XLOOKUP(TRIM($A3185),MASTER_Workers!$B$2:$B$474,MASTER_Workers!$B$2:$B$474)),"Master Missing","OK"))</f>
        <v/>
      </c>
      <c r="E3185" s="146" t="str">
        <f>IF(A3185="","",IF(COUNTIF(Month_Engine!B:B,TRIM(J3185))&gt;0,"OK","Missing"))</f>
        <v/>
      </c>
      <c r="F3185" s="146" t="str">
        <f t="shared" si="301"/>
        <v/>
      </c>
      <c r="G3185" s="146" t="str">
        <f t="shared" si="302"/>
        <v/>
      </c>
      <c r="H3185" s="150" t="str">
        <f t="shared" si="297"/>
        <v/>
      </c>
      <c r="I3185" s="432"/>
      <c r="S3185" s="146" t="str">
        <f t="shared" si="298"/>
        <v/>
      </c>
    </row>
    <row r="3186" spans="1:19" x14ac:dyDescent="0.45">
      <c r="A3186" s="144" t="str">
        <f t="shared" si="299"/>
        <v/>
      </c>
      <c r="B3186" s="143" t="str">
        <f t="shared" si="300"/>
        <v/>
      </c>
      <c r="C3186" s="143" t="str">
        <f>IF(A3186="","",IF(COUNTIF($B$2:B3185,B3186)&gt;0,"⚠ DUPLICATE","OK"))</f>
        <v/>
      </c>
      <c r="D3186" s="146" t="str">
        <f>IF($A3186="","",IF(ISNA(_xlfn.XLOOKUP(TRIM($A3186),MASTER_Workers!$B$2:$B$474,MASTER_Workers!$B$2:$B$474)),"Master Missing","OK"))</f>
        <v/>
      </c>
      <c r="E3186" s="146" t="str">
        <f>IF(A3186="","",IF(COUNTIF(Month_Engine!B:B,TRIM(J3186))&gt;0,"OK","Missing"))</f>
        <v/>
      </c>
      <c r="F3186" s="146" t="str">
        <f t="shared" si="301"/>
        <v/>
      </c>
      <c r="G3186" s="146" t="str">
        <f t="shared" si="302"/>
        <v/>
      </c>
      <c r="H3186" s="150" t="str">
        <f t="shared" si="297"/>
        <v/>
      </c>
      <c r="I3186" s="432"/>
      <c r="S3186" s="146" t="str">
        <f t="shared" si="298"/>
        <v/>
      </c>
    </row>
    <row r="3187" spans="1:19" x14ac:dyDescent="0.45">
      <c r="A3187" s="144" t="str">
        <f t="shared" si="299"/>
        <v/>
      </c>
      <c r="B3187" s="143" t="str">
        <f t="shared" si="300"/>
        <v/>
      </c>
      <c r="C3187" s="143" t="str">
        <f>IF(A3187="","",IF(COUNTIF($B$2:B3186,B3187)&gt;0,"⚠ DUPLICATE","OK"))</f>
        <v/>
      </c>
      <c r="D3187" s="146" t="str">
        <f>IF($A3187="","",IF(ISNA(_xlfn.XLOOKUP(TRIM($A3187),MASTER_Workers!$B$2:$B$474,MASTER_Workers!$B$2:$B$474)),"Master Missing","OK"))</f>
        <v/>
      </c>
      <c r="E3187" s="146" t="str">
        <f>IF(A3187="","",IF(COUNTIF(Month_Engine!B:B,TRIM(J3187))&gt;0,"OK","Missing"))</f>
        <v/>
      </c>
      <c r="F3187" s="146" t="str">
        <f t="shared" si="301"/>
        <v/>
      </c>
      <c r="G3187" s="146" t="str">
        <f t="shared" si="302"/>
        <v/>
      </c>
      <c r="H3187" s="150" t="str">
        <f t="shared" si="297"/>
        <v/>
      </c>
      <c r="I3187" s="432"/>
      <c r="S3187" s="146" t="str">
        <f t="shared" si="298"/>
        <v/>
      </c>
    </row>
    <row r="3188" spans="1:19" x14ac:dyDescent="0.45">
      <c r="A3188" s="144" t="str">
        <f t="shared" si="299"/>
        <v/>
      </c>
      <c r="B3188" s="143" t="str">
        <f t="shared" si="300"/>
        <v/>
      </c>
      <c r="C3188" s="143" t="str">
        <f>IF(A3188="","",IF(COUNTIF($B$2:B3187,B3188)&gt;0,"⚠ DUPLICATE","OK"))</f>
        <v/>
      </c>
      <c r="D3188" s="146" t="str">
        <f>IF($A3188="","",IF(ISNA(_xlfn.XLOOKUP(TRIM($A3188),MASTER_Workers!$B$2:$B$474,MASTER_Workers!$B$2:$B$474)),"Master Missing","OK"))</f>
        <v/>
      </c>
      <c r="E3188" s="146" t="str">
        <f>IF(A3188="","",IF(COUNTIF(Month_Engine!B:B,TRIM(J3188))&gt;0,"OK","Missing"))</f>
        <v/>
      </c>
      <c r="F3188" s="146" t="str">
        <f t="shared" si="301"/>
        <v/>
      </c>
      <c r="G3188" s="146" t="str">
        <f t="shared" si="302"/>
        <v/>
      </c>
      <c r="H3188" s="150" t="str">
        <f t="shared" si="297"/>
        <v/>
      </c>
      <c r="I3188" s="432"/>
      <c r="S3188" s="146" t="str">
        <f t="shared" si="298"/>
        <v/>
      </c>
    </row>
    <row r="3189" spans="1:19" x14ac:dyDescent="0.45">
      <c r="A3189" s="144" t="str">
        <f t="shared" si="299"/>
        <v/>
      </c>
      <c r="B3189" s="143" t="str">
        <f t="shared" si="300"/>
        <v/>
      </c>
      <c r="C3189" s="143" t="str">
        <f>IF(A3189="","",IF(COUNTIF($B$2:B3188,B3189)&gt;0,"⚠ DUPLICATE","OK"))</f>
        <v/>
      </c>
      <c r="D3189" s="146" t="str">
        <f>IF($A3189="","",IF(ISNA(_xlfn.XLOOKUP(TRIM($A3189),MASTER_Workers!$B$2:$B$474,MASTER_Workers!$B$2:$B$474)),"Master Missing","OK"))</f>
        <v/>
      </c>
      <c r="E3189" s="146" t="str">
        <f>IF(A3189="","",IF(COUNTIF(Month_Engine!B:B,TRIM(J3189))&gt;0,"OK","Missing"))</f>
        <v/>
      </c>
      <c r="F3189" s="146" t="str">
        <f t="shared" si="301"/>
        <v/>
      </c>
      <c r="G3189" s="146" t="str">
        <f t="shared" si="302"/>
        <v/>
      </c>
      <c r="H3189" s="150" t="str">
        <f t="shared" si="297"/>
        <v/>
      </c>
      <c r="I3189" s="432"/>
      <c r="S3189" s="146" t="str">
        <f t="shared" si="298"/>
        <v/>
      </c>
    </row>
    <row r="3190" spans="1:19" x14ac:dyDescent="0.45">
      <c r="A3190" s="144" t="str">
        <f t="shared" si="299"/>
        <v/>
      </c>
      <c r="B3190" s="143" t="str">
        <f t="shared" si="300"/>
        <v/>
      </c>
      <c r="C3190" s="143" t="str">
        <f>IF(A3190="","",IF(COUNTIF($B$2:B3189,B3190)&gt;0,"⚠ DUPLICATE","OK"))</f>
        <v/>
      </c>
      <c r="D3190" s="146" t="str">
        <f>IF($A3190="","",IF(ISNA(_xlfn.XLOOKUP(TRIM($A3190),MASTER_Workers!$B$2:$B$474,MASTER_Workers!$B$2:$B$474)),"Master Missing","OK"))</f>
        <v/>
      </c>
      <c r="E3190" s="146" t="str">
        <f>IF(A3190="","",IF(COUNTIF(Month_Engine!B:B,TRIM(J3190))&gt;0,"OK","Missing"))</f>
        <v/>
      </c>
      <c r="F3190" s="146" t="str">
        <f t="shared" si="301"/>
        <v/>
      </c>
      <c r="G3190" s="146" t="str">
        <f t="shared" si="302"/>
        <v/>
      </c>
      <c r="H3190" s="150" t="str">
        <f t="shared" si="297"/>
        <v/>
      </c>
      <c r="I3190" s="432"/>
      <c r="S3190" s="146" t="str">
        <f t="shared" si="298"/>
        <v/>
      </c>
    </row>
    <row r="3191" spans="1:19" x14ac:dyDescent="0.45">
      <c r="A3191" s="144" t="str">
        <f t="shared" si="299"/>
        <v/>
      </c>
      <c r="B3191" s="143" t="str">
        <f t="shared" si="300"/>
        <v/>
      </c>
      <c r="C3191" s="143" t="str">
        <f>IF(A3191="","",IF(COUNTIF($B$2:B3190,B3191)&gt;0,"⚠ DUPLICATE","OK"))</f>
        <v/>
      </c>
      <c r="D3191" s="146" t="str">
        <f>IF($A3191="","",IF(ISNA(_xlfn.XLOOKUP(TRIM($A3191),MASTER_Workers!$B$2:$B$474,MASTER_Workers!$B$2:$B$474)),"Master Missing","OK"))</f>
        <v/>
      </c>
      <c r="E3191" s="146" t="str">
        <f>IF(A3191="","",IF(COUNTIF(Month_Engine!B:B,TRIM(J3191))&gt;0,"OK","Missing"))</f>
        <v/>
      </c>
      <c r="F3191" s="146" t="str">
        <f t="shared" si="301"/>
        <v/>
      </c>
      <c r="G3191" s="146" t="str">
        <f t="shared" si="302"/>
        <v/>
      </c>
      <c r="H3191" s="150" t="str">
        <f t="shared" si="297"/>
        <v/>
      </c>
      <c r="I3191" s="432"/>
      <c r="S3191" s="146" t="str">
        <f t="shared" si="298"/>
        <v/>
      </c>
    </row>
    <row r="3192" spans="1:19" x14ac:dyDescent="0.45">
      <c r="A3192" s="144" t="str">
        <f t="shared" si="299"/>
        <v/>
      </c>
      <c r="B3192" s="143" t="str">
        <f t="shared" si="300"/>
        <v/>
      </c>
      <c r="C3192" s="143" t="str">
        <f>IF(A3192="","",IF(COUNTIF($B$2:B3191,B3192)&gt;0,"⚠ DUPLICATE","OK"))</f>
        <v/>
      </c>
      <c r="D3192" s="146" t="str">
        <f>IF($A3192="","",IF(ISNA(_xlfn.XLOOKUP(TRIM($A3192),MASTER_Workers!$B$2:$B$474,MASTER_Workers!$B$2:$B$474)),"Master Missing","OK"))</f>
        <v/>
      </c>
      <c r="E3192" s="146" t="str">
        <f>IF(A3192="","",IF(COUNTIF(Month_Engine!B:B,TRIM(J3192))&gt;0,"OK","Missing"))</f>
        <v/>
      </c>
      <c r="F3192" s="146" t="str">
        <f t="shared" si="301"/>
        <v/>
      </c>
      <c r="G3192" s="146" t="str">
        <f t="shared" si="302"/>
        <v/>
      </c>
      <c r="H3192" s="150" t="str">
        <f t="shared" si="297"/>
        <v/>
      </c>
      <c r="I3192" s="432"/>
      <c r="S3192" s="146" t="str">
        <f t="shared" si="298"/>
        <v/>
      </c>
    </row>
    <row r="3193" spans="1:19" x14ac:dyDescent="0.45">
      <c r="A3193" s="144" t="str">
        <f t="shared" si="299"/>
        <v/>
      </c>
      <c r="B3193" s="143" t="str">
        <f t="shared" si="300"/>
        <v/>
      </c>
      <c r="C3193" s="143" t="str">
        <f>IF(A3193="","",IF(COUNTIF($B$2:B3192,B3193)&gt;0,"⚠ DUPLICATE","OK"))</f>
        <v/>
      </c>
      <c r="D3193" s="146" t="str">
        <f>IF($A3193="","",IF(ISNA(_xlfn.XLOOKUP(TRIM($A3193),MASTER_Workers!$B$2:$B$474,MASTER_Workers!$B$2:$B$474)),"Master Missing","OK"))</f>
        <v/>
      </c>
      <c r="E3193" s="146" t="str">
        <f>IF(A3193="","",IF(COUNTIF(Month_Engine!B:B,TRIM(J3193))&gt;0,"OK","Missing"))</f>
        <v/>
      </c>
      <c r="F3193" s="146" t="str">
        <f t="shared" si="301"/>
        <v/>
      </c>
      <c r="G3193" s="146" t="str">
        <f t="shared" si="302"/>
        <v/>
      </c>
      <c r="H3193" s="150" t="str">
        <f t="shared" si="297"/>
        <v/>
      </c>
      <c r="I3193" s="432"/>
      <c r="S3193" s="146" t="str">
        <f t="shared" si="298"/>
        <v/>
      </c>
    </row>
    <row r="3194" spans="1:19" x14ac:dyDescent="0.45">
      <c r="A3194" s="144" t="str">
        <f t="shared" si="299"/>
        <v/>
      </c>
      <c r="B3194" s="143" t="str">
        <f t="shared" si="300"/>
        <v/>
      </c>
      <c r="C3194" s="143" t="str">
        <f>IF(A3194="","",IF(COUNTIF($B$2:B3193,B3194)&gt;0,"⚠ DUPLICATE","OK"))</f>
        <v/>
      </c>
      <c r="D3194" s="146" t="str">
        <f>IF($A3194="","",IF(ISNA(_xlfn.XLOOKUP(TRIM($A3194),MASTER_Workers!$B$2:$B$474,MASTER_Workers!$B$2:$B$474)),"Master Missing","OK"))</f>
        <v/>
      </c>
      <c r="E3194" s="146" t="str">
        <f>IF(A3194="","",IF(COUNTIF(Month_Engine!B:B,TRIM(J3194))&gt;0,"OK","Missing"))</f>
        <v/>
      </c>
      <c r="F3194" s="146" t="str">
        <f t="shared" si="301"/>
        <v/>
      </c>
      <c r="G3194" s="146" t="str">
        <f t="shared" si="302"/>
        <v/>
      </c>
      <c r="H3194" s="150" t="str">
        <f t="shared" si="297"/>
        <v/>
      </c>
      <c r="I3194" s="432"/>
      <c r="S3194" s="146" t="str">
        <f t="shared" si="298"/>
        <v/>
      </c>
    </row>
    <row r="3195" spans="1:19" x14ac:dyDescent="0.45">
      <c r="A3195" s="144" t="str">
        <f t="shared" si="299"/>
        <v/>
      </c>
      <c r="B3195" s="143" t="str">
        <f t="shared" si="300"/>
        <v/>
      </c>
      <c r="C3195" s="143" t="str">
        <f>IF(A3195="","",IF(COUNTIF($B$2:B3194,B3195)&gt;0,"⚠ DUPLICATE","OK"))</f>
        <v/>
      </c>
      <c r="D3195" s="146" t="str">
        <f>IF($A3195="","",IF(ISNA(_xlfn.XLOOKUP(TRIM($A3195),MASTER_Workers!$B$2:$B$474,MASTER_Workers!$B$2:$B$474)),"Master Missing","OK"))</f>
        <v/>
      </c>
      <c r="E3195" s="146" t="str">
        <f>IF(A3195="","",IF(COUNTIF(Month_Engine!B:B,TRIM(J3195))&gt;0,"OK","Missing"))</f>
        <v/>
      </c>
      <c r="F3195" s="146" t="str">
        <f t="shared" si="301"/>
        <v/>
      </c>
      <c r="G3195" s="146" t="str">
        <f t="shared" si="302"/>
        <v/>
      </c>
      <c r="H3195" s="150" t="str">
        <f t="shared" si="297"/>
        <v/>
      </c>
      <c r="I3195" s="432"/>
      <c r="S3195" s="146" t="str">
        <f t="shared" si="298"/>
        <v/>
      </c>
    </row>
    <row r="3196" spans="1:19" x14ac:dyDescent="0.45">
      <c r="A3196" s="144" t="str">
        <f t="shared" si="299"/>
        <v/>
      </c>
      <c r="B3196" s="143" t="str">
        <f t="shared" si="300"/>
        <v/>
      </c>
      <c r="C3196" s="143" t="str">
        <f>IF(A3196="","",IF(COUNTIF($B$2:B3195,B3196)&gt;0,"⚠ DUPLICATE","OK"))</f>
        <v/>
      </c>
      <c r="D3196" s="146" t="str">
        <f>IF($A3196="","",IF(ISNA(_xlfn.XLOOKUP(TRIM($A3196),MASTER_Workers!$B$2:$B$474,MASTER_Workers!$B$2:$B$474)),"Master Missing","OK"))</f>
        <v/>
      </c>
      <c r="E3196" s="146" t="str">
        <f>IF(A3196="","",IF(COUNTIF(Month_Engine!B:B,TRIM(J3196))&gt;0,"OK","Missing"))</f>
        <v/>
      </c>
      <c r="F3196" s="146" t="str">
        <f t="shared" si="301"/>
        <v/>
      </c>
      <c r="G3196" s="146" t="str">
        <f t="shared" si="302"/>
        <v/>
      </c>
      <c r="H3196" s="150" t="str">
        <f t="shared" si="297"/>
        <v/>
      </c>
      <c r="I3196" s="432"/>
      <c r="S3196" s="146" t="str">
        <f t="shared" si="298"/>
        <v/>
      </c>
    </row>
    <row r="3197" spans="1:19" x14ac:dyDescent="0.45">
      <c r="A3197" s="144" t="str">
        <f t="shared" si="299"/>
        <v/>
      </c>
      <c r="B3197" s="143" t="str">
        <f t="shared" si="300"/>
        <v/>
      </c>
      <c r="C3197" s="143" t="str">
        <f>IF(A3197="","",IF(COUNTIF($B$2:B3196,B3197)&gt;0,"⚠ DUPLICATE","OK"))</f>
        <v/>
      </c>
      <c r="D3197" s="146" t="str">
        <f>IF($A3197="","",IF(ISNA(_xlfn.XLOOKUP(TRIM($A3197),MASTER_Workers!$B$2:$B$474,MASTER_Workers!$B$2:$B$474)),"Master Missing","OK"))</f>
        <v/>
      </c>
      <c r="E3197" s="146" t="str">
        <f>IF(A3197="","",IF(COUNTIF(Month_Engine!B:B,TRIM(J3197))&gt;0,"OK","Missing"))</f>
        <v/>
      </c>
      <c r="F3197" s="146" t="str">
        <f t="shared" si="301"/>
        <v/>
      </c>
      <c r="G3197" s="146" t="str">
        <f t="shared" si="302"/>
        <v/>
      </c>
      <c r="H3197" s="150" t="str">
        <f t="shared" si="297"/>
        <v/>
      </c>
      <c r="I3197" s="432"/>
      <c r="S3197" s="146" t="str">
        <f t="shared" si="298"/>
        <v/>
      </c>
    </row>
    <row r="3198" spans="1:19" x14ac:dyDescent="0.45">
      <c r="A3198" s="144" t="str">
        <f t="shared" si="299"/>
        <v/>
      </c>
      <c r="B3198" s="143" t="str">
        <f t="shared" si="300"/>
        <v/>
      </c>
      <c r="C3198" s="143" t="str">
        <f>IF(A3198="","",IF(COUNTIF($B$2:B3197,B3198)&gt;0,"⚠ DUPLICATE","OK"))</f>
        <v/>
      </c>
      <c r="D3198" s="146" t="str">
        <f>IF($A3198="","",IF(ISNA(_xlfn.XLOOKUP(TRIM($A3198),MASTER_Workers!$B$2:$B$474,MASTER_Workers!$B$2:$B$474)),"Master Missing","OK"))</f>
        <v/>
      </c>
      <c r="E3198" s="146" t="str">
        <f>IF(A3198="","",IF(COUNTIF(Month_Engine!B:B,TRIM(J3198))&gt;0,"OK","Missing"))</f>
        <v/>
      </c>
      <c r="F3198" s="146" t="str">
        <f t="shared" si="301"/>
        <v/>
      </c>
      <c r="G3198" s="146" t="str">
        <f t="shared" si="302"/>
        <v/>
      </c>
      <c r="H3198" s="150" t="str">
        <f t="shared" si="297"/>
        <v/>
      </c>
      <c r="I3198" s="432"/>
      <c r="S3198" s="146" t="str">
        <f t="shared" si="298"/>
        <v/>
      </c>
    </row>
    <row r="3199" spans="1:19" x14ac:dyDescent="0.45">
      <c r="A3199" s="144" t="str">
        <f t="shared" si="299"/>
        <v/>
      </c>
      <c r="B3199" s="143" t="str">
        <f t="shared" si="300"/>
        <v/>
      </c>
      <c r="C3199" s="143" t="str">
        <f>IF(A3199="","",IF(COUNTIF($B$2:B3198,B3199)&gt;0,"⚠ DUPLICATE","OK"))</f>
        <v/>
      </c>
      <c r="D3199" s="146" t="str">
        <f>IF($A3199="","",IF(ISNA(_xlfn.XLOOKUP(TRIM($A3199),MASTER_Workers!$B$2:$B$474,MASTER_Workers!$B$2:$B$474)),"Master Missing","OK"))</f>
        <v/>
      </c>
      <c r="E3199" s="146" t="str">
        <f>IF(A3199="","",IF(COUNTIF(Month_Engine!B:B,TRIM(J3199))&gt;0,"OK","Missing"))</f>
        <v/>
      </c>
      <c r="F3199" s="146" t="str">
        <f t="shared" si="301"/>
        <v/>
      </c>
      <c r="G3199" s="146" t="str">
        <f t="shared" si="302"/>
        <v/>
      </c>
      <c r="H3199" s="150" t="str">
        <f t="shared" si="297"/>
        <v/>
      </c>
      <c r="I3199" s="432"/>
      <c r="S3199" s="146" t="str">
        <f t="shared" si="298"/>
        <v/>
      </c>
    </row>
    <row r="3200" spans="1:19" x14ac:dyDescent="0.45">
      <c r="A3200" s="144" t="str">
        <f t="shared" si="299"/>
        <v/>
      </c>
      <c r="B3200" s="143" t="str">
        <f t="shared" si="300"/>
        <v/>
      </c>
      <c r="C3200" s="143" t="str">
        <f>IF(A3200="","",IF(COUNTIF($B$2:B3199,B3200)&gt;0,"⚠ DUPLICATE","OK"))</f>
        <v/>
      </c>
      <c r="D3200" s="146" t="str">
        <f>IF($A3200="","",IF(ISNA(_xlfn.XLOOKUP(TRIM($A3200),MASTER_Workers!$B$2:$B$474,MASTER_Workers!$B$2:$B$474)),"Master Missing","OK"))</f>
        <v/>
      </c>
      <c r="E3200" s="146" t="str">
        <f>IF(A3200="","",IF(COUNTIF(Month_Engine!B:B,TRIM(J3200))&gt;0,"OK","Missing"))</f>
        <v/>
      </c>
      <c r="F3200" s="146" t="str">
        <f t="shared" si="301"/>
        <v/>
      </c>
      <c r="G3200" s="146" t="str">
        <f t="shared" si="302"/>
        <v/>
      </c>
      <c r="H3200" s="150" t="str">
        <f t="shared" si="297"/>
        <v/>
      </c>
      <c r="I3200" s="432"/>
      <c r="S3200" s="146" t="str">
        <f t="shared" si="298"/>
        <v/>
      </c>
    </row>
    <row r="3201" spans="1:19" x14ac:dyDescent="0.45">
      <c r="A3201" s="144" t="str">
        <f t="shared" si="299"/>
        <v/>
      </c>
      <c r="B3201" s="143" t="str">
        <f t="shared" si="300"/>
        <v/>
      </c>
      <c r="C3201" s="143" t="str">
        <f>IF(A3201="","",IF(COUNTIF($B$2:B3200,B3201)&gt;0,"⚠ DUPLICATE","OK"))</f>
        <v/>
      </c>
      <c r="D3201" s="146" t="str">
        <f>IF($A3201="","",IF(ISNA(_xlfn.XLOOKUP(TRIM($A3201),MASTER_Workers!$B$2:$B$474,MASTER_Workers!$B$2:$B$474)),"Master Missing","OK"))</f>
        <v/>
      </c>
      <c r="E3201" s="146" t="str">
        <f>IF(A3201="","",IF(COUNTIF(Month_Engine!B:B,TRIM(J3201))&gt;0,"OK","Missing"))</f>
        <v/>
      </c>
      <c r="F3201" s="146" t="str">
        <f t="shared" si="301"/>
        <v/>
      </c>
      <c r="G3201" s="146" t="str">
        <f t="shared" si="302"/>
        <v/>
      </c>
      <c r="H3201" s="150" t="str">
        <f t="shared" si="297"/>
        <v/>
      </c>
      <c r="I3201" s="432"/>
      <c r="S3201" s="146" t="str">
        <f t="shared" si="298"/>
        <v/>
      </c>
    </row>
    <row r="3202" spans="1:19" x14ac:dyDescent="0.45">
      <c r="A3202" s="144" t="str">
        <f t="shared" si="299"/>
        <v/>
      </c>
      <c r="B3202" s="143" t="str">
        <f t="shared" si="300"/>
        <v/>
      </c>
      <c r="C3202" s="143" t="str">
        <f>IF(A3202="","",IF(COUNTIF($B$2:B3201,B3202)&gt;0,"⚠ DUPLICATE","OK"))</f>
        <v/>
      </c>
      <c r="D3202" s="146" t="str">
        <f>IF($A3202="","",IF(ISNA(_xlfn.XLOOKUP(TRIM($A3202),MASTER_Workers!$B$2:$B$474,MASTER_Workers!$B$2:$B$474)),"Master Missing","OK"))</f>
        <v/>
      </c>
      <c r="E3202" s="146" t="str">
        <f>IF(A3202="","",IF(COUNTIF(Month_Engine!B:B,TRIM(J3202))&gt;0,"OK","Missing"))</f>
        <v/>
      </c>
      <c r="F3202" s="146" t="str">
        <f t="shared" si="301"/>
        <v/>
      </c>
      <c r="G3202" s="146" t="str">
        <f t="shared" si="302"/>
        <v/>
      </c>
      <c r="H3202" s="150" t="str">
        <f t="shared" si="297"/>
        <v/>
      </c>
      <c r="I3202" s="432"/>
      <c r="S3202" s="146" t="str">
        <f t="shared" si="298"/>
        <v/>
      </c>
    </row>
    <row r="3203" spans="1:19" x14ac:dyDescent="0.45">
      <c r="A3203" s="144" t="str">
        <f t="shared" si="299"/>
        <v/>
      </c>
      <c r="B3203" s="143" t="str">
        <f t="shared" si="300"/>
        <v/>
      </c>
      <c r="C3203" s="143" t="str">
        <f>IF(A3203="","",IF(COUNTIF($B$2:B3202,B3203)&gt;0,"⚠ DUPLICATE","OK"))</f>
        <v/>
      </c>
      <c r="D3203" s="146" t="str">
        <f>IF($A3203="","",IF(ISNA(_xlfn.XLOOKUP(TRIM($A3203),MASTER_Workers!$B$2:$B$474,MASTER_Workers!$B$2:$B$474)),"Master Missing","OK"))</f>
        <v/>
      </c>
      <c r="E3203" s="146" t="str">
        <f>IF(A3203="","",IF(COUNTIF(Month_Engine!B:B,TRIM(J3203))&gt;0,"OK","Missing"))</f>
        <v/>
      </c>
      <c r="F3203" s="146" t="str">
        <f t="shared" si="301"/>
        <v/>
      </c>
      <c r="G3203" s="146" t="str">
        <f t="shared" si="302"/>
        <v/>
      </c>
      <c r="H3203" s="150" t="str">
        <f t="shared" si="297"/>
        <v/>
      </c>
      <c r="I3203" s="432"/>
      <c r="S3203" s="146" t="str">
        <f t="shared" si="298"/>
        <v/>
      </c>
    </row>
    <row r="3204" spans="1:19" x14ac:dyDescent="0.45">
      <c r="A3204" s="144" t="str">
        <f t="shared" si="299"/>
        <v/>
      </c>
      <c r="B3204" s="143" t="str">
        <f t="shared" si="300"/>
        <v/>
      </c>
      <c r="C3204" s="143" t="str">
        <f>IF(A3204="","",IF(COUNTIF($B$2:B3203,B3204)&gt;0,"⚠ DUPLICATE","OK"))</f>
        <v/>
      </c>
      <c r="D3204" s="146" t="str">
        <f>IF($A3204="","",IF(ISNA(_xlfn.XLOOKUP(TRIM($A3204),MASTER_Workers!$B$2:$B$474,MASTER_Workers!$B$2:$B$474)),"Master Missing","OK"))</f>
        <v/>
      </c>
      <c r="E3204" s="146" t="str">
        <f>IF(A3204="","",IF(COUNTIF(Month_Engine!B:B,TRIM(J3204))&gt;0,"OK","Missing"))</f>
        <v/>
      </c>
      <c r="F3204" s="146" t="str">
        <f t="shared" si="301"/>
        <v/>
      </c>
      <c r="G3204" s="146" t="str">
        <f t="shared" si="302"/>
        <v/>
      </c>
      <c r="H3204" s="150" t="str">
        <f t="shared" ref="H3204:H3267" si="303">IF(A3204="","",IF(AND(C3204="OK",D3204="OK",E3204="OK",F3204=DAY(EOMONTH(I3204,0))),"OK","Mismatch"))</f>
        <v/>
      </c>
      <c r="I3204" s="432"/>
      <c r="S3204" s="146" t="str">
        <f t="shared" ref="S3204:S3267" si="304">IF(LEFT(A3204,6)="SV2PCO","Worker-SV2",
IF(LEFT(A3204,5)="SV2ST","Staff-SV2",
IF(LEFT(A3204,4)="SV2P","Worker-Com-SV2",
IF(LEFT(A3204,5)="SK1ST","Staff-1",
IF(LEFT(A3204,5)="SK3ST","Staff-3",
IF(LEFT(A3204,5)="SK1CW","Worker-1",
IF(LEFT(A3204,5)="SK3CW","Worker-3",
IF(LEFT(A3204,5)="SK1WK","Worker-Com-1",
IF(LEFT(A3204,5)="SK3WK","Worker-Com-3","")))))))))</f>
        <v/>
      </c>
    </row>
    <row r="3205" spans="1:19" x14ac:dyDescent="0.45">
      <c r="A3205" s="144" t="str">
        <f t="shared" ref="A3205:A3268" si="305">IF(J3205="","",TRIM(J3205))</f>
        <v/>
      </c>
      <c r="B3205" s="143" t="str">
        <f t="shared" ref="B3205:B3268" si="306">IF(A3205="","",TEXT(I3205,"MMMYYYY")&amp;"_"&amp;TRIM(J3205))</f>
        <v/>
      </c>
      <c r="C3205" s="143" t="str">
        <f>IF(A3205="","",IF(COUNTIF($B$2:B3204,B3205)&gt;0,"⚠ DUPLICATE","OK"))</f>
        <v/>
      </c>
      <c r="D3205" s="146" t="str">
        <f>IF($A3205="","",IF(ISNA(_xlfn.XLOOKUP(TRIM($A3205),MASTER_Workers!$B$2:$B$474,MASTER_Workers!$B$2:$B$474)),"Master Missing","OK"))</f>
        <v/>
      </c>
      <c r="E3205" s="146" t="str">
        <f>IF(A3205="","",IF(COUNTIF(Month_Engine!B:B,TRIM(J3205))&gt;0,"OK","Missing"))</f>
        <v/>
      </c>
      <c r="F3205" s="146" t="str">
        <f t="shared" ref="F3205:F3268" si="307">IF(A3205="","",SUM(L3205:Q3205))</f>
        <v/>
      </c>
      <c r="G3205" s="146" t="str">
        <f t="shared" si="302"/>
        <v/>
      </c>
      <c r="H3205" s="150" t="str">
        <f t="shared" si="303"/>
        <v/>
      </c>
      <c r="I3205" s="432"/>
      <c r="S3205" s="146" t="str">
        <f t="shared" si="304"/>
        <v/>
      </c>
    </row>
    <row r="3206" spans="1:19" x14ac:dyDescent="0.45">
      <c r="A3206" s="144" t="str">
        <f t="shared" si="305"/>
        <v/>
      </c>
      <c r="B3206" s="143" t="str">
        <f t="shared" si="306"/>
        <v/>
      </c>
      <c r="C3206" s="143" t="str">
        <f>IF(A3206="","",IF(COUNTIF($B$2:B3205,B3206)&gt;0,"⚠ DUPLICATE","OK"))</f>
        <v/>
      </c>
      <c r="D3206" s="146" t="str">
        <f>IF($A3206="","",IF(ISNA(_xlfn.XLOOKUP(TRIM($A3206),MASTER_Workers!$B$2:$B$474,MASTER_Workers!$B$2:$B$474)),"Master Missing","OK"))</f>
        <v/>
      </c>
      <c r="E3206" s="146" t="str">
        <f>IF(A3206="","",IF(COUNTIF(Month_Engine!B:B,TRIM(J3206))&gt;0,"OK","Missing"))</f>
        <v/>
      </c>
      <c r="F3206" s="146" t="str">
        <f t="shared" si="307"/>
        <v/>
      </c>
      <c r="G3206" s="146" t="str">
        <f t="shared" si="302"/>
        <v/>
      </c>
      <c r="H3206" s="150" t="str">
        <f t="shared" si="303"/>
        <v/>
      </c>
      <c r="I3206" s="432"/>
      <c r="S3206" s="146" t="str">
        <f t="shared" si="304"/>
        <v/>
      </c>
    </row>
    <row r="3207" spans="1:19" x14ac:dyDescent="0.45">
      <c r="A3207" s="144" t="str">
        <f t="shared" si="305"/>
        <v/>
      </c>
      <c r="B3207" s="143" t="str">
        <f t="shared" si="306"/>
        <v/>
      </c>
      <c r="C3207" s="143" t="str">
        <f>IF(A3207="","",IF(COUNTIF($B$2:B3206,B3207)&gt;0,"⚠ DUPLICATE","OK"))</f>
        <v/>
      </c>
      <c r="D3207" s="146" t="str">
        <f>IF($A3207="","",IF(ISNA(_xlfn.XLOOKUP(TRIM($A3207),MASTER_Workers!$B$2:$B$474,MASTER_Workers!$B$2:$B$474)),"Master Missing","OK"))</f>
        <v/>
      </c>
      <c r="E3207" s="146" t="str">
        <f>IF(A3207="","",IF(COUNTIF(Month_Engine!B:B,TRIM(J3207))&gt;0,"OK","Missing"))</f>
        <v/>
      </c>
      <c r="F3207" s="146" t="str">
        <f t="shared" si="307"/>
        <v/>
      </c>
      <c r="G3207" s="146" t="str">
        <f t="shared" si="302"/>
        <v/>
      </c>
      <c r="H3207" s="150" t="str">
        <f t="shared" si="303"/>
        <v/>
      </c>
      <c r="I3207" s="432"/>
      <c r="S3207" s="146" t="str">
        <f t="shared" si="304"/>
        <v/>
      </c>
    </row>
    <row r="3208" spans="1:19" x14ac:dyDescent="0.45">
      <c r="A3208" s="144" t="str">
        <f t="shared" si="305"/>
        <v/>
      </c>
      <c r="B3208" s="143" t="str">
        <f t="shared" si="306"/>
        <v/>
      </c>
      <c r="C3208" s="143" t="str">
        <f>IF(A3208="","",IF(COUNTIF($B$2:B3207,B3208)&gt;0,"⚠ DUPLICATE","OK"))</f>
        <v/>
      </c>
      <c r="D3208" s="146" t="str">
        <f>IF($A3208="","",IF(ISNA(_xlfn.XLOOKUP(TRIM($A3208),MASTER_Workers!$B$2:$B$474,MASTER_Workers!$B$2:$B$474)),"Master Missing","OK"))</f>
        <v/>
      </c>
      <c r="E3208" s="146" t="str">
        <f>IF(A3208="","",IF(COUNTIF(Month_Engine!B:B,TRIM(J3208))&gt;0,"OK","Missing"))</f>
        <v/>
      </c>
      <c r="F3208" s="146" t="str">
        <f t="shared" si="307"/>
        <v/>
      </c>
      <c r="G3208" s="146" t="str">
        <f t="shared" si="302"/>
        <v/>
      </c>
      <c r="H3208" s="150" t="str">
        <f t="shared" si="303"/>
        <v/>
      </c>
      <c r="I3208" s="432"/>
      <c r="S3208" s="146" t="str">
        <f t="shared" si="304"/>
        <v/>
      </c>
    </row>
    <row r="3209" spans="1:19" x14ac:dyDescent="0.45">
      <c r="A3209" s="144" t="str">
        <f t="shared" si="305"/>
        <v/>
      </c>
      <c r="B3209" s="143" t="str">
        <f t="shared" si="306"/>
        <v/>
      </c>
      <c r="C3209" s="143" t="str">
        <f>IF(A3209="","",IF(COUNTIF($B$2:B3208,B3209)&gt;0,"⚠ DUPLICATE","OK"))</f>
        <v/>
      </c>
      <c r="D3209" s="146" t="str">
        <f>IF($A3209="","",IF(ISNA(_xlfn.XLOOKUP(TRIM($A3209),MASTER_Workers!$B$2:$B$474,MASTER_Workers!$B$2:$B$474)),"Master Missing","OK"))</f>
        <v/>
      </c>
      <c r="E3209" s="146" t="str">
        <f>IF(A3209="","",IF(COUNTIF(Month_Engine!B:B,TRIM(J3209))&gt;0,"OK","Missing"))</f>
        <v/>
      </c>
      <c r="F3209" s="146" t="str">
        <f t="shared" si="307"/>
        <v/>
      </c>
      <c r="G3209" s="146" t="str">
        <f t="shared" si="302"/>
        <v/>
      </c>
      <c r="H3209" s="150" t="str">
        <f t="shared" si="303"/>
        <v/>
      </c>
      <c r="I3209" s="432"/>
      <c r="S3209" s="146" t="str">
        <f t="shared" si="304"/>
        <v/>
      </c>
    </row>
    <row r="3210" spans="1:19" x14ac:dyDescent="0.45">
      <c r="A3210" s="144" t="str">
        <f t="shared" si="305"/>
        <v/>
      </c>
      <c r="B3210" s="143" t="str">
        <f t="shared" si="306"/>
        <v/>
      </c>
      <c r="C3210" s="143" t="str">
        <f>IF(A3210="","",IF(COUNTIF($B$2:B3209,B3210)&gt;0,"⚠ DUPLICATE","OK"))</f>
        <v/>
      </c>
      <c r="D3210" s="146" t="str">
        <f>IF($A3210="","",IF(ISNA(_xlfn.XLOOKUP(TRIM($A3210),MASTER_Workers!$B$2:$B$474,MASTER_Workers!$B$2:$B$474)),"Master Missing","OK"))</f>
        <v/>
      </c>
      <c r="E3210" s="146" t="str">
        <f>IF(A3210="","",IF(COUNTIF(Month_Engine!B:B,TRIM(J3210))&gt;0,"OK","Missing"))</f>
        <v/>
      </c>
      <c r="F3210" s="146" t="str">
        <f t="shared" si="307"/>
        <v/>
      </c>
      <c r="G3210" s="146" t="str">
        <f t="shared" si="302"/>
        <v/>
      </c>
      <c r="H3210" s="150" t="str">
        <f t="shared" si="303"/>
        <v/>
      </c>
      <c r="I3210" s="432"/>
      <c r="S3210" s="146" t="str">
        <f t="shared" si="304"/>
        <v/>
      </c>
    </row>
    <row r="3211" spans="1:19" x14ac:dyDescent="0.45">
      <c r="A3211" s="144" t="str">
        <f t="shared" si="305"/>
        <v/>
      </c>
      <c r="B3211" s="143" t="str">
        <f t="shared" si="306"/>
        <v/>
      </c>
      <c r="C3211" s="143" t="str">
        <f>IF(A3211="","",IF(COUNTIF($B$2:B3210,B3211)&gt;0,"⚠ DUPLICATE","OK"))</f>
        <v/>
      </c>
      <c r="D3211" s="146" t="str">
        <f>IF($A3211="","",IF(ISNA(_xlfn.XLOOKUP(TRIM($A3211),MASTER_Workers!$B$2:$B$474,MASTER_Workers!$B$2:$B$474)),"Master Missing","OK"))</f>
        <v/>
      </c>
      <c r="E3211" s="146" t="str">
        <f>IF(A3211="","",IF(COUNTIF(Month_Engine!B:B,TRIM(J3211))&gt;0,"OK","Missing"))</f>
        <v/>
      </c>
      <c r="F3211" s="146" t="str">
        <f t="shared" si="307"/>
        <v/>
      </c>
      <c r="G3211" s="146" t="str">
        <f t="shared" si="302"/>
        <v/>
      </c>
      <c r="H3211" s="150" t="str">
        <f t="shared" si="303"/>
        <v/>
      </c>
      <c r="I3211" s="432"/>
      <c r="S3211" s="146" t="str">
        <f t="shared" si="304"/>
        <v/>
      </c>
    </row>
    <row r="3212" spans="1:19" x14ac:dyDescent="0.45">
      <c r="A3212" s="144" t="str">
        <f t="shared" si="305"/>
        <v/>
      </c>
      <c r="B3212" s="143" t="str">
        <f t="shared" si="306"/>
        <v/>
      </c>
      <c r="C3212" s="143" t="str">
        <f>IF(A3212="","",IF(COUNTIF($B$2:B3211,B3212)&gt;0,"⚠ DUPLICATE","OK"))</f>
        <v/>
      </c>
      <c r="D3212" s="146" t="str">
        <f>IF($A3212="","",IF(ISNA(_xlfn.XLOOKUP(TRIM($A3212),MASTER_Workers!$B$2:$B$474,MASTER_Workers!$B$2:$B$474)),"Master Missing","OK"))</f>
        <v/>
      </c>
      <c r="E3212" s="146" t="str">
        <f>IF(A3212="","",IF(COUNTIF(Month_Engine!B:B,TRIM(J3212))&gt;0,"OK","Missing"))</f>
        <v/>
      </c>
      <c r="F3212" s="146" t="str">
        <f t="shared" si="307"/>
        <v/>
      </c>
      <c r="G3212" s="146" t="str">
        <f t="shared" ref="G3212:G3275" si="308">IF(A3212="","",L3212+O3212+P3212+R3212+IF(OR(LEFT(TRIM(J3212),9)="SK1WK0101",ISNUMBER(SEARCH("Staff",S3212))),N3212,0))</f>
        <v/>
      </c>
      <c r="H3212" s="150" t="str">
        <f t="shared" si="303"/>
        <v/>
      </c>
      <c r="I3212" s="432"/>
      <c r="S3212" s="146" t="str">
        <f t="shared" si="304"/>
        <v/>
      </c>
    </row>
    <row r="3213" spans="1:19" x14ac:dyDescent="0.45">
      <c r="A3213" s="144" t="str">
        <f t="shared" si="305"/>
        <v/>
      </c>
      <c r="B3213" s="143" t="str">
        <f t="shared" si="306"/>
        <v/>
      </c>
      <c r="C3213" s="143" t="str">
        <f>IF(A3213="","",IF(COUNTIF($B$2:B3212,B3213)&gt;0,"⚠ DUPLICATE","OK"))</f>
        <v/>
      </c>
      <c r="D3213" s="146" t="str">
        <f>IF($A3213="","",IF(ISNA(_xlfn.XLOOKUP(TRIM($A3213),MASTER_Workers!$B$2:$B$474,MASTER_Workers!$B$2:$B$474)),"Master Missing","OK"))</f>
        <v/>
      </c>
      <c r="E3213" s="146" t="str">
        <f>IF(A3213="","",IF(COUNTIF(Month_Engine!B:B,TRIM(J3213))&gt;0,"OK","Missing"))</f>
        <v/>
      </c>
      <c r="F3213" s="146" t="str">
        <f t="shared" si="307"/>
        <v/>
      </c>
      <c r="G3213" s="146" t="str">
        <f t="shared" si="308"/>
        <v/>
      </c>
      <c r="H3213" s="150" t="str">
        <f t="shared" si="303"/>
        <v/>
      </c>
      <c r="I3213" s="432"/>
      <c r="S3213" s="146" t="str">
        <f t="shared" si="304"/>
        <v/>
      </c>
    </row>
    <row r="3214" spans="1:19" x14ac:dyDescent="0.45">
      <c r="A3214" s="144" t="str">
        <f t="shared" si="305"/>
        <v/>
      </c>
      <c r="B3214" s="143" t="str">
        <f t="shared" si="306"/>
        <v/>
      </c>
      <c r="C3214" s="143" t="str">
        <f>IF(A3214="","",IF(COUNTIF($B$2:B3213,B3214)&gt;0,"⚠ DUPLICATE","OK"))</f>
        <v/>
      </c>
      <c r="D3214" s="146" t="str">
        <f>IF($A3214="","",IF(ISNA(_xlfn.XLOOKUP(TRIM($A3214),MASTER_Workers!$B$2:$B$474,MASTER_Workers!$B$2:$B$474)),"Master Missing","OK"))</f>
        <v/>
      </c>
      <c r="E3214" s="146" t="str">
        <f>IF(A3214="","",IF(COUNTIF(Month_Engine!B:B,TRIM(J3214))&gt;0,"OK","Missing"))</f>
        <v/>
      </c>
      <c r="F3214" s="146" t="str">
        <f t="shared" si="307"/>
        <v/>
      </c>
      <c r="G3214" s="146" t="str">
        <f t="shared" si="308"/>
        <v/>
      </c>
      <c r="H3214" s="150" t="str">
        <f t="shared" si="303"/>
        <v/>
      </c>
      <c r="I3214" s="432"/>
      <c r="S3214" s="146" t="str">
        <f t="shared" si="304"/>
        <v/>
      </c>
    </row>
    <row r="3215" spans="1:19" x14ac:dyDescent="0.45">
      <c r="A3215" s="144" t="str">
        <f t="shared" si="305"/>
        <v/>
      </c>
      <c r="B3215" s="143" t="str">
        <f t="shared" si="306"/>
        <v/>
      </c>
      <c r="C3215" s="143" t="str">
        <f>IF(A3215="","",IF(COUNTIF($B$2:B3214,B3215)&gt;0,"⚠ DUPLICATE","OK"))</f>
        <v/>
      </c>
      <c r="D3215" s="146" t="str">
        <f>IF($A3215="","",IF(ISNA(_xlfn.XLOOKUP(TRIM($A3215),MASTER_Workers!$B$2:$B$474,MASTER_Workers!$B$2:$B$474)),"Master Missing","OK"))</f>
        <v/>
      </c>
      <c r="E3215" s="146" t="str">
        <f>IF(A3215="","",IF(COUNTIF(Month_Engine!B:B,TRIM(J3215))&gt;0,"OK","Missing"))</f>
        <v/>
      </c>
      <c r="F3215" s="146" t="str">
        <f t="shared" si="307"/>
        <v/>
      </c>
      <c r="G3215" s="146" t="str">
        <f t="shared" si="308"/>
        <v/>
      </c>
      <c r="H3215" s="150" t="str">
        <f t="shared" si="303"/>
        <v/>
      </c>
      <c r="I3215" s="432"/>
      <c r="S3215" s="146" t="str">
        <f t="shared" si="304"/>
        <v/>
      </c>
    </row>
    <row r="3216" spans="1:19" x14ac:dyDescent="0.45">
      <c r="A3216" s="144" t="str">
        <f t="shared" si="305"/>
        <v/>
      </c>
      <c r="B3216" s="143" t="str">
        <f t="shared" si="306"/>
        <v/>
      </c>
      <c r="C3216" s="143" t="str">
        <f>IF(A3216="","",IF(COUNTIF($B$2:B3215,B3216)&gt;0,"⚠ DUPLICATE","OK"))</f>
        <v/>
      </c>
      <c r="D3216" s="146" t="str">
        <f>IF($A3216="","",IF(ISNA(_xlfn.XLOOKUP(TRIM($A3216),MASTER_Workers!$B$2:$B$474,MASTER_Workers!$B$2:$B$474)),"Master Missing","OK"))</f>
        <v/>
      </c>
      <c r="E3216" s="146" t="str">
        <f>IF(A3216="","",IF(COUNTIF(Month_Engine!B:B,TRIM(J3216))&gt;0,"OK","Missing"))</f>
        <v/>
      </c>
      <c r="F3216" s="146" t="str">
        <f t="shared" si="307"/>
        <v/>
      </c>
      <c r="G3216" s="146" t="str">
        <f t="shared" si="308"/>
        <v/>
      </c>
      <c r="H3216" s="150" t="str">
        <f t="shared" si="303"/>
        <v/>
      </c>
      <c r="I3216" s="432"/>
      <c r="S3216" s="146" t="str">
        <f t="shared" si="304"/>
        <v/>
      </c>
    </row>
    <row r="3217" spans="1:19" x14ac:dyDescent="0.45">
      <c r="A3217" s="144" t="str">
        <f t="shared" si="305"/>
        <v/>
      </c>
      <c r="B3217" s="143" t="str">
        <f t="shared" si="306"/>
        <v/>
      </c>
      <c r="C3217" s="143" t="str">
        <f>IF(A3217="","",IF(COUNTIF($B$2:B3216,B3217)&gt;0,"⚠ DUPLICATE","OK"))</f>
        <v/>
      </c>
      <c r="D3217" s="146" t="str">
        <f>IF($A3217="","",IF(ISNA(_xlfn.XLOOKUP(TRIM($A3217),MASTER_Workers!$B$2:$B$474,MASTER_Workers!$B$2:$B$474)),"Master Missing","OK"))</f>
        <v/>
      </c>
      <c r="E3217" s="146" t="str">
        <f>IF(A3217="","",IF(COUNTIF(Month_Engine!B:B,TRIM(J3217))&gt;0,"OK","Missing"))</f>
        <v/>
      </c>
      <c r="F3217" s="146" t="str">
        <f t="shared" si="307"/>
        <v/>
      </c>
      <c r="G3217" s="146" t="str">
        <f t="shared" si="308"/>
        <v/>
      </c>
      <c r="H3217" s="150" t="str">
        <f t="shared" si="303"/>
        <v/>
      </c>
      <c r="I3217" s="432"/>
      <c r="S3217" s="146" t="str">
        <f t="shared" si="304"/>
        <v/>
      </c>
    </row>
    <row r="3218" spans="1:19" x14ac:dyDescent="0.45">
      <c r="A3218" s="144" t="str">
        <f t="shared" si="305"/>
        <v/>
      </c>
      <c r="B3218" s="143" t="str">
        <f t="shared" si="306"/>
        <v/>
      </c>
      <c r="C3218" s="143" t="str">
        <f>IF(A3218="","",IF(COUNTIF($B$2:B3217,B3218)&gt;0,"⚠ DUPLICATE","OK"))</f>
        <v/>
      </c>
      <c r="D3218" s="146" t="str">
        <f>IF($A3218="","",IF(ISNA(_xlfn.XLOOKUP(TRIM($A3218),MASTER_Workers!$B$2:$B$474,MASTER_Workers!$B$2:$B$474)),"Master Missing","OK"))</f>
        <v/>
      </c>
      <c r="E3218" s="146" t="str">
        <f>IF(A3218="","",IF(COUNTIF(Month_Engine!B:B,TRIM(J3218))&gt;0,"OK","Missing"))</f>
        <v/>
      </c>
      <c r="F3218" s="146" t="str">
        <f t="shared" si="307"/>
        <v/>
      </c>
      <c r="G3218" s="146" t="str">
        <f t="shared" si="308"/>
        <v/>
      </c>
      <c r="H3218" s="150" t="str">
        <f t="shared" si="303"/>
        <v/>
      </c>
      <c r="I3218" s="432"/>
      <c r="S3218" s="146" t="str">
        <f t="shared" si="304"/>
        <v/>
      </c>
    </row>
    <row r="3219" spans="1:19" x14ac:dyDescent="0.45">
      <c r="A3219" s="144" t="str">
        <f t="shared" si="305"/>
        <v/>
      </c>
      <c r="B3219" s="143" t="str">
        <f t="shared" si="306"/>
        <v/>
      </c>
      <c r="C3219" s="143" t="str">
        <f>IF(A3219="","",IF(COUNTIF($B$2:B3218,B3219)&gt;0,"⚠ DUPLICATE","OK"))</f>
        <v/>
      </c>
      <c r="D3219" s="146" t="str">
        <f>IF($A3219="","",IF(ISNA(_xlfn.XLOOKUP(TRIM($A3219),MASTER_Workers!$B$2:$B$474,MASTER_Workers!$B$2:$B$474)),"Master Missing","OK"))</f>
        <v/>
      </c>
      <c r="E3219" s="146" t="str">
        <f>IF(A3219="","",IF(COUNTIF(Month_Engine!B:B,TRIM(J3219))&gt;0,"OK","Missing"))</f>
        <v/>
      </c>
      <c r="F3219" s="146" t="str">
        <f t="shared" si="307"/>
        <v/>
      </c>
      <c r="G3219" s="146" t="str">
        <f t="shared" si="308"/>
        <v/>
      </c>
      <c r="H3219" s="150" t="str">
        <f t="shared" si="303"/>
        <v/>
      </c>
      <c r="I3219" s="432"/>
      <c r="S3219" s="146" t="str">
        <f t="shared" si="304"/>
        <v/>
      </c>
    </row>
    <row r="3220" spans="1:19" x14ac:dyDescent="0.45">
      <c r="A3220" s="144" t="str">
        <f t="shared" si="305"/>
        <v/>
      </c>
      <c r="B3220" s="143" t="str">
        <f t="shared" si="306"/>
        <v/>
      </c>
      <c r="C3220" s="143" t="str">
        <f>IF(A3220="","",IF(COUNTIF($B$2:B3219,B3220)&gt;0,"⚠ DUPLICATE","OK"))</f>
        <v/>
      </c>
      <c r="D3220" s="146" t="str">
        <f>IF($A3220="","",IF(ISNA(_xlfn.XLOOKUP(TRIM($A3220),MASTER_Workers!$B$2:$B$474,MASTER_Workers!$B$2:$B$474)),"Master Missing","OK"))</f>
        <v/>
      </c>
      <c r="E3220" s="146" t="str">
        <f>IF(A3220="","",IF(COUNTIF(Month_Engine!B:B,TRIM(J3220))&gt;0,"OK","Missing"))</f>
        <v/>
      </c>
      <c r="F3220" s="146" t="str">
        <f t="shared" si="307"/>
        <v/>
      </c>
      <c r="G3220" s="146" t="str">
        <f t="shared" si="308"/>
        <v/>
      </c>
      <c r="H3220" s="150" t="str">
        <f t="shared" si="303"/>
        <v/>
      </c>
      <c r="I3220" s="432"/>
      <c r="S3220" s="146" t="str">
        <f t="shared" si="304"/>
        <v/>
      </c>
    </row>
    <row r="3221" spans="1:19" x14ac:dyDescent="0.45">
      <c r="A3221" s="144" t="str">
        <f t="shared" si="305"/>
        <v/>
      </c>
      <c r="B3221" s="143" t="str">
        <f t="shared" si="306"/>
        <v/>
      </c>
      <c r="C3221" s="143" t="str">
        <f>IF(A3221="","",IF(COUNTIF($B$2:B3220,B3221)&gt;0,"⚠ DUPLICATE","OK"))</f>
        <v/>
      </c>
      <c r="D3221" s="146" t="str">
        <f>IF($A3221="","",IF(ISNA(_xlfn.XLOOKUP(TRIM($A3221),MASTER_Workers!$B$2:$B$474,MASTER_Workers!$B$2:$B$474)),"Master Missing","OK"))</f>
        <v/>
      </c>
      <c r="E3221" s="146" t="str">
        <f>IF(A3221="","",IF(COUNTIF(Month_Engine!B:B,TRIM(J3221))&gt;0,"OK","Missing"))</f>
        <v/>
      </c>
      <c r="F3221" s="146" t="str">
        <f t="shared" si="307"/>
        <v/>
      </c>
      <c r="G3221" s="146" t="str">
        <f t="shared" si="308"/>
        <v/>
      </c>
      <c r="H3221" s="150" t="str">
        <f t="shared" si="303"/>
        <v/>
      </c>
      <c r="I3221" s="432"/>
      <c r="S3221" s="146" t="str">
        <f t="shared" si="304"/>
        <v/>
      </c>
    </row>
    <row r="3222" spans="1:19" x14ac:dyDescent="0.45">
      <c r="A3222" s="144" t="str">
        <f t="shared" si="305"/>
        <v/>
      </c>
      <c r="B3222" s="143" t="str">
        <f t="shared" si="306"/>
        <v/>
      </c>
      <c r="C3222" s="143" t="str">
        <f>IF(A3222="","",IF(COUNTIF($B$2:B3221,B3222)&gt;0,"⚠ DUPLICATE","OK"))</f>
        <v/>
      </c>
      <c r="D3222" s="146" t="str">
        <f>IF($A3222="","",IF(ISNA(_xlfn.XLOOKUP(TRIM($A3222),MASTER_Workers!$B$2:$B$474,MASTER_Workers!$B$2:$B$474)),"Master Missing","OK"))</f>
        <v/>
      </c>
      <c r="E3222" s="146" t="str">
        <f>IF(A3222="","",IF(COUNTIF(Month_Engine!B:B,TRIM(J3222))&gt;0,"OK","Missing"))</f>
        <v/>
      </c>
      <c r="F3222" s="146" t="str">
        <f t="shared" si="307"/>
        <v/>
      </c>
      <c r="G3222" s="146" t="str">
        <f t="shared" si="308"/>
        <v/>
      </c>
      <c r="H3222" s="150" t="str">
        <f t="shared" si="303"/>
        <v/>
      </c>
      <c r="I3222" s="432"/>
      <c r="S3222" s="146" t="str">
        <f t="shared" si="304"/>
        <v/>
      </c>
    </row>
    <row r="3223" spans="1:19" x14ac:dyDescent="0.45">
      <c r="A3223" s="144" t="str">
        <f t="shared" si="305"/>
        <v/>
      </c>
      <c r="B3223" s="143" t="str">
        <f t="shared" si="306"/>
        <v/>
      </c>
      <c r="C3223" s="143" t="str">
        <f>IF(A3223="","",IF(COUNTIF($B$2:B3222,B3223)&gt;0,"⚠ DUPLICATE","OK"))</f>
        <v/>
      </c>
      <c r="D3223" s="146" t="str">
        <f>IF($A3223="","",IF(ISNA(_xlfn.XLOOKUP(TRIM($A3223),MASTER_Workers!$B$2:$B$474,MASTER_Workers!$B$2:$B$474)),"Master Missing","OK"))</f>
        <v/>
      </c>
      <c r="E3223" s="146" t="str">
        <f>IF(A3223="","",IF(COUNTIF(Month_Engine!B:B,TRIM(J3223))&gt;0,"OK","Missing"))</f>
        <v/>
      </c>
      <c r="F3223" s="146" t="str">
        <f t="shared" si="307"/>
        <v/>
      </c>
      <c r="G3223" s="146" t="str">
        <f t="shared" si="308"/>
        <v/>
      </c>
      <c r="H3223" s="150" t="str">
        <f t="shared" si="303"/>
        <v/>
      </c>
      <c r="I3223" s="432"/>
      <c r="S3223" s="146" t="str">
        <f t="shared" si="304"/>
        <v/>
      </c>
    </row>
    <row r="3224" spans="1:19" x14ac:dyDescent="0.45">
      <c r="A3224" s="144" t="str">
        <f t="shared" si="305"/>
        <v/>
      </c>
      <c r="B3224" s="143" t="str">
        <f t="shared" si="306"/>
        <v/>
      </c>
      <c r="C3224" s="143" t="str">
        <f>IF(A3224="","",IF(COUNTIF($B$2:B3223,B3224)&gt;0,"⚠ DUPLICATE","OK"))</f>
        <v/>
      </c>
      <c r="D3224" s="146" t="str">
        <f>IF($A3224="","",IF(ISNA(_xlfn.XLOOKUP(TRIM($A3224),MASTER_Workers!$B$2:$B$474,MASTER_Workers!$B$2:$B$474)),"Master Missing","OK"))</f>
        <v/>
      </c>
      <c r="E3224" s="146" t="str">
        <f>IF(A3224="","",IF(COUNTIF(Month_Engine!B:B,TRIM(J3224))&gt;0,"OK","Missing"))</f>
        <v/>
      </c>
      <c r="F3224" s="146" t="str">
        <f t="shared" si="307"/>
        <v/>
      </c>
      <c r="G3224" s="146" t="str">
        <f t="shared" si="308"/>
        <v/>
      </c>
      <c r="H3224" s="150" t="str">
        <f t="shared" si="303"/>
        <v/>
      </c>
      <c r="I3224" s="432"/>
      <c r="S3224" s="146" t="str">
        <f t="shared" si="304"/>
        <v/>
      </c>
    </row>
    <row r="3225" spans="1:19" x14ac:dyDescent="0.45">
      <c r="A3225" s="144" t="str">
        <f t="shared" si="305"/>
        <v/>
      </c>
      <c r="B3225" s="143" t="str">
        <f t="shared" si="306"/>
        <v/>
      </c>
      <c r="C3225" s="143" t="str">
        <f>IF(A3225="","",IF(COUNTIF($B$2:B3224,B3225)&gt;0,"⚠ DUPLICATE","OK"))</f>
        <v/>
      </c>
      <c r="D3225" s="146" t="str">
        <f>IF($A3225="","",IF(ISNA(_xlfn.XLOOKUP(TRIM($A3225),MASTER_Workers!$B$2:$B$474,MASTER_Workers!$B$2:$B$474)),"Master Missing","OK"))</f>
        <v/>
      </c>
      <c r="E3225" s="146" t="str">
        <f>IF(A3225="","",IF(COUNTIF(Month_Engine!B:B,TRIM(J3225))&gt;0,"OK","Missing"))</f>
        <v/>
      </c>
      <c r="F3225" s="146" t="str">
        <f t="shared" si="307"/>
        <v/>
      </c>
      <c r="G3225" s="146" t="str">
        <f t="shared" si="308"/>
        <v/>
      </c>
      <c r="H3225" s="150" t="str">
        <f t="shared" si="303"/>
        <v/>
      </c>
      <c r="I3225" s="432"/>
      <c r="S3225" s="146" t="str">
        <f t="shared" si="304"/>
        <v/>
      </c>
    </row>
    <row r="3226" spans="1:19" x14ac:dyDescent="0.45">
      <c r="A3226" s="144" t="str">
        <f t="shared" si="305"/>
        <v/>
      </c>
      <c r="B3226" s="143" t="str">
        <f t="shared" si="306"/>
        <v/>
      </c>
      <c r="C3226" s="143" t="str">
        <f>IF(A3226="","",IF(COUNTIF($B$2:B3225,B3226)&gt;0,"⚠ DUPLICATE","OK"))</f>
        <v/>
      </c>
      <c r="D3226" s="146" t="str">
        <f>IF($A3226="","",IF(ISNA(_xlfn.XLOOKUP(TRIM($A3226),MASTER_Workers!$B$2:$B$474,MASTER_Workers!$B$2:$B$474)),"Master Missing","OK"))</f>
        <v/>
      </c>
      <c r="E3226" s="146" t="str">
        <f>IF(A3226="","",IF(COUNTIF(Month_Engine!B:B,TRIM(J3226))&gt;0,"OK","Missing"))</f>
        <v/>
      </c>
      <c r="F3226" s="146" t="str">
        <f t="shared" si="307"/>
        <v/>
      </c>
      <c r="G3226" s="146" t="str">
        <f t="shared" si="308"/>
        <v/>
      </c>
      <c r="H3226" s="150" t="str">
        <f t="shared" si="303"/>
        <v/>
      </c>
      <c r="I3226" s="432"/>
      <c r="S3226" s="146" t="str">
        <f t="shared" si="304"/>
        <v/>
      </c>
    </row>
    <row r="3227" spans="1:19" x14ac:dyDescent="0.45">
      <c r="A3227" s="144" t="str">
        <f t="shared" si="305"/>
        <v/>
      </c>
      <c r="B3227" s="143" t="str">
        <f t="shared" si="306"/>
        <v/>
      </c>
      <c r="C3227" s="143" t="str">
        <f>IF(A3227="","",IF(COUNTIF($B$2:B3226,B3227)&gt;0,"⚠ DUPLICATE","OK"))</f>
        <v/>
      </c>
      <c r="D3227" s="146" t="str">
        <f>IF($A3227="","",IF(ISNA(_xlfn.XLOOKUP(TRIM($A3227),MASTER_Workers!$B$2:$B$474,MASTER_Workers!$B$2:$B$474)),"Master Missing","OK"))</f>
        <v/>
      </c>
      <c r="E3227" s="146" t="str">
        <f>IF(A3227="","",IF(COUNTIF(Month_Engine!B:B,TRIM(J3227))&gt;0,"OK","Missing"))</f>
        <v/>
      </c>
      <c r="F3227" s="146" t="str">
        <f t="shared" si="307"/>
        <v/>
      </c>
      <c r="G3227" s="146" t="str">
        <f t="shared" si="308"/>
        <v/>
      </c>
      <c r="H3227" s="150" t="str">
        <f t="shared" si="303"/>
        <v/>
      </c>
      <c r="I3227" s="432"/>
      <c r="S3227" s="146" t="str">
        <f t="shared" si="304"/>
        <v/>
      </c>
    </row>
    <row r="3228" spans="1:19" x14ac:dyDescent="0.45">
      <c r="A3228" s="144" t="str">
        <f t="shared" si="305"/>
        <v/>
      </c>
      <c r="B3228" s="143" t="str">
        <f t="shared" si="306"/>
        <v/>
      </c>
      <c r="C3228" s="143" t="str">
        <f>IF(A3228="","",IF(COUNTIF($B$2:B3227,B3228)&gt;0,"⚠ DUPLICATE","OK"))</f>
        <v/>
      </c>
      <c r="D3228" s="146" t="str">
        <f>IF($A3228="","",IF(ISNA(_xlfn.XLOOKUP(TRIM($A3228),MASTER_Workers!$B$2:$B$474,MASTER_Workers!$B$2:$B$474)),"Master Missing","OK"))</f>
        <v/>
      </c>
      <c r="E3228" s="146" t="str">
        <f>IF(A3228="","",IF(COUNTIF(Month_Engine!B:B,TRIM(J3228))&gt;0,"OK","Missing"))</f>
        <v/>
      </c>
      <c r="F3228" s="146" t="str">
        <f t="shared" si="307"/>
        <v/>
      </c>
      <c r="G3228" s="146" t="str">
        <f t="shared" si="308"/>
        <v/>
      </c>
      <c r="H3228" s="150" t="str">
        <f t="shared" si="303"/>
        <v/>
      </c>
      <c r="I3228" s="432"/>
      <c r="S3228" s="146" t="str">
        <f t="shared" si="304"/>
        <v/>
      </c>
    </row>
    <row r="3229" spans="1:19" x14ac:dyDescent="0.45">
      <c r="A3229" s="144" t="str">
        <f t="shared" si="305"/>
        <v/>
      </c>
      <c r="B3229" s="143" t="str">
        <f t="shared" si="306"/>
        <v/>
      </c>
      <c r="C3229" s="143" t="str">
        <f>IF(A3229="","",IF(COUNTIF($B$2:B3228,B3229)&gt;0,"⚠ DUPLICATE","OK"))</f>
        <v/>
      </c>
      <c r="D3229" s="146" t="str">
        <f>IF($A3229="","",IF(ISNA(_xlfn.XLOOKUP(TRIM($A3229),MASTER_Workers!$B$2:$B$474,MASTER_Workers!$B$2:$B$474)),"Master Missing","OK"))</f>
        <v/>
      </c>
      <c r="E3229" s="146" t="str">
        <f>IF(A3229="","",IF(COUNTIF(Month_Engine!B:B,TRIM(J3229))&gt;0,"OK","Missing"))</f>
        <v/>
      </c>
      <c r="F3229" s="146" t="str">
        <f t="shared" si="307"/>
        <v/>
      </c>
      <c r="G3229" s="146" t="str">
        <f t="shared" si="308"/>
        <v/>
      </c>
      <c r="H3229" s="150" t="str">
        <f t="shared" si="303"/>
        <v/>
      </c>
      <c r="I3229" s="432"/>
      <c r="S3229" s="146" t="str">
        <f t="shared" si="304"/>
        <v/>
      </c>
    </row>
    <row r="3230" spans="1:19" x14ac:dyDescent="0.45">
      <c r="A3230" s="144" t="str">
        <f t="shared" si="305"/>
        <v/>
      </c>
      <c r="B3230" s="143" t="str">
        <f t="shared" si="306"/>
        <v/>
      </c>
      <c r="C3230" s="143" t="str">
        <f>IF(A3230="","",IF(COUNTIF($B$2:B3229,B3230)&gt;0,"⚠ DUPLICATE","OK"))</f>
        <v/>
      </c>
      <c r="D3230" s="146" t="str">
        <f>IF($A3230="","",IF(ISNA(_xlfn.XLOOKUP(TRIM($A3230),MASTER_Workers!$B$2:$B$474,MASTER_Workers!$B$2:$B$474)),"Master Missing","OK"))</f>
        <v/>
      </c>
      <c r="E3230" s="146" t="str">
        <f>IF(A3230="","",IF(COUNTIF(Month_Engine!B:B,TRIM(J3230))&gt;0,"OK","Missing"))</f>
        <v/>
      </c>
      <c r="F3230" s="146" t="str">
        <f t="shared" si="307"/>
        <v/>
      </c>
      <c r="G3230" s="146" t="str">
        <f t="shared" si="308"/>
        <v/>
      </c>
      <c r="H3230" s="150" t="str">
        <f t="shared" si="303"/>
        <v/>
      </c>
      <c r="I3230" s="432"/>
      <c r="S3230" s="146" t="str">
        <f t="shared" si="304"/>
        <v/>
      </c>
    </row>
    <row r="3231" spans="1:19" x14ac:dyDescent="0.45">
      <c r="A3231" s="144" t="str">
        <f t="shared" si="305"/>
        <v/>
      </c>
      <c r="B3231" s="143" t="str">
        <f t="shared" si="306"/>
        <v/>
      </c>
      <c r="C3231" s="143" t="str">
        <f>IF(A3231="","",IF(COUNTIF($B$2:B3230,B3231)&gt;0,"⚠ DUPLICATE","OK"))</f>
        <v/>
      </c>
      <c r="D3231" s="146" t="str">
        <f>IF($A3231="","",IF(ISNA(_xlfn.XLOOKUP(TRIM($A3231),MASTER_Workers!$B$2:$B$474,MASTER_Workers!$B$2:$B$474)),"Master Missing","OK"))</f>
        <v/>
      </c>
      <c r="E3231" s="146" t="str">
        <f>IF(A3231="","",IF(COUNTIF(Month_Engine!B:B,TRIM(J3231))&gt;0,"OK","Missing"))</f>
        <v/>
      </c>
      <c r="F3231" s="146" t="str">
        <f t="shared" si="307"/>
        <v/>
      </c>
      <c r="G3231" s="146" t="str">
        <f t="shared" si="308"/>
        <v/>
      </c>
      <c r="H3231" s="150" t="str">
        <f t="shared" si="303"/>
        <v/>
      </c>
      <c r="I3231" s="432"/>
      <c r="S3231" s="146" t="str">
        <f t="shared" si="304"/>
        <v/>
      </c>
    </row>
    <row r="3232" spans="1:19" x14ac:dyDescent="0.45">
      <c r="A3232" s="144" t="str">
        <f t="shared" si="305"/>
        <v/>
      </c>
      <c r="B3232" s="143" t="str">
        <f t="shared" si="306"/>
        <v/>
      </c>
      <c r="C3232" s="143" t="str">
        <f>IF(A3232="","",IF(COUNTIF($B$2:B3231,B3232)&gt;0,"⚠ DUPLICATE","OK"))</f>
        <v/>
      </c>
      <c r="D3232" s="146" t="str">
        <f>IF($A3232="","",IF(ISNA(_xlfn.XLOOKUP(TRIM($A3232),MASTER_Workers!$B$2:$B$474,MASTER_Workers!$B$2:$B$474)),"Master Missing","OK"))</f>
        <v/>
      </c>
      <c r="E3232" s="146" t="str">
        <f>IF(A3232="","",IF(COUNTIF(Month_Engine!B:B,TRIM(J3232))&gt;0,"OK","Missing"))</f>
        <v/>
      </c>
      <c r="F3232" s="146" t="str">
        <f t="shared" si="307"/>
        <v/>
      </c>
      <c r="G3232" s="146" t="str">
        <f t="shared" si="308"/>
        <v/>
      </c>
      <c r="H3232" s="150" t="str">
        <f t="shared" si="303"/>
        <v/>
      </c>
      <c r="I3232" s="432"/>
      <c r="S3232" s="146" t="str">
        <f t="shared" si="304"/>
        <v/>
      </c>
    </row>
    <row r="3233" spans="1:19" x14ac:dyDescent="0.45">
      <c r="A3233" s="144" t="str">
        <f t="shared" si="305"/>
        <v/>
      </c>
      <c r="B3233" s="143" t="str">
        <f t="shared" si="306"/>
        <v/>
      </c>
      <c r="C3233" s="143" t="str">
        <f>IF(A3233="","",IF(COUNTIF($B$2:B3232,B3233)&gt;0,"⚠ DUPLICATE","OK"))</f>
        <v/>
      </c>
      <c r="D3233" s="146" t="str">
        <f>IF($A3233="","",IF(ISNA(_xlfn.XLOOKUP(TRIM($A3233),MASTER_Workers!$B$2:$B$474,MASTER_Workers!$B$2:$B$474)),"Master Missing","OK"))</f>
        <v/>
      </c>
      <c r="E3233" s="146" t="str">
        <f>IF(A3233="","",IF(COUNTIF(Month_Engine!B:B,TRIM(J3233))&gt;0,"OK","Missing"))</f>
        <v/>
      </c>
      <c r="F3233" s="146" t="str">
        <f t="shared" si="307"/>
        <v/>
      </c>
      <c r="G3233" s="146" t="str">
        <f t="shared" si="308"/>
        <v/>
      </c>
      <c r="H3233" s="150" t="str">
        <f t="shared" si="303"/>
        <v/>
      </c>
      <c r="I3233" s="432"/>
      <c r="S3233" s="146" t="str">
        <f t="shared" si="304"/>
        <v/>
      </c>
    </row>
    <row r="3234" spans="1:19" x14ac:dyDescent="0.45">
      <c r="A3234" s="144" t="str">
        <f t="shared" si="305"/>
        <v/>
      </c>
      <c r="B3234" s="143" t="str">
        <f t="shared" si="306"/>
        <v/>
      </c>
      <c r="C3234" s="143" t="str">
        <f>IF(A3234="","",IF(COUNTIF($B$2:B3233,B3234)&gt;0,"⚠ DUPLICATE","OK"))</f>
        <v/>
      </c>
      <c r="D3234" s="146" t="str">
        <f>IF($A3234="","",IF(ISNA(_xlfn.XLOOKUP(TRIM($A3234),MASTER_Workers!$B$2:$B$474,MASTER_Workers!$B$2:$B$474)),"Master Missing","OK"))</f>
        <v/>
      </c>
      <c r="E3234" s="146" t="str">
        <f>IF(A3234="","",IF(COUNTIF(Month_Engine!B:B,TRIM(J3234))&gt;0,"OK","Missing"))</f>
        <v/>
      </c>
      <c r="F3234" s="146" t="str">
        <f t="shared" si="307"/>
        <v/>
      </c>
      <c r="G3234" s="146" t="str">
        <f t="shared" si="308"/>
        <v/>
      </c>
      <c r="H3234" s="150" t="str">
        <f t="shared" si="303"/>
        <v/>
      </c>
      <c r="I3234" s="432"/>
      <c r="S3234" s="146" t="str">
        <f t="shared" si="304"/>
        <v/>
      </c>
    </row>
    <row r="3235" spans="1:19" x14ac:dyDescent="0.45">
      <c r="A3235" s="144" t="str">
        <f t="shared" si="305"/>
        <v/>
      </c>
      <c r="B3235" s="143" t="str">
        <f t="shared" si="306"/>
        <v/>
      </c>
      <c r="C3235" s="143" t="str">
        <f>IF(A3235="","",IF(COUNTIF($B$2:B3234,B3235)&gt;0,"⚠ DUPLICATE","OK"))</f>
        <v/>
      </c>
      <c r="D3235" s="146" t="str">
        <f>IF($A3235="","",IF(ISNA(_xlfn.XLOOKUP(TRIM($A3235),MASTER_Workers!$B$2:$B$474,MASTER_Workers!$B$2:$B$474)),"Master Missing","OK"))</f>
        <v/>
      </c>
      <c r="E3235" s="146" t="str">
        <f>IF(A3235="","",IF(COUNTIF(Month_Engine!B:B,TRIM(J3235))&gt;0,"OK","Missing"))</f>
        <v/>
      </c>
      <c r="F3235" s="146" t="str">
        <f t="shared" si="307"/>
        <v/>
      </c>
      <c r="G3235" s="146" t="str">
        <f t="shared" si="308"/>
        <v/>
      </c>
      <c r="H3235" s="150" t="str">
        <f t="shared" si="303"/>
        <v/>
      </c>
      <c r="I3235" s="432"/>
      <c r="S3235" s="146" t="str">
        <f t="shared" si="304"/>
        <v/>
      </c>
    </row>
    <row r="3236" spans="1:19" x14ac:dyDescent="0.45">
      <c r="A3236" s="144" t="str">
        <f t="shared" si="305"/>
        <v/>
      </c>
      <c r="B3236" s="143" t="str">
        <f t="shared" si="306"/>
        <v/>
      </c>
      <c r="C3236" s="143" t="str">
        <f>IF(A3236="","",IF(COUNTIF($B$2:B3235,B3236)&gt;0,"⚠ DUPLICATE","OK"))</f>
        <v/>
      </c>
      <c r="D3236" s="146" t="str">
        <f>IF($A3236="","",IF(ISNA(_xlfn.XLOOKUP(TRIM($A3236),MASTER_Workers!$B$2:$B$474,MASTER_Workers!$B$2:$B$474)),"Master Missing","OK"))</f>
        <v/>
      </c>
      <c r="E3236" s="146" t="str">
        <f>IF(A3236="","",IF(COUNTIF(Month_Engine!B:B,TRIM(J3236))&gt;0,"OK","Missing"))</f>
        <v/>
      </c>
      <c r="F3236" s="146" t="str">
        <f t="shared" si="307"/>
        <v/>
      </c>
      <c r="G3236" s="146" t="str">
        <f t="shared" si="308"/>
        <v/>
      </c>
      <c r="H3236" s="150" t="str">
        <f t="shared" si="303"/>
        <v/>
      </c>
      <c r="I3236" s="432"/>
      <c r="S3236" s="146" t="str">
        <f t="shared" si="304"/>
        <v/>
      </c>
    </row>
    <row r="3237" spans="1:19" x14ac:dyDescent="0.45">
      <c r="A3237" s="144" t="str">
        <f t="shared" si="305"/>
        <v/>
      </c>
      <c r="B3237" s="143" t="str">
        <f t="shared" si="306"/>
        <v/>
      </c>
      <c r="C3237" s="143" t="str">
        <f>IF(A3237="","",IF(COUNTIF($B$2:B3236,B3237)&gt;0,"⚠ DUPLICATE","OK"))</f>
        <v/>
      </c>
      <c r="D3237" s="146" t="str">
        <f>IF($A3237="","",IF(ISNA(_xlfn.XLOOKUP(TRIM($A3237),MASTER_Workers!$B$2:$B$474,MASTER_Workers!$B$2:$B$474)),"Master Missing","OK"))</f>
        <v/>
      </c>
      <c r="E3237" s="146" t="str">
        <f>IF(A3237="","",IF(COUNTIF(Month_Engine!B:B,TRIM(J3237))&gt;0,"OK","Missing"))</f>
        <v/>
      </c>
      <c r="F3237" s="146" t="str">
        <f t="shared" si="307"/>
        <v/>
      </c>
      <c r="G3237" s="146" t="str">
        <f t="shared" si="308"/>
        <v/>
      </c>
      <c r="H3237" s="150" t="str">
        <f t="shared" si="303"/>
        <v/>
      </c>
      <c r="I3237" s="432"/>
      <c r="S3237" s="146" t="str">
        <f t="shared" si="304"/>
        <v/>
      </c>
    </row>
    <row r="3238" spans="1:19" x14ac:dyDescent="0.45">
      <c r="A3238" s="144" t="str">
        <f t="shared" si="305"/>
        <v/>
      </c>
      <c r="B3238" s="143" t="str">
        <f t="shared" si="306"/>
        <v/>
      </c>
      <c r="C3238" s="143" t="str">
        <f>IF(A3238="","",IF(COUNTIF($B$2:B3237,B3238)&gt;0,"⚠ DUPLICATE","OK"))</f>
        <v/>
      </c>
      <c r="D3238" s="146" t="str">
        <f>IF($A3238="","",IF(ISNA(_xlfn.XLOOKUP(TRIM($A3238),MASTER_Workers!$B$2:$B$474,MASTER_Workers!$B$2:$B$474)),"Master Missing","OK"))</f>
        <v/>
      </c>
      <c r="E3238" s="146" t="str">
        <f>IF(A3238="","",IF(COUNTIF(Month_Engine!B:B,TRIM(J3238))&gt;0,"OK","Missing"))</f>
        <v/>
      </c>
      <c r="F3238" s="146" t="str">
        <f t="shared" si="307"/>
        <v/>
      </c>
      <c r="G3238" s="146" t="str">
        <f t="shared" si="308"/>
        <v/>
      </c>
      <c r="H3238" s="150" t="str">
        <f t="shared" si="303"/>
        <v/>
      </c>
      <c r="I3238" s="432"/>
      <c r="S3238" s="146" t="str">
        <f t="shared" si="304"/>
        <v/>
      </c>
    </row>
    <row r="3239" spans="1:19" x14ac:dyDescent="0.45">
      <c r="A3239" s="144" t="str">
        <f t="shared" si="305"/>
        <v/>
      </c>
      <c r="B3239" s="143" t="str">
        <f t="shared" si="306"/>
        <v/>
      </c>
      <c r="C3239" s="143" t="str">
        <f>IF(A3239="","",IF(COUNTIF($B$2:B3238,B3239)&gt;0,"⚠ DUPLICATE","OK"))</f>
        <v/>
      </c>
      <c r="D3239" s="146" t="str">
        <f>IF($A3239="","",IF(ISNA(_xlfn.XLOOKUP(TRIM($A3239),MASTER_Workers!$B$2:$B$474,MASTER_Workers!$B$2:$B$474)),"Master Missing","OK"))</f>
        <v/>
      </c>
      <c r="E3239" s="146" t="str">
        <f>IF(A3239="","",IF(COUNTIF(Month_Engine!B:B,TRIM(J3239))&gt;0,"OK","Missing"))</f>
        <v/>
      </c>
      <c r="F3239" s="146" t="str">
        <f t="shared" si="307"/>
        <v/>
      </c>
      <c r="G3239" s="146" t="str">
        <f t="shared" si="308"/>
        <v/>
      </c>
      <c r="H3239" s="150" t="str">
        <f t="shared" si="303"/>
        <v/>
      </c>
      <c r="I3239" s="432"/>
      <c r="S3239" s="146" t="str">
        <f t="shared" si="304"/>
        <v/>
      </c>
    </row>
    <row r="3240" spans="1:19" x14ac:dyDescent="0.45">
      <c r="A3240" s="144" t="str">
        <f t="shared" si="305"/>
        <v/>
      </c>
      <c r="B3240" s="143" t="str">
        <f t="shared" si="306"/>
        <v/>
      </c>
      <c r="C3240" s="143" t="str">
        <f>IF(A3240="","",IF(COUNTIF($B$2:B3239,B3240)&gt;0,"⚠ DUPLICATE","OK"))</f>
        <v/>
      </c>
      <c r="D3240" s="146" t="str">
        <f>IF($A3240="","",IF(ISNA(_xlfn.XLOOKUP(TRIM($A3240),MASTER_Workers!$B$2:$B$474,MASTER_Workers!$B$2:$B$474)),"Master Missing","OK"))</f>
        <v/>
      </c>
      <c r="E3240" s="146" t="str">
        <f>IF(A3240="","",IF(COUNTIF(Month_Engine!B:B,TRIM(J3240))&gt;0,"OK","Missing"))</f>
        <v/>
      </c>
      <c r="F3240" s="146" t="str">
        <f t="shared" si="307"/>
        <v/>
      </c>
      <c r="G3240" s="146" t="str">
        <f t="shared" si="308"/>
        <v/>
      </c>
      <c r="H3240" s="150" t="str">
        <f t="shared" si="303"/>
        <v/>
      </c>
      <c r="I3240" s="432"/>
      <c r="S3240" s="146" t="str">
        <f t="shared" si="304"/>
        <v/>
      </c>
    </row>
    <row r="3241" spans="1:19" x14ac:dyDescent="0.45">
      <c r="A3241" s="144" t="str">
        <f t="shared" si="305"/>
        <v/>
      </c>
      <c r="B3241" s="143" t="str">
        <f t="shared" si="306"/>
        <v/>
      </c>
      <c r="C3241" s="143" t="str">
        <f>IF(A3241="","",IF(COUNTIF($B$2:B3240,B3241)&gt;0,"⚠ DUPLICATE","OK"))</f>
        <v/>
      </c>
      <c r="D3241" s="146" t="str">
        <f>IF($A3241="","",IF(ISNA(_xlfn.XLOOKUP(TRIM($A3241),MASTER_Workers!$B$2:$B$474,MASTER_Workers!$B$2:$B$474)),"Master Missing","OK"))</f>
        <v/>
      </c>
      <c r="E3241" s="146" t="str">
        <f>IF(A3241="","",IF(COUNTIF(Month_Engine!B:B,TRIM(J3241))&gt;0,"OK","Missing"))</f>
        <v/>
      </c>
      <c r="F3241" s="146" t="str">
        <f t="shared" si="307"/>
        <v/>
      </c>
      <c r="G3241" s="146" t="str">
        <f t="shared" si="308"/>
        <v/>
      </c>
      <c r="H3241" s="150" t="str">
        <f t="shared" si="303"/>
        <v/>
      </c>
      <c r="I3241" s="432"/>
      <c r="S3241" s="146" t="str">
        <f t="shared" si="304"/>
        <v/>
      </c>
    </row>
    <row r="3242" spans="1:19" x14ac:dyDescent="0.45">
      <c r="A3242" s="144" t="str">
        <f t="shared" si="305"/>
        <v/>
      </c>
      <c r="B3242" s="143" t="str">
        <f t="shared" si="306"/>
        <v/>
      </c>
      <c r="C3242" s="143" t="str">
        <f>IF(A3242="","",IF(COUNTIF($B$2:B3241,B3242)&gt;0,"⚠ DUPLICATE","OK"))</f>
        <v/>
      </c>
      <c r="D3242" s="146" t="str">
        <f>IF($A3242="","",IF(ISNA(_xlfn.XLOOKUP(TRIM($A3242),MASTER_Workers!$B$2:$B$474,MASTER_Workers!$B$2:$B$474)),"Master Missing","OK"))</f>
        <v/>
      </c>
      <c r="E3242" s="146" t="str">
        <f>IF(A3242="","",IF(COUNTIF(Month_Engine!B:B,TRIM(J3242))&gt;0,"OK","Missing"))</f>
        <v/>
      </c>
      <c r="F3242" s="146" t="str">
        <f t="shared" si="307"/>
        <v/>
      </c>
      <c r="G3242" s="146" t="str">
        <f t="shared" si="308"/>
        <v/>
      </c>
      <c r="H3242" s="150" t="str">
        <f t="shared" si="303"/>
        <v/>
      </c>
      <c r="I3242" s="432"/>
      <c r="S3242" s="146" t="str">
        <f t="shared" si="304"/>
        <v/>
      </c>
    </row>
    <row r="3243" spans="1:19" x14ac:dyDescent="0.45">
      <c r="A3243" s="144" t="str">
        <f t="shared" si="305"/>
        <v/>
      </c>
      <c r="B3243" s="143" t="str">
        <f t="shared" si="306"/>
        <v/>
      </c>
      <c r="C3243" s="143" t="str">
        <f>IF(A3243="","",IF(COUNTIF($B$2:B3242,B3243)&gt;0,"⚠ DUPLICATE","OK"))</f>
        <v/>
      </c>
      <c r="D3243" s="146" t="str">
        <f>IF($A3243="","",IF(ISNA(_xlfn.XLOOKUP(TRIM($A3243),MASTER_Workers!$B$2:$B$474,MASTER_Workers!$B$2:$B$474)),"Master Missing","OK"))</f>
        <v/>
      </c>
      <c r="E3243" s="146" t="str">
        <f>IF(A3243="","",IF(COUNTIF(Month_Engine!B:B,TRIM(J3243))&gt;0,"OK","Missing"))</f>
        <v/>
      </c>
      <c r="F3243" s="146" t="str">
        <f t="shared" si="307"/>
        <v/>
      </c>
      <c r="G3243" s="146" t="str">
        <f t="shared" si="308"/>
        <v/>
      </c>
      <c r="H3243" s="150" t="str">
        <f t="shared" si="303"/>
        <v/>
      </c>
      <c r="I3243" s="432"/>
      <c r="S3243" s="146" t="str">
        <f t="shared" si="304"/>
        <v/>
      </c>
    </row>
    <row r="3244" spans="1:19" x14ac:dyDescent="0.45">
      <c r="A3244" s="144" t="str">
        <f t="shared" si="305"/>
        <v/>
      </c>
      <c r="B3244" s="143" t="str">
        <f t="shared" si="306"/>
        <v/>
      </c>
      <c r="C3244" s="143" t="str">
        <f>IF(A3244="","",IF(COUNTIF($B$2:B3243,B3244)&gt;0,"⚠ DUPLICATE","OK"))</f>
        <v/>
      </c>
      <c r="D3244" s="146" t="str">
        <f>IF($A3244="","",IF(ISNA(_xlfn.XLOOKUP(TRIM($A3244),MASTER_Workers!$B$2:$B$474,MASTER_Workers!$B$2:$B$474)),"Master Missing","OK"))</f>
        <v/>
      </c>
      <c r="E3244" s="146" t="str">
        <f>IF(A3244="","",IF(COUNTIF(Month_Engine!B:B,TRIM(J3244))&gt;0,"OK","Missing"))</f>
        <v/>
      </c>
      <c r="F3244" s="146" t="str">
        <f t="shared" si="307"/>
        <v/>
      </c>
      <c r="G3244" s="146" t="str">
        <f t="shared" si="308"/>
        <v/>
      </c>
      <c r="H3244" s="150" t="str">
        <f t="shared" si="303"/>
        <v/>
      </c>
      <c r="I3244" s="432"/>
      <c r="S3244" s="146" t="str">
        <f t="shared" si="304"/>
        <v/>
      </c>
    </row>
    <row r="3245" spans="1:19" x14ac:dyDescent="0.45">
      <c r="A3245" s="144" t="str">
        <f t="shared" si="305"/>
        <v/>
      </c>
      <c r="B3245" s="143" t="str">
        <f t="shared" si="306"/>
        <v/>
      </c>
      <c r="C3245" s="143" t="str">
        <f>IF(A3245="","",IF(COUNTIF($B$2:B3244,B3245)&gt;0,"⚠ DUPLICATE","OK"))</f>
        <v/>
      </c>
      <c r="D3245" s="146" t="str">
        <f>IF($A3245="","",IF(ISNA(_xlfn.XLOOKUP(TRIM($A3245),MASTER_Workers!$B$2:$B$474,MASTER_Workers!$B$2:$B$474)),"Master Missing","OK"))</f>
        <v/>
      </c>
      <c r="E3245" s="146" t="str">
        <f>IF(A3245="","",IF(COUNTIF(Month_Engine!B:B,TRIM(J3245))&gt;0,"OK","Missing"))</f>
        <v/>
      </c>
      <c r="F3245" s="146" t="str">
        <f t="shared" si="307"/>
        <v/>
      </c>
      <c r="G3245" s="146" t="str">
        <f t="shared" si="308"/>
        <v/>
      </c>
      <c r="H3245" s="150" t="str">
        <f t="shared" si="303"/>
        <v/>
      </c>
      <c r="I3245" s="432"/>
      <c r="S3245" s="146" t="str">
        <f t="shared" si="304"/>
        <v/>
      </c>
    </row>
    <row r="3246" spans="1:19" x14ac:dyDescent="0.45">
      <c r="A3246" s="144" t="str">
        <f t="shared" si="305"/>
        <v/>
      </c>
      <c r="B3246" s="143" t="str">
        <f t="shared" si="306"/>
        <v/>
      </c>
      <c r="C3246" s="143" t="str">
        <f>IF(A3246="","",IF(COUNTIF($B$2:B3245,B3246)&gt;0,"⚠ DUPLICATE","OK"))</f>
        <v/>
      </c>
      <c r="D3246" s="146" t="str">
        <f>IF($A3246="","",IF(ISNA(_xlfn.XLOOKUP(TRIM($A3246),MASTER_Workers!$B$2:$B$474,MASTER_Workers!$B$2:$B$474)),"Master Missing","OK"))</f>
        <v/>
      </c>
      <c r="E3246" s="146" t="str">
        <f>IF(A3246="","",IF(COUNTIF(Month_Engine!B:B,TRIM(J3246))&gt;0,"OK","Missing"))</f>
        <v/>
      </c>
      <c r="F3246" s="146" t="str">
        <f t="shared" si="307"/>
        <v/>
      </c>
      <c r="G3246" s="146" t="str">
        <f t="shared" si="308"/>
        <v/>
      </c>
      <c r="H3246" s="150" t="str">
        <f t="shared" si="303"/>
        <v/>
      </c>
      <c r="I3246" s="432"/>
      <c r="S3246" s="146" t="str">
        <f t="shared" si="304"/>
        <v/>
      </c>
    </row>
    <row r="3247" spans="1:19" x14ac:dyDescent="0.45">
      <c r="A3247" s="144" t="str">
        <f t="shared" si="305"/>
        <v/>
      </c>
      <c r="B3247" s="143" t="str">
        <f t="shared" si="306"/>
        <v/>
      </c>
      <c r="C3247" s="143" t="str">
        <f>IF(A3247="","",IF(COUNTIF($B$2:B3246,B3247)&gt;0,"⚠ DUPLICATE","OK"))</f>
        <v/>
      </c>
      <c r="D3247" s="146" t="str">
        <f>IF($A3247="","",IF(ISNA(_xlfn.XLOOKUP(TRIM($A3247),MASTER_Workers!$B$2:$B$474,MASTER_Workers!$B$2:$B$474)),"Master Missing","OK"))</f>
        <v/>
      </c>
      <c r="E3247" s="146" t="str">
        <f>IF(A3247="","",IF(COUNTIF(Month_Engine!B:B,TRIM(J3247))&gt;0,"OK","Missing"))</f>
        <v/>
      </c>
      <c r="F3247" s="146" t="str">
        <f t="shared" si="307"/>
        <v/>
      </c>
      <c r="G3247" s="146" t="str">
        <f t="shared" si="308"/>
        <v/>
      </c>
      <c r="H3247" s="150" t="str">
        <f t="shared" si="303"/>
        <v/>
      </c>
      <c r="I3247" s="432"/>
      <c r="S3247" s="146" t="str">
        <f t="shared" si="304"/>
        <v/>
      </c>
    </row>
    <row r="3248" spans="1:19" x14ac:dyDescent="0.45">
      <c r="A3248" s="144" t="str">
        <f t="shared" si="305"/>
        <v/>
      </c>
      <c r="B3248" s="143" t="str">
        <f t="shared" si="306"/>
        <v/>
      </c>
      <c r="C3248" s="143" t="str">
        <f>IF(A3248="","",IF(COUNTIF($B$2:B3247,B3248)&gt;0,"⚠ DUPLICATE","OK"))</f>
        <v/>
      </c>
      <c r="D3248" s="146" t="str">
        <f>IF($A3248="","",IF(ISNA(_xlfn.XLOOKUP(TRIM($A3248),MASTER_Workers!$B$2:$B$474,MASTER_Workers!$B$2:$B$474)),"Master Missing","OK"))</f>
        <v/>
      </c>
      <c r="E3248" s="146" t="str">
        <f>IF(A3248="","",IF(COUNTIF(Month_Engine!B:B,TRIM(J3248))&gt;0,"OK","Missing"))</f>
        <v/>
      </c>
      <c r="F3248" s="146" t="str">
        <f t="shared" si="307"/>
        <v/>
      </c>
      <c r="G3248" s="146" t="str">
        <f t="shared" si="308"/>
        <v/>
      </c>
      <c r="H3248" s="150" t="str">
        <f t="shared" si="303"/>
        <v/>
      </c>
      <c r="I3248" s="432"/>
      <c r="S3248" s="146" t="str">
        <f t="shared" si="304"/>
        <v/>
      </c>
    </row>
    <row r="3249" spans="1:19" x14ac:dyDescent="0.45">
      <c r="A3249" s="144" t="str">
        <f t="shared" si="305"/>
        <v/>
      </c>
      <c r="B3249" s="143" t="str">
        <f t="shared" si="306"/>
        <v/>
      </c>
      <c r="C3249" s="143" t="str">
        <f>IF(A3249="","",IF(COUNTIF($B$2:B3248,B3249)&gt;0,"⚠ DUPLICATE","OK"))</f>
        <v/>
      </c>
      <c r="D3249" s="146" t="str">
        <f>IF($A3249="","",IF(ISNA(_xlfn.XLOOKUP(TRIM($A3249),MASTER_Workers!$B$2:$B$474,MASTER_Workers!$B$2:$B$474)),"Master Missing","OK"))</f>
        <v/>
      </c>
      <c r="E3249" s="146" t="str">
        <f>IF(A3249="","",IF(COUNTIF(Month_Engine!B:B,TRIM(J3249))&gt;0,"OK","Missing"))</f>
        <v/>
      </c>
      <c r="F3249" s="146" t="str">
        <f t="shared" si="307"/>
        <v/>
      </c>
      <c r="G3249" s="146" t="str">
        <f t="shared" si="308"/>
        <v/>
      </c>
      <c r="H3249" s="150" t="str">
        <f t="shared" si="303"/>
        <v/>
      </c>
      <c r="I3249" s="432"/>
      <c r="S3249" s="146" t="str">
        <f t="shared" si="304"/>
        <v/>
      </c>
    </row>
    <row r="3250" spans="1:19" x14ac:dyDescent="0.45">
      <c r="A3250" s="144" t="str">
        <f t="shared" si="305"/>
        <v/>
      </c>
      <c r="B3250" s="143" t="str">
        <f t="shared" si="306"/>
        <v/>
      </c>
      <c r="C3250" s="143" t="str">
        <f>IF(A3250="","",IF(COUNTIF($B$2:B3249,B3250)&gt;0,"⚠ DUPLICATE","OK"))</f>
        <v/>
      </c>
      <c r="D3250" s="146" t="str">
        <f>IF($A3250="","",IF(ISNA(_xlfn.XLOOKUP(TRIM($A3250),MASTER_Workers!$B$2:$B$474,MASTER_Workers!$B$2:$B$474)),"Master Missing","OK"))</f>
        <v/>
      </c>
      <c r="E3250" s="146" t="str">
        <f>IF(A3250="","",IF(COUNTIF(Month_Engine!B:B,TRIM(J3250))&gt;0,"OK","Missing"))</f>
        <v/>
      </c>
      <c r="F3250" s="146" t="str">
        <f t="shared" si="307"/>
        <v/>
      </c>
      <c r="G3250" s="146" t="str">
        <f t="shared" si="308"/>
        <v/>
      </c>
      <c r="H3250" s="150" t="str">
        <f t="shared" si="303"/>
        <v/>
      </c>
      <c r="I3250" s="432"/>
      <c r="S3250" s="146" t="str">
        <f t="shared" si="304"/>
        <v/>
      </c>
    </row>
    <row r="3251" spans="1:19" x14ac:dyDescent="0.45">
      <c r="A3251" s="144" t="str">
        <f t="shared" si="305"/>
        <v/>
      </c>
      <c r="B3251" s="143" t="str">
        <f t="shared" si="306"/>
        <v/>
      </c>
      <c r="C3251" s="143" t="str">
        <f>IF(A3251="","",IF(COUNTIF($B$2:B3250,B3251)&gt;0,"⚠ DUPLICATE","OK"))</f>
        <v/>
      </c>
      <c r="D3251" s="146" t="str">
        <f>IF($A3251="","",IF(ISNA(_xlfn.XLOOKUP(TRIM($A3251),MASTER_Workers!$B$2:$B$474,MASTER_Workers!$B$2:$B$474)),"Master Missing","OK"))</f>
        <v/>
      </c>
      <c r="E3251" s="146" t="str">
        <f>IF(A3251="","",IF(COUNTIF(Month_Engine!B:B,TRIM(J3251))&gt;0,"OK","Missing"))</f>
        <v/>
      </c>
      <c r="F3251" s="146" t="str">
        <f t="shared" si="307"/>
        <v/>
      </c>
      <c r="G3251" s="146" t="str">
        <f t="shared" si="308"/>
        <v/>
      </c>
      <c r="H3251" s="150" t="str">
        <f t="shared" si="303"/>
        <v/>
      </c>
      <c r="I3251" s="432"/>
      <c r="S3251" s="146" t="str">
        <f t="shared" si="304"/>
        <v/>
      </c>
    </row>
    <row r="3252" spans="1:19" x14ac:dyDescent="0.45">
      <c r="A3252" s="144" t="str">
        <f t="shared" si="305"/>
        <v/>
      </c>
      <c r="B3252" s="143" t="str">
        <f t="shared" si="306"/>
        <v/>
      </c>
      <c r="C3252" s="143" t="str">
        <f>IF(A3252="","",IF(COUNTIF($B$2:B3251,B3252)&gt;0,"⚠ DUPLICATE","OK"))</f>
        <v/>
      </c>
      <c r="D3252" s="146" t="str">
        <f>IF($A3252="","",IF(ISNA(_xlfn.XLOOKUP(TRIM($A3252),MASTER_Workers!$B$2:$B$474,MASTER_Workers!$B$2:$B$474)),"Master Missing","OK"))</f>
        <v/>
      </c>
      <c r="E3252" s="146" t="str">
        <f>IF(A3252="","",IF(COUNTIF(Month_Engine!B:B,TRIM(J3252))&gt;0,"OK","Missing"))</f>
        <v/>
      </c>
      <c r="F3252" s="146" t="str">
        <f t="shared" si="307"/>
        <v/>
      </c>
      <c r="G3252" s="146" t="str">
        <f t="shared" si="308"/>
        <v/>
      </c>
      <c r="H3252" s="150" t="str">
        <f t="shared" si="303"/>
        <v/>
      </c>
      <c r="I3252" s="432"/>
      <c r="S3252" s="146" t="str">
        <f t="shared" si="304"/>
        <v/>
      </c>
    </row>
    <row r="3253" spans="1:19" x14ac:dyDescent="0.45">
      <c r="A3253" s="144" t="str">
        <f t="shared" si="305"/>
        <v/>
      </c>
      <c r="B3253" s="143" t="str">
        <f t="shared" si="306"/>
        <v/>
      </c>
      <c r="C3253" s="143" t="str">
        <f>IF(A3253="","",IF(COUNTIF($B$2:B3252,B3253)&gt;0,"⚠ DUPLICATE","OK"))</f>
        <v/>
      </c>
      <c r="D3253" s="146" t="str">
        <f>IF($A3253="","",IF(ISNA(_xlfn.XLOOKUP(TRIM($A3253),MASTER_Workers!$B$2:$B$474,MASTER_Workers!$B$2:$B$474)),"Master Missing","OK"))</f>
        <v/>
      </c>
      <c r="E3253" s="146" t="str">
        <f>IF(A3253="","",IF(COUNTIF(Month_Engine!B:B,TRIM(J3253))&gt;0,"OK","Missing"))</f>
        <v/>
      </c>
      <c r="F3253" s="146" t="str">
        <f t="shared" si="307"/>
        <v/>
      </c>
      <c r="G3253" s="146" t="str">
        <f t="shared" si="308"/>
        <v/>
      </c>
      <c r="H3253" s="150" t="str">
        <f t="shared" si="303"/>
        <v/>
      </c>
      <c r="I3253" s="432"/>
      <c r="S3253" s="146" t="str">
        <f t="shared" si="304"/>
        <v/>
      </c>
    </row>
    <row r="3254" spans="1:19" x14ac:dyDescent="0.45">
      <c r="A3254" s="144" t="str">
        <f t="shared" si="305"/>
        <v/>
      </c>
      <c r="B3254" s="143" t="str">
        <f t="shared" si="306"/>
        <v/>
      </c>
      <c r="C3254" s="143" t="str">
        <f>IF(A3254="","",IF(COUNTIF($B$2:B3253,B3254)&gt;0,"⚠ DUPLICATE","OK"))</f>
        <v/>
      </c>
      <c r="D3254" s="146" t="str">
        <f>IF($A3254="","",IF(ISNA(_xlfn.XLOOKUP(TRIM($A3254),MASTER_Workers!$B$2:$B$474,MASTER_Workers!$B$2:$B$474)),"Master Missing","OK"))</f>
        <v/>
      </c>
      <c r="E3254" s="146" t="str">
        <f>IF(A3254="","",IF(COUNTIF(Month_Engine!B:B,TRIM(J3254))&gt;0,"OK","Missing"))</f>
        <v/>
      </c>
      <c r="F3254" s="146" t="str">
        <f t="shared" si="307"/>
        <v/>
      </c>
      <c r="G3254" s="146" t="str">
        <f t="shared" si="308"/>
        <v/>
      </c>
      <c r="H3254" s="150" t="str">
        <f t="shared" si="303"/>
        <v/>
      </c>
      <c r="I3254" s="432"/>
      <c r="S3254" s="146" t="str">
        <f t="shared" si="304"/>
        <v/>
      </c>
    </row>
    <row r="3255" spans="1:19" x14ac:dyDescent="0.45">
      <c r="A3255" s="144" t="str">
        <f t="shared" si="305"/>
        <v/>
      </c>
      <c r="B3255" s="143" t="str">
        <f t="shared" si="306"/>
        <v/>
      </c>
      <c r="C3255" s="143" t="str">
        <f>IF(A3255="","",IF(COUNTIF($B$2:B3254,B3255)&gt;0,"⚠ DUPLICATE","OK"))</f>
        <v/>
      </c>
      <c r="D3255" s="146" t="str">
        <f>IF($A3255="","",IF(ISNA(_xlfn.XLOOKUP(TRIM($A3255),MASTER_Workers!$B$2:$B$474,MASTER_Workers!$B$2:$B$474)),"Master Missing","OK"))</f>
        <v/>
      </c>
      <c r="E3255" s="146" t="str">
        <f>IF(A3255="","",IF(COUNTIF(Month_Engine!B:B,TRIM(J3255))&gt;0,"OK","Missing"))</f>
        <v/>
      </c>
      <c r="F3255" s="146" t="str">
        <f t="shared" si="307"/>
        <v/>
      </c>
      <c r="G3255" s="146" t="str">
        <f t="shared" si="308"/>
        <v/>
      </c>
      <c r="H3255" s="150" t="str">
        <f t="shared" si="303"/>
        <v/>
      </c>
      <c r="I3255" s="432"/>
      <c r="S3255" s="146" t="str">
        <f t="shared" si="304"/>
        <v/>
      </c>
    </row>
    <row r="3256" spans="1:19" x14ac:dyDescent="0.45">
      <c r="A3256" s="144" t="str">
        <f t="shared" si="305"/>
        <v/>
      </c>
      <c r="B3256" s="143" t="str">
        <f t="shared" si="306"/>
        <v/>
      </c>
      <c r="C3256" s="143" t="str">
        <f>IF(A3256="","",IF(COUNTIF($B$2:B3255,B3256)&gt;0,"⚠ DUPLICATE","OK"))</f>
        <v/>
      </c>
      <c r="D3256" s="146" t="str">
        <f>IF($A3256="","",IF(ISNA(_xlfn.XLOOKUP(TRIM($A3256),MASTER_Workers!$B$2:$B$474,MASTER_Workers!$B$2:$B$474)),"Master Missing","OK"))</f>
        <v/>
      </c>
      <c r="E3256" s="146" t="str">
        <f>IF(A3256="","",IF(COUNTIF(Month_Engine!B:B,TRIM(J3256))&gt;0,"OK","Missing"))</f>
        <v/>
      </c>
      <c r="F3256" s="146" t="str">
        <f t="shared" si="307"/>
        <v/>
      </c>
      <c r="G3256" s="146" t="str">
        <f t="shared" si="308"/>
        <v/>
      </c>
      <c r="H3256" s="150" t="str">
        <f t="shared" si="303"/>
        <v/>
      </c>
      <c r="I3256" s="432"/>
      <c r="S3256" s="146" t="str">
        <f t="shared" si="304"/>
        <v/>
      </c>
    </row>
    <row r="3257" spans="1:19" x14ac:dyDescent="0.45">
      <c r="A3257" s="144" t="str">
        <f t="shared" si="305"/>
        <v/>
      </c>
      <c r="B3257" s="143" t="str">
        <f t="shared" si="306"/>
        <v/>
      </c>
      <c r="C3257" s="143" t="str">
        <f>IF(A3257="","",IF(COUNTIF($B$2:B3256,B3257)&gt;0,"⚠ DUPLICATE","OK"))</f>
        <v/>
      </c>
      <c r="D3257" s="146" t="str">
        <f>IF($A3257="","",IF(ISNA(_xlfn.XLOOKUP(TRIM($A3257),MASTER_Workers!$B$2:$B$474,MASTER_Workers!$B$2:$B$474)),"Master Missing","OK"))</f>
        <v/>
      </c>
      <c r="E3257" s="146" t="str">
        <f>IF(A3257="","",IF(COUNTIF(Month_Engine!B:B,TRIM(J3257))&gt;0,"OK","Missing"))</f>
        <v/>
      </c>
      <c r="F3257" s="146" t="str">
        <f t="shared" si="307"/>
        <v/>
      </c>
      <c r="G3257" s="146" t="str">
        <f t="shared" si="308"/>
        <v/>
      </c>
      <c r="H3257" s="150" t="str">
        <f t="shared" si="303"/>
        <v/>
      </c>
      <c r="I3257" s="432"/>
      <c r="S3257" s="146" t="str">
        <f t="shared" si="304"/>
        <v/>
      </c>
    </row>
    <row r="3258" spans="1:19" x14ac:dyDescent="0.45">
      <c r="A3258" s="144" t="str">
        <f t="shared" si="305"/>
        <v/>
      </c>
      <c r="B3258" s="143" t="str">
        <f t="shared" si="306"/>
        <v/>
      </c>
      <c r="C3258" s="143" t="str">
        <f>IF(A3258="","",IF(COUNTIF($B$2:B3257,B3258)&gt;0,"⚠ DUPLICATE","OK"))</f>
        <v/>
      </c>
      <c r="D3258" s="146" t="str">
        <f>IF($A3258="","",IF(ISNA(_xlfn.XLOOKUP(TRIM($A3258),MASTER_Workers!$B$2:$B$474,MASTER_Workers!$B$2:$B$474)),"Master Missing","OK"))</f>
        <v/>
      </c>
      <c r="E3258" s="146" t="str">
        <f>IF(A3258="","",IF(COUNTIF(Month_Engine!B:B,TRIM(J3258))&gt;0,"OK","Missing"))</f>
        <v/>
      </c>
      <c r="F3258" s="146" t="str">
        <f t="shared" si="307"/>
        <v/>
      </c>
      <c r="G3258" s="146" t="str">
        <f t="shared" si="308"/>
        <v/>
      </c>
      <c r="H3258" s="150" t="str">
        <f t="shared" si="303"/>
        <v/>
      </c>
      <c r="I3258" s="432"/>
      <c r="S3258" s="146" t="str">
        <f t="shared" si="304"/>
        <v/>
      </c>
    </row>
    <row r="3259" spans="1:19" x14ac:dyDescent="0.45">
      <c r="A3259" s="144" t="str">
        <f t="shared" si="305"/>
        <v/>
      </c>
      <c r="B3259" s="143" t="str">
        <f t="shared" si="306"/>
        <v/>
      </c>
      <c r="C3259" s="143" t="str">
        <f>IF(A3259="","",IF(COUNTIF($B$2:B3258,B3259)&gt;0,"⚠ DUPLICATE","OK"))</f>
        <v/>
      </c>
      <c r="D3259" s="146" t="str">
        <f>IF($A3259="","",IF(ISNA(_xlfn.XLOOKUP(TRIM($A3259),MASTER_Workers!$B$2:$B$474,MASTER_Workers!$B$2:$B$474)),"Master Missing","OK"))</f>
        <v/>
      </c>
      <c r="E3259" s="146" t="str">
        <f>IF(A3259="","",IF(COUNTIF(Month_Engine!B:B,TRIM(J3259))&gt;0,"OK","Missing"))</f>
        <v/>
      </c>
      <c r="F3259" s="146" t="str">
        <f t="shared" si="307"/>
        <v/>
      </c>
      <c r="G3259" s="146" t="str">
        <f t="shared" si="308"/>
        <v/>
      </c>
      <c r="H3259" s="150" t="str">
        <f t="shared" si="303"/>
        <v/>
      </c>
      <c r="I3259" s="432"/>
      <c r="S3259" s="146" t="str">
        <f t="shared" si="304"/>
        <v/>
      </c>
    </row>
    <row r="3260" spans="1:19" x14ac:dyDescent="0.45">
      <c r="A3260" s="144" t="str">
        <f t="shared" si="305"/>
        <v/>
      </c>
      <c r="B3260" s="143" t="str">
        <f t="shared" si="306"/>
        <v/>
      </c>
      <c r="C3260" s="143" t="str">
        <f>IF(A3260="","",IF(COUNTIF($B$2:B3259,B3260)&gt;0,"⚠ DUPLICATE","OK"))</f>
        <v/>
      </c>
      <c r="D3260" s="146" t="str">
        <f>IF($A3260="","",IF(ISNA(_xlfn.XLOOKUP(TRIM($A3260),MASTER_Workers!$B$2:$B$474,MASTER_Workers!$B$2:$B$474)),"Master Missing","OK"))</f>
        <v/>
      </c>
      <c r="E3260" s="146" t="str">
        <f>IF(A3260="","",IF(COUNTIF(Month_Engine!B:B,TRIM(J3260))&gt;0,"OK","Missing"))</f>
        <v/>
      </c>
      <c r="F3260" s="146" t="str">
        <f t="shared" si="307"/>
        <v/>
      </c>
      <c r="G3260" s="146" t="str">
        <f t="shared" si="308"/>
        <v/>
      </c>
      <c r="H3260" s="150" t="str">
        <f t="shared" si="303"/>
        <v/>
      </c>
      <c r="I3260" s="432"/>
      <c r="S3260" s="146" t="str">
        <f t="shared" si="304"/>
        <v/>
      </c>
    </row>
    <row r="3261" spans="1:19" x14ac:dyDescent="0.45">
      <c r="A3261" s="144" t="str">
        <f t="shared" si="305"/>
        <v/>
      </c>
      <c r="B3261" s="143" t="str">
        <f t="shared" si="306"/>
        <v/>
      </c>
      <c r="C3261" s="143" t="str">
        <f>IF(A3261="","",IF(COUNTIF($B$2:B3260,B3261)&gt;0,"⚠ DUPLICATE","OK"))</f>
        <v/>
      </c>
      <c r="D3261" s="146" t="str">
        <f>IF($A3261="","",IF(ISNA(_xlfn.XLOOKUP(TRIM($A3261),MASTER_Workers!$B$2:$B$474,MASTER_Workers!$B$2:$B$474)),"Master Missing","OK"))</f>
        <v/>
      </c>
      <c r="E3261" s="146" t="str">
        <f>IF(A3261="","",IF(COUNTIF(Month_Engine!B:B,TRIM(J3261))&gt;0,"OK","Missing"))</f>
        <v/>
      </c>
      <c r="F3261" s="146" t="str">
        <f t="shared" si="307"/>
        <v/>
      </c>
      <c r="G3261" s="146" t="str">
        <f t="shared" si="308"/>
        <v/>
      </c>
      <c r="H3261" s="150" t="str">
        <f t="shared" si="303"/>
        <v/>
      </c>
      <c r="I3261" s="432"/>
      <c r="S3261" s="146" t="str">
        <f t="shared" si="304"/>
        <v/>
      </c>
    </row>
    <row r="3262" spans="1:19" x14ac:dyDescent="0.45">
      <c r="A3262" s="144" t="str">
        <f t="shared" si="305"/>
        <v/>
      </c>
      <c r="B3262" s="143" t="str">
        <f t="shared" si="306"/>
        <v/>
      </c>
      <c r="C3262" s="143" t="str">
        <f>IF(A3262="","",IF(COUNTIF($B$2:B3261,B3262)&gt;0,"⚠ DUPLICATE","OK"))</f>
        <v/>
      </c>
      <c r="D3262" s="146" t="str">
        <f>IF($A3262="","",IF(ISNA(_xlfn.XLOOKUP(TRIM($A3262),MASTER_Workers!$B$2:$B$474,MASTER_Workers!$B$2:$B$474)),"Master Missing","OK"))</f>
        <v/>
      </c>
      <c r="E3262" s="146" t="str">
        <f>IF(A3262="","",IF(COUNTIF(Month_Engine!B:B,TRIM(J3262))&gt;0,"OK","Missing"))</f>
        <v/>
      </c>
      <c r="F3262" s="146" t="str">
        <f t="shared" si="307"/>
        <v/>
      </c>
      <c r="G3262" s="146" t="str">
        <f t="shared" si="308"/>
        <v/>
      </c>
      <c r="H3262" s="150" t="str">
        <f t="shared" si="303"/>
        <v/>
      </c>
      <c r="I3262" s="432"/>
      <c r="S3262" s="146" t="str">
        <f t="shared" si="304"/>
        <v/>
      </c>
    </row>
    <row r="3263" spans="1:19" x14ac:dyDescent="0.45">
      <c r="A3263" s="144" t="str">
        <f t="shared" si="305"/>
        <v/>
      </c>
      <c r="B3263" s="143" t="str">
        <f t="shared" si="306"/>
        <v/>
      </c>
      <c r="C3263" s="143" t="str">
        <f>IF(A3263="","",IF(COUNTIF($B$2:B3262,B3263)&gt;0,"⚠ DUPLICATE","OK"))</f>
        <v/>
      </c>
      <c r="D3263" s="146" t="str">
        <f>IF($A3263="","",IF(ISNA(_xlfn.XLOOKUP(TRIM($A3263),MASTER_Workers!$B$2:$B$474,MASTER_Workers!$B$2:$B$474)),"Master Missing","OK"))</f>
        <v/>
      </c>
      <c r="E3263" s="146" t="str">
        <f>IF(A3263="","",IF(COUNTIF(Month_Engine!B:B,TRIM(J3263))&gt;0,"OK","Missing"))</f>
        <v/>
      </c>
      <c r="F3263" s="146" t="str">
        <f t="shared" si="307"/>
        <v/>
      </c>
      <c r="G3263" s="146" t="str">
        <f t="shared" si="308"/>
        <v/>
      </c>
      <c r="H3263" s="150" t="str">
        <f t="shared" si="303"/>
        <v/>
      </c>
      <c r="I3263" s="432"/>
      <c r="S3263" s="146" t="str">
        <f t="shared" si="304"/>
        <v/>
      </c>
    </row>
    <row r="3264" spans="1:19" x14ac:dyDescent="0.45">
      <c r="A3264" s="144" t="str">
        <f t="shared" si="305"/>
        <v/>
      </c>
      <c r="B3264" s="143" t="str">
        <f t="shared" si="306"/>
        <v/>
      </c>
      <c r="C3264" s="143" t="str">
        <f>IF(A3264="","",IF(COUNTIF($B$2:B3263,B3264)&gt;0,"⚠ DUPLICATE","OK"))</f>
        <v/>
      </c>
      <c r="D3264" s="146" t="str">
        <f>IF($A3264="","",IF(ISNA(_xlfn.XLOOKUP(TRIM($A3264),MASTER_Workers!$B$2:$B$474,MASTER_Workers!$B$2:$B$474)),"Master Missing","OK"))</f>
        <v/>
      </c>
      <c r="E3264" s="146" t="str">
        <f>IF(A3264="","",IF(COUNTIF(Month_Engine!B:B,TRIM(J3264))&gt;0,"OK","Missing"))</f>
        <v/>
      </c>
      <c r="F3264" s="146" t="str">
        <f t="shared" si="307"/>
        <v/>
      </c>
      <c r="G3264" s="146" t="str">
        <f t="shared" si="308"/>
        <v/>
      </c>
      <c r="H3264" s="150" t="str">
        <f t="shared" si="303"/>
        <v/>
      </c>
      <c r="I3264" s="432"/>
      <c r="S3264" s="146" t="str">
        <f t="shared" si="304"/>
        <v/>
      </c>
    </row>
    <row r="3265" spans="1:19" x14ac:dyDescent="0.45">
      <c r="A3265" s="144" t="str">
        <f t="shared" si="305"/>
        <v/>
      </c>
      <c r="B3265" s="143" t="str">
        <f t="shared" si="306"/>
        <v/>
      </c>
      <c r="C3265" s="143" t="str">
        <f>IF(A3265="","",IF(COUNTIF($B$2:B3264,B3265)&gt;0,"⚠ DUPLICATE","OK"))</f>
        <v/>
      </c>
      <c r="D3265" s="146" t="str">
        <f>IF($A3265="","",IF(ISNA(_xlfn.XLOOKUP(TRIM($A3265),MASTER_Workers!$B$2:$B$474,MASTER_Workers!$B$2:$B$474)),"Master Missing","OK"))</f>
        <v/>
      </c>
      <c r="E3265" s="146" t="str">
        <f>IF(A3265="","",IF(COUNTIF(Month_Engine!B:B,TRIM(J3265))&gt;0,"OK","Missing"))</f>
        <v/>
      </c>
      <c r="F3265" s="146" t="str">
        <f t="shared" si="307"/>
        <v/>
      </c>
      <c r="G3265" s="146" t="str">
        <f t="shared" si="308"/>
        <v/>
      </c>
      <c r="H3265" s="150" t="str">
        <f t="shared" si="303"/>
        <v/>
      </c>
      <c r="I3265" s="432"/>
      <c r="S3265" s="146" t="str">
        <f t="shared" si="304"/>
        <v/>
      </c>
    </row>
    <row r="3266" spans="1:19" x14ac:dyDescent="0.45">
      <c r="A3266" s="144" t="str">
        <f t="shared" si="305"/>
        <v/>
      </c>
      <c r="B3266" s="143" t="str">
        <f t="shared" si="306"/>
        <v/>
      </c>
      <c r="C3266" s="143" t="str">
        <f>IF(A3266="","",IF(COUNTIF($B$2:B3265,B3266)&gt;0,"⚠ DUPLICATE","OK"))</f>
        <v/>
      </c>
      <c r="D3266" s="146" t="str">
        <f>IF($A3266="","",IF(ISNA(_xlfn.XLOOKUP(TRIM($A3266),MASTER_Workers!$B$2:$B$474,MASTER_Workers!$B$2:$B$474)),"Master Missing","OK"))</f>
        <v/>
      </c>
      <c r="E3266" s="146" t="str">
        <f>IF(A3266="","",IF(COUNTIF(Month_Engine!B:B,TRIM(J3266))&gt;0,"OK","Missing"))</f>
        <v/>
      </c>
      <c r="F3266" s="146" t="str">
        <f t="shared" si="307"/>
        <v/>
      </c>
      <c r="G3266" s="146" t="str">
        <f t="shared" si="308"/>
        <v/>
      </c>
      <c r="H3266" s="150" t="str">
        <f t="shared" si="303"/>
        <v/>
      </c>
      <c r="I3266" s="432"/>
      <c r="S3266" s="146" t="str">
        <f t="shared" si="304"/>
        <v/>
      </c>
    </row>
    <row r="3267" spans="1:19" x14ac:dyDescent="0.45">
      <c r="A3267" s="144" t="str">
        <f t="shared" si="305"/>
        <v/>
      </c>
      <c r="B3267" s="143" t="str">
        <f t="shared" si="306"/>
        <v/>
      </c>
      <c r="C3267" s="143" t="str">
        <f>IF(A3267="","",IF(COUNTIF($B$2:B3266,B3267)&gt;0,"⚠ DUPLICATE","OK"))</f>
        <v/>
      </c>
      <c r="D3267" s="146" t="str">
        <f>IF($A3267="","",IF(ISNA(_xlfn.XLOOKUP(TRIM($A3267),MASTER_Workers!$B$2:$B$474,MASTER_Workers!$B$2:$B$474)),"Master Missing","OK"))</f>
        <v/>
      </c>
      <c r="E3267" s="146" t="str">
        <f>IF(A3267="","",IF(COUNTIF(Month_Engine!B:B,TRIM(J3267))&gt;0,"OK","Missing"))</f>
        <v/>
      </c>
      <c r="F3267" s="146" t="str">
        <f t="shared" si="307"/>
        <v/>
      </c>
      <c r="G3267" s="146" t="str">
        <f t="shared" si="308"/>
        <v/>
      </c>
      <c r="H3267" s="150" t="str">
        <f t="shared" si="303"/>
        <v/>
      </c>
      <c r="I3267" s="432"/>
      <c r="S3267" s="146" t="str">
        <f t="shared" si="304"/>
        <v/>
      </c>
    </row>
    <row r="3268" spans="1:19" x14ac:dyDescent="0.45">
      <c r="A3268" s="144" t="str">
        <f t="shared" si="305"/>
        <v/>
      </c>
      <c r="B3268" s="143" t="str">
        <f t="shared" si="306"/>
        <v/>
      </c>
      <c r="C3268" s="143" t="str">
        <f>IF(A3268="","",IF(COUNTIF($B$2:B3267,B3268)&gt;0,"⚠ DUPLICATE","OK"))</f>
        <v/>
      </c>
      <c r="D3268" s="146" t="str">
        <f>IF($A3268="","",IF(ISNA(_xlfn.XLOOKUP(TRIM($A3268),MASTER_Workers!$B$2:$B$474,MASTER_Workers!$B$2:$B$474)),"Master Missing","OK"))</f>
        <v/>
      </c>
      <c r="E3268" s="146" t="str">
        <f>IF(A3268="","",IF(COUNTIF(Month_Engine!B:B,TRIM(J3268))&gt;0,"OK","Missing"))</f>
        <v/>
      </c>
      <c r="F3268" s="146" t="str">
        <f t="shared" si="307"/>
        <v/>
      </c>
      <c r="G3268" s="146" t="str">
        <f t="shared" si="308"/>
        <v/>
      </c>
      <c r="H3268" s="150" t="str">
        <f t="shared" ref="H3268:H3331" si="309">IF(A3268="","",IF(AND(C3268="OK",D3268="OK",E3268="OK",F3268=DAY(EOMONTH(I3268,0))),"OK","Mismatch"))</f>
        <v/>
      </c>
      <c r="I3268" s="432"/>
      <c r="S3268" s="146" t="str">
        <f t="shared" ref="S3268:S3331" si="310">IF(LEFT(A3268,6)="SV2PCO","Worker-SV2",
IF(LEFT(A3268,5)="SV2ST","Staff-SV2",
IF(LEFT(A3268,4)="SV2P","Worker-Com-SV2",
IF(LEFT(A3268,5)="SK1ST","Staff-1",
IF(LEFT(A3268,5)="SK3ST","Staff-3",
IF(LEFT(A3268,5)="SK1CW","Worker-1",
IF(LEFT(A3268,5)="SK3CW","Worker-3",
IF(LEFT(A3268,5)="SK1WK","Worker-Com-1",
IF(LEFT(A3268,5)="SK3WK","Worker-Com-3","")))))))))</f>
        <v/>
      </c>
    </row>
    <row r="3269" spans="1:19" x14ac:dyDescent="0.45">
      <c r="A3269" s="144" t="str">
        <f t="shared" ref="A3269:A3332" si="311">IF(J3269="","",TRIM(J3269))</f>
        <v/>
      </c>
      <c r="B3269" s="143" t="str">
        <f t="shared" ref="B3269:B3332" si="312">IF(A3269="","",TEXT(I3269,"MMMYYYY")&amp;"_"&amp;TRIM(J3269))</f>
        <v/>
      </c>
      <c r="C3269" s="143" t="str">
        <f>IF(A3269="","",IF(COUNTIF($B$2:B3268,B3269)&gt;0,"⚠ DUPLICATE","OK"))</f>
        <v/>
      </c>
      <c r="D3269" s="146" t="str">
        <f>IF($A3269="","",IF(ISNA(_xlfn.XLOOKUP(TRIM($A3269),MASTER_Workers!$B$2:$B$474,MASTER_Workers!$B$2:$B$474)),"Master Missing","OK"))</f>
        <v/>
      </c>
      <c r="E3269" s="146" t="str">
        <f>IF(A3269="","",IF(COUNTIF(Month_Engine!B:B,TRIM(J3269))&gt;0,"OK","Missing"))</f>
        <v/>
      </c>
      <c r="F3269" s="146" t="str">
        <f t="shared" ref="F3269:F3332" si="313">IF(A3269="","",SUM(L3269:Q3269))</f>
        <v/>
      </c>
      <c r="G3269" s="146" t="str">
        <f t="shared" si="308"/>
        <v/>
      </c>
      <c r="H3269" s="150" t="str">
        <f t="shared" si="309"/>
        <v/>
      </c>
      <c r="I3269" s="432"/>
      <c r="S3269" s="146" t="str">
        <f t="shared" si="310"/>
        <v/>
      </c>
    </row>
    <row r="3270" spans="1:19" x14ac:dyDescent="0.45">
      <c r="A3270" s="144" t="str">
        <f t="shared" si="311"/>
        <v/>
      </c>
      <c r="B3270" s="143" t="str">
        <f t="shared" si="312"/>
        <v/>
      </c>
      <c r="C3270" s="143" t="str">
        <f>IF(A3270="","",IF(COUNTIF($B$2:B3269,B3270)&gt;0,"⚠ DUPLICATE","OK"))</f>
        <v/>
      </c>
      <c r="D3270" s="146" t="str">
        <f>IF($A3270="","",IF(ISNA(_xlfn.XLOOKUP(TRIM($A3270),MASTER_Workers!$B$2:$B$474,MASTER_Workers!$B$2:$B$474)),"Master Missing","OK"))</f>
        <v/>
      </c>
      <c r="E3270" s="146" t="str">
        <f>IF(A3270="","",IF(COUNTIF(Month_Engine!B:B,TRIM(J3270))&gt;0,"OK","Missing"))</f>
        <v/>
      </c>
      <c r="F3270" s="146" t="str">
        <f t="shared" si="313"/>
        <v/>
      </c>
      <c r="G3270" s="146" t="str">
        <f t="shared" si="308"/>
        <v/>
      </c>
      <c r="H3270" s="150" t="str">
        <f t="shared" si="309"/>
        <v/>
      </c>
      <c r="I3270" s="432"/>
      <c r="S3270" s="146" t="str">
        <f t="shared" si="310"/>
        <v/>
      </c>
    </row>
    <row r="3271" spans="1:19" x14ac:dyDescent="0.45">
      <c r="A3271" s="144" t="str">
        <f t="shared" si="311"/>
        <v/>
      </c>
      <c r="B3271" s="143" t="str">
        <f t="shared" si="312"/>
        <v/>
      </c>
      <c r="C3271" s="143" t="str">
        <f>IF(A3271="","",IF(COUNTIF($B$2:B3270,B3271)&gt;0,"⚠ DUPLICATE","OK"))</f>
        <v/>
      </c>
      <c r="D3271" s="146" t="str">
        <f>IF($A3271="","",IF(ISNA(_xlfn.XLOOKUP(TRIM($A3271),MASTER_Workers!$B$2:$B$474,MASTER_Workers!$B$2:$B$474)),"Master Missing","OK"))</f>
        <v/>
      </c>
      <c r="E3271" s="146" t="str">
        <f>IF(A3271="","",IF(COUNTIF(Month_Engine!B:B,TRIM(J3271))&gt;0,"OK","Missing"))</f>
        <v/>
      </c>
      <c r="F3271" s="146" t="str">
        <f t="shared" si="313"/>
        <v/>
      </c>
      <c r="G3271" s="146" t="str">
        <f t="shared" si="308"/>
        <v/>
      </c>
      <c r="H3271" s="150" t="str">
        <f t="shared" si="309"/>
        <v/>
      </c>
      <c r="I3271" s="432"/>
      <c r="S3271" s="146" t="str">
        <f t="shared" si="310"/>
        <v/>
      </c>
    </row>
    <row r="3272" spans="1:19" x14ac:dyDescent="0.45">
      <c r="A3272" s="144" t="str">
        <f t="shared" si="311"/>
        <v/>
      </c>
      <c r="B3272" s="143" t="str">
        <f t="shared" si="312"/>
        <v/>
      </c>
      <c r="C3272" s="143" t="str">
        <f>IF(A3272="","",IF(COUNTIF($B$2:B3271,B3272)&gt;0,"⚠ DUPLICATE","OK"))</f>
        <v/>
      </c>
      <c r="D3272" s="146" t="str">
        <f>IF($A3272="","",IF(ISNA(_xlfn.XLOOKUP(TRIM($A3272),MASTER_Workers!$B$2:$B$474,MASTER_Workers!$B$2:$B$474)),"Master Missing","OK"))</f>
        <v/>
      </c>
      <c r="E3272" s="146" t="str">
        <f>IF(A3272="","",IF(COUNTIF(Month_Engine!B:B,TRIM(J3272))&gt;0,"OK","Missing"))</f>
        <v/>
      </c>
      <c r="F3272" s="146" t="str">
        <f t="shared" si="313"/>
        <v/>
      </c>
      <c r="G3272" s="146" t="str">
        <f t="shared" si="308"/>
        <v/>
      </c>
      <c r="H3272" s="150" t="str">
        <f t="shared" si="309"/>
        <v/>
      </c>
      <c r="I3272" s="432"/>
      <c r="S3272" s="146" t="str">
        <f t="shared" si="310"/>
        <v/>
      </c>
    </row>
    <row r="3273" spans="1:19" x14ac:dyDescent="0.45">
      <c r="A3273" s="144" t="str">
        <f t="shared" si="311"/>
        <v/>
      </c>
      <c r="B3273" s="143" t="str">
        <f t="shared" si="312"/>
        <v/>
      </c>
      <c r="C3273" s="143" t="str">
        <f>IF(A3273="","",IF(COUNTIF($B$2:B3272,B3273)&gt;0,"⚠ DUPLICATE","OK"))</f>
        <v/>
      </c>
      <c r="D3273" s="146" t="str">
        <f>IF($A3273="","",IF(ISNA(_xlfn.XLOOKUP(TRIM($A3273),MASTER_Workers!$B$2:$B$474,MASTER_Workers!$B$2:$B$474)),"Master Missing","OK"))</f>
        <v/>
      </c>
      <c r="E3273" s="146" t="str">
        <f>IF(A3273="","",IF(COUNTIF(Month_Engine!B:B,TRIM(J3273))&gt;0,"OK","Missing"))</f>
        <v/>
      </c>
      <c r="F3273" s="146" t="str">
        <f t="shared" si="313"/>
        <v/>
      </c>
      <c r="G3273" s="146" t="str">
        <f t="shared" si="308"/>
        <v/>
      </c>
      <c r="H3273" s="150" t="str">
        <f t="shared" si="309"/>
        <v/>
      </c>
      <c r="I3273" s="432"/>
      <c r="S3273" s="146" t="str">
        <f t="shared" si="310"/>
        <v/>
      </c>
    </row>
    <row r="3274" spans="1:19" x14ac:dyDescent="0.45">
      <c r="A3274" s="144" t="str">
        <f t="shared" si="311"/>
        <v/>
      </c>
      <c r="B3274" s="143" t="str">
        <f t="shared" si="312"/>
        <v/>
      </c>
      <c r="C3274" s="143" t="str">
        <f>IF(A3274="","",IF(COUNTIF($B$2:B3273,B3274)&gt;0,"⚠ DUPLICATE","OK"))</f>
        <v/>
      </c>
      <c r="D3274" s="146" t="str">
        <f>IF($A3274="","",IF(ISNA(_xlfn.XLOOKUP(TRIM($A3274),MASTER_Workers!$B$2:$B$474,MASTER_Workers!$B$2:$B$474)),"Master Missing","OK"))</f>
        <v/>
      </c>
      <c r="E3274" s="146" t="str">
        <f>IF(A3274="","",IF(COUNTIF(Month_Engine!B:B,TRIM(J3274))&gt;0,"OK","Missing"))</f>
        <v/>
      </c>
      <c r="F3274" s="146" t="str">
        <f t="shared" si="313"/>
        <v/>
      </c>
      <c r="G3274" s="146" t="str">
        <f t="shared" si="308"/>
        <v/>
      </c>
      <c r="H3274" s="150" t="str">
        <f t="shared" si="309"/>
        <v/>
      </c>
      <c r="I3274" s="432"/>
      <c r="S3274" s="146" t="str">
        <f t="shared" si="310"/>
        <v/>
      </c>
    </row>
    <row r="3275" spans="1:19" x14ac:dyDescent="0.45">
      <c r="A3275" s="144" t="str">
        <f t="shared" si="311"/>
        <v/>
      </c>
      <c r="B3275" s="143" t="str">
        <f t="shared" si="312"/>
        <v/>
      </c>
      <c r="C3275" s="143" t="str">
        <f>IF(A3275="","",IF(COUNTIF($B$2:B3274,B3275)&gt;0,"⚠ DUPLICATE","OK"))</f>
        <v/>
      </c>
      <c r="D3275" s="146" t="str">
        <f>IF($A3275="","",IF(ISNA(_xlfn.XLOOKUP(TRIM($A3275),MASTER_Workers!$B$2:$B$474,MASTER_Workers!$B$2:$B$474)),"Master Missing","OK"))</f>
        <v/>
      </c>
      <c r="E3275" s="146" t="str">
        <f>IF(A3275="","",IF(COUNTIF(Month_Engine!B:B,TRIM(J3275))&gt;0,"OK","Missing"))</f>
        <v/>
      </c>
      <c r="F3275" s="146" t="str">
        <f t="shared" si="313"/>
        <v/>
      </c>
      <c r="G3275" s="146" t="str">
        <f t="shared" si="308"/>
        <v/>
      </c>
      <c r="H3275" s="150" t="str">
        <f t="shared" si="309"/>
        <v/>
      </c>
      <c r="I3275" s="432"/>
      <c r="S3275" s="146" t="str">
        <f t="shared" si="310"/>
        <v/>
      </c>
    </row>
    <row r="3276" spans="1:19" x14ac:dyDescent="0.45">
      <c r="A3276" s="144" t="str">
        <f t="shared" si="311"/>
        <v/>
      </c>
      <c r="B3276" s="143" t="str">
        <f t="shared" si="312"/>
        <v/>
      </c>
      <c r="C3276" s="143" t="str">
        <f>IF(A3276="","",IF(COUNTIF($B$2:B3275,B3276)&gt;0,"⚠ DUPLICATE","OK"))</f>
        <v/>
      </c>
      <c r="D3276" s="146" t="str">
        <f>IF($A3276="","",IF(ISNA(_xlfn.XLOOKUP(TRIM($A3276),MASTER_Workers!$B$2:$B$474,MASTER_Workers!$B$2:$B$474)),"Master Missing","OK"))</f>
        <v/>
      </c>
      <c r="E3276" s="146" t="str">
        <f>IF(A3276="","",IF(COUNTIF(Month_Engine!B:B,TRIM(J3276))&gt;0,"OK","Missing"))</f>
        <v/>
      </c>
      <c r="F3276" s="146" t="str">
        <f t="shared" si="313"/>
        <v/>
      </c>
      <c r="G3276" s="146" t="str">
        <f t="shared" ref="G3276:G3339" si="314">IF(A3276="","",L3276+O3276+P3276+R3276+IF(OR(LEFT(TRIM(J3276),9)="SK1WK0101",ISNUMBER(SEARCH("Staff",S3276))),N3276,0))</f>
        <v/>
      </c>
      <c r="H3276" s="150" t="str">
        <f t="shared" si="309"/>
        <v/>
      </c>
      <c r="I3276" s="432"/>
      <c r="S3276" s="146" t="str">
        <f t="shared" si="310"/>
        <v/>
      </c>
    </row>
    <row r="3277" spans="1:19" x14ac:dyDescent="0.45">
      <c r="A3277" s="144" t="str">
        <f t="shared" si="311"/>
        <v/>
      </c>
      <c r="B3277" s="143" t="str">
        <f t="shared" si="312"/>
        <v/>
      </c>
      <c r="C3277" s="143" t="str">
        <f>IF(A3277="","",IF(COUNTIF($B$2:B3276,B3277)&gt;0,"⚠ DUPLICATE","OK"))</f>
        <v/>
      </c>
      <c r="D3277" s="146" t="str">
        <f>IF($A3277="","",IF(ISNA(_xlfn.XLOOKUP(TRIM($A3277),MASTER_Workers!$B$2:$B$474,MASTER_Workers!$B$2:$B$474)),"Master Missing","OK"))</f>
        <v/>
      </c>
      <c r="E3277" s="146" t="str">
        <f>IF(A3277="","",IF(COUNTIF(Month_Engine!B:B,TRIM(J3277))&gt;0,"OK","Missing"))</f>
        <v/>
      </c>
      <c r="F3277" s="146" t="str">
        <f t="shared" si="313"/>
        <v/>
      </c>
      <c r="G3277" s="146" t="str">
        <f t="shared" si="314"/>
        <v/>
      </c>
      <c r="H3277" s="150" t="str">
        <f t="shared" si="309"/>
        <v/>
      </c>
      <c r="I3277" s="432"/>
      <c r="S3277" s="146" t="str">
        <f t="shared" si="310"/>
        <v/>
      </c>
    </row>
    <row r="3278" spans="1:19" x14ac:dyDescent="0.45">
      <c r="A3278" s="144" t="str">
        <f t="shared" si="311"/>
        <v/>
      </c>
      <c r="B3278" s="143" t="str">
        <f t="shared" si="312"/>
        <v/>
      </c>
      <c r="C3278" s="143" t="str">
        <f>IF(A3278="","",IF(COUNTIF($B$2:B3277,B3278)&gt;0,"⚠ DUPLICATE","OK"))</f>
        <v/>
      </c>
      <c r="D3278" s="146" t="str">
        <f>IF($A3278="","",IF(ISNA(_xlfn.XLOOKUP(TRIM($A3278),MASTER_Workers!$B$2:$B$474,MASTER_Workers!$B$2:$B$474)),"Master Missing","OK"))</f>
        <v/>
      </c>
      <c r="E3278" s="146" t="str">
        <f>IF(A3278="","",IF(COUNTIF(Month_Engine!B:B,TRIM(J3278))&gt;0,"OK","Missing"))</f>
        <v/>
      </c>
      <c r="F3278" s="146" t="str">
        <f t="shared" si="313"/>
        <v/>
      </c>
      <c r="G3278" s="146" t="str">
        <f t="shared" si="314"/>
        <v/>
      </c>
      <c r="H3278" s="150" t="str">
        <f t="shared" si="309"/>
        <v/>
      </c>
      <c r="I3278" s="432"/>
      <c r="S3278" s="146" t="str">
        <f t="shared" si="310"/>
        <v/>
      </c>
    </row>
    <row r="3279" spans="1:19" x14ac:dyDescent="0.45">
      <c r="A3279" s="144" t="str">
        <f t="shared" si="311"/>
        <v/>
      </c>
      <c r="B3279" s="143" t="str">
        <f t="shared" si="312"/>
        <v/>
      </c>
      <c r="C3279" s="143" t="str">
        <f>IF(A3279="","",IF(COUNTIF($B$2:B3278,B3279)&gt;0,"⚠ DUPLICATE","OK"))</f>
        <v/>
      </c>
      <c r="D3279" s="146" t="str">
        <f>IF($A3279="","",IF(ISNA(_xlfn.XLOOKUP(TRIM($A3279),MASTER_Workers!$B$2:$B$474,MASTER_Workers!$B$2:$B$474)),"Master Missing","OK"))</f>
        <v/>
      </c>
      <c r="E3279" s="146" t="str">
        <f>IF(A3279="","",IF(COUNTIF(Month_Engine!B:B,TRIM(J3279))&gt;0,"OK","Missing"))</f>
        <v/>
      </c>
      <c r="F3279" s="146" t="str">
        <f t="shared" si="313"/>
        <v/>
      </c>
      <c r="G3279" s="146" t="str">
        <f t="shared" si="314"/>
        <v/>
      </c>
      <c r="H3279" s="150" t="str">
        <f t="shared" si="309"/>
        <v/>
      </c>
      <c r="I3279" s="432"/>
      <c r="S3279" s="146" t="str">
        <f t="shared" si="310"/>
        <v/>
      </c>
    </row>
    <row r="3280" spans="1:19" x14ac:dyDescent="0.45">
      <c r="A3280" s="144" t="str">
        <f t="shared" si="311"/>
        <v/>
      </c>
      <c r="B3280" s="143" t="str">
        <f t="shared" si="312"/>
        <v/>
      </c>
      <c r="C3280" s="143" t="str">
        <f>IF(A3280="","",IF(COUNTIF($B$2:B3279,B3280)&gt;0,"⚠ DUPLICATE","OK"))</f>
        <v/>
      </c>
      <c r="D3280" s="146" t="str">
        <f>IF($A3280="","",IF(ISNA(_xlfn.XLOOKUP(TRIM($A3280),MASTER_Workers!$B$2:$B$474,MASTER_Workers!$B$2:$B$474)),"Master Missing","OK"))</f>
        <v/>
      </c>
      <c r="E3280" s="146" t="str">
        <f>IF(A3280="","",IF(COUNTIF(Month_Engine!B:B,TRIM(J3280))&gt;0,"OK","Missing"))</f>
        <v/>
      </c>
      <c r="F3280" s="146" t="str">
        <f t="shared" si="313"/>
        <v/>
      </c>
      <c r="G3280" s="146" t="str">
        <f t="shared" si="314"/>
        <v/>
      </c>
      <c r="H3280" s="150" t="str">
        <f t="shared" si="309"/>
        <v/>
      </c>
      <c r="I3280" s="432"/>
      <c r="S3280" s="146" t="str">
        <f t="shared" si="310"/>
        <v/>
      </c>
    </row>
    <row r="3281" spans="1:19" x14ac:dyDescent="0.45">
      <c r="A3281" s="144" t="str">
        <f t="shared" si="311"/>
        <v/>
      </c>
      <c r="B3281" s="143" t="str">
        <f t="shared" si="312"/>
        <v/>
      </c>
      <c r="C3281" s="143" t="str">
        <f>IF(A3281="","",IF(COUNTIF($B$2:B3280,B3281)&gt;0,"⚠ DUPLICATE","OK"))</f>
        <v/>
      </c>
      <c r="D3281" s="146" t="str">
        <f>IF($A3281="","",IF(ISNA(_xlfn.XLOOKUP(TRIM($A3281),MASTER_Workers!$B$2:$B$474,MASTER_Workers!$B$2:$B$474)),"Master Missing","OK"))</f>
        <v/>
      </c>
      <c r="E3281" s="146" t="str">
        <f>IF(A3281="","",IF(COUNTIF(Month_Engine!B:B,TRIM(J3281))&gt;0,"OK","Missing"))</f>
        <v/>
      </c>
      <c r="F3281" s="146" t="str">
        <f t="shared" si="313"/>
        <v/>
      </c>
      <c r="G3281" s="146" t="str">
        <f t="shared" si="314"/>
        <v/>
      </c>
      <c r="H3281" s="150" t="str">
        <f t="shared" si="309"/>
        <v/>
      </c>
      <c r="I3281" s="432"/>
      <c r="S3281" s="146" t="str">
        <f t="shared" si="310"/>
        <v/>
      </c>
    </row>
    <row r="3282" spans="1:19" x14ac:dyDescent="0.45">
      <c r="A3282" s="144" t="str">
        <f t="shared" si="311"/>
        <v/>
      </c>
      <c r="B3282" s="143" t="str">
        <f t="shared" si="312"/>
        <v/>
      </c>
      <c r="C3282" s="143" t="str">
        <f>IF(A3282="","",IF(COUNTIF($B$2:B3281,B3282)&gt;0,"⚠ DUPLICATE","OK"))</f>
        <v/>
      </c>
      <c r="D3282" s="146" t="str">
        <f>IF($A3282="","",IF(ISNA(_xlfn.XLOOKUP(TRIM($A3282),MASTER_Workers!$B$2:$B$474,MASTER_Workers!$B$2:$B$474)),"Master Missing","OK"))</f>
        <v/>
      </c>
      <c r="E3282" s="146" t="str">
        <f>IF(A3282="","",IF(COUNTIF(Month_Engine!B:B,TRIM(J3282))&gt;0,"OK","Missing"))</f>
        <v/>
      </c>
      <c r="F3282" s="146" t="str">
        <f t="shared" si="313"/>
        <v/>
      </c>
      <c r="G3282" s="146" t="str">
        <f t="shared" si="314"/>
        <v/>
      </c>
      <c r="H3282" s="150" t="str">
        <f t="shared" si="309"/>
        <v/>
      </c>
      <c r="I3282" s="432"/>
      <c r="S3282" s="146" t="str">
        <f t="shared" si="310"/>
        <v/>
      </c>
    </row>
    <row r="3283" spans="1:19" x14ac:dyDescent="0.45">
      <c r="A3283" s="144" t="str">
        <f t="shared" si="311"/>
        <v/>
      </c>
      <c r="B3283" s="143" t="str">
        <f t="shared" si="312"/>
        <v/>
      </c>
      <c r="C3283" s="143" t="str">
        <f>IF(A3283="","",IF(COUNTIF($B$2:B3282,B3283)&gt;0,"⚠ DUPLICATE","OK"))</f>
        <v/>
      </c>
      <c r="D3283" s="146" t="str">
        <f>IF($A3283="","",IF(ISNA(_xlfn.XLOOKUP(TRIM($A3283),MASTER_Workers!$B$2:$B$474,MASTER_Workers!$B$2:$B$474)),"Master Missing","OK"))</f>
        <v/>
      </c>
      <c r="E3283" s="146" t="str">
        <f>IF(A3283="","",IF(COUNTIF(Month_Engine!B:B,TRIM(J3283))&gt;0,"OK","Missing"))</f>
        <v/>
      </c>
      <c r="F3283" s="146" t="str">
        <f t="shared" si="313"/>
        <v/>
      </c>
      <c r="G3283" s="146" t="str">
        <f t="shared" si="314"/>
        <v/>
      </c>
      <c r="H3283" s="150" t="str">
        <f t="shared" si="309"/>
        <v/>
      </c>
      <c r="I3283" s="432"/>
      <c r="S3283" s="146" t="str">
        <f t="shared" si="310"/>
        <v/>
      </c>
    </row>
    <row r="3284" spans="1:19" x14ac:dyDescent="0.45">
      <c r="A3284" s="144" t="str">
        <f t="shared" si="311"/>
        <v/>
      </c>
      <c r="B3284" s="143" t="str">
        <f t="shared" si="312"/>
        <v/>
      </c>
      <c r="C3284" s="143" t="str">
        <f>IF(A3284="","",IF(COUNTIF($B$2:B3283,B3284)&gt;0,"⚠ DUPLICATE","OK"))</f>
        <v/>
      </c>
      <c r="D3284" s="146" t="str">
        <f>IF($A3284="","",IF(ISNA(_xlfn.XLOOKUP(TRIM($A3284),MASTER_Workers!$B$2:$B$474,MASTER_Workers!$B$2:$B$474)),"Master Missing","OK"))</f>
        <v/>
      </c>
      <c r="E3284" s="146" t="str">
        <f>IF(A3284="","",IF(COUNTIF(Month_Engine!B:B,TRIM(J3284))&gt;0,"OK","Missing"))</f>
        <v/>
      </c>
      <c r="F3284" s="146" t="str">
        <f t="shared" si="313"/>
        <v/>
      </c>
      <c r="G3284" s="146" t="str">
        <f t="shared" si="314"/>
        <v/>
      </c>
      <c r="H3284" s="150" t="str">
        <f t="shared" si="309"/>
        <v/>
      </c>
      <c r="I3284" s="432"/>
      <c r="S3284" s="146" t="str">
        <f t="shared" si="310"/>
        <v/>
      </c>
    </row>
    <row r="3285" spans="1:19" x14ac:dyDescent="0.45">
      <c r="A3285" s="144" t="str">
        <f t="shared" si="311"/>
        <v/>
      </c>
      <c r="B3285" s="143" t="str">
        <f t="shared" si="312"/>
        <v/>
      </c>
      <c r="C3285" s="143" t="str">
        <f>IF(A3285="","",IF(COUNTIF($B$2:B3284,B3285)&gt;0,"⚠ DUPLICATE","OK"))</f>
        <v/>
      </c>
      <c r="D3285" s="146" t="str">
        <f>IF($A3285="","",IF(ISNA(_xlfn.XLOOKUP(TRIM($A3285),MASTER_Workers!$B$2:$B$474,MASTER_Workers!$B$2:$B$474)),"Master Missing","OK"))</f>
        <v/>
      </c>
      <c r="E3285" s="146" t="str">
        <f>IF(A3285="","",IF(COUNTIF(Month_Engine!B:B,TRIM(J3285))&gt;0,"OK","Missing"))</f>
        <v/>
      </c>
      <c r="F3285" s="146" t="str">
        <f t="shared" si="313"/>
        <v/>
      </c>
      <c r="G3285" s="146" t="str">
        <f t="shared" si="314"/>
        <v/>
      </c>
      <c r="H3285" s="150" t="str">
        <f t="shared" si="309"/>
        <v/>
      </c>
      <c r="I3285" s="432"/>
      <c r="S3285" s="146" t="str">
        <f t="shared" si="310"/>
        <v/>
      </c>
    </row>
    <row r="3286" spans="1:19" x14ac:dyDescent="0.45">
      <c r="A3286" s="144" t="str">
        <f t="shared" si="311"/>
        <v/>
      </c>
      <c r="B3286" s="143" t="str">
        <f t="shared" si="312"/>
        <v/>
      </c>
      <c r="C3286" s="143" t="str">
        <f>IF(A3286="","",IF(COUNTIF($B$2:B3285,B3286)&gt;0,"⚠ DUPLICATE","OK"))</f>
        <v/>
      </c>
      <c r="D3286" s="146" t="str">
        <f>IF($A3286="","",IF(ISNA(_xlfn.XLOOKUP(TRIM($A3286),MASTER_Workers!$B$2:$B$474,MASTER_Workers!$B$2:$B$474)),"Master Missing","OK"))</f>
        <v/>
      </c>
      <c r="E3286" s="146" t="str">
        <f>IF(A3286="","",IF(COUNTIF(Month_Engine!B:B,TRIM(J3286))&gt;0,"OK","Missing"))</f>
        <v/>
      </c>
      <c r="F3286" s="146" t="str">
        <f t="shared" si="313"/>
        <v/>
      </c>
      <c r="G3286" s="146" t="str">
        <f t="shared" si="314"/>
        <v/>
      </c>
      <c r="H3286" s="150" t="str">
        <f t="shared" si="309"/>
        <v/>
      </c>
      <c r="I3286" s="432"/>
      <c r="S3286" s="146" t="str">
        <f t="shared" si="310"/>
        <v/>
      </c>
    </row>
    <row r="3287" spans="1:19" x14ac:dyDescent="0.45">
      <c r="A3287" s="144" t="str">
        <f t="shared" si="311"/>
        <v/>
      </c>
      <c r="B3287" s="143" t="str">
        <f t="shared" si="312"/>
        <v/>
      </c>
      <c r="C3287" s="143" t="str">
        <f>IF(A3287="","",IF(COUNTIF($B$2:B3286,B3287)&gt;0,"⚠ DUPLICATE","OK"))</f>
        <v/>
      </c>
      <c r="D3287" s="146" t="str">
        <f>IF($A3287="","",IF(ISNA(_xlfn.XLOOKUP(TRIM($A3287),MASTER_Workers!$B$2:$B$474,MASTER_Workers!$B$2:$B$474)),"Master Missing","OK"))</f>
        <v/>
      </c>
      <c r="E3287" s="146" t="str">
        <f>IF(A3287="","",IF(COUNTIF(Month_Engine!B:B,TRIM(J3287))&gt;0,"OK","Missing"))</f>
        <v/>
      </c>
      <c r="F3287" s="146" t="str">
        <f t="shared" si="313"/>
        <v/>
      </c>
      <c r="G3287" s="146" t="str">
        <f t="shared" si="314"/>
        <v/>
      </c>
      <c r="H3287" s="150" t="str">
        <f t="shared" si="309"/>
        <v/>
      </c>
      <c r="I3287" s="432"/>
      <c r="S3287" s="146" t="str">
        <f t="shared" si="310"/>
        <v/>
      </c>
    </row>
    <row r="3288" spans="1:19" x14ac:dyDescent="0.45">
      <c r="A3288" s="144" t="str">
        <f t="shared" si="311"/>
        <v/>
      </c>
      <c r="B3288" s="143" t="str">
        <f t="shared" si="312"/>
        <v/>
      </c>
      <c r="C3288" s="143" t="str">
        <f>IF(A3288="","",IF(COUNTIF($B$2:B3287,B3288)&gt;0,"⚠ DUPLICATE","OK"))</f>
        <v/>
      </c>
      <c r="D3288" s="146" t="str">
        <f>IF($A3288="","",IF(ISNA(_xlfn.XLOOKUP(TRIM($A3288),MASTER_Workers!$B$2:$B$474,MASTER_Workers!$B$2:$B$474)),"Master Missing","OK"))</f>
        <v/>
      </c>
      <c r="E3288" s="146" t="str">
        <f>IF(A3288="","",IF(COUNTIF(Month_Engine!B:B,TRIM(J3288))&gt;0,"OK","Missing"))</f>
        <v/>
      </c>
      <c r="F3288" s="146" t="str">
        <f t="shared" si="313"/>
        <v/>
      </c>
      <c r="G3288" s="146" t="str">
        <f t="shared" si="314"/>
        <v/>
      </c>
      <c r="H3288" s="150" t="str">
        <f t="shared" si="309"/>
        <v/>
      </c>
      <c r="I3288" s="432"/>
      <c r="S3288" s="146" t="str">
        <f t="shared" si="310"/>
        <v/>
      </c>
    </row>
    <row r="3289" spans="1:19" x14ac:dyDescent="0.45">
      <c r="A3289" s="144" t="str">
        <f t="shared" si="311"/>
        <v/>
      </c>
      <c r="B3289" s="143" t="str">
        <f t="shared" si="312"/>
        <v/>
      </c>
      <c r="C3289" s="143" t="str">
        <f>IF(A3289="","",IF(COUNTIF($B$2:B3288,B3289)&gt;0,"⚠ DUPLICATE","OK"))</f>
        <v/>
      </c>
      <c r="D3289" s="146" t="str">
        <f>IF($A3289="","",IF(ISNA(_xlfn.XLOOKUP(TRIM($A3289),MASTER_Workers!$B$2:$B$474,MASTER_Workers!$B$2:$B$474)),"Master Missing","OK"))</f>
        <v/>
      </c>
      <c r="E3289" s="146" t="str">
        <f>IF(A3289="","",IF(COUNTIF(Month_Engine!B:B,TRIM(J3289))&gt;0,"OK","Missing"))</f>
        <v/>
      </c>
      <c r="F3289" s="146" t="str">
        <f t="shared" si="313"/>
        <v/>
      </c>
      <c r="G3289" s="146" t="str">
        <f t="shared" si="314"/>
        <v/>
      </c>
      <c r="H3289" s="150" t="str">
        <f t="shared" si="309"/>
        <v/>
      </c>
      <c r="I3289" s="432"/>
      <c r="S3289" s="146" t="str">
        <f t="shared" si="310"/>
        <v/>
      </c>
    </row>
    <row r="3290" spans="1:19" x14ac:dyDescent="0.45">
      <c r="A3290" s="144" t="str">
        <f t="shared" si="311"/>
        <v/>
      </c>
      <c r="B3290" s="143" t="str">
        <f t="shared" si="312"/>
        <v/>
      </c>
      <c r="C3290" s="143" t="str">
        <f>IF(A3290="","",IF(COUNTIF($B$2:B3289,B3290)&gt;0,"⚠ DUPLICATE","OK"))</f>
        <v/>
      </c>
      <c r="D3290" s="146" t="str">
        <f>IF($A3290="","",IF(ISNA(_xlfn.XLOOKUP(TRIM($A3290),MASTER_Workers!$B$2:$B$474,MASTER_Workers!$B$2:$B$474)),"Master Missing","OK"))</f>
        <v/>
      </c>
      <c r="E3290" s="146" t="str">
        <f>IF(A3290="","",IF(COUNTIF(Month_Engine!B:B,TRIM(J3290))&gt;0,"OK","Missing"))</f>
        <v/>
      </c>
      <c r="F3290" s="146" t="str">
        <f t="shared" si="313"/>
        <v/>
      </c>
      <c r="G3290" s="146" t="str">
        <f t="shared" si="314"/>
        <v/>
      </c>
      <c r="H3290" s="150" t="str">
        <f t="shared" si="309"/>
        <v/>
      </c>
      <c r="I3290" s="432"/>
      <c r="S3290" s="146" t="str">
        <f t="shared" si="310"/>
        <v/>
      </c>
    </row>
    <row r="3291" spans="1:19" x14ac:dyDescent="0.45">
      <c r="A3291" s="144" t="str">
        <f t="shared" si="311"/>
        <v/>
      </c>
      <c r="B3291" s="143" t="str">
        <f t="shared" si="312"/>
        <v/>
      </c>
      <c r="C3291" s="143" t="str">
        <f>IF(A3291="","",IF(COUNTIF($B$2:B3290,B3291)&gt;0,"⚠ DUPLICATE","OK"))</f>
        <v/>
      </c>
      <c r="D3291" s="146" t="str">
        <f>IF($A3291="","",IF(ISNA(_xlfn.XLOOKUP(TRIM($A3291),MASTER_Workers!$B$2:$B$474,MASTER_Workers!$B$2:$B$474)),"Master Missing","OK"))</f>
        <v/>
      </c>
      <c r="E3291" s="146" t="str">
        <f>IF(A3291="","",IF(COUNTIF(Month_Engine!B:B,TRIM(J3291))&gt;0,"OK","Missing"))</f>
        <v/>
      </c>
      <c r="F3291" s="146" t="str">
        <f t="shared" si="313"/>
        <v/>
      </c>
      <c r="G3291" s="146" t="str">
        <f t="shared" si="314"/>
        <v/>
      </c>
      <c r="H3291" s="150" t="str">
        <f t="shared" si="309"/>
        <v/>
      </c>
      <c r="I3291" s="432"/>
      <c r="S3291" s="146" t="str">
        <f t="shared" si="310"/>
        <v/>
      </c>
    </row>
    <row r="3292" spans="1:19" x14ac:dyDescent="0.45">
      <c r="A3292" s="144" t="str">
        <f t="shared" si="311"/>
        <v/>
      </c>
      <c r="B3292" s="143" t="str">
        <f t="shared" si="312"/>
        <v/>
      </c>
      <c r="C3292" s="143" t="str">
        <f>IF(A3292="","",IF(COUNTIF($B$2:B3291,B3292)&gt;0,"⚠ DUPLICATE","OK"))</f>
        <v/>
      </c>
      <c r="D3292" s="146" t="str">
        <f>IF($A3292="","",IF(ISNA(_xlfn.XLOOKUP(TRIM($A3292),MASTER_Workers!$B$2:$B$474,MASTER_Workers!$B$2:$B$474)),"Master Missing","OK"))</f>
        <v/>
      </c>
      <c r="E3292" s="146" t="str">
        <f>IF(A3292="","",IF(COUNTIF(Month_Engine!B:B,TRIM(J3292))&gt;0,"OK","Missing"))</f>
        <v/>
      </c>
      <c r="F3292" s="146" t="str">
        <f t="shared" si="313"/>
        <v/>
      </c>
      <c r="G3292" s="146" t="str">
        <f t="shared" si="314"/>
        <v/>
      </c>
      <c r="H3292" s="150" t="str">
        <f t="shared" si="309"/>
        <v/>
      </c>
      <c r="I3292" s="432"/>
      <c r="S3292" s="146" t="str">
        <f t="shared" si="310"/>
        <v/>
      </c>
    </row>
    <row r="3293" spans="1:19" x14ac:dyDescent="0.45">
      <c r="A3293" s="144" t="str">
        <f t="shared" si="311"/>
        <v/>
      </c>
      <c r="B3293" s="143" t="str">
        <f t="shared" si="312"/>
        <v/>
      </c>
      <c r="C3293" s="143" t="str">
        <f>IF(A3293="","",IF(COUNTIF($B$2:B3292,B3293)&gt;0,"⚠ DUPLICATE","OK"))</f>
        <v/>
      </c>
      <c r="D3293" s="146" t="str">
        <f>IF($A3293="","",IF(ISNA(_xlfn.XLOOKUP(TRIM($A3293),MASTER_Workers!$B$2:$B$474,MASTER_Workers!$B$2:$B$474)),"Master Missing","OK"))</f>
        <v/>
      </c>
      <c r="E3293" s="146" t="str">
        <f>IF(A3293="","",IF(COUNTIF(Month_Engine!B:B,TRIM(J3293))&gt;0,"OK","Missing"))</f>
        <v/>
      </c>
      <c r="F3293" s="146" t="str">
        <f t="shared" si="313"/>
        <v/>
      </c>
      <c r="G3293" s="146" t="str">
        <f t="shared" si="314"/>
        <v/>
      </c>
      <c r="H3293" s="150" t="str">
        <f t="shared" si="309"/>
        <v/>
      </c>
      <c r="I3293" s="432"/>
      <c r="S3293" s="146" t="str">
        <f t="shared" si="310"/>
        <v/>
      </c>
    </row>
    <row r="3294" spans="1:19" x14ac:dyDescent="0.45">
      <c r="A3294" s="144" t="str">
        <f t="shared" si="311"/>
        <v/>
      </c>
      <c r="B3294" s="143" t="str">
        <f t="shared" si="312"/>
        <v/>
      </c>
      <c r="C3294" s="143" t="str">
        <f>IF(A3294="","",IF(COUNTIF($B$2:B3293,B3294)&gt;0,"⚠ DUPLICATE","OK"))</f>
        <v/>
      </c>
      <c r="D3294" s="146" t="str">
        <f>IF($A3294="","",IF(ISNA(_xlfn.XLOOKUP(TRIM($A3294),MASTER_Workers!$B$2:$B$474,MASTER_Workers!$B$2:$B$474)),"Master Missing","OK"))</f>
        <v/>
      </c>
      <c r="E3294" s="146" t="str">
        <f>IF(A3294="","",IF(COUNTIF(Month_Engine!B:B,TRIM(J3294))&gt;0,"OK","Missing"))</f>
        <v/>
      </c>
      <c r="F3294" s="146" t="str">
        <f t="shared" si="313"/>
        <v/>
      </c>
      <c r="G3294" s="146" t="str">
        <f t="shared" si="314"/>
        <v/>
      </c>
      <c r="H3294" s="150" t="str">
        <f t="shared" si="309"/>
        <v/>
      </c>
      <c r="I3294" s="432"/>
      <c r="S3294" s="146" t="str">
        <f t="shared" si="310"/>
        <v/>
      </c>
    </row>
    <row r="3295" spans="1:19" x14ac:dyDescent="0.45">
      <c r="A3295" s="144" t="str">
        <f t="shared" si="311"/>
        <v/>
      </c>
      <c r="B3295" s="143" t="str">
        <f t="shared" si="312"/>
        <v/>
      </c>
      <c r="C3295" s="143" t="str">
        <f>IF(A3295="","",IF(COUNTIF($B$2:B3294,B3295)&gt;0,"⚠ DUPLICATE","OK"))</f>
        <v/>
      </c>
      <c r="D3295" s="146" t="str">
        <f>IF($A3295="","",IF(ISNA(_xlfn.XLOOKUP(TRIM($A3295),MASTER_Workers!$B$2:$B$474,MASTER_Workers!$B$2:$B$474)),"Master Missing","OK"))</f>
        <v/>
      </c>
      <c r="E3295" s="146" t="str">
        <f>IF(A3295="","",IF(COUNTIF(Month_Engine!B:B,TRIM(J3295))&gt;0,"OK","Missing"))</f>
        <v/>
      </c>
      <c r="F3295" s="146" t="str">
        <f t="shared" si="313"/>
        <v/>
      </c>
      <c r="G3295" s="146" t="str">
        <f t="shared" si="314"/>
        <v/>
      </c>
      <c r="H3295" s="150" t="str">
        <f t="shared" si="309"/>
        <v/>
      </c>
      <c r="I3295" s="432"/>
      <c r="S3295" s="146" t="str">
        <f t="shared" si="310"/>
        <v/>
      </c>
    </row>
    <row r="3296" spans="1:19" x14ac:dyDescent="0.45">
      <c r="A3296" s="144" t="str">
        <f t="shared" si="311"/>
        <v/>
      </c>
      <c r="B3296" s="143" t="str">
        <f t="shared" si="312"/>
        <v/>
      </c>
      <c r="C3296" s="143" t="str">
        <f>IF(A3296="","",IF(COUNTIF($B$2:B3295,B3296)&gt;0,"⚠ DUPLICATE","OK"))</f>
        <v/>
      </c>
      <c r="D3296" s="146" t="str">
        <f>IF($A3296="","",IF(ISNA(_xlfn.XLOOKUP(TRIM($A3296),MASTER_Workers!$B$2:$B$474,MASTER_Workers!$B$2:$B$474)),"Master Missing","OK"))</f>
        <v/>
      </c>
      <c r="E3296" s="146" t="str">
        <f>IF(A3296="","",IF(COUNTIF(Month_Engine!B:B,TRIM(J3296))&gt;0,"OK","Missing"))</f>
        <v/>
      </c>
      <c r="F3296" s="146" t="str">
        <f t="shared" si="313"/>
        <v/>
      </c>
      <c r="G3296" s="146" t="str">
        <f t="shared" si="314"/>
        <v/>
      </c>
      <c r="H3296" s="150" t="str">
        <f t="shared" si="309"/>
        <v/>
      </c>
      <c r="I3296" s="432"/>
      <c r="S3296" s="146" t="str">
        <f t="shared" si="310"/>
        <v/>
      </c>
    </row>
    <row r="3297" spans="1:19" x14ac:dyDescent="0.45">
      <c r="A3297" s="144" t="str">
        <f t="shared" si="311"/>
        <v/>
      </c>
      <c r="B3297" s="143" t="str">
        <f t="shared" si="312"/>
        <v/>
      </c>
      <c r="C3297" s="143" t="str">
        <f>IF(A3297="","",IF(COUNTIF($B$2:B3296,B3297)&gt;0,"⚠ DUPLICATE","OK"))</f>
        <v/>
      </c>
      <c r="D3297" s="146" t="str">
        <f>IF($A3297="","",IF(ISNA(_xlfn.XLOOKUP(TRIM($A3297),MASTER_Workers!$B$2:$B$474,MASTER_Workers!$B$2:$B$474)),"Master Missing","OK"))</f>
        <v/>
      </c>
      <c r="E3297" s="146" t="str">
        <f>IF(A3297="","",IF(COUNTIF(Month_Engine!B:B,TRIM(J3297))&gt;0,"OK","Missing"))</f>
        <v/>
      </c>
      <c r="F3297" s="146" t="str">
        <f t="shared" si="313"/>
        <v/>
      </c>
      <c r="G3297" s="146" t="str">
        <f t="shared" si="314"/>
        <v/>
      </c>
      <c r="H3297" s="150" t="str">
        <f t="shared" si="309"/>
        <v/>
      </c>
      <c r="I3297" s="432"/>
      <c r="S3297" s="146" t="str">
        <f t="shared" si="310"/>
        <v/>
      </c>
    </row>
    <row r="3298" spans="1:19" x14ac:dyDescent="0.45">
      <c r="A3298" s="144" t="str">
        <f t="shared" si="311"/>
        <v/>
      </c>
      <c r="B3298" s="143" t="str">
        <f t="shared" si="312"/>
        <v/>
      </c>
      <c r="C3298" s="143" t="str">
        <f>IF(A3298="","",IF(COUNTIF($B$2:B3297,B3298)&gt;0,"⚠ DUPLICATE","OK"))</f>
        <v/>
      </c>
      <c r="D3298" s="146" t="str">
        <f>IF($A3298="","",IF(ISNA(_xlfn.XLOOKUP(TRIM($A3298),MASTER_Workers!$B$2:$B$474,MASTER_Workers!$B$2:$B$474)),"Master Missing","OK"))</f>
        <v/>
      </c>
      <c r="E3298" s="146" t="str">
        <f>IF(A3298="","",IF(COUNTIF(Month_Engine!B:B,TRIM(J3298))&gt;0,"OK","Missing"))</f>
        <v/>
      </c>
      <c r="F3298" s="146" t="str">
        <f t="shared" si="313"/>
        <v/>
      </c>
      <c r="G3298" s="146" t="str">
        <f t="shared" si="314"/>
        <v/>
      </c>
      <c r="H3298" s="150" t="str">
        <f t="shared" si="309"/>
        <v/>
      </c>
      <c r="I3298" s="432"/>
      <c r="S3298" s="146" t="str">
        <f t="shared" si="310"/>
        <v/>
      </c>
    </row>
    <row r="3299" spans="1:19" x14ac:dyDescent="0.45">
      <c r="A3299" s="144" t="str">
        <f t="shared" si="311"/>
        <v/>
      </c>
      <c r="B3299" s="143" t="str">
        <f t="shared" si="312"/>
        <v/>
      </c>
      <c r="C3299" s="143" t="str">
        <f>IF(A3299="","",IF(COUNTIF($B$2:B3298,B3299)&gt;0,"⚠ DUPLICATE","OK"))</f>
        <v/>
      </c>
      <c r="D3299" s="146" t="str">
        <f>IF($A3299="","",IF(ISNA(_xlfn.XLOOKUP(TRIM($A3299),MASTER_Workers!$B$2:$B$474,MASTER_Workers!$B$2:$B$474)),"Master Missing","OK"))</f>
        <v/>
      </c>
      <c r="E3299" s="146" t="str">
        <f>IF(A3299="","",IF(COUNTIF(Month_Engine!B:B,TRIM(J3299))&gt;0,"OK","Missing"))</f>
        <v/>
      </c>
      <c r="F3299" s="146" t="str">
        <f t="shared" si="313"/>
        <v/>
      </c>
      <c r="G3299" s="146" t="str">
        <f t="shared" si="314"/>
        <v/>
      </c>
      <c r="H3299" s="150" t="str">
        <f t="shared" si="309"/>
        <v/>
      </c>
      <c r="I3299" s="432"/>
      <c r="S3299" s="146" t="str">
        <f t="shared" si="310"/>
        <v/>
      </c>
    </row>
    <row r="3300" spans="1:19" x14ac:dyDescent="0.45">
      <c r="A3300" s="144" t="str">
        <f t="shared" si="311"/>
        <v/>
      </c>
      <c r="B3300" s="143" t="str">
        <f t="shared" si="312"/>
        <v/>
      </c>
      <c r="C3300" s="143" t="str">
        <f>IF(A3300="","",IF(COUNTIF($B$2:B3299,B3300)&gt;0,"⚠ DUPLICATE","OK"))</f>
        <v/>
      </c>
      <c r="D3300" s="146" t="str">
        <f>IF($A3300="","",IF(ISNA(_xlfn.XLOOKUP(TRIM($A3300),MASTER_Workers!$B$2:$B$474,MASTER_Workers!$B$2:$B$474)),"Master Missing","OK"))</f>
        <v/>
      </c>
      <c r="E3300" s="146" t="str">
        <f>IF(A3300="","",IF(COUNTIF(Month_Engine!B:B,TRIM(J3300))&gt;0,"OK","Missing"))</f>
        <v/>
      </c>
      <c r="F3300" s="146" t="str">
        <f t="shared" si="313"/>
        <v/>
      </c>
      <c r="G3300" s="146" t="str">
        <f t="shared" si="314"/>
        <v/>
      </c>
      <c r="H3300" s="150" t="str">
        <f t="shared" si="309"/>
        <v/>
      </c>
      <c r="I3300" s="432"/>
      <c r="S3300" s="146" t="str">
        <f t="shared" si="310"/>
        <v/>
      </c>
    </row>
    <row r="3301" spans="1:19" x14ac:dyDescent="0.45">
      <c r="A3301" s="144" t="str">
        <f t="shared" si="311"/>
        <v/>
      </c>
      <c r="B3301" s="143" t="str">
        <f t="shared" si="312"/>
        <v/>
      </c>
      <c r="C3301" s="143" t="str">
        <f>IF(A3301="","",IF(COUNTIF($B$2:B3300,B3301)&gt;0,"⚠ DUPLICATE","OK"))</f>
        <v/>
      </c>
      <c r="D3301" s="146" t="str">
        <f>IF($A3301="","",IF(ISNA(_xlfn.XLOOKUP(TRIM($A3301),MASTER_Workers!$B$2:$B$474,MASTER_Workers!$B$2:$B$474)),"Master Missing","OK"))</f>
        <v/>
      </c>
      <c r="E3301" s="146" t="str">
        <f>IF(A3301="","",IF(COUNTIF(Month_Engine!B:B,TRIM(J3301))&gt;0,"OK","Missing"))</f>
        <v/>
      </c>
      <c r="F3301" s="146" t="str">
        <f t="shared" si="313"/>
        <v/>
      </c>
      <c r="G3301" s="146" t="str">
        <f t="shared" si="314"/>
        <v/>
      </c>
      <c r="H3301" s="150" t="str">
        <f t="shared" si="309"/>
        <v/>
      </c>
      <c r="I3301" s="432"/>
      <c r="S3301" s="146" t="str">
        <f t="shared" si="310"/>
        <v/>
      </c>
    </row>
    <row r="3302" spans="1:19" x14ac:dyDescent="0.45">
      <c r="A3302" s="144" t="str">
        <f t="shared" si="311"/>
        <v/>
      </c>
      <c r="B3302" s="143" t="str">
        <f t="shared" si="312"/>
        <v/>
      </c>
      <c r="C3302" s="143" t="str">
        <f>IF(A3302="","",IF(COUNTIF($B$2:B3301,B3302)&gt;0,"⚠ DUPLICATE","OK"))</f>
        <v/>
      </c>
      <c r="D3302" s="146" t="str">
        <f>IF($A3302="","",IF(ISNA(_xlfn.XLOOKUP(TRIM($A3302),MASTER_Workers!$B$2:$B$474,MASTER_Workers!$B$2:$B$474)),"Master Missing","OK"))</f>
        <v/>
      </c>
      <c r="E3302" s="146" t="str">
        <f>IF(A3302="","",IF(COUNTIF(Month_Engine!B:B,TRIM(J3302))&gt;0,"OK","Missing"))</f>
        <v/>
      </c>
      <c r="F3302" s="146" t="str">
        <f t="shared" si="313"/>
        <v/>
      </c>
      <c r="G3302" s="146" t="str">
        <f t="shared" si="314"/>
        <v/>
      </c>
      <c r="H3302" s="150" t="str">
        <f t="shared" si="309"/>
        <v/>
      </c>
      <c r="I3302" s="432"/>
      <c r="S3302" s="146" t="str">
        <f t="shared" si="310"/>
        <v/>
      </c>
    </row>
    <row r="3303" spans="1:19" x14ac:dyDescent="0.45">
      <c r="A3303" s="144" t="str">
        <f t="shared" si="311"/>
        <v/>
      </c>
      <c r="B3303" s="143" t="str">
        <f t="shared" si="312"/>
        <v/>
      </c>
      <c r="C3303" s="143" t="str">
        <f>IF(A3303="","",IF(COUNTIF($B$2:B3302,B3303)&gt;0,"⚠ DUPLICATE","OK"))</f>
        <v/>
      </c>
      <c r="D3303" s="146" t="str">
        <f>IF($A3303="","",IF(ISNA(_xlfn.XLOOKUP(TRIM($A3303),MASTER_Workers!$B$2:$B$474,MASTER_Workers!$B$2:$B$474)),"Master Missing","OK"))</f>
        <v/>
      </c>
      <c r="E3303" s="146" t="str">
        <f>IF(A3303="","",IF(COUNTIF(Month_Engine!B:B,TRIM(J3303))&gt;0,"OK","Missing"))</f>
        <v/>
      </c>
      <c r="F3303" s="146" t="str">
        <f t="shared" si="313"/>
        <v/>
      </c>
      <c r="G3303" s="146" t="str">
        <f t="shared" si="314"/>
        <v/>
      </c>
      <c r="H3303" s="150" t="str">
        <f t="shared" si="309"/>
        <v/>
      </c>
      <c r="I3303" s="432"/>
      <c r="S3303" s="146" t="str">
        <f t="shared" si="310"/>
        <v/>
      </c>
    </row>
    <row r="3304" spans="1:19" x14ac:dyDescent="0.45">
      <c r="A3304" s="144" t="str">
        <f t="shared" si="311"/>
        <v/>
      </c>
      <c r="B3304" s="143" t="str">
        <f t="shared" si="312"/>
        <v/>
      </c>
      <c r="C3304" s="143" t="str">
        <f>IF(A3304="","",IF(COUNTIF($B$2:B3303,B3304)&gt;0,"⚠ DUPLICATE","OK"))</f>
        <v/>
      </c>
      <c r="D3304" s="146" t="str">
        <f>IF($A3304="","",IF(ISNA(_xlfn.XLOOKUP(TRIM($A3304),MASTER_Workers!$B$2:$B$474,MASTER_Workers!$B$2:$B$474)),"Master Missing","OK"))</f>
        <v/>
      </c>
      <c r="E3304" s="146" t="str">
        <f>IF(A3304="","",IF(COUNTIF(Month_Engine!B:B,TRIM(J3304))&gt;0,"OK","Missing"))</f>
        <v/>
      </c>
      <c r="F3304" s="146" t="str">
        <f t="shared" si="313"/>
        <v/>
      </c>
      <c r="G3304" s="146" t="str">
        <f t="shared" si="314"/>
        <v/>
      </c>
      <c r="H3304" s="150" t="str">
        <f t="shared" si="309"/>
        <v/>
      </c>
      <c r="I3304" s="432"/>
      <c r="S3304" s="146" t="str">
        <f t="shared" si="310"/>
        <v/>
      </c>
    </row>
    <row r="3305" spans="1:19" x14ac:dyDescent="0.45">
      <c r="A3305" s="144" t="str">
        <f t="shared" si="311"/>
        <v/>
      </c>
      <c r="B3305" s="143" t="str">
        <f t="shared" si="312"/>
        <v/>
      </c>
      <c r="C3305" s="143" t="str">
        <f>IF(A3305="","",IF(COUNTIF($B$2:B3304,B3305)&gt;0,"⚠ DUPLICATE","OK"))</f>
        <v/>
      </c>
      <c r="D3305" s="146" t="str">
        <f>IF($A3305="","",IF(ISNA(_xlfn.XLOOKUP(TRIM($A3305),MASTER_Workers!$B$2:$B$474,MASTER_Workers!$B$2:$B$474)),"Master Missing","OK"))</f>
        <v/>
      </c>
      <c r="E3305" s="146" t="str">
        <f>IF(A3305="","",IF(COUNTIF(Month_Engine!B:B,TRIM(J3305))&gt;0,"OK","Missing"))</f>
        <v/>
      </c>
      <c r="F3305" s="146" t="str">
        <f t="shared" si="313"/>
        <v/>
      </c>
      <c r="G3305" s="146" t="str">
        <f t="shared" si="314"/>
        <v/>
      </c>
      <c r="H3305" s="150" t="str">
        <f t="shared" si="309"/>
        <v/>
      </c>
      <c r="I3305" s="432"/>
      <c r="S3305" s="146" t="str">
        <f t="shared" si="310"/>
        <v/>
      </c>
    </row>
    <row r="3306" spans="1:19" x14ac:dyDescent="0.45">
      <c r="A3306" s="144" t="str">
        <f t="shared" si="311"/>
        <v/>
      </c>
      <c r="B3306" s="143" t="str">
        <f t="shared" si="312"/>
        <v/>
      </c>
      <c r="C3306" s="143" t="str">
        <f>IF(A3306="","",IF(COUNTIF($B$2:B3305,B3306)&gt;0,"⚠ DUPLICATE","OK"))</f>
        <v/>
      </c>
      <c r="D3306" s="146" t="str">
        <f>IF($A3306="","",IF(ISNA(_xlfn.XLOOKUP(TRIM($A3306),MASTER_Workers!$B$2:$B$474,MASTER_Workers!$B$2:$B$474)),"Master Missing","OK"))</f>
        <v/>
      </c>
      <c r="E3306" s="146" t="str">
        <f>IF(A3306="","",IF(COUNTIF(Month_Engine!B:B,TRIM(J3306))&gt;0,"OK","Missing"))</f>
        <v/>
      </c>
      <c r="F3306" s="146" t="str">
        <f t="shared" si="313"/>
        <v/>
      </c>
      <c r="G3306" s="146" t="str">
        <f t="shared" si="314"/>
        <v/>
      </c>
      <c r="H3306" s="150" t="str">
        <f t="shared" si="309"/>
        <v/>
      </c>
      <c r="I3306" s="432"/>
      <c r="S3306" s="146" t="str">
        <f t="shared" si="310"/>
        <v/>
      </c>
    </row>
    <row r="3307" spans="1:19" x14ac:dyDescent="0.45">
      <c r="A3307" s="144" t="str">
        <f t="shared" si="311"/>
        <v/>
      </c>
      <c r="B3307" s="143" t="str">
        <f t="shared" si="312"/>
        <v/>
      </c>
      <c r="C3307" s="143" t="str">
        <f>IF(A3307="","",IF(COUNTIF($B$2:B3306,B3307)&gt;0,"⚠ DUPLICATE","OK"))</f>
        <v/>
      </c>
      <c r="D3307" s="146" t="str">
        <f>IF($A3307="","",IF(ISNA(_xlfn.XLOOKUP(TRIM($A3307),MASTER_Workers!$B$2:$B$474,MASTER_Workers!$B$2:$B$474)),"Master Missing","OK"))</f>
        <v/>
      </c>
      <c r="E3307" s="146" t="str">
        <f>IF(A3307="","",IF(COUNTIF(Month_Engine!B:B,TRIM(J3307))&gt;0,"OK","Missing"))</f>
        <v/>
      </c>
      <c r="F3307" s="146" t="str">
        <f t="shared" si="313"/>
        <v/>
      </c>
      <c r="G3307" s="146" t="str">
        <f t="shared" si="314"/>
        <v/>
      </c>
      <c r="H3307" s="150" t="str">
        <f t="shared" si="309"/>
        <v/>
      </c>
      <c r="I3307" s="432"/>
      <c r="S3307" s="146" t="str">
        <f t="shared" si="310"/>
        <v/>
      </c>
    </row>
    <row r="3308" spans="1:19" x14ac:dyDescent="0.45">
      <c r="A3308" s="144" t="str">
        <f t="shared" si="311"/>
        <v/>
      </c>
      <c r="B3308" s="143" t="str">
        <f t="shared" si="312"/>
        <v/>
      </c>
      <c r="C3308" s="143" t="str">
        <f>IF(A3308="","",IF(COUNTIF($B$2:B3307,B3308)&gt;0,"⚠ DUPLICATE","OK"))</f>
        <v/>
      </c>
      <c r="D3308" s="146" t="str">
        <f>IF($A3308="","",IF(ISNA(_xlfn.XLOOKUP(TRIM($A3308),MASTER_Workers!$B$2:$B$474,MASTER_Workers!$B$2:$B$474)),"Master Missing","OK"))</f>
        <v/>
      </c>
      <c r="E3308" s="146" t="str">
        <f>IF(A3308="","",IF(COUNTIF(Month_Engine!B:B,TRIM(J3308))&gt;0,"OK","Missing"))</f>
        <v/>
      </c>
      <c r="F3308" s="146" t="str">
        <f t="shared" si="313"/>
        <v/>
      </c>
      <c r="G3308" s="146" t="str">
        <f t="shared" si="314"/>
        <v/>
      </c>
      <c r="H3308" s="150" t="str">
        <f t="shared" si="309"/>
        <v/>
      </c>
      <c r="I3308" s="432"/>
      <c r="S3308" s="146" t="str">
        <f t="shared" si="310"/>
        <v/>
      </c>
    </row>
    <row r="3309" spans="1:19" x14ac:dyDescent="0.45">
      <c r="A3309" s="144" t="str">
        <f t="shared" si="311"/>
        <v/>
      </c>
      <c r="B3309" s="143" t="str">
        <f t="shared" si="312"/>
        <v/>
      </c>
      <c r="C3309" s="143" t="str">
        <f>IF(A3309="","",IF(COUNTIF($B$2:B3308,B3309)&gt;0,"⚠ DUPLICATE","OK"))</f>
        <v/>
      </c>
      <c r="D3309" s="146" t="str">
        <f>IF($A3309="","",IF(ISNA(_xlfn.XLOOKUP(TRIM($A3309),MASTER_Workers!$B$2:$B$474,MASTER_Workers!$B$2:$B$474)),"Master Missing","OK"))</f>
        <v/>
      </c>
      <c r="E3309" s="146" t="str">
        <f>IF(A3309="","",IF(COUNTIF(Month_Engine!B:B,TRIM(J3309))&gt;0,"OK","Missing"))</f>
        <v/>
      </c>
      <c r="F3309" s="146" t="str">
        <f t="shared" si="313"/>
        <v/>
      </c>
      <c r="G3309" s="146" t="str">
        <f t="shared" si="314"/>
        <v/>
      </c>
      <c r="H3309" s="150" t="str">
        <f t="shared" si="309"/>
        <v/>
      </c>
      <c r="I3309" s="432"/>
      <c r="S3309" s="146" t="str">
        <f t="shared" si="310"/>
        <v/>
      </c>
    </row>
    <row r="3310" spans="1:19" x14ac:dyDescent="0.45">
      <c r="A3310" s="144" t="str">
        <f t="shared" si="311"/>
        <v/>
      </c>
      <c r="B3310" s="143" t="str">
        <f t="shared" si="312"/>
        <v/>
      </c>
      <c r="C3310" s="143" t="str">
        <f>IF(A3310="","",IF(COUNTIF($B$2:B3309,B3310)&gt;0,"⚠ DUPLICATE","OK"))</f>
        <v/>
      </c>
      <c r="D3310" s="146" t="str">
        <f>IF($A3310="","",IF(ISNA(_xlfn.XLOOKUP(TRIM($A3310),MASTER_Workers!$B$2:$B$474,MASTER_Workers!$B$2:$B$474)),"Master Missing","OK"))</f>
        <v/>
      </c>
      <c r="E3310" s="146" t="str">
        <f>IF(A3310="","",IF(COUNTIF(Month_Engine!B:B,TRIM(J3310))&gt;0,"OK","Missing"))</f>
        <v/>
      </c>
      <c r="F3310" s="146" t="str">
        <f t="shared" si="313"/>
        <v/>
      </c>
      <c r="G3310" s="146" t="str">
        <f t="shared" si="314"/>
        <v/>
      </c>
      <c r="H3310" s="150" t="str">
        <f t="shared" si="309"/>
        <v/>
      </c>
      <c r="I3310" s="432"/>
      <c r="S3310" s="146" t="str">
        <f t="shared" si="310"/>
        <v/>
      </c>
    </row>
    <row r="3311" spans="1:19" x14ac:dyDescent="0.45">
      <c r="A3311" s="144" t="str">
        <f t="shared" si="311"/>
        <v/>
      </c>
      <c r="B3311" s="143" t="str">
        <f t="shared" si="312"/>
        <v/>
      </c>
      <c r="C3311" s="143" t="str">
        <f>IF(A3311="","",IF(COUNTIF($B$2:B3310,B3311)&gt;0,"⚠ DUPLICATE","OK"))</f>
        <v/>
      </c>
      <c r="D3311" s="146" t="str">
        <f>IF($A3311="","",IF(ISNA(_xlfn.XLOOKUP(TRIM($A3311),MASTER_Workers!$B$2:$B$474,MASTER_Workers!$B$2:$B$474)),"Master Missing","OK"))</f>
        <v/>
      </c>
      <c r="E3311" s="146" t="str">
        <f>IF(A3311="","",IF(COUNTIF(Month_Engine!B:B,TRIM(J3311))&gt;0,"OK","Missing"))</f>
        <v/>
      </c>
      <c r="F3311" s="146" t="str">
        <f t="shared" si="313"/>
        <v/>
      </c>
      <c r="G3311" s="146" t="str">
        <f t="shared" si="314"/>
        <v/>
      </c>
      <c r="H3311" s="150" t="str">
        <f t="shared" si="309"/>
        <v/>
      </c>
      <c r="I3311" s="432"/>
      <c r="S3311" s="146" t="str">
        <f t="shared" si="310"/>
        <v/>
      </c>
    </row>
    <row r="3312" spans="1:19" x14ac:dyDescent="0.45">
      <c r="A3312" s="144" t="str">
        <f t="shared" si="311"/>
        <v/>
      </c>
      <c r="B3312" s="143" t="str">
        <f t="shared" si="312"/>
        <v/>
      </c>
      <c r="C3312" s="143" t="str">
        <f>IF(A3312="","",IF(COUNTIF($B$2:B3311,B3312)&gt;0,"⚠ DUPLICATE","OK"))</f>
        <v/>
      </c>
      <c r="D3312" s="146" t="str">
        <f>IF($A3312="","",IF(ISNA(_xlfn.XLOOKUP(TRIM($A3312),MASTER_Workers!$B$2:$B$474,MASTER_Workers!$B$2:$B$474)),"Master Missing","OK"))</f>
        <v/>
      </c>
      <c r="E3312" s="146" t="str">
        <f>IF(A3312="","",IF(COUNTIF(Month_Engine!B:B,TRIM(J3312))&gt;0,"OK","Missing"))</f>
        <v/>
      </c>
      <c r="F3312" s="146" t="str">
        <f t="shared" si="313"/>
        <v/>
      </c>
      <c r="G3312" s="146" t="str">
        <f t="shared" si="314"/>
        <v/>
      </c>
      <c r="H3312" s="150" t="str">
        <f t="shared" si="309"/>
        <v/>
      </c>
      <c r="I3312" s="432"/>
      <c r="S3312" s="146" t="str">
        <f t="shared" si="310"/>
        <v/>
      </c>
    </row>
    <row r="3313" spans="1:19" x14ac:dyDescent="0.45">
      <c r="A3313" s="144" t="str">
        <f t="shared" si="311"/>
        <v/>
      </c>
      <c r="B3313" s="143" t="str">
        <f t="shared" si="312"/>
        <v/>
      </c>
      <c r="C3313" s="143" t="str">
        <f>IF(A3313="","",IF(COUNTIF($B$2:B3312,B3313)&gt;0,"⚠ DUPLICATE","OK"))</f>
        <v/>
      </c>
      <c r="D3313" s="146" t="str">
        <f>IF($A3313="","",IF(ISNA(_xlfn.XLOOKUP(TRIM($A3313),MASTER_Workers!$B$2:$B$474,MASTER_Workers!$B$2:$B$474)),"Master Missing","OK"))</f>
        <v/>
      </c>
      <c r="E3313" s="146" t="str">
        <f>IF(A3313="","",IF(COUNTIF(Month_Engine!B:B,TRIM(J3313))&gt;0,"OK","Missing"))</f>
        <v/>
      </c>
      <c r="F3313" s="146" t="str">
        <f t="shared" si="313"/>
        <v/>
      </c>
      <c r="G3313" s="146" t="str">
        <f t="shared" si="314"/>
        <v/>
      </c>
      <c r="H3313" s="150" t="str">
        <f t="shared" si="309"/>
        <v/>
      </c>
      <c r="I3313" s="432"/>
      <c r="S3313" s="146" t="str">
        <f t="shared" si="310"/>
        <v/>
      </c>
    </row>
    <row r="3314" spans="1:19" x14ac:dyDescent="0.45">
      <c r="A3314" s="144" t="str">
        <f t="shared" si="311"/>
        <v/>
      </c>
      <c r="B3314" s="143" t="str">
        <f t="shared" si="312"/>
        <v/>
      </c>
      <c r="C3314" s="143" t="str">
        <f>IF(A3314="","",IF(COUNTIF($B$2:B3313,B3314)&gt;0,"⚠ DUPLICATE","OK"))</f>
        <v/>
      </c>
      <c r="D3314" s="146" t="str">
        <f>IF($A3314="","",IF(ISNA(_xlfn.XLOOKUP(TRIM($A3314),MASTER_Workers!$B$2:$B$474,MASTER_Workers!$B$2:$B$474)),"Master Missing","OK"))</f>
        <v/>
      </c>
      <c r="E3314" s="146" t="str">
        <f>IF(A3314="","",IF(COUNTIF(Month_Engine!B:B,TRIM(J3314))&gt;0,"OK","Missing"))</f>
        <v/>
      </c>
      <c r="F3314" s="146" t="str">
        <f t="shared" si="313"/>
        <v/>
      </c>
      <c r="G3314" s="146" t="str">
        <f t="shared" si="314"/>
        <v/>
      </c>
      <c r="H3314" s="150" t="str">
        <f t="shared" si="309"/>
        <v/>
      </c>
      <c r="I3314" s="432"/>
      <c r="S3314" s="146" t="str">
        <f t="shared" si="310"/>
        <v/>
      </c>
    </row>
    <row r="3315" spans="1:19" x14ac:dyDescent="0.45">
      <c r="A3315" s="144" t="str">
        <f t="shared" si="311"/>
        <v/>
      </c>
      <c r="B3315" s="143" t="str">
        <f t="shared" si="312"/>
        <v/>
      </c>
      <c r="C3315" s="143" t="str">
        <f>IF(A3315="","",IF(COUNTIF($B$2:B3314,B3315)&gt;0,"⚠ DUPLICATE","OK"))</f>
        <v/>
      </c>
      <c r="D3315" s="146" t="str">
        <f>IF($A3315="","",IF(ISNA(_xlfn.XLOOKUP(TRIM($A3315),MASTER_Workers!$B$2:$B$474,MASTER_Workers!$B$2:$B$474)),"Master Missing","OK"))</f>
        <v/>
      </c>
      <c r="E3315" s="146" t="str">
        <f>IF(A3315="","",IF(COUNTIF(Month_Engine!B:B,TRIM(J3315))&gt;0,"OK","Missing"))</f>
        <v/>
      </c>
      <c r="F3315" s="146" t="str">
        <f t="shared" si="313"/>
        <v/>
      </c>
      <c r="G3315" s="146" t="str">
        <f t="shared" si="314"/>
        <v/>
      </c>
      <c r="H3315" s="150" t="str">
        <f t="shared" si="309"/>
        <v/>
      </c>
      <c r="I3315" s="432"/>
      <c r="S3315" s="146" t="str">
        <f t="shared" si="310"/>
        <v/>
      </c>
    </row>
    <row r="3316" spans="1:19" x14ac:dyDescent="0.45">
      <c r="A3316" s="144" t="str">
        <f t="shared" si="311"/>
        <v/>
      </c>
      <c r="B3316" s="143" t="str">
        <f t="shared" si="312"/>
        <v/>
      </c>
      <c r="C3316" s="143" t="str">
        <f>IF(A3316="","",IF(COUNTIF($B$2:B3315,B3316)&gt;0,"⚠ DUPLICATE","OK"))</f>
        <v/>
      </c>
      <c r="D3316" s="146" t="str">
        <f>IF($A3316="","",IF(ISNA(_xlfn.XLOOKUP(TRIM($A3316),MASTER_Workers!$B$2:$B$474,MASTER_Workers!$B$2:$B$474)),"Master Missing","OK"))</f>
        <v/>
      </c>
      <c r="E3316" s="146" t="str">
        <f>IF(A3316="","",IF(COUNTIF(Month_Engine!B:B,TRIM(J3316))&gt;0,"OK","Missing"))</f>
        <v/>
      </c>
      <c r="F3316" s="146" t="str">
        <f t="shared" si="313"/>
        <v/>
      </c>
      <c r="G3316" s="146" t="str">
        <f t="shared" si="314"/>
        <v/>
      </c>
      <c r="H3316" s="150" t="str">
        <f t="shared" si="309"/>
        <v/>
      </c>
      <c r="I3316" s="432"/>
      <c r="S3316" s="146" t="str">
        <f t="shared" si="310"/>
        <v/>
      </c>
    </row>
    <row r="3317" spans="1:19" x14ac:dyDescent="0.45">
      <c r="A3317" s="144" t="str">
        <f t="shared" si="311"/>
        <v/>
      </c>
      <c r="B3317" s="143" t="str">
        <f t="shared" si="312"/>
        <v/>
      </c>
      <c r="C3317" s="143" t="str">
        <f>IF(A3317="","",IF(COUNTIF($B$2:B3316,B3317)&gt;0,"⚠ DUPLICATE","OK"))</f>
        <v/>
      </c>
      <c r="D3317" s="146" t="str">
        <f>IF($A3317="","",IF(ISNA(_xlfn.XLOOKUP(TRIM($A3317),MASTER_Workers!$B$2:$B$474,MASTER_Workers!$B$2:$B$474)),"Master Missing","OK"))</f>
        <v/>
      </c>
      <c r="E3317" s="146" t="str">
        <f>IF(A3317="","",IF(COUNTIF(Month_Engine!B:B,TRIM(J3317))&gt;0,"OK","Missing"))</f>
        <v/>
      </c>
      <c r="F3317" s="146" t="str">
        <f t="shared" si="313"/>
        <v/>
      </c>
      <c r="G3317" s="146" t="str">
        <f t="shared" si="314"/>
        <v/>
      </c>
      <c r="H3317" s="150" t="str">
        <f t="shared" si="309"/>
        <v/>
      </c>
      <c r="I3317" s="432"/>
      <c r="S3317" s="146" t="str">
        <f t="shared" si="310"/>
        <v/>
      </c>
    </row>
    <row r="3318" spans="1:19" x14ac:dyDescent="0.45">
      <c r="A3318" s="144" t="str">
        <f t="shared" si="311"/>
        <v/>
      </c>
      <c r="B3318" s="143" t="str">
        <f t="shared" si="312"/>
        <v/>
      </c>
      <c r="C3318" s="143" t="str">
        <f>IF(A3318="","",IF(COUNTIF($B$2:B3317,B3318)&gt;0,"⚠ DUPLICATE","OK"))</f>
        <v/>
      </c>
      <c r="D3318" s="146" t="str">
        <f>IF($A3318="","",IF(ISNA(_xlfn.XLOOKUP(TRIM($A3318),MASTER_Workers!$B$2:$B$474,MASTER_Workers!$B$2:$B$474)),"Master Missing","OK"))</f>
        <v/>
      </c>
      <c r="E3318" s="146" t="str">
        <f>IF(A3318="","",IF(COUNTIF(Month_Engine!B:B,TRIM(J3318))&gt;0,"OK","Missing"))</f>
        <v/>
      </c>
      <c r="F3318" s="146" t="str">
        <f t="shared" si="313"/>
        <v/>
      </c>
      <c r="G3318" s="146" t="str">
        <f t="shared" si="314"/>
        <v/>
      </c>
      <c r="H3318" s="150" t="str">
        <f t="shared" si="309"/>
        <v/>
      </c>
      <c r="I3318" s="432"/>
      <c r="S3318" s="146" t="str">
        <f t="shared" si="310"/>
        <v/>
      </c>
    </row>
    <row r="3319" spans="1:19" x14ac:dyDescent="0.45">
      <c r="A3319" s="144" t="str">
        <f t="shared" si="311"/>
        <v/>
      </c>
      <c r="B3319" s="143" t="str">
        <f t="shared" si="312"/>
        <v/>
      </c>
      <c r="C3319" s="143" t="str">
        <f>IF(A3319="","",IF(COUNTIF($B$2:B3318,B3319)&gt;0,"⚠ DUPLICATE","OK"))</f>
        <v/>
      </c>
      <c r="D3319" s="146" t="str">
        <f>IF($A3319="","",IF(ISNA(_xlfn.XLOOKUP(TRIM($A3319),MASTER_Workers!$B$2:$B$474,MASTER_Workers!$B$2:$B$474)),"Master Missing","OK"))</f>
        <v/>
      </c>
      <c r="E3319" s="146" t="str">
        <f>IF(A3319="","",IF(COUNTIF(Month_Engine!B:B,TRIM(J3319))&gt;0,"OK","Missing"))</f>
        <v/>
      </c>
      <c r="F3319" s="146" t="str">
        <f t="shared" si="313"/>
        <v/>
      </c>
      <c r="G3319" s="146" t="str">
        <f t="shared" si="314"/>
        <v/>
      </c>
      <c r="H3319" s="150" t="str">
        <f t="shared" si="309"/>
        <v/>
      </c>
      <c r="I3319" s="432"/>
      <c r="S3319" s="146" t="str">
        <f t="shared" si="310"/>
        <v/>
      </c>
    </row>
    <row r="3320" spans="1:19" x14ac:dyDescent="0.45">
      <c r="A3320" s="144" t="str">
        <f t="shared" si="311"/>
        <v/>
      </c>
      <c r="B3320" s="143" t="str">
        <f t="shared" si="312"/>
        <v/>
      </c>
      <c r="C3320" s="143" t="str">
        <f>IF(A3320="","",IF(COUNTIF($B$2:B3319,B3320)&gt;0,"⚠ DUPLICATE","OK"))</f>
        <v/>
      </c>
      <c r="D3320" s="146" t="str">
        <f>IF($A3320="","",IF(ISNA(_xlfn.XLOOKUP(TRIM($A3320),MASTER_Workers!$B$2:$B$474,MASTER_Workers!$B$2:$B$474)),"Master Missing","OK"))</f>
        <v/>
      </c>
      <c r="E3320" s="146" t="str">
        <f>IF(A3320="","",IF(COUNTIF(Month_Engine!B:B,TRIM(J3320))&gt;0,"OK","Missing"))</f>
        <v/>
      </c>
      <c r="F3320" s="146" t="str">
        <f t="shared" si="313"/>
        <v/>
      </c>
      <c r="G3320" s="146" t="str">
        <f t="shared" si="314"/>
        <v/>
      </c>
      <c r="H3320" s="150" t="str">
        <f t="shared" si="309"/>
        <v/>
      </c>
      <c r="I3320" s="432"/>
      <c r="S3320" s="146" t="str">
        <f t="shared" si="310"/>
        <v/>
      </c>
    </row>
    <row r="3321" spans="1:19" x14ac:dyDescent="0.45">
      <c r="A3321" s="144" t="str">
        <f t="shared" si="311"/>
        <v/>
      </c>
      <c r="B3321" s="143" t="str">
        <f t="shared" si="312"/>
        <v/>
      </c>
      <c r="C3321" s="143" t="str">
        <f>IF(A3321="","",IF(COUNTIF($B$2:B3320,B3321)&gt;0,"⚠ DUPLICATE","OK"))</f>
        <v/>
      </c>
      <c r="D3321" s="146" t="str">
        <f>IF($A3321="","",IF(ISNA(_xlfn.XLOOKUP(TRIM($A3321),MASTER_Workers!$B$2:$B$474,MASTER_Workers!$B$2:$B$474)),"Master Missing","OK"))</f>
        <v/>
      </c>
      <c r="E3321" s="146" t="str">
        <f>IF(A3321="","",IF(COUNTIF(Month_Engine!B:B,TRIM(J3321))&gt;0,"OK","Missing"))</f>
        <v/>
      </c>
      <c r="F3321" s="146" t="str">
        <f t="shared" si="313"/>
        <v/>
      </c>
      <c r="G3321" s="146" t="str">
        <f t="shared" si="314"/>
        <v/>
      </c>
      <c r="H3321" s="150" t="str">
        <f t="shared" si="309"/>
        <v/>
      </c>
      <c r="I3321" s="432"/>
      <c r="S3321" s="146" t="str">
        <f t="shared" si="310"/>
        <v/>
      </c>
    </row>
    <row r="3322" spans="1:19" x14ac:dyDescent="0.45">
      <c r="A3322" s="144" t="str">
        <f t="shared" si="311"/>
        <v/>
      </c>
      <c r="B3322" s="143" t="str">
        <f t="shared" si="312"/>
        <v/>
      </c>
      <c r="C3322" s="143" t="str">
        <f>IF(A3322="","",IF(COUNTIF($B$2:B3321,B3322)&gt;0,"⚠ DUPLICATE","OK"))</f>
        <v/>
      </c>
      <c r="D3322" s="146" t="str">
        <f>IF($A3322="","",IF(ISNA(_xlfn.XLOOKUP(TRIM($A3322),MASTER_Workers!$B$2:$B$474,MASTER_Workers!$B$2:$B$474)),"Master Missing","OK"))</f>
        <v/>
      </c>
      <c r="E3322" s="146" t="str">
        <f>IF(A3322="","",IF(COUNTIF(Month_Engine!B:B,TRIM(J3322))&gt;0,"OK","Missing"))</f>
        <v/>
      </c>
      <c r="F3322" s="146" t="str">
        <f t="shared" si="313"/>
        <v/>
      </c>
      <c r="G3322" s="146" t="str">
        <f t="shared" si="314"/>
        <v/>
      </c>
      <c r="H3322" s="150" t="str">
        <f t="shared" si="309"/>
        <v/>
      </c>
      <c r="I3322" s="432"/>
      <c r="S3322" s="146" t="str">
        <f t="shared" si="310"/>
        <v/>
      </c>
    </row>
    <row r="3323" spans="1:19" x14ac:dyDescent="0.45">
      <c r="A3323" s="144" t="str">
        <f t="shared" si="311"/>
        <v/>
      </c>
      <c r="B3323" s="143" t="str">
        <f t="shared" si="312"/>
        <v/>
      </c>
      <c r="C3323" s="143" t="str">
        <f>IF(A3323="","",IF(COUNTIF($B$2:B3322,B3323)&gt;0,"⚠ DUPLICATE","OK"))</f>
        <v/>
      </c>
      <c r="D3323" s="146" t="str">
        <f>IF($A3323="","",IF(ISNA(_xlfn.XLOOKUP(TRIM($A3323),MASTER_Workers!$B$2:$B$474,MASTER_Workers!$B$2:$B$474)),"Master Missing","OK"))</f>
        <v/>
      </c>
      <c r="E3323" s="146" t="str">
        <f>IF(A3323="","",IF(COUNTIF(Month_Engine!B:B,TRIM(J3323))&gt;0,"OK","Missing"))</f>
        <v/>
      </c>
      <c r="F3323" s="146" t="str">
        <f t="shared" si="313"/>
        <v/>
      </c>
      <c r="G3323" s="146" t="str">
        <f t="shared" si="314"/>
        <v/>
      </c>
      <c r="H3323" s="150" t="str">
        <f t="shared" si="309"/>
        <v/>
      </c>
      <c r="I3323" s="432"/>
      <c r="S3323" s="146" t="str">
        <f t="shared" si="310"/>
        <v/>
      </c>
    </row>
    <row r="3324" spans="1:19" x14ac:dyDescent="0.45">
      <c r="A3324" s="144" t="str">
        <f t="shared" si="311"/>
        <v/>
      </c>
      <c r="B3324" s="143" t="str">
        <f t="shared" si="312"/>
        <v/>
      </c>
      <c r="C3324" s="143" t="str">
        <f>IF(A3324="","",IF(COUNTIF($B$2:B3323,B3324)&gt;0,"⚠ DUPLICATE","OK"))</f>
        <v/>
      </c>
      <c r="D3324" s="146" t="str">
        <f>IF($A3324="","",IF(ISNA(_xlfn.XLOOKUP(TRIM($A3324),MASTER_Workers!$B$2:$B$474,MASTER_Workers!$B$2:$B$474)),"Master Missing","OK"))</f>
        <v/>
      </c>
      <c r="E3324" s="146" t="str">
        <f>IF(A3324="","",IF(COUNTIF(Month_Engine!B:B,TRIM(J3324))&gt;0,"OK","Missing"))</f>
        <v/>
      </c>
      <c r="F3324" s="146" t="str">
        <f t="shared" si="313"/>
        <v/>
      </c>
      <c r="G3324" s="146" t="str">
        <f t="shared" si="314"/>
        <v/>
      </c>
      <c r="H3324" s="150" t="str">
        <f t="shared" si="309"/>
        <v/>
      </c>
      <c r="I3324" s="432"/>
      <c r="S3324" s="146" t="str">
        <f t="shared" si="310"/>
        <v/>
      </c>
    </row>
    <row r="3325" spans="1:19" x14ac:dyDescent="0.45">
      <c r="A3325" s="144" t="str">
        <f t="shared" si="311"/>
        <v/>
      </c>
      <c r="B3325" s="143" t="str">
        <f t="shared" si="312"/>
        <v/>
      </c>
      <c r="C3325" s="143" t="str">
        <f>IF(A3325="","",IF(COUNTIF($B$2:B3324,B3325)&gt;0,"⚠ DUPLICATE","OK"))</f>
        <v/>
      </c>
      <c r="D3325" s="146" t="str">
        <f>IF($A3325="","",IF(ISNA(_xlfn.XLOOKUP(TRIM($A3325),MASTER_Workers!$B$2:$B$474,MASTER_Workers!$B$2:$B$474)),"Master Missing","OK"))</f>
        <v/>
      </c>
      <c r="E3325" s="146" t="str">
        <f>IF(A3325="","",IF(COUNTIF(Month_Engine!B:B,TRIM(J3325))&gt;0,"OK","Missing"))</f>
        <v/>
      </c>
      <c r="F3325" s="146" t="str">
        <f t="shared" si="313"/>
        <v/>
      </c>
      <c r="G3325" s="146" t="str">
        <f t="shared" si="314"/>
        <v/>
      </c>
      <c r="H3325" s="150" t="str">
        <f t="shared" si="309"/>
        <v/>
      </c>
      <c r="I3325" s="432"/>
      <c r="S3325" s="146" t="str">
        <f t="shared" si="310"/>
        <v/>
      </c>
    </row>
    <row r="3326" spans="1:19" x14ac:dyDescent="0.45">
      <c r="A3326" s="144" t="str">
        <f t="shared" si="311"/>
        <v/>
      </c>
      <c r="B3326" s="143" t="str">
        <f t="shared" si="312"/>
        <v/>
      </c>
      <c r="C3326" s="143" t="str">
        <f>IF(A3326="","",IF(COUNTIF($B$2:B3325,B3326)&gt;0,"⚠ DUPLICATE","OK"))</f>
        <v/>
      </c>
      <c r="D3326" s="146" t="str">
        <f>IF($A3326="","",IF(ISNA(_xlfn.XLOOKUP(TRIM($A3326),MASTER_Workers!$B$2:$B$474,MASTER_Workers!$B$2:$B$474)),"Master Missing","OK"))</f>
        <v/>
      </c>
      <c r="E3326" s="146" t="str">
        <f>IF(A3326="","",IF(COUNTIF(Month_Engine!B:B,TRIM(J3326))&gt;0,"OK","Missing"))</f>
        <v/>
      </c>
      <c r="F3326" s="146" t="str">
        <f t="shared" si="313"/>
        <v/>
      </c>
      <c r="G3326" s="146" t="str">
        <f t="shared" si="314"/>
        <v/>
      </c>
      <c r="H3326" s="150" t="str">
        <f t="shared" si="309"/>
        <v/>
      </c>
      <c r="I3326" s="432"/>
      <c r="S3326" s="146" t="str">
        <f t="shared" si="310"/>
        <v/>
      </c>
    </row>
    <row r="3327" spans="1:19" x14ac:dyDescent="0.45">
      <c r="A3327" s="144" t="str">
        <f t="shared" si="311"/>
        <v/>
      </c>
      <c r="B3327" s="143" t="str">
        <f t="shared" si="312"/>
        <v/>
      </c>
      <c r="C3327" s="143" t="str">
        <f>IF(A3327="","",IF(COUNTIF($B$2:B3326,B3327)&gt;0,"⚠ DUPLICATE","OK"))</f>
        <v/>
      </c>
      <c r="D3327" s="146" t="str">
        <f>IF($A3327="","",IF(ISNA(_xlfn.XLOOKUP(TRIM($A3327),MASTER_Workers!$B$2:$B$474,MASTER_Workers!$B$2:$B$474)),"Master Missing","OK"))</f>
        <v/>
      </c>
      <c r="E3327" s="146" t="str">
        <f>IF(A3327="","",IF(COUNTIF(Month_Engine!B:B,TRIM(J3327))&gt;0,"OK","Missing"))</f>
        <v/>
      </c>
      <c r="F3327" s="146" t="str">
        <f t="shared" si="313"/>
        <v/>
      </c>
      <c r="G3327" s="146" t="str">
        <f t="shared" si="314"/>
        <v/>
      </c>
      <c r="H3327" s="150" t="str">
        <f t="shared" si="309"/>
        <v/>
      </c>
      <c r="I3327" s="432"/>
      <c r="S3327" s="146" t="str">
        <f t="shared" si="310"/>
        <v/>
      </c>
    </row>
    <row r="3328" spans="1:19" x14ac:dyDescent="0.45">
      <c r="A3328" s="144" t="str">
        <f t="shared" si="311"/>
        <v/>
      </c>
      <c r="B3328" s="143" t="str">
        <f t="shared" si="312"/>
        <v/>
      </c>
      <c r="C3328" s="143" t="str">
        <f>IF(A3328="","",IF(COUNTIF($B$2:B3327,B3328)&gt;0,"⚠ DUPLICATE","OK"))</f>
        <v/>
      </c>
      <c r="D3328" s="146" t="str">
        <f>IF($A3328="","",IF(ISNA(_xlfn.XLOOKUP(TRIM($A3328),MASTER_Workers!$B$2:$B$474,MASTER_Workers!$B$2:$B$474)),"Master Missing","OK"))</f>
        <v/>
      </c>
      <c r="E3328" s="146" t="str">
        <f>IF(A3328="","",IF(COUNTIF(Month_Engine!B:B,TRIM(J3328))&gt;0,"OK","Missing"))</f>
        <v/>
      </c>
      <c r="F3328" s="146" t="str">
        <f t="shared" si="313"/>
        <v/>
      </c>
      <c r="G3328" s="146" t="str">
        <f t="shared" si="314"/>
        <v/>
      </c>
      <c r="H3328" s="150" t="str">
        <f t="shared" si="309"/>
        <v/>
      </c>
      <c r="I3328" s="432"/>
      <c r="S3328" s="146" t="str">
        <f t="shared" si="310"/>
        <v/>
      </c>
    </row>
    <row r="3329" spans="1:19" x14ac:dyDescent="0.45">
      <c r="A3329" s="144" t="str">
        <f t="shared" si="311"/>
        <v/>
      </c>
      <c r="B3329" s="143" t="str">
        <f t="shared" si="312"/>
        <v/>
      </c>
      <c r="C3329" s="143" t="str">
        <f>IF(A3329="","",IF(COUNTIF($B$2:B3328,B3329)&gt;0,"⚠ DUPLICATE","OK"))</f>
        <v/>
      </c>
      <c r="D3329" s="146" t="str">
        <f>IF($A3329="","",IF(ISNA(_xlfn.XLOOKUP(TRIM($A3329),MASTER_Workers!$B$2:$B$474,MASTER_Workers!$B$2:$B$474)),"Master Missing","OK"))</f>
        <v/>
      </c>
      <c r="E3329" s="146" t="str">
        <f>IF(A3329="","",IF(COUNTIF(Month_Engine!B:B,TRIM(J3329))&gt;0,"OK","Missing"))</f>
        <v/>
      </c>
      <c r="F3329" s="146" t="str">
        <f t="shared" si="313"/>
        <v/>
      </c>
      <c r="G3329" s="146" t="str">
        <f t="shared" si="314"/>
        <v/>
      </c>
      <c r="H3329" s="150" t="str">
        <f t="shared" si="309"/>
        <v/>
      </c>
      <c r="I3329" s="432"/>
      <c r="S3329" s="146" t="str">
        <f t="shared" si="310"/>
        <v/>
      </c>
    </row>
    <row r="3330" spans="1:19" x14ac:dyDescent="0.45">
      <c r="A3330" s="144" t="str">
        <f t="shared" si="311"/>
        <v/>
      </c>
      <c r="B3330" s="143" t="str">
        <f t="shared" si="312"/>
        <v/>
      </c>
      <c r="C3330" s="143" t="str">
        <f>IF(A3330="","",IF(COUNTIF($B$2:B3329,B3330)&gt;0,"⚠ DUPLICATE","OK"))</f>
        <v/>
      </c>
      <c r="D3330" s="146" t="str">
        <f>IF($A3330="","",IF(ISNA(_xlfn.XLOOKUP(TRIM($A3330),MASTER_Workers!$B$2:$B$474,MASTER_Workers!$B$2:$B$474)),"Master Missing","OK"))</f>
        <v/>
      </c>
      <c r="E3330" s="146" t="str">
        <f>IF(A3330="","",IF(COUNTIF(Month_Engine!B:B,TRIM(J3330))&gt;0,"OK","Missing"))</f>
        <v/>
      </c>
      <c r="F3330" s="146" t="str">
        <f t="shared" si="313"/>
        <v/>
      </c>
      <c r="G3330" s="146" t="str">
        <f t="shared" si="314"/>
        <v/>
      </c>
      <c r="H3330" s="150" t="str">
        <f t="shared" si="309"/>
        <v/>
      </c>
      <c r="I3330" s="432"/>
      <c r="S3330" s="146" t="str">
        <f t="shared" si="310"/>
        <v/>
      </c>
    </row>
    <row r="3331" spans="1:19" x14ac:dyDescent="0.45">
      <c r="A3331" s="144" t="str">
        <f t="shared" si="311"/>
        <v/>
      </c>
      <c r="B3331" s="143" t="str">
        <f t="shared" si="312"/>
        <v/>
      </c>
      <c r="C3331" s="143" t="str">
        <f>IF(A3331="","",IF(COUNTIF($B$2:B3330,B3331)&gt;0,"⚠ DUPLICATE","OK"))</f>
        <v/>
      </c>
      <c r="D3331" s="146" t="str">
        <f>IF($A3331="","",IF(ISNA(_xlfn.XLOOKUP(TRIM($A3331),MASTER_Workers!$B$2:$B$474,MASTER_Workers!$B$2:$B$474)),"Master Missing","OK"))</f>
        <v/>
      </c>
      <c r="E3331" s="146" t="str">
        <f>IF(A3331="","",IF(COUNTIF(Month_Engine!B:B,TRIM(J3331))&gt;0,"OK","Missing"))</f>
        <v/>
      </c>
      <c r="F3331" s="146" t="str">
        <f t="shared" si="313"/>
        <v/>
      </c>
      <c r="G3331" s="146" t="str">
        <f t="shared" si="314"/>
        <v/>
      </c>
      <c r="H3331" s="150" t="str">
        <f t="shared" si="309"/>
        <v/>
      </c>
      <c r="I3331" s="432"/>
      <c r="S3331" s="146" t="str">
        <f t="shared" si="310"/>
        <v/>
      </c>
    </row>
    <row r="3332" spans="1:19" x14ac:dyDescent="0.45">
      <c r="A3332" s="144" t="str">
        <f t="shared" si="311"/>
        <v/>
      </c>
      <c r="B3332" s="143" t="str">
        <f t="shared" si="312"/>
        <v/>
      </c>
      <c r="C3332" s="143" t="str">
        <f>IF(A3332="","",IF(COUNTIF($B$2:B3331,B3332)&gt;0,"⚠ DUPLICATE","OK"))</f>
        <v/>
      </c>
      <c r="D3332" s="146" t="str">
        <f>IF($A3332="","",IF(ISNA(_xlfn.XLOOKUP(TRIM($A3332),MASTER_Workers!$B$2:$B$474,MASTER_Workers!$B$2:$B$474)),"Master Missing","OK"))</f>
        <v/>
      </c>
      <c r="E3332" s="146" t="str">
        <f>IF(A3332="","",IF(COUNTIF(Month_Engine!B:B,TRIM(J3332))&gt;0,"OK","Missing"))</f>
        <v/>
      </c>
      <c r="F3332" s="146" t="str">
        <f t="shared" si="313"/>
        <v/>
      </c>
      <c r="G3332" s="146" t="str">
        <f t="shared" si="314"/>
        <v/>
      </c>
      <c r="H3332" s="150" t="str">
        <f t="shared" ref="H3332:H3395" si="315">IF(A3332="","",IF(AND(C3332="OK",D3332="OK",E3332="OK",F3332=DAY(EOMONTH(I3332,0))),"OK","Mismatch"))</f>
        <v/>
      </c>
      <c r="I3332" s="432"/>
      <c r="S3332" s="146" t="str">
        <f t="shared" ref="S3332:S3395" si="316">IF(LEFT(A3332,6)="SV2PCO","Worker-SV2",
IF(LEFT(A3332,5)="SV2ST","Staff-SV2",
IF(LEFT(A3332,4)="SV2P","Worker-Com-SV2",
IF(LEFT(A3332,5)="SK1ST","Staff-1",
IF(LEFT(A3332,5)="SK3ST","Staff-3",
IF(LEFT(A3332,5)="SK1CW","Worker-1",
IF(LEFT(A3332,5)="SK3CW","Worker-3",
IF(LEFT(A3332,5)="SK1WK","Worker-Com-1",
IF(LEFT(A3332,5)="SK3WK","Worker-Com-3","")))))))))</f>
        <v/>
      </c>
    </row>
    <row r="3333" spans="1:19" x14ac:dyDescent="0.45">
      <c r="A3333" s="144" t="str">
        <f t="shared" ref="A3333:A3396" si="317">IF(J3333="","",TRIM(J3333))</f>
        <v/>
      </c>
      <c r="B3333" s="143" t="str">
        <f t="shared" ref="B3333:B3396" si="318">IF(A3333="","",TEXT(I3333,"MMMYYYY")&amp;"_"&amp;TRIM(J3333))</f>
        <v/>
      </c>
      <c r="C3333" s="143" t="str">
        <f>IF(A3333="","",IF(COUNTIF($B$2:B3332,B3333)&gt;0,"⚠ DUPLICATE","OK"))</f>
        <v/>
      </c>
      <c r="D3333" s="146" t="str">
        <f>IF($A3333="","",IF(ISNA(_xlfn.XLOOKUP(TRIM($A3333),MASTER_Workers!$B$2:$B$474,MASTER_Workers!$B$2:$B$474)),"Master Missing","OK"))</f>
        <v/>
      </c>
      <c r="E3333" s="146" t="str">
        <f>IF(A3333="","",IF(COUNTIF(Month_Engine!B:B,TRIM(J3333))&gt;0,"OK","Missing"))</f>
        <v/>
      </c>
      <c r="F3333" s="146" t="str">
        <f t="shared" ref="F3333:F3396" si="319">IF(A3333="","",SUM(L3333:Q3333))</f>
        <v/>
      </c>
      <c r="G3333" s="146" t="str">
        <f t="shared" si="314"/>
        <v/>
      </c>
      <c r="H3333" s="150" t="str">
        <f t="shared" si="315"/>
        <v/>
      </c>
      <c r="I3333" s="432"/>
      <c r="S3333" s="146" t="str">
        <f t="shared" si="316"/>
        <v/>
      </c>
    </row>
    <row r="3334" spans="1:19" x14ac:dyDescent="0.45">
      <c r="A3334" s="144" t="str">
        <f t="shared" si="317"/>
        <v/>
      </c>
      <c r="B3334" s="143" t="str">
        <f t="shared" si="318"/>
        <v/>
      </c>
      <c r="C3334" s="143" t="str">
        <f>IF(A3334="","",IF(COUNTIF($B$2:B3333,B3334)&gt;0,"⚠ DUPLICATE","OK"))</f>
        <v/>
      </c>
      <c r="D3334" s="146" t="str">
        <f>IF($A3334="","",IF(ISNA(_xlfn.XLOOKUP(TRIM($A3334),MASTER_Workers!$B$2:$B$474,MASTER_Workers!$B$2:$B$474)),"Master Missing","OK"))</f>
        <v/>
      </c>
      <c r="E3334" s="146" t="str">
        <f>IF(A3334="","",IF(COUNTIF(Month_Engine!B:B,TRIM(J3334))&gt;0,"OK","Missing"))</f>
        <v/>
      </c>
      <c r="F3334" s="146" t="str">
        <f t="shared" si="319"/>
        <v/>
      </c>
      <c r="G3334" s="146" t="str">
        <f t="shared" si="314"/>
        <v/>
      </c>
      <c r="H3334" s="150" t="str">
        <f t="shared" si="315"/>
        <v/>
      </c>
      <c r="I3334" s="432"/>
      <c r="S3334" s="146" t="str">
        <f t="shared" si="316"/>
        <v/>
      </c>
    </row>
    <row r="3335" spans="1:19" x14ac:dyDescent="0.45">
      <c r="A3335" s="144" t="str">
        <f t="shared" si="317"/>
        <v/>
      </c>
      <c r="B3335" s="143" t="str">
        <f t="shared" si="318"/>
        <v/>
      </c>
      <c r="C3335" s="143" t="str">
        <f>IF(A3335="","",IF(COUNTIF($B$2:B3334,B3335)&gt;0,"⚠ DUPLICATE","OK"))</f>
        <v/>
      </c>
      <c r="D3335" s="146" t="str">
        <f>IF($A3335="","",IF(ISNA(_xlfn.XLOOKUP(TRIM($A3335),MASTER_Workers!$B$2:$B$474,MASTER_Workers!$B$2:$B$474)),"Master Missing","OK"))</f>
        <v/>
      </c>
      <c r="E3335" s="146" t="str">
        <f>IF(A3335="","",IF(COUNTIF(Month_Engine!B:B,TRIM(J3335))&gt;0,"OK","Missing"))</f>
        <v/>
      </c>
      <c r="F3335" s="146" t="str">
        <f t="shared" si="319"/>
        <v/>
      </c>
      <c r="G3335" s="146" t="str">
        <f t="shared" si="314"/>
        <v/>
      </c>
      <c r="H3335" s="150" t="str">
        <f t="shared" si="315"/>
        <v/>
      </c>
      <c r="I3335" s="432"/>
      <c r="S3335" s="146" t="str">
        <f t="shared" si="316"/>
        <v/>
      </c>
    </row>
    <row r="3336" spans="1:19" x14ac:dyDescent="0.45">
      <c r="A3336" s="144" t="str">
        <f t="shared" si="317"/>
        <v/>
      </c>
      <c r="B3336" s="143" t="str">
        <f t="shared" si="318"/>
        <v/>
      </c>
      <c r="C3336" s="143" t="str">
        <f>IF(A3336="","",IF(COUNTIF($B$2:B3335,B3336)&gt;0,"⚠ DUPLICATE","OK"))</f>
        <v/>
      </c>
      <c r="D3336" s="146" t="str">
        <f>IF($A3336="","",IF(ISNA(_xlfn.XLOOKUP(TRIM($A3336),MASTER_Workers!$B$2:$B$474,MASTER_Workers!$B$2:$B$474)),"Master Missing","OK"))</f>
        <v/>
      </c>
      <c r="E3336" s="146" t="str">
        <f>IF(A3336="","",IF(COUNTIF(Month_Engine!B:B,TRIM(J3336))&gt;0,"OK","Missing"))</f>
        <v/>
      </c>
      <c r="F3336" s="146" t="str">
        <f t="shared" si="319"/>
        <v/>
      </c>
      <c r="G3336" s="146" t="str">
        <f t="shared" si="314"/>
        <v/>
      </c>
      <c r="H3336" s="150" t="str">
        <f t="shared" si="315"/>
        <v/>
      </c>
      <c r="I3336" s="432"/>
      <c r="S3336" s="146" t="str">
        <f t="shared" si="316"/>
        <v/>
      </c>
    </row>
    <row r="3337" spans="1:19" x14ac:dyDescent="0.45">
      <c r="A3337" s="144" t="str">
        <f t="shared" si="317"/>
        <v/>
      </c>
      <c r="B3337" s="143" t="str">
        <f t="shared" si="318"/>
        <v/>
      </c>
      <c r="C3337" s="143" t="str">
        <f>IF(A3337="","",IF(COUNTIF($B$2:B3336,B3337)&gt;0,"⚠ DUPLICATE","OK"))</f>
        <v/>
      </c>
      <c r="D3337" s="146" t="str">
        <f>IF($A3337="","",IF(ISNA(_xlfn.XLOOKUP(TRIM($A3337),MASTER_Workers!$B$2:$B$474,MASTER_Workers!$B$2:$B$474)),"Master Missing","OK"))</f>
        <v/>
      </c>
      <c r="E3337" s="146" t="str">
        <f>IF(A3337="","",IF(COUNTIF(Month_Engine!B:B,TRIM(J3337))&gt;0,"OK","Missing"))</f>
        <v/>
      </c>
      <c r="F3337" s="146" t="str">
        <f t="shared" si="319"/>
        <v/>
      </c>
      <c r="G3337" s="146" t="str">
        <f t="shared" si="314"/>
        <v/>
      </c>
      <c r="H3337" s="150" t="str">
        <f t="shared" si="315"/>
        <v/>
      </c>
      <c r="I3337" s="432"/>
      <c r="S3337" s="146" t="str">
        <f t="shared" si="316"/>
        <v/>
      </c>
    </row>
    <row r="3338" spans="1:19" x14ac:dyDescent="0.45">
      <c r="A3338" s="144" t="str">
        <f t="shared" si="317"/>
        <v/>
      </c>
      <c r="B3338" s="143" t="str">
        <f t="shared" si="318"/>
        <v/>
      </c>
      <c r="C3338" s="143" t="str">
        <f>IF(A3338="","",IF(COUNTIF($B$2:B3337,B3338)&gt;0,"⚠ DUPLICATE","OK"))</f>
        <v/>
      </c>
      <c r="D3338" s="146" t="str">
        <f>IF($A3338="","",IF(ISNA(_xlfn.XLOOKUP(TRIM($A3338),MASTER_Workers!$B$2:$B$474,MASTER_Workers!$B$2:$B$474)),"Master Missing","OK"))</f>
        <v/>
      </c>
      <c r="E3338" s="146" t="str">
        <f>IF(A3338="","",IF(COUNTIF(Month_Engine!B:B,TRIM(J3338))&gt;0,"OK","Missing"))</f>
        <v/>
      </c>
      <c r="F3338" s="146" t="str">
        <f t="shared" si="319"/>
        <v/>
      </c>
      <c r="G3338" s="146" t="str">
        <f t="shared" si="314"/>
        <v/>
      </c>
      <c r="H3338" s="150" t="str">
        <f t="shared" si="315"/>
        <v/>
      </c>
      <c r="I3338" s="432"/>
      <c r="S3338" s="146" t="str">
        <f t="shared" si="316"/>
        <v/>
      </c>
    </row>
    <row r="3339" spans="1:19" x14ac:dyDescent="0.45">
      <c r="A3339" s="144" t="str">
        <f t="shared" si="317"/>
        <v/>
      </c>
      <c r="B3339" s="143" t="str">
        <f t="shared" si="318"/>
        <v/>
      </c>
      <c r="C3339" s="143" t="str">
        <f>IF(A3339="","",IF(COUNTIF($B$2:B3338,B3339)&gt;0,"⚠ DUPLICATE","OK"))</f>
        <v/>
      </c>
      <c r="D3339" s="146" t="str">
        <f>IF($A3339="","",IF(ISNA(_xlfn.XLOOKUP(TRIM($A3339),MASTER_Workers!$B$2:$B$474,MASTER_Workers!$B$2:$B$474)),"Master Missing","OK"))</f>
        <v/>
      </c>
      <c r="E3339" s="146" t="str">
        <f>IF(A3339="","",IF(COUNTIF(Month_Engine!B:B,TRIM(J3339))&gt;0,"OK","Missing"))</f>
        <v/>
      </c>
      <c r="F3339" s="146" t="str">
        <f t="shared" si="319"/>
        <v/>
      </c>
      <c r="G3339" s="146" t="str">
        <f t="shared" si="314"/>
        <v/>
      </c>
      <c r="H3339" s="150" t="str">
        <f t="shared" si="315"/>
        <v/>
      </c>
      <c r="I3339" s="432"/>
      <c r="S3339" s="146" t="str">
        <f t="shared" si="316"/>
        <v/>
      </c>
    </row>
    <row r="3340" spans="1:19" x14ac:dyDescent="0.45">
      <c r="A3340" s="144" t="str">
        <f t="shared" si="317"/>
        <v/>
      </c>
      <c r="B3340" s="143" t="str">
        <f t="shared" si="318"/>
        <v/>
      </c>
      <c r="C3340" s="143" t="str">
        <f>IF(A3340="","",IF(COUNTIF($B$2:B3339,B3340)&gt;0,"⚠ DUPLICATE","OK"))</f>
        <v/>
      </c>
      <c r="D3340" s="146" t="str">
        <f>IF($A3340="","",IF(ISNA(_xlfn.XLOOKUP(TRIM($A3340),MASTER_Workers!$B$2:$B$474,MASTER_Workers!$B$2:$B$474)),"Master Missing","OK"))</f>
        <v/>
      </c>
      <c r="E3340" s="146" t="str">
        <f>IF(A3340="","",IF(COUNTIF(Month_Engine!B:B,TRIM(J3340))&gt;0,"OK","Missing"))</f>
        <v/>
      </c>
      <c r="F3340" s="146" t="str">
        <f t="shared" si="319"/>
        <v/>
      </c>
      <c r="G3340" s="146" t="str">
        <f t="shared" ref="G3340:G3403" si="320">IF(A3340="","",L3340+O3340+P3340+R3340+IF(OR(LEFT(TRIM(J3340),9)="SK1WK0101",ISNUMBER(SEARCH("Staff",S3340))),N3340,0))</f>
        <v/>
      </c>
      <c r="H3340" s="150" t="str">
        <f t="shared" si="315"/>
        <v/>
      </c>
      <c r="I3340" s="432"/>
      <c r="S3340" s="146" t="str">
        <f t="shared" si="316"/>
        <v/>
      </c>
    </row>
    <row r="3341" spans="1:19" x14ac:dyDescent="0.45">
      <c r="A3341" s="144" t="str">
        <f t="shared" si="317"/>
        <v/>
      </c>
      <c r="B3341" s="143" t="str">
        <f t="shared" si="318"/>
        <v/>
      </c>
      <c r="C3341" s="143" t="str">
        <f>IF(A3341="","",IF(COUNTIF($B$2:B3340,B3341)&gt;0,"⚠ DUPLICATE","OK"))</f>
        <v/>
      </c>
      <c r="D3341" s="146" t="str">
        <f>IF($A3341="","",IF(ISNA(_xlfn.XLOOKUP(TRIM($A3341),MASTER_Workers!$B$2:$B$474,MASTER_Workers!$B$2:$B$474)),"Master Missing","OK"))</f>
        <v/>
      </c>
      <c r="E3341" s="146" t="str">
        <f>IF(A3341="","",IF(COUNTIF(Month_Engine!B:B,TRIM(J3341))&gt;0,"OK","Missing"))</f>
        <v/>
      </c>
      <c r="F3341" s="146" t="str">
        <f t="shared" si="319"/>
        <v/>
      </c>
      <c r="G3341" s="146" t="str">
        <f t="shared" si="320"/>
        <v/>
      </c>
      <c r="H3341" s="150" t="str">
        <f t="shared" si="315"/>
        <v/>
      </c>
      <c r="I3341" s="432"/>
      <c r="S3341" s="146" t="str">
        <f t="shared" si="316"/>
        <v/>
      </c>
    </row>
    <row r="3342" spans="1:19" x14ac:dyDescent="0.45">
      <c r="A3342" s="144" t="str">
        <f t="shared" si="317"/>
        <v/>
      </c>
      <c r="B3342" s="143" t="str">
        <f t="shared" si="318"/>
        <v/>
      </c>
      <c r="C3342" s="143" t="str">
        <f>IF(A3342="","",IF(COUNTIF($B$2:B3341,B3342)&gt;0,"⚠ DUPLICATE","OK"))</f>
        <v/>
      </c>
      <c r="D3342" s="146" t="str">
        <f>IF($A3342="","",IF(ISNA(_xlfn.XLOOKUP(TRIM($A3342),MASTER_Workers!$B$2:$B$474,MASTER_Workers!$B$2:$B$474)),"Master Missing","OK"))</f>
        <v/>
      </c>
      <c r="E3342" s="146" t="str">
        <f>IF(A3342="","",IF(COUNTIF(Month_Engine!B:B,TRIM(J3342))&gt;0,"OK","Missing"))</f>
        <v/>
      </c>
      <c r="F3342" s="146" t="str">
        <f t="shared" si="319"/>
        <v/>
      </c>
      <c r="G3342" s="146" t="str">
        <f t="shared" si="320"/>
        <v/>
      </c>
      <c r="H3342" s="150" t="str">
        <f t="shared" si="315"/>
        <v/>
      </c>
      <c r="I3342" s="432"/>
      <c r="S3342" s="146" t="str">
        <f t="shared" si="316"/>
        <v/>
      </c>
    </row>
    <row r="3343" spans="1:19" x14ac:dyDescent="0.45">
      <c r="A3343" s="144" t="str">
        <f t="shared" si="317"/>
        <v/>
      </c>
      <c r="B3343" s="143" t="str">
        <f t="shared" si="318"/>
        <v/>
      </c>
      <c r="C3343" s="143" t="str">
        <f>IF(A3343="","",IF(COUNTIF($B$2:B3342,B3343)&gt;0,"⚠ DUPLICATE","OK"))</f>
        <v/>
      </c>
      <c r="D3343" s="146" t="str">
        <f>IF($A3343="","",IF(ISNA(_xlfn.XLOOKUP(TRIM($A3343),MASTER_Workers!$B$2:$B$474,MASTER_Workers!$B$2:$B$474)),"Master Missing","OK"))</f>
        <v/>
      </c>
      <c r="E3343" s="146" t="str">
        <f>IF(A3343="","",IF(COUNTIF(Month_Engine!B:B,TRIM(J3343))&gt;0,"OK","Missing"))</f>
        <v/>
      </c>
      <c r="F3343" s="146" t="str">
        <f t="shared" si="319"/>
        <v/>
      </c>
      <c r="G3343" s="146" t="str">
        <f t="shared" si="320"/>
        <v/>
      </c>
      <c r="H3343" s="150" t="str">
        <f t="shared" si="315"/>
        <v/>
      </c>
      <c r="I3343" s="432"/>
      <c r="S3343" s="146" t="str">
        <f t="shared" si="316"/>
        <v/>
      </c>
    </row>
    <row r="3344" spans="1:19" x14ac:dyDescent="0.45">
      <c r="A3344" s="144" t="str">
        <f t="shared" si="317"/>
        <v/>
      </c>
      <c r="B3344" s="143" t="str">
        <f t="shared" si="318"/>
        <v/>
      </c>
      <c r="C3344" s="143" t="str">
        <f>IF(A3344="","",IF(COUNTIF($B$2:B3343,B3344)&gt;0,"⚠ DUPLICATE","OK"))</f>
        <v/>
      </c>
      <c r="D3344" s="146" t="str">
        <f>IF($A3344="","",IF(ISNA(_xlfn.XLOOKUP(TRIM($A3344),MASTER_Workers!$B$2:$B$474,MASTER_Workers!$B$2:$B$474)),"Master Missing","OK"))</f>
        <v/>
      </c>
      <c r="E3344" s="146" t="str">
        <f>IF(A3344="","",IF(COUNTIF(Month_Engine!B:B,TRIM(J3344))&gt;0,"OK","Missing"))</f>
        <v/>
      </c>
      <c r="F3344" s="146" t="str">
        <f t="shared" si="319"/>
        <v/>
      </c>
      <c r="G3344" s="146" t="str">
        <f t="shared" si="320"/>
        <v/>
      </c>
      <c r="H3344" s="150" t="str">
        <f t="shared" si="315"/>
        <v/>
      </c>
      <c r="I3344" s="432"/>
      <c r="S3344" s="146" t="str">
        <f t="shared" si="316"/>
        <v/>
      </c>
    </row>
    <row r="3345" spans="1:19" x14ac:dyDescent="0.45">
      <c r="A3345" s="144" t="str">
        <f t="shared" si="317"/>
        <v/>
      </c>
      <c r="B3345" s="143" t="str">
        <f t="shared" si="318"/>
        <v/>
      </c>
      <c r="C3345" s="143" t="str">
        <f>IF(A3345="","",IF(COUNTIF($B$2:B3344,B3345)&gt;0,"⚠ DUPLICATE","OK"))</f>
        <v/>
      </c>
      <c r="D3345" s="146" t="str">
        <f>IF($A3345="","",IF(ISNA(_xlfn.XLOOKUP(TRIM($A3345),MASTER_Workers!$B$2:$B$474,MASTER_Workers!$B$2:$B$474)),"Master Missing","OK"))</f>
        <v/>
      </c>
      <c r="E3345" s="146" t="str">
        <f>IF(A3345="","",IF(COUNTIF(Month_Engine!B:B,TRIM(J3345))&gt;0,"OK","Missing"))</f>
        <v/>
      </c>
      <c r="F3345" s="146" t="str">
        <f t="shared" si="319"/>
        <v/>
      </c>
      <c r="G3345" s="146" t="str">
        <f t="shared" si="320"/>
        <v/>
      </c>
      <c r="H3345" s="150" t="str">
        <f t="shared" si="315"/>
        <v/>
      </c>
      <c r="I3345" s="432"/>
      <c r="S3345" s="146" t="str">
        <f t="shared" si="316"/>
        <v/>
      </c>
    </row>
    <row r="3346" spans="1:19" x14ac:dyDescent="0.45">
      <c r="A3346" s="144" t="str">
        <f t="shared" si="317"/>
        <v/>
      </c>
      <c r="B3346" s="143" t="str">
        <f t="shared" si="318"/>
        <v/>
      </c>
      <c r="C3346" s="143" t="str">
        <f>IF(A3346="","",IF(COUNTIF($B$2:B3345,B3346)&gt;0,"⚠ DUPLICATE","OK"))</f>
        <v/>
      </c>
      <c r="D3346" s="146" t="str">
        <f>IF($A3346="","",IF(ISNA(_xlfn.XLOOKUP(TRIM($A3346),MASTER_Workers!$B$2:$B$474,MASTER_Workers!$B$2:$B$474)),"Master Missing","OK"))</f>
        <v/>
      </c>
      <c r="E3346" s="146" t="str">
        <f>IF(A3346="","",IF(COUNTIF(Month_Engine!B:B,TRIM(J3346))&gt;0,"OK","Missing"))</f>
        <v/>
      </c>
      <c r="F3346" s="146" t="str">
        <f t="shared" si="319"/>
        <v/>
      </c>
      <c r="G3346" s="146" t="str">
        <f t="shared" si="320"/>
        <v/>
      </c>
      <c r="H3346" s="150" t="str">
        <f t="shared" si="315"/>
        <v/>
      </c>
      <c r="I3346" s="432"/>
      <c r="S3346" s="146" t="str">
        <f t="shared" si="316"/>
        <v/>
      </c>
    </row>
    <row r="3347" spans="1:19" x14ac:dyDescent="0.45">
      <c r="A3347" s="144" t="str">
        <f t="shared" si="317"/>
        <v/>
      </c>
      <c r="B3347" s="143" t="str">
        <f t="shared" si="318"/>
        <v/>
      </c>
      <c r="C3347" s="143" t="str">
        <f>IF(A3347="","",IF(COUNTIF($B$2:B3346,B3347)&gt;0,"⚠ DUPLICATE","OK"))</f>
        <v/>
      </c>
      <c r="D3347" s="146" t="str">
        <f>IF($A3347="","",IF(ISNA(_xlfn.XLOOKUP(TRIM($A3347),MASTER_Workers!$B$2:$B$474,MASTER_Workers!$B$2:$B$474)),"Master Missing","OK"))</f>
        <v/>
      </c>
      <c r="E3347" s="146" t="str">
        <f>IF(A3347="","",IF(COUNTIF(Month_Engine!B:B,TRIM(J3347))&gt;0,"OK","Missing"))</f>
        <v/>
      </c>
      <c r="F3347" s="146" t="str">
        <f t="shared" si="319"/>
        <v/>
      </c>
      <c r="G3347" s="146" t="str">
        <f t="shared" si="320"/>
        <v/>
      </c>
      <c r="H3347" s="150" t="str">
        <f t="shared" si="315"/>
        <v/>
      </c>
      <c r="I3347" s="432"/>
      <c r="S3347" s="146" t="str">
        <f t="shared" si="316"/>
        <v/>
      </c>
    </row>
    <row r="3348" spans="1:19" x14ac:dyDescent="0.45">
      <c r="A3348" s="144" t="str">
        <f t="shared" si="317"/>
        <v/>
      </c>
      <c r="B3348" s="143" t="str">
        <f t="shared" si="318"/>
        <v/>
      </c>
      <c r="C3348" s="143" t="str">
        <f>IF(A3348="","",IF(COUNTIF($B$2:B3347,B3348)&gt;0,"⚠ DUPLICATE","OK"))</f>
        <v/>
      </c>
      <c r="D3348" s="146" t="str">
        <f>IF($A3348="","",IF(ISNA(_xlfn.XLOOKUP(TRIM($A3348),MASTER_Workers!$B$2:$B$474,MASTER_Workers!$B$2:$B$474)),"Master Missing","OK"))</f>
        <v/>
      </c>
      <c r="E3348" s="146" t="str">
        <f>IF(A3348="","",IF(COUNTIF(Month_Engine!B:B,TRIM(J3348))&gt;0,"OK","Missing"))</f>
        <v/>
      </c>
      <c r="F3348" s="146" t="str">
        <f t="shared" si="319"/>
        <v/>
      </c>
      <c r="G3348" s="146" t="str">
        <f t="shared" si="320"/>
        <v/>
      </c>
      <c r="H3348" s="150" t="str">
        <f t="shared" si="315"/>
        <v/>
      </c>
      <c r="I3348" s="432"/>
      <c r="S3348" s="146" t="str">
        <f t="shared" si="316"/>
        <v/>
      </c>
    </row>
    <row r="3349" spans="1:19" x14ac:dyDescent="0.45">
      <c r="A3349" s="144" t="str">
        <f t="shared" si="317"/>
        <v/>
      </c>
      <c r="B3349" s="143" t="str">
        <f t="shared" si="318"/>
        <v/>
      </c>
      <c r="C3349" s="143" t="str">
        <f>IF(A3349="","",IF(COUNTIF($B$2:B3348,B3349)&gt;0,"⚠ DUPLICATE","OK"))</f>
        <v/>
      </c>
      <c r="D3349" s="146" t="str">
        <f>IF($A3349="","",IF(ISNA(_xlfn.XLOOKUP(TRIM($A3349),MASTER_Workers!$B$2:$B$474,MASTER_Workers!$B$2:$B$474)),"Master Missing","OK"))</f>
        <v/>
      </c>
      <c r="E3349" s="146" t="str">
        <f>IF(A3349="","",IF(COUNTIF(Month_Engine!B:B,TRIM(J3349))&gt;0,"OK","Missing"))</f>
        <v/>
      </c>
      <c r="F3349" s="146" t="str">
        <f t="shared" si="319"/>
        <v/>
      </c>
      <c r="G3349" s="146" t="str">
        <f t="shared" si="320"/>
        <v/>
      </c>
      <c r="H3349" s="150" t="str">
        <f t="shared" si="315"/>
        <v/>
      </c>
      <c r="I3349" s="432"/>
      <c r="S3349" s="146" t="str">
        <f t="shared" si="316"/>
        <v/>
      </c>
    </row>
    <row r="3350" spans="1:19" x14ac:dyDescent="0.45">
      <c r="A3350" s="144" t="str">
        <f t="shared" si="317"/>
        <v/>
      </c>
      <c r="B3350" s="143" t="str">
        <f t="shared" si="318"/>
        <v/>
      </c>
      <c r="C3350" s="143" t="str">
        <f>IF(A3350="","",IF(COUNTIF($B$2:B3349,B3350)&gt;0,"⚠ DUPLICATE","OK"))</f>
        <v/>
      </c>
      <c r="D3350" s="146" t="str">
        <f>IF($A3350="","",IF(ISNA(_xlfn.XLOOKUP(TRIM($A3350),MASTER_Workers!$B$2:$B$474,MASTER_Workers!$B$2:$B$474)),"Master Missing","OK"))</f>
        <v/>
      </c>
      <c r="E3350" s="146" t="str">
        <f>IF(A3350="","",IF(COUNTIF(Month_Engine!B:B,TRIM(J3350))&gt;0,"OK","Missing"))</f>
        <v/>
      </c>
      <c r="F3350" s="146" t="str">
        <f t="shared" si="319"/>
        <v/>
      </c>
      <c r="G3350" s="146" t="str">
        <f t="shared" si="320"/>
        <v/>
      </c>
      <c r="H3350" s="150" t="str">
        <f t="shared" si="315"/>
        <v/>
      </c>
      <c r="I3350" s="432"/>
      <c r="S3350" s="146" t="str">
        <f t="shared" si="316"/>
        <v/>
      </c>
    </row>
    <row r="3351" spans="1:19" x14ac:dyDescent="0.45">
      <c r="A3351" s="144" t="str">
        <f t="shared" si="317"/>
        <v/>
      </c>
      <c r="B3351" s="143" t="str">
        <f t="shared" si="318"/>
        <v/>
      </c>
      <c r="C3351" s="143" t="str">
        <f>IF(A3351="","",IF(COUNTIF($B$2:B3350,B3351)&gt;0,"⚠ DUPLICATE","OK"))</f>
        <v/>
      </c>
      <c r="D3351" s="146" t="str">
        <f>IF($A3351="","",IF(ISNA(_xlfn.XLOOKUP(TRIM($A3351),MASTER_Workers!$B$2:$B$474,MASTER_Workers!$B$2:$B$474)),"Master Missing","OK"))</f>
        <v/>
      </c>
      <c r="E3351" s="146" t="str">
        <f>IF(A3351="","",IF(COUNTIF(Month_Engine!B:B,TRIM(J3351))&gt;0,"OK","Missing"))</f>
        <v/>
      </c>
      <c r="F3351" s="146" t="str">
        <f t="shared" si="319"/>
        <v/>
      </c>
      <c r="G3351" s="146" t="str">
        <f t="shared" si="320"/>
        <v/>
      </c>
      <c r="H3351" s="150" t="str">
        <f t="shared" si="315"/>
        <v/>
      </c>
      <c r="I3351" s="432"/>
      <c r="S3351" s="146" t="str">
        <f t="shared" si="316"/>
        <v/>
      </c>
    </row>
    <row r="3352" spans="1:19" x14ac:dyDescent="0.45">
      <c r="A3352" s="144" t="str">
        <f t="shared" si="317"/>
        <v/>
      </c>
      <c r="B3352" s="143" t="str">
        <f t="shared" si="318"/>
        <v/>
      </c>
      <c r="C3352" s="143" t="str">
        <f>IF(A3352="","",IF(COUNTIF($B$2:B3351,B3352)&gt;0,"⚠ DUPLICATE","OK"))</f>
        <v/>
      </c>
      <c r="D3352" s="146" t="str">
        <f>IF($A3352="","",IF(ISNA(_xlfn.XLOOKUP(TRIM($A3352),MASTER_Workers!$B$2:$B$474,MASTER_Workers!$B$2:$B$474)),"Master Missing","OK"))</f>
        <v/>
      </c>
      <c r="E3352" s="146" t="str">
        <f>IF(A3352="","",IF(COUNTIF(Month_Engine!B:B,TRIM(J3352))&gt;0,"OK","Missing"))</f>
        <v/>
      </c>
      <c r="F3352" s="146" t="str">
        <f t="shared" si="319"/>
        <v/>
      </c>
      <c r="G3352" s="146" t="str">
        <f t="shared" si="320"/>
        <v/>
      </c>
      <c r="H3352" s="150" t="str">
        <f t="shared" si="315"/>
        <v/>
      </c>
      <c r="I3352" s="432"/>
      <c r="S3352" s="146" t="str">
        <f t="shared" si="316"/>
        <v/>
      </c>
    </row>
    <row r="3353" spans="1:19" x14ac:dyDescent="0.45">
      <c r="A3353" s="144" t="str">
        <f t="shared" si="317"/>
        <v/>
      </c>
      <c r="B3353" s="143" t="str">
        <f t="shared" si="318"/>
        <v/>
      </c>
      <c r="C3353" s="143" t="str">
        <f>IF(A3353="","",IF(COUNTIF($B$2:B3352,B3353)&gt;0,"⚠ DUPLICATE","OK"))</f>
        <v/>
      </c>
      <c r="D3353" s="146" t="str">
        <f>IF($A3353="","",IF(ISNA(_xlfn.XLOOKUP(TRIM($A3353),MASTER_Workers!$B$2:$B$474,MASTER_Workers!$B$2:$B$474)),"Master Missing","OK"))</f>
        <v/>
      </c>
      <c r="E3353" s="146" t="str">
        <f>IF(A3353="","",IF(COUNTIF(Month_Engine!B:B,TRIM(J3353))&gt;0,"OK","Missing"))</f>
        <v/>
      </c>
      <c r="F3353" s="146" t="str">
        <f t="shared" si="319"/>
        <v/>
      </c>
      <c r="G3353" s="146" t="str">
        <f t="shared" si="320"/>
        <v/>
      </c>
      <c r="H3353" s="150" t="str">
        <f t="shared" si="315"/>
        <v/>
      </c>
      <c r="I3353" s="432"/>
      <c r="S3353" s="146" t="str">
        <f t="shared" si="316"/>
        <v/>
      </c>
    </row>
    <row r="3354" spans="1:19" x14ac:dyDescent="0.45">
      <c r="A3354" s="144" t="str">
        <f t="shared" si="317"/>
        <v/>
      </c>
      <c r="B3354" s="143" t="str">
        <f t="shared" si="318"/>
        <v/>
      </c>
      <c r="C3354" s="143" t="str">
        <f>IF(A3354="","",IF(COUNTIF($B$2:B3353,B3354)&gt;0,"⚠ DUPLICATE","OK"))</f>
        <v/>
      </c>
      <c r="D3354" s="146" t="str">
        <f>IF($A3354="","",IF(ISNA(_xlfn.XLOOKUP(TRIM($A3354),MASTER_Workers!$B$2:$B$474,MASTER_Workers!$B$2:$B$474)),"Master Missing","OK"))</f>
        <v/>
      </c>
      <c r="E3354" s="146" t="str">
        <f>IF(A3354="","",IF(COUNTIF(Month_Engine!B:B,TRIM(J3354))&gt;0,"OK","Missing"))</f>
        <v/>
      </c>
      <c r="F3354" s="146" t="str">
        <f t="shared" si="319"/>
        <v/>
      </c>
      <c r="G3354" s="146" t="str">
        <f t="shared" si="320"/>
        <v/>
      </c>
      <c r="H3354" s="150" t="str">
        <f t="shared" si="315"/>
        <v/>
      </c>
      <c r="I3354" s="432"/>
      <c r="S3354" s="146" t="str">
        <f t="shared" si="316"/>
        <v/>
      </c>
    </row>
    <row r="3355" spans="1:19" x14ac:dyDescent="0.45">
      <c r="A3355" s="144" t="str">
        <f t="shared" si="317"/>
        <v/>
      </c>
      <c r="B3355" s="143" t="str">
        <f t="shared" si="318"/>
        <v/>
      </c>
      <c r="C3355" s="143" t="str">
        <f>IF(A3355="","",IF(COUNTIF($B$2:B3354,B3355)&gt;0,"⚠ DUPLICATE","OK"))</f>
        <v/>
      </c>
      <c r="D3355" s="146" t="str">
        <f>IF($A3355="","",IF(ISNA(_xlfn.XLOOKUP(TRIM($A3355),MASTER_Workers!$B$2:$B$474,MASTER_Workers!$B$2:$B$474)),"Master Missing","OK"))</f>
        <v/>
      </c>
      <c r="E3355" s="146" t="str">
        <f>IF(A3355="","",IF(COUNTIF(Month_Engine!B:B,TRIM(J3355))&gt;0,"OK","Missing"))</f>
        <v/>
      </c>
      <c r="F3355" s="146" t="str">
        <f t="shared" si="319"/>
        <v/>
      </c>
      <c r="G3355" s="146" t="str">
        <f t="shared" si="320"/>
        <v/>
      </c>
      <c r="H3355" s="150" t="str">
        <f t="shared" si="315"/>
        <v/>
      </c>
      <c r="I3355" s="432"/>
      <c r="S3355" s="146" t="str">
        <f t="shared" si="316"/>
        <v/>
      </c>
    </row>
    <row r="3356" spans="1:19" x14ac:dyDescent="0.45">
      <c r="A3356" s="144" t="str">
        <f t="shared" si="317"/>
        <v/>
      </c>
      <c r="B3356" s="143" t="str">
        <f t="shared" si="318"/>
        <v/>
      </c>
      <c r="C3356" s="143" t="str">
        <f>IF(A3356="","",IF(COUNTIF($B$2:B3355,B3356)&gt;0,"⚠ DUPLICATE","OK"))</f>
        <v/>
      </c>
      <c r="D3356" s="146" t="str">
        <f>IF($A3356="","",IF(ISNA(_xlfn.XLOOKUP(TRIM($A3356),MASTER_Workers!$B$2:$B$474,MASTER_Workers!$B$2:$B$474)),"Master Missing","OK"))</f>
        <v/>
      </c>
      <c r="E3356" s="146" t="str">
        <f>IF(A3356="","",IF(COUNTIF(Month_Engine!B:B,TRIM(J3356))&gt;0,"OK","Missing"))</f>
        <v/>
      </c>
      <c r="F3356" s="146" t="str">
        <f t="shared" si="319"/>
        <v/>
      </c>
      <c r="G3356" s="146" t="str">
        <f t="shared" si="320"/>
        <v/>
      </c>
      <c r="H3356" s="150" t="str">
        <f t="shared" si="315"/>
        <v/>
      </c>
      <c r="I3356" s="432"/>
      <c r="S3356" s="146" t="str">
        <f t="shared" si="316"/>
        <v/>
      </c>
    </row>
    <row r="3357" spans="1:19" x14ac:dyDescent="0.45">
      <c r="A3357" s="144" t="str">
        <f t="shared" si="317"/>
        <v/>
      </c>
      <c r="B3357" s="143" t="str">
        <f t="shared" si="318"/>
        <v/>
      </c>
      <c r="C3357" s="143" t="str">
        <f>IF(A3357="","",IF(COUNTIF($B$2:B3356,B3357)&gt;0,"⚠ DUPLICATE","OK"))</f>
        <v/>
      </c>
      <c r="D3357" s="146" t="str">
        <f>IF($A3357="","",IF(ISNA(_xlfn.XLOOKUP(TRIM($A3357),MASTER_Workers!$B$2:$B$474,MASTER_Workers!$B$2:$B$474)),"Master Missing","OK"))</f>
        <v/>
      </c>
      <c r="E3357" s="146" t="str">
        <f>IF(A3357="","",IF(COUNTIF(Month_Engine!B:B,TRIM(J3357))&gt;0,"OK","Missing"))</f>
        <v/>
      </c>
      <c r="F3357" s="146" t="str">
        <f t="shared" si="319"/>
        <v/>
      </c>
      <c r="G3357" s="146" t="str">
        <f t="shared" si="320"/>
        <v/>
      </c>
      <c r="H3357" s="150" t="str">
        <f t="shared" si="315"/>
        <v/>
      </c>
      <c r="I3357" s="432"/>
      <c r="S3357" s="146" t="str">
        <f t="shared" si="316"/>
        <v/>
      </c>
    </row>
    <row r="3358" spans="1:19" x14ac:dyDescent="0.45">
      <c r="A3358" s="144" t="str">
        <f t="shared" si="317"/>
        <v/>
      </c>
      <c r="B3358" s="143" t="str">
        <f t="shared" si="318"/>
        <v/>
      </c>
      <c r="C3358" s="143" t="str">
        <f>IF(A3358="","",IF(COUNTIF($B$2:B3357,B3358)&gt;0,"⚠ DUPLICATE","OK"))</f>
        <v/>
      </c>
      <c r="D3358" s="146" t="str">
        <f>IF($A3358="","",IF(ISNA(_xlfn.XLOOKUP(TRIM($A3358),MASTER_Workers!$B$2:$B$474,MASTER_Workers!$B$2:$B$474)),"Master Missing","OK"))</f>
        <v/>
      </c>
      <c r="E3358" s="146" t="str">
        <f>IF(A3358="","",IF(COUNTIF(Month_Engine!B:B,TRIM(J3358))&gt;0,"OK","Missing"))</f>
        <v/>
      </c>
      <c r="F3358" s="146" t="str">
        <f t="shared" si="319"/>
        <v/>
      </c>
      <c r="G3358" s="146" t="str">
        <f t="shared" si="320"/>
        <v/>
      </c>
      <c r="H3358" s="150" t="str">
        <f t="shared" si="315"/>
        <v/>
      </c>
      <c r="I3358" s="432"/>
      <c r="S3358" s="146" t="str">
        <f t="shared" si="316"/>
        <v/>
      </c>
    </row>
    <row r="3359" spans="1:19" x14ac:dyDescent="0.45">
      <c r="A3359" s="144" t="str">
        <f t="shared" si="317"/>
        <v/>
      </c>
      <c r="B3359" s="143" t="str">
        <f t="shared" si="318"/>
        <v/>
      </c>
      <c r="C3359" s="143" t="str">
        <f>IF(A3359="","",IF(COUNTIF($B$2:B3358,B3359)&gt;0,"⚠ DUPLICATE","OK"))</f>
        <v/>
      </c>
      <c r="D3359" s="146" t="str">
        <f>IF($A3359="","",IF(ISNA(_xlfn.XLOOKUP(TRIM($A3359),MASTER_Workers!$B$2:$B$474,MASTER_Workers!$B$2:$B$474)),"Master Missing","OK"))</f>
        <v/>
      </c>
      <c r="E3359" s="146" t="str">
        <f>IF(A3359="","",IF(COUNTIF(Month_Engine!B:B,TRIM(J3359))&gt;0,"OK","Missing"))</f>
        <v/>
      </c>
      <c r="F3359" s="146" t="str">
        <f t="shared" si="319"/>
        <v/>
      </c>
      <c r="G3359" s="146" t="str">
        <f t="shared" si="320"/>
        <v/>
      </c>
      <c r="H3359" s="150" t="str">
        <f t="shared" si="315"/>
        <v/>
      </c>
      <c r="I3359" s="432"/>
      <c r="S3359" s="146" t="str">
        <f t="shared" si="316"/>
        <v/>
      </c>
    </row>
    <row r="3360" spans="1:19" x14ac:dyDescent="0.45">
      <c r="A3360" s="144" t="str">
        <f t="shared" si="317"/>
        <v/>
      </c>
      <c r="B3360" s="143" t="str">
        <f t="shared" si="318"/>
        <v/>
      </c>
      <c r="C3360" s="143" t="str">
        <f>IF(A3360="","",IF(COUNTIF($B$2:B3359,B3360)&gt;0,"⚠ DUPLICATE","OK"))</f>
        <v/>
      </c>
      <c r="D3360" s="146" t="str">
        <f>IF($A3360="","",IF(ISNA(_xlfn.XLOOKUP(TRIM($A3360),MASTER_Workers!$B$2:$B$474,MASTER_Workers!$B$2:$B$474)),"Master Missing","OK"))</f>
        <v/>
      </c>
      <c r="E3360" s="146" t="str">
        <f>IF(A3360="","",IF(COUNTIF(Month_Engine!B:B,TRIM(J3360))&gt;0,"OK","Missing"))</f>
        <v/>
      </c>
      <c r="F3360" s="146" t="str">
        <f t="shared" si="319"/>
        <v/>
      </c>
      <c r="G3360" s="146" t="str">
        <f t="shared" si="320"/>
        <v/>
      </c>
      <c r="H3360" s="150" t="str">
        <f t="shared" si="315"/>
        <v/>
      </c>
      <c r="I3360" s="432"/>
      <c r="S3360" s="146" t="str">
        <f t="shared" si="316"/>
        <v/>
      </c>
    </row>
    <row r="3361" spans="1:19" x14ac:dyDescent="0.45">
      <c r="A3361" s="144" t="str">
        <f t="shared" si="317"/>
        <v/>
      </c>
      <c r="B3361" s="143" t="str">
        <f t="shared" si="318"/>
        <v/>
      </c>
      <c r="C3361" s="143" t="str">
        <f>IF(A3361="","",IF(COUNTIF($B$2:B3360,B3361)&gt;0,"⚠ DUPLICATE","OK"))</f>
        <v/>
      </c>
      <c r="D3361" s="146" t="str">
        <f>IF($A3361="","",IF(ISNA(_xlfn.XLOOKUP(TRIM($A3361),MASTER_Workers!$B$2:$B$474,MASTER_Workers!$B$2:$B$474)),"Master Missing","OK"))</f>
        <v/>
      </c>
      <c r="E3361" s="146" t="str">
        <f>IF(A3361="","",IF(COUNTIF(Month_Engine!B:B,TRIM(J3361))&gt;0,"OK","Missing"))</f>
        <v/>
      </c>
      <c r="F3361" s="146" t="str">
        <f t="shared" si="319"/>
        <v/>
      </c>
      <c r="G3361" s="146" t="str">
        <f t="shared" si="320"/>
        <v/>
      </c>
      <c r="H3361" s="150" t="str">
        <f t="shared" si="315"/>
        <v/>
      </c>
      <c r="I3361" s="432"/>
      <c r="S3361" s="146" t="str">
        <f t="shared" si="316"/>
        <v/>
      </c>
    </row>
    <row r="3362" spans="1:19" x14ac:dyDescent="0.45">
      <c r="A3362" s="144" t="str">
        <f t="shared" si="317"/>
        <v/>
      </c>
      <c r="B3362" s="143" t="str">
        <f t="shared" si="318"/>
        <v/>
      </c>
      <c r="C3362" s="143" t="str">
        <f>IF(A3362="","",IF(COUNTIF($B$2:B3361,B3362)&gt;0,"⚠ DUPLICATE","OK"))</f>
        <v/>
      </c>
      <c r="D3362" s="146" t="str">
        <f>IF($A3362="","",IF(ISNA(_xlfn.XLOOKUP(TRIM($A3362),MASTER_Workers!$B$2:$B$474,MASTER_Workers!$B$2:$B$474)),"Master Missing","OK"))</f>
        <v/>
      </c>
      <c r="E3362" s="146" t="str">
        <f>IF(A3362="","",IF(COUNTIF(Month_Engine!B:B,TRIM(J3362))&gt;0,"OK","Missing"))</f>
        <v/>
      </c>
      <c r="F3362" s="146" t="str">
        <f t="shared" si="319"/>
        <v/>
      </c>
      <c r="G3362" s="146" t="str">
        <f t="shared" si="320"/>
        <v/>
      </c>
      <c r="H3362" s="150" t="str">
        <f t="shared" si="315"/>
        <v/>
      </c>
      <c r="I3362" s="432"/>
      <c r="S3362" s="146" t="str">
        <f t="shared" si="316"/>
        <v/>
      </c>
    </row>
    <row r="3363" spans="1:19" x14ac:dyDescent="0.45">
      <c r="A3363" s="144" t="str">
        <f t="shared" si="317"/>
        <v/>
      </c>
      <c r="B3363" s="143" t="str">
        <f t="shared" si="318"/>
        <v/>
      </c>
      <c r="C3363" s="143" t="str">
        <f>IF(A3363="","",IF(COUNTIF($B$2:B3362,B3363)&gt;0,"⚠ DUPLICATE","OK"))</f>
        <v/>
      </c>
      <c r="D3363" s="146" t="str">
        <f>IF($A3363="","",IF(ISNA(_xlfn.XLOOKUP(TRIM($A3363),MASTER_Workers!$B$2:$B$474,MASTER_Workers!$B$2:$B$474)),"Master Missing","OK"))</f>
        <v/>
      </c>
      <c r="E3363" s="146" t="str">
        <f>IF(A3363="","",IF(COUNTIF(Month_Engine!B:B,TRIM(J3363))&gt;0,"OK","Missing"))</f>
        <v/>
      </c>
      <c r="F3363" s="146" t="str">
        <f t="shared" si="319"/>
        <v/>
      </c>
      <c r="G3363" s="146" t="str">
        <f t="shared" si="320"/>
        <v/>
      </c>
      <c r="H3363" s="150" t="str">
        <f t="shared" si="315"/>
        <v/>
      </c>
      <c r="I3363" s="432"/>
      <c r="S3363" s="146" t="str">
        <f t="shared" si="316"/>
        <v/>
      </c>
    </row>
    <row r="3364" spans="1:19" x14ac:dyDescent="0.45">
      <c r="A3364" s="144" t="str">
        <f t="shared" si="317"/>
        <v/>
      </c>
      <c r="B3364" s="143" t="str">
        <f t="shared" si="318"/>
        <v/>
      </c>
      <c r="C3364" s="143" t="str">
        <f>IF(A3364="","",IF(COUNTIF($B$2:B3363,B3364)&gt;0,"⚠ DUPLICATE","OK"))</f>
        <v/>
      </c>
      <c r="D3364" s="146" t="str">
        <f>IF($A3364="","",IF(ISNA(_xlfn.XLOOKUP(TRIM($A3364),MASTER_Workers!$B$2:$B$474,MASTER_Workers!$B$2:$B$474)),"Master Missing","OK"))</f>
        <v/>
      </c>
      <c r="E3364" s="146" t="str">
        <f>IF(A3364="","",IF(COUNTIF(Month_Engine!B:B,TRIM(J3364))&gt;0,"OK","Missing"))</f>
        <v/>
      </c>
      <c r="F3364" s="146" t="str">
        <f t="shared" si="319"/>
        <v/>
      </c>
      <c r="G3364" s="146" t="str">
        <f t="shared" si="320"/>
        <v/>
      </c>
      <c r="H3364" s="150" t="str">
        <f t="shared" si="315"/>
        <v/>
      </c>
      <c r="I3364" s="432"/>
      <c r="S3364" s="146" t="str">
        <f t="shared" si="316"/>
        <v/>
      </c>
    </row>
    <row r="3365" spans="1:19" x14ac:dyDescent="0.45">
      <c r="A3365" s="144" t="str">
        <f t="shared" si="317"/>
        <v/>
      </c>
      <c r="B3365" s="143" t="str">
        <f t="shared" si="318"/>
        <v/>
      </c>
      <c r="C3365" s="143" t="str">
        <f>IF(A3365="","",IF(COUNTIF($B$2:B3364,B3365)&gt;0,"⚠ DUPLICATE","OK"))</f>
        <v/>
      </c>
      <c r="D3365" s="146" t="str">
        <f>IF($A3365="","",IF(ISNA(_xlfn.XLOOKUP(TRIM($A3365),MASTER_Workers!$B$2:$B$474,MASTER_Workers!$B$2:$B$474)),"Master Missing","OK"))</f>
        <v/>
      </c>
      <c r="E3365" s="146" t="str">
        <f>IF(A3365="","",IF(COUNTIF(Month_Engine!B:B,TRIM(J3365))&gt;0,"OK","Missing"))</f>
        <v/>
      </c>
      <c r="F3365" s="146" t="str">
        <f t="shared" si="319"/>
        <v/>
      </c>
      <c r="G3365" s="146" t="str">
        <f t="shared" si="320"/>
        <v/>
      </c>
      <c r="H3365" s="150" t="str">
        <f t="shared" si="315"/>
        <v/>
      </c>
      <c r="I3365" s="432"/>
      <c r="S3365" s="146" t="str">
        <f t="shared" si="316"/>
        <v/>
      </c>
    </row>
    <row r="3366" spans="1:19" x14ac:dyDescent="0.45">
      <c r="A3366" s="144" t="str">
        <f t="shared" si="317"/>
        <v/>
      </c>
      <c r="B3366" s="143" t="str">
        <f t="shared" si="318"/>
        <v/>
      </c>
      <c r="C3366" s="143" t="str">
        <f>IF(A3366="","",IF(COUNTIF($B$2:B3365,B3366)&gt;0,"⚠ DUPLICATE","OK"))</f>
        <v/>
      </c>
      <c r="D3366" s="146" t="str">
        <f>IF($A3366="","",IF(ISNA(_xlfn.XLOOKUP(TRIM($A3366),MASTER_Workers!$B$2:$B$474,MASTER_Workers!$B$2:$B$474)),"Master Missing","OK"))</f>
        <v/>
      </c>
      <c r="E3366" s="146" t="str">
        <f>IF(A3366="","",IF(COUNTIF(Month_Engine!B:B,TRIM(J3366))&gt;0,"OK","Missing"))</f>
        <v/>
      </c>
      <c r="F3366" s="146" t="str">
        <f t="shared" si="319"/>
        <v/>
      </c>
      <c r="G3366" s="146" t="str">
        <f t="shared" si="320"/>
        <v/>
      </c>
      <c r="H3366" s="150" t="str">
        <f t="shared" si="315"/>
        <v/>
      </c>
      <c r="I3366" s="432"/>
      <c r="S3366" s="146" t="str">
        <f t="shared" si="316"/>
        <v/>
      </c>
    </row>
    <row r="3367" spans="1:19" x14ac:dyDescent="0.45">
      <c r="A3367" s="144" t="str">
        <f t="shared" si="317"/>
        <v/>
      </c>
      <c r="B3367" s="143" t="str">
        <f t="shared" si="318"/>
        <v/>
      </c>
      <c r="C3367" s="143" t="str">
        <f>IF(A3367="","",IF(COUNTIF($B$2:B3366,B3367)&gt;0,"⚠ DUPLICATE","OK"))</f>
        <v/>
      </c>
      <c r="D3367" s="146" t="str">
        <f>IF($A3367="","",IF(ISNA(_xlfn.XLOOKUP(TRIM($A3367),MASTER_Workers!$B$2:$B$474,MASTER_Workers!$B$2:$B$474)),"Master Missing","OK"))</f>
        <v/>
      </c>
      <c r="E3367" s="146" t="str">
        <f>IF(A3367="","",IF(COUNTIF(Month_Engine!B:B,TRIM(J3367))&gt;0,"OK","Missing"))</f>
        <v/>
      </c>
      <c r="F3367" s="146" t="str">
        <f t="shared" si="319"/>
        <v/>
      </c>
      <c r="G3367" s="146" t="str">
        <f t="shared" si="320"/>
        <v/>
      </c>
      <c r="H3367" s="150" t="str">
        <f t="shared" si="315"/>
        <v/>
      </c>
      <c r="I3367" s="432"/>
      <c r="S3367" s="146" t="str">
        <f t="shared" si="316"/>
        <v/>
      </c>
    </row>
    <row r="3368" spans="1:19" x14ac:dyDescent="0.45">
      <c r="A3368" s="144" t="str">
        <f t="shared" si="317"/>
        <v/>
      </c>
      <c r="B3368" s="143" t="str">
        <f t="shared" si="318"/>
        <v/>
      </c>
      <c r="C3368" s="143" t="str">
        <f>IF(A3368="","",IF(COUNTIF($B$2:B3367,B3368)&gt;0,"⚠ DUPLICATE","OK"))</f>
        <v/>
      </c>
      <c r="D3368" s="146" t="str">
        <f>IF($A3368="","",IF(ISNA(_xlfn.XLOOKUP(TRIM($A3368),MASTER_Workers!$B$2:$B$474,MASTER_Workers!$B$2:$B$474)),"Master Missing","OK"))</f>
        <v/>
      </c>
      <c r="E3368" s="146" t="str">
        <f>IF(A3368="","",IF(COUNTIF(Month_Engine!B:B,TRIM(J3368))&gt;0,"OK","Missing"))</f>
        <v/>
      </c>
      <c r="F3368" s="146" t="str">
        <f t="shared" si="319"/>
        <v/>
      </c>
      <c r="G3368" s="146" t="str">
        <f t="shared" si="320"/>
        <v/>
      </c>
      <c r="H3368" s="150" t="str">
        <f t="shared" si="315"/>
        <v/>
      </c>
      <c r="I3368" s="432"/>
      <c r="S3368" s="146" t="str">
        <f t="shared" si="316"/>
        <v/>
      </c>
    </row>
    <row r="3369" spans="1:19" x14ac:dyDescent="0.45">
      <c r="A3369" s="144" t="str">
        <f t="shared" si="317"/>
        <v/>
      </c>
      <c r="B3369" s="143" t="str">
        <f t="shared" si="318"/>
        <v/>
      </c>
      <c r="C3369" s="143" t="str">
        <f>IF(A3369="","",IF(COUNTIF($B$2:B3368,B3369)&gt;0,"⚠ DUPLICATE","OK"))</f>
        <v/>
      </c>
      <c r="D3369" s="146" t="str">
        <f>IF($A3369="","",IF(ISNA(_xlfn.XLOOKUP(TRIM($A3369),MASTER_Workers!$B$2:$B$474,MASTER_Workers!$B$2:$B$474)),"Master Missing","OK"))</f>
        <v/>
      </c>
      <c r="E3369" s="146" t="str">
        <f>IF(A3369="","",IF(COUNTIF(Month_Engine!B:B,TRIM(J3369))&gt;0,"OK","Missing"))</f>
        <v/>
      </c>
      <c r="F3369" s="146" t="str">
        <f t="shared" si="319"/>
        <v/>
      </c>
      <c r="G3369" s="146" t="str">
        <f t="shared" si="320"/>
        <v/>
      </c>
      <c r="H3369" s="150" t="str">
        <f t="shared" si="315"/>
        <v/>
      </c>
      <c r="I3369" s="432"/>
      <c r="S3369" s="146" t="str">
        <f t="shared" si="316"/>
        <v/>
      </c>
    </row>
    <row r="3370" spans="1:19" x14ac:dyDescent="0.45">
      <c r="A3370" s="144" t="str">
        <f t="shared" si="317"/>
        <v/>
      </c>
      <c r="B3370" s="143" t="str">
        <f t="shared" si="318"/>
        <v/>
      </c>
      <c r="C3370" s="143" t="str">
        <f>IF(A3370="","",IF(COUNTIF($B$2:B3369,B3370)&gt;0,"⚠ DUPLICATE","OK"))</f>
        <v/>
      </c>
      <c r="D3370" s="146" t="str">
        <f>IF($A3370="","",IF(ISNA(_xlfn.XLOOKUP(TRIM($A3370),MASTER_Workers!$B$2:$B$474,MASTER_Workers!$B$2:$B$474)),"Master Missing","OK"))</f>
        <v/>
      </c>
      <c r="E3370" s="146" t="str">
        <f>IF(A3370="","",IF(COUNTIF(Month_Engine!B:B,TRIM(J3370))&gt;0,"OK","Missing"))</f>
        <v/>
      </c>
      <c r="F3370" s="146" t="str">
        <f t="shared" si="319"/>
        <v/>
      </c>
      <c r="G3370" s="146" t="str">
        <f t="shared" si="320"/>
        <v/>
      </c>
      <c r="H3370" s="150" t="str">
        <f t="shared" si="315"/>
        <v/>
      </c>
      <c r="I3370" s="432"/>
      <c r="S3370" s="146" t="str">
        <f t="shared" si="316"/>
        <v/>
      </c>
    </row>
    <row r="3371" spans="1:19" x14ac:dyDescent="0.45">
      <c r="A3371" s="144" t="str">
        <f t="shared" si="317"/>
        <v/>
      </c>
      <c r="B3371" s="143" t="str">
        <f t="shared" si="318"/>
        <v/>
      </c>
      <c r="C3371" s="143" t="str">
        <f>IF(A3371="","",IF(COUNTIF($B$2:B3370,B3371)&gt;0,"⚠ DUPLICATE","OK"))</f>
        <v/>
      </c>
      <c r="D3371" s="146" t="str">
        <f>IF($A3371="","",IF(ISNA(_xlfn.XLOOKUP(TRIM($A3371),MASTER_Workers!$B$2:$B$474,MASTER_Workers!$B$2:$B$474)),"Master Missing","OK"))</f>
        <v/>
      </c>
      <c r="E3371" s="146" t="str">
        <f>IF(A3371="","",IF(COUNTIF(Month_Engine!B:B,TRIM(J3371))&gt;0,"OK","Missing"))</f>
        <v/>
      </c>
      <c r="F3371" s="146" t="str">
        <f t="shared" si="319"/>
        <v/>
      </c>
      <c r="G3371" s="146" t="str">
        <f t="shared" si="320"/>
        <v/>
      </c>
      <c r="H3371" s="150" t="str">
        <f t="shared" si="315"/>
        <v/>
      </c>
      <c r="I3371" s="432"/>
      <c r="S3371" s="146" t="str">
        <f t="shared" si="316"/>
        <v/>
      </c>
    </row>
    <row r="3372" spans="1:19" x14ac:dyDescent="0.45">
      <c r="A3372" s="144" t="str">
        <f t="shared" si="317"/>
        <v/>
      </c>
      <c r="B3372" s="143" t="str">
        <f t="shared" si="318"/>
        <v/>
      </c>
      <c r="C3372" s="143" t="str">
        <f>IF(A3372="","",IF(COUNTIF($B$2:B3371,B3372)&gt;0,"⚠ DUPLICATE","OK"))</f>
        <v/>
      </c>
      <c r="D3372" s="146" t="str">
        <f>IF($A3372="","",IF(ISNA(_xlfn.XLOOKUP(TRIM($A3372),MASTER_Workers!$B$2:$B$474,MASTER_Workers!$B$2:$B$474)),"Master Missing","OK"))</f>
        <v/>
      </c>
      <c r="E3372" s="146" t="str">
        <f>IF(A3372="","",IF(COUNTIF(Month_Engine!B:B,TRIM(J3372))&gt;0,"OK","Missing"))</f>
        <v/>
      </c>
      <c r="F3372" s="146" t="str">
        <f t="shared" si="319"/>
        <v/>
      </c>
      <c r="G3372" s="146" t="str">
        <f t="shared" si="320"/>
        <v/>
      </c>
      <c r="H3372" s="150" t="str">
        <f t="shared" si="315"/>
        <v/>
      </c>
      <c r="I3372" s="432"/>
      <c r="S3372" s="146" t="str">
        <f t="shared" si="316"/>
        <v/>
      </c>
    </row>
    <row r="3373" spans="1:19" x14ac:dyDescent="0.45">
      <c r="A3373" s="144" t="str">
        <f t="shared" si="317"/>
        <v/>
      </c>
      <c r="B3373" s="143" t="str">
        <f t="shared" si="318"/>
        <v/>
      </c>
      <c r="C3373" s="143" t="str">
        <f>IF(A3373="","",IF(COUNTIF($B$2:B3372,B3373)&gt;0,"⚠ DUPLICATE","OK"))</f>
        <v/>
      </c>
      <c r="D3373" s="146" t="str">
        <f>IF($A3373="","",IF(ISNA(_xlfn.XLOOKUP(TRIM($A3373),MASTER_Workers!$B$2:$B$474,MASTER_Workers!$B$2:$B$474)),"Master Missing","OK"))</f>
        <v/>
      </c>
      <c r="E3373" s="146" t="str">
        <f>IF(A3373="","",IF(COUNTIF(Month_Engine!B:B,TRIM(J3373))&gt;0,"OK","Missing"))</f>
        <v/>
      </c>
      <c r="F3373" s="146" t="str">
        <f t="shared" si="319"/>
        <v/>
      </c>
      <c r="G3373" s="146" t="str">
        <f t="shared" si="320"/>
        <v/>
      </c>
      <c r="H3373" s="150" t="str">
        <f t="shared" si="315"/>
        <v/>
      </c>
      <c r="I3373" s="432"/>
      <c r="S3373" s="146" t="str">
        <f t="shared" si="316"/>
        <v/>
      </c>
    </row>
    <row r="3374" spans="1:19" x14ac:dyDescent="0.45">
      <c r="A3374" s="144" t="str">
        <f t="shared" si="317"/>
        <v/>
      </c>
      <c r="B3374" s="143" t="str">
        <f t="shared" si="318"/>
        <v/>
      </c>
      <c r="C3374" s="143" t="str">
        <f>IF(A3374="","",IF(COUNTIF($B$2:B3373,B3374)&gt;0,"⚠ DUPLICATE","OK"))</f>
        <v/>
      </c>
      <c r="D3374" s="146" t="str">
        <f>IF($A3374="","",IF(ISNA(_xlfn.XLOOKUP(TRIM($A3374),MASTER_Workers!$B$2:$B$474,MASTER_Workers!$B$2:$B$474)),"Master Missing","OK"))</f>
        <v/>
      </c>
      <c r="E3374" s="146" t="str">
        <f>IF(A3374="","",IF(COUNTIF(Month_Engine!B:B,TRIM(J3374))&gt;0,"OK","Missing"))</f>
        <v/>
      </c>
      <c r="F3374" s="146" t="str">
        <f t="shared" si="319"/>
        <v/>
      </c>
      <c r="G3374" s="146" t="str">
        <f t="shared" si="320"/>
        <v/>
      </c>
      <c r="H3374" s="150" t="str">
        <f t="shared" si="315"/>
        <v/>
      </c>
      <c r="I3374" s="432"/>
      <c r="S3374" s="146" t="str">
        <f t="shared" si="316"/>
        <v/>
      </c>
    </row>
    <row r="3375" spans="1:19" x14ac:dyDescent="0.45">
      <c r="A3375" s="144" t="str">
        <f t="shared" si="317"/>
        <v/>
      </c>
      <c r="B3375" s="143" t="str">
        <f t="shared" si="318"/>
        <v/>
      </c>
      <c r="C3375" s="143" t="str">
        <f>IF(A3375="","",IF(COUNTIF($B$2:B3374,B3375)&gt;0,"⚠ DUPLICATE","OK"))</f>
        <v/>
      </c>
      <c r="D3375" s="146" t="str">
        <f>IF($A3375="","",IF(ISNA(_xlfn.XLOOKUP(TRIM($A3375),MASTER_Workers!$B$2:$B$474,MASTER_Workers!$B$2:$B$474)),"Master Missing","OK"))</f>
        <v/>
      </c>
      <c r="E3375" s="146" t="str">
        <f>IF(A3375="","",IF(COUNTIF(Month_Engine!B:B,TRIM(J3375))&gt;0,"OK","Missing"))</f>
        <v/>
      </c>
      <c r="F3375" s="146" t="str">
        <f t="shared" si="319"/>
        <v/>
      </c>
      <c r="G3375" s="146" t="str">
        <f t="shared" si="320"/>
        <v/>
      </c>
      <c r="H3375" s="150" t="str">
        <f t="shared" si="315"/>
        <v/>
      </c>
      <c r="I3375" s="432"/>
      <c r="S3375" s="146" t="str">
        <f t="shared" si="316"/>
        <v/>
      </c>
    </row>
    <row r="3376" spans="1:19" x14ac:dyDescent="0.45">
      <c r="A3376" s="144" t="str">
        <f t="shared" si="317"/>
        <v/>
      </c>
      <c r="B3376" s="143" t="str">
        <f t="shared" si="318"/>
        <v/>
      </c>
      <c r="C3376" s="143" t="str">
        <f>IF(A3376="","",IF(COUNTIF($B$2:B3375,B3376)&gt;0,"⚠ DUPLICATE","OK"))</f>
        <v/>
      </c>
      <c r="D3376" s="146" t="str">
        <f>IF($A3376="","",IF(ISNA(_xlfn.XLOOKUP(TRIM($A3376),MASTER_Workers!$B$2:$B$474,MASTER_Workers!$B$2:$B$474)),"Master Missing","OK"))</f>
        <v/>
      </c>
      <c r="E3376" s="146" t="str">
        <f>IF(A3376="","",IF(COUNTIF(Month_Engine!B:B,TRIM(J3376))&gt;0,"OK","Missing"))</f>
        <v/>
      </c>
      <c r="F3376" s="146" t="str">
        <f t="shared" si="319"/>
        <v/>
      </c>
      <c r="G3376" s="146" t="str">
        <f t="shared" si="320"/>
        <v/>
      </c>
      <c r="H3376" s="150" t="str">
        <f t="shared" si="315"/>
        <v/>
      </c>
      <c r="I3376" s="432"/>
      <c r="S3376" s="146" t="str">
        <f t="shared" si="316"/>
        <v/>
      </c>
    </row>
    <row r="3377" spans="1:19" x14ac:dyDescent="0.45">
      <c r="A3377" s="144" t="str">
        <f t="shared" si="317"/>
        <v/>
      </c>
      <c r="B3377" s="143" t="str">
        <f t="shared" si="318"/>
        <v/>
      </c>
      <c r="C3377" s="143" t="str">
        <f>IF(A3377="","",IF(COUNTIF($B$2:B3376,B3377)&gt;0,"⚠ DUPLICATE","OK"))</f>
        <v/>
      </c>
      <c r="D3377" s="146" t="str">
        <f>IF($A3377="","",IF(ISNA(_xlfn.XLOOKUP(TRIM($A3377),MASTER_Workers!$B$2:$B$474,MASTER_Workers!$B$2:$B$474)),"Master Missing","OK"))</f>
        <v/>
      </c>
      <c r="E3377" s="146" t="str">
        <f>IF(A3377="","",IF(COUNTIF(Month_Engine!B:B,TRIM(J3377))&gt;0,"OK","Missing"))</f>
        <v/>
      </c>
      <c r="F3377" s="146" t="str">
        <f t="shared" si="319"/>
        <v/>
      </c>
      <c r="G3377" s="146" t="str">
        <f t="shared" si="320"/>
        <v/>
      </c>
      <c r="H3377" s="150" t="str">
        <f t="shared" si="315"/>
        <v/>
      </c>
      <c r="I3377" s="432"/>
      <c r="S3377" s="146" t="str">
        <f t="shared" si="316"/>
        <v/>
      </c>
    </row>
    <row r="3378" spans="1:19" x14ac:dyDescent="0.45">
      <c r="A3378" s="144" t="str">
        <f t="shared" si="317"/>
        <v/>
      </c>
      <c r="B3378" s="143" t="str">
        <f t="shared" si="318"/>
        <v/>
      </c>
      <c r="C3378" s="143" t="str">
        <f>IF(A3378="","",IF(COUNTIF($B$2:B3377,B3378)&gt;0,"⚠ DUPLICATE","OK"))</f>
        <v/>
      </c>
      <c r="D3378" s="146" t="str">
        <f>IF($A3378="","",IF(ISNA(_xlfn.XLOOKUP(TRIM($A3378),MASTER_Workers!$B$2:$B$474,MASTER_Workers!$B$2:$B$474)),"Master Missing","OK"))</f>
        <v/>
      </c>
      <c r="E3378" s="146" t="str">
        <f>IF(A3378="","",IF(COUNTIF(Month_Engine!B:B,TRIM(J3378))&gt;0,"OK","Missing"))</f>
        <v/>
      </c>
      <c r="F3378" s="146" t="str">
        <f t="shared" si="319"/>
        <v/>
      </c>
      <c r="G3378" s="146" t="str">
        <f t="shared" si="320"/>
        <v/>
      </c>
      <c r="H3378" s="150" t="str">
        <f t="shared" si="315"/>
        <v/>
      </c>
      <c r="I3378" s="432"/>
      <c r="S3378" s="146" t="str">
        <f t="shared" si="316"/>
        <v/>
      </c>
    </row>
    <row r="3379" spans="1:19" x14ac:dyDescent="0.45">
      <c r="A3379" s="144" t="str">
        <f t="shared" si="317"/>
        <v/>
      </c>
      <c r="B3379" s="143" t="str">
        <f t="shared" si="318"/>
        <v/>
      </c>
      <c r="C3379" s="143" t="str">
        <f>IF(A3379="","",IF(COUNTIF($B$2:B3378,B3379)&gt;0,"⚠ DUPLICATE","OK"))</f>
        <v/>
      </c>
      <c r="D3379" s="146" t="str">
        <f>IF($A3379="","",IF(ISNA(_xlfn.XLOOKUP(TRIM($A3379),MASTER_Workers!$B$2:$B$474,MASTER_Workers!$B$2:$B$474)),"Master Missing","OK"))</f>
        <v/>
      </c>
      <c r="E3379" s="146" t="str">
        <f>IF(A3379="","",IF(COUNTIF(Month_Engine!B:B,TRIM(J3379))&gt;0,"OK","Missing"))</f>
        <v/>
      </c>
      <c r="F3379" s="146" t="str">
        <f t="shared" si="319"/>
        <v/>
      </c>
      <c r="G3379" s="146" t="str">
        <f t="shared" si="320"/>
        <v/>
      </c>
      <c r="H3379" s="150" t="str">
        <f t="shared" si="315"/>
        <v/>
      </c>
      <c r="I3379" s="432"/>
      <c r="S3379" s="146" t="str">
        <f t="shared" si="316"/>
        <v/>
      </c>
    </row>
    <row r="3380" spans="1:19" x14ac:dyDescent="0.45">
      <c r="A3380" s="144" t="str">
        <f t="shared" si="317"/>
        <v/>
      </c>
      <c r="B3380" s="143" t="str">
        <f t="shared" si="318"/>
        <v/>
      </c>
      <c r="C3380" s="143" t="str">
        <f>IF(A3380="","",IF(COUNTIF($B$2:B3379,B3380)&gt;0,"⚠ DUPLICATE","OK"))</f>
        <v/>
      </c>
      <c r="D3380" s="146" t="str">
        <f>IF($A3380="","",IF(ISNA(_xlfn.XLOOKUP(TRIM($A3380),MASTER_Workers!$B$2:$B$474,MASTER_Workers!$B$2:$B$474)),"Master Missing","OK"))</f>
        <v/>
      </c>
      <c r="E3380" s="146" t="str">
        <f>IF(A3380="","",IF(COUNTIF(Month_Engine!B:B,TRIM(J3380))&gt;0,"OK","Missing"))</f>
        <v/>
      </c>
      <c r="F3380" s="146" t="str">
        <f t="shared" si="319"/>
        <v/>
      </c>
      <c r="G3380" s="146" t="str">
        <f t="shared" si="320"/>
        <v/>
      </c>
      <c r="H3380" s="150" t="str">
        <f t="shared" si="315"/>
        <v/>
      </c>
      <c r="I3380" s="432"/>
      <c r="S3380" s="146" t="str">
        <f t="shared" si="316"/>
        <v/>
      </c>
    </row>
    <row r="3381" spans="1:19" x14ac:dyDescent="0.45">
      <c r="A3381" s="144" t="str">
        <f t="shared" si="317"/>
        <v/>
      </c>
      <c r="B3381" s="143" t="str">
        <f t="shared" si="318"/>
        <v/>
      </c>
      <c r="C3381" s="143" t="str">
        <f>IF(A3381="","",IF(COUNTIF($B$2:B3380,B3381)&gt;0,"⚠ DUPLICATE","OK"))</f>
        <v/>
      </c>
      <c r="D3381" s="146" t="str">
        <f>IF($A3381="","",IF(ISNA(_xlfn.XLOOKUP(TRIM($A3381),MASTER_Workers!$B$2:$B$474,MASTER_Workers!$B$2:$B$474)),"Master Missing","OK"))</f>
        <v/>
      </c>
      <c r="E3381" s="146" t="str">
        <f>IF(A3381="","",IF(COUNTIF(Month_Engine!B:B,TRIM(J3381))&gt;0,"OK","Missing"))</f>
        <v/>
      </c>
      <c r="F3381" s="146" t="str">
        <f t="shared" si="319"/>
        <v/>
      </c>
      <c r="G3381" s="146" t="str">
        <f t="shared" si="320"/>
        <v/>
      </c>
      <c r="H3381" s="150" t="str">
        <f t="shared" si="315"/>
        <v/>
      </c>
      <c r="I3381" s="432"/>
      <c r="S3381" s="146" t="str">
        <f t="shared" si="316"/>
        <v/>
      </c>
    </row>
    <row r="3382" spans="1:19" x14ac:dyDescent="0.45">
      <c r="A3382" s="144" t="str">
        <f t="shared" si="317"/>
        <v/>
      </c>
      <c r="B3382" s="143" t="str">
        <f t="shared" si="318"/>
        <v/>
      </c>
      <c r="C3382" s="143" t="str">
        <f>IF(A3382="","",IF(COUNTIF($B$2:B3381,B3382)&gt;0,"⚠ DUPLICATE","OK"))</f>
        <v/>
      </c>
      <c r="D3382" s="146" t="str">
        <f>IF($A3382="","",IF(ISNA(_xlfn.XLOOKUP(TRIM($A3382),MASTER_Workers!$B$2:$B$474,MASTER_Workers!$B$2:$B$474)),"Master Missing","OK"))</f>
        <v/>
      </c>
      <c r="E3382" s="146" t="str">
        <f>IF(A3382="","",IF(COUNTIF(Month_Engine!B:B,TRIM(J3382))&gt;0,"OK","Missing"))</f>
        <v/>
      </c>
      <c r="F3382" s="146" t="str">
        <f t="shared" si="319"/>
        <v/>
      </c>
      <c r="G3382" s="146" t="str">
        <f t="shared" si="320"/>
        <v/>
      </c>
      <c r="H3382" s="150" t="str">
        <f t="shared" si="315"/>
        <v/>
      </c>
      <c r="I3382" s="432"/>
      <c r="S3382" s="146" t="str">
        <f t="shared" si="316"/>
        <v/>
      </c>
    </row>
    <row r="3383" spans="1:19" x14ac:dyDescent="0.45">
      <c r="A3383" s="144" t="str">
        <f t="shared" si="317"/>
        <v/>
      </c>
      <c r="B3383" s="143" t="str">
        <f t="shared" si="318"/>
        <v/>
      </c>
      <c r="C3383" s="143" t="str">
        <f>IF(A3383="","",IF(COUNTIF($B$2:B3382,B3383)&gt;0,"⚠ DUPLICATE","OK"))</f>
        <v/>
      </c>
      <c r="D3383" s="146" t="str">
        <f>IF($A3383="","",IF(ISNA(_xlfn.XLOOKUP(TRIM($A3383),MASTER_Workers!$B$2:$B$474,MASTER_Workers!$B$2:$B$474)),"Master Missing","OK"))</f>
        <v/>
      </c>
      <c r="E3383" s="146" t="str">
        <f>IF(A3383="","",IF(COUNTIF(Month_Engine!B:B,TRIM(J3383))&gt;0,"OK","Missing"))</f>
        <v/>
      </c>
      <c r="F3383" s="146" t="str">
        <f t="shared" si="319"/>
        <v/>
      </c>
      <c r="G3383" s="146" t="str">
        <f t="shared" si="320"/>
        <v/>
      </c>
      <c r="H3383" s="150" t="str">
        <f t="shared" si="315"/>
        <v/>
      </c>
      <c r="I3383" s="432"/>
      <c r="S3383" s="146" t="str">
        <f t="shared" si="316"/>
        <v/>
      </c>
    </row>
    <row r="3384" spans="1:19" x14ac:dyDescent="0.45">
      <c r="A3384" s="144" t="str">
        <f t="shared" si="317"/>
        <v/>
      </c>
      <c r="B3384" s="143" t="str">
        <f t="shared" si="318"/>
        <v/>
      </c>
      <c r="C3384" s="143" t="str">
        <f>IF(A3384="","",IF(COUNTIF($B$2:B3383,B3384)&gt;0,"⚠ DUPLICATE","OK"))</f>
        <v/>
      </c>
      <c r="D3384" s="146" t="str">
        <f>IF($A3384="","",IF(ISNA(_xlfn.XLOOKUP(TRIM($A3384),MASTER_Workers!$B$2:$B$474,MASTER_Workers!$B$2:$B$474)),"Master Missing","OK"))</f>
        <v/>
      </c>
      <c r="E3384" s="146" t="str">
        <f>IF(A3384="","",IF(COUNTIF(Month_Engine!B:B,TRIM(J3384))&gt;0,"OK","Missing"))</f>
        <v/>
      </c>
      <c r="F3384" s="146" t="str">
        <f t="shared" si="319"/>
        <v/>
      </c>
      <c r="G3384" s="146" t="str">
        <f t="shared" si="320"/>
        <v/>
      </c>
      <c r="H3384" s="150" t="str">
        <f t="shared" si="315"/>
        <v/>
      </c>
      <c r="I3384" s="432"/>
      <c r="S3384" s="146" t="str">
        <f t="shared" si="316"/>
        <v/>
      </c>
    </row>
    <row r="3385" spans="1:19" x14ac:dyDescent="0.45">
      <c r="A3385" s="144" t="str">
        <f t="shared" si="317"/>
        <v/>
      </c>
      <c r="B3385" s="143" t="str">
        <f t="shared" si="318"/>
        <v/>
      </c>
      <c r="C3385" s="143" t="str">
        <f>IF(A3385="","",IF(COUNTIF($B$2:B3384,B3385)&gt;0,"⚠ DUPLICATE","OK"))</f>
        <v/>
      </c>
      <c r="D3385" s="146" t="str">
        <f>IF($A3385="","",IF(ISNA(_xlfn.XLOOKUP(TRIM($A3385),MASTER_Workers!$B$2:$B$474,MASTER_Workers!$B$2:$B$474)),"Master Missing","OK"))</f>
        <v/>
      </c>
      <c r="E3385" s="146" t="str">
        <f>IF(A3385="","",IF(COUNTIF(Month_Engine!B:B,TRIM(J3385))&gt;0,"OK","Missing"))</f>
        <v/>
      </c>
      <c r="F3385" s="146" t="str">
        <f t="shared" si="319"/>
        <v/>
      </c>
      <c r="G3385" s="146" t="str">
        <f t="shared" si="320"/>
        <v/>
      </c>
      <c r="H3385" s="150" t="str">
        <f t="shared" si="315"/>
        <v/>
      </c>
      <c r="I3385" s="432"/>
      <c r="S3385" s="146" t="str">
        <f t="shared" si="316"/>
        <v/>
      </c>
    </row>
    <row r="3386" spans="1:19" x14ac:dyDescent="0.45">
      <c r="A3386" s="144" t="str">
        <f t="shared" si="317"/>
        <v/>
      </c>
      <c r="B3386" s="143" t="str">
        <f t="shared" si="318"/>
        <v/>
      </c>
      <c r="C3386" s="143" t="str">
        <f>IF(A3386="","",IF(COUNTIF($B$2:B3385,B3386)&gt;0,"⚠ DUPLICATE","OK"))</f>
        <v/>
      </c>
      <c r="D3386" s="146" t="str">
        <f>IF($A3386="","",IF(ISNA(_xlfn.XLOOKUP(TRIM($A3386),MASTER_Workers!$B$2:$B$474,MASTER_Workers!$B$2:$B$474)),"Master Missing","OK"))</f>
        <v/>
      </c>
      <c r="E3386" s="146" t="str">
        <f>IF(A3386="","",IF(COUNTIF(Month_Engine!B:B,TRIM(J3386))&gt;0,"OK","Missing"))</f>
        <v/>
      </c>
      <c r="F3386" s="146" t="str">
        <f t="shared" si="319"/>
        <v/>
      </c>
      <c r="G3386" s="146" t="str">
        <f t="shared" si="320"/>
        <v/>
      </c>
      <c r="H3386" s="150" t="str">
        <f t="shared" si="315"/>
        <v/>
      </c>
      <c r="I3386" s="432"/>
      <c r="S3386" s="146" t="str">
        <f t="shared" si="316"/>
        <v/>
      </c>
    </row>
    <row r="3387" spans="1:19" x14ac:dyDescent="0.45">
      <c r="A3387" s="144" t="str">
        <f t="shared" si="317"/>
        <v/>
      </c>
      <c r="B3387" s="143" t="str">
        <f t="shared" si="318"/>
        <v/>
      </c>
      <c r="C3387" s="143" t="str">
        <f>IF(A3387="","",IF(COUNTIF($B$2:B3386,B3387)&gt;0,"⚠ DUPLICATE","OK"))</f>
        <v/>
      </c>
      <c r="D3387" s="146" t="str">
        <f>IF($A3387="","",IF(ISNA(_xlfn.XLOOKUP(TRIM($A3387),MASTER_Workers!$B$2:$B$474,MASTER_Workers!$B$2:$B$474)),"Master Missing","OK"))</f>
        <v/>
      </c>
      <c r="E3387" s="146" t="str">
        <f>IF(A3387="","",IF(COUNTIF(Month_Engine!B:B,TRIM(J3387))&gt;0,"OK","Missing"))</f>
        <v/>
      </c>
      <c r="F3387" s="146" t="str">
        <f t="shared" si="319"/>
        <v/>
      </c>
      <c r="G3387" s="146" t="str">
        <f t="shared" si="320"/>
        <v/>
      </c>
      <c r="H3387" s="150" t="str">
        <f t="shared" si="315"/>
        <v/>
      </c>
      <c r="I3387" s="432"/>
      <c r="S3387" s="146" t="str">
        <f t="shared" si="316"/>
        <v/>
      </c>
    </row>
    <row r="3388" spans="1:19" x14ac:dyDescent="0.45">
      <c r="A3388" s="144" t="str">
        <f t="shared" si="317"/>
        <v/>
      </c>
      <c r="B3388" s="143" t="str">
        <f t="shared" si="318"/>
        <v/>
      </c>
      <c r="C3388" s="143" t="str">
        <f>IF(A3388="","",IF(COUNTIF($B$2:B3387,B3388)&gt;0,"⚠ DUPLICATE","OK"))</f>
        <v/>
      </c>
      <c r="D3388" s="146" t="str">
        <f>IF($A3388="","",IF(ISNA(_xlfn.XLOOKUP(TRIM($A3388),MASTER_Workers!$B$2:$B$474,MASTER_Workers!$B$2:$B$474)),"Master Missing","OK"))</f>
        <v/>
      </c>
      <c r="E3388" s="146" t="str">
        <f>IF(A3388="","",IF(COUNTIF(Month_Engine!B:B,TRIM(J3388))&gt;0,"OK","Missing"))</f>
        <v/>
      </c>
      <c r="F3388" s="146" t="str">
        <f t="shared" si="319"/>
        <v/>
      </c>
      <c r="G3388" s="146" t="str">
        <f t="shared" si="320"/>
        <v/>
      </c>
      <c r="H3388" s="150" t="str">
        <f t="shared" si="315"/>
        <v/>
      </c>
      <c r="I3388" s="432"/>
      <c r="S3388" s="146" t="str">
        <f t="shared" si="316"/>
        <v/>
      </c>
    </row>
    <row r="3389" spans="1:19" x14ac:dyDescent="0.45">
      <c r="A3389" s="144" t="str">
        <f t="shared" si="317"/>
        <v/>
      </c>
      <c r="B3389" s="143" t="str">
        <f t="shared" si="318"/>
        <v/>
      </c>
      <c r="C3389" s="143" t="str">
        <f>IF(A3389="","",IF(COUNTIF($B$2:B3388,B3389)&gt;0,"⚠ DUPLICATE","OK"))</f>
        <v/>
      </c>
      <c r="D3389" s="146" t="str">
        <f>IF($A3389="","",IF(ISNA(_xlfn.XLOOKUP(TRIM($A3389),MASTER_Workers!$B$2:$B$474,MASTER_Workers!$B$2:$B$474)),"Master Missing","OK"))</f>
        <v/>
      </c>
      <c r="E3389" s="146" t="str">
        <f>IF(A3389="","",IF(COUNTIF(Month_Engine!B:B,TRIM(J3389))&gt;0,"OK","Missing"))</f>
        <v/>
      </c>
      <c r="F3389" s="146" t="str">
        <f t="shared" si="319"/>
        <v/>
      </c>
      <c r="G3389" s="146" t="str">
        <f t="shared" si="320"/>
        <v/>
      </c>
      <c r="H3389" s="150" t="str">
        <f t="shared" si="315"/>
        <v/>
      </c>
      <c r="I3389" s="432"/>
      <c r="S3389" s="146" t="str">
        <f t="shared" si="316"/>
        <v/>
      </c>
    </row>
    <row r="3390" spans="1:19" x14ac:dyDescent="0.45">
      <c r="A3390" s="144" t="str">
        <f t="shared" si="317"/>
        <v/>
      </c>
      <c r="B3390" s="143" t="str">
        <f t="shared" si="318"/>
        <v/>
      </c>
      <c r="C3390" s="143" t="str">
        <f>IF(A3390="","",IF(COUNTIF($B$2:B3389,B3390)&gt;0,"⚠ DUPLICATE","OK"))</f>
        <v/>
      </c>
      <c r="D3390" s="146" t="str">
        <f>IF($A3390="","",IF(ISNA(_xlfn.XLOOKUP(TRIM($A3390),MASTER_Workers!$B$2:$B$474,MASTER_Workers!$B$2:$B$474)),"Master Missing","OK"))</f>
        <v/>
      </c>
      <c r="E3390" s="146" t="str">
        <f>IF(A3390="","",IF(COUNTIF(Month_Engine!B:B,TRIM(J3390))&gt;0,"OK","Missing"))</f>
        <v/>
      </c>
      <c r="F3390" s="146" t="str">
        <f t="shared" si="319"/>
        <v/>
      </c>
      <c r="G3390" s="146" t="str">
        <f t="shared" si="320"/>
        <v/>
      </c>
      <c r="H3390" s="150" t="str">
        <f t="shared" si="315"/>
        <v/>
      </c>
      <c r="I3390" s="432"/>
      <c r="S3390" s="146" t="str">
        <f t="shared" si="316"/>
        <v/>
      </c>
    </row>
    <row r="3391" spans="1:19" x14ac:dyDescent="0.45">
      <c r="A3391" s="144" t="str">
        <f t="shared" si="317"/>
        <v/>
      </c>
      <c r="B3391" s="143" t="str">
        <f t="shared" si="318"/>
        <v/>
      </c>
      <c r="C3391" s="143" t="str">
        <f>IF(A3391="","",IF(COUNTIF($B$2:B3390,B3391)&gt;0,"⚠ DUPLICATE","OK"))</f>
        <v/>
      </c>
      <c r="D3391" s="146" t="str">
        <f>IF($A3391="","",IF(ISNA(_xlfn.XLOOKUP(TRIM($A3391),MASTER_Workers!$B$2:$B$474,MASTER_Workers!$B$2:$B$474)),"Master Missing","OK"))</f>
        <v/>
      </c>
      <c r="E3391" s="146" t="str">
        <f>IF(A3391="","",IF(COUNTIF(Month_Engine!B:B,TRIM(J3391))&gt;0,"OK","Missing"))</f>
        <v/>
      </c>
      <c r="F3391" s="146" t="str">
        <f t="shared" si="319"/>
        <v/>
      </c>
      <c r="G3391" s="146" t="str">
        <f t="shared" si="320"/>
        <v/>
      </c>
      <c r="H3391" s="150" t="str">
        <f t="shared" si="315"/>
        <v/>
      </c>
      <c r="I3391" s="432"/>
      <c r="S3391" s="146" t="str">
        <f t="shared" si="316"/>
        <v/>
      </c>
    </row>
    <row r="3392" spans="1:19" x14ac:dyDescent="0.45">
      <c r="A3392" s="144" t="str">
        <f t="shared" si="317"/>
        <v/>
      </c>
      <c r="B3392" s="143" t="str">
        <f t="shared" si="318"/>
        <v/>
      </c>
      <c r="C3392" s="143" t="str">
        <f>IF(A3392="","",IF(COUNTIF($B$2:B3391,B3392)&gt;0,"⚠ DUPLICATE","OK"))</f>
        <v/>
      </c>
      <c r="D3392" s="146" t="str">
        <f>IF($A3392="","",IF(ISNA(_xlfn.XLOOKUP(TRIM($A3392),MASTER_Workers!$B$2:$B$474,MASTER_Workers!$B$2:$B$474)),"Master Missing","OK"))</f>
        <v/>
      </c>
      <c r="E3392" s="146" t="str">
        <f>IF(A3392="","",IF(COUNTIF(Month_Engine!B:B,TRIM(J3392))&gt;0,"OK","Missing"))</f>
        <v/>
      </c>
      <c r="F3392" s="146" t="str">
        <f t="shared" si="319"/>
        <v/>
      </c>
      <c r="G3392" s="146" t="str">
        <f t="shared" si="320"/>
        <v/>
      </c>
      <c r="H3392" s="150" t="str">
        <f t="shared" si="315"/>
        <v/>
      </c>
      <c r="I3392" s="432"/>
      <c r="S3392" s="146" t="str">
        <f t="shared" si="316"/>
        <v/>
      </c>
    </row>
    <row r="3393" spans="1:19" x14ac:dyDescent="0.45">
      <c r="A3393" s="144" t="str">
        <f t="shared" si="317"/>
        <v/>
      </c>
      <c r="B3393" s="143" t="str">
        <f t="shared" si="318"/>
        <v/>
      </c>
      <c r="C3393" s="143" t="str">
        <f>IF(A3393="","",IF(COUNTIF($B$2:B3392,B3393)&gt;0,"⚠ DUPLICATE","OK"))</f>
        <v/>
      </c>
      <c r="D3393" s="146" t="str">
        <f>IF($A3393="","",IF(ISNA(_xlfn.XLOOKUP(TRIM($A3393),MASTER_Workers!$B$2:$B$474,MASTER_Workers!$B$2:$B$474)),"Master Missing","OK"))</f>
        <v/>
      </c>
      <c r="E3393" s="146" t="str">
        <f>IF(A3393="","",IF(COUNTIF(Month_Engine!B:B,TRIM(J3393))&gt;0,"OK","Missing"))</f>
        <v/>
      </c>
      <c r="F3393" s="146" t="str">
        <f t="shared" si="319"/>
        <v/>
      </c>
      <c r="G3393" s="146" t="str">
        <f t="shared" si="320"/>
        <v/>
      </c>
      <c r="H3393" s="150" t="str">
        <f t="shared" si="315"/>
        <v/>
      </c>
      <c r="I3393" s="432"/>
      <c r="S3393" s="146" t="str">
        <f t="shared" si="316"/>
        <v/>
      </c>
    </row>
    <row r="3394" spans="1:19" x14ac:dyDescent="0.45">
      <c r="A3394" s="144" t="str">
        <f t="shared" si="317"/>
        <v/>
      </c>
      <c r="B3394" s="143" t="str">
        <f t="shared" si="318"/>
        <v/>
      </c>
      <c r="C3394" s="143" t="str">
        <f>IF(A3394="","",IF(COUNTIF($B$2:B3393,B3394)&gt;0,"⚠ DUPLICATE","OK"))</f>
        <v/>
      </c>
      <c r="D3394" s="146" t="str">
        <f>IF($A3394="","",IF(ISNA(_xlfn.XLOOKUP(TRIM($A3394),MASTER_Workers!$B$2:$B$474,MASTER_Workers!$B$2:$B$474)),"Master Missing","OK"))</f>
        <v/>
      </c>
      <c r="E3394" s="146" t="str">
        <f>IF(A3394="","",IF(COUNTIF(Month_Engine!B:B,TRIM(J3394))&gt;0,"OK","Missing"))</f>
        <v/>
      </c>
      <c r="F3394" s="146" t="str">
        <f t="shared" si="319"/>
        <v/>
      </c>
      <c r="G3394" s="146" t="str">
        <f t="shared" si="320"/>
        <v/>
      </c>
      <c r="H3394" s="150" t="str">
        <f t="shared" si="315"/>
        <v/>
      </c>
      <c r="I3394" s="432"/>
      <c r="S3394" s="146" t="str">
        <f t="shared" si="316"/>
        <v/>
      </c>
    </row>
    <row r="3395" spans="1:19" x14ac:dyDescent="0.45">
      <c r="A3395" s="144" t="str">
        <f t="shared" si="317"/>
        <v/>
      </c>
      <c r="B3395" s="143" t="str">
        <f t="shared" si="318"/>
        <v/>
      </c>
      <c r="C3395" s="143" t="str">
        <f>IF(A3395="","",IF(COUNTIF($B$2:B3394,B3395)&gt;0,"⚠ DUPLICATE","OK"))</f>
        <v/>
      </c>
      <c r="D3395" s="146" t="str">
        <f>IF($A3395="","",IF(ISNA(_xlfn.XLOOKUP(TRIM($A3395),MASTER_Workers!$B$2:$B$474,MASTER_Workers!$B$2:$B$474)),"Master Missing","OK"))</f>
        <v/>
      </c>
      <c r="E3395" s="146" t="str">
        <f>IF(A3395="","",IF(COUNTIF(Month_Engine!B:B,TRIM(J3395))&gt;0,"OK","Missing"))</f>
        <v/>
      </c>
      <c r="F3395" s="146" t="str">
        <f t="shared" si="319"/>
        <v/>
      </c>
      <c r="G3395" s="146" t="str">
        <f t="shared" si="320"/>
        <v/>
      </c>
      <c r="H3395" s="150" t="str">
        <f t="shared" si="315"/>
        <v/>
      </c>
      <c r="I3395" s="432"/>
      <c r="S3395" s="146" t="str">
        <f t="shared" si="316"/>
        <v/>
      </c>
    </row>
    <row r="3396" spans="1:19" x14ac:dyDescent="0.45">
      <c r="A3396" s="144" t="str">
        <f t="shared" si="317"/>
        <v/>
      </c>
      <c r="B3396" s="143" t="str">
        <f t="shared" si="318"/>
        <v/>
      </c>
      <c r="C3396" s="143" t="str">
        <f>IF(A3396="","",IF(COUNTIF($B$2:B3395,B3396)&gt;0,"⚠ DUPLICATE","OK"))</f>
        <v/>
      </c>
      <c r="D3396" s="146" t="str">
        <f>IF($A3396="","",IF(ISNA(_xlfn.XLOOKUP(TRIM($A3396),MASTER_Workers!$B$2:$B$474,MASTER_Workers!$B$2:$B$474)),"Master Missing","OK"))</f>
        <v/>
      </c>
      <c r="E3396" s="146" t="str">
        <f>IF(A3396="","",IF(COUNTIF(Month_Engine!B:B,TRIM(J3396))&gt;0,"OK","Missing"))</f>
        <v/>
      </c>
      <c r="F3396" s="146" t="str">
        <f t="shared" si="319"/>
        <v/>
      </c>
      <c r="G3396" s="146" t="str">
        <f t="shared" si="320"/>
        <v/>
      </c>
      <c r="H3396" s="150" t="str">
        <f t="shared" ref="H3396:H3459" si="321">IF(A3396="","",IF(AND(C3396="OK",D3396="OK",E3396="OK",F3396=DAY(EOMONTH(I3396,0))),"OK","Mismatch"))</f>
        <v/>
      </c>
      <c r="I3396" s="432"/>
      <c r="S3396" s="146" t="str">
        <f t="shared" ref="S3396:S3459" si="322">IF(LEFT(A3396,6)="SV2PCO","Worker-SV2",
IF(LEFT(A3396,5)="SV2ST","Staff-SV2",
IF(LEFT(A3396,4)="SV2P","Worker-Com-SV2",
IF(LEFT(A3396,5)="SK1ST","Staff-1",
IF(LEFT(A3396,5)="SK3ST","Staff-3",
IF(LEFT(A3396,5)="SK1CW","Worker-1",
IF(LEFT(A3396,5)="SK3CW","Worker-3",
IF(LEFT(A3396,5)="SK1WK","Worker-Com-1",
IF(LEFT(A3396,5)="SK3WK","Worker-Com-3","")))))))))</f>
        <v/>
      </c>
    </row>
    <row r="3397" spans="1:19" x14ac:dyDescent="0.45">
      <c r="A3397" s="144" t="str">
        <f t="shared" ref="A3397:A3460" si="323">IF(J3397="","",TRIM(J3397))</f>
        <v/>
      </c>
      <c r="B3397" s="143" t="str">
        <f t="shared" ref="B3397:B3460" si="324">IF(A3397="","",TEXT(I3397,"MMMYYYY")&amp;"_"&amp;TRIM(J3397))</f>
        <v/>
      </c>
      <c r="C3397" s="143" t="str">
        <f>IF(A3397="","",IF(COUNTIF($B$2:B3396,B3397)&gt;0,"⚠ DUPLICATE","OK"))</f>
        <v/>
      </c>
      <c r="D3397" s="146" t="str">
        <f>IF($A3397="","",IF(ISNA(_xlfn.XLOOKUP(TRIM($A3397),MASTER_Workers!$B$2:$B$474,MASTER_Workers!$B$2:$B$474)),"Master Missing","OK"))</f>
        <v/>
      </c>
      <c r="E3397" s="146" t="str">
        <f>IF(A3397="","",IF(COUNTIF(Month_Engine!B:B,TRIM(J3397))&gt;0,"OK","Missing"))</f>
        <v/>
      </c>
      <c r="F3397" s="146" t="str">
        <f t="shared" ref="F3397:F3460" si="325">IF(A3397="","",SUM(L3397:Q3397))</f>
        <v/>
      </c>
      <c r="G3397" s="146" t="str">
        <f t="shared" si="320"/>
        <v/>
      </c>
      <c r="H3397" s="150" t="str">
        <f t="shared" si="321"/>
        <v/>
      </c>
      <c r="I3397" s="432"/>
      <c r="S3397" s="146" t="str">
        <f t="shared" si="322"/>
        <v/>
      </c>
    </row>
    <row r="3398" spans="1:19" x14ac:dyDescent="0.45">
      <c r="A3398" s="144" t="str">
        <f t="shared" si="323"/>
        <v/>
      </c>
      <c r="B3398" s="143" t="str">
        <f t="shared" si="324"/>
        <v/>
      </c>
      <c r="C3398" s="143" t="str">
        <f>IF(A3398="","",IF(COUNTIF($B$2:B3397,B3398)&gt;0,"⚠ DUPLICATE","OK"))</f>
        <v/>
      </c>
      <c r="D3398" s="146" t="str">
        <f>IF($A3398="","",IF(ISNA(_xlfn.XLOOKUP(TRIM($A3398),MASTER_Workers!$B$2:$B$474,MASTER_Workers!$B$2:$B$474)),"Master Missing","OK"))</f>
        <v/>
      </c>
      <c r="E3398" s="146" t="str">
        <f>IF(A3398="","",IF(COUNTIF(Month_Engine!B:B,TRIM(J3398))&gt;0,"OK","Missing"))</f>
        <v/>
      </c>
      <c r="F3398" s="146" t="str">
        <f t="shared" si="325"/>
        <v/>
      </c>
      <c r="G3398" s="146" t="str">
        <f t="shared" si="320"/>
        <v/>
      </c>
      <c r="H3398" s="150" t="str">
        <f t="shared" si="321"/>
        <v/>
      </c>
      <c r="I3398" s="432"/>
      <c r="S3398" s="146" t="str">
        <f t="shared" si="322"/>
        <v/>
      </c>
    </row>
    <row r="3399" spans="1:19" x14ac:dyDescent="0.45">
      <c r="A3399" s="144" t="str">
        <f t="shared" si="323"/>
        <v/>
      </c>
      <c r="B3399" s="143" t="str">
        <f t="shared" si="324"/>
        <v/>
      </c>
      <c r="C3399" s="143" t="str">
        <f>IF(A3399="","",IF(COUNTIF($B$2:B3398,B3399)&gt;0,"⚠ DUPLICATE","OK"))</f>
        <v/>
      </c>
      <c r="D3399" s="146" t="str">
        <f>IF($A3399="","",IF(ISNA(_xlfn.XLOOKUP(TRIM($A3399),MASTER_Workers!$B$2:$B$474,MASTER_Workers!$B$2:$B$474)),"Master Missing","OK"))</f>
        <v/>
      </c>
      <c r="E3399" s="146" t="str">
        <f>IF(A3399="","",IF(COUNTIF(Month_Engine!B:B,TRIM(J3399))&gt;0,"OK","Missing"))</f>
        <v/>
      </c>
      <c r="F3399" s="146" t="str">
        <f t="shared" si="325"/>
        <v/>
      </c>
      <c r="G3399" s="146" t="str">
        <f t="shared" si="320"/>
        <v/>
      </c>
      <c r="H3399" s="150" t="str">
        <f t="shared" si="321"/>
        <v/>
      </c>
      <c r="I3399" s="432"/>
      <c r="S3399" s="146" t="str">
        <f t="shared" si="322"/>
        <v/>
      </c>
    </row>
    <row r="3400" spans="1:19" x14ac:dyDescent="0.45">
      <c r="A3400" s="144" t="str">
        <f t="shared" si="323"/>
        <v/>
      </c>
      <c r="B3400" s="143" t="str">
        <f t="shared" si="324"/>
        <v/>
      </c>
      <c r="C3400" s="143" t="str">
        <f>IF(A3400="","",IF(COUNTIF($B$2:B3399,B3400)&gt;0,"⚠ DUPLICATE","OK"))</f>
        <v/>
      </c>
      <c r="D3400" s="146" t="str">
        <f>IF($A3400="","",IF(ISNA(_xlfn.XLOOKUP(TRIM($A3400),MASTER_Workers!$B$2:$B$474,MASTER_Workers!$B$2:$B$474)),"Master Missing","OK"))</f>
        <v/>
      </c>
      <c r="E3400" s="146" t="str">
        <f>IF(A3400="","",IF(COUNTIF(Month_Engine!B:B,TRIM(J3400))&gt;0,"OK","Missing"))</f>
        <v/>
      </c>
      <c r="F3400" s="146" t="str">
        <f t="shared" si="325"/>
        <v/>
      </c>
      <c r="G3400" s="146" t="str">
        <f t="shared" si="320"/>
        <v/>
      </c>
      <c r="H3400" s="150" t="str">
        <f t="shared" si="321"/>
        <v/>
      </c>
      <c r="I3400" s="432"/>
      <c r="S3400" s="146" t="str">
        <f t="shared" si="322"/>
        <v/>
      </c>
    </row>
    <row r="3401" spans="1:19" x14ac:dyDescent="0.45">
      <c r="A3401" s="144" t="str">
        <f t="shared" si="323"/>
        <v/>
      </c>
      <c r="B3401" s="143" t="str">
        <f t="shared" si="324"/>
        <v/>
      </c>
      <c r="C3401" s="143" t="str">
        <f>IF(A3401="","",IF(COUNTIF($B$2:B3400,B3401)&gt;0,"⚠ DUPLICATE","OK"))</f>
        <v/>
      </c>
      <c r="D3401" s="146" t="str">
        <f>IF($A3401="","",IF(ISNA(_xlfn.XLOOKUP(TRIM($A3401),MASTER_Workers!$B$2:$B$474,MASTER_Workers!$B$2:$B$474)),"Master Missing","OK"))</f>
        <v/>
      </c>
      <c r="E3401" s="146" t="str">
        <f>IF(A3401="","",IF(COUNTIF(Month_Engine!B:B,TRIM(J3401))&gt;0,"OK","Missing"))</f>
        <v/>
      </c>
      <c r="F3401" s="146" t="str">
        <f t="shared" si="325"/>
        <v/>
      </c>
      <c r="G3401" s="146" t="str">
        <f t="shared" si="320"/>
        <v/>
      </c>
      <c r="H3401" s="150" t="str">
        <f t="shared" si="321"/>
        <v/>
      </c>
      <c r="I3401" s="432"/>
      <c r="S3401" s="146" t="str">
        <f t="shared" si="322"/>
        <v/>
      </c>
    </row>
    <row r="3402" spans="1:19" x14ac:dyDescent="0.45">
      <c r="A3402" s="144" t="str">
        <f t="shared" si="323"/>
        <v/>
      </c>
      <c r="B3402" s="143" t="str">
        <f t="shared" si="324"/>
        <v/>
      </c>
      <c r="C3402" s="143" t="str">
        <f>IF(A3402="","",IF(COUNTIF($B$2:B3401,B3402)&gt;0,"⚠ DUPLICATE","OK"))</f>
        <v/>
      </c>
      <c r="D3402" s="146" t="str">
        <f>IF($A3402="","",IF(ISNA(_xlfn.XLOOKUP(TRIM($A3402),MASTER_Workers!$B$2:$B$474,MASTER_Workers!$B$2:$B$474)),"Master Missing","OK"))</f>
        <v/>
      </c>
      <c r="E3402" s="146" t="str">
        <f>IF(A3402="","",IF(COUNTIF(Month_Engine!B:B,TRIM(J3402))&gt;0,"OK","Missing"))</f>
        <v/>
      </c>
      <c r="F3402" s="146" t="str">
        <f t="shared" si="325"/>
        <v/>
      </c>
      <c r="G3402" s="146" t="str">
        <f t="shared" si="320"/>
        <v/>
      </c>
      <c r="H3402" s="150" t="str">
        <f t="shared" si="321"/>
        <v/>
      </c>
      <c r="I3402" s="432"/>
      <c r="S3402" s="146" t="str">
        <f t="shared" si="322"/>
        <v/>
      </c>
    </row>
    <row r="3403" spans="1:19" x14ac:dyDescent="0.45">
      <c r="A3403" s="144" t="str">
        <f t="shared" si="323"/>
        <v/>
      </c>
      <c r="B3403" s="143" t="str">
        <f t="shared" si="324"/>
        <v/>
      </c>
      <c r="C3403" s="143" t="str">
        <f>IF(A3403="","",IF(COUNTIF($B$2:B3402,B3403)&gt;0,"⚠ DUPLICATE","OK"))</f>
        <v/>
      </c>
      <c r="D3403" s="146" t="str">
        <f>IF($A3403="","",IF(ISNA(_xlfn.XLOOKUP(TRIM($A3403),MASTER_Workers!$B$2:$B$474,MASTER_Workers!$B$2:$B$474)),"Master Missing","OK"))</f>
        <v/>
      </c>
      <c r="E3403" s="146" t="str">
        <f>IF(A3403="","",IF(COUNTIF(Month_Engine!B:B,TRIM(J3403))&gt;0,"OK","Missing"))</f>
        <v/>
      </c>
      <c r="F3403" s="146" t="str">
        <f t="shared" si="325"/>
        <v/>
      </c>
      <c r="G3403" s="146" t="str">
        <f t="shared" si="320"/>
        <v/>
      </c>
      <c r="H3403" s="150" t="str">
        <f t="shared" si="321"/>
        <v/>
      </c>
      <c r="I3403" s="432"/>
      <c r="S3403" s="146" t="str">
        <f t="shared" si="322"/>
        <v/>
      </c>
    </row>
    <row r="3404" spans="1:19" x14ac:dyDescent="0.45">
      <c r="A3404" s="144" t="str">
        <f t="shared" si="323"/>
        <v/>
      </c>
      <c r="B3404" s="143" t="str">
        <f t="shared" si="324"/>
        <v/>
      </c>
      <c r="C3404" s="143" t="str">
        <f>IF(A3404="","",IF(COUNTIF($B$2:B3403,B3404)&gt;0,"⚠ DUPLICATE","OK"))</f>
        <v/>
      </c>
      <c r="D3404" s="146" t="str">
        <f>IF($A3404="","",IF(ISNA(_xlfn.XLOOKUP(TRIM($A3404),MASTER_Workers!$B$2:$B$474,MASTER_Workers!$B$2:$B$474)),"Master Missing","OK"))</f>
        <v/>
      </c>
      <c r="E3404" s="146" t="str">
        <f>IF(A3404="","",IF(COUNTIF(Month_Engine!B:B,TRIM(J3404))&gt;0,"OK","Missing"))</f>
        <v/>
      </c>
      <c r="F3404" s="146" t="str">
        <f t="shared" si="325"/>
        <v/>
      </c>
      <c r="G3404" s="146" t="str">
        <f t="shared" ref="G3404:G3467" si="326">IF(A3404="","",L3404+O3404+P3404+R3404+IF(OR(LEFT(TRIM(J3404),9)="SK1WK0101",ISNUMBER(SEARCH("Staff",S3404))),N3404,0))</f>
        <v/>
      </c>
      <c r="H3404" s="150" t="str">
        <f t="shared" si="321"/>
        <v/>
      </c>
      <c r="I3404" s="432"/>
      <c r="S3404" s="146" t="str">
        <f t="shared" si="322"/>
        <v/>
      </c>
    </row>
    <row r="3405" spans="1:19" x14ac:dyDescent="0.45">
      <c r="A3405" s="144" t="str">
        <f t="shared" si="323"/>
        <v/>
      </c>
      <c r="B3405" s="143" t="str">
        <f t="shared" si="324"/>
        <v/>
      </c>
      <c r="C3405" s="143" t="str">
        <f>IF(A3405="","",IF(COUNTIF($B$2:B3404,B3405)&gt;0,"⚠ DUPLICATE","OK"))</f>
        <v/>
      </c>
      <c r="D3405" s="146" t="str">
        <f>IF($A3405="","",IF(ISNA(_xlfn.XLOOKUP(TRIM($A3405),MASTER_Workers!$B$2:$B$474,MASTER_Workers!$B$2:$B$474)),"Master Missing","OK"))</f>
        <v/>
      </c>
      <c r="E3405" s="146" t="str">
        <f>IF(A3405="","",IF(COUNTIF(Month_Engine!B:B,TRIM(J3405))&gt;0,"OK","Missing"))</f>
        <v/>
      </c>
      <c r="F3405" s="146" t="str">
        <f t="shared" si="325"/>
        <v/>
      </c>
      <c r="G3405" s="146" t="str">
        <f t="shared" si="326"/>
        <v/>
      </c>
      <c r="H3405" s="150" t="str">
        <f t="shared" si="321"/>
        <v/>
      </c>
      <c r="I3405" s="432"/>
      <c r="S3405" s="146" t="str">
        <f t="shared" si="322"/>
        <v/>
      </c>
    </row>
    <row r="3406" spans="1:19" x14ac:dyDescent="0.45">
      <c r="A3406" s="144" t="str">
        <f t="shared" si="323"/>
        <v/>
      </c>
      <c r="B3406" s="143" t="str">
        <f t="shared" si="324"/>
        <v/>
      </c>
      <c r="C3406" s="143" t="str">
        <f>IF(A3406="","",IF(COUNTIF($B$2:B3405,B3406)&gt;0,"⚠ DUPLICATE","OK"))</f>
        <v/>
      </c>
      <c r="D3406" s="146" t="str">
        <f>IF($A3406="","",IF(ISNA(_xlfn.XLOOKUP(TRIM($A3406),MASTER_Workers!$B$2:$B$474,MASTER_Workers!$B$2:$B$474)),"Master Missing","OK"))</f>
        <v/>
      </c>
      <c r="E3406" s="146" t="str">
        <f>IF(A3406="","",IF(COUNTIF(Month_Engine!B:B,TRIM(J3406))&gt;0,"OK","Missing"))</f>
        <v/>
      </c>
      <c r="F3406" s="146" t="str">
        <f t="shared" si="325"/>
        <v/>
      </c>
      <c r="G3406" s="146" t="str">
        <f t="shared" si="326"/>
        <v/>
      </c>
      <c r="H3406" s="150" t="str">
        <f t="shared" si="321"/>
        <v/>
      </c>
      <c r="I3406" s="432"/>
      <c r="S3406" s="146" t="str">
        <f t="shared" si="322"/>
        <v/>
      </c>
    </row>
    <row r="3407" spans="1:19" x14ac:dyDescent="0.45">
      <c r="A3407" s="144" t="str">
        <f t="shared" si="323"/>
        <v/>
      </c>
      <c r="B3407" s="143" t="str">
        <f t="shared" si="324"/>
        <v/>
      </c>
      <c r="C3407" s="143" t="str">
        <f>IF(A3407="","",IF(COUNTIF($B$2:B3406,B3407)&gt;0,"⚠ DUPLICATE","OK"))</f>
        <v/>
      </c>
      <c r="D3407" s="146" t="str">
        <f>IF($A3407="","",IF(ISNA(_xlfn.XLOOKUP(TRIM($A3407),MASTER_Workers!$B$2:$B$474,MASTER_Workers!$B$2:$B$474)),"Master Missing","OK"))</f>
        <v/>
      </c>
      <c r="E3407" s="146" t="str">
        <f>IF(A3407="","",IF(COUNTIF(Month_Engine!B:B,TRIM(J3407))&gt;0,"OK","Missing"))</f>
        <v/>
      </c>
      <c r="F3407" s="146" t="str">
        <f t="shared" si="325"/>
        <v/>
      </c>
      <c r="G3407" s="146" t="str">
        <f t="shared" si="326"/>
        <v/>
      </c>
      <c r="H3407" s="150" t="str">
        <f t="shared" si="321"/>
        <v/>
      </c>
      <c r="I3407" s="432"/>
      <c r="S3407" s="146" t="str">
        <f t="shared" si="322"/>
        <v/>
      </c>
    </row>
    <row r="3408" spans="1:19" x14ac:dyDescent="0.45">
      <c r="A3408" s="144" t="str">
        <f t="shared" si="323"/>
        <v/>
      </c>
      <c r="B3408" s="143" t="str">
        <f t="shared" si="324"/>
        <v/>
      </c>
      <c r="C3408" s="143" t="str">
        <f>IF(A3408="","",IF(COUNTIF($B$2:B3407,B3408)&gt;0,"⚠ DUPLICATE","OK"))</f>
        <v/>
      </c>
      <c r="D3408" s="146" t="str">
        <f>IF($A3408="","",IF(ISNA(_xlfn.XLOOKUP(TRIM($A3408),MASTER_Workers!$B$2:$B$474,MASTER_Workers!$B$2:$B$474)),"Master Missing","OK"))</f>
        <v/>
      </c>
      <c r="E3408" s="146" t="str">
        <f>IF(A3408="","",IF(COUNTIF(Month_Engine!B:B,TRIM(J3408))&gt;0,"OK","Missing"))</f>
        <v/>
      </c>
      <c r="F3408" s="146" t="str">
        <f t="shared" si="325"/>
        <v/>
      </c>
      <c r="G3408" s="146" t="str">
        <f t="shared" si="326"/>
        <v/>
      </c>
      <c r="H3408" s="150" t="str">
        <f t="shared" si="321"/>
        <v/>
      </c>
      <c r="I3408" s="432"/>
      <c r="S3408" s="146" t="str">
        <f t="shared" si="322"/>
        <v/>
      </c>
    </row>
    <row r="3409" spans="1:19" x14ac:dyDescent="0.45">
      <c r="A3409" s="144" t="str">
        <f t="shared" si="323"/>
        <v/>
      </c>
      <c r="B3409" s="143" t="str">
        <f t="shared" si="324"/>
        <v/>
      </c>
      <c r="C3409" s="143" t="str">
        <f>IF(A3409="","",IF(COUNTIF($B$2:B3408,B3409)&gt;0,"⚠ DUPLICATE","OK"))</f>
        <v/>
      </c>
      <c r="D3409" s="146" t="str">
        <f>IF($A3409="","",IF(ISNA(_xlfn.XLOOKUP(TRIM($A3409),MASTER_Workers!$B$2:$B$474,MASTER_Workers!$B$2:$B$474)),"Master Missing","OK"))</f>
        <v/>
      </c>
      <c r="E3409" s="146" t="str">
        <f>IF(A3409="","",IF(COUNTIF(Month_Engine!B:B,TRIM(J3409))&gt;0,"OK","Missing"))</f>
        <v/>
      </c>
      <c r="F3409" s="146" t="str">
        <f t="shared" si="325"/>
        <v/>
      </c>
      <c r="G3409" s="146" t="str">
        <f t="shared" si="326"/>
        <v/>
      </c>
      <c r="H3409" s="150" t="str">
        <f t="shared" si="321"/>
        <v/>
      </c>
      <c r="I3409" s="432"/>
      <c r="S3409" s="146" t="str">
        <f t="shared" si="322"/>
        <v/>
      </c>
    </row>
    <row r="3410" spans="1:19" x14ac:dyDescent="0.45">
      <c r="A3410" s="144" t="str">
        <f t="shared" si="323"/>
        <v/>
      </c>
      <c r="B3410" s="143" t="str">
        <f t="shared" si="324"/>
        <v/>
      </c>
      <c r="C3410" s="143" t="str">
        <f>IF(A3410="","",IF(COUNTIF($B$2:B3409,B3410)&gt;0,"⚠ DUPLICATE","OK"))</f>
        <v/>
      </c>
      <c r="D3410" s="146" t="str">
        <f>IF($A3410="","",IF(ISNA(_xlfn.XLOOKUP(TRIM($A3410),MASTER_Workers!$B$2:$B$474,MASTER_Workers!$B$2:$B$474)),"Master Missing","OK"))</f>
        <v/>
      </c>
      <c r="E3410" s="146" t="str">
        <f>IF(A3410="","",IF(COUNTIF(Month_Engine!B:B,TRIM(J3410))&gt;0,"OK","Missing"))</f>
        <v/>
      </c>
      <c r="F3410" s="146" t="str">
        <f t="shared" si="325"/>
        <v/>
      </c>
      <c r="G3410" s="146" t="str">
        <f t="shared" si="326"/>
        <v/>
      </c>
      <c r="H3410" s="150" t="str">
        <f t="shared" si="321"/>
        <v/>
      </c>
      <c r="I3410" s="432"/>
      <c r="S3410" s="146" t="str">
        <f t="shared" si="322"/>
        <v/>
      </c>
    </row>
    <row r="3411" spans="1:19" x14ac:dyDescent="0.45">
      <c r="A3411" s="144" t="str">
        <f t="shared" si="323"/>
        <v/>
      </c>
      <c r="B3411" s="143" t="str">
        <f t="shared" si="324"/>
        <v/>
      </c>
      <c r="C3411" s="143" t="str">
        <f>IF(A3411="","",IF(COUNTIF($B$2:B3410,B3411)&gt;0,"⚠ DUPLICATE","OK"))</f>
        <v/>
      </c>
      <c r="D3411" s="146" t="str">
        <f>IF($A3411="","",IF(ISNA(_xlfn.XLOOKUP(TRIM($A3411),MASTER_Workers!$B$2:$B$474,MASTER_Workers!$B$2:$B$474)),"Master Missing","OK"))</f>
        <v/>
      </c>
      <c r="E3411" s="146" t="str">
        <f>IF(A3411="","",IF(COUNTIF(Month_Engine!B:B,TRIM(J3411))&gt;0,"OK","Missing"))</f>
        <v/>
      </c>
      <c r="F3411" s="146" t="str">
        <f t="shared" si="325"/>
        <v/>
      </c>
      <c r="G3411" s="146" t="str">
        <f t="shared" si="326"/>
        <v/>
      </c>
      <c r="H3411" s="150" t="str">
        <f t="shared" si="321"/>
        <v/>
      </c>
      <c r="I3411" s="432"/>
      <c r="S3411" s="146" t="str">
        <f t="shared" si="322"/>
        <v/>
      </c>
    </row>
    <row r="3412" spans="1:19" x14ac:dyDescent="0.45">
      <c r="A3412" s="144" t="str">
        <f t="shared" si="323"/>
        <v/>
      </c>
      <c r="B3412" s="143" t="str">
        <f t="shared" si="324"/>
        <v/>
      </c>
      <c r="C3412" s="143" t="str">
        <f>IF(A3412="","",IF(COUNTIF($B$2:B3411,B3412)&gt;0,"⚠ DUPLICATE","OK"))</f>
        <v/>
      </c>
      <c r="D3412" s="146" t="str">
        <f>IF($A3412="","",IF(ISNA(_xlfn.XLOOKUP(TRIM($A3412),MASTER_Workers!$B$2:$B$474,MASTER_Workers!$B$2:$B$474)),"Master Missing","OK"))</f>
        <v/>
      </c>
      <c r="E3412" s="146" t="str">
        <f>IF(A3412="","",IF(COUNTIF(Month_Engine!B:B,TRIM(J3412))&gt;0,"OK","Missing"))</f>
        <v/>
      </c>
      <c r="F3412" s="146" t="str">
        <f t="shared" si="325"/>
        <v/>
      </c>
      <c r="G3412" s="146" t="str">
        <f t="shared" si="326"/>
        <v/>
      </c>
      <c r="H3412" s="150" t="str">
        <f t="shared" si="321"/>
        <v/>
      </c>
      <c r="I3412" s="432"/>
      <c r="S3412" s="146" t="str">
        <f t="shared" si="322"/>
        <v/>
      </c>
    </row>
    <row r="3413" spans="1:19" x14ac:dyDescent="0.45">
      <c r="A3413" s="144" t="str">
        <f t="shared" si="323"/>
        <v/>
      </c>
      <c r="B3413" s="143" t="str">
        <f t="shared" si="324"/>
        <v/>
      </c>
      <c r="C3413" s="143" t="str">
        <f>IF(A3413="","",IF(COUNTIF($B$2:B3412,B3413)&gt;0,"⚠ DUPLICATE","OK"))</f>
        <v/>
      </c>
      <c r="D3413" s="146" t="str">
        <f>IF($A3413="","",IF(ISNA(_xlfn.XLOOKUP(TRIM($A3413),MASTER_Workers!$B$2:$B$474,MASTER_Workers!$B$2:$B$474)),"Master Missing","OK"))</f>
        <v/>
      </c>
      <c r="E3413" s="146" t="str">
        <f>IF(A3413="","",IF(COUNTIF(Month_Engine!B:B,TRIM(J3413))&gt;0,"OK","Missing"))</f>
        <v/>
      </c>
      <c r="F3413" s="146" t="str">
        <f t="shared" si="325"/>
        <v/>
      </c>
      <c r="G3413" s="146" t="str">
        <f t="shared" si="326"/>
        <v/>
      </c>
      <c r="H3413" s="150" t="str">
        <f t="shared" si="321"/>
        <v/>
      </c>
      <c r="I3413" s="432"/>
      <c r="S3413" s="146" t="str">
        <f t="shared" si="322"/>
        <v/>
      </c>
    </row>
    <row r="3414" spans="1:19" x14ac:dyDescent="0.45">
      <c r="A3414" s="144" t="str">
        <f t="shared" si="323"/>
        <v/>
      </c>
      <c r="B3414" s="143" t="str">
        <f t="shared" si="324"/>
        <v/>
      </c>
      <c r="C3414" s="143" t="str">
        <f>IF(A3414="","",IF(COUNTIF($B$2:B3413,B3414)&gt;0,"⚠ DUPLICATE","OK"))</f>
        <v/>
      </c>
      <c r="D3414" s="146" t="str">
        <f>IF($A3414="","",IF(ISNA(_xlfn.XLOOKUP(TRIM($A3414),MASTER_Workers!$B$2:$B$474,MASTER_Workers!$B$2:$B$474)),"Master Missing","OK"))</f>
        <v/>
      </c>
      <c r="E3414" s="146" t="str">
        <f>IF(A3414="","",IF(COUNTIF(Month_Engine!B:B,TRIM(J3414))&gt;0,"OK","Missing"))</f>
        <v/>
      </c>
      <c r="F3414" s="146" t="str">
        <f t="shared" si="325"/>
        <v/>
      </c>
      <c r="G3414" s="146" t="str">
        <f t="shared" si="326"/>
        <v/>
      </c>
      <c r="H3414" s="150" t="str">
        <f t="shared" si="321"/>
        <v/>
      </c>
      <c r="I3414" s="432"/>
      <c r="S3414" s="146" t="str">
        <f t="shared" si="322"/>
        <v/>
      </c>
    </row>
    <row r="3415" spans="1:19" x14ac:dyDescent="0.45">
      <c r="A3415" s="144" t="str">
        <f t="shared" si="323"/>
        <v/>
      </c>
      <c r="B3415" s="143" t="str">
        <f t="shared" si="324"/>
        <v/>
      </c>
      <c r="C3415" s="143" t="str">
        <f>IF(A3415="","",IF(COUNTIF($B$2:B3414,B3415)&gt;0,"⚠ DUPLICATE","OK"))</f>
        <v/>
      </c>
      <c r="D3415" s="146" t="str">
        <f>IF($A3415="","",IF(ISNA(_xlfn.XLOOKUP(TRIM($A3415),MASTER_Workers!$B$2:$B$474,MASTER_Workers!$B$2:$B$474)),"Master Missing","OK"))</f>
        <v/>
      </c>
      <c r="E3415" s="146" t="str">
        <f>IF(A3415="","",IF(COUNTIF(Month_Engine!B:B,TRIM(J3415))&gt;0,"OK","Missing"))</f>
        <v/>
      </c>
      <c r="F3415" s="146" t="str">
        <f t="shared" si="325"/>
        <v/>
      </c>
      <c r="G3415" s="146" t="str">
        <f t="shared" si="326"/>
        <v/>
      </c>
      <c r="H3415" s="150" t="str">
        <f t="shared" si="321"/>
        <v/>
      </c>
      <c r="I3415" s="432"/>
      <c r="S3415" s="146" t="str">
        <f t="shared" si="322"/>
        <v/>
      </c>
    </row>
    <row r="3416" spans="1:19" x14ac:dyDescent="0.45">
      <c r="A3416" s="144" t="str">
        <f t="shared" si="323"/>
        <v/>
      </c>
      <c r="B3416" s="143" t="str">
        <f t="shared" si="324"/>
        <v/>
      </c>
      <c r="C3416" s="143" t="str">
        <f>IF(A3416="","",IF(COUNTIF($B$2:B3415,B3416)&gt;0,"⚠ DUPLICATE","OK"))</f>
        <v/>
      </c>
      <c r="D3416" s="146" t="str">
        <f>IF($A3416="","",IF(ISNA(_xlfn.XLOOKUP(TRIM($A3416),MASTER_Workers!$B$2:$B$474,MASTER_Workers!$B$2:$B$474)),"Master Missing","OK"))</f>
        <v/>
      </c>
      <c r="E3416" s="146" t="str">
        <f>IF(A3416="","",IF(COUNTIF(Month_Engine!B:B,TRIM(J3416))&gt;0,"OK","Missing"))</f>
        <v/>
      </c>
      <c r="F3416" s="146" t="str">
        <f t="shared" si="325"/>
        <v/>
      </c>
      <c r="G3416" s="146" t="str">
        <f t="shared" si="326"/>
        <v/>
      </c>
      <c r="H3416" s="150" t="str">
        <f t="shared" si="321"/>
        <v/>
      </c>
      <c r="I3416" s="432"/>
      <c r="S3416" s="146" t="str">
        <f t="shared" si="322"/>
        <v/>
      </c>
    </row>
    <row r="3417" spans="1:19" x14ac:dyDescent="0.45">
      <c r="A3417" s="144" t="str">
        <f t="shared" si="323"/>
        <v/>
      </c>
      <c r="B3417" s="143" t="str">
        <f t="shared" si="324"/>
        <v/>
      </c>
      <c r="C3417" s="143" t="str">
        <f>IF(A3417="","",IF(COUNTIF($B$2:B3416,B3417)&gt;0,"⚠ DUPLICATE","OK"))</f>
        <v/>
      </c>
      <c r="D3417" s="146" t="str">
        <f>IF($A3417="","",IF(ISNA(_xlfn.XLOOKUP(TRIM($A3417),MASTER_Workers!$B$2:$B$474,MASTER_Workers!$B$2:$B$474)),"Master Missing","OK"))</f>
        <v/>
      </c>
      <c r="E3417" s="146" t="str">
        <f>IF(A3417="","",IF(COUNTIF(Month_Engine!B:B,TRIM(J3417))&gt;0,"OK","Missing"))</f>
        <v/>
      </c>
      <c r="F3417" s="146" t="str">
        <f t="shared" si="325"/>
        <v/>
      </c>
      <c r="G3417" s="146" t="str">
        <f t="shared" si="326"/>
        <v/>
      </c>
      <c r="H3417" s="150" t="str">
        <f t="shared" si="321"/>
        <v/>
      </c>
      <c r="I3417" s="432"/>
      <c r="S3417" s="146" t="str">
        <f t="shared" si="322"/>
        <v/>
      </c>
    </row>
    <row r="3418" spans="1:19" x14ac:dyDescent="0.45">
      <c r="A3418" s="144" t="str">
        <f t="shared" si="323"/>
        <v/>
      </c>
      <c r="B3418" s="143" t="str">
        <f t="shared" si="324"/>
        <v/>
      </c>
      <c r="C3418" s="143" t="str">
        <f>IF(A3418="","",IF(COUNTIF($B$2:B3417,B3418)&gt;0,"⚠ DUPLICATE","OK"))</f>
        <v/>
      </c>
      <c r="D3418" s="146" t="str">
        <f>IF($A3418="","",IF(ISNA(_xlfn.XLOOKUP(TRIM($A3418),MASTER_Workers!$B$2:$B$474,MASTER_Workers!$B$2:$B$474)),"Master Missing","OK"))</f>
        <v/>
      </c>
      <c r="E3418" s="146" t="str">
        <f>IF(A3418="","",IF(COUNTIF(Month_Engine!B:B,TRIM(J3418))&gt;0,"OK","Missing"))</f>
        <v/>
      </c>
      <c r="F3418" s="146" t="str">
        <f t="shared" si="325"/>
        <v/>
      </c>
      <c r="G3418" s="146" t="str">
        <f t="shared" si="326"/>
        <v/>
      </c>
      <c r="H3418" s="150" t="str">
        <f t="shared" si="321"/>
        <v/>
      </c>
      <c r="I3418" s="432"/>
      <c r="S3418" s="146" t="str">
        <f t="shared" si="322"/>
        <v/>
      </c>
    </row>
    <row r="3419" spans="1:19" x14ac:dyDescent="0.45">
      <c r="A3419" s="144" t="str">
        <f t="shared" si="323"/>
        <v/>
      </c>
      <c r="B3419" s="143" t="str">
        <f t="shared" si="324"/>
        <v/>
      </c>
      <c r="C3419" s="143" t="str">
        <f>IF(A3419="","",IF(COUNTIF($B$2:B3418,B3419)&gt;0,"⚠ DUPLICATE","OK"))</f>
        <v/>
      </c>
      <c r="D3419" s="146" t="str">
        <f>IF($A3419="","",IF(ISNA(_xlfn.XLOOKUP(TRIM($A3419),MASTER_Workers!$B$2:$B$474,MASTER_Workers!$B$2:$B$474)),"Master Missing","OK"))</f>
        <v/>
      </c>
      <c r="E3419" s="146" t="str">
        <f>IF(A3419="","",IF(COUNTIF(Month_Engine!B:B,TRIM(J3419))&gt;0,"OK","Missing"))</f>
        <v/>
      </c>
      <c r="F3419" s="146" t="str">
        <f t="shared" si="325"/>
        <v/>
      </c>
      <c r="G3419" s="146" t="str">
        <f t="shared" si="326"/>
        <v/>
      </c>
      <c r="H3419" s="150" t="str">
        <f t="shared" si="321"/>
        <v/>
      </c>
      <c r="I3419" s="432"/>
      <c r="S3419" s="146" t="str">
        <f t="shared" si="322"/>
        <v/>
      </c>
    </row>
    <row r="3420" spans="1:19" x14ac:dyDescent="0.45">
      <c r="A3420" s="144" t="str">
        <f t="shared" si="323"/>
        <v/>
      </c>
      <c r="B3420" s="143" t="str">
        <f t="shared" si="324"/>
        <v/>
      </c>
      <c r="C3420" s="143" t="str">
        <f>IF(A3420="","",IF(COUNTIF($B$2:B3419,B3420)&gt;0,"⚠ DUPLICATE","OK"))</f>
        <v/>
      </c>
      <c r="D3420" s="146" t="str">
        <f>IF($A3420="","",IF(ISNA(_xlfn.XLOOKUP(TRIM($A3420),MASTER_Workers!$B$2:$B$474,MASTER_Workers!$B$2:$B$474)),"Master Missing","OK"))</f>
        <v/>
      </c>
      <c r="E3420" s="146" t="str">
        <f>IF(A3420="","",IF(COUNTIF(Month_Engine!B:B,TRIM(J3420))&gt;0,"OK","Missing"))</f>
        <v/>
      </c>
      <c r="F3420" s="146" t="str">
        <f t="shared" si="325"/>
        <v/>
      </c>
      <c r="G3420" s="146" t="str">
        <f t="shared" si="326"/>
        <v/>
      </c>
      <c r="H3420" s="150" t="str">
        <f t="shared" si="321"/>
        <v/>
      </c>
      <c r="I3420" s="432"/>
      <c r="S3420" s="146" t="str">
        <f t="shared" si="322"/>
        <v/>
      </c>
    </row>
    <row r="3421" spans="1:19" x14ac:dyDescent="0.45">
      <c r="A3421" s="144" t="str">
        <f t="shared" si="323"/>
        <v/>
      </c>
      <c r="B3421" s="143" t="str">
        <f t="shared" si="324"/>
        <v/>
      </c>
      <c r="C3421" s="143" t="str">
        <f>IF(A3421="","",IF(COUNTIF($B$2:B3420,B3421)&gt;0,"⚠ DUPLICATE","OK"))</f>
        <v/>
      </c>
      <c r="D3421" s="146" t="str">
        <f>IF($A3421="","",IF(ISNA(_xlfn.XLOOKUP(TRIM($A3421),MASTER_Workers!$B$2:$B$474,MASTER_Workers!$B$2:$B$474)),"Master Missing","OK"))</f>
        <v/>
      </c>
      <c r="E3421" s="146" t="str">
        <f>IF(A3421="","",IF(COUNTIF(Month_Engine!B:B,TRIM(J3421))&gt;0,"OK","Missing"))</f>
        <v/>
      </c>
      <c r="F3421" s="146" t="str">
        <f t="shared" si="325"/>
        <v/>
      </c>
      <c r="G3421" s="146" t="str">
        <f t="shared" si="326"/>
        <v/>
      </c>
      <c r="H3421" s="150" t="str">
        <f t="shared" si="321"/>
        <v/>
      </c>
      <c r="I3421" s="432"/>
      <c r="S3421" s="146" t="str">
        <f t="shared" si="322"/>
        <v/>
      </c>
    </row>
    <row r="3422" spans="1:19" x14ac:dyDescent="0.45">
      <c r="A3422" s="144" t="str">
        <f t="shared" si="323"/>
        <v/>
      </c>
      <c r="B3422" s="143" t="str">
        <f t="shared" si="324"/>
        <v/>
      </c>
      <c r="C3422" s="143" t="str">
        <f>IF(A3422="","",IF(COUNTIF($B$2:B3421,B3422)&gt;0,"⚠ DUPLICATE","OK"))</f>
        <v/>
      </c>
      <c r="D3422" s="146" t="str">
        <f>IF($A3422="","",IF(ISNA(_xlfn.XLOOKUP(TRIM($A3422),MASTER_Workers!$B$2:$B$474,MASTER_Workers!$B$2:$B$474)),"Master Missing","OK"))</f>
        <v/>
      </c>
      <c r="E3422" s="146" t="str">
        <f>IF(A3422="","",IF(COUNTIF(Month_Engine!B:B,TRIM(J3422))&gt;0,"OK","Missing"))</f>
        <v/>
      </c>
      <c r="F3422" s="146" t="str">
        <f t="shared" si="325"/>
        <v/>
      </c>
      <c r="G3422" s="146" t="str">
        <f t="shared" si="326"/>
        <v/>
      </c>
      <c r="H3422" s="150" t="str">
        <f t="shared" si="321"/>
        <v/>
      </c>
      <c r="I3422" s="432"/>
      <c r="S3422" s="146" t="str">
        <f t="shared" si="322"/>
        <v/>
      </c>
    </row>
    <row r="3423" spans="1:19" x14ac:dyDescent="0.45">
      <c r="A3423" s="144" t="str">
        <f t="shared" si="323"/>
        <v/>
      </c>
      <c r="B3423" s="143" t="str">
        <f t="shared" si="324"/>
        <v/>
      </c>
      <c r="C3423" s="143" t="str">
        <f>IF(A3423="","",IF(COUNTIF($B$2:B3422,B3423)&gt;0,"⚠ DUPLICATE","OK"))</f>
        <v/>
      </c>
      <c r="D3423" s="146" t="str">
        <f>IF($A3423="","",IF(ISNA(_xlfn.XLOOKUP(TRIM($A3423),MASTER_Workers!$B$2:$B$474,MASTER_Workers!$B$2:$B$474)),"Master Missing","OK"))</f>
        <v/>
      </c>
      <c r="E3423" s="146" t="str">
        <f>IF(A3423="","",IF(COUNTIF(Month_Engine!B:B,TRIM(J3423))&gt;0,"OK","Missing"))</f>
        <v/>
      </c>
      <c r="F3423" s="146" t="str">
        <f t="shared" si="325"/>
        <v/>
      </c>
      <c r="G3423" s="146" t="str">
        <f t="shared" si="326"/>
        <v/>
      </c>
      <c r="H3423" s="150" t="str">
        <f t="shared" si="321"/>
        <v/>
      </c>
      <c r="I3423" s="432"/>
      <c r="S3423" s="146" t="str">
        <f t="shared" si="322"/>
        <v/>
      </c>
    </row>
    <row r="3424" spans="1:19" x14ac:dyDescent="0.45">
      <c r="A3424" s="144" t="str">
        <f t="shared" si="323"/>
        <v/>
      </c>
      <c r="B3424" s="143" t="str">
        <f t="shared" si="324"/>
        <v/>
      </c>
      <c r="C3424" s="143" t="str">
        <f>IF(A3424="","",IF(COUNTIF($B$2:B3423,B3424)&gt;0,"⚠ DUPLICATE","OK"))</f>
        <v/>
      </c>
      <c r="D3424" s="146" t="str">
        <f>IF($A3424="","",IF(ISNA(_xlfn.XLOOKUP(TRIM($A3424),MASTER_Workers!$B$2:$B$474,MASTER_Workers!$B$2:$B$474)),"Master Missing","OK"))</f>
        <v/>
      </c>
      <c r="E3424" s="146" t="str">
        <f>IF(A3424="","",IF(COUNTIF(Month_Engine!B:B,TRIM(J3424))&gt;0,"OK","Missing"))</f>
        <v/>
      </c>
      <c r="F3424" s="146" t="str">
        <f t="shared" si="325"/>
        <v/>
      </c>
      <c r="G3424" s="146" t="str">
        <f t="shared" si="326"/>
        <v/>
      </c>
      <c r="H3424" s="150" t="str">
        <f t="shared" si="321"/>
        <v/>
      </c>
      <c r="I3424" s="432"/>
      <c r="S3424" s="146" t="str">
        <f t="shared" si="322"/>
        <v/>
      </c>
    </row>
    <row r="3425" spans="1:19" x14ac:dyDescent="0.45">
      <c r="A3425" s="144" t="str">
        <f t="shared" si="323"/>
        <v/>
      </c>
      <c r="B3425" s="143" t="str">
        <f t="shared" si="324"/>
        <v/>
      </c>
      <c r="C3425" s="143" t="str">
        <f>IF(A3425="","",IF(COUNTIF($B$2:B3424,B3425)&gt;0,"⚠ DUPLICATE","OK"))</f>
        <v/>
      </c>
      <c r="D3425" s="146" t="str">
        <f>IF($A3425="","",IF(ISNA(_xlfn.XLOOKUP(TRIM($A3425),MASTER_Workers!$B$2:$B$474,MASTER_Workers!$B$2:$B$474)),"Master Missing","OK"))</f>
        <v/>
      </c>
      <c r="E3425" s="146" t="str">
        <f>IF(A3425="","",IF(COUNTIF(Month_Engine!B:B,TRIM(J3425))&gt;0,"OK","Missing"))</f>
        <v/>
      </c>
      <c r="F3425" s="146" t="str">
        <f t="shared" si="325"/>
        <v/>
      </c>
      <c r="G3425" s="146" t="str">
        <f t="shared" si="326"/>
        <v/>
      </c>
      <c r="H3425" s="150" t="str">
        <f t="shared" si="321"/>
        <v/>
      </c>
      <c r="I3425" s="432"/>
      <c r="S3425" s="146" t="str">
        <f t="shared" si="322"/>
        <v/>
      </c>
    </row>
    <row r="3426" spans="1:19" x14ac:dyDescent="0.45">
      <c r="A3426" s="144" t="str">
        <f t="shared" si="323"/>
        <v/>
      </c>
      <c r="B3426" s="143" t="str">
        <f t="shared" si="324"/>
        <v/>
      </c>
      <c r="C3426" s="143" t="str">
        <f>IF(A3426="","",IF(COUNTIF($B$2:B3425,B3426)&gt;0,"⚠ DUPLICATE","OK"))</f>
        <v/>
      </c>
      <c r="D3426" s="146" t="str">
        <f>IF($A3426="","",IF(ISNA(_xlfn.XLOOKUP(TRIM($A3426),MASTER_Workers!$B$2:$B$474,MASTER_Workers!$B$2:$B$474)),"Master Missing","OK"))</f>
        <v/>
      </c>
      <c r="E3426" s="146" t="str">
        <f>IF(A3426="","",IF(COUNTIF(Month_Engine!B:B,TRIM(J3426))&gt;0,"OK","Missing"))</f>
        <v/>
      </c>
      <c r="F3426" s="146" t="str">
        <f t="shared" si="325"/>
        <v/>
      </c>
      <c r="G3426" s="146" t="str">
        <f t="shared" si="326"/>
        <v/>
      </c>
      <c r="H3426" s="150" t="str">
        <f t="shared" si="321"/>
        <v/>
      </c>
      <c r="I3426" s="432"/>
      <c r="S3426" s="146" t="str">
        <f t="shared" si="322"/>
        <v/>
      </c>
    </row>
    <row r="3427" spans="1:19" x14ac:dyDescent="0.45">
      <c r="A3427" s="144" t="str">
        <f t="shared" si="323"/>
        <v/>
      </c>
      <c r="B3427" s="143" t="str">
        <f t="shared" si="324"/>
        <v/>
      </c>
      <c r="C3427" s="143" t="str">
        <f>IF(A3427="","",IF(COUNTIF($B$2:B3426,B3427)&gt;0,"⚠ DUPLICATE","OK"))</f>
        <v/>
      </c>
      <c r="D3427" s="146" t="str">
        <f>IF($A3427="","",IF(ISNA(_xlfn.XLOOKUP(TRIM($A3427),MASTER_Workers!$B$2:$B$474,MASTER_Workers!$B$2:$B$474)),"Master Missing","OK"))</f>
        <v/>
      </c>
      <c r="E3427" s="146" t="str">
        <f>IF(A3427="","",IF(COUNTIF(Month_Engine!B:B,TRIM(J3427))&gt;0,"OK","Missing"))</f>
        <v/>
      </c>
      <c r="F3427" s="146" t="str">
        <f t="shared" si="325"/>
        <v/>
      </c>
      <c r="G3427" s="146" t="str">
        <f t="shared" si="326"/>
        <v/>
      </c>
      <c r="H3427" s="150" t="str">
        <f t="shared" si="321"/>
        <v/>
      </c>
      <c r="I3427" s="432"/>
      <c r="S3427" s="146" t="str">
        <f t="shared" si="322"/>
        <v/>
      </c>
    </row>
    <row r="3428" spans="1:19" x14ac:dyDescent="0.45">
      <c r="A3428" s="144" t="str">
        <f t="shared" si="323"/>
        <v/>
      </c>
      <c r="B3428" s="143" t="str">
        <f t="shared" si="324"/>
        <v/>
      </c>
      <c r="C3428" s="143" t="str">
        <f>IF(A3428="","",IF(COUNTIF($B$2:B3427,B3428)&gt;0,"⚠ DUPLICATE","OK"))</f>
        <v/>
      </c>
      <c r="D3428" s="146" t="str">
        <f>IF($A3428="","",IF(ISNA(_xlfn.XLOOKUP(TRIM($A3428),MASTER_Workers!$B$2:$B$474,MASTER_Workers!$B$2:$B$474)),"Master Missing","OK"))</f>
        <v/>
      </c>
      <c r="E3428" s="146" t="str">
        <f>IF(A3428="","",IF(COUNTIF(Month_Engine!B:B,TRIM(J3428))&gt;0,"OK","Missing"))</f>
        <v/>
      </c>
      <c r="F3428" s="146" t="str">
        <f t="shared" si="325"/>
        <v/>
      </c>
      <c r="G3428" s="146" t="str">
        <f t="shared" si="326"/>
        <v/>
      </c>
      <c r="H3428" s="150" t="str">
        <f t="shared" si="321"/>
        <v/>
      </c>
      <c r="I3428" s="432"/>
      <c r="S3428" s="146" t="str">
        <f t="shared" si="322"/>
        <v/>
      </c>
    </row>
    <row r="3429" spans="1:19" x14ac:dyDescent="0.45">
      <c r="A3429" s="144" t="str">
        <f t="shared" si="323"/>
        <v/>
      </c>
      <c r="B3429" s="143" t="str">
        <f t="shared" si="324"/>
        <v/>
      </c>
      <c r="C3429" s="143" t="str">
        <f>IF(A3429="","",IF(COUNTIF($B$2:B3428,B3429)&gt;0,"⚠ DUPLICATE","OK"))</f>
        <v/>
      </c>
      <c r="D3429" s="146" t="str">
        <f>IF($A3429="","",IF(ISNA(_xlfn.XLOOKUP(TRIM($A3429),MASTER_Workers!$B$2:$B$474,MASTER_Workers!$B$2:$B$474)),"Master Missing","OK"))</f>
        <v/>
      </c>
      <c r="E3429" s="146" t="str">
        <f>IF(A3429="","",IF(COUNTIF(Month_Engine!B:B,TRIM(J3429))&gt;0,"OK","Missing"))</f>
        <v/>
      </c>
      <c r="F3429" s="146" t="str">
        <f t="shared" si="325"/>
        <v/>
      </c>
      <c r="G3429" s="146" t="str">
        <f t="shared" si="326"/>
        <v/>
      </c>
      <c r="H3429" s="150" t="str">
        <f t="shared" si="321"/>
        <v/>
      </c>
      <c r="I3429" s="432"/>
      <c r="S3429" s="146" t="str">
        <f t="shared" si="322"/>
        <v/>
      </c>
    </row>
    <row r="3430" spans="1:19" x14ac:dyDescent="0.45">
      <c r="A3430" s="144" t="str">
        <f t="shared" si="323"/>
        <v/>
      </c>
      <c r="B3430" s="143" t="str">
        <f t="shared" si="324"/>
        <v/>
      </c>
      <c r="C3430" s="143" t="str">
        <f>IF(A3430="","",IF(COUNTIF($B$2:B3429,B3430)&gt;0,"⚠ DUPLICATE","OK"))</f>
        <v/>
      </c>
      <c r="D3430" s="146" t="str">
        <f>IF($A3430="","",IF(ISNA(_xlfn.XLOOKUP(TRIM($A3430),MASTER_Workers!$B$2:$B$474,MASTER_Workers!$B$2:$B$474)),"Master Missing","OK"))</f>
        <v/>
      </c>
      <c r="E3430" s="146" t="str">
        <f>IF(A3430="","",IF(COUNTIF(Month_Engine!B:B,TRIM(J3430))&gt;0,"OK","Missing"))</f>
        <v/>
      </c>
      <c r="F3430" s="146" t="str">
        <f t="shared" si="325"/>
        <v/>
      </c>
      <c r="G3430" s="146" t="str">
        <f t="shared" si="326"/>
        <v/>
      </c>
      <c r="H3430" s="150" t="str">
        <f t="shared" si="321"/>
        <v/>
      </c>
      <c r="I3430" s="432"/>
      <c r="S3430" s="146" t="str">
        <f t="shared" si="322"/>
        <v/>
      </c>
    </row>
    <row r="3431" spans="1:19" x14ac:dyDescent="0.45">
      <c r="A3431" s="144" t="str">
        <f t="shared" si="323"/>
        <v/>
      </c>
      <c r="B3431" s="143" t="str">
        <f t="shared" si="324"/>
        <v/>
      </c>
      <c r="C3431" s="143" t="str">
        <f>IF(A3431="","",IF(COUNTIF($B$2:B3430,B3431)&gt;0,"⚠ DUPLICATE","OK"))</f>
        <v/>
      </c>
      <c r="D3431" s="146" t="str">
        <f>IF($A3431="","",IF(ISNA(_xlfn.XLOOKUP(TRIM($A3431),MASTER_Workers!$B$2:$B$474,MASTER_Workers!$B$2:$B$474)),"Master Missing","OK"))</f>
        <v/>
      </c>
      <c r="E3431" s="146" t="str">
        <f>IF(A3431="","",IF(COUNTIF(Month_Engine!B:B,TRIM(J3431))&gt;0,"OK","Missing"))</f>
        <v/>
      </c>
      <c r="F3431" s="146" t="str">
        <f t="shared" si="325"/>
        <v/>
      </c>
      <c r="G3431" s="146" t="str">
        <f t="shared" si="326"/>
        <v/>
      </c>
      <c r="H3431" s="150" t="str">
        <f t="shared" si="321"/>
        <v/>
      </c>
      <c r="I3431" s="432"/>
      <c r="S3431" s="146" t="str">
        <f t="shared" si="322"/>
        <v/>
      </c>
    </row>
    <row r="3432" spans="1:19" x14ac:dyDescent="0.45">
      <c r="A3432" s="144" t="str">
        <f t="shared" si="323"/>
        <v/>
      </c>
      <c r="B3432" s="143" t="str">
        <f t="shared" si="324"/>
        <v/>
      </c>
      <c r="C3432" s="143" t="str">
        <f>IF(A3432="","",IF(COUNTIF($B$2:B3431,B3432)&gt;0,"⚠ DUPLICATE","OK"))</f>
        <v/>
      </c>
      <c r="D3432" s="146" t="str">
        <f>IF($A3432="","",IF(ISNA(_xlfn.XLOOKUP(TRIM($A3432),MASTER_Workers!$B$2:$B$474,MASTER_Workers!$B$2:$B$474)),"Master Missing","OK"))</f>
        <v/>
      </c>
      <c r="E3432" s="146" t="str">
        <f>IF(A3432="","",IF(COUNTIF(Month_Engine!B:B,TRIM(J3432))&gt;0,"OK","Missing"))</f>
        <v/>
      </c>
      <c r="F3432" s="146" t="str">
        <f t="shared" si="325"/>
        <v/>
      </c>
      <c r="G3432" s="146" t="str">
        <f t="shared" si="326"/>
        <v/>
      </c>
      <c r="H3432" s="150" t="str">
        <f t="shared" si="321"/>
        <v/>
      </c>
      <c r="I3432" s="432"/>
      <c r="S3432" s="146" t="str">
        <f t="shared" si="322"/>
        <v/>
      </c>
    </row>
    <row r="3433" spans="1:19" x14ac:dyDescent="0.45">
      <c r="A3433" s="144" t="str">
        <f t="shared" si="323"/>
        <v/>
      </c>
      <c r="B3433" s="143" t="str">
        <f t="shared" si="324"/>
        <v/>
      </c>
      <c r="C3433" s="143" t="str">
        <f>IF(A3433="","",IF(COUNTIF($B$2:B3432,B3433)&gt;0,"⚠ DUPLICATE","OK"))</f>
        <v/>
      </c>
      <c r="D3433" s="146" t="str">
        <f>IF($A3433="","",IF(ISNA(_xlfn.XLOOKUP(TRIM($A3433),MASTER_Workers!$B$2:$B$474,MASTER_Workers!$B$2:$B$474)),"Master Missing","OK"))</f>
        <v/>
      </c>
      <c r="E3433" s="146" t="str">
        <f>IF(A3433="","",IF(COUNTIF(Month_Engine!B:B,TRIM(J3433))&gt;0,"OK","Missing"))</f>
        <v/>
      </c>
      <c r="F3433" s="146" t="str">
        <f t="shared" si="325"/>
        <v/>
      </c>
      <c r="G3433" s="146" t="str">
        <f t="shared" si="326"/>
        <v/>
      </c>
      <c r="H3433" s="150" t="str">
        <f t="shared" si="321"/>
        <v/>
      </c>
      <c r="I3433" s="432"/>
      <c r="S3433" s="146" t="str">
        <f t="shared" si="322"/>
        <v/>
      </c>
    </row>
    <row r="3434" spans="1:19" x14ac:dyDescent="0.45">
      <c r="A3434" s="144" t="str">
        <f t="shared" si="323"/>
        <v/>
      </c>
      <c r="B3434" s="143" t="str">
        <f t="shared" si="324"/>
        <v/>
      </c>
      <c r="C3434" s="143" t="str">
        <f>IF(A3434="","",IF(COUNTIF($B$2:B3433,B3434)&gt;0,"⚠ DUPLICATE","OK"))</f>
        <v/>
      </c>
      <c r="D3434" s="146" t="str">
        <f>IF($A3434="","",IF(ISNA(_xlfn.XLOOKUP(TRIM($A3434),MASTER_Workers!$B$2:$B$474,MASTER_Workers!$B$2:$B$474)),"Master Missing","OK"))</f>
        <v/>
      </c>
      <c r="E3434" s="146" t="str">
        <f>IF(A3434="","",IF(COUNTIF(Month_Engine!B:B,TRIM(J3434))&gt;0,"OK","Missing"))</f>
        <v/>
      </c>
      <c r="F3434" s="146" t="str">
        <f t="shared" si="325"/>
        <v/>
      </c>
      <c r="G3434" s="146" t="str">
        <f t="shared" si="326"/>
        <v/>
      </c>
      <c r="H3434" s="150" t="str">
        <f t="shared" si="321"/>
        <v/>
      </c>
      <c r="I3434" s="432"/>
      <c r="S3434" s="146" t="str">
        <f t="shared" si="322"/>
        <v/>
      </c>
    </row>
    <row r="3435" spans="1:19" x14ac:dyDescent="0.45">
      <c r="A3435" s="144" t="str">
        <f t="shared" si="323"/>
        <v/>
      </c>
      <c r="B3435" s="143" t="str">
        <f t="shared" si="324"/>
        <v/>
      </c>
      <c r="C3435" s="143" t="str">
        <f>IF(A3435="","",IF(COUNTIF($B$2:B3434,B3435)&gt;0,"⚠ DUPLICATE","OK"))</f>
        <v/>
      </c>
      <c r="D3435" s="146" t="str">
        <f>IF($A3435="","",IF(ISNA(_xlfn.XLOOKUP(TRIM($A3435),MASTER_Workers!$B$2:$B$474,MASTER_Workers!$B$2:$B$474)),"Master Missing","OK"))</f>
        <v/>
      </c>
      <c r="E3435" s="146" t="str">
        <f>IF(A3435="","",IF(COUNTIF(Month_Engine!B:B,TRIM(J3435))&gt;0,"OK","Missing"))</f>
        <v/>
      </c>
      <c r="F3435" s="146" t="str">
        <f t="shared" si="325"/>
        <v/>
      </c>
      <c r="G3435" s="146" t="str">
        <f t="shared" si="326"/>
        <v/>
      </c>
      <c r="H3435" s="150" t="str">
        <f t="shared" si="321"/>
        <v/>
      </c>
      <c r="I3435" s="432"/>
      <c r="S3435" s="146" t="str">
        <f t="shared" si="322"/>
        <v/>
      </c>
    </row>
    <row r="3436" spans="1:19" x14ac:dyDescent="0.45">
      <c r="A3436" s="144" t="str">
        <f t="shared" si="323"/>
        <v/>
      </c>
      <c r="B3436" s="143" t="str">
        <f t="shared" si="324"/>
        <v/>
      </c>
      <c r="C3436" s="143" t="str">
        <f>IF(A3436="","",IF(COUNTIF($B$2:B3435,B3436)&gt;0,"⚠ DUPLICATE","OK"))</f>
        <v/>
      </c>
      <c r="D3436" s="146" t="str">
        <f>IF($A3436="","",IF(ISNA(_xlfn.XLOOKUP(TRIM($A3436),MASTER_Workers!$B$2:$B$474,MASTER_Workers!$B$2:$B$474)),"Master Missing","OK"))</f>
        <v/>
      </c>
      <c r="E3436" s="146" t="str">
        <f>IF(A3436="","",IF(COUNTIF(Month_Engine!B:B,TRIM(J3436))&gt;0,"OK","Missing"))</f>
        <v/>
      </c>
      <c r="F3436" s="146" t="str">
        <f t="shared" si="325"/>
        <v/>
      </c>
      <c r="G3436" s="146" t="str">
        <f t="shared" si="326"/>
        <v/>
      </c>
      <c r="H3436" s="150" t="str">
        <f t="shared" si="321"/>
        <v/>
      </c>
      <c r="I3436" s="432"/>
      <c r="S3436" s="146" t="str">
        <f t="shared" si="322"/>
        <v/>
      </c>
    </row>
    <row r="3437" spans="1:19" x14ac:dyDescent="0.45">
      <c r="A3437" s="144" t="str">
        <f t="shared" si="323"/>
        <v/>
      </c>
      <c r="B3437" s="143" t="str">
        <f t="shared" si="324"/>
        <v/>
      </c>
      <c r="C3437" s="143" t="str">
        <f>IF(A3437="","",IF(COUNTIF($B$2:B3436,B3437)&gt;0,"⚠ DUPLICATE","OK"))</f>
        <v/>
      </c>
      <c r="D3437" s="146" t="str">
        <f>IF($A3437="","",IF(ISNA(_xlfn.XLOOKUP(TRIM($A3437),MASTER_Workers!$B$2:$B$474,MASTER_Workers!$B$2:$B$474)),"Master Missing","OK"))</f>
        <v/>
      </c>
      <c r="E3437" s="146" t="str">
        <f>IF(A3437="","",IF(COUNTIF(Month_Engine!B:B,TRIM(J3437))&gt;0,"OK","Missing"))</f>
        <v/>
      </c>
      <c r="F3437" s="146" t="str">
        <f t="shared" si="325"/>
        <v/>
      </c>
      <c r="G3437" s="146" t="str">
        <f t="shared" si="326"/>
        <v/>
      </c>
      <c r="H3437" s="150" t="str">
        <f t="shared" si="321"/>
        <v/>
      </c>
      <c r="I3437" s="432"/>
      <c r="S3437" s="146" t="str">
        <f t="shared" si="322"/>
        <v/>
      </c>
    </row>
    <row r="3438" spans="1:19" x14ac:dyDescent="0.45">
      <c r="A3438" s="144" t="str">
        <f t="shared" si="323"/>
        <v/>
      </c>
      <c r="B3438" s="143" t="str">
        <f t="shared" si="324"/>
        <v/>
      </c>
      <c r="C3438" s="143" t="str">
        <f>IF(A3438="","",IF(COUNTIF($B$2:B3437,B3438)&gt;0,"⚠ DUPLICATE","OK"))</f>
        <v/>
      </c>
      <c r="D3438" s="146" t="str">
        <f>IF($A3438="","",IF(ISNA(_xlfn.XLOOKUP(TRIM($A3438),MASTER_Workers!$B$2:$B$474,MASTER_Workers!$B$2:$B$474)),"Master Missing","OK"))</f>
        <v/>
      </c>
      <c r="E3438" s="146" t="str">
        <f>IF(A3438="","",IF(COUNTIF(Month_Engine!B:B,TRIM(J3438))&gt;0,"OK","Missing"))</f>
        <v/>
      </c>
      <c r="F3438" s="146" t="str">
        <f t="shared" si="325"/>
        <v/>
      </c>
      <c r="G3438" s="146" t="str">
        <f t="shared" si="326"/>
        <v/>
      </c>
      <c r="H3438" s="150" t="str">
        <f t="shared" si="321"/>
        <v/>
      </c>
      <c r="I3438" s="432"/>
      <c r="S3438" s="146" t="str">
        <f t="shared" si="322"/>
        <v/>
      </c>
    </row>
    <row r="3439" spans="1:19" x14ac:dyDescent="0.45">
      <c r="A3439" s="144" t="str">
        <f t="shared" si="323"/>
        <v/>
      </c>
      <c r="B3439" s="143" t="str">
        <f t="shared" si="324"/>
        <v/>
      </c>
      <c r="C3439" s="143" t="str">
        <f>IF(A3439="","",IF(COUNTIF($B$2:B3438,B3439)&gt;0,"⚠ DUPLICATE","OK"))</f>
        <v/>
      </c>
      <c r="D3439" s="146" t="str">
        <f>IF($A3439="","",IF(ISNA(_xlfn.XLOOKUP(TRIM($A3439),MASTER_Workers!$B$2:$B$474,MASTER_Workers!$B$2:$B$474)),"Master Missing","OK"))</f>
        <v/>
      </c>
      <c r="E3439" s="146" t="str">
        <f>IF(A3439="","",IF(COUNTIF(Month_Engine!B:B,TRIM(J3439))&gt;0,"OK","Missing"))</f>
        <v/>
      </c>
      <c r="F3439" s="146" t="str">
        <f t="shared" si="325"/>
        <v/>
      </c>
      <c r="G3439" s="146" t="str">
        <f t="shared" si="326"/>
        <v/>
      </c>
      <c r="H3439" s="150" t="str">
        <f t="shared" si="321"/>
        <v/>
      </c>
      <c r="I3439" s="432"/>
      <c r="S3439" s="146" t="str">
        <f t="shared" si="322"/>
        <v/>
      </c>
    </row>
    <row r="3440" spans="1:19" x14ac:dyDescent="0.45">
      <c r="A3440" s="144" t="str">
        <f t="shared" si="323"/>
        <v/>
      </c>
      <c r="B3440" s="143" t="str">
        <f t="shared" si="324"/>
        <v/>
      </c>
      <c r="C3440" s="143" t="str">
        <f>IF(A3440="","",IF(COUNTIF($B$2:B3439,B3440)&gt;0,"⚠ DUPLICATE","OK"))</f>
        <v/>
      </c>
      <c r="D3440" s="146" t="str">
        <f>IF($A3440="","",IF(ISNA(_xlfn.XLOOKUP(TRIM($A3440),MASTER_Workers!$B$2:$B$474,MASTER_Workers!$B$2:$B$474)),"Master Missing","OK"))</f>
        <v/>
      </c>
      <c r="E3440" s="146" t="str">
        <f>IF(A3440="","",IF(COUNTIF(Month_Engine!B:B,TRIM(J3440))&gt;0,"OK","Missing"))</f>
        <v/>
      </c>
      <c r="F3440" s="146" t="str">
        <f t="shared" si="325"/>
        <v/>
      </c>
      <c r="G3440" s="146" t="str">
        <f t="shared" si="326"/>
        <v/>
      </c>
      <c r="H3440" s="150" t="str">
        <f t="shared" si="321"/>
        <v/>
      </c>
      <c r="I3440" s="432"/>
      <c r="S3440" s="146" t="str">
        <f t="shared" si="322"/>
        <v/>
      </c>
    </row>
    <row r="3441" spans="1:19" x14ac:dyDescent="0.45">
      <c r="A3441" s="144" t="str">
        <f t="shared" si="323"/>
        <v/>
      </c>
      <c r="B3441" s="143" t="str">
        <f t="shared" si="324"/>
        <v/>
      </c>
      <c r="C3441" s="143" t="str">
        <f>IF(A3441="","",IF(COUNTIF($B$2:B3440,B3441)&gt;0,"⚠ DUPLICATE","OK"))</f>
        <v/>
      </c>
      <c r="D3441" s="146" t="str">
        <f>IF($A3441="","",IF(ISNA(_xlfn.XLOOKUP(TRIM($A3441),MASTER_Workers!$B$2:$B$474,MASTER_Workers!$B$2:$B$474)),"Master Missing","OK"))</f>
        <v/>
      </c>
      <c r="E3441" s="146" t="str">
        <f>IF(A3441="","",IF(COUNTIF(Month_Engine!B:B,TRIM(J3441))&gt;0,"OK","Missing"))</f>
        <v/>
      </c>
      <c r="F3441" s="146" t="str">
        <f t="shared" si="325"/>
        <v/>
      </c>
      <c r="G3441" s="146" t="str">
        <f t="shared" si="326"/>
        <v/>
      </c>
      <c r="H3441" s="150" t="str">
        <f t="shared" si="321"/>
        <v/>
      </c>
      <c r="I3441" s="432"/>
      <c r="S3441" s="146" t="str">
        <f t="shared" si="322"/>
        <v/>
      </c>
    </row>
    <row r="3442" spans="1:19" x14ac:dyDescent="0.45">
      <c r="A3442" s="144" t="str">
        <f t="shared" si="323"/>
        <v/>
      </c>
      <c r="B3442" s="143" t="str">
        <f t="shared" si="324"/>
        <v/>
      </c>
      <c r="C3442" s="143" t="str">
        <f>IF(A3442="","",IF(COUNTIF($B$2:B3441,B3442)&gt;0,"⚠ DUPLICATE","OK"))</f>
        <v/>
      </c>
      <c r="D3442" s="146" t="str">
        <f>IF($A3442="","",IF(ISNA(_xlfn.XLOOKUP(TRIM($A3442),MASTER_Workers!$B$2:$B$474,MASTER_Workers!$B$2:$B$474)),"Master Missing","OK"))</f>
        <v/>
      </c>
      <c r="E3442" s="146" t="str">
        <f>IF(A3442="","",IF(COUNTIF(Month_Engine!B:B,TRIM(J3442))&gt;0,"OK","Missing"))</f>
        <v/>
      </c>
      <c r="F3442" s="146" t="str">
        <f t="shared" si="325"/>
        <v/>
      </c>
      <c r="G3442" s="146" t="str">
        <f t="shared" si="326"/>
        <v/>
      </c>
      <c r="H3442" s="150" t="str">
        <f t="shared" si="321"/>
        <v/>
      </c>
      <c r="I3442" s="432"/>
      <c r="S3442" s="146" t="str">
        <f t="shared" si="322"/>
        <v/>
      </c>
    </row>
    <row r="3443" spans="1:19" x14ac:dyDescent="0.45">
      <c r="A3443" s="144" t="str">
        <f t="shared" si="323"/>
        <v/>
      </c>
      <c r="B3443" s="143" t="str">
        <f t="shared" si="324"/>
        <v/>
      </c>
      <c r="C3443" s="143" t="str">
        <f>IF(A3443="","",IF(COUNTIF($B$2:B3442,B3443)&gt;0,"⚠ DUPLICATE","OK"))</f>
        <v/>
      </c>
      <c r="D3443" s="146" t="str">
        <f>IF($A3443="","",IF(ISNA(_xlfn.XLOOKUP(TRIM($A3443),MASTER_Workers!$B$2:$B$474,MASTER_Workers!$B$2:$B$474)),"Master Missing","OK"))</f>
        <v/>
      </c>
      <c r="E3443" s="146" t="str">
        <f>IF(A3443="","",IF(COUNTIF(Month_Engine!B:B,TRIM(J3443))&gt;0,"OK","Missing"))</f>
        <v/>
      </c>
      <c r="F3443" s="146" t="str">
        <f t="shared" si="325"/>
        <v/>
      </c>
      <c r="G3443" s="146" t="str">
        <f t="shared" si="326"/>
        <v/>
      </c>
      <c r="H3443" s="150" t="str">
        <f t="shared" si="321"/>
        <v/>
      </c>
      <c r="I3443" s="432"/>
      <c r="S3443" s="146" t="str">
        <f t="shared" si="322"/>
        <v/>
      </c>
    </row>
    <row r="3444" spans="1:19" x14ac:dyDescent="0.45">
      <c r="A3444" s="144" t="str">
        <f t="shared" si="323"/>
        <v/>
      </c>
      <c r="B3444" s="143" t="str">
        <f t="shared" si="324"/>
        <v/>
      </c>
      <c r="C3444" s="143" t="str">
        <f>IF(A3444="","",IF(COUNTIF($B$2:B3443,B3444)&gt;0,"⚠ DUPLICATE","OK"))</f>
        <v/>
      </c>
      <c r="D3444" s="146" t="str">
        <f>IF($A3444="","",IF(ISNA(_xlfn.XLOOKUP(TRIM($A3444),MASTER_Workers!$B$2:$B$474,MASTER_Workers!$B$2:$B$474)),"Master Missing","OK"))</f>
        <v/>
      </c>
      <c r="E3444" s="146" t="str">
        <f>IF(A3444="","",IF(COUNTIF(Month_Engine!B:B,TRIM(J3444))&gt;0,"OK","Missing"))</f>
        <v/>
      </c>
      <c r="F3444" s="146" t="str">
        <f t="shared" si="325"/>
        <v/>
      </c>
      <c r="G3444" s="146" t="str">
        <f t="shared" si="326"/>
        <v/>
      </c>
      <c r="H3444" s="150" t="str">
        <f t="shared" si="321"/>
        <v/>
      </c>
      <c r="I3444" s="432"/>
      <c r="S3444" s="146" t="str">
        <f t="shared" si="322"/>
        <v/>
      </c>
    </row>
    <row r="3445" spans="1:19" x14ac:dyDescent="0.45">
      <c r="A3445" s="144" t="str">
        <f t="shared" si="323"/>
        <v/>
      </c>
      <c r="B3445" s="143" t="str">
        <f t="shared" si="324"/>
        <v/>
      </c>
      <c r="C3445" s="143" t="str">
        <f>IF(A3445="","",IF(COUNTIF($B$2:B3444,B3445)&gt;0,"⚠ DUPLICATE","OK"))</f>
        <v/>
      </c>
      <c r="D3445" s="146" t="str">
        <f>IF($A3445="","",IF(ISNA(_xlfn.XLOOKUP(TRIM($A3445),MASTER_Workers!$B$2:$B$474,MASTER_Workers!$B$2:$B$474)),"Master Missing","OK"))</f>
        <v/>
      </c>
      <c r="E3445" s="146" t="str">
        <f>IF(A3445="","",IF(COUNTIF(Month_Engine!B:B,TRIM(J3445))&gt;0,"OK","Missing"))</f>
        <v/>
      </c>
      <c r="F3445" s="146" t="str">
        <f t="shared" si="325"/>
        <v/>
      </c>
      <c r="G3445" s="146" t="str">
        <f t="shared" si="326"/>
        <v/>
      </c>
      <c r="H3445" s="150" t="str">
        <f t="shared" si="321"/>
        <v/>
      </c>
      <c r="I3445" s="432"/>
      <c r="S3445" s="146" t="str">
        <f t="shared" si="322"/>
        <v/>
      </c>
    </row>
    <row r="3446" spans="1:19" x14ac:dyDescent="0.45">
      <c r="A3446" s="144" t="str">
        <f t="shared" si="323"/>
        <v/>
      </c>
      <c r="B3446" s="143" t="str">
        <f t="shared" si="324"/>
        <v/>
      </c>
      <c r="C3446" s="143" t="str">
        <f>IF(A3446="","",IF(COUNTIF($B$2:B3445,B3446)&gt;0,"⚠ DUPLICATE","OK"))</f>
        <v/>
      </c>
      <c r="D3446" s="146" t="str">
        <f>IF($A3446="","",IF(ISNA(_xlfn.XLOOKUP(TRIM($A3446),MASTER_Workers!$B$2:$B$474,MASTER_Workers!$B$2:$B$474)),"Master Missing","OK"))</f>
        <v/>
      </c>
      <c r="E3446" s="146" t="str">
        <f>IF(A3446="","",IF(COUNTIF(Month_Engine!B:B,TRIM(J3446))&gt;0,"OK","Missing"))</f>
        <v/>
      </c>
      <c r="F3446" s="146" t="str">
        <f t="shared" si="325"/>
        <v/>
      </c>
      <c r="G3446" s="146" t="str">
        <f t="shared" si="326"/>
        <v/>
      </c>
      <c r="H3446" s="150" t="str">
        <f t="shared" si="321"/>
        <v/>
      </c>
      <c r="I3446" s="432"/>
      <c r="S3446" s="146" t="str">
        <f t="shared" si="322"/>
        <v/>
      </c>
    </row>
    <row r="3447" spans="1:19" x14ac:dyDescent="0.45">
      <c r="A3447" s="144" t="str">
        <f t="shared" si="323"/>
        <v/>
      </c>
      <c r="B3447" s="143" t="str">
        <f t="shared" si="324"/>
        <v/>
      </c>
      <c r="C3447" s="143" t="str">
        <f>IF(A3447="","",IF(COUNTIF($B$2:B3446,B3447)&gt;0,"⚠ DUPLICATE","OK"))</f>
        <v/>
      </c>
      <c r="D3447" s="146" t="str">
        <f>IF($A3447="","",IF(ISNA(_xlfn.XLOOKUP(TRIM($A3447),MASTER_Workers!$B$2:$B$474,MASTER_Workers!$B$2:$B$474)),"Master Missing","OK"))</f>
        <v/>
      </c>
      <c r="E3447" s="146" t="str">
        <f>IF(A3447="","",IF(COUNTIF(Month_Engine!B:B,TRIM(J3447))&gt;0,"OK","Missing"))</f>
        <v/>
      </c>
      <c r="F3447" s="146" t="str">
        <f t="shared" si="325"/>
        <v/>
      </c>
      <c r="G3447" s="146" t="str">
        <f t="shared" si="326"/>
        <v/>
      </c>
      <c r="H3447" s="150" t="str">
        <f t="shared" si="321"/>
        <v/>
      </c>
      <c r="I3447" s="432"/>
      <c r="S3447" s="146" t="str">
        <f t="shared" si="322"/>
        <v/>
      </c>
    </row>
    <row r="3448" spans="1:19" x14ac:dyDescent="0.45">
      <c r="A3448" s="144" t="str">
        <f t="shared" si="323"/>
        <v/>
      </c>
      <c r="B3448" s="143" t="str">
        <f t="shared" si="324"/>
        <v/>
      </c>
      <c r="C3448" s="143" t="str">
        <f>IF(A3448="","",IF(COUNTIF($B$2:B3447,B3448)&gt;0,"⚠ DUPLICATE","OK"))</f>
        <v/>
      </c>
      <c r="D3448" s="146" t="str">
        <f>IF($A3448="","",IF(ISNA(_xlfn.XLOOKUP(TRIM($A3448),MASTER_Workers!$B$2:$B$474,MASTER_Workers!$B$2:$B$474)),"Master Missing","OK"))</f>
        <v/>
      </c>
      <c r="E3448" s="146" t="str">
        <f>IF(A3448="","",IF(COUNTIF(Month_Engine!B:B,TRIM(J3448))&gt;0,"OK","Missing"))</f>
        <v/>
      </c>
      <c r="F3448" s="146" t="str">
        <f t="shared" si="325"/>
        <v/>
      </c>
      <c r="G3448" s="146" t="str">
        <f t="shared" si="326"/>
        <v/>
      </c>
      <c r="H3448" s="150" t="str">
        <f t="shared" si="321"/>
        <v/>
      </c>
      <c r="I3448" s="432"/>
      <c r="S3448" s="146" t="str">
        <f t="shared" si="322"/>
        <v/>
      </c>
    </row>
    <row r="3449" spans="1:19" x14ac:dyDescent="0.45">
      <c r="A3449" s="144" t="str">
        <f t="shared" si="323"/>
        <v/>
      </c>
      <c r="B3449" s="143" t="str">
        <f t="shared" si="324"/>
        <v/>
      </c>
      <c r="C3449" s="143" t="str">
        <f>IF(A3449="","",IF(COUNTIF($B$2:B3448,B3449)&gt;0,"⚠ DUPLICATE","OK"))</f>
        <v/>
      </c>
      <c r="D3449" s="146" t="str">
        <f>IF($A3449="","",IF(ISNA(_xlfn.XLOOKUP(TRIM($A3449),MASTER_Workers!$B$2:$B$474,MASTER_Workers!$B$2:$B$474)),"Master Missing","OK"))</f>
        <v/>
      </c>
      <c r="E3449" s="146" t="str">
        <f>IF(A3449="","",IF(COUNTIF(Month_Engine!B:B,TRIM(J3449))&gt;0,"OK","Missing"))</f>
        <v/>
      </c>
      <c r="F3449" s="146" t="str">
        <f t="shared" si="325"/>
        <v/>
      </c>
      <c r="G3449" s="146" t="str">
        <f t="shared" si="326"/>
        <v/>
      </c>
      <c r="H3449" s="150" t="str">
        <f t="shared" si="321"/>
        <v/>
      </c>
      <c r="I3449" s="432"/>
      <c r="S3449" s="146" t="str">
        <f t="shared" si="322"/>
        <v/>
      </c>
    </row>
    <row r="3450" spans="1:19" x14ac:dyDescent="0.45">
      <c r="A3450" s="144" t="str">
        <f t="shared" si="323"/>
        <v/>
      </c>
      <c r="B3450" s="143" t="str">
        <f t="shared" si="324"/>
        <v/>
      </c>
      <c r="C3450" s="143" t="str">
        <f>IF(A3450="","",IF(COUNTIF($B$2:B3449,B3450)&gt;0,"⚠ DUPLICATE","OK"))</f>
        <v/>
      </c>
      <c r="D3450" s="146" t="str">
        <f>IF($A3450="","",IF(ISNA(_xlfn.XLOOKUP(TRIM($A3450),MASTER_Workers!$B$2:$B$474,MASTER_Workers!$B$2:$B$474)),"Master Missing","OK"))</f>
        <v/>
      </c>
      <c r="E3450" s="146" t="str">
        <f>IF(A3450="","",IF(COUNTIF(Month_Engine!B:B,TRIM(J3450))&gt;0,"OK","Missing"))</f>
        <v/>
      </c>
      <c r="F3450" s="146" t="str">
        <f t="shared" si="325"/>
        <v/>
      </c>
      <c r="G3450" s="146" t="str">
        <f t="shared" si="326"/>
        <v/>
      </c>
      <c r="H3450" s="150" t="str">
        <f t="shared" si="321"/>
        <v/>
      </c>
      <c r="I3450" s="432"/>
      <c r="S3450" s="146" t="str">
        <f t="shared" si="322"/>
        <v/>
      </c>
    </row>
    <row r="3451" spans="1:19" x14ac:dyDescent="0.45">
      <c r="A3451" s="144" t="str">
        <f t="shared" si="323"/>
        <v/>
      </c>
      <c r="B3451" s="143" t="str">
        <f t="shared" si="324"/>
        <v/>
      </c>
      <c r="C3451" s="143" t="str">
        <f>IF(A3451="","",IF(COUNTIF($B$2:B3450,B3451)&gt;0,"⚠ DUPLICATE","OK"))</f>
        <v/>
      </c>
      <c r="D3451" s="146" t="str">
        <f>IF($A3451="","",IF(ISNA(_xlfn.XLOOKUP(TRIM($A3451),MASTER_Workers!$B$2:$B$474,MASTER_Workers!$B$2:$B$474)),"Master Missing","OK"))</f>
        <v/>
      </c>
      <c r="E3451" s="146" t="str">
        <f>IF(A3451="","",IF(COUNTIF(Month_Engine!B:B,TRIM(J3451))&gt;0,"OK","Missing"))</f>
        <v/>
      </c>
      <c r="F3451" s="146" t="str">
        <f t="shared" si="325"/>
        <v/>
      </c>
      <c r="G3451" s="146" t="str">
        <f t="shared" si="326"/>
        <v/>
      </c>
      <c r="H3451" s="150" t="str">
        <f t="shared" si="321"/>
        <v/>
      </c>
      <c r="I3451" s="432"/>
      <c r="S3451" s="146" t="str">
        <f t="shared" si="322"/>
        <v/>
      </c>
    </row>
    <row r="3452" spans="1:19" x14ac:dyDescent="0.45">
      <c r="A3452" s="144" t="str">
        <f t="shared" si="323"/>
        <v/>
      </c>
      <c r="B3452" s="143" t="str">
        <f t="shared" si="324"/>
        <v/>
      </c>
      <c r="C3452" s="143" t="str">
        <f>IF(A3452="","",IF(COUNTIF($B$2:B3451,B3452)&gt;0,"⚠ DUPLICATE","OK"))</f>
        <v/>
      </c>
      <c r="D3452" s="146" t="str">
        <f>IF($A3452="","",IF(ISNA(_xlfn.XLOOKUP(TRIM($A3452),MASTER_Workers!$B$2:$B$474,MASTER_Workers!$B$2:$B$474)),"Master Missing","OK"))</f>
        <v/>
      </c>
      <c r="E3452" s="146" t="str">
        <f>IF(A3452="","",IF(COUNTIF(Month_Engine!B:B,TRIM(J3452))&gt;0,"OK","Missing"))</f>
        <v/>
      </c>
      <c r="F3452" s="146" t="str">
        <f t="shared" si="325"/>
        <v/>
      </c>
      <c r="G3452" s="146" t="str">
        <f t="shared" si="326"/>
        <v/>
      </c>
      <c r="H3452" s="150" t="str">
        <f t="shared" si="321"/>
        <v/>
      </c>
      <c r="I3452" s="432"/>
      <c r="S3452" s="146" t="str">
        <f t="shared" si="322"/>
        <v/>
      </c>
    </row>
    <row r="3453" spans="1:19" x14ac:dyDescent="0.45">
      <c r="A3453" s="144" t="str">
        <f t="shared" si="323"/>
        <v/>
      </c>
      <c r="B3453" s="143" t="str">
        <f t="shared" si="324"/>
        <v/>
      </c>
      <c r="C3453" s="143" t="str">
        <f>IF(A3453="","",IF(COUNTIF($B$2:B3452,B3453)&gt;0,"⚠ DUPLICATE","OK"))</f>
        <v/>
      </c>
      <c r="D3453" s="146" t="str">
        <f>IF($A3453="","",IF(ISNA(_xlfn.XLOOKUP(TRIM($A3453),MASTER_Workers!$B$2:$B$474,MASTER_Workers!$B$2:$B$474)),"Master Missing","OK"))</f>
        <v/>
      </c>
      <c r="E3453" s="146" t="str">
        <f>IF(A3453="","",IF(COUNTIF(Month_Engine!B:B,TRIM(J3453))&gt;0,"OK","Missing"))</f>
        <v/>
      </c>
      <c r="F3453" s="146" t="str">
        <f t="shared" si="325"/>
        <v/>
      </c>
      <c r="G3453" s="146" t="str">
        <f t="shared" si="326"/>
        <v/>
      </c>
      <c r="H3453" s="150" t="str">
        <f t="shared" si="321"/>
        <v/>
      </c>
      <c r="I3453" s="432"/>
      <c r="S3453" s="146" t="str">
        <f t="shared" si="322"/>
        <v/>
      </c>
    </row>
    <row r="3454" spans="1:19" x14ac:dyDescent="0.45">
      <c r="A3454" s="144" t="str">
        <f t="shared" si="323"/>
        <v/>
      </c>
      <c r="B3454" s="143" t="str">
        <f t="shared" si="324"/>
        <v/>
      </c>
      <c r="C3454" s="143" t="str">
        <f>IF(A3454="","",IF(COUNTIF($B$2:B3453,B3454)&gt;0,"⚠ DUPLICATE","OK"))</f>
        <v/>
      </c>
      <c r="D3454" s="146" t="str">
        <f>IF($A3454="","",IF(ISNA(_xlfn.XLOOKUP(TRIM($A3454),MASTER_Workers!$B$2:$B$474,MASTER_Workers!$B$2:$B$474)),"Master Missing","OK"))</f>
        <v/>
      </c>
      <c r="E3454" s="146" t="str">
        <f>IF(A3454="","",IF(COUNTIF(Month_Engine!B:B,TRIM(J3454))&gt;0,"OK","Missing"))</f>
        <v/>
      </c>
      <c r="F3454" s="146" t="str">
        <f t="shared" si="325"/>
        <v/>
      </c>
      <c r="G3454" s="146" t="str">
        <f t="shared" si="326"/>
        <v/>
      </c>
      <c r="H3454" s="150" t="str">
        <f t="shared" si="321"/>
        <v/>
      </c>
      <c r="I3454" s="432"/>
      <c r="S3454" s="146" t="str">
        <f t="shared" si="322"/>
        <v/>
      </c>
    </row>
    <row r="3455" spans="1:19" x14ac:dyDescent="0.45">
      <c r="A3455" s="144" t="str">
        <f t="shared" si="323"/>
        <v/>
      </c>
      <c r="B3455" s="143" t="str">
        <f t="shared" si="324"/>
        <v/>
      </c>
      <c r="C3455" s="143" t="str">
        <f>IF(A3455="","",IF(COUNTIF($B$2:B3454,B3455)&gt;0,"⚠ DUPLICATE","OK"))</f>
        <v/>
      </c>
      <c r="D3455" s="146" t="str">
        <f>IF($A3455="","",IF(ISNA(_xlfn.XLOOKUP(TRIM($A3455),MASTER_Workers!$B$2:$B$474,MASTER_Workers!$B$2:$B$474)),"Master Missing","OK"))</f>
        <v/>
      </c>
      <c r="E3455" s="146" t="str">
        <f>IF(A3455="","",IF(COUNTIF(Month_Engine!B:B,TRIM(J3455))&gt;0,"OK","Missing"))</f>
        <v/>
      </c>
      <c r="F3455" s="146" t="str">
        <f t="shared" si="325"/>
        <v/>
      </c>
      <c r="G3455" s="146" t="str">
        <f t="shared" si="326"/>
        <v/>
      </c>
      <c r="H3455" s="150" t="str">
        <f t="shared" si="321"/>
        <v/>
      </c>
      <c r="I3455" s="432"/>
      <c r="S3455" s="146" t="str">
        <f t="shared" si="322"/>
        <v/>
      </c>
    </row>
    <row r="3456" spans="1:19" x14ac:dyDescent="0.45">
      <c r="A3456" s="144" t="str">
        <f t="shared" si="323"/>
        <v/>
      </c>
      <c r="B3456" s="143" t="str">
        <f t="shared" si="324"/>
        <v/>
      </c>
      <c r="C3456" s="143" t="str">
        <f>IF(A3456="","",IF(COUNTIF($B$2:B3455,B3456)&gt;0,"⚠ DUPLICATE","OK"))</f>
        <v/>
      </c>
      <c r="D3456" s="146" t="str">
        <f>IF($A3456="","",IF(ISNA(_xlfn.XLOOKUP(TRIM($A3456),MASTER_Workers!$B$2:$B$474,MASTER_Workers!$B$2:$B$474)),"Master Missing","OK"))</f>
        <v/>
      </c>
      <c r="E3456" s="146" t="str">
        <f>IF(A3456="","",IF(COUNTIF(Month_Engine!B:B,TRIM(J3456))&gt;0,"OK","Missing"))</f>
        <v/>
      </c>
      <c r="F3456" s="146" t="str">
        <f t="shared" si="325"/>
        <v/>
      </c>
      <c r="G3456" s="146" t="str">
        <f t="shared" si="326"/>
        <v/>
      </c>
      <c r="H3456" s="150" t="str">
        <f t="shared" si="321"/>
        <v/>
      </c>
      <c r="I3456" s="432"/>
      <c r="S3456" s="146" t="str">
        <f t="shared" si="322"/>
        <v/>
      </c>
    </row>
    <row r="3457" spans="1:19" x14ac:dyDescent="0.45">
      <c r="A3457" s="144" t="str">
        <f t="shared" si="323"/>
        <v/>
      </c>
      <c r="B3457" s="143" t="str">
        <f t="shared" si="324"/>
        <v/>
      </c>
      <c r="C3457" s="143" t="str">
        <f>IF(A3457="","",IF(COUNTIF($B$2:B3456,B3457)&gt;0,"⚠ DUPLICATE","OK"))</f>
        <v/>
      </c>
      <c r="D3457" s="146" t="str">
        <f>IF($A3457="","",IF(ISNA(_xlfn.XLOOKUP(TRIM($A3457),MASTER_Workers!$B$2:$B$474,MASTER_Workers!$B$2:$B$474)),"Master Missing","OK"))</f>
        <v/>
      </c>
      <c r="E3457" s="146" t="str">
        <f>IF(A3457="","",IF(COUNTIF(Month_Engine!B:B,TRIM(J3457))&gt;0,"OK","Missing"))</f>
        <v/>
      </c>
      <c r="F3457" s="146" t="str">
        <f t="shared" si="325"/>
        <v/>
      </c>
      <c r="G3457" s="146" t="str">
        <f t="shared" si="326"/>
        <v/>
      </c>
      <c r="H3457" s="150" t="str">
        <f t="shared" si="321"/>
        <v/>
      </c>
      <c r="I3457" s="432"/>
      <c r="S3457" s="146" t="str">
        <f t="shared" si="322"/>
        <v/>
      </c>
    </row>
    <row r="3458" spans="1:19" x14ac:dyDescent="0.45">
      <c r="A3458" s="144" t="str">
        <f t="shared" si="323"/>
        <v/>
      </c>
      <c r="B3458" s="143" t="str">
        <f t="shared" si="324"/>
        <v/>
      </c>
      <c r="C3458" s="143" t="str">
        <f>IF(A3458="","",IF(COUNTIF($B$2:B3457,B3458)&gt;0,"⚠ DUPLICATE","OK"))</f>
        <v/>
      </c>
      <c r="D3458" s="146" t="str">
        <f>IF($A3458="","",IF(ISNA(_xlfn.XLOOKUP(TRIM($A3458),MASTER_Workers!$B$2:$B$474,MASTER_Workers!$B$2:$B$474)),"Master Missing","OK"))</f>
        <v/>
      </c>
      <c r="E3458" s="146" t="str">
        <f>IF(A3458="","",IF(COUNTIF(Month_Engine!B:B,TRIM(J3458))&gt;0,"OK","Missing"))</f>
        <v/>
      </c>
      <c r="F3458" s="146" t="str">
        <f t="shared" si="325"/>
        <v/>
      </c>
      <c r="G3458" s="146" t="str">
        <f t="shared" si="326"/>
        <v/>
      </c>
      <c r="H3458" s="150" t="str">
        <f t="shared" si="321"/>
        <v/>
      </c>
      <c r="I3458" s="432"/>
      <c r="S3458" s="146" t="str">
        <f t="shared" si="322"/>
        <v/>
      </c>
    </row>
    <row r="3459" spans="1:19" x14ac:dyDescent="0.45">
      <c r="A3459" s="144" t="str">
        <f t="shared" si="323"/>
        <v/>
      </c>
      <c r="B3459" s="143" t="str">
        <f t="shared" si="324"/>
        <v/>
      </c>
      <c r="C3459" s="143" t="str">
        <f>IF(A3459="","",IF(COUNTIF($B$2:B3458,B3459)&gt;0,"⚠ DUPLICATE","OK"))</f>
        <v/>
      </c>
      <c r="D3459" s="146" t="str">
        <f>IF($A3459="","",IF(ISNA(_xlfn.XLOOKUP(TRIM($A3459),MASTER_Workers!$B$2:$B$474,MASTER_Workers!$B$2:$B$474)),"Master Missing","OK"))</f>
        <v/>
      </c>
      <c r="E3459" s="146" t="str">
        <f>IF(A3459="","",IF(COUNTIF(Month_Engine!B:B,TRIM(J3459))&gt;0,"OK","Missing"))</f>
        <v/>
      </c>
      <c r="F3459" s="146" t="str">
        <f t="shared" si="325"/>
        <v/>
      </c>
      <c r="G3459" s="146" t="str">
        <f t="shared" si="326"/>
        <v/>
      </c>
      <c r="H3459" s="150" t="str">
        <f t="shared" si="321"/>
        <v/>
      </c>
      <c r="I3459" s="432"/>
      <c r="S3459" s="146" t="str">
        <f t="shared" si="322"/>
        <v/>
      </c>
    </row>
    <row r="3460" spans="1:19" x14ac:dyDescent="0.45">
      <c r="A3460" s="144" t="str">
        <f t="shared" si="323"/>
        <v/>
      </c>
      <c r="B3460" s="143" t="str">
        <f t="shared" si="324"/>
        <v/>
      </c>
      <c r="C3460" s="143" t="str">
        <f>IF(A3460="","",IF(COUNTIF($B$2:B3459,B3460)&gt;0,"⚠ DUPLICATE","OK"))</f>
        <v/>
      </c>
      <c r="D3460" s="146" t="str">
        <f>IF($A3460="","",IF(ISNA(_xlfn.XLOOKUP(TRIM($A3460),MASTER_Workers!$B$2:$B$474,MASTER_Workers!$B$2:$B$474)),"Master Missing","OK"))</f>
        <v/>
      </c>
      <c r="E3460" s="146" t="str">
        <f>IF(A3460="","",IF(COUNTIF(Month_Engine!B:B,TRIM(J3460))&gt;0,"OK","Missing"))</f>
        <v/>
      </c>
      <c r="F3460" s="146" t="str">
        <f t="shared" si="325"/>
        <v/>
      </c>
      <c r="G3460" s="146" t="str">
        <f t="shared" si="326"/>
        <v/>
      </c>
      <c r="H3460" s="150" t="str">
        <f t="shared" ref="H3460:H3523" si="327">IF(A3460="","",IF(AND(C3460="OK",D3460="OK",E3460="OK",F3460=DAY(EOMONTH(I3460,0))),"OK","Mismatch"))</f>
        <v/>
      </c>
      <c r="I3460" s="432"/>
      <c r="S3460" s="146" t="str">
        <f t="shared" ref="S3460:S3523" si="328">IF(LEFT(A3460,6)="SV2PCO","Worker-SV2",
IF(LEFT(A3460,5)="SV2ST","Staff-SV2",
IF(LEFT(A3460,4)="SV2P","Worker-Com-SV2",
IF(LEFT(A3460,5)="SK1ST","Staff-1",
IF(LEFT(A3460,5)="SK3ST","Staff-3",
IF(LEFT(A3460,5)="SK1CW","Worker-1",
IF(LEFT(A3460,5)="SK3CW","Worker-3",
IF(LEFT(A3460,5)="SK1WK","Worker-Com-1",
IF(LEFT(A3460,5)="SK3WK","Worker-Com-3","")))))))))</f>
        <v/>
      </c>
    </row>
    <row r="3461" spans="1:19" x14ac:dyDescent="0.45">
      <c r="A3461" s="144" t="str">
        <f t="shared" ref="A3461:A3524" si="329">IF(J3461="","",TRIM(J3461))</f>
        <v/>
      </c>
      <c r="B3461" s="143" t="str">
        <f t="shared" ref="B3461:B3524" si="330">IF(A3461="","",TEXT(I3461,"MMMYYYY")&amp;"_"&amp;TRIM(J3461))</f>
        <v/>
      </c>
      <c r="C3461" s="143" t="str">
        <f>IF(A3461="","",IF(COUNTIF($B$2:B3460,B3461)&gt;0,"⚠ DUPLICATE","OK"))</f>
        <v/>
      </c>
      <c r="D3461" s="146" t="str">
        <f>IF($A3461="","",IF(ISNA(_xlfn.XLOOKUP(TRIM($A3461),MASTER_Workers!$B$2:$B$474,MASTER_Workers!$B$2:$B$474)),"Master Missing","OK"))</f>
        <v/>
      </c>
      <c r="E3461" s="146" t="str">
        <f>IF(A3461="","",IF(COUNTIF(Month_Engine!B:B,TRIM(J3461))&gt;0,"OK","Missing"))</f>
        <v/>
      </c>
      <c r="F3461" s="146" t="str">
        <f t="shared" ref="F3461:F3524" si="331">IF(A3461="","",SUM(L3461:Q3461))</f>
        <v/>
      </c>
      <c r="G3461" s="146" t="str">
        <f t="shared" si="326"/>
        <v/>
      </c>
      <c r="H3461" s="150" t="str">
        <f t="shared" si="327"/>
        <v/>
      </c>
      <c r="I3461" s="432"/>
      <c r="S3461" s="146" t="str">
        <f t="shared" si="328"/>
        <v/>
      </c>
    </row>
    <row r="3462" spans="1:19" x14ac:dyDescent="0.45">
      <c r="A3462" s="144" t="str">
        <f t="shared" si="329"/>
        <v/>
      </c>
      <c r="B3462" s="143" t="str">
        <f t="shared" si="330"/>
        <v/>
      </c>
      <c r="C3462" s="143" t="str">
        <f>IF(A3462="","",IF(COUNTIF($B$2:B3461,B3462)&gt;0,"⚠ DUPLICATE","OK"))</f>
        <v/>
      </c>
      <c r="D3462" s="146" t="str">
        <f>IF($A3462="","",IF(ISNA(_xlfn.XLOOKUP(TRIM($A3462),MASTER_Workers!$B$2:$B$474,MASTER_Workers!$B$2:$B$474)),"Master Missing","OK"))</f>
        <v/>
      </c>
      <c r="E3462" s="146" t="str">
        <f>IF(A3462="","",IF(COUNTIF(Month_Engine!B:B,TRIM(J3462))&gt;0,"OK","Missing"))</f>
        <v/>
      </c>
      <c r="F3462" s="146" t="str">
        <f t="shared" si="331"/>
        <v/>
      </c>
      <c r="G3462" s="146" t="str">
        <f t="shared" si="326"/>
        <v/>
      </c>
      <c r="H3462" s="150" t="str">
        <f t="shared" si="327"/>
        <v/>
      </c>
      <c r="I3462" s="432"/>
      <c r="S3462" s="146" t="str">
        <f t="shared" si="328"/>
        <v/>
      </c>
    </row>
    <row r="3463" spans="1:19" x14ac:dyDescent="0.45">
      <c r="A3463" s="144" t="str">
        <f t="shared" si="329"/>
        <v/>
      </c>
      <c r="B3463" s="143" t="str">
        <f t="shared" si="330"/>
        <v/>
      </c>
      <c r="C3463" s="143" t="str">
        <f>IF(A3463="","",IF(COUNTIF($B$2:B3462,B3463)&gt;0,"⚠ DUPLICATE","OK"))</f>
        <v/>
      </c>
      <c r="D3463" s="146" t="str">
        <f>IF($A3463="","",IF(ISNA(_xlfn.XLOOKUP(TRIM($A3463),MASTER_Workers!$B$2:$B$474,MASTER_Workers!$B$2:$B$474)),"Master Missing","OK"))</f>
        <v/>
      </c>
      <c r="E3463" s="146" t="str">
        <f>IF(A3463="","",IF(COUNTIF(Month_Engine!B:B,TRIM(J3463))&gt;0,"OK","Missing"))</f>
        <v/>
      </c>
      <c r="F3463" s="146" t="str">
        <f t="shared" si="331"/>
        <v/>
      </c>
      <c r="G3463" s="146" t="str">
        <f t="shared" si="326"/>
        <v/>
      </c>
      <c r="H3463" s="150" t="str">
        <f t="shared" si="327"/>
        <v/>
      </c>
      <c r="I3463" s="432"/>
      <c r="S3463" s="146" t="str">
        <f t="shared" si="328"/>
        <v/>
      </c>
    </row>
    <row r="3464" spans="1:19" x14ac:dyDescent="0.45">
      <c r="A3464" s="144" t="str">
        <f t="shared" si="329"/>
        <v/>
      </c>
      <c r="B3464" s="143" t="str">
        <f t="shared" si="330"/>
        <v/>
      </c>
      <c r="C3464" s="143" t="str">
        <f>IF(A3464="","",IF(COUNTIF($B$2:B3463,B3464)&gt;0,"⚠ DUPLICATE","OK"))</f>
        <v/>
      </c>
      <c r="D3464" s="146" t="str">
        <f>IF($A3464="","",IF(ISNA(_xlfn.XLOOKUP(TRIM($A3464),MASTER_Workers!$B$2:$B$474,MASTER_Workers!$B$2:$B$474)),"Master Missing","OK"))</f>
        <v/>
      </c>
      <c r="E3464" s="146" t="str">
        <f>IF(A3464="","",IF(COUNTIF(Month_Engine!B:B,TRIM(J3464))&gt;0,"OK","Missing"))</f>
        <v/>
      </c>
      <c r="F3464" s="146" t="str">
        <f t="shared" si="331"/>
        <v/>
      </c>
      <c r="G3464" s="146" t="str">
        <f t="shared" si="326"/>
        <v/>
      </c>
      <c r="H3464" s="150" t="str">
        <f t="shared" si="327"/>
        <v/>
      </c>
      <c r="I3464" s="432"/>
      <c r="S3464" s="146" t="str">
        <f t="shared" si="328"/>
        <v/>
      </c>
    </row>
    <row r="3465" spans="1:19" x14ac:dyDescent="0.45">
      <c r="A3465" s="144" t="str">
        <f t="shared" si="329"/>
        <v/>
      </c>
      <c r="B3465" s="143" t="str">
        <f t="shared" si="330"/>
        <v/>
      </c>
      <c r="C3465" s="143" t="str">
        <f>IF(A3465="","",IF(COUNTIF($B$2:B3464,B3465)&gt;0,"⚠ DUPLICATE","OK"))</f>
        <v/>
      </c>
      <c r="D3465" s="146" t="str">
        <f>IF($A3465="","",IF(ISNA(_xlfn.XLOOKUP(TRIM($A3465),MASTER_Workers!$B$2:$B$474,MASTER_Workers!$B$2:$B$474)),"Master Missing","OK"))</f>
        <v/>
      </c>
      <c r="E3465" s="146" t="str">
        <f>IF(A3465="","",IF(COUNTIF(Month_Engine!B:B,TRIM(J3465))&gt;0,"OK","Missing"))</f>
        <v/>
      </c>
      <c r="F3465" s="146" t="str">
        <f t="shared" si="331"/>
        <v/>
      </c>
      <c r="G3465" s="146" t="str">
        <f t="shared" si="326"/>
        <v/>
      </c>
      <c r="H3465" s="150" t="str">
        <f t="shared" si="327"/>
        <v/>
      </c>
      <c r="I3465" s="432"/>
      <c r="S3465" s="146" t="str">
        <f t="shared" si="328"/>
        <v/>
      </c>
    </row>
    <row r="3466" spans="1:19" x14ac:dyDescent="0.45">
      <c r="A3466" s="144" t="str">
        <f t="shared" si="329"/>
        <v/>
      </c>
      <c r="B3466" s="143" t="str">
        <f t="shared" si="330"/>
        <v/>
      </c>
      <c r="C3466" s="143" t="str">
        <f>IF(A3466="","",IF(COUNTIF($B$2:B3465,B3466)&gt;0,"⚠ DUPLICATE","OK"))</f>
        <v/>
      </c>
      <c r="D3466" s="146" t="str">
        <f>IF($A3466="","",IF(ISNA(_xlfn.XLOOKUP(TRIM($A3466),MASTER_Workers!$B$2:$B$474,MASTER_Workers!$B$2:$B$474)),"Master Missing","OK"))</f>
        <v/>
      </c>
      <c r="E3466" s="146" t="str">
        <f>IF(A3466="","",IF(COUNTIF(Month_Engine!B:B,TRIM(J3466))&gt;0,"OK","Missing"))</f>
        <v/>
      </c>
      <c r="F3466" s="146" t="str">
        <f t="shared" si="331"/>
        <v/>
      </c>
      <c r="G3466" s="146" t="str">
        <f t="shared" si="326"/>
        <v/>
      </c>
      <c r="H3466" s="150" t="str">
        <f t="shared" si="327"/>
        <v/>
      </c>
      <c r="I3466" s="432"/>
      <c r="S3466" s="146" t="str">
        <f t="shared" si="328"/>
        <v/>
      </c>
    </row>
    <row r="3467" spans="1:19" x14ac:dyDescent="0.45">
      <c r="A3467" s="144" t="str">
        <f t="shared" si="329"/>
        <v/>
      </c>
      <c r="B3467" s="143" t="str">
        <f t="shared" si="330"/>
        <v/>
      </c>
      <c r="C3467" s="143" t="str">
        <f>IF(A3467="","",IF(COUNTIF($B$2:B3466,B3467)&gt;0,"⚠ DUPLICATE","OK"))</f>
        <v/>
      </c>
      <c r="D3467" s="146" t="str">
        <f>IF($A3467="","",IF(ISNA(_xlfn.XLOOKUP(TRIM($A3467),MASTER_Workers!$B$2:$B$474,MASTER_Workers!$B$2:$B$474)),"Master Missing","OK"))</f>
        <v/>
      </c>
      <c r="E3467" s="146" t="str">
        <f>IF(A3467="","",IF(COUNTIF(Month_Engine!B:B,TRIM(J3467))&gt;0,"OK","Missing"))</f>
        <v/>
      </c>
      <c r="F3467" s="146" t="str">
        <f t="shared" si="331"/>
        <v/>
      </c>
      <c r="G3467" s="146" t="str">
        <f t="shared" si="326"/>
        <v/>
      </c>
      <c r="H3467" s="150" t="str">
        <f t="shared" si="327"/>
        <v/>
      </c>
      <c r="I3467" s="432"/>
      <c r="S3467" s="146" t="str">
        <f t="shared" si="328"/>
        <v/>
      </c>
    </row>
    <row r="3468" spans="1:19" x14ac:dyDescent="0.45">
      <c r="A3468" s="144" t="str">
        <f t="shared" si="329"/>
        <v/>
      </c>
      <c r="B3468" s="143" t="str">
        <f t="shared" si="330"/>
        <v/>
      </c>
      <c r="C3468" s="143" t="str">
        <f>IF(A3468="","",IF(COUNTIF($B$2:B3467,B3468)&gt;0,"⚠ DUPLICATE","OK"))</f>
        <v/>
      </c>
      <c r="D3468" s="146" t="str">
        <f>IF($A3468="","",IF(ISNA(_xlfn.XLOOKUP(TRIM($A3468),MASTER_Workers!$B$2:$B$474,MASTER_Workers!$B$2:$B$474)),"Master Missing","OK"))</f>
        <v/>
      </c>
      <c r="E3468" s="146" t="str">
        <f>IF(A3468="","",IF(COUNTIF(Month_Engine!B:B,TRIM(J3468))&gt;0,"OK","Missing"))</f>
        <v/>
      </c>
      <c r="F3468" s="146" t="str">
        <f t="shared" si="331"/>
        <v/>
      </c>
      <c r="G3468" s="146" t="str">
        <f t="shared" ref="G3468:G3531" si="332">IF(A3468="","",L3468+O3468+P3468+R3468+IF(OR(LEFT(TRIM(J3468),9)="SK1WK0101",ISNUMBER(SEARCH("Staff",S3468))),N3468,0))</f>
        <v/>
      </c>
      <c r="H3468" s="150" t="str">
        <f t="shared" si="327"/>
        <v/>
      </c>
      <c r="I3468" s="432"/>
      <c r="S3468" s="146" t="str">
        <f t="shared" si="328"/>
        <v/>
      </c>
    </row>
    <row r="3469" spans="1:19" x14ac:dyDescent="0.45">
      <c r="A3469" s="144" t="str">
        <f t="shared" si="329"/>
        <v/>
      </c>
      <c r="B3469" s="143" t="str">
        <f t="shared" si="330"/>
        <v/>
      </c>
      <c r="C3469" s="143" t="str">
        <f>IF(A3469="","",IF(COUNTIF($B$2:B3468,B3469)&gt;0,"⚠ DUPLICATE","OK"))</f>
        <v/>
      </c>
      <c r="D3469" s="146" t="str">
        <f>IF($A3469="","",IF(ISNA(_xlfn.XLOOKUP(TRIM($A3469),MASTER_Workers!$B$2:$B$474,MASTER_Workers!$B$2:$B$474)),"Master Missing","OK"))</f>
        <v/>
      </c>
      <c r="E3469" s="146" t="str">
        <f>IF(A3469="","",IF(COUNTIF(Month_Engine!B:B,TRIM(J3469))&gt;0,"OK","Missing"))</f>
        <v/>
      </c>
      <c r="F3469" s="146" t="str">
        <f t="shared" si="331"/>
        <v/>
      </c>
      <c r="G3469" s="146" t="str">
        <f t="shared" si="332"/>
        <v/>
      </c>
      <c r="H3469" s="150" t="str">
        <f t="shared" si="327"/>
        <v/>
      </c>
      <c r="I3469" s="432"/>
      <c r="S3469" s="146" t="str">
        <f t="shared" si="328"/>
        <v/>
      </c>
    </row>
    <row r="3470" spans="1:19" x14ac:dyDescent="0.45">
      <c r="A3470" s="144" t="str">
        <f t="shared" si="329"/>
        <v/>
      </c>
      <c r="B3470" s="143" t="str">
        <f t="shared" si="330"/>
        <v/>
      </c>
      <c r="C3470" s="143" t="str">
        <f>IF(A3470="","",IF(COUNTIF($B$2:B3469,B3470)&gt;0,"⚠ DUPLICATE","OK"))</f>
        <v/>
      </c>
      <c r="D3470" s="146" t="str">
        <f>IF($A3470="","",IF(ISNA(_xlfn.XLOOKUP(TRIM($A3470),MASTER_Workers!$B$2:$B$474,MASTER_Workers!$B$2:$B$474)),"Master Missing","OK"))</f>
        <v/>
      </c>
      <c r="E3470" s="146" t="str">
        <f>IF(A3470="","",IF(COUNTIF(Month_Engine!B:B,TRIM(J3470))&gt;0,"OK","Missing"))</f>
        <v/>
      </c>
      <c r="F3470" s="146" t="str">
        <f t="shared" si="331"/>
        <v/>
      </c>
      <c r="G3470" s="146" t="str">
        <f t="shared" si="332"/>
        <v/>
      </c>
      <c r="H3470" s="150" t="str">
        <f t="shared" si="327"/>
        <v/>
      </c>
      <c r="I3470" s="432"/>
      <c r="S3470" s="146" t="str">
        <f t="shared" si="328"/>
        <v/>
      </c>
    </row>
    <row r="3471" spans="1:19" x14ac:dyDescent="0.45">
      <c r="A3471" s="144" t="str">
        <f t="shared" si="329"/>
        <v/>
      </c>
      <c r="B3471" s="143" t="str">
        <f t="shared" si="330"/>
        <v/>
      </c>
      <c r="C3471" s="143" t="str">
        <f>IF(A3471="","",IF(COUNTIF($B$2:B3470,B3471)&gt;0,"⚠ DUPLICATE","OK"))</f>
        <v/>
      </c>
      <c r="D3471" s="146" t="str">
        <f>IF($A3471="","",IF(ISNA(_xlfn.XLOOKUP(TRIM($A3471),MASTER_Workers!$B$2:$B$474,MASTER_Workers!$B$2:$B$474)),"Master Missing","OK"))</f>
        <v/>
      </c>
      <c r="E3471" s="146" t="str">
        <f>IF(A3471="","",IF(COUNTIF(Month_Engine!B:B,TRIM(J3471))&gt;0,"OK","Missing"))</f>
        <v/>
      </c>
      <c r="F3471" s="146" t="str">
        <f t="shared" si="331"/>
        <v/>
      </c>
      <c r="G3471" s="146" t="str">
        <f t="shared" si="332"/>
        <v/>
      </c>
      <c r="H3471" s="150" t="str">
        <f t="shared" si="327"/>
        <v/>
      </c>
      <c r="I3471" s="432"/>
      <c r="S3471" s="146" t="str">
        <f t="shared" si="328"/>
        <v/>
      </c>
    </row>
    <row r="3472" spans="1:19" x14ac:dyDescent="0.45">
      <c r="A3472" s="144" t="str">
        <f t="shared" si="329"/>
        <v/>
      </c>
      <c r="B3472" s="143" t="str">
        <f t="shared" si="330"/>
        <v/>
      </c>
      <c r="C3472" s="143" t="str">
        <f>IF(A3472="","",IF(COUNTIF($B$2:B3471,B3472)&gt;0,"⚠ DUPLICATE","OK"))</f>
        <v/>
      </c>
      <c r="D3472" s="146" t="str">
        <f>IF($A3472="","",IF(ISNA(_xlfn.XLOOKUP(TRIM($A3472),MASTER_Workers!$B$2:$B$474,MASTER_Workers!$B$2:$B$474)),"Master Missing","OK"))</f>
        <v/>
      </c>
      <c r="E3472" s="146" t="str">
        <f>IF(A3472="","",IF(COUNTIF(Month_Engine!B:B,TRIM(J3472))&gt;0,"OK","Missing"))</f>
        <v/>
      </c>
      <c r="F3472" s="146" t="str">
        <f t="shared" si="331"/>
        <v/>
      </c>
      <c r="G3472" s="146" t="str">
        <f t="shared" si="332"/>
        <v/>
      </c>
      <c r="H3472" s="150" t="str">
        <f t="shared" si="327"/>
        <v/>
      </c>
      <c r="I3472" s="432"/>
      <c r="S3472" s="146" t="str">
        <f t="shared" si="328"/>
        <v/>
      </c>
    </row>
    <row r="3473" spans="1:19" x14ac:dyDescent="0.45">
      <c r="A3473" s="144" t="str">
        <f t="shared" si="329"/>
        <v/>
      </c>
      <c r="B3473" s="143" t="str">
        <f t="shared" si="330"/>
        <v/>
      </c>
      <c r="C3473" s="143" t="str">
        <f>IF(A3473="","",IF(COUNTIF($B$2:B3472,B3473)&gt;0,"⚠ DUPLICATE","OK"))</f>
        <v/>
      </c>
      <c r="D3473" s="146" t="str">
        <f>IF($A3473="","",IF(ISNA(_xlfn.XLOOKUP(TRIM($A3473),MASTER_Workers!$B$2:$B$474,MASTER_Workers!$B$2:$B$474)),"Master Missing","OK"))</f>
        <v/>
      </c>
      <c r="E3473" s="146" t="str">
        <f>IF(A3473="","",IF(COUNTIF(Month_Engine!B:B,TRIM(J3473))&gt;0,"OK","Missing"))</f>
        <v/>
      </c>
      <c r="F3473" s="146" t="str">
        <f t="shared" si="331"/>
        <v/>
      </c>
      <c r="G3473" s="146" t="str">
        <f t="shared" si="332"/>
        <v/>
      </c>
      <c r="H3473" s="150" t="str">
        <f t="shared" si="327"/>
        <v/>
      </c>
      <c r="I3473" s="432"/>
      <c r="S3473" s="146" t="str">
        <f t="shared" si="328"/>
        <v/>
      </c>
    </row>
    <row r="3474" spans="1:19" x14ac:dyDescent="0.45">
      <c r="A3474" s="144" t="str">
        <f t="shared" si="329"/>
        <v/>
      </c>
      <c r="B3474" s="143" t="str">
        <f t="shared" si="330"/>
        <v/>
      </c>
      <c r="C3474" s="143" t="str">
        <f>IF(A3474="","",IF(COUNTIF($B$2:B3473,B3474)&gt;0,"⚠ DUPLICATE","OK"))</f>
        <v/>
      </c>
      <c r="D3474" s="146" t="str">
        <f>IF($A3474="","",IF(ISNA(_xlfn.XLOOKUP(TRIM($A3474),MASTER_Workers!$B$2:$B$474,MASTER_Workers!$B$2:$B$474)),"Master Missing","OK"))</f>
        <v/>
      </c>
      <c r="E3474" s="146" t="str">
        <f>IF(A3474="","",IF(COUNTIF(Month_Engine!B:B,TRIM(J3474))&gt;0,"OK","Missing"))</f>
        <v/>
      </c>
      <c r="F3474" s="146" t="str">
        <f t="shared" si="331"/>
        <v/>
      </c>
      <c r="G3474" s="146" t="str">
        <f t="shared" si="332"/>
        <v/>
      </c>
      <c r="H3474" s="150" t="str">
        <f t="shared" si="327"/>
        <v/>
      </c>
      <c r="I3474" s="432"/>
      <c r="S3474" s="146" t="str">
        <f t="shared" si="328"/>
        <v/>
      </c>
    </row>
    <row r="3475" spans="1:19" x14ac:dyDescent="0.45">
      <c r="A3475" s="144" t="str">
        <f t="shared" si="329"/>
        <v/>
      </c>
      <c r="B3475" s="143" t="str">
        <f t="shared" si="330"/>
        <v/>
      </c>
      <c r="C3475" s="143" t="str">
        <f>IF(A3475="","",IF(COUNTIF($B$2:B3474,B3475)&gt;0,"⚠ DUPLICATE","OK"))</f>
        <v/>
      </c>
      <c r="D3475" s="146" t="str">
        <f>IF($A3475="","",IF(ISNA(_xlfn.XLOOKUP(TRIM($A3475),MASTER_Workers!$B$2:$B$474,MASTER_Workers!$B$2:$B$474)),"Master Missing","OK"))</f>
        <v/>
      </c>
      <c r="E3475" s="146" t="str">
        <f>IF(A3475="","",IF(COUNTIF(Month_Engine!B:B,TRIM(J3475))&gt;0,"OK","Missing"))</f>
        <v/>
      </c>
      <c r="F3475" s="146" t="str">
        <f t="shared" si="331"/>
        <v/>
      </c>
      <c r="G3475" s="146" t="str">
        <f t="shared" si="332"/>
        <v/>
      </c>
      <c r="H3475" s="150" t="str">
        <f t="shared" si="327"/>
        <v/>
      </c>
      <c r="I3475" s="432"/>
      <c r="S3475" s="146" t="str">
        <f t="shared" si="328"/>
        <v/>
      </c>
    </row>
    <row r="3476" spans="1:19" x14ac:dyDescent="0.45">
      <c r="A3476" s="144" t="str">
        <f t="shared" si="329"/>
        <v/>
      </c>
      <c r="B3476" s="143" t="str">
        <f t="shared" si="330"/>
        <v/>
      </c>
      <c r="C3476" s="143" t="str">
        <f>IF(A3476="","",IF(COUNTIF($B$2:B3475,B3476)&gt;0,"⚠ DUPLICATE","OK"))</f>
        <v/>
      </c>
      <c r="D3476" s="146" t="str">
        <f>IF($A3476="","",IF(ISNA(_xlfn.XLOOKUP(TRIM($A3476),MASTER_Workers!$B$2:$B$474,MASTER_Workers!$B$2:$B$474)),"Master Missing","OK"))</f>
        <v/>
      </c>
      <c r="E3476" s="146" t="str">
        <f>IF(A3476="","",IF(COUNTIF(Month_Engine!B:B,TRIM(J3476))&gt;0,"OK","Missing"))</f>
        <v/>
      </c>
      <c r="F3476" s="146" t="str">
        <f t="shared" si="331"/>
        <v/>
      </c>
      <c r="G3476" s="146" t="str">
        <f t="shared" si="332"/>
        <v/>
      </c>
      <c r="H3476" s="150" t="str">
        <f t="shared" si="327"/>
        <v/>
      </c>
      <c r="I3476" s="432"/>
      <c r="S3476" s="146" t="str">
        <f t="shared" si="328"/>
        <v/>
      </c>
    </row>
    <row r="3477" spans="1:19" x14ac:dyDescent="0.45">
      <c r="A3477" s="144" t="str">
        <f t="shared" si="329"/>
        <v/>
      </c>
      <c r="B3477" s="143" t="str">
        <f t="shared" si="330"/>
        <v/>
      </c>
      <c r="C3477" s="143" t="str">
        <f>IF(A3477="","",IF(COUNTIF($B$2:B3476,B3477)&gt;0,"⚠ DUPLICATE","OK"))</f>
        <v/>
      </c>
      <c r="D3477" s="146" t="str">
        <f>IF($A3477="","",IF(ISNA(_xlfn.XLOOKUP(TRIM($A3477),MASTER_Workers!$B$2:$B$474,MASTER_Workers!$B$2:$B$474)),"Master Missing","OK"))</f>
        <v/>
      </c>
      <c r="E3477" s="146" t="str">
        <f>IF(A3477="","",IF(COUNTIF(Month_Engine!B:B,TRIM(J3477))&gt;0,"OK","Missing"))</f>
        <v/>
      </c>
      <c r="F3477" s="146" t="str">
        <f t="shared" si="331"/>
        <v/>
      </c>
      <c r="G3477" s="146" t="str">
        <f t="shared" si="332"/>
        <v/>
      </c>
      <c r="H3477" s="150" t="str">
        <f t="shared" si="327"/>
        <v/>
      </c>
      <c r="I3477" s="432"/>
      <c r="S3477" s="146" t="str">
        <f t="shared" si="328"/>
        <v/>
      </c>
    </row>
    <row r="3478" spans="1:19" x14ac:dyDescent="0.45">
      <c r="A3478" s="144" t="str">
        <f t="shared" si="329"/>
        <v/>
      </c>
      <c r="B3478" s="143" t="str">
        <f t="shared" si="330"/>
        <v/>
      </c>
      <c r="C3478" s="143" t="str">
        <f>IF(A3478="","",IF(COUNTIF($B$2:B3477,B3478)&gt;0,"⚠ DUPLICATE","OK"))</f>
        <v/>
      </c>
      <c r="D3478" s="146" t="str">
        <f>IF($A3478="","",IF(ISNA(_xlfn.XLOOKUP(TRIM($A3478),MASTER_Workers!$B$2:$B$474,MASTER_Workers!$B$2:$B$474)),"Master Missing","OK"))</f>
        <v/>
      </c>
      <c r="E3478" s="146" t="str">
        <f>IF(A3478="","",IF(COUNTIF(Month_Engine!B:B,TRIM(J3478))&gt;0,"OK","Missing"))</f>
        <v/>
      </c>
      <c r="F3478" s="146" t="str">
        <f t="shared" si="331"/>
        <v/>
      </c>
      <c r="G3478" s="146" t="str">
        <f t="shared" si="332"/>
        <v/>
      </c>
      <c r="H3478" s="150" t="str">
        <f t="shared" si="327"/>
        <v/>
      </c>
      <c r="I3478" s="432"/>
      <c r="S3478" s="146" t="str">
        <f t="shared" si="328"/>
        <v/>
      </c>
    </row>
    <row r="3479" spans="1:19" x14ac:dyDescent="0.45">
      <c r="A3479" s="144" t="str">
        <f t="shared" si="329"/>
        <v/>
      </c>
      <c r="B3479" s="143" t="str">
        <f t="shared" si="330"/>
        <v/>
      </c>
      <c r="C3479" s="143" t="str">
        <f>IF(A3479="","",IF(COUNTIF($B$2:B3478,B3479)&gt;0,"⚠ DUPLICATE","OK"))</f>
        <v/>
      </c>
      <c r="D3479" s="146" t="str">
        <f>IF($A3479="","",IF(ISNA(_xlfn.XLOOKUP(TRIM($A3479),MASTER_Workers!$B$2:$B$474,MASTER_Workers!$B$2:$B$474)),"Master Missing","OK"))</f>
        <v/>
      </c>
      <c r="E3479" s="146" t="str">
        <f>IF(A3479="","",IF(COUNTIF(Month_Engine!B:B,TRIM(J3479))&gt;0,"OK","Missing"))</f>
        <v/>
      </c>
      <c r="F3479" s="146" t="str">
        <f t="shared" si="331"/>
        <v/>
      </c>
      <c r="G3479" s="146" t="str">
        <f t="shared" si="332"/>
        <v/>
      </c>
      <c r="H3479" s="150" t="str">
        <f t="shared" si="327"/>
        <v/>
      </c>
      <c r="I3479" s="432"/>
      <c r="S3479" s="146" t="str">
        <f t="shared" si="328"/>
        <v/>
      </c>
    </row>
    <row r="3480" spans="1:19" x14ac:dyDescent="0.45">
      <c r="A3480" s="144" t="str">
        <f t="shared" si="329"/>
        <v/>
      </c>
      <c r="B3480" s="143" t="str">
        <f t="shared" si="330"/>
        <v/>
      </c>
      <c r="C3480" s="143" t="str">
        <f>IF(A3480="","",IF(COUNTIF($B$2:B3479,B3480)&gt;0,"⚠ DUPLICATE","OK"))</f>
        <v/>
      </c>
      <c r="D3480" s="146" t="str">
        <f>IF($A3480="","",IF(ISNA(_xlfn.XLOOKUP(TRIM($A3480),MASTER_Workers!$B$2:$B$474,MASTER_Workers!$B$2:$B$474)),"Master Missing","OK"))</f>
        <v/>
      </c>
      <c r="E3480" s="146" t="str">
        <f>IF(A3480="","",IF(COUNTIF(Month_Engine!B:B,TRIM(J3480))&gt;0,"OK","Missing"))</f>
        <v/>
      </c>
      <c r="F3480" s="146" t="str">
        <f t="shared" si="331"/>
        <v/>
      </c>
      <c r="G3480" s="146" t="str">
        <f t="shared" si="332"/>
        <v/>
      </c>
      <c r="H3480" s="150" t="str">
        <f t="shared" si="327"/>
        <v/>
      </c>
      <c r="I3480" s="432"/>
      <c r="S3480" s="146" t="str">
        <f t="shared" si="328"/>
        <v/>
      </c>
    </row>
    <row r="3481" spans="1:19" x14ac:dyDescent="0.45">
      <c r="A3481" s="144" t="str">
        <f t="shared" si="329"/>
        <v/>
      </c>
      <c r="B3481" s="143" t="str">
        <f t="shared" si="330"/>
        <v/>
      </c>
      <c r="C3481" s="143" t="str">
        <f>IF(A3481="","",IF(COUNTIF($B$2:B3480,B3481)&gt;0,"⚠ DUPLICATE","OK"))</f>
        <v/>
      </c>
      <c r="D3481" s="146" t="str">
        <f>IF($A3481="","",IF(ISNA(_xlfn.XLOOKUP(TRIM($A3481),MASTER_Workers!$B$2:$B$474,MASTER_Workers!$B$2:$B$474)),"Master Missing","OK"))</f>
        <v/>
      </c>
      <c r="E3481" s="146" t="str">
        <f>IF(A3481="","",IF(COUNTIF(Month_Engine!B:B,TRIM(J3481))&gt;0,"OK","Missing"))</f>
        <v/>
      </c>
      <c r="F3481" s="146" t="str">
        <f t="shared" si="331"/>
        <v/>
      </c>
      <c r="G3481" s="146" t="str">
        <f t="shared" si="332"/>
        <v/>
      </c>
      <c r="H3481" s="150" t="str">
        <f t="shared" si="327"/>
        <v/>
      </c>
      <c r="I3481" s="432"/>
      <c r="S3481" s="146" t="str">
        <f t="shared" si="328"/>
        <v/>
      </c>
    </row>
    <row r="3482" spans="1:19" x14ac:dyDescent="0.45">
      <c r="A3482" s="144" t="str">
        <f t="shared" si="329"/>
        <v/>
      </c>
      <c r="B3482" s="143" t="str">
        <f t="shared" si="330"/>
        <v/>
      </c>
      <c r="C3482" s="143" t="str">
        <f>IF(A3482="","",IF(COUNTIF($B$2:B3481,B3482)&gt;0,"⚠ DUPLICATE","OK"))</f>
        <v/>
      </c>
      <c r="D3482" s="146" t="str">
        <f>IF($A3482="","",IF(ISNA(_xlfn.XLOOKUP(TRIM($A3482),MASTER_Workers!$B$2:$B$474,MASTER_Workers!$B$2:$B$474)),"Master Missing","OK"))</f>
        <v/>
      </c>
      <c r="E3482" s="146" t="str">
        <f>IF(A3482="","",IF(COUNTIF(Month_Engine!B:B,TRIM(J3482))&gt;0,"OK","Missing"))</f>
        <v/>
      </c>
      <c r="F3482" s="146" t="str">
        <f t="shared" si="331"/>
        <v/>
      </c>
      <c r="G3482" s="146" t="str">
        <f t="shared" si="332"/>
        <v/>
      </c>
      <c r="H3482" s="150" t="str">
        <f t="shared" si="327"/>
        <v/>
      </c>
      <c r="I3482" s="432"/>
      <c r="S3482" s="146" t="str">
        <f t="shared" si="328"/>
        <v/>
      </c>
    </row>
    <row r="3483" spans="1:19" x14ac:dyDescent="0.45">
      <c r="A3483" s="144" t="str">
        <f t="shared" si="329"/>
        <v/>
      </c>
      <c r="B3483" s="143" t="str">
        <f t="shared" si="330"/>
        <v/>
      </c>
      <c r="C3483" s="143" t="str">
        <f>IF(A3483="","",IF(COUNTIF($B$2:B3482,B3483)&gt;0,"⚠ DUPLICATE","OK"))</f>
        <v/>
      </c>
      <c r="D3483" s="146" t="str">
        <f>IF($A3483="","",IF(ISNA(_xlfn.XLOOKUP(TRIM($A3483),MASTER_Workers!$B$2:$B$474,MASTER_Workers!$B$2:$B$474)),"Master Missing","OK"))</f>
        <v/>
      </c>
      <c r="E3483" s="146" t="str">
        <f>IF(A3483="","",IF(COUNTIF(Month_Engine!B:B,TRIM(J3483))&gt;0,"OK","Missing"))</f>
        <v/>
      </c>
      <c r="F3483" s="146" t="str">
        <f t="shared" si="331"/>
        <v/>
      </c>
      <c r="G3483" s="146" t="str">
        <f t="shared" si="332"/>
        <v/>
      </c>
      <c r="H3483" s="150" t="str">
        <f t="shared" si="327"/>
        <v/>
      </c>
      <c r="I3483" s="432"/>
      <c r="S3483" s="146" t="str">
        <f t="shared" si="328"/>
        <v/>
      </c>
    </row>
    <row r="3484" spans="1:19" x14ac:dyDescent="0.45">
      <c r="A3484" s="144" t="str">
        <f t="shared" si="329"/>
        <v/>
      </c>
      <c r="B3484" s="143" t="str">
        <f t="shared" si="330"/>
        <v/>
      </c>
      <c r="C3484" s="143" t="str">
        <f>IF(A3484="","",IF(COUNTIF($B$2:B3483,B3484)&gt;0,"⚠ DUPLICATE","OK"))</f>
        <v/>
      </c>
      <c r="D3484" s="146" t="str">
        <f>IF($A3484="","",IF(ISNA(_xlfn.XLOOKUP(TRIM($A3484),MASTER_Workers!$B$2:$B$474,MASTER_Workers!$B$2:$B$474)),"Master Missing","OK"))</f>
        <v/>
      </c>
      <c r="E3484" s="146" t="str">
        <f>IF(A3484="","",IF(COUNTIF(Month_Engine!B:B,TRIM(J3484))&gt;0,"OK","Missing"))</f>
        <v/>
      </c>
      <c r="F3484" s="146" t="str">
        <f t="shared" si="331"/>
        <v/>
      </c>
      <c r="G3484" s="146" t="str">
        <f t="shared" si="332"/>
        <v/>
      </c>
      <c r="H3484" s="150" t="str">
        <f t="shared" si="327"/>
        <v/>
      </c>
      <c r="I3484" s="432"/>
      <c r="S3484" s="146" t="str">
        <f t="shared" si="328"/>
        <v/>
      </c>
    </row>
    <row r="3485" spans="1:19" x14ac:dyDescent="0.45">
      <c r="A3485" s="144" t="str">
        <f t="shared" si="329"/>
        <v/>
      </c>
      <c r="B3485" s="143" t="str">
        <f t="shared" si="330"/>
        <v/>
      </c>
      <c r="C3485" s="143" t="str">
        <f>IF(A3485="","",IF(COUNTIF($B$2:B3484,B3485)&gt;0,"⚠ DUPLICATE","OK"))</f>
        <v/>
      </c>
      <c r="D3485" s="146" t="str">
        <f>IF($A3485="","",IF(ISNA(_xlfn.XLOOKUP(TRIM($A3485),MASTER_Workers!$B$2:$B$474,MASTER_Workers!$B$2:$B$474)),"Master Missing","OK"))</f>
        <v/>
      </c>
      <c r="E3485" s="146" t="str">
        <f>IF(A3485="","",IF(COUNTIF(Month_Engine!B:B,TRIM(J3485))&gt;0,"OK","Missing"))</f>
        <v/>
      </c>
      <c r="F3485" s="146" t="str">
        <f t="shared" si="331"/>
        <v/>
      </c>
      <c r="G3485" s="146" t="str">
        <f t="shared" si="332"/>
        <v/>
      </c>
      <c r="H3485" s="150" t="str">
        <f t="shared" si="327"/>
        <v/>
      </c>
      <c r="I3485" s="432"/>
      <c r="S3485" s="146" t="str">
        <f t="shared" si="328"/>
        <v/>
      </c>
    </row>
    <row r="3486" spans="1:19" x14ac:dyDescent="0.45">
      <c r="A3486" s="144" t="str">
        <f t="shared" si="329"/>
        <v/>
      </c>
      <c r="B3486" s="143" t="str">
        <f t="shared" si="330"/>
        <v/>
      </c>
      <c r="C3486" s="143" t="str">
        <f>IF(A3486="","",IF(COUNTIF($B$2:B3485,B3486)&gt;0,"⚠ DUPLICATE","OK"))</f>
        <v/>
      </c>
      <c r="D3486" s="146" t="str">
        <f>IF($A3486="","",IF(ISNA(_xlfn.XLOOKUP(TRIM($A3486),MASTER_Workers!$B$2:$B$474,MASTER_Workers!$B$2:$B$474)),"Master Missing","OK"))</f>
        <v/>
      </c>
      <c r="E3486" s="146" t="str">
        <f>IF(A3486="","",IF(COUNTIF(Month_Engine!B:B,TRIM(J3486))&gt;0,"OK","Missing"))</f>
        <v/>
      </c>
      <c r="F3486" s="146" t="str">
        <f t="shared" si="331"/>
        <v/>
      </c>
      <c r="G3486" s="146" t="str">
        <f t="shared" si="332"/>
        <v/>
      </c>
      <c r="H3486" s="150" t="str">
        <f t="shared" si="327"/>
        <v/>
      </c>
      <c r="I3486" s="432"/>
      <c r="S3486" s="146" t="str">
        <f t="shared" si="328"/>
        <v/>
      </c>
    </row>
    <row r="3487" spans="1:19" x14ac:dyDescent="0.45">
      <c r="A3487" s="144" t="str">
        <f t="shared" si="329"/>
        <v/>
      </c>
      <c r="B3487" s="143" t="str">
        <f t="shared" si="330"/>
        <v/>
      </c>
      <c r="C3487" s="143" t="str">
        <f>IF(A3487="","",IF(COUNTIF($B$2:B3486,B3487)&gt;0,"⚠ DUPLICATE","OK"))</f>
        <v/>
      </c>
      <c r="D3487" s="146" t="str">
        <f>IF($A3487="","",IF(ISNA(_xlfn.XLOOKUP(TRIM($A3487),MASTER_Workers!$B$2:$B$474,MASTER_Workers!$B$2:$B$474)),"Master Missing","OK"))</f>
        <v/>
      </c>
      <c r="E3487" s="146" t="str">
        <f>IF(A3487="","",IF(COUNTIF(Month_Engine!B:B,TRIM(J3487))&gt;0,"OK","Missing"))</f>
        <v/>
      </c>
      <c r="F3487" s="146" t="str">
        <f t="shared" si="331"/>
        <v/>
      </c>
      <c r="G3487" s="146" t="str">
        <f t="shared" si="332"/>
        <v/>
      </c>
      <c r="H3487" s="150" t="str">
        <f t="shared" si="327"/>
        <v/>
      </c>
      <c r="I3487" s="432"/>
      <c r="S3487" s="146" t="str">
        <f t="shared" si="328"/>
        <v/>
      </c>
    </row>
    <row r="3488" spans="1:19" x14ac:dyDescent="0.45">
      <c r="A3488" s="144" t="str">
        <f t="shared" si="329"/>
        <v/>
      </c>
      <c r="B3488" s="143" t="str">
        <f t="shared" si="330"/>
        <v/>
      </c>
      <c r="C3488" s="143" t="str">
        <f>IF(A3488="","",IF(COUNTIF($B$2:B3487,B3488)&gt;0,"⚠ DUPLICATE","OK"))</f>
        <v/>
      </c>
      <c r="D3488" s="146" t="str">
        <f>IF($A3488="","",IF(ISNA(_xlfn.XLOOKUP(TRIM($A3488),MASTER_Workers!$B$2:$B$474,MASTER_Workers!$B$2:$B$474)),"Master Missing","OK"))</f>
        <v/>
      </c>
      <c r="E3488" s="146" t="str">
        <f>IF(A3488="","",IF(COUNTIF(Month_Engine!B:B,TRIM(J3488))&gt;0,"OK","Missing"))</f>
        <v/>
      </c>
      <c r="F3488" s="146" t="str">
        <f t="shared" si="331"/>
        <v/>
      </c>
      <c r="G3488" s="146" t="str">
        <f t="shared" si="332"/>
        <v/>
      </c>
      <c r="H3488" s="150" t="str">
        <f t="shared" si="327"/>
        <v/>
      </c>
      <c r="I3488" s="432"/>
      <c r="S3488" s="146" t="str">
        <f t="shared" si="328"/>
        <v/>
      </c>
    </row>
    <row r="3489" spans="1:19" x14ac:dyDescent="0.45">
      <c r="A3489" s="144" t="str">
        <f t="shared" si="329"/>
        <v/>
      </c>
      <c r="B3489" s="143" t="str">
        <f t="shared" si="330"/>
        <v/>
      </c>
      <c r="C3489" s="143" t="str">
        <f>IF(A3489="","",IF(COUNTIF($B$2:B3488,B3489)&gt;0,"⚠ DUPLICATE","OK"))</f>
        <v/>
      </c>
      <c r="D3489" s="146" t="str">
        <f>IF($A3489="","",IF(ISNA(_xlfn.XLOOKUP(TRIM($A3489),MASTER_Workers!$B$2:$B$474,MASTER_Workers!$B$2:$B$474)),"Master Missing","OK"))</f>
        <v/>
      </c>
      <c r="E3489" s="146" t="str">
        <f>IF(A3489="","",IF(COUNTIF(Month_Engine!B:B,TRIM(J3489))&gt;0,"OK","Missing"))</f>
        <v/>
      </c>
      <c r="F3489" s="146" t="str">
        <f t="shared" si="331"/>
        <v/>
      </c>
      <c r="G3489" s="146" t="str">
        <f t="shared" si="332"/>
        <v/>
      </c>
      <c r="H3489" s="150" t="str">
        <f t="shared" si="327"/>
        <v/>
      </c>
      <c r="I3489" s="432"/>
      <c r="S3489" s="146" t="str">
        <f t="shared" si="328"/>
        <v/>
      </c>
    </row>
    <row r="3490" spans="1:19" x14ac:dyDescent="0.45">
      <c r="A3490" s="144" t="str">
        <f t="shared" si="329"/>
        <v/>
      </c>
      <c r="B3490" s="143" t="str">
        <f t="shared" si="330"/>
        <v/>
      </c>
      <c r="C3490" s="143" t="str">
        <f>IF(A3490="","",IF(COUNTIF($B$2:B3489,B3490)&gt;0,"⚠ DUPLICATE","OK"))</f>
        <v/>
      </c>
      <c r="D3490" s="146" t="str">
        <f>IF($A3490="","",IF(ISNA(_xlfn.XLOOKUP(TRIM($A3490),MASTER_Workers!$B$2:$B$474,MASTER_Workers!$B$2:$B$474)),"Master Missing","OK"))</f>
        <v/>
      </c>
      <c r="E3490" s="146" t="str">
        <f>IF(A3490="","",IF(COUNTIF(Month_Engine!B:B,TRIM(J3490))&gt;0,"OK","Missing"))</f>
        <v/>
      </c>
      <c r="F3490" s="146" t="str">
        <f t="shared" si="331"/>
        <v/>
      </c>
      <c r="G3490" s="146" t="str">
        <f t="shared" si="332"/>
        <v/>
      </c>
      <c r="H3490" s="150" t="str">
        <f t="shared" si="327"/>
        <v/>
      </c>
      <c r="I3490" s="432"/>
      <c r="S3490" s="146" t="str">
        <f t="shared" si="328"/>
        <v/>
      </c>
    </row>
    <row r="3491" spans="1:19" x14ac:dyDescent="0.45">
      <c r="A3491" s="144" t="str">
        <f t="shared" si="329"/>
        <v/>
      </c>
      <c r="B3491" s="143" t="str">
        <f t="shared" si="330"/>
        <v/>
      </c>
      <c r="C3491" s="143" t="str">
        <f>IF(A3491="","",IF(COUNTIF($B$2:B3490,B3491)&gt;0,"⚠ DUPLICATE","OK"))</f>
        <v/>
      </c>
      <c r="D3491" s="146" t="str">
        <f>IF($A3491="","",IF(ISNA(_xlfn.XLOOKUP(TRIM($A3491),MASTER_Workers!$B$2:$B$474,MASTER_Workers!$B$2:$B$474)),"Master Missing","OK"))</f>
        <v/>
      </c>
      <c r="E3491" s="146" t="str">
        <f>IF(A3491="","",IF(COUNTIF(Month_Engine!B:B,TRIM(J3491))&gt;0,"OK","Missing"))</f>
        <v/>
      </c>
      <c r="F3491" s="146" t="str">
        <f t="shared" si="331"/>
        <v/>
      </c>
      <c r="G3491" s="146" t="str">
        <f t="shared" si="332"/>
        <v/>
      </c>
      <c r="H3491" s="150" t="str">
        <f t="shared" si="327"/>
        <v/>
      </c>
      <c r="I3491" s="432"/>
      <c r="S3491" s="146" t="str">
        <f t="shared" si="328"/>
        <v/>
      </c>
    </row>
    <row r="3492" spans="1:19" x14ac:dyDescent="0.45">
      <c r="A3492" s="144" t="str">
        <f t="shared" si="329"/>
        <v/>
      </c>
      <c r="B3492" s="143" t="str">
        <f t="shared" si="330"/>
        <v/>
      </c>
      <c r="C3492" s="143" t="str">
        <f>IF(A3492="","",IF(COUNTIF($B$2:B3491,B3492)&gt;0,"⚠ DUPLICATE","OK"))</f>
        <v/>
      </c>
      <c r="D3492" s="146" t="str">
        <f>IF($A3492="","",IF(ISNA(_xlfn.XLOOKUP(TRIM($A3492),MASTER_Workers!$B$2:$B$474,MASTER_Workers!$B$2:$B$474)),"Master Missing","OK"))</f>
        <v/>
      </c>
      <c r="E3492" s="146" t="str">
        <f>IF(A3492="","",IF(COUNTIF(Month_Engine!B:B,TRIM(J3492))&gt;0,"OK","Missing"))</f>
        <v/>
      </c>
      <c r="F3492" s="146" t="str">
        <f t="shared" si="331"/>
        <v/>
      </c>
      <c r="G3492" s="146" t="str">
        <f t="shared" si="332"/>
        <v/>
      </c>
      <c r="H3492" s="150" t="str">
        <f t="shared" si="327"/>
        <v/>
      </c>
      <c r="I3492" s="432"/>
      <c r="S3492" s="146" t="str">
        <f t="shared" si="328"/>
        <v/>
      </c>
    </row>
    <row r="3493" spans="1:19" x14ac:dyDescent="0.45">
      <c r="A3493" s="144" t="str">
        <f t="shared" si="329"/>
        <v/>
      </c>
      <c r="B3493" s="143" t="str">
        <f t="shared" si="330"/>
        <v/>
      </c>
      <c r="C3493" s="143" t="str">
        <f>IF(A3493="","",IF(COUNTIF($B$2:B3492,B3493)&gt;0,"⚠ DUPLICATE","OK"))</f>
        <v/>
      </c>
      <c r="D3493" s="146" t="str">
        <f>IF($A3493="","",IF(ISNA(_xlfn.XLOOKUP(TRIM($A3493),MASTER_Workers!$B$2:$B$474,MASTER_Workers!$B$2:$B$474)),"Master Missing","OK"))</f>
        <v/>
      </c>
      <c r="E3493" s="146" t="str">
        <f>IF(A3493="","",IF(COUNTIF(Month_Engine!B:B,TRIM(J3493))&gt;0,"OK","Missing"))</f>
        <v/>
      </c>
      <c r="F3493" s="146" t="str">
        <f t="shared" si="331"/>
        <v/>
      </c>
      <c r="G3493" s="146" t="str">
        <f t="shared" si="332"/>
        <v/>
      </c>
      <c r="H3493" s="150" t="str">
        <f t="shared" si="327"/>
        <v/>
      </c>
      <c r="I3493" s="432"/>
      <c r="S3493" s="146" t="str">
        <f t="shared" si="328"/>
        <v/>
      </c>
    </row>
    <row r="3494" spans="1:19" x14ac:dyDescent="0.45">
      <c r="A3494" s="144" t="str">
        <f t="shared" si="329"/>
        <v/>
      </c>
      <c r="B3494" s="143" t="str">
        <f t="shared" si="330"/>
        <v/>
      </c>
      <c r="C3494" s="143" t="str">
        <f>IF(A3494="","",IF(COUNTIF($B$2:B3493,B3494)&gt;0,"⚠ DUPLICATE","OK"))</f>
        <v/>
      </c>
      <c r="D3494" s="146" t="str">
        <f>IF($A3494="","",IF(ISNA(_xlfn.XLOOKUP(TRIM($A3494),MASTER_Workers!$B$2:$B$474,MASTER_Workers!$B$2:$B$474)),"Master Missing","OK"))</f>
        <v/>
      </c>
      <c r="E3494" s="146" t="str">
        <f>IF(A3494="","",IF(COUNTIF(Month_Engine!B:B,TRIM(J3494))&gt;0,"OK","Missing"))</f>
        <v/>
      </c>
      <c r="F3494" s="146" t="str">
        <f t="shared" si="331"/>
        <v/>
      </c>
      <c r="G3494" s="146" t="str">
        <f t="shared" si="332"/>
        <v/>
      </c>
      <c r="H3494" s="150" t="str">
        <f t="shared" si="327"/>
        <v/>
      </c>
      <c r="I3494" s="432"/>
      <c r="S3494" s="146" t="str">
        <f t="shared" si="328"/>
        <v/>
      </c>
    </row>
    <row r="3495" spans="1:19" x14ac:dyDescent="0.45">
      <c r="A3495" s="144" t="str">
        <f t="shared" si="329"/>
        <v/>
      </c>
      <c r="B3495" s="143" t="str">
        <f t="shared" si="330"/>
        <v/>
      </c>
      <c r="C3495" s="143" t="str">
        <f>IF(A3495="","",IF(COUNTIF($B$2:B3494,B3495)&gt;0,"⚠ DUPLICATE","OK"))</f>
        <v/>
      </c>
      <c r="D3495" s="146" t="str">
        <f>IF($A3495="","",IF(ISNA(_xlfn.XLOOKUP(TRIM($A3495),MASTER_Workers!$B$2:$B$474,MASTER_Workers!$B$2:$B$474)),"Master Missing","OK"))</f>
        <v/>
      </c>
      <c r="E3495" s="146" t="str">
        <f>IF(A3495="","",IF(COUNTIF(Month_Engine!B:B,TRIM(J3495))&gt;0,"OK","Missing"))</f>
        <v/>
      </c>
      <c r="F3495" s="146" t="str">
        <f t="shared" si="331"/>
        <v/>
      </c>
      <c r="G3495" s="146" t="str">
        <f t="shared" si="332"/>
        <v/>
      </c>
      <c r="H3495" s="150" t="str">
        <f t="shared" si="327"/>
        <v/>
      </c>
      <c r="I3495" s="432"/>
      <c r="S3495" s="146" t="str">
        <f t="shared" si="328"/>
        <v/>
      </c>
    </row>
    <row r="3496" spans="1:19" x14ac:dyDescent="0.45">
      <c r="A3496" s="144" t="str">
        <f t="shared" si="329"/>
        <v/>
      </c>
      <c r="B3496" s="143" t="str">
        <f t="shared" si="330"/>
        <v/>
      </c>
      <c r="C3496" s="143" t="str">
        <f>IF(A3496="","",IF(COUNTIF($B$2:B3495,B3496)&gt;0,"⚠ DUPLICATE","OK"))</f>
        <v/>
      </c>
      <c r="D3496" s="146" t="str">
        <f>IF($A3496="","",IF(ISNA(_xlfn.XLOOKUP(TRIM($A3496),MASTER_Workers!$B$2:$B$474,MASTER_Workers!$B$2:$B$474)),"Master Missing","OK"))</f>
        <v/>
      </c>
      <c r="E3496" s="146" t="str">
        <f>IF(A3496="","",IF(COUNTIF(Month_Engine!B:B,TRIM(J3496))&gt;0,"OK","Missing"))</f>
        <v/>
      </c>
      <c r="F3496" s="146" t="str">
        <f t="shared" si="331"/>
        <v/>
      </c>
      <c r="G3496" s="146" t="str">
        <f t="shared" si="332"/>
        <v/>
      </c>
      <c r="H3496" s="150" t="str">
        <f t="shared" si="327"/>
        <v/>
      </c>
      <c r="I3496" s="432"/>
      <c r="S3496" s="146" t="str">
        <f t="shared" si="328"/>
        <v/>
      </c>
    </row>
    <row r="3497" spans="1:19" x14ac:dyDescent="0.45">
      <c r="A3497" s="144" t="str">
        <f t="shared" si="329"/>
        <v/>
      </c>
      <c r="B3497" s="143" t="str">
        <f t="shared" si="330"/>
        <v/>
      </c>
      <c r="C3497" s="143" t="str">
        <f>IF(A3497="","",IF(COUNTIF($B$2:B3496,B3497)&gt;0,"⚠ DUPLICATE","OK"))</f>
        <v/>
      </c>
      <c r="D3497" s="146" t="str">
        <f>IF($A3497="","",IF(ISNA(_xlfn.XLOOKUP(TRIM($A3497),MASTER_Workers!$B$2:$B$474,MASTER_Workers!$B$2:$B$474)),"Master Missing","OK"))</f>
        <v/>
      </c>
      <c r="E3497" s="146" t="str">
        <f>IF(A3497="","",IF(COUNTIF(Month_Engine!B:B,TRIM(J3497))&gt;0,"OK","Missing"))</f>
        <v/>
      </c>
      <c r="F3497" s="146" t="str">
        <f t="shared" si="331"/>
        <v/>
      </c>
      <c r="G3497" s="146" t="str">
        <f t="shared" si="332"/>
        <v/>
      </c>
      <c r="H3497" s="150" t="str">
        <f t="shared" si="327"/>
        <v/>
      </c>
      <c r="I3497" s="432"/>
      <c r="S3497" s="146" t="str">
        <f t="shared" si="328"/>
        <v/>
      </c>
    </row>
    <row r="3498" spans="1:19" x14ac:dyDescent="0.45">
      <c r="A3498" s="144" t="str">
        <f t="shared" si="329"/>
        <v/>
      </c>
      <c r="B3498" s="143" t="str">
        <f t="shared" si="330"/>
        <v/>
      </c>
      <c r="C3498" s="143" t="str">
        <f>IF(A3498="","",IF(COUNTIF($B$2:B3497,B3498)&gt;0,"⚠ DUPLICATE","OK"))</f>
        <v/>
      </c>
      <c r="D3498" s="146" t="str">
        <f>IF($A3498="","",IF(ISNA(_xlfn.XLOOKUP(TRIM($A3498),MASTER_Workers!$B$2:$B$474,MASTER_Workers!$B$2:$B$474)),"Master Missing","OK"))</f>
        <v/>
      </c>
      <c r="E3498" s="146" t="str">
        <f>IF(A3498="","",IF(COUNTIF(Month_Engine!B:B,TRIM(J3498))&gt;0,"OK","Missing"))</f>
        <v/>
      </c>
      <c r="F3498" s="146" t="str">
        <f t="shared" si="331"/>
        <v/>
      </c>
      <c r="G3498" s="146" t="str">
        <f t="shared" si="332"/>
        <v/>
      </c>
      <c r="H3498" s="150" t="str">
        <f t="shared" si="327"/>
        <v/>
      </c>
      <c r="I3498" s="432"/>
      <c r="S3498" s="146" t="str">
        <f t="shared" si="328"/>
        <v/>
      </c>
    </row>
    <row r="3499" spans="1:19" x14ac:dyDescent="0.45">
      <c r="A3499" s="144" t="str">
        <f t="shared" si="329"/>
        <v/>
      </c>
      <c r="B3499" s="143" t="str">
        <f t="shared" si="330"/>
        <v/>
      </c>
      <c r="C3499" s="143" t="str">
        <f>IF(A3499="","",IF(COUNTIF($B$2:B3498,B3499)&gt;0,"⚠ DUPLICATE","OK"))</f>
        <v/>
      </c>
      <c r="D3499" s="146" t="str">
        <f>IF($A3499="","",IF(ISNA(_xlfn.XLOOKUP(TRIM($A3499),MASTER_Workers!$B$2:$B$474,MASTER_Workers!$B$2:$B$474)),"Master Missing","OK"))</f>
        <v/>
      </c>
      <c r="E3499" s="146" t="str">
        <f>IF(A3499="","",IF(COUNTIF(Month_Engine!B:B,TRIM(J3499))&gt;0,"OK","Missing"))</f>
        <v/>
      </c>
      <c r="F3499" s="146" t="str">
        <f t="shared" si="331"/>
        <v/>
      </c>
      <c r="G3499" s="146" t="str">
        <f t="shared" si="332"/>
        <v/>
      </c>
      <c r="H3499" s="150" t="str">
        <f t="shared" si="327"/>
        <v/>
      </c>
      <c r="I3499" s="432"/>
      <c r="S3499" s="146" t="str">
        <f t="shared" si="328"/>
        <v/>
      </c>
    </row>
    <row r="3500" spans="1:19" x14ac:dyDescent="0.45">
      <c r="A3500" s="144" t="str">
        <f t="shared" si="329"/>
        <v/>
      </c>
      <c r="B3500" s="143" t="str">
        <f t="shared" si="330"/>
        <v/>
      </c>
      <c r="C3500" s="143" t="str">
        <f>IF(A3500="","",IF(COUNTIF($B$2:B3499,B3500)&gt;0,"⚠ DUPLICATE","OK"))</f>
        <v/>
      </c>
      <c r="D3500" s="146" t="str">
        <f>IF($A3500="","",IF(ISNA(_xlfn.XLOOKUP(TRIM($A3500),MASTER_Workers!$B$2:$B$474,MASTER_Workers!$B$2:$B$474)),"Master Missing","OK"))</f>
        <v/>
      </c>
      <c r="E3500" s="146" t="str">
        <f>IF(A3500="","",IF(COUNTIF(Month_Engine!B:B,TRIM(J3500))&gt;0,"OK","Missing"))</f>
        <v/>
      </c>
      <c r="F3500" s="146" t="str">
        <f t="shared" si="331"/>
        <v/>
      </c>
      <c r="G3500" s="146" t="str">
        <f t="shared" si="332"/>
        <v/>
      </c>
      <c r="H3500" s="150" t="str">
        <f t="shared" si="327"/>
        <v/>
      </c>
      <c r="I3500" s="432"/>
      <c r="S3500" s="146" t="str">
        <f t="shared" si="328"/>
        <v/>
      </c>
    </row>
    <row r="3501" spans="1:19" x14ac:dyDescent="0.45">
      <c r="A3501" s="144" t="str">
        <f t="shared" si="329"/>
        <v/>
      </c>
      <c r="B3501" s="143" t="str">
        <f t="shared" si="330"/>
        <v/>
      </c>
      <c r="C3501" s="143" t="str">
        <f>IF(A3501="","",IF(COUNTIF($B$2:B3500,B3501)&gt;0,"⚠ DUPLICATE","OK"))</f>
        <v/>
      </c>
      <c r="D3501" s="146" t="str">
        <f>IF($A3501="","",IF(ISNA(_xlfn.XLOOKUP(TRIM($A3501),MASTER_Workers!$B$2:$B$474,MASTER_Workers!$B$2:$B$474)),"Master Missing","OK"))</f>
        <v/>
      </c>
      <c r="E3501" s="146" t="str">
        <f>IF(A3501="","",IF(COUNTIF(Month_Engine!B:B,TRIM(J3501))&gt;0,"OK","Missing"))</f>
        <v/>
      </c>
      <c r="F3501" s="146" t="str">
        <f t="shared" si="331"/>
        <v/>
      </c>
      <c r="G3501" s="146" t="str">
        <f t="shared" si="332"/>
        <v/>
      </c>
      <c r="H3501" s="150" t="str">
        <f t="shared" si="327"/>
        <v/>
      </c>
      <c r="I3501" s="432"/>
      <c r="S3501" s="146" t="str">
        <f t="shared" si="328"/>
        <v/>
      </c>
    </row>
    <row r="3502" spans="1:19" x14ac:dyDescent="0.45">
      <c r="A3502" s="144" t="str">
        <f t="shared" si="329"/>
        <v/>
      </c>
      <c r="B3502" s="143" t="str">
        <f t="shared" si="330"/>
        <v/>
      </c>
      <c r="C3502" s="143" t="str">
        <f>IF(A3502="","",IF(COUNTIF($B$2:B3501,B3502)&gt;0,"⚠ DUPLICATE","OK"))</f>
        <v/>
      </c>
      <c r="D3502" s="146" t="str">
        <f>IF($A3502="","",IF(ISNA(_xlfn.XLOOKUP(TRIM($A3502),MASTER_Workers!$B$2:$B$474,MASTER_Workers!$B$2:$B$474)),"Master Missing","OK"))</f>
        <v/>
      </c>
      <c r="E3502" s="146" t="str">
        <f>IF(A3502="","",IF(COUNTIF(Month_Engine!B:B,TRIM(J3502))&gt;0,"OK","Missing"))</f>
        <v/>
      </c>
      <c r="F3502" s="146" t="str">
        <f t="shared" si="331"/>
        <v/>
      </c>
      <c r="G3502" s="146" t="str">
        <f t="shared" si="332"/>
        <v/>
      </c>
      <c r="H3502" s="150" t="str">
        <f t="shared" si="327"/>
        <v/>
      </c>
      <c r="I3502" s="432"/>
      <c r="S3502" s="146" t="str">
        <f t="shared" si="328"/>
        <v/>
      </c>
    </row>
    <row r="3503" spans="1:19" x14ac:dyDescent="0.45">
      <c r="A3503" s="144" t="str">
        <f t="shared" si="329"/>
        <v/>
      </c>
      <c r="B3503" s="143" t="str">
        <f t="shared" si="330"/>
        <v/>
      </c>
      <c r="C3503" s="143" t="str">
        <f>IF(A3503="","",IF(COUNTIF($B$2:B3502,B3503)&gt;0,"⚠ DUPLICATE","OK"))</f>
        <v/>
      </c>
      <c r="D3503" s="146" t="str">
        <f>IF($A3503="","",IF(ISNA(_xlfn.XLOOKUP(TRIM($A3503),MASTER_Workers!$B$2:$B$474,MASTER_Workers!$B$2:$B$474)),"Master Missing","OK"))</f>
        <v/>
      </c>
      <c r="E3503" s="146" t="str">
        <f>IF(A3503="","",IF(COUNTIF(Month_Engine!B:B,TRIM(J3503))&gt;0,"OK","Missing"))</f>
        <v/>
      </c>
      <c r="F3503" s="146" t="str">
        <f t="shared" si="331"/>
        <v/>
      </c>
      <c r="G3503" s="146" t="str">
        <f t="shared" si="332"/>
        <v/>
      </c>
      <c r="H3503" s="150" t="str">
        <f t="shared" si="327"/>
        <v/>
      </c>
      <c r="I3503" s="432"/>
      <c r="S3503" s="146" t="str">
        <f t="shared" si="328"/>
        <v/>
      </c>
    </row>
    <row r="3504" spans="1:19" x14ac:dyDescent="0.45">
      <c r="A3504" s="144" t="str">
        <f t="shared" si="329"/>
        <v/>
      </c>
      <c r="B3504" s="143" t="str">
        <f t="shared" si="330"/>
        <v/>
      </c>
      <c r="C3504" s="143" t="str">
        <f>IF(A3504="","",IF(COUNTIF($B$2:B3503,B3504)&gt;0,"⚠ DUPLICATE","OK"))</f>
        <v/>
      </c>
      <c r="D3504" s="146" t="str">
        <f>IF($A3504="","",IF(ISNA(_xlfn.XLOOKUP(TRIM($A3504),MASTER_Workers!$B$2:$B$474,MASTER_Workers!$B$2:$B$474)),"Master Missing","OK"))</f>
        <v/>
      </c>
      <c r="E3504" s="146" t="str">
        <f>IF(A3504="","",IF(COUNTIF(Month_Engine!B:B,TRIM(J3504))&gt;0,"OK","Missing"))</f>
        <v/>
      </c>
      <c r="F3504" s="146" t="str">
        <f t="shared" si="331"/>
        <v/>
      </c>
      <c r="G3504" s="146" t="str">
        <f t="shared" si="332"/>
        <v/>
      </c>
      <c r="H3504" s="150" t="str">
        <f t="shared" si="327"/>
        <v/>
      </c>
      <c r="I3504" s="432"/>
      <c r="S3504" s="146" t="str">
        <f t="shared" si="328"/>
        <v/>
      </c>
    </row>
    <row r="3505" spans="1:19" x14ac:dyDescent="0.45">
      <c r="A3505" s="144" t="str">
        <f t="shared" si="329"/>
        <v/>
      </c>
      <c r="B3505" s="143" t="str">
        <f t="shared" si="330"/>
        <v/>
      </c>
      <c r="C3505" s="143" t="str">
        <f>IF(A3505="","",IF(COUNTIF($B$2:B3504,B3505)&gt;0,"⚠ DUPLICATE","OK"))</f>
        <v/>
      </c>
      <c r="D3505" s="146" t="str">
        <f>IF($A3505="","",IF(ISNA(_xlfn.XLOOKUP(TRIM($A3505),MASTER_Workers!$B$2:$B$474,MASTER_Workers!$B$2:$B$474)),"Master Missing","OK"))</f>
        <v/>
      </c>
      <c r="E3505" s="146" t="str">
        <f>IF(A3505="","",IF(COUNTIF(Month_Engine!B:B,TRIM(J3505))&gt;0,"OK","Missing"))</f>
        <v/>
      </c>
      <c r="F3505" s="146" t="str">
        <f t="shared" si="331"/>
        <v/>
      </c>
      <c r="G3505" s="146" t="str">
        <f t="shared" si="332"/>
        <v/>
      </c>
      <c r="H3505" s="150" t="str">
        <f t="shared" si="327"/>
        <v/>
      </c>
      <c r="I3505" s="432"/>
      <c r="S3505" s="146" t="str">
        <f t="shared" si="328"/>
        <v/>
      </c>
    </row>
    <row r="3506" spans="1:19" x14ac:dyDescent="0.45">
      <c r="A3506" s="144" t="str">
        <f t="shared" si="329"/>
        <v/>
      </c>
      <c r="B3506" s="143" t="str">
        <f t="shared" si="330"/>
        <v/>
      </c>
      <c r="C3506" s="143" t="str">
        <f>IF(A3506="","",IF(COUNTIF($B$2:B3505,B3506)&gt;0,"⚠ DUPLICATE","OK"))</f>
        <v/>
      </c>
      <c r="D3506" s="146" t="str">
        <f>IF($A3506="","",IF(ISNA(_xlfn.XLOOKUP(TRIM($A3506),MASTER_Workers!$B$2:$B$474,MASTER_Workers!$B$2:$B$474)),"Master Missing","OK"))</f>
        <v/>
      </c>
      <c r="E3506" s="146" t="str">
        <f>IF(A3506="","",IF(COUNTIF(Month_Engine!B:B,TRIM(J3506))&gt;0,"OK","Missing"))</f>
        <v/>
      </c>
      <c r="F3506" s="146" t="str">
        <f t="shared" si="331"/>
        <v/>
      </c>
      <c r="G3506" s="146" t="str">
        <f t="shared" si="332"/>
        <v/>
      </c>
      <c r="H3506" s="150" t="str">
        <f t="shared" si="327"/>
        <v/>
      </c>
      <c r="I3506" s="432"/>
      <c r="S3506" s="146" t="str">
        <f t="shared" si="328"/>
        <v/>
      </c>
    </row>
    <row r="3507" spans="1:19" x14ac:dyDescent="0.45">
      <c r="A3507" s="144" t="str">
        <f t="shared" si="329"/>
        <v/>
      </c>
      <c r="B3507" s="143" t="str">
        <f t="shared" si="330"/>
        <v/>
      </c>
      <c r="C3507" s="143" t="str">
        <f>IF(A3507="","",IF(COUNTIF($B$2:B3506,B3507)&gt;0,"⚠ DUPLICATE","OK"))</f>
        <v/>
      </c>
      <c r="D3507" s="146" t="str">
        <f>IF($A3507="","",IF(ISNA(_xlfn.XLOOKUP(TRIM($A3507),MASTER_Workers!$B$2:$B$474,MASTER_Workers!$B$2:$B$474)),"Master Missing","OK"))</f>
        <v/>
      </c>
      <c r="E3507" s="146" t="str">
        <f>IF(A3507="","",IF(COUNTIF(Month_Engine!B:B,TRIM(J3507))&gt;0,"OK","Missing"))</f>
        <v/>
      </c>
      <c r="F3507" s="146" t="str">
        <f t="shared" si="331"/>
        <v/>
      </c>
      <c r="G3507" s="146" t="str">
        <f t="shared" si="332"/>
        <v/>
      </c>
      <c r="H3507" s="150" t="str">
        <f t="shared" si="327"/>
        <v/>
      </c>
      <c r="I3507" s="432"/>
      <c r="S3507" s="146" t="str">
        <f t="shared" si="328"/>
        <v/>
      </c>
    </row>
    <row r="3508" spans="1:19" x14ac:dyDescent="0.45">
      <c r="A3508" s="144" t="str">
        <f t="shared" si="329"/>
        <v/>
      </c>
      <c r="B3508" s="143" t="str">
        <f t="shared" si="330"/>
        <v/>
      </c>
      <c r="C3508" s="143" t="str">
        <f>IF(A3508="","",IF(COUNTIF($B$2:B3507,B3508)&gt;0,"⚠ DUPLICATE","OK"))</f>
        <v/>
      </c>
      <c r="D3508" s="146" t="str">
        <f>IF($A3508="","",IF(ISNA(_xlfn.XLOOKUP(TRIM($A3508),MASTER_Workers!$B$2:$B$474,MASTER_Workers!$B$2:$B$474)),"Master Missing","OK"))</f>
        <v/>
      </c>
      <c r="E3508" s="146" t="str">
        <f>IF(A3508="","",IF(COUNTIF(Month_Engine!B:B,TRIM(J3508))&gt;0,"OK","Missing"))</f>
        <v/>
      </c>
      <c r="F3508" s="146" t="str">
        <f t="shared" si="331"/>
        <v/>
      </c>
      <c r="G3508" s="146" t="str">
        <f t="shared" si="332"/>
        <v/>
      </c>
      <c r="H3508" s="150" t="str">
        <f t="shared" si="327"/>
        <v/>
      </c>
      <c r="I3508" s="432"/>
      <c r="S3508" s="146" t="str">
        <f t="shared" si="328"/>
        <v/>
      </c>
    </row>
    <row r="3509" spans="1:19" x14ac:dyDescent="0.45">
      <c r="A3509" s="144" t="str">
        <f t="shared" si="329"/>
        <v/>
      </c>
      <c r="B3509" s="143" t="str">
        <f t="shared" si="330"/>
        <v/>
      </c>
      <c r="C3509" s="143" t="str">
        <f>IF(A3509="","",IF(COUNTIF($B$2:B3508,B3509)&gt;0,"⚠ DUPLICATE","OK"))</f>
        <v/>
      </c>
      <c r="D3509" s="146" t="str">
        <f>IF($A3509="","",IF(ISNA(_xlfn.XLOOKUP(TRIM($A3509),MASTER_Workers!$B$2:$B$474,MASTER_Workers!$B$2:$B$474)),"Master Missing","OK"))</f>
        <v/>
      </c>
      <c r="E3509" s="146" t="str">
        <f>IF(A3509="","",IF(COUNTIF(Month_Engine!B:B,TRIM(J3509))&gt;0,"OK","Missing"))</f>
        <v/>
      </c>
      <c r="F3509" s="146" t="str">
        <f t="shared" si="331"/>
        <v/>
      </c>
      <c r="G3509" s="146" t="str">
        <f t="shared" si="332"/>
        <v/>
      </c>
      <c r="H3509" s="150" t="str">
        <f t="shared" si="327"/>
        <v/>
      </c>
      <c r="I3509" s="432"/>
      <c r="S3509" s="146" t="str">
        <f t="shared" si="328"/>
        <v/>
      </c>
    </row>
    <row r="3510" spans="1:19" x14ac:dyDescent="0.45">
      <c r="A3510" s="144" t="str">
        <f t="shared" si="329"/>
        <v/>
      </c>
      <c r="B3510" s="143" t="str">
        <f t="shared" si="330"/>
        <v/>
      </c>
      <c r="C3510" s="143" t="str">
        <f>IF(A3510="","",IF(COUNTIF($B$2:B3509,B3510)&gt;0,"⚠ DUPLICATE","OK"))</f>
        <v/>
      </c>
      <c r="D3510" s="146" t="str">
        <f>IF($A3510="","",IF(ISNA(_xlfn.XLOOKUP(TRIM($A3510),MASTER_Workers!$B$2:$B$474,MASTER_Workers!$B$2:$B$474)),"Master Missing","OK"))</f>
        <v/>
      </c>
      <c r="E3510" s="146" t="str">
        <f>IF(A3510="","",IF(COUNTIF(Month_Engine!B:B,TRIM(J3510))&gt;0,"OK","Missing"))</f>
        <v/>
      </c>
      <c r="F3510" s="146" t="str">
        <f t="shared" si="331"/>
        <v/>
      </c>
      <c r="G3510" s="146" t="str">
        <f t="shared" si="332"/>
        <v/>
      </c>
      <c r="H3510" s="150" t="str">
        <f t="shared" si="327"/>
        <v/>
      </c>
      <c r="I3510" s="432"/>
      <c r="S3510" s="146" t="str">
        <f t="shared" si="328"/>
        <v/>
      </c>
    </row>
    <row r="3511" spans="1:19" x14ac:dyDescent="0.45">
      <c r="A3511" s="144" t="str">
        <f t="shared" si="329"/>
        <v/>
      </c>
      <c r="B3511" s="143" t="str">
        <f t="shared" si="330"/>
        <v/>
      </c>
      <c r="C3511" s="143" t="str">
        <f>IF(A3511="","",IF(COUNTIF($B$2:B3510,B3511)&gt;0,"⚠ DUPLICATE","OK"))</f>
        <v/>
      </c>
      <c r="D3511" s="146" t="str">
        <f>IF($A3511="","",IF(ISNA(_xlfn.XLOOKUP(TRIM($A3511),MASTER_Workers!$B$2:$B$474,MASTER_Workers!$B$2:$B$474)),"Master Missing","OK"))</f>
        <v/>
      </c>
      <c r="E3511" s="146" t="str">
        <f>IF(A3511="","",IF(COUNTIF(Month_Engine!B:B,TRIM(J3511))&gt;0,"OK","Missing"))</f>
        <v/>
      </c>
      <c r="F3511" s="146" t="str">
        <f t="shared" si="331"/>
        <v/>
      </c>
      <c r="G3511" s="146" t="str">
        <f t="shared" si="332"/>
        <v/>
      </c>
      <c r="H3511" s="150" t="str">
        <f t="shared" si="327"/>
        <v/>
      </c>
      <c r="I3511" s="432"/>
      <c r="S3511" s="146" t="str">
        <f t="shared" si="328"/>
        <v/>
      </c>
    </row>
    <row r="3512" spans="1:19" x14ac:dyDescent="0.45">
      <c r="A3512" s="144" t="str">
        <f t="shared" si="329"/>
        <v/>
      </c>
      <c r="B3512" s="143" t="str">
        <f t="shared" si="330"/>
        <v/>
      </c>
      <c r="C3512" s="143" t="str">
        <f>IF(A3512="","",IF(COUNTIF($B$2:B3511,B3512)&gt;0,"⚠ DUPLICATE","OK"))</f>
        <v/>
      </c>
      <c r="D3512" s="146" t="str">
        <f>IF($A3512="","",IF(ISNA(_xlfn.XLOOKUP(TRIM($A3512),MASTER_Workers!$B$2:$B$474,MASTER_Workers!$B$2:$B$474)),"Master Missing","OK"))</f>
        <v/>
      </c>
      <c r="E3512" s="146" t="str">
        <f>IF(A3512="","",IF(COUNTIF(Month_Engine!B:B,TRIM(J3512))&gt;0,"OK","Missing"))</f>
        <v/>
      </c>
      <c r="F3512" s="146" t="str">
        <f t="shared" si="331"/>
        <v/>
      </c>
      <c r="G3512" s="146" t="str">
        <f t="shared" si="332"/>
        <v/>
      </c>
      <c r="H3512" s="150" t="str">
        <f t="shared" si="327"/>
        <v/>
      </c>
      <c r="I3512" s="432"/>
      <c r="S3512" s="146" t="str">
        <f t="shared" si="328"/>
        <v/>
      </c>
    </row>
    <row r="3513" spans="1:19" x14ac:dyDescent="0.45">
      <c r="A3513" s="144" t="str">
        <f t="shared" si="329"/>
        <v/>
      </c>
      <c r="B3513" s="143" t="str">
        <f t="shared" si="330"/>
        <v/>
      </c>
      <c r="C3513" s="143" t="str">
        <f>IF(A3513="","",IF(COUNTIF($B$2:B3512,B3513)&gt;0,"⚠ DUPLICATE","OK"))</f>
        <v/>
      </c>
      <c r="D3513" s="146" t="str">
        <f>IF($A3513="","",IF(ISNA(_xlfn.XLOOKUP(TRIM($A3513),MASTER_Workers!$B$2:$B$474,MASTER_Workers!$B$2:$B$474)),"Master Missing","OK"))</f>
        <v/>
      </c>
      <c r="E3513" s="146" t="str">
        <f>IF(A3513="","",IF(COUNTIF(Month_Engine!B:B,TRIM(J3513))&gt;0,"OK","Missing"))</f>
        <v/>
      </c>
      <c r="F3513" s="146" t="str">
        <f t="shared" si="331"/>
        <v/>
      </c>
      <c r="G3513" s="146" t="str">
        <f t="shared" si="332"/>
        <v/>
      </c>
      <c r="H3513" s="150" t="str">
        <f t="shared" si="327"/>
        <v/>
      </c>
      <c r="I3513" s="432"/>
      <c r="S3513" s="146" t="str">
        <f t="shared" si="328"/>
        <v/>
      </c>
    </row>
    <row r="3514" spans="1:19" x14ac:dyDescent="0.45">
      <c r="A3514" s="144" t="str">
        <f t="shared" si="329"/>
        <v/>
      </c>
      <c r="B3514" s="143" t="str">
        <f t="shared" si="330"/>
        <v/>
      </c>
      <c r="C3514" s="143" t="str">
        <f>IF(A3514="","",IF(COUNTIF($B$2:B3513,B3514)&gt;0,"⚠ DUPLICATE","OK"))</f>
        <v/>
      </c>
      <c r="D3514" s="146" t="str">
        <f>IF($A3514="","",IF(ISNA(_xlfn.XLOOKUP(TRIM($A3514),MASTER_Workers!$B$2:$B$474,MASTER_Workers!$B$2:$B$474)),"Master Missing","OK"))</f>
        <v/>
      </c>
      <c r="E3514" s="146" t="str">
        <f>IF(A3514="","",IF(COUNTIF(Month_Engine!B:B,TRIM(J3514))&gt;0,"OK","Missing"))</f>
        <v/>
      </c>
      <c r="F3514" s="146" t="str">
        <f t="shared" si="331"/>
        <v/>
      </c>
      <c r="G3514" s="146" t="str">
        <f t="shared" si="332"/>
        <v/>
      </c>
      <c r="H3514" s="150" t="str">
        <f t="shared" si="327"/>
        <v/>
      </c>
      <c r="I3514" s="432"/>
      <c r="S3514" s="146" t="str">
        <f t="shared" si="328"/>
        <v/>
      </c>
    </row>
    <row r="3515" spans="1:19" x14ac:dyDescent="0.45">
      <c r="A3515" s="144" t="str">
        <f t="shared" si="329"/>
        <v/>
      </c>
      <c r="B3515" s="143" t="str">
        <f t="shared" si="330"/>
        <v/>
      </c>
      <c r="C3515" s="143" t="str">
        <f>IF(A3515="","",IF(COUNTIF($B$2:B3514,B3515)&gt;0,"⚠ DUPLICATE","OK"))</f>
        <v/>
      </c>
      <c r="D3515" s="146" t="str">
        <f>IF($A3515="","",IF(ISNA(_xlfn.XLOOKUP(TRIM($A3515),MASTER_Workers!$B$2:$B$474,MASTER_Workers!$B$2:$B$474)),"Master Missing","OK"))</f>
        <v/>
      </c>
      <c r="E3515" s="146" t="str">
        <f>IF(A3515="","",IF(COUNTIF(Month_Engine!B:B,TRIM(J3515))&gt;0,"OK","Missing"))</f>
        <v/>
      </c>
      <c r="F3515" s="146" t="str">
        <f t="shared" si="331"/>
        <v/>
      </c>
      <c r="G3515" s="146" t="str">
        <f t="shared" si="332"/>
        <v/>
      </c>
      <c r="H3515" s="150" t="str">
        <f t="shared" si="327"/>
        <v/>
      </c>
      <c r="I3515" s="432"/>
      <c r="S3515" s="146" t="str">
        <f t="shared" si="328"/>
        <v/>
      </c>
    </row>
    <row r="3516" spans="1:19" x14ac:dyDescent="0.45">
      <c r="A3516" s="144" t="str">
        <f t="shared" si="329"/>
        <v/>
      </c>
      <c r="B3516" s="143" t="str">
        <f t="shared" si="330"/>
        <v/>
      </c>
      <c r="C3516" s="143" t="str">
        <f>IF(A3516="","",IF(COUNTIF($B$2:B3515,B3516)&gt;0,"⚠ DUPLICATE","OK"))</f>
        <v/>
      </c>
      <c r="D3516" s="146" t="str">
        <f>IF($A3516="","",IF(ISNA(_xlfn.XLOOKUP(TRIM($A3516),MASTER_Workers!$B$2:$B$474,MASTER_Workers!$B$2:$B$474)),"Master Missing","OK"))</f>
        <v/>
      </c>
      <c r="E3516" s="146" t="str">
        <f>IF(A3516="","",IF(COUNTIF(Month_Engine!B:B,TRIM(J3516))&gt;0,"OK","Missing"))</f>
        <v/>
      </c>
      <c r="F3516" s="146" t="str">
        <f t="shared" si="331"/>
        <v/>
      </c>
      <c r="G3516" s="146" t="str">
        <f t="shared" si="332"/>
        <v/>
      </c>
      <c r="H3516" s="150" t="str">
        <f t="shared" si="327"/>
        <v/>
      </c>
      <c r="I3516" s="432"/>
      <c r="S3516" s="146" t="str">
        <f t="shared" si="328"/>
        <v/>
      </c>
    </row>
    <row r="3517" spans="1:19" x14ac:dyDescent="0.45">
      <c r="A3517" s="144" t="str">
        <f t="shared" si="329"/>
        <v/>
      </c>
      <c r="B3517" s="143" t="str">
        <f t="shared" si="330"/>
        <v/>
      </c>
      <c r="C3517" s="143" t="str">
        <f>IF(A3517="","",IF(COUNTIF($B$2:B3516,B3517)&gt;0,"⚠ DUPLICATE","OK"))</f>
        <v/>
      </c>
      <c r="D3517" s="146" t="str">
        <f>IF($A3517="","",IF(ISNA(_xlfn.XLOOKUP(TRIM($A3517),MASTER_Workers!$B$2:$B$474,MASTER_Workers!$B$2:$B$474)),"Master Missing","OK"))</f>
        <v/>
      </c>
      <c r="E3517" s="146" t="str">
        <f>IF(A3517="","",IF(COUNTIF(Month_Engine!B:B,TRIM(J3517))&gt;0,"OK","Missing"))</f>
        <v/>
      </c>
      <c r="F3517" s="146" t="str">
        <f t="shared" si="331"/>
        <v/>
      </c>
      <c r="G3517" s="146" t="str">
        <f t="shared" si="332"/>
        <v/>
      </c>
      <c r="H3517" s="150" t="str">
        <f t="shared" si="327"/>
        <v/>
      </c>
      <c r="I3517" s="432"/>
      <c r="S3517" s="146" t="str">
        <f t="shared" si="328"/>
        <v/>
      </c>
    </row>
    <row r="3518" spans="1:19" x14ac:dyDescent="0.45">
      <c r="A3518" s="144" t="str">
        <f t="shared" si="329"/>
        <v/>
      </c>
      <c r="B3518" s="143" t="str">
        <f t="shared" si="330"/>
        <v/>
      </c>
      <c r="C3518" s="143" t="str">
        <f>IF(A3518="","",IF(COUNTIF($B$2:B3517,B3518)&gt;0,"⚠ DUPLICATE","OK"))</f>
        <v/>
      </c>
      <c r="D3518" s="146" t="str">
        <f>IF($A3518="","",IF(ISNA(_xlfn.XLOOKUP(TRIM($A3518),MASTER_Workers!$B$2:$B$474,MASTER_Workers!$B$2:$B$474)),"Master Missing","OK"))</f>
        <v/>
      </c>
      <c r="E3518" s="146" t="str">
        <f>IF(A3518="","",IF(COUNTIF(Month_Engine!B:B,TRIM(J3518))&gt;0,"OK","Missing"))</f>
        <v/>
      </c>
      <c r="F3518" s="146" t="str">
        <f t="shared" si="331"/>
        <v/>
      </c>
      <c r="G3518" s="146" t="str">
        <f t="shared" si="332"/>
        <v/>
      </c>
      <c r="H3518" s="150" t="str">
        <f t="shared" si="327"/>
        <v/>
      </c>
      <c r="I3518" s="432"/>
      <c r="S3518" s="146" t="str">
        <f t="shared" si="328"/>
        <v/>
      </c>
    </row>
    <row r="3519" spans="1:19" x14ac:dyDescent="0.45">
      <c r="A3519" s="144" t="str">
        <f t="shared" si="329"/>
        <v/>
      </c>
      <c r="B3519" s="143" t="str">
        <f t="shared" si="330"/>
        <v/>
      </c>
      <c r="C3519" s="143" t="str">
        <f>IF(A3519="","",IF(COUNTIF($B$2:B3518,B3519)&gt;0,"⚠ DUPLICATE","OK"))</f>
        <v/>
      </c>
      <c r="D3519" s="146" t="str">
        <f>IF($A3519="","",IF(ISNA(_xlfn.XLOOKUP(TRIM($A3519),MASTER_Workers!$B$2:$B$474,MASTER_Workers!$B$2:$B$474)),"Master Missing","OK"))</f>
        <v/>
      </c>
      <c r="E3519" s="146" t="str">
        <f>IF(A3519="","",IF(COUNTIF(Month_Engine!B:B,TRIM(J3519))&gt;0,"OK","Missing"))</f>
        <v/>
      </c>
      <c r="F3519" s="146" t="str">
        <f t="shared" si="331"/>
        <v/>
      </c>
      <c r="G3519" s="146" t="str">
        <f t="shared" si="332"/>
        <v/>
      </c>
      <c r="H3519" s="150" t="str">
        <f t="shared" si="327"/>
        <v/>
      </c>
      <c r="I3519" s="432"/>
      <c r="S3519" s="146" t="str">
        <f t="shared" si="328"/>
        <v/>
      </c>
    </row>
    <row r="3520" spans="1:19" x14ac:dyDescent="0.45">
      <c r="A3520" s="144" t="str">
        <f t="shared" si="329"/>
        <v/>
      </c>
      <c r="B3520" s="143" t="str">
        <f t="shared" si="330"/>
        <v/>
      </c>
      <c r="C3520" s="143" t="str">
        <f>IF(A3520="","",IF(COUNTIF($B$2:B3519,B3520)&gt;0,"⚠ DUPLICATE","OK"))</f>
        <v/>
      </c>
      <c r="D3520" s="146" t="str">
        <f>IF($A3520="","",IF(ISNA(_xlfn.XLOOKUP(TRIM($A3520),MASTER_Workers!$B$2:$B$474,MASTER_Workers!$B$2:$B$474)),"Master Missing","OK"))</f>
        <v/>
      </c>
      <c r="E3520" s="146" t="str">
        <f>IF(A3520="","",IF(COUNTIF(Month_Engine!B:B,TRIM(J3520))&gt;0,"OK","Missing"))</f>
        <v/>
      </c>
      <c r="F3520" s="146" t="str">
        <f t="shared" si="331"/>
        <v/>
      </c>
      <c r="G3520" s="146" t="str">
        <f t="shared" si="332"/>
        <v/>
      </c>
      <c r="H3520" s="150" t="str">
        <f t="shared" si="327"/>
        <v/>
      </c>
      <c r="I3520" s="432"/>
      <c r="S3520" s="146" t="str">
        <f t="shared" si="328"/>
        <v/>
      </c>
    </row>
    <row r="3521" spans="1:19" x14ac:dyDescent="0.45">
      <c r="A3521" s="144" t="str">
        <f t="shared" si="329"/>
        <v/>
      </c>
      <c r="B3521" s="143" t="str">
        <f t="shared" si="330"/>
        <v/>
      </c>
      <c r="C3521" s="143" t="str">
        <f>IF(A3521="","",IF(COUNTIF($B$2:B3520,B3521)&gt;0,"⚠ DUPLICATE","OK"))</f>
        <v/>
      </c>
      <c r="D3521" s="146" t="str">
        <f>IF($A3521="","",IF(ISNA(_xlfn.XLOOKUP(TRIM($A3521),MASTER_Workers!$B$2:$B$474,MASTER_Workers!$B$2:$B$474)),"Master Missing","OK"))</f>
        <v/>
      </c>
      <c r="E3521" s="146" t="str">
        <f>IF(A3521="","",IF(COUNTIF(Month_Engine!B:B,TRIM(J3521))&gt;0,"OK","Missing"))</f>
        <v/>
      </c>
      <c r="F3521" s="146" t="str">
        <f t="shared" si="331"/>
        <v/>
      </c>
      <c r="G3521" s="146" t="str">
        <f t="shared" si="332"/>
        <v/>
      </c>
      <c r="H3521" s="150" t="str">
        <f t="shared" si="327"/>
        <v/>
      </c>
      <c r="I3521" s="432"/>
      <c r="S3521" s="146" t="str">
        <f t="shared" si="328"/>
        <v/>
      </c>
    </row>
    <row r="3522" spans="1:19" x14ac:dyDescent="0.45">
      <c r="A3522" s="144" t="str">
        <f t="shared" si="329"/>
        <v/>
      </c>
      <c r="B3522" s="143" t="str">
        <f t="shared" si="330"/>
        <v/>
      </c>
      <c r="C3522" s="143" t="str">
        <f>IF(A3522="","",IF(COUNTIF($B$2:B3521,B3522)&gt;0,"⚠ DUPLICATE","OK"))</f>
        <v/>
      </c>
      <c r="D3522" s="146" t="str">
        <f>IF($A3522="","",IF(ISNA(_xlfn.XLOOKUP(TRIM($A3522),MASTER_Workers!$B$2:$B$474,MASTER_Workers!$B$2:$B$474)),"Master Missing","OK"))</f>
        <v/>
      </c>
      <c r="E3522" s="146" t="str">
        <f>IF(A3522="","",IF(COUNTIF(Month_Engine!B:B,TRIM(J3522))&gt;0,"OK","Missing"))</f>
        <v/>
      </c>
      <c r="F3522" s="146" t="str">
        <f t="shared" si="331"/>
        <v/>
      </c>
      <c r="G3522" s="146" t="str">
        <f t="shared" si="332"/>
        <v/>
      </c>
      <c r="H3522" s="150" t="str">
        <f t="shared" si="327"/>
        <v/>
      </c>
      <c r="I3522" s="432"/>
      <c r="S3522" s="146" t="str">
        <f t="shared" si="328"/>
        <v/>
      </c>
    </row>
    <row r="3523" spans="1:19" x14ac:dyDescent="0.45">
      <c r="A3523" s="144" t="str">
        <f t="shared" si="329"/>
        <v/>
      </c>
      <c r="B3523" s="143" t="str">
        <f t="shared" si="330"/>
        <v/>
      </c>
      <c r="C3523" s="143" t="str">
        <f>IF(A3523="","",IF(COUNTIF($B$2:B3522,B3523)&gt;0,"⚠ DUPLICATE","OK"))</f>
        <v/>
      </c>
      <c r="D3523" s="146" t="str">
        <f>IF($A3523="","",IF(ISNA(_xlfn.XLOOKUP(TRIM($A3523),MASTER_Workers!$B$2:$B$474,MASTER_Workers!$B$2:$B$474)),"Master Missing","OK"))</f>
        <v/>
      </c>
      <c r="E3523" s="146" t="str">
        <f>IF(A3523="","",IF(COUNTIF(Month_Engine!B:B,TRIM(J3523))&gt;0,"OK","Missing"))</f>
        <v/>
      </c>
      <c r="F3523" s="146" t="str">
        <f t="shared" si="331"/>
        <v/>
      </c>
      <c r="G3523" s="146" t="str">
        <f t="shared" si="332"/>
        <v/>
      </c>
      <c r="H3523" s="150" t="str">
        <f t="shared" si="327"/>
        <v/>
      </c>
      <c r="I3523" s="432"/>
      <c r="S3523" s="146" t="str">
        <f t="shared" si="328"/>
        <v/>
      </c>
    </row>
    <row r="3524" spans="1:19" x14ac:dyDescent="0.45">
      <c r="A3524" s="144" t="str">
        <f t="shared" si="329"/>
        <v/>
      </c>
      <c r="B3524" s="143" t="str">
        <f t="shared" si="330"/>
        <v/>
      </c>
      <c r="C3524" s="143" t="str">
        <f>IF(A3524="","",IF(COUNTIF($B$2:B3523,B3524)&gt;0,"⚠ DUPLICATE","OK"))</f>
        <v/>
      </c>
      <c r="D3524" s="146" t="str">
        <f>IF($A3524="","",IF(ISNA(_xlfn.XLOOKUP(TRIM($A3524),MASTER_Workers!$B$2:$B$474,MASTER_Workers!$B$2:$B$474)),"Master Missing","OK"))</f>
        <v/>
      </c>
      <c r="E3524" s="146" t="str">
        <f>IF(A3524="","",IF(COUNTIF(Month_Engine!B:B,TRIM(J3524))&gt;0,"OK","Missing"))</f>
        <v/>
      </c>
      <c r="F3524" s="146" t="str">
        <f t="shared" si="331"/>
        <v/>
      </c>
      <c r="G3524" s="146" t="str">
        <f t="shared" si="332"/>
        <v/>
      </c>
      <c r="H3524" s="150" t="str">
        <f t="shared" ref="H3524:H3587" si="333">IF(A3524="","",IF(AND(C3524="OK",D3524="OK",E3524="OK",F3524=DAY(EOMONTH(I3524,0))),"OK","Mismatch"))</f>
        <v/>
      </c>
      <c r="I3524" s="432"/>
      <c r="S3524" s="146" t="str">
        <f t="shared" ref="S3524:S3587" si="334">IF(LEFT(A3524,6)="SV2PCO","Worker-SV2",
IF(LEFT(A3524,5)="SV2ST","Staff-SV2",
IF(LEFT(A3524,4)="SV2P","Worker-Com-SV2",
IF(LEFT(A3524,5)="SK1ST","Staff-1",
IF(LEFT(A3524,5)="SK3ST","Staff-3",
IF(LEFT(A3524,5)="SK1CW","Worker-1",
IF(LEFT(A3524,5)="SK3CW","Worker-3",
IF(LEFT(A3524,5)="SK1WK","Worker-Com-1",
IF(LEFT(A3524,5)="SK3WK","Worker-Com-3","")))))))))</f>
        <v/>
      </c>
    </row>
    <row r="3525" spans="1:19" x14ac:dyDescent="0.45">
      <c r="A3525" s="144" t="str">
        <f t="shared" ref="A3525:A3588" si="335">IF(J3525="","",TRIM(J3525))</f>
        <v/>
      </c>
      <c r="B3525" s="143" t="str">
        <f t="shared" ref="B3525:B3588" si="336">IF(A3525="","",TEXT(I3525,"MMMYYYY")&amp;"_"&amp;TRIM(J3525))</f>
        <v/>
      </c>
      <c r="C3525" s="143" t="str">
        <f>IF(A3525="","",IF(COUNTIF($B$2:B3524,B3525)&gt;0,"⚠ DUPLICATE","OK"))</f>
        <v/>
      </c>
      <c r="D3525" s="146" t="str">
        <f>IF($A3525="","",IF(ISNA(_xlfn.XLOOKUP(TRIM($A3525),MASTER_Workers!$B$2:$B$474,MASTER_Workers!$B$2:$B$474)),"Master Missing","OK"))</f>
        <v/>
      </c>
      <c r="E3525" s="146" t="str">
        <f>IF(A3525="","",IF(COUNTIF(Month_Engine!B:B,TRIM(J3525))&gt;0,"OK","Missing"))</f>
        <v/>
      </c>
      <c r="F3525" s="146" t="str">
        <f t="shared" ref="F3525:F3588" si="337">IF(A3525="","",SUM(L3525:Q3525))</f>
        <v/>
      </c>
      <c r="G3525" s="146" t="str">
        <f t="shared" si="332"/>
        <v/>
      </c>
      <c r="H3525" s="150" t="str">
        <f t="shared" si="333"/>
        <v/>
      </c>
      <c r="I3525" s="432"/>
      <c r="S3525" s="146" t="str">
        <f t="shared" si="334"/>
        <v/>
      </c>
    </row>
    <row r="3526" spans="1:19" x14ac:dyDescent="0.45">
      <c r="A3526" s="144" t="str">
        <f t="shared" si="335"/>
        <v/>
      </c>
      <c r="B3526" s="143" t="str">
        <f t="shared" si="336"/>
        <v/>
      </c>
      <c r="C3526" s="143" t="str">
        <f>IF(A3526="","",IF(COUNTIF($B$2:B3525,B3526)&gt;0,"⚠ DUPLICATE","OK"))</f>
        <v/>
      </c>
      <c r="D3526" s="146" t="str">
        <f>IF($A3526="","",IF(ISNA(_xlfn.XLOOKUP(TRIM($A3526),MASTER_Workers!$B$2:$B$474,MASTER_Workers!$B$2:$B$474)),"Master Missing","OK"))</f>
        <v/>
      </c>
      <c r="E3526" s="146" t="str">
        <f>IF(A3526="","",IF(COUNTIF(Month_Engine!B:B,TRIM(J3526))&gt;0,"OK","Missing"))</f>
        <v/>
      </c>
      <c r="F3526" s="146" t="str">
        <f t="shared" si="337"/>
        <v/>
      </c>
      <c r="G3526" s="146" t="str">
        <f t="shared" si="332"/>
        <v/>
      </c>
      <c r="H3526" s="150" t="str">
        <f t="shared" si="333"/>
        <v/>
      </c>
      <c r="I3526" s="432"/>
      <c r="S3526" s="146" t="str">
        <f t="shared" si="334"/>
        <v/>
      </c>
    </row>
    <row r="3527" spans="1:19" x14ac:dyDescent="0.45">
      <c r="A3527" s="144" t="str">
        <f t="shared" si="335"/>
        <v/>
      </c>
      <c r="B3527" s="143" t="str">
        <f t="shared" si="336"/>
        <v/>
      </c>
      <c r="C3527" s="143" t="str">
        <f>IF(A3527="","",IF(COUNTIF($B$2:B3526,B3527)&gt;0,"⚠ DUPLICATE","OK"))</f>
        <v/>
      </c>
      <c r="D3527" s="146" t="str">
        <f>IF($A3527="","",IF(ISNA(_xlfn.XLOOKUP(TRIM($A3527),MASTER_Workers!$B$2:$B$474,MASTER_Workers!$B$2:$B$474)),"Master Missing","OK"))</f>
        <v/>
      </c>
      <c r="E3527" s="146" t="str">
        <f>IF(A3527="","",IF(COUNTIF(Month_Engine!B:B,TRIM(J3527))&gt;0,"OK","Missing"))</f>
        <v/>
      </c>
      <c r="F3527" s="146" t="str">
        <f t="shared" si="337"/>
        <v/>
      </c>
      <c r="G3527" s="146" t="str">
        <f t="shared" si="332"/>
        <v/>
      </c>
      <c r="H3527" s="150" t="str">
        <f t="shared" si="333"/>
        <v/>
      </c>
      <c r="I3527" s="432"/>
      <c r="S3527" s="146" t="str">
        <f t="shared" si="334"/>
        <v/>
      </c>
    </row>
    <row r="3528" spans="1:19" x14ac:dyDescent="0.45">
      <c r="A3528" s="144" t="str">
        <f t="shared" si="335"/>
        <v/>
      </c>
      <c r="B3528" s="143" t="str">
        <f t="shared" si="336"/>
        <v/>
      </c>
      <c r="C3528" s="143" t="str">
        <f>IF(A3528="","",IF(COUNTIF($B$2:B3527,B3528)&gt;0,"⚠ DUPLICATE","OK"))</f>
        <v/>
      </c>
      <c r="D3528" s="146" t="str">
        <f>IF($A3528="","",IF(ISNA(_xlfn.XLOOKUP(TRIM($A3528),MASTER_Workers!$B$2:$B$474,MASTER_Workers!$B$2:$B$474)),"Master Missing","OK"))</f>
        <v/>
      </c>
      <c r="E3528" s="146" t="str">
        <f>IF(A3528="","",IF(COUNTIF(Month_Engine!B:B,TRIM(J3528))&gt;0,"OK","Missing"))</f>
        <v/>
      </c>
      <c r="F3528" s="146" t="str">
        <f t="shared" si="337"/>
        <v/>
      </c>
      <c r="G3528" s="146" t="str">
        <f t="shared" si="332"/>
        <v/>
      </c>
      <c r="H3528" s="150" t="str">
        <f t="shared" si="333"/>
        <v/>
      </c>
      <c r="I3528" s="432"/>
      <c r="S3528" s="146" t="str">
        <f t="shared" si="334"/>
        <v/>
      </c>
    </row>
    <row r="3529" spans="1:19" x14ac:dyDescent="0.45">
      <c r="A3529" s="144" t="str">
        <f t="shared" si="335"/>
        <v/>
      </c>
      <c r="B3529" s="143" t="str">
        <f t="shared" si="336"/>
        <v/>
      </c>
      <c r="C3529" s="143" t="str">
        <f>IF(A3529="","",IF(COUNTIF($B$2:B3528,B3529)&gt;0,"⚠ DUPLICATE","OK"))</f>
        <v/>
      </c>
      <c r="D3529" s="146" t="str">
        <f>IF($A3529="","",IF(ISNA(_xlfn.XLOOKUP(TRIM($A3529),MASTER_Workers!$B$2:$B$474,MASTER_Workers!$B$2:$B$474)),"Master Missing","OK"))</f>
        <v/>
      </c>
      <c r="E3529" s="146" t="str">
        <f>IF(A3529="","",IF(COUNTIF(Month_Engine!B:B,TRIM(J3529))&gt;0,"OK","Missing"))</f>
        <v/>
      </c>
      <c r="F3529" s="146" t="str">
        <f t="shared" si="337"/>
        <v/>
      </c>
      <c r="G3529" s="146" t="str">
        <f t="shared" si="332"/>
        <v/>
      </c>
      <c r="H3529" s="150" t="str">
        <f t="shared" si="333"/>
        <v/>
      </c>
      <c r="I3529" s="432"/>
      <c r="S3529" s="146" t="str">
        <f t="shared" si="334"/>
        <v/>
      </c>
    </row>
    <row r="3530" spans="1:19" x14ac:dyDescent="0.45">
      <c r="A3530" s="144" t="str">
        <f t="shared" si="335"/>
        <v/>
      </c>
      <c r="B3530" s="143" t="str">
        <f t="shared" si="336"/>
        <v/>
      </c>
      <c r="C3530" s="143" t="str">
        <f>IF(A3530="","",IF(COUNTIF($B$2:B3529,B3530)&gt;0,"⚠ DUPLICATE","OK"))</f>
        <v/>
      </c>
      <c r="D3530" s="146" t="str">
        <f>IF($A3530="","",IF(ISNA(_xlfn.XLOOKUP(TRIM($A3530),MASTER_Workers!$B$2:$B$474,MASTER_Workers!$B$2:$B$474)),"Master Missing","OK"))</f>
        <v/>
      </c>
      <c r="E3530" s="146" t="str">
        <f>IF(A3530="","",IF(COUNTIF(Month_Engine!B:B,TRIM(J3530))&gt;0,"OK","Missing"))</f>
        <v/>
      </c>
      <c r="F3530" s="146" t="str">
        <f t="shared" si="337"/>
        <v/>
      </c>
      <c r="G3530" s="146" t="str">
        <f t="shared" si="332"/>
        <v/>
      </c>
      <c r="H3530" s="150" t="str">
        <f t="shared" si="333"/>
        <v/>
      </c>
      <c r="I3530" s="432"/>
      <c r="S3530" s="146" t="str">
        <f t="shared" si="334"/>
        <v/>
      </c>
    </row>
    <row r="3531" spans="1:19" x14ac:dyDescent="0.45">
      <c r="A3531" s="144" t="str">
        <f t="shared" si="335"/>
        <v/>
      </c>
      <c r="B3531" s="143" t="str">
        <f t="shared" si="336"/>
        <v/>
      </c>
      <c r="C3531" s="143" t="str">
        <f>IF(A3531="","",IF(COUNTIF($B$2:B3530,B3531)&gt;0,"⚠ DUPLICATE","OK"))</f>
        <v/>
      </c>
      <c r="D3531" s="146" t="str">
        <f>IF($A3531="","",IF(ISNA(_xlfn.XLOOKUP(TRIM($A3531),MASTER_Workers!$B$2:$B$474,MASTER_Workers!$B$2:$B$474)),"Master Missing","OK"))</f>
        <v/>
      </c>
      <c r="E3531" s="146" t="str">
        <f>IF(A3531="","",IF(COUNTIF(Month_Engine!B:B,TRIM(J3531))&gt;0,"OK","Missing"))</f>
        <v/>
      </c>
      <c r="F3531" s="146" t="str">
        <f t="shared" si="337"/>
        <v/>
      </c>
      <c r="G3531" s="146" t="str">
        <f t="shared" si="332"/>
        <v/>
      </c>
      <c r="H3531" s="150" t="str">
        <f t="shared" si="333"/>
        <v/>
      </c>
      <c r="I3531" s="432"/>
      <c r="S3531" s="146" t="str">
        <f t="shared" si="334"/>
        <v/>
      </c>
    </row>
    <row r="3532" spans="1:19" x14ac:dyDescent="0.45">
      <c r="A3532" s="144" t="str">
        <f t="shared" si="335"/>
        <v/>
      </c>
      <c r="B3532" s="143" t="str">
        <f t="shared" si="336"/>
        <v/>
      </c>
      <c r="C3532" s="143" t="str">
        <f>IF(A3532="","",IF(COUNTIF($B$2:B3531,B3532)&gt;0,"⚠ DUPLICATE","OK"))</f>
        <v/>
      </c>
      <c r="D3532" s="146" t="str">
        <f>IF($A3532="","",IF(ISNA(_xlfn.XLOOKUP(TRIM($A3532),MASTER_Workers!$B$2:$B$474,MASTER_Workers!$B$2:$B$474)),"Master Missing","OK"))</f>
        <v/>
      </c>
      <c r="E3532" s="146" t="str">
        <f>IF(A3532="","",IF(COUNTIF(Month_Engine!B:B,TRIM(J3532))&gt;0,"OK","Missing"))</f>
        <v/>
      </c>
      <c r="F3532" s="146" t="str">
        <f t="shared" si="337"/>
        <v/>
      </c>
      <c r="G3532" s="146" t="str">
        <f t="shared" ref="G3532:G3595" si="338">IF(A3532="","",L3532+O3532+P3532+R3532+IF(OR(LEFT(TRIM(J3532),9)="SK1WK0101",ISNUMBER(SEARCH("Staff",S3532))),N3532,0))</f>
        <v/>
      </c>
      <c r="H3532" s="150" t="str">
        <f t="shared" si="333"/>
        <v/>
      </c>
      <c r="I3532" s="432"/>
      <c r="S3532" s="146" t="str">
        <f t="shared" si="334"/>
        <v/>
      </c>
    </row>
    <row r="3533" spans="1:19" x14ac:dyDescent="0.45">
      <c r="A3533" s="144" t="str">
        <f t="shared" si="335"/>
        <v/>
      </c>
      <c r="B3533" s="143" t="str">
        <f t="shared" si="336"/>
        <v/>
      </c>
      <c r="C3533" s="143" t="str">
        <f>IF(A3533="","",IF(COUNTIF($B$2:B3532,B3533)&gt;0,"⚠ DUPLICATE","OK"))</f>
        <v/>
      </c>
      <c r="D3533" s="146" t="str">
        <f>IF($A3533="","",IF(ISNA(_xlfn.XLOOKUP(TRIM($A3533),MASTER_Workers!$B$2:$B$474,MASTER_Workers!$B$2:$B$474)),"Master Missing","OK"))</f>
        <v/>
      </c>
      <c r="E3533" s="146" t="str">
        <f>IF(A3533="","",IF(COUNTIF(Month_Engine!B:B,TRIM(J3533))&gt;0,"OK","Missing"))</f>
        <v/>
      </c>
      <c r="F3533" s="146" t="str">
        <f t="shared" si="337"/>
        <v/>
      </c>
      <c r="G3533" s="146" t="str">
        <f t="shared" si="338"/>
        <v/>
      </c>
      <c r="H3533" s="150" t="str">
        <f t="shared" si="333"/>
        <v/>
      </c>
      <c r="I3533" s="432"/>
      <c r="S3533" s="146" t="str">
        <f t="shared" si="334"/>
        <v/>
      </c>
    </row>
    <row r="3534" spans="1:19" x14ac:dyDescent="0.45">
      <c r="A3534" s="144" t="str">
        <f t="shared" si="335"/>
        <v/>
      </c>
      <c r="B3534" s="143" t="str">
        <f t="shared" si="336"/>
        <v/>
      </c>
      <c r="C3534" s="143" t="str">
        <f>IF(A3534="","",IF(COUNTIF($B$2:B3533,B3534)&gt;0,"⚠ DUPLICATE","OK"))</f>
        <v/>
      </c>
      <c r="D3534" s="146" t="str">
        <f>IF($A3534="","",IF(ISNA(_xlfn.XLOOKUP(TRIM($A3534),MASTER_Workers!$B$2:$B$474,MASTER_Workers!$B$2:$B$474)),"Master Missing","OK"))</f>
        <v/>
      </c>
      <c r="E3534" s="146" t="str">
        <f>IF(A3534="","",IF(COUNTIF(Month_Engine!B:B,TRIM(J3534))&gt;0,"OK","Missing"))</f>
        <v/>
      </c>
      <c r="F3534" s="146" t="str">
        <f t="shared" si="337"/>
        <v/>
      </c>
      <c r="G3534" s="146" t="str">
        <f t="shared" si="338"/>
        <v/>
      </c>
      <c r="H3534" s="150" t="str">
        <f t="shared" si="333"/>
        <v/>
      </c>
      <c r="I3534" s="432"/>
      <c r="S3534" s="146" t="str">
        <f t="shared" si="334"/>
        <v/>
      </c>
    </row>
    <row r="3535" spans="1:19" x14ac:dyDescent="0.45">
      <c r="A3535" s="144" t="str">
        <f t="shared" si="335"/>
        <v/>
      </c>
      <c r="B3535" s="143" t="str">
        <f t="shared" si="336"/>
        <v/>
      </c>
      <c r="C3535" s="143" t="str">
        <f>IF(A3535="","",IF(COUNTIF($B$2:B3534,B3535)&gt;0,"⚠ DUPLICATE","OK"))</f>
        <v/>
      </c>
      <c r="D3535" s="146" t="str">
        <f>IF($A3535="","",IF(ISNA(_xlfn.XLOOKUP(TRIM($A3535),MASTER_Workers!$B$2:$B$474,MASTER_Workers!$B$2:$B$474)),"Master Missing","OK"))</f>
        <v/>
      </c>
      <c r="E3535" s="146" t="str">
        <f>IF(A3535="","",IF(COUNTIF(Month_Engine!B:B,TRIM(J3535))&gt;0,"OK","Missing"))</f>
        <v/>
      </c>
      <c r="F3535" s="146" t="str">
        <f t="shared" si="337"/>
        <v/>
      </c>
      <c r="G3535" s="146" t="str">
        <f t="shared" si="338"/>
        <v/>
      </c>
      <c r="H3535" s="150" t="str">
        <f t="shared" si="333"/>
        <v/>
      </c>
      <c r="I3535" s="432"/>
      <c r="S3535" s="146" t="str">
        <f t="shared" si="334"/>
        <v/>
      </c>
    </row>
    <row r="3536" spans="1:19" x14ac:dyDescent="0.45">
      <c r="A3536" s="144" t="str">
        <f t="shared" si="335"/>
        <v/>
      </c>
      <c r="B3536" s="143" t="str">
        <f t="shared" si="336"/>
        <v/>
      </c>
      <c r="C3536" s="143" t="str">
        <f>IF(A3536="","",IF(COUNTIF($B$2:B3535,B3536)&gt;0,"⚠ DUPLICATE","OK"))</f>
        <v/>
      </c>
      <c r="D3536" s="146" t="str">
        <f>IF($A3536="","",IF(ISNA(_xlfn.XLOOKUP(TRIM($A3536),MASTER_Workers!$B$2:$B$474,MASTER_Workers!$B$2:$B$474)),"Master Missing","OK"))</f>
        <v/>
      </c>
      <c r="E3536" s="146" t="str">
        <f>IF(A3536="","",IF(COUNTIF(Month_Engine!B:B,TRIM(J3536))&gt;0,"OK","Missing"))</f>
        <v/>
      </c>
      <c r="F3536" s="146" t="str">
        <f t="shared" si="337"/>
        <v/>
      </c>
      <c r="G3536" s="146" t="str">
        <f t="shared" si="338"/>
        <v/>
      </c>
      <c r="H3536" s="150" t="str">
        <f t="shared" si="333"/>
        <v/>
      </c>
      <c r="I3536" s="432"/>
      <c r="S3536" s="146" t="str">
        <f t="shared" si="334"/>
        <v/>
      </c>
    </row>
    <row r="3537" spans="1:19" x14ac:dyDescent="0.45">
      <c r="A3537" s="144" t="str">
        <f t="shared" si="335"/>
        <v/>
      </c>
      <c r="B3537" s="143" t="str">
        <f t="shared" si="336"/>
        <v/>
      </c>
      <c r="C3537" s="143" t="str">
        <f>IF(A3537="","",IF(COUNTIF($B$2:B3536,B3537)&gt;0,"⚠ DUPLICATE","OK"))</f>
        <v/>
      </c>
      <c r="D3537" s="146" t="str">
        <f>IF($A3537="","",IF(ISNA(_xlfn.XLOOKUP(TRIM($A3537),MASTER_Workers!$B$2:$B$474,MASTER_Workers!$B$2:$B$474)),"Master Missing","OK"))</f>
        <v/>
      </c>
      <c r="E3537" s="146" t="str">
        <f>IF(A3537="","",IF(COUNTIF(Month_Engine!B:B,TRIM(J3537))&gt;0,"OK","Missing"))</f>
        <v/>
      </c>
      <c r="F3537" s="146" t="str">
        <f t="shared" si="337"/>
        <v/>
      </c>
      <c r="G3537" s="146" t="str">
        <f t="shared" si="338"/>
        <v/>
      </c>
      <c r="H3537" s="150" t="str">
        <f t="shared" si="333"/>
        <v/>
      </c>
      <c r="I3537" s="432"/>
      <c r="S3537" s="146" t="str">
        <f t="shared" si="334"/>
        <v/>
      </c>
    </row>
    <row r="3538" spans="1:19" x14ac:dyDescent="0.45">
      <c r="A3538" s="144" t="str">
        <f t="shared" si="335"/>
        <v/>
      </c>
      <c r="B3538" s="143" t="str">
        <f t="shared" si="336"/>
        <v/>
      </c>
      <c r="C3538" s="143" t="str">
        <f>IF(A3538="","",IF(COUNTIF($B$2:B3537,B3538)&gt;0,"⚠ DUPLICATE","OK"))</f>
        <v/>
      </c>
      <c r="D3538" s="146" t="str">
        <f>IF($A3538="","",IF(ISNA(_xlfn.XLOOKUP(TRIM($A3538),MASTER_Workers!$B$2:$B$474,MASTER_Workers!$B$2:$B$474)),"Master Missing","OK"))</f>
        <v/>
      </c>
      <c r="E3538" s="146" t="str">
        <f>IF(A3538="","",IF(COUNTIF(Month_Engine!B:B,TRIM(J3538))&gt;0,"OK","Missing"))</f>
        <v/>
      </c>
      <c r="F3538" s="146" t="str">
        <f t="shared" si="337"/>
        <v/>
      </c>
      <c r="G3538" s="146" t="str">
        <f t="shared" si="338"/>
        <v/>
      </c>
      <c r="H3538" s="150" t="str">
        <f t="shared" si="333"/>
        <v/>
      </c>
      <c r="I3538" s="432"/>
      <c r="S3538" s="146" t="str">
        <f t="shared" si="334"/>
        <v/>
      </c>
    </row>
    <row r="3539" spans="1:19" x14ac:dyDescent="0.45">
      <c r="A3539" s="144" t="str">
        <f t="shared" si="335"/>
        <v/>
      </c>
      <c r="B3539" s="143" t="str">
        <f t="shared" si="336"/>
        <v/>
      </c>
      <c r="C3539" s="143" t="str">
        <f>IF(A3539="","",IF(COUNTIF($B$2:B3538,B3539)&gt;0,"⚠ DUPLICATE","OK"))</f>
        <v/>
      </c>
      <c r="D3539" s="146" t="str">
        <f>IF($A3539="","",IF(ISNA(_xlfn.XLOOKUP(TRIM($A3539),MASTER_Workers!$B$2:$B$474,MASTER_Workers!$B$2:$B$474)),"Master Missing","OK"))</f>
        <v/>
      </c>
      <c r="E3539" s="146" t="str">
        <f>IF(A3539="","",IF(COUNTIF(Month_Engine!B:B,TRIM(J3539))&gt;0,"OK","Missing"))</f>
        <v/>
      </c>
      <c r="F3539" s="146" t="str">
        <f t="shared" si="337"/>
        <v/>
      </c>
      <c r="G3539" s="146" t="str">
        <f t="shared" si="338"/>
        <v/>
      </c>
      <c r="H3539" s="150" t="str">
        <f t="shared" si="333"/>
        <v/>
      </c>
      <c r="I3539" s="432"/>
      <c r="S3539" s="146" t="str">
        <f t="shared" si="334"/>
        <v/>
      </c>
    </row>
    <row r="3540" spans="1:19" x14ac:dyDescent="0.45">
      <c r="A3540" s="144" t="str">
        <f t="shared" si="335"/>
        <v/>
      </c>
      <c r="B3540" s="143" t="str">
        <f t="shared" si="336"/>
        <v/>
      </c>
      <c r="C3540" s="143" t="str">
        <f>IF(A3540="","",IF(COUNTIF($B$2:B3539,B3540)&gt;0,"⚠ DUPLICATE","OK"))</f>
        <v/>
      </c>
      <c r="D3540" s="146" t="str">
        <f>IF($A3540="","",IF(ISNA(_xlfn.XLOOKUP(TRIM($A3540),MASTER_Workers!$B$2:$B$474,MASTER_Workers!$B$2:$B$474)),"Master Missing","OK"))</f>
        <v/>
      </c>
      <c r="E3540" s="146" t="str">
        <f>IF(A3540="","",IF(COUNTIF(Month_Engine!B:B,TRIM(J3540))&gt;0,"OK","Missing"))</f>
        <v/>
      </c>
      <c r="F3540" s="146" t="str">
        <f t="shared" si="337"/>
        <v/>
      </c>
      <c r="G3540" s="146" t="str">
        <f t="shared" si="338"/>
        <v/>
      </c>
      <c r="H3540" s="150" t="str">
        <f t="shared" si="333"/>
        <v/>
      </c>
      <c r="I3540" s="432"/>
      <c r="S3540" s="146" t="str">
        <f t="shared" si="334"/>
        <v/>
      </c>
    </row>
    <row r="3541" spans="1:19" x14ac:dyDescent="0.45">
      <c r="A3541" s="144" t="str">
        <f t="shared" si="335"/>
        <v/>
      </c>
      <c r="B3541" s="143" t="str">
        <f t="shared" si="336"/>
        <v/>
      </c>
      <c r="C3541" s="143" t="str">
        <f>IF(A3541="","",IF(COUNTIF($B$2:B3540,B3541)&gt;0,"⚠ DUPLICATE","OK"))</f>
        <v/>
      </c>
      <c r="D3541" s="146" t="str">
        <f>IF($A3541="","",IF(ISNA(_xlfn.XLOOKUP(TRIM($A3541),MASTER_Workers!$B$2:$B$474,MASTER_Workers!$B$2:$B$474)),"Master Missing","OK"))</f>
        <v/>
      </c>
      <c r="E3541" s="146" t="str">
        <f>IF(A3541="","",IF(COUNTIF(Month_Engine!B:B,TRIM(J3541))&gt;0,"OK","Missing"))</f>
        <v/>
      </c>
      <c r="F3541" s="146" t="str">
        <f t="shared" si="337"/>
        <v/>
      </c>
      <c r="G3541" s="146" t="str">
        <f t="shared" si="338"/>
        <v/>
      </c>
      <c r="H3541" s="150" t="str">
        <f t="shared" si="333"/>
        <v/>
      </c>
      <c r="I3541" s="432"/>
      <c r="S3541" s="146" t="str">
        <f t="shared" si="334"/>
        <v/>
      </c>
    </row>
    <row r="3542" spans="1:19" x14ac:dyDescent="0.45">
      <c r="A3542" s="144" t="str">
        <f t="shared" si="335"/>
        <v/>
      </c>
      <c r="B3542" s="143" t="str">
        <f t="shared" si="336"/>
        <v/>
      </c>
      <c r="C3542" s="143" t="str">
        <f>IF(A3542="","",IF(COUNTIF($B$2:B3541,B3542)&gt;0,"⚠ DUPLICATE","OK"))</f>
        <v/>
      </c>
      <c r="D3542" s="146" t="str">
        <f>IF($A3542="","",IF(ISNA(_xlfn.XLOOKUP(TRIM($A3542),MASTER_Workers!$B$2:$B$474,MASTER_Workers!$B$2:$B$474)),"Master Missing","OK"))</f>
        <v/>
      </c>
      <c r="E3542" s="146" t="str">
        <f>IF(A3542="","",IF(COUNTIF(Month_Engine!B:B,TRIM(J3542))&gt;0,"OK","Missing"))</f>
        <v/>
      </c>
      <c r="F3542" s="146" t="str">
        <f t="shared" si="337"/>
        <v/>
      </c>
      <c r="G3542" s="146" t="str">
        <f t="shared" si="338"/>
        <v/>
      </c>
      <c r="H3542" s="150" t="str">
        <f t="shared" si="333"/>
        <v/>
      </c>
      <c r="I3542" s="432"/>
      <c r="S3542" s="146" t="str">
        <f t="shared" si="334"/>
        <v/>
      </c>
    </row>
    <row r="3543" spans="1:19" x14ac:dyDescent="0.45">
      <c r="A3543" s="144" t="str">
        <f t="shared" si="335"/>
        <v/>
      </c>
      <c r="B3543" s="143" t="str">
        <f t="shared" si="336"/>
        <v/>
      </c>
      <c r="C3543" s="143" t="str">
        <f>IF(A3543="","",IF(COUNTIF($B$2:B3542,B3543)&gt;0,"⚠ DUPLICATE","OK"))</f>
        <v/>
      </c>
      <c r="D3543" s="146" t="str">
        <f>IF($A3543="","",IF(ISNA(_xlfn.XLOOKUP(TRIM($A3543),MASTER_Workers!$B$2:$B$474,MASTER_Workers!$B$2:$B$474)),"Master Missing","OK"))</f>
        <v/>
      </c>
      <c r="E3543" s="146" t="str">
        <f>IF(A3543="","",IF(COUNTIF(Month_Engine!B:B,TRIM(J3543))&gt;0,"OK","Missing"))</f>
        <v/>
      </c>
      <c r="F3543" s="146" t="str">
        <f t="shared" si="337"/>
        <v/>
      </c>
      <c r="G3543" s="146" t="str">
        <f t="shared" si="338"/>
        <v/>
      </c>
      <c r="H3543" s="150" t="str">
        <f t="shared" si="333"/>
        <v/>
      </c>
      <c r="I3543" s="432"/>
      <c r="S3543" s="146" t="str">
        <f t="shared" si="334"/>
        <v/>
      </c>
    </row>
    <row r="3544" spans="1:19" x14ac:dyDescent="0.45">
      <c r="A3544" s="144" t="str">
        <f t="shared" si="335"/>
        <v/>
      </c>
      <c r="B3544" s="143" t="str">
        <f t="shared" si="336"/>
        <v/>
      </c>
      <c r="C3544" s="143" t="str">
        <f>IF(A3544="","",IF(COUNTIF($B$2:B3543,B3544)&gt;0,"⚠ DUPLICATE","OK"))</f>
        <v/>
      </c>
      <c r="D3544" s="146" t="str">
        <f>IF($A3544="","",IF(ISNA(_xlfn.XLOOKUP(TRIM($A3544),MASTER_Workers!$B$2:$B$474,MASTER_Workers!$B$2:$B$474)),"Master Missing","OK"))</f>
        <v/>
      </c>
      <c r="E3544" s="146" t="str">
        <f>IF(A3544="","",IF(COUNTIF(Month_Engine!B:B,TRIM(J3544))&gt;0,"OK","Missing"))</f>
        <v/>
      </c>
      <c r="F3544" s="146" t="str">
        <f t="shared" si="337"/>
        <v/>
      </c>
      <c r="G3544" s="146" t="str">
        <f t="shared" si="338"/>
        <v/>
      </c>
      <c r="H3544" s="150" t="str">
        <f t="shared" si="333"/>
        <v/>
      </c>
      <c r="I3544" s="432"/>
      <c r="S3544" s="146" t="str">
        <f t="shared" si="334"/>
        <v/>
      </c>
    </row>
    <row r="3545" spans="1:19" x14ac:dyDescent="0.45">
      <c r="A3545" s="144" t="str">
        <f t="shared" si="335"/>
        <v/>
      </c>
      <c r="B3545" s="143" t="str">
        <f t="shared" si="336"/>
        <v/>
      </c>
      <c r="C3545" s="143" t="str">
        <f>IF(A3545="","",IF(COUNTIF($B$2:B3544,B3545)&gt;0,"⚠ DUPLICATE","OK"))</f>
        <v/>
      </c>
      <c r="D3545" s="146" t="str">
        <f>IF($A3545="","",IF(ISNA(_xlfn.XLOOKUP(TRIM($A3545),MASTER_Workers!$B$2:$B$474,MASTER_Workers!$B$2:$B$474)),"Master Missing","OK"))</f>
        <v/>
      </c>
      <c r="E3545" s="146" t="str">
        <f>IF(A3545="","",IF(COUNTIF(Month_Engine!B:B,TRIM(J3545))&gt;0,"OK","Missing"))</f>
        <v/>
      </c>
      <c r="F3545" s="146" t="str">
        <f t="shared" si="337"/>
        <v/>
      </c>
      <c r="G3545" s="146" t="str">
        <f t="shared" si="338"/>
        <v/>
      </c>
      <c r="H3545" s="150" t="str">
        <f t="shared" si="333"/>
        <v/>
      </c>
      <c r="I3545" s="432"/>
      <c r="S3545" s="146" t="str">
        <f t="shared" si="334"/>
        <v/>
      </c>
    </row>
    <row r="3546" spans="1:19" x14ac:dyDescent="0.45">
      <c r="A3546" s="144" t="str">
        <f t="shared" si="335"/>
        <v/>
      </c>
      <c r="B3546" s="143" t="str">
        <f t="shared" si="336"/>
        <v/>
      </c>
      <c r="C3546" s="143" t="str">
        <f>IF(A3546="","",IF(COUNTIF($B$2:B3545,B3546)&gt;0,"⚠ DUPLICATE","OK"))</f>
        <v/>
      </c>
      <c r="D3546" s="146" t="str">
        <f>IF($A3546="","",IF(ISNA(_xlfn.XLOOKUP(TRIM($A3546),MASTER_Workers!$B$2:$B$474,MASTER_Workers!$B$2:$B$474)),"Master Missing","OK"))</f>
        <v/>
      </c>
      <c r="E3546" s="146" t="str">
        <f>IF(A3546="","",IF(COUNTIF(Month_Engine!B:B,TRIM(J3546))&gt;0,"OK","Missing"))</f>
        <v/>
      </c>
      <c r="F3546" s="146" t="str">
        <f t="shared" si="337"/>
        <v/>
      </c>
      <c r="G3546" s="146" t="str">
        <f t="shared" si="338"/>
        <v/>
      </c>
      <c r="H3546" s="150" t="str">
        <f t="shared" si="333"/>
        <v/>
      </c>
      <c r="I3546" s="432"/>
      <c r="S3546" s="146" t="str">
        <f t="shared" si="334"/>
        <v/>
      </c>
    </row>
    <row r="3547" spans="1:19" x14ac:dyDescent="0.45">
      <c r="A3547" s="144" t="str">
        <f t="shared" si="335"/>
        <v/>
      </c>
      <c r="B3547" s="143" t="str">
        <f t="shared" si="336"/>
        <v/>
      </c>
      <c r="C3547" s="143" t="str">
        <f>IF(A3547="","",IF(COUNTIF($B$2:B3546,B3547)&gt;0,"⚠ DUPLICATE","OK"))</f>
        <v/>
      </c>
      <c r="D3547" s="146" t="str">
        <f>IF($A3547="","",IF(ISNA(_xlfn.XLOOKUP(TRIM($A3547),MASTER_Workers!$B$2:$B$474,MASTER_Workers!$B$2:$B$474)),"Master Missing","OK"))</f>
        <v/>
      </c>
      <c r="E3547" s="146" t="str">
        <f>IF(A3547="","",IF(COUNTIF(Month_Engine!B:B,TRIM(J3547))&gt;0,"OK","Missing"))</f>
        <v/>
      </c>
      <c r="F3547" s="146" t="str">
        <f t="shared" si="337"/>
        <v/>
      </c>
      <c r="G3547" s="146" t="str">
        <f t="shared" si="338"/>
        <v/>
      </c>
      <c r="H3547" s="150" t="str">
        <f t="shared" si="333"/>
        <v/>
      </c>
      <c r="I3547" s="432"/>
      <c r="S3547" s="146" t="str">
        <f t="shared" si="334"/>
        <v/>
      </c>
    </row>
    <row r="3548" spans="1:19" x14ac:dyDescent="0.45">
      <c r="A3548" s="144" t="str">
        <f t="shared" si="335"/>
        <v/>
      </c>
      <c r="B3548" s="143" t="str">
        <f t="shared" si="336"/>
        <v/>
      </c>
      <c r="C3548" s="143" t="str">
        <f>IF(A3548="","",IF(COUNTIF($B$2:B3547,B3548)&gt;0,"⚠ DUPLICATE","OK"))</f>
        <v/>
      </c>
      <c r="D3548" s="146" t="str">
        <f>IF($A3548="","",IF(ISNA(_xlfn.XLOOKUP(TRIM($A3548),MASTER_Workers!$B$2:$B$474,MASTER_Workers!$B$2:$B$474)),"Master Missing","OK"))</f>
        <v/>
      </c>
      <c r="E3548" s="146" t="str">
        <f>IF(A3548="","",IF(COUNTIF(Month_Engine!B:B,TRIM(J3548))&gt;0,"OK","Missing"))</f>
        <v/>
      </c>
      <c r="F3548" s="146" t="str">
        <f t="shared" si="337"/>
        <v/>
      </c>
      <c r="G3548" s="146" t="str">
        <f t="shared" si="338"/>
        <v/>
      </c>
      <c r="H3548" s="150" t="str">
        <f t="shared" si="333"/>
        <v/>
      </c>
      <c r="I3548" s="432"/>
      <c r="S3548" s="146" t="str">
        <f t="shared" si="334"/>
        <v/>
      </c>
    </row>
    <row r="3549" spans="1:19" x14ac:dyDescent="0.45">
      <c r="A3549" s="144" t="str">
        <f t="shared" si="335"/>
        <v/>
      </c>
      <c r="B3549" s="143" t="str">
        <f t="shared" si="336"/>
        <v/>
      </c>
      <c r="C3549" s="143" t="str">
        <f>IF(A3549="","",IF(COUNTIF($B$2:B3548,B3549)&gt;0,"⚠ DUPLICATE","OK"))</f>
        <v/>
      </c>
      <c r="D3549" s="146" t="str">
        <f>IF($A3549="","",IF(ISNA(_xlfn.XLOOKUP(TRIM($A3549),MASTER_Workers!$B$2:$B$474,MASTER_Workers!$B$2:$B$474)),"Master Missing","OK"))</f>
        <v/>
      </c>
      <c r="E3549" s="146" t="str">
        <f>IF(A3549="","",IF(COUNTIF(Month_Engine!B:B,TRIM(J3549))&gt;0,"OK","Missing"))</f>
        <v/>
      </c>
      <c r="F3549" s="146" t="str">
        <f t="shared" si="337"/>
        <v/>
      </c>
      <c r="G3549" s="146" t="str">
        <f t="shared" si="338"/>
        <v/>
      </c>
      <c r="H3549" s="150" t="str">
        <f t="shared" si="333"/>
        <v/>
      </c>
      <c r="I3549" s="432"/>
      <c r="S3549" s="146" t="str">
        <f t="shared" si="334"/>
        <v/>
      </c>
    </row>
    <row r="3550" spans="1:19" x14ac:dyDescent="0.45">
      <c r="A3550" s="144" t="str">
        <f t="shared" si="335"/>
        <v/>
      </c>
      <c r="B3550" s="143" t="str">
        <f t="shared" si="336"/>
        <v/>
      </c>
      <c r="C3550" s="143" t="str">
        <f>IF(A3550="","",IF(COUNTIF($B$2:B3549,B3550)&gt;0,"⚠ DUPLICATE","OK"))</f>
        <v/>
      </c>
      <c r="D3550" s="146" t="str">
        <f>IF($A3550="","",IF(ISNA(_xlfn.XLOOKUP(TRIM($A3550),MASTER_Workers!$B$2:$B$474,MASTER_Workers!$B$2:$B$474)),"Master Missing","OK"))</f>
        <v/>
      </c>
      <c r="E3550" s="146" t="str">
        <f>IF(A3550="","",IF(COUNTIF(Month_Engine!B:B,TRIM(J3550))&gt;0,"OK","Missing"))</f>
        <v/>
      </c>
      <c r="F3550" s="146" t="str">
        <f t="shared" si="337"/>
        <v/>
      </c>
      <c r="G3550" s="146" t="str">
        <f t="shared" si="338"/>
        <v/>
      </c>
      <c r="H3550" s="150" t="str">
        <f t="shared" si="333"/>
        <v/>
      </c>
      <c r="I3550" s="432"/>
      <c r="S3550" s="146" t="str">
        <f t="shared" si="334"/>
        <v/>
      </c>
    </row>
    <row r="3551" spans="1:19" x14ac:dyDescent="0.45">
      <c r="A3551" s="144" t="str">
        <f t="shared" si="335"/>
        <v/>
      </c>
      <c r="B3551" s="143" t="str">
        <f t="shared" si="336"/>
        <v/>
      </c>
      <c r="C3551" s="143" t="str">
        <f>IF(A3551="","",IF(COUNTIF($B$2:B3550,B3551)&gt;0,"⚠ DUPLICATE","OK"))</f>
        <v/>
      </c>
      <c r="D3551" s="146" t="str">
        <f>IF($A3551="","",IF(ISNA(_xlfn.XLOOKUP(TRIM($A3551),MASTER_Workers!$B$2:$B$474,MASTER_Workers!$B$2:$B$474)),"Master Missing","OK"))</f>
        <v/>
      </c>
      <c r="E3551" s="146" t="str">
        <f>IF(A3551="","",IF(COUNTIF(Month_Engine!B:B,TRIM(J3551))&gt;0,"OK","Missing"))</f>
        <v/>
      </c>
      <c r="F3551" s="146" t="str">
        <f t="shared" si="337"/>
        <v/>
      </c>
      <c r="G3551" s="146" t="str">
        <f t="shared" si="338"/>
        <v/>
      </c>
      <c r="H3551" s="150" t="str">
        <f t="shared" si="333"/>
        <v/>
      </c>
      <c r="I3551" s="432"/>
      <c r="S3551" s="146" t="str">
        <f t="shared" si="334"/>
        <v/>
      </c>
    </row>
    <row r="3552" spans="1:19" x14ac:dyDescent="0.45">
      <c r="A3552" s="144" t="str">
        <f t="shared" si="335"/>
        <v/>
      </c>
      <c r="B3552" s="143" t="str">
        <f t="shared" si="336"/>
        <v/>
      </c>
      <c r="C3552" s="143" t="str">
        <f>IF(A3552="","",IF(COUNTIF($B$2:B3551,B3552)&gt;0,"⚠ DUPLICATE","OK"))</f>
        <v/>
      </c>
      <c r="D3552" s="146" t="str">
        <f>IF($A3552="","",IF(ISNA(_xlfn.XLOOKUP(TRIM($A3552),MASTER_Workers!$B$2:$B$474,MASTER_Workers!$B$2:$B$474)),"Master Missing","OK"))</f>
        <v/>
      </c>
      <c r="E3552" s="146" t="str">
        <f>IF(A3552="","",IF(COUNTIF(Month_Engine!B:B,TRIM(J3552))&gt;0,"OK","Missing"))</f>
        <v/>
      </c>
      <c r="F3552" s="146" t="str">
        <f t="shared" si="337"/>
        <v/>
      </c>
      <c r="G3552" s="146" t="str">
        <f t="shared" si="338"/>
        <v/>
      </c>
      <c r="H3552" s="150" t="str">
        <f t="shared" si="333"/>
        <v/>
      </c>
      <c r="I3552" s="432"/>
      <c r="S3552" s="146" t="str">
        <f t="shared" si="334"/>
        <v/>
      </c>
    </row>
    <row r="3553" spans="1:19" x14ac:dyDescent="0.45">
      <c r="A3553" s="144" t="str">
        <f t="shared" si="335"/>
        <v/>
      </c>
      <c r="B3553" s="143" t="str">
        <f t="shared" si="336"/>
        <v/>
      </c>
      <c r="C3553" s="143" t="str">
        <f>IF(A3553="","",IF(COUNTIF($B$2:B3552,B3553)&gt;0,"⚠ DUPLICATE","OK"))</f>
        <v/>
      </c>
      <c r="D3553" s="146" t="str">
        <f>IF($A3553="","",IF(ISNA(_xlfn.XLOOKUP(TRIM($A3553),MASTER_Workers!$B$2:$B$474,MASTER_Workers!$B$2:$B$474)),"Master Missing","OK"))</f>
        <v/>
      </c>
      <c r="E3553" s="146" t="str">
        <f>IF(A3553="","",IF(COUNTIF(Month_Engine!B:B,TRIM(J3553))&gt;0,"OK","Missing"))</f>
        <v/>
      </c>
      <c r="F3553" s="146" t="str">
        <f t="shared" si="337"/>
        <v/>
      </c>
      <c r="G3553" s="146" t="str">
        <f t="shared" si="338"/>
        <v/>
      </c>
      <c r="H3553" s="150" t="str">
        <f t="shared" si="333"/>
        <v/>
      </c>
      <c r="I3553" s="432"/>
      <c r="S3553" s="146" t="str">
        <f t="shared" si="334"/>
        <v/>
      </c>
    </row>
    <row r="3554" spans="1:19" x14ac:dyDescent="0.45">
      <c r="A3554" s="144" t="str">
        <f t="shared" si="335"/>
        <v/>
      </c>
      <c r="B3554" s="143" t="str">
        <f t="shared" si="336"/>
        <v/>
      </c>
      <c r="C3554" s="143" t="str">
        <f>IF(A3554="","",IF(COUNTIF($B$2:B3553,B3554)&gt;0,"⚠ DUPLICATE","OK"))</f>
        <v/>
      </c>
      <c r="D3554" s="146" t="str">
        <f>IF($A3554="","",IF(ISNA(_xlfn.XLOOKUP(TRIM($A3554),MASTER_Workers!$B$2:$B$474,MASTER_Workers!$B$2:$B$474)),"Master Missing","OK"))</f>
        <v/>
      </c>
      <c r="E3554" s="146" t="str">
        <f>IF(A3554="","",IF(COUNTIF(Month_Engine!B:B,TRIM(J3554))&gt;0,"OK","Missing"))</f>
        <v/>
      </c>
      <c r="F3554" s="146" t="str">
        <f t="shared" si="337"/>
        <v/>
      </c>
      <c r="G3554" s="146" t="str">
        <f t="shared" si="338"/>
        <v/>
      </c>
      <c r="H3554" s="150" t="str">
        <f t="shared" si="333"/>
        <v/>
      </c>
      <c r="I3554" s="432"/>
      <c r="S3554" s="146" t="str">
        <f t="shared" si="334"/>
        <v/>
      </c>
    </row>
    <row r="3555" spans="1:19" x14ac:dyDescent="0.45">
      <c r="A3555" s="144" t="str">
        <f t="shared" si="335"/>
        <v/>
      </c>
      <c r="B3555" s="143" t="str">
        <f t="shared" si="336"/>
        <v/>
      </c>
      <c r="C3555" s="143" t="str">
        <f>IF(A3555="","",IF(COUNTIF($B$2:B3554,B3555)&gt;0,"⚠ DUPLICATE","OK"))</f>
        <v/>
      </c>
      <c r="D3555" s="146" t="str">
        <f>IF($A3555="","",IF(ISNA(_xlfn.XLOOKUP(TRIM($A3555),MASTER_Workers!$B$2:$B$474,MASTER_Workers!$B$2:$B$474)),"Master Missing","OK"))</f>
        <v/>
      </c>
      <c r="E3555" s="146" t="str">
        <f>IF(A3555="","",IF(COUNTIF(Month_Engine!B:B,TRIM(J3555))&gt;0,"OK","Missing"))</f>
        <v/>
      </c>
      <c r="F3555" s="146" t="str">
        <f t="shared" si="337"/>
        <v/>
      </c>
      <c r="G3555" s="146" t="str">
        <f t="shared" si="338"/>
        <v/>
      </c>
      <c r="H3555" s="150" t="str">
        <f t="shared" si="333"/>
        <v/>
      </c>
      <c r="I3555" s="432"/>
      <c r="S3555" s="146" t="str">
        <f t="shared" si="334"/>
        <v/>
      </c>
    </row>
    <row r="3556" spans="1:19" x14ac:dyDescent="0.45">
      <c r="A3556" s="144" t="str">
        <f t="shared" si="335"/>
        <v/>
      </c>
      <c r="B3556" s="143" t="str">
        <f t="shared" si="336"/>
        <v/>
      </c>
      <c r="C3556" s="143" t="str">
        <f>IF(A3556="","",IF(COUNTIF($B$2:B3555,B3556)&gt;0,"⚠ DUPLICATE","OK"))</f>
        <v/>
      </c>
      <c r="D3556" s="146" t="str">
        <f>IF($A3556="","",IF(ISNA(_xlfn.XLOOKUP(TRIM($A3556),MASTER_Workers!$B$2:$B$474,MASTER_Workers!$B$2:$B$474)),"Master Missing","OK"))</f>
        <v/>
      </c>
      <c r="E3556" s="146" t="str">
        <f>IF(A3556="","",IF(COUNTIF(Month_Engine!B:B,TRIM(J3556))&gt;0,"OK","Missing"))</f>
        <v/>
      </c>
      <c r="F3556" s="146" t="str">
        <f t="shared" si="337"/>
        <v/>
      </c>
      <c r="G3556" s="146" t="str">
        <f t="shared" si="338"/>
        <v/>
      </c>
      <c r="H3556" s="150" t="str">
        <f t="shared" si="333"/>
        <v/>
      </c>
      <c r="I3556" s="432"/>
      <c r="S3556" s="146" t="str">
        <f t="shared" si="334"/>
        <v/>
      </c>
    </row>
    <row r="3557" spans="1:19" x14ac:dyDescent="0.45">
      <c r="A3557" s="144" t="str">
        <f t="shared" si="335"/>
        <v/>
      </c>
      <c r="B3557" s="143" t="str">
        <f t="shared" si="336"/>
        <v/>
      </c>
      <c r="C3557" s="143" t="str">
        <f>IF(A3557="","",IF(COUNTIF($B$2:B3556,B3557)&gt;0,"⚠ DUPLICATE","OK"))</f>
        <v/>
      </c>
      <c r="D3557" s="146" t="str">
        <f>IF($A3557="","",IF(ISNA(_xlfn.XLOOKUP(TRIM($A3557),MASTER_Workers!$B$2:$B$474,MASTER_Workers!$B$2:$B$474)),"Master Missing","OK"))</f>
        <v/>
      </c>
      <c r="E3557" s="146" t="str">
        <f>IF(A3557="","",IF(COUNTIF(Month_Engine!B:B,TRIM(J3557))&gt;0,"OK","Missing"))</f>
        <v/>
      </c>
      <c r="F3557" s="146" t="str">
        <f t="shared" si="337"/>
        <v/>
      </c>
      <c r="G3557" s="146" t="str">
        <f t="shared" si="338"/>
        <v/>
      </c>
      <c r="H3557" s="150" t="str">
        <f t="shared" si="333"/>
        <v/>
      </c>
      <c r="I3557" s="432"/>
      <c r="S3557" s="146" t="str">
        <f t="shared" si="334"/>
        <v/>
      </c>
    </row>
    <row r="3558" spans="1:19" x14ac:dyDescent="0.45">
      <c r="A3558" s="144" t="str">
        <f t="shared" si="335"/>
        <v/>
      </c>
      <c r="B3558" s="143" t="str">
        <f t="shared" si="336"/>
        <v/>
      </c>
      <c r="C3558" s="143" t="str">
        <f>IF(A3558="","",IF(COUNTIF($B$2:B3557,B3558)&gt;0,"⚠ DUPLICATE","OK"))</f>
        <v/>
      </c>
      <c r="D3558" s="146" t="str">
        <f>IF($A3558="","",IF(ISNA(_xlfn.XLOOKUP(TRIM($A3558),MASTER_Workers!$B$2:$B$474,MASTER_Workers!$B$2:$B$474)),"Master Missing","OK"))</f>
        <v/>
      </c>
      <c r="E3558" s="146" t="str">
        <f>IF(A3558="","",IF(COUNTIF(Month_Engine!B:B,TRIM(J3558))&gt;0,"OK","Missing"))</f>
        <v/>
      </c>
      <c r="F3558" s="146" t="str">
        <f t="shared" si="337"/>
        <v/>
      </c>
      <c r="G3558" s="146" t="str">
        <f t="shared" si="338"/>
        <v/>
      </c>
      <c r="H3558" s="150" t="str">
        <f t="shared" si="333"/>
        <v/>
      </c>
      <c r="I3558" s="432"/>
      <c r="S3558" s="146" t="str">
        <f t="shared" si="334"/>
        <v/>
      </c>
    </row>
    <row r="3559" spans="1:19" x14ac:dyDescent="0.45">
      <c r="A3559" s="144" t="str">
        <f t="shared" si="335"/>
        <v/>
      </c>
      <c r="B3559" s="143" t="str">
        <f t="shared" si="336"/>
        <v/>
      </c>
      <c r="C3559" s="143" t="str">
        <f>IF(A3559="","",IF(COUNTIF($B$2:B3558,B3559)&gt;0,"⚠ DUPLICATE","OK"))</f>
        <v/>
      </c>
      <c r="D3559" s="146" t="str">
        <f>IF($A3559="","",IF(ISNA(_xlfn.XLOOKUP(TRIM($A3559),MASTER_Workers!$B$2:$B$474,MASTER_Workers!$B$2:$B$474)),"Master Missing","OK"))</f>
        <v/>
      </c>
      <c r="E3559" s="146" t="str">
        <f>IF(A3559="","",IF(COUNTIF(Month_Engine!B:B,TRIM(J3559))&gt;0,"OK","Missing"))</f>
        <v/>
      </c>
      <c r="F3559" s="146" t="str">
        <f t="shared" si="337"/>
        <v/>
      </c>
      <c r="G3559" s="146" t="str">
        <f t="shared" si="338"/>
        <v/>
      </c>
      <c r="H3559" s="150" t="str">
        <f t="shared" si="333"/>
        <v/>
      </c>
      <c r="I3559" s="432"/>
      <c r="S3559" s="146" t="str">
        <f t="shared" si="334"/>
        <v/>
      </c>
    </row>
    <row r="3560" spans="1:19" x14ac:dyDescent="0.45">
      <c r="A3560" s="144" t="str">
        <f t="shared" si="335"/>
        <v/>
      </c>
      <c r="B3560" s="143" t="str">
        <f t="shared" si="336"/>
        <v/>
      </c>
      <c r="C3560" s="143" t="str">
        <f>IF(A3560="","",IF(COUNTIF($B$2:B3559,B3560)&gt;0,"⚠ DUPLICATE","OK"))</f>
        <v/>
      </c>
      <c r="D3560" s="146" t="str">
        <f>IF($A3560="","",IF(ISNA(_xlfn.XLOOKUP(TRIM($A3560),MASTER_Workers!$B$2:$B$474,MASTER_Workers!$B$2:$B$474)),"Master Missing","OK"))</f>
        <v/>
      </c>
      <c r="E3560" s="146" t="str">
        <f>IF(A3560="","",IF(COUNTIF(Month_Engine!B:B,TRIM(J3560))&gt;0,"OK","Missing"))</f>
        <v/>
      </c>
      <c r="F3560" s="146" t="str">
        <f t="shared" si="337"/>
        <v/>
      </c>
      <c r="G3560" s="146" t="str">
        <f t="shared" si="338"/>
        <v/>
      </c>
      <c r="H3560" s="150" t="str">
        <f t="shared" si="333"/>
        <v/>
      </c>
      <c r="I3560" s="432"/>
      <c r="S3560" s="146" t="str">
        <f t="shared" si="334"/>
        <v/>
      </c>
    </row>
    <row r="3561" spans="1:19" x14ac:dyDescent="0.45">
      <c r="A3561" s="144" t="str">
        <f t="shared" si="335"/>
        <v/>
      </c>
      <c r="B3561" s="143" t="str">
        <f t="shared" si="336"/>
        <v/>
      </c>
      <c r="C3561" s="143" t="str">
        <f>IF(A3561="","",IF(COUNTIF($B$2:B3560,B3561)&gt;0,"⚠ DUPLICATE","OK"))</f>
        <v/>
      </c>
      <c r="D3561" s="146" t="str">
        <f>IF($A3561="","",IF(ISNA(_xlfn.XLOOKUP(TRIM($A3561),MASTER_Workers!$B$2:$B$474,MASTER_Workers!$B$2:$B$474)),"Master Missing","OK"))</f>
        <v/>
      </c>
      <c r="E3561" s="146" t="str">
        <f>IF(A3561="","",IF(COUNTIF(Month_Engine!B:B,TRIM(J3561))&gt;0,"OK","Missing"))</f>
        <v/>
      </c>
      <c r="F3561" s="146" t="str">
        <f t="shared" si="337"/>
        <v/>
      </c>
      <c r="G3561" s="146" t="str">
        <f t="shared" si="338"/>
        <v/>
      </c>
      <c r="H3561" s="150" t="str">
        <f t="shared" si="333"/>
        <v/>
      </c>
      <c r="I3561" s="432"/>
      <c r="S3561" s="146" t="str">
        <f t="shared" si="334"/>
        <v/>
      </c>
    </row>
    <row r="3562" spans="1:19" x14ac:dyDescent="0.45">
      <c r="A3562" s="144" t="str">
        <f t="shared" si="335"/>
        <v/>
      </c>
      <c r="B3562" s="143" t="str">
        <f t="shared" si="336"/>
        <v/>
      </c>
      <c r="C3562" s="143" t="str">
        <f>IF(A3562="","",IF(COUNTIF($B$2:B3561,B3562)&gt;0,"⚠ DUPLICATE","OK"))</f>
        <v/>
      </c>
      <c r="D3562" s="146" t="str">
        <f>IF($A3562="","",IF(ISNA(_xlfn.XLOOKUP(TRIM($A3562),MASTER_Workers!$B$2:$B$474,MASTER_Workers!$B$2:$B$474)),"Master Missing","OK"))</f>
        <v/>
      </c>
      <c r="E3562" s="146" t="str">
        <f>IF(A3562="","",IF(COUNTIF(Month_Engine!B:B,TRIM(J3562))&gt;0,"OK","Missing"))</f>
        <v/>
      </c>
      <c r="F3562" s="146" t="str">
        <f t="shared" si="337"/>
        <v/>
      </c>
      <c r="G3562" s="146" t="str">
        <f t="shared" si="338"/>
        <v/>
      </c>
      <c r="H3562" s="150" t="str">
        <f t="shared" si="333"/>
        <v/>
      </c>
      <c r="I3562" s="432"/>
      <c r="S3562" s="146" t="str">
        <f t="shared" si="334"/>
        <v/>
      </c>
    </row>
    <row r="3563" spans="1:19" x14ac:dyDescent="0.45">
      <c r="A3563" s="144" t="str">
        <f t="shared" si="335"/>
        <v/>
      </c>
      <c r="B3563" s="143" t="str">
        <f t="shared" si="336"/>
        <v/>
      </c>
      <c r="C3563" s="143" t="str">
        <f>IF(A3563="","",IF(COUNTIF($B$2:B3562,B3563)&gt;0,"⚠ DUPLICATE","OK"))</f>
        <v/>
      </c>
      <c r="D3563" s="146" t="str">
        <f>IF($A3563="","",IF(ISNA(_xlfn.XLOOKUP(TRIM($A3563),MASTER_Workers!$B$2:$B$474,MASTER_Workers!$B$2:$B$474)),"Master Missing","OK"))</f>
        <v/>
      </c>
      <c r="E3563" s="146" t="str">
        <f>IF(A3563="","",IF(COUNTIF(Month_Engine!B:B,TRIM(J3563))&gt;0,"OK","Missing"))</f>
        <v/>
      </c>
      <c r="F3563" s="146" t="str">
        <f t="shared" si="337"/>
        <v/>
      </c>
      <c r="G3563" s="146" t="str">
        <f t="shared" si="338"/>
        <v/>
      </c>
      <c r="H3563" s="150" t="str">
        <f t="shared" si="333"/>
        <v/>
      </c>
      <c r="I3563" s="432"/>
      <c r="S3563" s="146" t="str">
        <f t="shared" si="334"/>
        <v/>
      </c>
    </row>
    <row r="3564" spans="1:19" x14ac:dyDescent="0.45">
      <c r="A3564" s="144" t="str">
        <f t="shared" si="335"/>
        <v/>
      </c>
      <c r="B3564" s="143" t="str">
        <f t="shared" si="336"/>
        <v/>
      </c>
      <c r="C3564" s="143" t="str">
        <f>IF(A3564="","",IF(COUNTIF($B$2:B3563,B3564)&gt;0,"⚠ DUPLICATE","OK"))</f>
        <v/>
      </c>
      <c r="D3564" s="146" t="str">
        <f>IF($A3564="","",IF(ISNA(_xlfn.XLOOKUP(TRIM($A3564),MASTER_Workers!$B$2:$B$474,MASTER_Workers!$B$2:$B$474)),"Master Missing","OK"))</f>
        <v/>
      </c>
      <c r="E3564" s="146" t="str">
        <f>IF(A3564="","",IF(COUNTIF(Month_Engine!B:B,TRIM(J3564))&gt;0,"OK","Missing"))</f>
        <v/>
      </c>
      <c r="F3564" s="146" t="str">
        <f t="shared" si="337"/>
        <v/>
      </c>
      <c r="G3564" s="146" t="str">
        <f t="shared" si="338"/>
        <v/>
      </c>
      <c r="H3564" s="150" t="str">
        <f t="shared" si="333"/>
        <v/>
      </c>
      <c r="I3564" s="432"/>
      <c r="S3564" s="146" t="str">
        <f t="shared" si="334"/>
        <v/>
      </c>
    </row>
    <row r="3565" spans="1:19" x14ac:dyDescent="0.45">
      <c r="A3565" s="144" t="str">
        <f t="shared" si="335"/>
        <v/>
      </c>
      <c r="B3565" s="143" t="str">
        <f t="shared" si="336"/>
        <v/>
      </c>
      <c r="C3565" s="143" t="str">
        <f>IF(A3565="","",IF(COUNTIF($B$2:B3564,B3565)&gt;0,"⚠ DUPLICATE","OK"))</f>
        <v/>
      </c>
      <c r="D3565" s="146" t="str">
        <f>IF($A3565="","",IF(ISNA(_xlfn.XLOOKUP(TRIM($A3565),MASTER_Workers!$B$2:$B$474,MASTER_Workers!$B$2:$B$474)),"Master Missing","OK"))</f>
        <v/>
      </c>
      <c r="E3565" s="146" t="str">
        <f>IF(A3565="","",IF(COUNTIF(Month_Engine!B:B,TRIM(J3565))&gt;0,"OK","Missing"))</f>
        <v/>
      </c>
      <c r="F3565" s="146" t="str">
        <f t="shared" si="337"/>
        <v/>
      </c>
      <c r="G3565" s="146" t="str">
        <f t="shared" si="338"/>
        <v/>
      </c>
      <c r="H3565" s="150" t="str">
        <f t="shared" si="333"/>
        <v/>
      </c>
      <c r="I3565" s="432"/>
      <c r="S3565" s="146" t="str">
        <f t="shared" si="334"/>
        <v/>
      </c>
    </row>
    <row r="3566" spans="1:19" x14ac:dyDescent="0.45">
      <c r="A3566" s="144" t="str">
        <f t="shared" si="335"/>
        <v/>
      </c>
      <c r="B3566" s="143" t="str">
        <f t="shared" si="336"/>
        <v/>
      </c>
      <c r="C3566" s="143" t="str">
        <f>IF(A3566="","",IF(COUNTIF($B$2:B3565,B3566)&gt;0,"⚠ DUPLICATE","OK"))</f>
        <v/>
      </c>
      <c r="D3566" s="146" t="str">
        <f>IF($A3566="","",IF(ISNA(_xlfn.XLOOKUP(TRIM($A3566),MASTER_Workers!$B$2:$B$474,MASTER_Workers!$B$2:$B$474)),"Master Missing","OK"))</f>
        <v/>
      </c>
      <c r="E3566" s="146" t="str">
        <f>IF(A3566="","",IF(COUNTIF(Month_Engine!B:B,TRIM(J3566))&gt;0,"OK","Missing"))</f>
        <v/>
      </c>
      <c r="F3566" s="146" t="str">
        <f t="shared" si="337"/>
        <v/>
      </c>
      <c r="G3566" s="146" t="str">
        <f t="shared" si="338"/>
        <v/>
      </c>
      <c r="H3566" s="150" t="str">
        <f t="shared" si="333"/>
        <v/>
      </c>
      <c r="I3566" s="432"/>
      <c r="S3566" s="146" t="str">
        <f t="shared" si="334"/>
        <v/>
      </c>
    </row>
    <row r="3567" spans="1:19" x14ac:dyDescent="0.45">
      <c r="A3567" s="144" t="str">
        <f t="shared" si="335"/>
        <v/>
      </c>
      <c r="B3567" s="143" t="str">
        <f t="shared" si="336"/>
        <v/>
      </c>
      <c r="C3567" s="143" t="str">
        <f>IF(A3567="","",IF(COUNTIF($B$2:B3566,B3567)&gt;0,"⚠ DUPLICATE","OK"))</f>
        <v/>
      </c>
      <c r="D3567" s="146" t="str">
        <f>IF($A3567="","",IF(ISNA(_xlfn.XLOOKUP(TRIM($A3567),MASTER_Workers!$B$2:$B$474,MASTER_Workers!$B$2:$B$474)),"Master Missing","OK"))</f>
        <v/>
      </c>
      <c r="E3567" s="146" t="str">
        <f>IF(A3567="","",IF(COUNTIF(Month_Engine!B:B,TRIM(J3567))&gt;0,"OK","Missing"))</f>
        <v/>
      </c>
      <c r="F3567" s="146" t="str">
        <f t="shared" si="337"/>
        <v/>
      </c>
      <c r="G3567" s="146" t="str">
        <f t="shared" si="338"/>
        <v/>
      </c>
      <c r="H3567" s="150" t="str">
        <f t="shared" si="333"/>
        <v/>
      </c>
      <c r="I3567" s="432"/>
      <c r="S3567" s="146" t="str">
        <f t="shared" si="334"/>
        <v/>
      </c>
    </row>
    <row r="3568" spans="1:19" x14ac:dyDescent="0.45">
      <c r="A3568" s="144" t="str">
        <f t="shared" si="335"/>
        <v/>
      </c>
      <c r="B3568" s="143" t="str">
        <f t="shared" si="336"/>
        <v/>
      </c>
      <c r="C3568" s="143" t="str">
        <f>IF(A3568="","",IF(COUNTIF($B$2:B3567,B3568)&gt;0,"⚠ DUPLICATE","OK"))</f>
        <v/>
      </c>
      <c r="D3568" s="146" t="str">
        <f>IF($A3568="","",IF(ISNA(_xlfn.XLOOKUP(TRIM($A3568),MASTER_Workers!$B$2:$B$474,MASTER_Workers!$B$2:$B$474)),"Master Missing","OK"))</f>
        <v/>
      </c>
      <c r="E3568" s="146" t="str">
        <f>IF(A3568="","",IF(COUNTIF(Month_Engine!B:B,TRIM(J3568))&gt;0,"OK","Missing"))</f>
        <v/>
      </c>
      <c r="F3568" s="146" t="str">
        <f t="shared" si="337"/>
        <v/>
      </c>
      <c r="G3568" s="146" t="str">
        <f t="shared" si="338"/>
        <v/>
      </c>
      <c r="H3568" s="150" t="str">
        <f t="shared" si="333"/>
        <v/>
      </c>
      <c r="I3568" s="432"/>
      <c r="S3568" s="146" t="str">
        <f t="shared" si="334"/>
        <v/>
      </c>
    </row>
    <row r="3569" spans="1:19" x14ac:dyDescent="0.45">
      <c r="A3569" s="144" t="str">
        <f t="shared" si="335"/>
        <v/>
      </c>
      <c r="B3569" s="143" t="str">
        <f t="shared" si="336"/>
        <v/>
      </c>
      <c r="C3569" s="143" t="str">
        <f>IF(A3569="","",IF(COUNTIF($B$2:B3568,B3569)&gt;0,"⚠ DUPLICATE","OK"))</f>
        <v/>
      </c>
      <c r="D3569" s="146" t="str">
        <f>IF($A3569="","",IF(ISNA(_xlfn.XLOOKUP(TRIM($A3569),MASTER_Workers!$B$2:$B$474,MASTER_Workers!$B$2:$B$474)),"Master Missing","OK"))</f>
        <v/>
      </c>
      <c r="E3569" s="146" t="str">
        <f>IF(A3569="","",IF(COUNTIF(Month_Engine!B:B,TRIM(J3569))&gt;0,"OK","Missing"))</f>
        <v/>
      </c>
      <c r="F3569" s="146" t="str">
        <f t="shared" si="337"/>
        <v/>
      </c>
      <c r="G3569" s="146" t="str">
        <f t="shared" si="338"/>
        <v/>
      </c>
      <c r="H3569" s="150" t="str">
        <f t="shared" si="333"/>
        <v/>
      </c>
      <c r="I3569" s="432"/>
      <c r="S3569" s="146" t="str">
        <f t="shared" si="334"/>
        <v/>
      </c>
    </row>
    <row r="3570" spans="1:19" x14ac:dyDescent="0.45">
      <c r="A3570" s="144" t="str">
        <f t="shared" si="335"/>
        <v/>
      </c>
      <c r="B3570" s="143" t="str">
        <f t="shared" si="336"/>
        <v/>
      </c>
      <c r="C3570" s="143" t="str">
        <f>IF(A3570="","",IF(COUNTIF($B$2:B3569,B3570)&gt;0,"⚠ DUPLICATE","OK"))</f>
        <v/>
      </c>
      <c r="D3570" s="146" t="str">
        <f>IF($A3570="","",IF(ISNA(_xlfn.XLOOKUP(TRIM($A3570),MASTER_Workers!$B$2:$B$474,MASTER_Workers!$B$2:$B$474)),"Master Missing","OK"))</f>
        <v/>
      </c>
      <c r="E3570" s="146" t="str">
        <f>IF(A3570="","",IF(COUNTIF(Month_Engine!B:B,TRIM(J3570))&gt;0,"OK","Missing"))</f>
        <v/>
      </c>
      <c r="F3570" s="146" t="str">
        <f t="shared" si="337"/>
        <v/>
      </c>
      <c r="G3570" s="146" t="str">
        <f t="shared" si="338"/>
        <v/>
      </c>
      <c r="H3570" s="150" t="str">
        <f t="shared" si="333"/>
        <v/>
      </c>
      <c r="I3570" s="432"/>
      <c r="S3570" s="146" t="str">
        <f t="shared" si="334"/>
        <v/>
      </c>
    </row>
    <row r="3571" spans="1:19" x14ac:dyDescent="0.45">
      <c r="A3571" s="144" t="str">
        <f t="shared" si="335"/>
        <v/>
      </c>
      <c r="B3571" s="143" t="str">
        <f t="shared" si="336"/>
        <v/>
      </c>
      <c r="C3571" s="143" t="str">
        <f>IF(A3571="","",IF(COUNTIF($B$2:B3570,B3571)&gt;0,"⚠ DUPLICATE","OK"))</f>
        <v/>
      </c>
      <c r="D3571" s="146" t="str">
        <f>IF($A3571="","",IF(ISNA(_xlfn.XLOOKUP(TRIM($A3571),MASTER_Workers!$B$2:$B$474,MASTER_Workers!$B$2:$B$474)),"Master Missing","OK"))</f>
        <v/>
      </c>
      <c r="E3571" s="146" t="str">
        <f>IF(A3571="","",IF(COUNTIF(Month_Engine!B:B,TRIM(J3571))&gt;0,"OK","Missing"))</f>
        <v/>
      </c>
      <c r="F3571" s="146" t="str">
        <f t="shared" si="337"/>
        <v/>
      </c>
      <c r="G3571" s="146" t="str">
        <f t="shared" si="338"/>
        <v/>
      </c>
      <c r="H3571" s="150" t="str">
        <f t="shared" si="333"/>
        <v/>
      </c>
      <c r="I3571" s="432"/>
      <c r="S3571" s="146" t="str">
        <f t="shared" si="334"/>
        <v/>
      </c>
    </row>
    <row r="3572" spans="1:19" x14ac:dyDescent="0.45">
      <c r="A3572" s="144" t="str">
        <f t="shared" si="335"/>
        <v/>
      </c>
      <c r="B3572" s="143" t="str">
        <f t="shared" si="336"/>
        <v/>
      </c>
      <c r="C3572" s="143" t="str">
        <f>IF(A3572="","",IF(COUNTIF($B$2:B3571,B3572)&gt;0,"⚠ DUPLICATE","OK"))</f>
        <v/>
      </c>
      <c r="D3572" s="146" t="str">
        <f>IF($A3572="","",IF(ISNA(_xlfn.XLOOKUP(TRIM($A3572),MASTER_Workers!$B$2:$B$474,MASTER_Workers!$B$2:$B$474)),"Master Missing","OK"))</f>
        <v/>
      </c>
      <c r="E3572" s="146" t="str">
        <f>IF(A3572="","",IF(COUNTIF(Month_Engine!B:B,TRIM(J3572))&gt;0,"OK","Missing"))</f>
        <v/>
      </c>
      <c r="F3572" s="146" t="str">
        <f t="shared" si="337"/>
        <v/>
      </c>
      <c r="G3572" s="146" t="str">
        <f t="shared" si="338"/>
        <v/>
      </c>
      <c r="H3572" s="150" t="str">
        <f t="shared" si="333"/>
        <v/>
      </c>
      <c r="I3572" s="432"/>
      <c r="S3572" s="146" t="str">
        <f t="shared" si="334"/>
        <v/>
      </c>
    </row>
    <row r="3573" spans="1:19" x14ac:dyDescent="0.45">
      <c r="A3573" s="144" t="str">
        <f t="shared" si="335"/>
        <v/>
      </c>
      <c r="B3573" s="143" t="str">
        <f t="shared" si="336"/>
        <v/>
      </c>
      <c r="C3573" s="143" t="str">
        <f>IF(A3573="","",IF(COUNTIF($B$2:B3572,B3573)&gt;0,"⚠ DUPLICATE","OK"))</f>
        <v/>
      </c>
      <c r="D3573" s="146" t="str">
        <f>IF($A3573="","",IF(ISNA(_xlfn.XLOOKUP(TRIM($A3573),MASTER_Workers!$B$2:$B$474,MASTER_Workers!$B$2:$B$474)),"Master Missing","OK"))</f>
        <v/>
      </c>
      <c r="E3573" s="146" t="str">
        <f>IF(A3573="","",IF(COUNTIF(Month_Engine!B:B,TRIM(J3573))&gt;0,"OK","Missing"))</f>
        <v/>
      </c>
      <c r="F3573" s="146" t="str">
        <f t="shared" si="337"/>
        <v/>
      </c>
      <c r="G3573" s="146" t="str">
        <f t="shared" si="338"/>
        <v/>
      </c>
      <c r="H3573" s="150" t="str">
        <f t="shared" si="333"/>
        <v/>
      </c>
      <c r="I3573" s="432"/>
      <c r="S3573" s="146" t="str">
        <f t="shared" si="334"/>
        <v/>
      </c>
    </row>
    <row r="3574" spans="1:19" x14ac:dyDescent="0.45">
      <c r="A3574" s="144" t="str">
        <f t="shared" si="335"/>
        <v/>
      </c>
      <c r="B3574" s="143" t="str">
        <f t="shared" si="336"/>
        <v/>
      </c>
      <c r="C3574" s="143" t="str">
        <f>IF(A3574="","",IF(COUNTIF($B$2:B3573,B3574)&gt;0,"⚠ DUPLICATE","OK"))</f>
        <v/>
      </c>
      <c r="D3574" s="146" t="str">
        <f>IF($A3574="","",IF(ISNA(_xlfn.XLOOKUP(TRIM($A3574),MASTER_Workers!$B$2:$B$474,MASTER_Workers!$B$2:$B$474)),"Master Missing","OK"))</f>
        <v/>
      </c>
      <c r="E3574" s="146" t="str">
        <f>IF(A3574="","",IF(COUNTIF(Month_Engine!B:B,TRIM(J3574))&gt;0,"OK","Missing"))</f>
        <v/>
      </c>
      <c r="F3574" s="146" t="str">
        <f t="shared" si="337"/>
        <v/>
      </c>
      <c r="G3574" s="146" t="str">
        <f t="shared" si="338"/>
        <v/>
      </c>
      <c r="H3574" s="150" t="str">
        <f t="shared" si="333"/>
        <v/>
      </c>
      <c r="I3574" s="432"/>
      <c r="S3574" s="146" t="str">
        <f t="shared" si="334"/>
        <v/>
      </c>
    </row>
    <row r="3575" spans="1:19" x14ac:dyDescent="0.45">
      <c r="A3575" s="144" t="str">
        <f t="shared" si="335"/>
        <v/>
      </c>
      <c r="B3575" s="143" t="str">
        <f t="shared" si="336"/>
        <v/>
      </c>
      <c r="C3575" s="143" t="str">
        <f>IF(A3575="","",IF(COUNTIF($B$2:B3574,B3575)&gt;0,"⚠ DUPLICATE","OK"))</f>
        <v/>
      </c>
      <c r="D3575" s="146" t="str">
        <f>IF($A3575="","",IF(ISNA(_xlfn.XLOOKUP(TRIM($A3575),MASTER_Workers!$B$2:$B$474,MASTER_Workers!$B$2:$B$474)),"Master Missing","OK"))</f>
        <v/>
      </c>
      <c r="E3575" s="146" t="str">
        <f>IF(A3575="","",IF(COUNTIF(Month_Engine!B:B,TRIM(J3575))&gt;0,"OK","Missing"))</f>
        <v/>
      </c>
      <c r="F3575" s="146" t="str">
        <f t="shared" si="337"/>
        <v/>
      </c>
      <c r="G3575" s="146" t="str">
        <f t="shared" si="338"/>
        <v/>
      </c>
      <c r="H3575" s="150" t="str">
        <f t="shared" si="333"/>
        <v/>
      </c>
      <c r="I3575" s="432"/>
      <c r="S3575" s="146" t="str">
        <f t="shared" si="334"/>
        <v/>
      </c>
    </row>
    <row r="3576" spans="1:19" x14ac:dyDescent="0.45">
      <c r="A3576" s="144" t="str">
        <f t="shared" si="335"/>
        <v/>
      </c>
      <c r="B3576" s="143" t="str">
        <f t="shared" si="336"/>
        <v/>
      </c>
      <c r="C3576" s="143" t="str">
        <f>IF(A3576="","",IF(COUNTIF($B$2:B3575,B3576)&gt;0,"⚠ DUPLICATE","OK"))</f>
        <v/>
      </c>
      <c r="D3576" s="146" t="str">
        <f>IF($A3576="","",IF(ISNA(_xlfn.XLOOKUP(TRIM($A3576),MASTER_Workers!$B$2:$B$474,MASTER_Workers!$B$2:$B$474)),"Master Missing","OK"))</f>
        <v/>
      </c>
      <c r="E3576" s="146" t="str">
        <f>IF(A3576="","",IF(COUNTIF(Month_Engine!B:B,TRIM(J3576))&gt;0,"OK","Missing"))</f>
        <v/>
      </c>
      <c r="F3576" s="146" t="str">
        <f t="shared" si="337"/>
        <v/>
      </c>
      <c r="G3576" s="146" t="str">
        <f t="shared" si="338"/>
        <v/>
      </c>
      <c r="H3576" s="150" t="str">
        <f t="shared" si="333"/>
        <v/>
      </c>
      <c r="I3576" s="432"/>
      <c r="S3576" s="146" t="str">
        <f t="shared" si="334"/>
        <v/>
      </c>
    </row>
    <row r="3577" spans="1:19" x14ac:dyDescent="0.45">
      <c r="A3577" s="144" t="str">
        <f t="shared" si="335"/>
        <v/>
      </c>
      <c r="B3577" s="143" t="str">
        <f t="shared" si="336"/>
        <v/>
      </c>
      <c r="C3577" s="143" t="str">
        <f>IF(A3577="","",IF(COUNTIF($B$2:B3576,B3577)&gt;0,"⚠ DUPLICATE","OK"))</f>
        <v/>
      </c>
      <c r="D3577" s="146" t="str">
        <f>IF($A3577="","",IF(ISNA(_xlfn.XLOOKUP(TRIM($A3577),MASTER_Workers!$B$2:$B$474,MASTER_Workers!$B$2:$B$474)),"Master Missing","OK"))</f>
        <v/>
      </c>
      <c r="E3577" s="146" t="str">
        <f>IF(A3577="","",IF(COUNTIF(Month_Engine!B:B,TRIM(J3577))&gt;0,"OK","Missing"))</f>
        <v/>
      </c>
      <c r="F3577" s="146" t="str">
        <f t="shared" si="337"/>
        <v/>
      </c>
      <c r="G3577" s="146" t="str">
        <f t="shared" si="338"/>
        <v/>
      </c>
      <c r="H3577" s="150" t="str">
        <f t="shared" si="333"/>
        <v/>
      </c>
      <c r="I3577" s="432"/>
      <c r="S3577" s="146" t="str">
        <f t="shared" si="334"/>
        <v/>
      </c>
    </row>
    <row r="3578" spans="1:19" x14ac:dyDescent="0.45">
      <c r="A3578" s="144" t="str">
        <f t="shared" si="335"/>
        <v/>
      </c>
      <c r="B3578" s="143" t="str">
        <f t="shared" si="336"/>
        <v/>
      </c>
      <c r="C3578" s="143" t="str">
        <f>IF(A3578="","",IF(COUNTIF($B$2:B3577,B3578)&gt;0,"⚠ DUPLICATE","OK"))</f>
        <v/>
      </c>
      <c r="D3578" s="146" t="str">
        <f>IF($A3578="","",IF(ISNA(_xlfn.XLOOKUP(TRIM($A3578),MASTER_Workers!$B$2:$B$474,MASTER_Workers!$B$2:$B$474)),"Master Missing","OK"))</f>
        <v/>
      </c>
      <c r="E3578" s="146" t="str">
        <f>IF(A3578="","",IF(COUNTIF(Month_Engine!B:B,TRIM(J3578))&gt;0,"OK","Missing"))</f>
        <v/>
      </c>
      <c r="F3578" s="146" t="str">
        <f t="shared" si="337"/>
        <v/>
      </c>
      <c r="G3578" s="146" t="str">
        <f t="shared" si="338"/>
        <v/>
      </c>
      <c r="H3578" s="150" t="str">
        <f t="shared" si="333"/>
        <v/>
      </c>
      <c r="I3578" s="432"/>
      <c r="S3578" s="146" t="str">
        <f t="shared" si="334"/>
        <v/>
      </c>
    </row>
    <row r="3579" spans="1:19" x14ac:dyDescent="0.45">
      <c r="A3579" s="144" t="str">
        <f t="shared" si="335"/>
        <v/>
      </c>
      <c r="B3579" s="143" t="str">
        <f t="shared" si="336"/>
        <v/>
      </c>
      <c r="C3579" s="143" t="str">
        <f>IF(A3579="","",IF(COUNTIF($B$2:B3578,B3579)&gt;0,"⚠ DUPLICATE","OK"))</f>
        <v/>
      </c>
      <c r="D3579" s="146" t="str">
        <f>IF($A3579="","",IF(ISNA(_xlfn.XLOOKUP(TRIM($A3579),MASTER_Workers!$B$2:$B$474,MASTER_Workers!$B$2:$B$474)),"Master Missing","OK"))</f>
        <v/>
      </c>
      <c r="E3579" s="146" t="str">
        <f>IF(A3579="","",IF(COUNTIF(Month_Engine!B:B,TRIM(J3579))&gt;0,"OK","Missing"))</f>
        <v/>
      </c>
      <c r="F3579" s="146" t="str">
        <f t="shared" si="337"/>
        <v/>
      </c>
      <c r="G3579" s="146" t="str">
        <f t="shared" si="338"/>
        <v/>
      </c>
      <c r="H3579" s="150" t="str">
        <f t="shared" si="333"/>
        <v/>
      </c>
      <c r="I3579" s="432"/>
      <c r="S3579" s="146" t="str">
        <f t="shared" si="334"/>
        <v/>
      </c>
    </row>
    <row r="3580" spans="1:19" x14ac:dyDescent="0.45">
      <c r="A3580" s="144" t="str">
        <f t="shared" si="335"/>
        <v/>
      </c>
      <c r="B3580" s="143" t="str">
        <f t="shared" si="336"/>
        <v/>
      </c>
      <c r="C3580" s="143" t="str">
        <f>IF(A3580="","",IF(COUNTIF($B$2:B3579,B3580)&gt;0,"⚠ DUPLICATE","OK"))</f>
        <v/>
      </c>
      <c r="D3580" s="146" t="str">
        <f>IF($A3580="","",IF(ISNA(_xlfn.XLOOKUP(TRIM($A3580),MASTER_Workers!$B$2:$B$474,MASTER_Workers!$B$2:$B$474)),"Master Missing","OK"))</f>
        <v/>
      </c>
      <c r="E3580" s="146" t="str">
        <f>IF(A3580="","",IF(COUNTIF(Month_Engine!B:B,TRIM(J3580))&gt;0,"OK","Missing"))</f>
        <v/>
      </c>
      <c r="F3580" s="146" t="str">
        <f t="shared" si="337"/>
        <v/>
      </c>
      <c r="G3580" s="146" t="str">
        <f t="shared" si="338"/>
        <v/>
      </c>
      <c r="H3580" s="150" t="str">
        <f t="shared" si="333"/>
        <v/>
      </c>
      <c r="I3580" s="432"/>
      <c r="S3580" s="146" t="str">
        <f t="shared" si="334"/>
        <v/>
      </c>
    </row>
    <row r="3581" spans="1:19" x14ac:dyDescent="0.45">
      <c r="A3581" s="144" t="str">
        <f t="shared" si="335"/>
        <v/>
      </c>
      <c r="B3581" s="143" t="str">
        <f t="shared" si="336"/>
        <v/>
      </c>
      <c r="C3581" s="143" t="str">
        <f>IF(A3581="","",IF(COUNTIF($B$2:B3580,B3581)&gt;0,"⚠ DUPLICATE","OK"))</f>
        <v/>
      </c>
      <c r="D3581" s="146" t="str">
        <f>IF($A3581="","",IF(ISNA(_xlfn.XLOOKUP(TRIM($A3581),MASTER_Workers!$B$2:$B$474,MASTER_Workers!$B$2:$B$474)),"Master Missing","OK"))</f>
        <v/>
      </c>
      <c r="E3581" s="146" t="str">
        <f>IF(A3581="","",IF(COUNTIF(Month_Engine!B:B,TRIM(J3581))&gt;0,"OK","Missing"))</f>
        <v/>
      </c>
      <c r="F3581" s="146" t="str">
        <f t="shared" si="337"/>
        <v/>
      </c>
      <c r="G3581" s="146" t="str">
        <f t="shared" si="338"/>
        <v/>
      </c>
      <c r="H3581" s="150" t="str">
        <f t="shared" si="333"/>
        <v/>
      </c>
      <c r="I3581" s="432"/>
      <c r="S3581" s="146" t="str">
        <f t="shared" si="334"/>
        <v/>
      </c>
    </row>
    <row r="3582" spans="1:19" x14ac:dyDescent="0.45">
      <c r="A3582" s="144" t="str">
        <f t="shared" si="335"/>
        <v/>
      </c>
      <c r="B3582" s="143" t="str">
        <f t="shared" si="336"/>
        <v/>
      </c>
      <c r="C3582" s="143" t="str">
        <f>IF(A3582="","",IF(COUNTIF($B$2:B3581,B3582)&gt;0,"⚠ DUPLICATE","OK"))</f>
        <v/>
      </c>
      <c r="D3582" s="146" t="str">
        <f>IF($A3582="","",IF(ISNA(_xlfn.XLOOKUP(TRIM($A3582),MASTER_Workers!$B$2:$B$474,MASTER_Workers!$B$2:$B$474)),"Master Missing","OK"))</f>
        <v/>
      </c>
      <c r="E3582" s="146" t="str">
        <f>IF(A3582="","",IF(COUNTIF(Month_Engine!B:B,TRIM(J3582))&gt;0,"OK","Missing"))</f>
        <v/>
      </c>
      <c r="F3582" s="146" t="str">
        <f t="shared" si="337"/>
        <v/>
      </c>
      <c r="G3582" s="146" t="str">
        <f t="shared" si="338"/>
        <v/>
      </c>
      <c r="H3582" s="150" t="str">
        <f t="shared" si="333"/>
        <v/>
      </c>
      <c r="I3582" s="432"/>
      <c r="S3582" s="146" t="str">
        <f t="shared" si="334"/>
        <v/>
      </c>
    </row>
    <row r="3583" spans="1:19" x14ac:dyDescent="0.45">
      <c r="A3583" s="144" t="str">
        <f t="shared" si="335"/>
        <v/>
      </c>
      <c r="B3583" s="143" t="str">
        <f t="shared" si="336"/>
        <v/>
      </c>
      <c r="C3583" s="143" t="str">
        <f>IF(A3583="","",IF(COUNTIF($B$2:B3582,B3583)&gt;0,"⚠ DUPLICATE","OK"))</f>
        <v/>
      </c>
      <c r="D3583" s="146" t="str">
        <f>IF($A3583="","",IF(ISNA(_xlfn.XLOOKUP(TRIM($A3583),MASTER_Workers!$B$2:$B$474,MASTER_Workers!$B$2:$B$474)),"Master Missing","OK"))</f>
        <v/>
      </c>
      <c r="E3583" s="146" t="str">
        <f>IF(A3583="","",IF(COUNTIF(Month_Engine!B:B,TRIM(J3583))&gt;0,"OK","Missing"))</f>
        <v/>
      </c>
      <c r="F3583" s="146" t="str">
        <f t="shared" si="337"/>
        <v/>
      </c>
      <c r="G3583" s="146" t="str">
        <f t="shared" si="338"/>
        <v/>
      </c>
      <c r="H3583" s="150" t="str">
        <f t="shared" si="333"/>
        <v/>
      </c>
      <c r="I3583" s="432"/>
      <c r="S3583" s="146" t="str">
        <f t="shared" si="334"/>
        <v/>
      </c>
    </row>
    <row r="3584" spans="1:19" x14ac:dyDescent="0.45">
      <c r="A3584" s="144" t="str">
        <f t="shared" si="335"/>
        <v/>
      </c>
      <c r="B3584" s="143" t="str">
        <f t="shared" si="336"/>
        <v/>
      </c>
      <c r="C3584" s="143" t="str">
        <f>IF(A3584="","",IF(COUNTIF($B$2:B3583,B3584)&gt;0,"⚠ DUPLICATE","OK"))</f>
        <v/>
      </c>
      <c r="D3584" s="146" t="str">
        <f>IF($A3584="","",IF(ISNA(_xlfn.XLOOKUP(TRIM($A3584),MASTER_Workers!$B$2:$B$474,MASTER_Workers!$B$2:$B$474)),"Master Missing","OK"))</f>
        <v/>
      </c>
      <c r="E3584" s="146" t="str">
        <f>IF(A3584="","",IF(COUNTIF(Month_Engine!B:B,TRIM(J3584))&gt;0,"OK","Missing"))</f>
        <v/>
      </c>
      <c r="F3584" s="146" t="str">
        <f t="shared" si="337"/>
        <v/>
      </c>
      <c r="G3584" s="146" t="str">
        <f t="shared" si="338"/>
        <v/>
      </c>
      <c r="H3584" s="150" t="str">
        <f t="shared" si="333"/>
        <v/>
      </c>
      <c r="I3584" s="432"/>
      <c r="S3584" s="146" t="str">
        <f t="shared" si="334"/>
        <v/>
      </c>
    </row>
    <row r="3585" spans="1:19" x14ac:dyDescent="0.45">
      <c r="A3585" s="144" t="str">
        <f t="shared" si="335"/>
        <v/>
      </c>
      <c r="B3585" s="143" t="str">
        <f t="shared" si="336"/>
        <v/>
      </c>
      <c r="C3585" s="143" t="str">
        <f>IF(A3585="","",IF(COUNTIF($B$2:B3584,B3585)&gt;0,"⚠ DUPLICATE","OK"))</f>
        <v/>
      </c>
      <c r="D3585" s="146" t="str">
        <f>IF($A3585="","",IF(ISNA(_xlfn.XLOOKUP(TRIM($A3585),MASTER_Workers!$B$2:$B$474,MASTER_Workers!$B$2:$B$474)),"Master Missing","OK"))</f>
        <v/>
      </c>
      <c r="E3585" s="146" t="str">
        <f>IF(A3585="","",IF(COUNTIF(Month_Engine!B:B,TRIM(J3585))&gt;0,"OK","Missing"))</f>
        <v/>
      </c>
      <c r="F3585" s="146" t="str">
        <f t="shared" si="337"/>
        <v/>
      </c>
      <c r="G3585" s="146" t="str">
        <f t="shared" si="338"/>
        <v/>
      </c>
      <c r="H3585" s="150" t="str">
        <f t="shared" si="333"/>
        <v/>
      </c>
      <c r="I3585" s="432"/>
      <c r="S3585" s="146" t="str">
        <f t="shared" si="334"/>
        <v/>
      </c>
    </row>
    <row r="3586" spans="1:19" x14ac:dyDescent="0.45">
      <c r="A3586" s="144" t="str">
        <f t="shared" si="335"/>
        <v/>
      </c>
      <c r="B3586" s="143" t="str">
        <f t="shared" si="336"/>
        <v/>
      </c>
      <c r="C3586" s="143" t="str">
        <f>IF(A3586="","",IF(COUNTIF($B$2:B3585,B3586)&gt;0,"⚠ DUPLICATE","OK"))</f>
        <v/>
      </c>
      <c r="D3586" s="146" t="str">
        <f>IF($A3586="","",IF(ISNA(_xlfn.XLOOKUP(TRIM($A3586),MASTER_Workers!$B$2:$B$474,MASTER_Workers!$B$2:$B$474)),"Master Missing","OK"))</f>
        <v/>
      </c>
      <c r="E3586" s="146" t="str">
        <f>IF(A3586="","",IF(COUNTIF(Month_Engine!B:B,TRIM(J3586))&gt;0,"OK","Missing"))</f>
        <v/>
      </c>
      <c r="F3586" s="146" t="str">
        <f t="shared" si="337"/>
        <v/>
      </c>
      <c r="G3586" s="146" t="str">
        <f t="shared" si="338"/>
        <v/>
      </c>
      <c r="H3586" s="150" t="str">
        <f t="shared" si="333"/>
        <v/>
      </c>
      <c r="I3586" s="432"/>
      <c r="S3586" s="146" t="str">
        <f t="shared" si="334"/>
        <v/>
      </c>
    </row>
    <row r="3587" spans="1:19" x14ac:dyDescent="0.45">
      <c r="A3587" s="144" t="str">
        <f t="shared" si="335"/>
        <v/>
      </c>
      <c r="B3587" s="143" t="str">
        <f t="shared" si="336"/>
        <v/>
      </c>
      <c r="C3587" s="143" t="str">
        <f>IF(A3587="","",IF(COUNTIF($B$2:B3586,B3587)&gt;0,"⚠ DUPLICATE","OK"))</f>
        <v/>
      </c>
      <c r="D3587" s="146" t="str">
        <f>IF($A3587="","",IF(ISNA(_xlfn.XLOOKUP(TRIM($A3587),MASTER_Workers!$B$2:$B$474,MASTER_Workers!$B$2:$B$474)),"Master Missing","OK"))</f>
        <v/>
      </c>
      <c r="E3587" s="146" t="str">
        <f>IF(A3587="","",IF(COUNTIF(Month_Engine!B:B,TRIM(J3587))&gt;0,"OK","Missing"))</f>
        <v/>
      </c>
      <c r="F3587" s="146" t="str">
        <f t="shared" si="337"/>
        <v/>
      </c>
      <c r="G3587" s="146" t="str">
        <f t="shared" si="338"/>
        <v/>
      </c>
      <c r="H3587" s="150" t="str">
        <f t="shared" si="333"/>
        <v/>
      </c>
      <c r="I3587" s="432"/>
      <c r="S3587" s="146" t="str">
        <f t="shared" si="334"/>
        <v/>
      </c>
    </row>
    <row r="3588" spans="1:19" x14ac:dyDescent="0.45">
      <c r="A3588" s="144" t="str">
        <f t="shared" si="335"/>
        <v/>
      </c>
      <c r="B3588" s="143" t="str">
        <f t="shared" si="336"/>
        <v/>
      </c>
      <c r="C3588" s="143" t="str">
        <f>IF(A3588="","",IF(COUNTIF($B$2:B3587,B3588)&gt;0,"⚠ DUPLICATE","OK"))</f>
        <v/>
      </c>
      <c r="D3588" s="146" t="str">
        <f>IF($A3588="","",IF(ISNA(_xlfn.XLOOKUP(TRIM($A3588),MASTER_Workers!$B$2:$B$474,MASTER_Workers!$B$2:$B$474)),"Master Missing","OK"))</f>
        <v/>
      </c>
      <c r="E3588" s="146" t="str">
        <f>IF(A3588="","",IF(COUNTIF(Month_Engine!B:B,TRIM(J3588))&gt;0,"OK","Missing"))</f>
        <v/>
      </c>
      <c r="F3588" s="146" t="str">
        <f t="shared" si="337"/>
        <v/>
      </c>
      <c r="G3588" s="146" t="str">
        <f t="shared" si="338"/>
        <v/>
      </c>
      <c r="H3588" s="150" t="str">
        <f t="shared" ref="H3588:H3651" si="339">IF(A3588="","",IF(AND(C3588="OK",D3588="OK",E3588="OK",F3588=DAY(EOMONTH(I3588,0))),"OK","Mismatch"))</f>
        <v/>
      </c>
      <c r="I3588" s="432"/>
      <c r="S3588" s="146" t="str">
        <f t="shared" ref="S3588:S3651" si="340">IF(LEFT(A3588,6)="SV2PCO","Worker-SV2",
IF(LEFT(A3588,5)="SV2ST","Staff-SV2",
IF(LEFT(A3588,4)="SV2P","Worker-Com-SV2",
IF(LEFT(A3588,5)="SK1ST","Staff-1",
IF(LEFT(A3588,5)="SK3ST","Staff-3",
IF(LEFT(A3588,5)="SK1CW","Worker-1",
IF(LEFT(A3588,5)="SK3CW","Worker-3",
IF(LEFT(A3588,5)="SK1WK","Worker-Com-1",
IF(LEFT(A3588,5)="SK3WK","Worker-Com-3","")))))))))</f>
        <v/>
      </c>
    </row>
    <row r="3589" spans="1:19" x14ac:dyDescent="0.45">
      <c r="A3589" s="144" t="str">
        <f t="shared" ref="A3589:A3652" si="341">IF(J3589="","",TRIM(J3589))</f>
        <v/>
      </c>
      <c r="B3589" s="143" t="str">
        <f t="shared" ref="B3589:B3652" si="342">IF(A3589="","",TEXT(I3589,"MMMYYYY")&amp;"_"&amp;TRIM(J3589))</f>
        <v/>
      </c>
      <c r="C3589" s="143" t="str">
        <f>IF(A3589="","",IF(COUNTIF($B$2:B3588,B3589)&gt;0,"⚠ DUPLICATE","OK"))</f>
        <v/>
      </c>
      <c r="D3589" s="146" t="str">
        <f>IF($A3589="","",IF(ISNA(_xlfn.XLOOKUP(TRIM($A3589),MASTER_Workers!$B$2:$B$474,MASTER_Workers!$B$2:$B$474)),"Master Missing","OK"))</f>
        <v/>
      </c>
      <c r="E3589" s="146" t="str">
        <f>IF(A3589="","",IF(COUNTIF(Month_Engine!B:B,TRIM(J3589))&gt;0,"OK","Missing"))</f>
        <v/>
      </c>
      <c r="F3589" s="146" t="str">
        <f t="shared" ref="F3589:F3652" si="343">IF(A3589="","",SUM(L3589:Q3589))</f>
        <v/>
      </c>
      <c r="G3589" s="146" t="str">
        <f t="shared" si="338"/>
        <v/>
      </c>
      <c r="H3589" s="150" t="str">
        <f t="shared" si="339"/>
        <v/>
      </c>
      <c r="I3589" s="432"/>
      <c r="S3589" s="146" t="str">
        <f t="shared" si="340"/>
        <v/>
      </c>
    </row>
    <row r="3590" spans="1:19" x14ac:dyDescent="0.45">
      <c r="A3590" s="144" t="str">
        <f t="shared" si="341"/>
        <v/>
      </c>
      <c r="B3590" s="143" t="str">
        <f t="shared" si="342"/>
        <v/>
      </c>
      <c r="C3590" s="143" t="str">
        <f>IF(A3590="","",IF(COUNTIF($B$2:B3589,B3590)&gt;0,"⚠ DUPLICATE","OK"))</f>
        <v/>
      </c>
      <c r="D3590" s="146" t="str">
        <f>IF($A3590="","",IF(ISNA(_xlfn.XLOOKUP(TRIM($A3590),MASTER_Workers!$B$2:$B$474,MASTER_Workers!$B$2:$B$474)),"Master Missing","OK"))</f>
        <v/>
      </c>
      <c r="E3590" s="146" t="str">
        <f>IF(A3590="","",IF(COUNTIF(Month_Engine!B:B,TRIM(J3590))&gt;0,"OK","Missing"))</f>
        <v/>
      </c>
      <c r="F3590" s="146" t="str">
        <f t="shared" si="343"/>
        <v/>
      </c>
      <c r="G3590" s="146" t="str">
        <f t="shared" si="338"/>
        <v/>
      </c>
      <c r="H3590" s="150" t="str">
        <f t="shared" si="339"/>
        <v/>
      </c>
      <c r="I3590" s="432"/>
      <c r="S3590" s="146" t="str">
        <f t="shared" si="340"/>
        <v/>
      </c>
    </row>
    <row r="3591" spans="1:19" x14ac:dyDescent="0.45">
      <c r="A3591" s="144" t="str">
        <f t="shared" si="341"/>
        <v/>
      </c>
      <c r="B3591" s="143" t="str">
        <f t="shared" si="342"/>
        <v/>
      </c>
      <c r="C3591" s="143" t="str">
        <f>IF(A3591="","",IF(COUNTIF($B$2:B3590,B3591)&gt;0,"⚠ DUPLICATE","OK"))</f>
        <v/>
      </c>
      <c r="D3591" s="146" t="str">
        <f>IF($A3591="","",IF(ISNA(_xlfn.XLOOKUP(TRIM($A3591),MASTER_Workers!$B$2:$B$474,MASTER_Workers!$B$2:$B$474)),"Master Missing","OK"))</f>
        <v/>
      </c>
      <c r="E3591" s="146" t="str">
        <f>IF(A3591="","",IF(COUNTIF(Month_Engine!B:B,TRIM(J3591))&gt;0,"OK","Missing"))</f>
        <v/>
      </c>
      <c r="F3591" s="146" t="str">
        <f t="shared" si="343"/>
        <v/>
      </c>
      <c r="G3591" s="146" t="str">
        <f t="shared" si="338"/>
        <v/>
      </c>
      <c r="H3591" s="150" t="str">
        <f t="shared" si="339"/>
        <v/>
      </c>
      <c r="I3591" s="432"/>
      <c r="S3591" s="146" t="str">
        <f t="shared" si="340"/>
        <v/>
      </c>
    </row>
    <row r="3592" spans="1:19" x14ac:dyDescent="0.45">
      <c r="A3592" s="144" t="str">
        <f t="shared" si="341"/>
        <v/>
      </c>
      <c r="B3592" s="143" t="str">
        <f t="shared" si="342"/>
        <v/>
      </c>
      <c r="C3592" s="143" t="str">
        <f>IF(A3592="","",IF(COUNTIF($B$2:B3591,B3592)&gt;0,"⚠ DUPLICATE","OK"))</f>
        <v/>
      </c>
      <c r="D3592" s="146" t="str">
        <f>IF($A3592="","",IF(ISNA(_xlfn.XLOOKUP(TRIM($A3592),MASTER_Workers!$B$2:$B$474,MASTER_Workers!$B$2:$B$474)),"Master Missing","OK"))</f>
        <v/>
      </c>
      <c r="E3592" s="146" t="str">
        <f>IF(A3592="","",IF(COUNTIF(Month_Engine!B:B,TRIM(J3592))&gt;0,"OK","Missing"))</f>
        <v/>
      </c>
      <c r="F3592" s="146" t="str">
        <f t="shared" si="343"/>
        <v/>
      </c>
      <c r="G3592" s="146" t="str">
        <f t="shared" si="338"/>
        <v/>
      </c>
      <c r="H3592" s="150" t="str">
        <f t="shared" si="339"/>
        <v/>
      </c>
      <c r="I3592" s="432"/>
      <c r="S3592" s="146" t="str">
        <f t="shared" si="340"/>
        <v/>
      </c>
    </row>
    <row r="3593" spans="1:19" x14ac:dyDescent="0.45">
      <c r="A3593" s="144" t="str">
        <f t="shared" si="341"/>
        <v/>
      </c>
      <c r="B3593" s="143" t="str">
        <f t="shared" si="342"/>
        <v/>
      </c>
      <c r="C3593" s="143" t="str">
        <f>IF(A3593="","",IF(COUNTIF($B$2:B3592,B3593)&gt;0,"⚠ DUPLICATE","OK"))</f>
        <v/>
      </c>
      <c r="D3593" s="146" t="str">
        <f>IF($A3593="","",IF(ISNA(_xlfn.XLOOKUP(TRIM($A3593),MASTER_Workers!$B$2:$B$474,MASTER_Workers!$B$2:$B$474)),"Master Missing","OK"))</f>
        <v/>
      </c>
      <c r="E3593" s="146" t="str">
        <f>IF(A3593="","",IF(COUNTIF(Month_Engine!B:B,TRIM(J3593))&gt;0,"OK","Missing"))</f>
        <v/>
      </c>
      <c r="F3593" s="146" t="str">
        <f t="shared" si="343"/>
        <v/>
      </c>
      <c r="G3593" s="146" t="str">
        <f t="shared" si="338"/>
        <v/>
      </c>
      <c r="H3593" s="150" t="str">
        <f t="shared" si="339"/>
        <v/>
      </c>
      <c r="I3593" s="432"/>
      <c r="S3593" s="146" t="str">
        <f t="shared" si="340"/>
        <v/>
      </c>
    </row>
    <row r="3594" spans="1:19" x14ac:dyDescent="0.45">
      <c r="A3594" s="144" t="str">
        <f t="shared" si="341"/>
        <v/>
      </c>
      <c r="B3594" s="143" t="str">
        <f t="shared" si="342"/>
        <v/>
      </c>
      <c r="C3594" s="143" t="str">
        <f>IF(A3594="","",IF(COUNTIF($B$2:B3593,B3594)&gt;0,"⚠ DUPLICATE","OK"))</f>
        <v/>
      </c>
      <c r="D3594" s="146" t="str">
        <f>IF($A3594="","",IF(ISNA(_xlfn.XLOOKUP(TRIM($A3594),MASTER_Workers!$B$2:$B$474,MASTER_Workers!$B$2:$B$474)),"Master Missing","OK"))</f>
        <v/>
      </c>
      <c r="E3594" s="146" t="str">
        <f>IF(A3594="","",IF(COUNTIF(Month_Engine!B:B,TRIM(J3594))&gt;0,"OK","Missing"))</f>
        <v/>
      </c>
      <c r="F3594" s="146" t="str">
        <f t="shared" si="343"/>
        <v/>
      </c>
      <c r="G3594" s="146" t="str">
        <f t="shared" si="338"/>
        <v/>
      </c>
      <c r="H3594" s="150" t="str">
        <f t="shared" si="339"/>
        <v/>
      </c>
      <c r="I3594" s="432"/>
      <c r="S3594" s="146" t="str">
        <f t="shared" si="340"/>
        <v/>
      </c>
    </row>
    <row r="3595" spans="1:19" x14ac:dyDescent="0.45">
      <c r="A3595" s="144" t="str">
        <f t="shared" si="341"/>
        <v/>
      </c>
      <c r="B3595" s="143" t="str">
        <f t="shared" si="342"/>
        <v/>
      </c>
      <c r="C3595" s="143" t="str">
        <f>IF(A3595="","",IF(COUNTIF($B$2:B3594,B3595)&gt;0,"⚠ DUPLICATE","OK"))</f>
        <v/>
      </c>
      <c r="D3595" s="146" t="str">
        <f>IF($A3595="","",IF(ISNA(_xlfn.XLOOKUP(TRIM($A3595),MASTER_Workers!$B$2:$B$474,MASTER_Workers!$B$2:$B$474)),"Master Missing","OK"))</f>
        <v/>
      </c>
      <c r="E3595" s="146" t="str">
        <f>IF(A3595="","",IF(COUNTIF(Month_Engine!B:B,TRIM(J3595))&gt;0,"OK","Missing"))</f>
        <v/>
      </c>
      <c r="F3595" s="146" t="str">
        <f t="shared" si="343"/>
        <v/>
      </c>
      <c r="G3595" s="146" t="str">
        <f t="shared" si="338"/>
        <v/>
      </c>
      <c r="H3595" s="150" t="str">
        <f t="shared" si="339"/>
        <v/>
      </c>
      <c r="I3595" s="432"/>
      <c r="S3595" s="146" t="str">
        <f t="shared" si="340"/>
        <v/>
      </c>
    </row>
    <row r="3596" spans="1:19" x14ac:dyDescent="0.45">
      <c r="A3596" s="144" t="str">
        <f t="shared" si="341"/>
        <v/>
      </c>
      <c r="B3596" s="143" t="str">
        <f t="shared" si="342"/>
        <v/>
      </c>
      <c r="C3596" s="143" t="str">
        <f>IF(A3596="","",IF(COUNTIF($B$2:B3595,B3596)&gt;0,"⚠ DUPLICATE","OK"))</f>
        <v/>
      </c>
      <c r="D3596" s="146" t="str">
        <f>IF($A3596="","",IF(ISNA(_xlfn.XLOOKUP(TRIM($A3596),MASTER_Workers!$B$2:$B$474,MASTER_Workers!$B$2:$B$474)),"Master Missing","OK"))</f>
        <v/>
      </c>
      <c r="E3596" s="146" t="str">
        <f>IF(A3596="","",IF(COUNTIF(Month_Engine!B:B,TRIM(J3596))&gt;0,"OK","Missing"))</f>
        <v/>
      </c>
      <c r="F3596" s="146" t="str">
        <f t="shared" si="343"/>
        <v/>
      </c>
      <c r="G3596" s="146" t="str">
        <f t="shared" ref="G3596:G3659" si="344">IF(A3596="","",L3596+O3596+P3596+R3596+IF(OR(LEFT(TRIM(J3596),9)="SK1WK0101",ISNUMBER(SEARCH("Staff",S3596))),N3596,0))</f>
        <v/>
      </c>
      <c r="H3596" s="150" t="str">
        <f t="shared" si="339"/>
        <v/>
      </c>
      <c r="I3596" s="432"/>
      <c r="S3596" s="146" t="str">
        <f t="shared" si="340"/>
        <v/>
      </c>
    </row>
    <row r="3597" spans="1:19" x14ac:dyDescent="0.45">
      <c r="A3597" s="144" t="str">
        <f t="shared" si="341"/>
        <v/>
      </c>
      <c r="B3597" s="143" t="str">
        <f t="shared" si="342"/>
        <v/>
      </c>
      <c r="C3597" s="143" t="str">
        <f>IF(A3597="","",IF(COUNTIF($B$2:B3596,B3597)&gt;0,"⚠ DUPLICATE","OK"))</f>
        <v/>
      </c>
      <c r="D3597" s="146" t="str">
        <f>IF($A3597="","",IF(ISNA(_xlfn.XLOOKUP(TRIM($A3597),MASTER_Workers!$B$2:$B$474,MASTER_Workers!$B$2:$B$474)),"Master Missing","OK"))</f>
        <v/>
      </c>
      <c r="E3597" s="146" t="str">
        <f>IF(A3597="","",IF(COUNTIF(Month_Engine!B:B,TRIM(J3597))&gt;0,"OK","Missing"))</f>
        <v/>
      </c>
      <c r="F3597" s="146" t="str">
        <f t="shared" si="343"/>
        <v/>
      </c>
      <c r="G3597" s="146" t="str">
        <f t="shared" si="344"/>
        <v/>
      </c>
      <c r="H3597" s="150" t="str">
        <f t="shared" si="339"/>
        <v/>
      </c>
      <c r="I3597" s="432"/>
      <c r="S3597" s="146" t="str">
        <f t="shared" si="340"/>
        <v/>
      </c>
    </row>
    <row r="3598" spans="1:19" x14ac:dyDescent="0.45">
      <c r="A3598" s="144" t="str">
        <f t="shared" si="341"/>
        <v/>
      </c>
      <c r="B3598" s="143" t="str">
        <f t="shared" si="342"/>
        <v/>
      </c>
      <c r="C3598" s="143" t="str">
        <f>IF(A3598="","",IF(COUNTIF($B$2:B3597,B3598)&gt;0,"⚠ DUPLICATE","OK"))</f>
        <v/>
      </c>
      <c r="D3598" s="146" t="str">
        <f>IF($A3598="","",IF(ISNA(_xlfn.XLOOKUP(TRIM($A3598),MASTER_Workers!$B$2:$B$474,MASTER_Workers!$B$2:$B$474)),"Master Missing","OK"))</f>
        <v/>
      </c>
      <c r="E3598" s="146" t="str">
        <f>IF(A3598="","",IF(COUNTIF(Month_Engine!B:B,TRIM(J3598))&gt;0,"OK","Missing"))</f>
        <v/>
      </c>
      <c r="F3598" s="146" t="str">
        <f t="shared" si="343"/>
        <v/>
      </c>
      <c r="G3598" s="146" t="str">
        <f t="shared" si="344"/>
        <v/>
      </c>
      <c r="H3598" s="150" t="str">
        <f t="shared" si="339"/>
        <v/>
      </c>
      <c r="I3598" s="432"/>
      <c r="S3598" s="146" t="str">
        <f t="shared" si="340"/>
        <v/>
      </c>
    </row>
    <row r="3599" spans="1:19" x14ac:dyDescent="0.45">
      <c r="A3599" s="144" t="str">
        <f t="shared" si="341"/>
        <v/>
      </c>
      <c r="B3599" s="143" t="str">
        <f t="shared" si="342"/>
        <v/>
      </c>
      <c r="C3599" s="143" t="str">
        <f>IF(A3599="","",IF(COUNTIF($B$2:B3598,B3599)&gt;0,"⚠ DUPLICATE","OK"))</f>
        <v/>
      </c>
      <c r="D3599" s="146" t="str">
        <f>IF($A3599="","",IF(ISNA(_xlfn.XLOOKUP(TRIM($A3599),MASTER_Workers!$B$2:$B$474,MASTER_Workers!$B$2:$B$474)),"Master Missing","OK"))</f>
        <v/>
      </c>
      <c r="E3599" s="146" t="str">
        <f>IF(A3599="","",IF(COUNTIF(Month_Engine!B:B,TRIM(J3599))&gt;0,"OK","Missing"))</f>
        <v/>
      </c>
      <c r="F3599" s="146" t="str">
        <f t="shared" si="343"/>
        <v/>
      </c>
      <c r="G3599" s="146" t="str">
        <f t="shared" si="344"/>
        <v/>
      </c>
      <c r="H3599" s="150" t="str">
        <f t="shared" si="339"/>
        <v/>
      </c>
      <c r="I3599" s="432"/>
      <c r="S3599" s="146" t="str">
        <f t="shared" si="340"/>
        <v/>
      </c>
    </row>
    <row r="3600" spans="1:19" x14ac:dyDescent="0.45">
      <c r="A3600" s="144" t="str">
        <f t="shared" si="341"/>
        <v/>
      </c>
      <c r="B3600" s="143" t="str">
        <f t="shared" si="342"/>
        <v/>
      </c>
      <c r="C3600" s="143" t="str">
        <f>IF(A3600="","",IF(COUNTIF($B$2:B3599,B3600)&gt;0,"⚠ DUPLICATE","OK"))</f>
        <v/>
      </c>
      <c r="D3600" s="146" t="str">
        <f>IF($A3600="","",IF(ISNA(_xlfn.XLOOKUP(TRIM($A3600),MASTER_Workers!$B$2:$B$474,MASTER_Workers!$B$2:$B$474)),"Master Missing","OK"))</f>
        <v/>
      </c>
      <c r="E3600" s="146" t="str">
        <f>IF(A3600="","",IF(COUNTIF(Month_Engine!B:B,TRIM(J3600))&gt;0,"OK","Missing"))</f>
        <v/>
      </c>
      <c r="F3600" s="146" t="str">
        <f t="shared" si="343"/>
        <v/>
      </c>
      <c r="G3600" s="146" t="str">
        <f t="shared" si="344"/>
        <v/>
      </c>
      <c r="H3600" s="150" t="str">
        <f t="shared" si="339"/>
        <v/>
      </c>
      <c r="I3600" s="432"/>
      <c r="S3600" s="146" t="str">
        <f t="shared" si="340"/>
        <v/>
      </c>
    </row>
    <row r="3601" spans="1:19" x14ac:dyDescent="0.45">
      <c r="A3601" s="144" t="str">
        <f t="shared" si="341"/>
        <v/>
      </c>
      <c r="B3601" s="143" t="str">
        <f t="shared" si="342"/>
        <v/>
      </c>
      <c r="C3601" s="143" t="str">
        <f>IF(A3601="","",IF(COUNTIF($B$2:B3600,B3601)&gt;0,"⚠ DUPLICATE","OK"))</f>
        <v/>
      </c>
      <c r="D3601" s="146" t="str">
        <f>IF($A3601="","",IF(ISNA(_xlfn.XLOOKUP(TRIM($A3601),MASTER_Workers!$B$2:$B$474,MASTER_Workers!$B$2:$B$474)),"Master Missing","OK"))</f>
        <v/>
      </c>
      <c r="E3601" s="146" t="str">
        <f>IF(A3601="","",IF(COUNTIF(Month_Engine!B:B,TRIM(J3601))&gt;0,"OK","Missing"))</f>
        <v/>
      </c>
      <c r="F3601" s="146" t="str">
        <f t="shared" si="343"/>
        <v/>
      </c>
      <c r="G3601" s="146" t="str">
        <f t="shared" si="344"/>
        <v/>
      </c>
      <c r="H3601" s="150" t="str">
        <f t="shared" si="339"/>
        <v/>
      </c>
      <c r="I3601" s="432"/>
      <c r="S3601" s="146" t="str">
        <f t="shared" si="340"/>
        <v/>
      </c>
    </row>
    <row r="3602" spans="1:19" x14ac:dyDescent="0.45">
      <c r="A3602" s="144" t="str">
        <f t="shared" si="341"/>
        <v/>
      </c>
      <c r="B3602" s="143" t="str">
        <f t="shared" si="342"/>
        <v/>
      </c>
      <c r="C3602" s="143" t="str">
        <f>IF(A3602="","",IF(COUNTIF($B$2:B3601,B3602)&gt;0,"⚠ DUPLICATE","OK"))</f>
        <v/>
      </c>
      <c r="D3602" s="146" t="str">
        <f>IF($A3602="","",IF(ISNA(_xlfn.XLOOKUP(TRIM($A3602),MASTER_Workers!$B$2:$B$474,MASTER_Workers!$B$2:$B$474)),"Master Missing","OK"))</f>
        <v/>
      </c>
      <c r="E3602" s="146" t="str">
        <f>IF(A3602="","",IF(COUNTIF(Month_Engine!B:B,TRIM(J3602))&gt;0,"OK","Missing"))</f>
        <v/>
      </c>
      <c r="F3602" s="146" t="str">
        <f t="shared" si="343"/>
        <v/>
      </c>
      <c r="G3602" s="146" t="str">
        <f t="shared" si="344"/>
        <v/>
      </c>
      <c r="H3602" s="150" t="str">
        <f t="shared" si="339"/>
        <v/>
      </c>
      <c r="I3602" s="432"/>
      <c r="S3602" s="146" t="str">
        <f t="shared" si="340"/>
        <v/>
      </c>
    </row>
    <row r="3603" spans="1:19" x14ac:dyDescent="0.45">
      <c r="A3603" s="144" t="str">
        <f t="shared" si="341"/>
        <v/>
      </c>
      <c r="B3603" s="143" t="str">
        <f t="shared" si="342"/>
        <v/>
      </c>
      <c r="C3603" s="143" t="str">
        <f>IF(A3603="","",IF(COUNTIF($B$2:B3602,B3603)&gt;0,"⚠ DUPLICATE","OK"))</f>
        <v/>
      </c>
      <c r="D3603" s="146" t="str">
        <f>IF($A3603="","",IF(ISNA(_xlfn.XLOOKUP(TRIM($A3603),MASTER_Workers!$B$2:$B$474,MASTER_Workers!$B$2:$B$474)),"Master Missing","OK"))</f>
        <v/>
      </c>
      <c r="E3603" s="146" t="str">
        <f>IF(A3603="","",IF(COUNTIF(Month_Engine!B:B,TRIM(J3603))&gt;0,"OK","Missing"))</f>
        <v/>
      </c>
      <c r="F3603" s="146" t="str">
        <f t="shared" si="343"/>
        <v/>
      </c>
      <c r="G3603" s="146" t="str">
        <f t="shared" si="344"/>
        <v/>
      </c>
      <c r="H3603" s="150" t="str">
        <f t="shared" si="339"/>
        <v/>
      </c>
      <c r="I3603" s="432"/>
      <c r="S3603" s="146" t="str">
        <f t="shared" si="340"/>
        <v/>
      </c>
    </row>
    <row r="3604" spans="1:19" x14ac:dyDescent="0.45">
      <c r="A3604" s="144" t="str">
        <f t="shared" si="341"/>
        <v/>
      </c>
      <c r="B3604" s="143" t="str">
        <f t="shared" si="342"/>
        <v/>
      </c>
      <c r="C3604" s="143" t="str">
        <f>IF(A3604="","",IF(COUNTIF($B$2:B3603,B3604)&gt;0,"⚠ DUPLICATE","OK"))</f>
        <v/>
      </c>
      <c r="D3604" s="146" t="str">
        <f>IF($A3604="","",IF(ISNA(_xlfn.XLOOKUP(TRIM($A3604),MASTER_Workers!$B$2:$B$474,MASTER_Workers!$B$2:$B$474)),"Master Missing","OK"))</f>
        <v/>
      </c>
      <c r="E3604" s="146" t="str">
        <f>IF(A3604="","",IF(COUNTIF(Month_Engine!B:B,TRIM(J3604))&gt;0,"OK","Missing"))</f>
        <v/>
      </c>
      <c r="F3604" s="146" t="str">
        <f t="shared" si="343"/>
        <v/>
      </c>
      <c r="G3604" s="146" t="str">
        <f t="shared" si="344"/>
        <v/>
      </c>
      <c r="H3604" s="150" t="str">
        <f t="shared" si="339"/>
        <v/>
      </c>
      <c r="I3604" s="432"/>
      <c r="S3604" s="146" t="str">
        <f t="shared" si="340"/>
        <v/>
      </c>
    </row>
    <row r="3605" spans="1:19" x14ac:dyDescent="0.45">
      <c r="A3605" s="144" t="str">
        <f t="shared" si="341"/>
        <v/>
      </c>
      <c r="B3605" s="143" t="str">
        <f t="shared" si="342"/>
        <v/>
      </c>
      <c r="C3605" s="143" t="str">
        <f>IF(A3605="","",IF(COUNTIF($B$2:B3604,B3605)&gt;0,"⚠ DUPLICATE","OK"))</f>
        <v/>
      </c>
      <c r="D3605" s="146" t="str">
        <f>IF($A3605="","",IF(ISNA(_xlfn.XLOOKUP(TRIM($A3605),MASTER_Workers!$B$2:$B$474,MASTER_Workers!$B$2:$B$474)),"Master Missing","OK"))</f>
        <v/>
      </c>
      <c r="E3605" s="146" t="str">
        <f>IF(A3605="","",IF(COUNTIF(Month_Engine!B:B,TRIM(J3605))&gt;0,"OK","Missing"))</f>
        <v/>
      </c>
      <c r="F3605" s="146" t="str">
        <f t="shared" si="343"/>
        <v/>
      </c>
      <c r="G3605" s="146" t="str">
        <f t="shared" si="344"/>
        <v/>
      </c>
      <c r="H3605" s="150" t="str">
        <f t="shared" si="339"/>
        <v/>
      </c>
      <c r="I3605" s="432"/>
      <c r="S3605" s="146" t="str">
        <f t="shared" si="340"/>
        <v/>
      </c>
    </row>
    <row r="3606" spans="1:19" x14ac:dyDescent="0.45">
      <c r="A3606" s="144" t="str">
        <f t="shared" si="341"/>
        <v/>
      </c>
      <c r="B3606" s="143" t="str">
        <f t="shared" si="342"/>
        <v/>
      </c>
      <c r="C3606" s="143" t="str">
        <f>IF(A3606="","",IF(COUNTIF($B$2:B3605,B3606)&gt;0,"⚠ DUPLICATE","OK"))</f>
        <v/>
      </c>
      <c r="D3606" s="146" t="str">
        <f>IF($A3606="","",IF(ISNA(_xlfn.XLOOKUP(TRIM($A3606),MASTER_Workers!$B$2:$B$474,MASTER_Workers!$B$2:$B$474)),"Master Missing","OK"))</f>
        <v/>
      </c>
      <c r="E3606" s="146" t="str">
        <f>IF(A3606="","",IF(COUNTIF(Month_Engine!B:B,TRIM(J3606))&gt;0,"OK","Missing"))</f>
        <v/>
      </c>
      <c r="F3606" s="146" t="str">
        <f t="shared" si="343"/>
        <v/>
      </c>
      <c r="G3606" s="146" t="str">
        <f t="shared" si="344"/>
        <v/>
      </c>
      <c r="H3606" s="150" t="str">
        <f t="shared" si="339"/>
        <v/>
      </c>
      <c r="I3606" s="432"/>
      <c r="S3606" s="146" t="str">
        <f t="shared" si="340"/>
        <v/>
      </c>
    </row>
    <row r="3607" spans="1:19" x14ac:dyDescent="0.45">
      <c r="A3607" s="144" t="str">
        <f t="shared" si="341"/>
        <v/>
      </c>
      <c r="B3607" s="143" t="str">
        <f t="shared" si="342"/>
        <v/>
      </c>
      <c r="C3607" s="143" t="str">
        <f>IF(A3607="","",IF(COUNTIF($B$2:B3606,B3607)&gt;0,"⚠ DUPLICATE","OK"))</f>
        <v/>
      </c>
      <c r="D3607" s="146" t="str">
        <f>IF($A3607="","",IF(ISNA(_xlfn.XLOOKUP(TRIM($A3607),MASTER_Workers!$B$2:$B$474,MASTER_Workers!$B$2:$B$474)),"Master Missing","OK"))</f>
        <v/>
      </c>
      <c r="E3607" s="146" t="str">
        <f>IF(A3607="","",IF(COUNTIF(Month_Engine!B:B,TRIM(J3607))&gt;0,"OK","Missing"))</f>
        <v/>
      </c>
      <c r="F3607" s="146" t="str">
        <f t="shared" si="343"/>
        <v/>
      </c>
      <c r="G3607" s="146" t="str">
        <f t="shared" si="344"/>
        <v/>
      </c>
      <c r="H3607" s="150" t="str">
        <f t="shared" si="339"/>
        <v/>
      </c>
      <c r="I3607" s="432"/>
      <c r="S3607" s="146" t="str">
        <f t="shared" si="340"/>
        <v/>
      </c>
    </row>
    <row r="3608" spans="1:19" x14ac:dyDescent="0.45">
      <c r="A3608" s="144" t="str">
        <f t="shared" si="341"/>
        <v/>
      </c>
      <c r="B3608" s="143" t="str">
        <f t="shared" si="342"/>
        <v/>
      </c>
      <c r="C3608" s="143" t="str">
        <f>IF(A3608="","",IF(COUNTIF($B$2:B3607,B3608)&gt;0,"⚠ DUPLICATE","OK"))</f>
        <v/>
      </c>
      <c r="D3608" s="146" t="str">
        <f>IF($A3608="","",IF(ISNA(_xlfn.XLOOKUP(TRIM($A3608),MASTER_Workers!$B$2:$B$474,MASTER_Workers!$B$2:$B$474)),"Master Missing","OK"))</f>
        <v/>
      </c>
      <c r="E3608" s="146" t="str">
        <f>IF(A3608="","",IF(COUNTIF(Month_Engine!B:B,TRIM(J3608))&gt;0,"OK","Missing"))</f>
        <v/>
      </c>
      <c r="F3608" s="146" t="str">
        <f t="shared" si="343"/>
        <v/>
      </c>
      <c r="G3608" s="146" t="str">
        <f t="shared" si="344"/>
        <v/>
      </c>
      <c r="H3608" s="150" t="str">
        <f t="shared" si="339"/>
        <v/>
      </c>
      <c r="I3608" s="432"/>
      <c r="S3608" s="146" t="str">
        <f t="shared" si="340"/>
        <v/>
      </c>
    </row>
    <row r="3609" spans="1:19" x14ac:dyDescent="0.45">
      <c r="A3609" s="144" t="str">
        <f t="shared" si="341"/>
        <v/>
      </c>
      <c r="B3609" s="143" t="str">
        <f t="shared" si="342"/>
        <v/>
      </c>
      <c r="C3609" s="143" t="str">
        <f>IF(A3609="","",IF(COUNTIF($B$2:B3608,B3609)&gt;0,"⚠ DUPLICATE","OK"))</f>
        <v/>
      </c>
      <c r="D3609" s="146" t="str">
        <f>IF($A3609="","",IF(ISNA(_xlfn.XLOOKUP(TRIM($A3609),MASTER_Workers!$B$2:$B$474,MASTER_Workers!$B$2:$B$474)),"Master Missing","OK"))</f>
        <v/>
      </c>
      <c r="E3609" s="146" t="str">
        <f>IF(A3609="","",IF(COUNTIF(Month_Engine!B:B,TRIM(J3609))&gt;0,"OK","Missing"))</f>
        <v/>
      </c>
      <c r="F3609" s="146" t="str">
        <f t="shared" si="343"/>
        <v/>
      </c>
      <c r="G3609" s="146" t="str">
        <f t="shared" si="344"/>
        <v/>
      </c>
      <c r="H3609" s="150" t="str">
        <f t="shared" si="339"/>
        <v/>
      </c>
      <c r="I3609" s="432"/>
      <c r="S3609" s="146" t="str">
        <f t="shared" si="340"/>
        <v/>
      </c>
    </row>
    <row r="3610" spans="1:19" x14ac:dyDescent="0.45">
      <c r="A3610" s="144" t="str">
        <f t="shared" si="341"/>
        <v/>
      </c>
      <c r="B3610" s="143" t="str">
        <f t="shared" si="342"/>
        <v/>
      </c>
      <c r="C3610" s="143" t="str">
        <f>IF(A3610="","",IF(COUNTIF($B$2:B3609,B3610)&gt;0,"⚠ DUPLICATE","OK"))</f>
        <v/>
      </c>
      <c r="D3610" s="146" t="str">
        <f>IF($A3610="","",IF(ISNA(_xlfn.XLOOKUP(TRIM($A3610),MASTER_Workers!$B$2:$B$474,MASTER_Workers!$B$2:$B$474)),"Master Missing","OK"))</f>
        <v/>
      </c>
      <c r="E3610" s="146" t="str">
        <f>IF(A3610="","",IF(COUNTIF(Month_Engine!B:B,TRIM(J3610))&gt;0,"OK","Missing"))</f>
        <v/>
      </c>
      <c r="F3610" s="146" t="str">
        <f t="shared" si="343"/>
        <v/>
      </c>
      <c r="G3610" s="146" t="str">
        <f t="shared" si="344"/>
        <v/>
      </c>
      <c r="H3610" s="150" t="str">
        <f t="shared" si="339"/>
        <v/>
      </c>
      <c r="I3610" s="432"/>
      <c r="S3610" s="146" t="str">
        <f t="shared" si="340"/>
        <v/>
      </c>
    </row>
    <row r="3611" spans="1:19" x14ac:dyDescent="0.45">
      <c r="A3611" s="144" t="str">
        <f t="shared" si="341"/>
        <v/>
      </c>
      <c r="B3611" s="143" t="str">
        <f t="shared" si="342"/>
        <v/>
      </c>
      <c r="C3611" s="143" t="str">
        <f>IF(A3611="","",IF(COUNTIF($B$2:B3610,B3611)&gt;0,"⚠ DUPLICATE","OK"))</f>
        <v/>
      </c>
      <c r="D3611" s="146" t="str">
        <f>IF($A3611="","",IF(ISNA(_xlfn.XLOOKUP(TRIM($A3611),MASTER_Workers!$B$2:$B$474,MASTER_Workers!$B$2:$B$474)),"Master Missing","OK"))</f>
        <v/>
      </c>
      <c r="E3611" s="146" t="str">
        <f>IF(A3611="","",IF(COUNTIF(Month_Engine!B:B,TRIM(J3611))&gt;0,"OK","Missing"))</f>
        <v/>
      </c>
      <c r="F3611" s="146" t="str">
        <f t="shared" si="343"/>
        <v/>
      </c>
      <c r="G3611" s="146" t="str">
        <f t="shared" si="344"/>
        <v/>
      </c>
      <c r="H3611" s="150" t="str">
        <f t="shared" si="339"/>
        <v/>
      </c>
      <c r="I3611" s="432"/>
      <c r="S3611" s="146" t="str">
        <f t="shared" si="340"/>
        <v/>
      </c>
    </row>
    <row r="3612" spans="1:19" x14ac:dyDescent="0.45">
      <c r="A3612" s="144" t="str">
        <f t="shared" si="341"/>
        <v/>
      </c>
      <c r="B3612" s="143" t="str">
        <f t="shared" si="342"/>
        <v/>
      </c>
      <c r="C3612" s="143" t="str">
        <f>IF(A3612="","",IF(COUNTIF($B$2:B3611,B3612)&gt;0,"⚠ DUPLICATE","OK"))</f>
        <v/>
      </c>
      <c r="D3612" s="146" t="str">
        <f>IF($A3612="","",IF(ISNA(_xlfn.XLOOKUP(TRIM($A3612),MASTER_Workers!$B$2:$B$474,MASTER_Workers!$B$2:$B$474)),"Master Missing","OK"))</f>
        <v/>
      </c>
      <c r="E3612" s="146" t="str">
        <f>IF(A3612="","",IF(COUNTIF(Month_Engine!B:B,TRIM(J3612))&gt;0,"OK","Missing"))</f>
        <v/>
      </c>
      <c r="F3612" s="146" t="str">
        <f t="shared" si="343"/>
        <v/>
      </c>
      <c r="G3612" s="146" t="str">
        <f t="shared" si="344"/>
        <v/>
      </c>
      <c r="H3612" s="150" t="str">
        <f t="shared" si="339"/>
        <v/>
      </c>
      <c r="I3612" s="432"/>
      <c r="S3612" s="146" t="str">
        <f t="shared" si="340"/>
        <v/>
      </c>
    </row>
    <row r="3613" spans="1:19" x14ac:dyDescent="0.45">
      <c r="A3613" s="144" t="str">
        <f t="shared" si="341"/>
        <v/>
      </c>
      <c r="B3613" s="143" t="str">
        <f t="shared" si="342"/>
        <v/>
      </c>
      <c r="C3613" s="143" t="str">
        <f>IF(A3613="","",IF(COUNTIF($B$2:B3612,B3613)&gt;0,"⚠ DUPLICATE","OK"))</f>
        <v/>
      </c>
      <c r="D3613" s="146" t="str">
        <f>IF($A3613="","",IF(ISNA(_xlfn.XLOOKUP(TRIM($A3613),MASTER_Workers!$B$2:$B$474,MASTER_Workers!$B$2:$B$474)),"Master Missing","OK"))</f>
        <v/>
      </c>
      <c r="E3613" s="146" t="str">
        <f>IF(A3613="","",IF(COUNTIF(Month_Engine!B:B,TRIM(J3613))&gt;0,"OK","Missing"))</f>
        <v/>
      </c>
      <c r="F3613" s="146" t="str">
        <f t="shared" si="343"/>
        <v/>
      </c>
      <c r="G3613" s="146" t="str">
        <f t="shared" si="344"/>
        <v/>
      </c>
      <c r="H3613" s="150" t="str">
        <f t="shared" si="339"/>
        <v/>
      </c>
      <c r="I3613" s="432"/>
      <c r="S3613" s="146" t="str">
        <f t="shared" si="340"/>
        <v/>
      </c>
    </row>
    <row r="3614" spans="1:19" x14ac:dyDescent="0.45">
      <c r="A3614" s="144" t="str">
        <f t="shared" si="341"/>
        <v/>
      </c>
      <c r="B3614" s="143" t="str">
        <f t="shared" si="342"/>
        <v/>
      </c>
      <c r="C3614" s="143" t="str">
        <f>IF(A3614="","",IF(COUNTIF($B$2:B3613,B3614)&gt;0,"⚠ DUPLICATE","OK"))</f>
        <v/>
      </c>
      <c r="D3614" s="146" t="str">
        <f>IF($A3614="","",IF(ISNA(_xlfn.XLOOKUP(TRIM($A3614),MASTER_Workers!$B$2:$B$474,MASTER_Workers!$B$2:$B$474)),"Master Missing","OK"))</f>
        <v/>
      </c>
      <c r="E3614" s="146" t="str">
        <f>IF(A3614="","",IF(COUNTIF(Month_Engine!B:B,TRIM(J3614))&gt;0,"OK","Missing"))</f>
        <v/>
      </c>
      <c r="F3614" s="146" t="str">
        <f t="shared" si="343"/>
        <v/>
      </c>
      <c r="G3614" s="146" t="str">
        <f t="shared" si="344"/>
        <v/>
      </c>
      <c r="H3614" s="150" t="str">
        <f t="shared" si="339"/>
        <v/>
      </c>
      <c r="I3614" s="432"/>
      <c r="S3614" s="146" t="str">
        <f t="shared" si="340"/>
        <v/>
      </c>
    </row>
    <row r="3615" spans="1:19" x14ac:dyDescent="0.45">
      <c r="A3615" s="144" t="str">
        <f t="shared" si="341"/>
        <v/>
      </c>
      <c r="B3615" s="143" t="str">
        <f t="shared" si="342"/>
        <v/>
      </c>
      <c r="C3615" s="143" t="str">
        <f>IF(A3615="","",IF(COUNTIF($B$2:B3614,B3615)&gt;0,"⚠ DUPLICATE","OK"))</f>
        <v/>
      </c>
      <c r="D3615" s="146" t="str">
        <f>IF($A3615="","",IF(ISNA(_xlfn.XLOOKUP(TRIM($A3615),MASTER_Workers!$B$2:$B$474,MASTER_Workers!$B$2:$B$474)),"Master Missing","OK"))</f>
        <v/>
      </c>
      <c r="E3615" s="146" t="str">
        <f>IF(A3615="","",IF(COUNTIF(Month_Engine!B:B,TRIM(J3615))&gt;0,"OK","Missing"))</f>
        <v/>
      </c>
      <c r="F3615" s="146" t="str">
        <f t="shared" si="343"/>
        <v/>
      </c>
      <c r="G3615" s="146" t="str">
        <f t="shared" si="344"/>
        <v/>
      </c>
      <c r="H3615" s="150" t="str">
        <f t="shared" si="339"/>
        <v/>
      </c>
      <c r="I3615" s="432"/>
      <c r="S3615" s="146" t="str">
        <f t="shared" si="340"/>
        <v/>
      </c>
    </row>
    <row r="3616" spans="1:19" x14ac:dyDescent="0.45">
      <c r="A3616" s="144" t="str">
        <f t="shared" si="341"/>
        <v/>
      </c>
      <c r="B3616" s="143" t="str">
        <f t="shared" si="342"/>
        <v/>
      </c>
      <c r="C3616" s="143" t="str">
        <f>IF(A3616="","",IF(COUNTIF($B$2:B3615,B3616)&gt;0,"⚠ DUPLICATE","OK"))</f>
        <v/>
      </c>
      <c r="D3616" s="146" t="str">
        <f>IF($A3616="","",IF(ISNA(_xlfn.XLOOKUP(TRIM($A3616),MASTER_Workers!$B$2:$B$474,MASTER_Workers!$B$2:$B$474)),"Master Missing","OK"))</f>
        <v/>
      </c>
      <c r="E3616" s="146" t="str">
        <f>IF(A3616="","",IF(COUNTIF(Month_Engine!B:B,TRIM(J3616))&gt;0,"OK","Missing"))</f>
        <v/>
      </c>
      <c r="F3616" s="146" t="str">
        <f t="shared" si="343"/>
        <v/>
      </c>
      <c r="G3616" s="146" t="str">
        <f t="shared" si="344"/>
        <v/>
      </c>
      <c r="H3616" s="150" t="str">
        <f t="shared" si="339"/>
        <v/>
      </c>
      <c r="I3616" s="432"/>
      <c r="S3616" s="146" t="str">
        <f t="shared" si="340"/>
        <v/>
      </c>
    </row>
    <row r="3617" spans="1:19" x14ac:dyDescent="0.45">
      <c r="A3617" s="144" t="str">
        <f t="shared" si="341"/>
        <v/>
      </c>
      <c r="B3617" s="143" t="str">
        <f t="shared" si="342"/>
        <v/>
      </c>
      <c r="C3617" s="143" t="str">
        <f>IF(A3617="","",IF(COUNTIF($B$2:B3616,B3617)&gt;0,"⚠ DUPLICATE","OK"))</f>
        <v/>
      </c>
      <c r="D3617" s="146" t="str">
        <f>IF($A3617="","",IF(ISNA(_xlfn.XLOOKUP(TRIM($A3617),MASTER_Workers!$B$2:$B$474,MASTER_Workers!$B$2:$B$474)),"Master Missing","OK"))</f>
        <v/>
      </c>
      <c r="E3617" s="146" t="str">
        <f>IF(A3617="","",IF(COUNTIF(Month_Engine!B:B,TRIM(J3617))&gt;0,"OK","Missing"))</f>
        <v/>
      </c>
      <c r="F3617" s="146" t="str">
        <f t="shared" si="343"/>
        <v/>
      </c>
      <c r="G3617" s="146" t="str">
        <f t="shared" si="344"/>
        <v/>
      </c>
      <c r="H3617" s="150" t="str">
        <f t="shared" si="339"/>
        <v/>
      </c>
      <c r="I3617" s="432"/>
      <c r="S3617" s="146" t="str">
        <f t="shared" si="340"/>
        <v/>
      </c>
    </row>
    <row r="3618" spans="1:19" x14ac:dyDescent="0.45">
      <c r="A3618" s="144" t="str">
        <f t="shared" si="341"/>
        <v/>
      </c>
      <c r="B3618" s="143" t="str">
        <f t="shared" si="342"/>
        <v/>
      </c>
      <c r="C3618" s="143" t="str">
        <f>IF(A3618="","",IF(COUNTIF($B$2:B3617,B3618)&gt;0,"⚠ DUPLICATE","OK"))</f>
        <v/>
      </c>
      <c r="D3618" s="146" t="str">
        <f>IF($A3618="","",IF(ISNA(_xlfn.XLOOKUP(TRIM($A3618),MASTER_Workers!$B$2:$B$474,MASTER_Workers!$B$2:$B$474)),"Master Missing","OK"))</f>
        <v/>
      </c>
      <c r="E3618" s="146" t="str">
        <f>IF(A3618="","",IF(COUNTIF(Month_Engine!B:B,TRIM(J3618))&gt;0,"OK","Missing"))</f>
        <v/>
      </c>
      <c r="F3618" s="146" t="str">
        <f t="shared" si="343"/>
        <v/>
      </c>
      <c r="G3618" s="146" t="str">
        <f t="shared" si="344"/>
        <v/>
      </c>
      <c r="H3618" s="150" t="str">
        <f t="shared" si="339"/>
        <v/>
      </c>
      <c r="I3618" s="432"/>
      <c r="S3618" s="146" t="str">
        <f t="shared" si="340"/>
        <v/>
      </c>
    </row>
    <row r="3619" spans="1:19" x14ac:dyDescent="0.45">
      <c r="A3619" s="144" t="str">
        <f t="shared" si="341"/>
        <v/>
      </c>
      <c r="B3619" s="143" t="str">
        <f t="shared" si="342"/>
        <v/>
      </c>
      <c r="C3619" s="143" t="str">
        <f>IF(A3619="","",IF(COUNTIF($B$2:B3618,B3619)&gt;0,"⚠ DUPLICATE","OK"))</f>
        <v/>
      </c>
      <c r="D3619" s="146" t="str">
        <f>IF($A3619="","",IF(ISNA(_xlfn.XLOOKUP(TRIM($A3619),MASTER_Workers!$B$2:$B$474,MASTER_Workers!$B$2:$B$474)),"Master Missing","OK"))</f>
        <v/>
      </c>
      <c r="E3619" s="146" t="str">
        <f>IF(A3619="","",IF(COUNTIF(Month_Engine!B:B,TRIM(J3619))&gt;0,"OK","Missing"))</f>
        <v/>
      </c>
      <c r="F3619" s="146" t="str">
        <f t="shared" si="343"/>
        <v/>
      </c>
      <c r="G3619" s="146" t="str">
        <f t="shared" si="344"/>
        <v/>
      </c>
      <c r="H3619" s="150" t="str">
        <f t="shared" si="339"/>
        <v/>
      </c>
      <c r="I3619" s="432"/>
      <c r="S3619" s="146" t="str">
        <f t="shared" si="340"/>
        <v/>
      </c>
    </row>
    <row r="3620" spans="1:19" x14ac:dyDescent="0.45">
      <c r="A3620" s="144" t="str">
        <f t="shared" si="341"/>
        <v/>
      </c>
      <c r="B3620" s="143" t="str">
        <f t="shared" si="342"/>
        <v/>
      </c>
      <c r="C3620" s="143" t="str">
        <f>IF(A3620="","",IF(COUNTIF($B$2:B3619,B3620)&gt;0,"⚠ DUPLICATE","OK"))</f>
        <v/>
      </c>
      <c r="D3620" s="146" t="str">
        <f>IF($A3620="","",IF(ISNA(_xlfn.XLOOKUP(TRIM($A3620),MASTER_Workers!$B$2:$B$474,MASTER_Workers!$B$2:$B$474)),"Master Missing","OK"))</f>
        <v/>
      </c>
      <c r="E3620" s="146" t="str">
        <f>IF(A3620="","",IF(COUNTIF(Month_Engine!B:B,TRIM(J3620))&gt;0,"OK","Missing"))</f>
        <v/>
      </c>
      <c r="F3620" s="146" t="str">
        <f t="shared" si="343"/>
        <v/>
      </c>
      <c r="G3620" s="146" t="str">
        <f t="shared" si="344"/>
        <v/>
      </c>
      <c r="H3620" s="150" t="str">
        <f t="shared" si="339"/>
        <v/>
      </c>
      <c r="I3620" s="432"/>
      <c r="S3620" s="146" t="str">
        <f t="shared" si="340"/>
        <v/>
      </c>
    </row>
    <row r="3621" spans="1:19" x14ac:dyDescent="0.45">
      <c r="A3621" s="144" t="str">
        <f t="shared" si="341"/>
        <v/>
      </c>
      <c r="B3621" s="143" t="str">
        <f t="shared" si="342"/>
        <v/>
      </c>
      <c r="C3621" s="143" t="str">
        <f>IF(A3621="","",IF(COUNTIF($B$2:B3620,B3621)&gt;0,"⚠ DUPLICATE","OK"))</f>
        <v/>
      </c>
      <c r="D3621" s="146" t="str">
        <f>IF($A3621="","",IF(ISNA(_xlfn.XLOOKUP(TRIM($A3621),MASTER_Workers!$B$2:$B$474,MASTER_Workers!$B$2:$B$474)),"Master Missing","OK"))</f>
        <v/>
      </c>
      <c r="E3621" s="146" t="str">
        <f>IF(A3621="","",IF(COUNTIF(Month_Engine!B:B,TRIM(J3621))&gt;0,"OK","Missing"))</f>
        <v/>
      </c>
      <c r="F3621" s="146" t="str">
        <f t="shared" si="343"/>
        <v/>
      </c>
      <c r="G3621" s="146" t="str">
        <f t="shared" si="344"/>
        <v/>
      </c>
      <c r="H3621" s="150" t="str">
        <f t="shared" si="339"/>
        <v/>
      </c>
      <c r="I3621" s="432"/>
      <c r="S3621" s="146" t="str">
        <f t="shared" si="340"/>
        <v/>
      </c>
    </row>
    <row r="3622" spans="1:19" x14ac:dyDescent="0.45">
      <c r="A3622" s="144" t="str">
        <f t="shared" si="341"/>
        <v/>
      </c>
      <c r="B3622" s="143" t="str">
        <f t="shared" si="342"/>
        <v/>
      </c>
      <c r="C3622" s="143" t="str">
        <f>IF(A3622="","",IF(COUNTIF($B$2:B3621,B3622)&gt;0,"⚠ DUPLICATE","OK"))</f>
        <v/>
      </c>
      <c r="D3622" s="146" t="str">
        <f>IF($A3622="","",IF(ISNA(_xlfn.XLOOKUP(TRIM($A3622),MASTER_Workers!$B$2:$B$474,MASTER_Workers!$B$2:$B$474)),"Master Missing","OK"))</f>
        <v/>
      </c>
      <c r="E3622" s="146" t="str">
        <f>IF(A3622="","",IF(COUNTIF(Month_Engine!B:B,TRIM(J3622))&gt;0,"OK","Missing"))</f>
        <v/>
      </c>
      <c r="F3622" s="146" t="str">
        <f t="shared" si="343"/>
        <v/>
      </c>
      <c r="G3622" s="146" t="str">
        <f t="shared" si="344"/>
        <v/>
      </c>
      <c r="H3622" s="150" t="str">
        <f t="shared" si="339"/>
        <v/>
      </c>
      <c r="I3622" s="432"/>
      <c r="S3622" s="146" t="str">
        <f t="shared" si="340"/>
        <v/>
      </c>
    </row>
    <row r="3623" spans="1:19" x14ac:dyDescent="0.45">
      <c r="A3623" s="144" t="str">
        <f t="shared" si="341"/>
        <v/>
      </c>
      <c r="B3623" s="143" t="str">
        <f t="shared" si="342"/>
        <v/>
      </c>
      <c r="C3623" s="143" t="str">
        <f>IF(A3623="","",IF(COUNTIF($B$2:B3622,B3623)&gt;0,"⚠ DUPLICATE","OK"))</f>
        <v/>
      </c>
      <c r="D3623" s="146" t="str">
        <f>IF($A3623="","",IF(ISNA(_xlfn.XLOOKUP(TRIM($A3623),MASTER_Workers!$B$2:$B$474,MASTER_Workers!$B$2:$B$474)),"Master Missing","OK"))</f>
        <v/>
      </c>
      <c r="E3623" s="146" t="str">
        <f>IF(A3623="","",IF(COUNTIF(Month_Engine!B:B,TRIM(J3623))&gt;0,"OK","Missing"))</f>
        <v/>
      </c>
      <c r="F3623" s="146" t="str">
        <f t="shared" si="343"/>
        <v/>
      </c>
      <c r="G3623" s="146" t="str">
        <f t="shared" si="344"/>
        <v/>
      </c>
      <c r="H3623" s="150" t="str">
        <f t="shared" si="339"/>
        <v/>
      </c>
      <c r="I3623" s="432"/>
      <c r="S3623" s="146" t="str">
        <f t="shared" si="340"/>
        <v/>
      </c>
    </row>
    <row r="3624" spans="1:19" x14ac:dyDescent="0.45">
      <c r="A3624" s="144" t="str">
        <f t="shared" si="341"/>
        <v/>
      </c>
      <c r="B3624" s="143" t="str">
        <f t="shared" si="342"/>
        <v/>
      </c>
      <c r="C3624" s="143" t="str">
        <f>IF(A3624="","",IF(COUNTIF($B$2:B3623,B3624)&gt;0,"⚠ DUPLICATE","OK"))</f>
        <v/>
      </c>
      <c r="D3624" s="146" t="str">
        <f>IF($A3624="","",IF(ISNA(_xlfn.XLOOKUP(TRIM($A3624),MASTER_Workers!$B$2:$B$474,MASTER_Workers!$B$2:$B$474)),"Master Missing","OK"))</f>
        <v/>
      </c>
      <c r="E3624" s="146" t="str">
        <f>IF(A3624="","",IF(COUNTIF(Month_Engine!B:B,TRIM(J3624))&gt;0,"OK","Missing"))</f>
        <v/>
      </c>
      <c r="F3624" s="146" t="str">
        <f t="shared" si="343"/>
        <v/>
      </c>
      <c r="G3624" s="146" t="str">
        <f t="shared" si="344"/>
        <v/>
      </c>
      <c r="H3624" s="150" t="str">
        <f t="shared" si="339"/>
        <v/>
      </c>
      <c r="I3624" s="432"/>
      <c r="S3624" s="146" t="str">
        <f t="shared" si="340"/>
        <v/>
      </c>
    </row>
    <row r="3625" spans="1:19" x14ac:dyDescent="0.45">
      <c r="A3625" s="144" t="str">
        <f t="shared" si="341"/>
        <v/>
      </c>
      <c r="B3625" s="143" t="str">
        <f t="shared" si="342"/>
        <v/>
      </c>
      <c r="C3625" s="143" t="str">
        <f>IF(A3625="","",IF(COUNTIF($B$2:B3624,B3625)&gt;0,"⚠ DUPLICATE","OK"))</f>
        <v/>
      </c>
      <c r="D3625" s="146" t="str">
        <f>IF($A3625="","",IF(ISNA(_xlfn.XLOOKUP(TRIM($A3625),MASTER_Workers!$B$2:$B$474,MASTER_Workers!$B$2:$B$474)),"Master Missing","OK"))</f>
        <v/>
      </c>
      <c r="E3625" s="146" t="str">
        <f>IF(A3625="","",IF(COUNTIF(Month_Engine!B:B,TRIM(J3625))&gt;0,"OK","Missing"))</f>
        <v/>
      </c>
      <c r="F3625" s="146" t="str">
        <f t="shared" si="343"/>
        <v/>
      </c>
      <c r="G3625" s="146" t="str">
        <f t="shared" si="344"/>
        <v/>
      </c>
      <c r="H3625" s="150" t="str">
        <f t="shared" si="339"/>
        <v/>
      </c>
      <c r="I3625" s="432"/>
      <c r="S3625" s="146" t="str">
        <f t="shared" si="340"/>
        <v/>
      </c>
    </row>
    <row r="3626" spans="1:19" x14ac:dyDescent="0.45">
      <c r="A3626" s="144" t="str">
        <f t="shared" si="341"/>
        <v/>
      </c>
      <c r="B3626" s="143" t="str">
        <f t="shared" si="342"/>
        <v/>
      </c>
      <c r="C3626" s="143" t="str">
        <f>IF(A3626="","",IF(COUNTIF($B$2:B3625,B3626)&gt;0,"⚠ DUPLICATE","OK"))</f>
        <v/>
      </c>
      <c r="D3626" s="146" t="str">
        <f>IF($A3626="","",IF(ISNA(_xlfn.XLOOKUP(TRIM($A3626),MASTER_Workers!$B$2:$B$474,MASTER_Workers!$B$2:$B$474)),"Master Missing","OK"))</f>
        <v/>
      </c>
      <c r="E3626" s="146" t="str">
        <f>IF(A3626="","",IF(COUNTIF(Month_Engine!B:B,TRIM(J3626))&gt;0,"OK","Missing"))</f>
        <v/>
      </c>
      <c r="F3626" s="146" t="str">
        <f t="shared" si="343"/>
        <v/>
      </c>
      <c r="G3626" s="146" t="str">
        <f t="shared" si="344"/>
        <v/>
      </c>
      <c r="H3626" s="150" t="str">
        <f t="shared" si="339"/>
        <v/>
      </c>
      <c r="I3626" s="432"/>
      <c r="S3626" s="146" t="str">
        <f t="shared" si="340"/>
        <v/>
      </c>
    </row>
    <row r="3627" spans="1:19" x14ac:dyDescent="0.45">
      <c r="A3627" s="144" t="str">
        <f t="shared" si="341"/>
        <v/>
      </c>
      <c r="B3627" s="143" t="str">
        <f t="shared" si="342"/>
        <v/>
      </c>
      <c r="C3627" s="143" t="str">
        <f>IF(A3627="","",IF(COUNTIF($B$2:B3626,B3627)&gt;0,"⚠ DUPLICATE","OK"))</f>
        <v/>
      </c>
      <c r="D3627" s="146" t="str">
        <f>IF($A3627="","",IF(ISNA(_xlfn.XLOOKUP(TRIM($A3627),MASTER_Workers!$B$2:$B$474,MASTER_Workers!$B$2:$B$474)),"Master Missing","OK"))</f>
        <v/>
      </c>
      <c r="E3627" s="146" t="str">
        <f>IF(A3627="","",IF(COUNTIF(Month_Engine!B:B,TRIM(J3627))&gt;0,"OK","Missing"))</f>
        <v/>
      </c>
      <c r="F3627" s="146" t="str">
        <f t="shared" si="343"/>
        <v/>
      </c>
      <c r="G3627" s="146" t="str">
        <f t="shared" si="344"/>
        <v/>
      </c>
      <c r="H3627" s="150" t="str">
        <f t="shared" si="339"/>
        <v/>
      </c>
      <c r="I3627" s="432"/>
      <c r="S3627" s="146" t="str">
        <f t="shared" si="340"/>
        <v/>
      </c>
    </row>
    <row r="3628" spans="1:19" x14ac:dyDescent="0.45">
      <c r="A3628" s="144" t="str">
        <f t="shared" si="341"/>
        <v/>
      </c>
      <c r="B3628" s="143" t="str">
        <f t="shared" si="342"/>
        <v/>
      </c>
      <c r="C3628" s="143" t="str">
        <f>IF(A3628="","",IF(COUNTIF($B$2:B3627,B3628)&gt;0,"⚠ DUPLICATE","OK"))</f>
        <v/>
      </c>
      <c r="D3628" s="146" t="str">
        <f>IF($A3628="","",IF(ISNA(_xlfn.XLOOKUP(TRIM($A3628),MASTER_Workers!$B$2:$B$474,MASTER_Workers!$B$2:$B$474)),"Master Missing","OK"))</f>
        <v/>
      </c>
      <c r="E3628" s="146" t="str">
        <f>IF(A3628="","",IF(COUNTIF(Month_Engine!B:B,TRIM(J3628))&gt;0,"OK","Missing"))</f>
        <v/>
      </c>
      <c r="F3628" s="146" t="str">
        <f t="shared" si="343"/>
        <v/>
      </c>
      <c r="G3628" s="146" t="str">
        <f t="shared" si="344"/>
        <v/>
      </c>
      <c r="H3628" s="150" t="str">
        <f t="shared" si="339"/>
        <v/>
      </c>
      <c r="I3628" s="432"/>
      <c r="S3628" s="146" t="str">
        <f t="shared" si="340"/>
        <v/>
      </c>
    </row>
    <row r="3629" spans="1:19" x14ac:dyDescent="0.45">
      <c r="A3629" s="144" t="str">
        <f t="shared" si="341"/>
        <v/>
      </c>
      <c r="B3629" s="143" t="str">
        <f t="shared" si="342"/>
        <v/>
      </c>
      <c r="C3629" s="143" t="str">
        <f>IF(A3629="","",IF(COUNTIF($B$2:B3628,B3629)&gt;0,"⚠ DUPLICATE","OK"))</f>
        <v/>
      </c>
      <c r="D3629" s="146" t="str">
        <f>IF($A3629="","",IF(ISNA(_xlfn.XLOOKUP(TRIM($A3629),MASTER_Workers!$B$2:$B$474,MASTER_Workers!$B$2:$B$474)),"Master Missing","OK"))</f>
        <v/>
      </c>
      <c r="E3629" s="146" t="str">
        <f>IF(A3629="","",IF(COUNTIF(Month_Engine!B:B,TRIM(J3629))&gt;0,"OK","Missing"))</f>
        <v/>
      </c>
      <c r="F3629" s="146" t="str">
        <f t="shared" si="343"/>
        <v/>
      </c>
      <c r="G3629" s="146" t="str">
        <f t="shared" si="344"/>
        <v/>
      </c>
      <c r="H3629" s="150" t="str">
        <f t="shared" si="339"/>
        <v/>
      </c>
      <c r="I3629" s="432"/>
      <c r="S3629" s="146" t="str">
        <f t="shared" si="340"/>
        <v/>
      </c>
    </row>
    <row r="3630" spans="1:19" x14ac:dyDescent="0.45">
      <c r="A3630" s="144" t="str">
        <f t="shared" si="341"/>
        <v/>
      </c>
      <c r="B3630" s="143" t="str">
        <f t="shared" si="342"/>
        <v/>
      </c>
      <c r="C3630" s="143" t="str">
        <f>IF(A3630="","",IF(COUNTIF($B$2:B3629,B3630)&gt;0,"⚠ DUPLICATE","OK"))</f>
        <v/>
      </c>
      <c r="D3630" s="146" t="str">
        <f>IF($A3630="","",IF(ISNA(_xlfn.XLOOKUP(TRIM($A3630),MASTER_Workers!$B$2:$B$474,MASTER_Workers!$B$2:$B$474)),"Master Missing","OK"))</f>
        <v/>
      </c>
      <c r="E3630" s="146" t="str">
        <f>IF(A3630="","",IF(COUNTIF(Month_Engine!B:B,TRIM(J3630))&gt;0,"OK","Missing"))</f>
        <v/>
      </c>
      <c r="F3630" s="146" t="str">
        <f t="shared" si="343"/>
        <v/>
      </c>
      <c r="G3630" s="146" t="str">
        <f t="shared" si="344"/>
        <v/>
      </c>
      <c r="H3630" s="150" t="str">
        <f t="shared" si="339"/>
        <v/>
      </c>
      <c r="I3630" s="432"/>
      <c r="S3630" s="146" t="str">
        <f t="shared" si="340"/>
        <v/>
      </c>
    </row>
    <row r="3631" spans="1:19" x14ac:dyDescent="0.45">
      <c r="A3631" s="144" t="str">
        <f t="shared" si="341"/>
        <v/>
      </c>
      <c r="B3631" s="143" t="str">
        <f t="shared" si="342"/>
        <v/>
      </c>
      <c r="C3631" s="143" t="str">
        <f>IF(A3631="","",IF(COUNTIF($B$2:B3630,B3631)&gt;0,"⚠ DUPLICATE","OK"))</f>
        <v/>
      </c>
      <c r="D3631" s="146" t="str">
        <f>IF($A3631="","",IF(ISNA(_xlfn.XLOOKUP(TRIM($A3631),MASTER_Workers!$B$2:$B$474,MASTER_Workers!$B$2:$B$474)),"Master Missing","OK"))</f>
        <v/>
      </c>
      <c r="E3631" s="146" t="str">
        <f>IF(A3631="","",IF(COUNTIF(Month_Engine!B:B,TRIM(J3631))&gt;0,"OK","Missing"))</f>
        <v/>
      </c>
      <c r="F3631" s="146" t="str">
        <f t="shared" si="343"/>
        <v/>
      </c>
      <c r="G3631" s="146" t="str">
        <f t="shared" si="344"/>
        <v/>
      </c>
      <c r="H3631" s="150" t="str">
        <f t="shared" si="339"/>
        <v/>
      </c>
      <c r="I3631" s="432"/>
      <c r="S3631" s="146" t="str">
        <f t="shared" si="340"/>
        <v/>
      </c>
    </row>
    <row r="3632" spans="1:19" x14ac:dyDescent="0.45">
      <c r="A3632" s="144" t="str">
        <f t="shared" si="341"/>
        <v/>
      </c>
      <c r="B3632" s="143" t="str">
        <f t="shared" si="342"/>
        <v/>
      </c>
      <c r="C3632" s="143" t="str">
        <f>IF(A3632="","",IF(COUNTIF($B$2:B3631,B3632)&gt;0,"⚠ DUPLICATE","OK"))</f>
        <v/>
      </c>
      <c r="D3632" s="146" t="str">
        <f>IF($A3632="","",IF(ISNA(_xlfn.XLOOKUP(TRIM($A3632),MASTER_Workers!$B$2:$B$474,MASTER_Workers!$B$2:$B$474)),"Master Missing","OK"))</f>
        <v/>
      </c>
      <c r="E3632" s="146" t="str">
        <f>IF(A3632="","",IF(COUNTIF(Month_Engine!B:B,TRIM(J3632))&gt;0,"OK","Missing"))</f>
        <v/>
      </c>
      <c r="F3632" s="146" t="str">
        <f t="shared" si="343"/>
        <v/>
      </c>
      <c r="G3632" s="146" t="str">
        <f t="shared" si="344"/>
        <v/>
      </c>
      <c r="H3632" s="150" t="str">
        <f t="shared" si="339"/>
        <v/>
      </c>
      <c r="I3632" s="432"/>
      <c r="S3632" s="146" t="str">
        <f t="shared" si="340"/>
        <v/>
      </c>
    </row>
    <row r="3633" spans="1:19" x14ac:dyDescent="0.45">
      <c r="A3633" s="144" t="str">
        <f t="shared" si="341"/>
        <v/>
      </c>
      <c r="B3633" s="143" t="str">
        <f t="shared" si="342"/>
        <v/>
      </c>
      <c r="C3633" s="143" t="str">
        <f>IF(A3633="","",IF(COUNTIF($B$2:B3632,B3633)&gt;0,"⚠ DUPLICATE","OK"))</f>
        <v/>
      </c>
      <c r="D3633" s="146" t="str">
        <f>IF($A3633="","",IF(ISNA(_xlfn.XLOOKUP(TRIM($A3633),MASTER_Workers!$B$2:$B$474,MASTER_Workers!$B$2:$B$474)),"Master Missing","OK"))</f>
        <v/>
      </c>
      <c r="E3633" s="146" t="str">
        <f>IF(A3633="","",IF(COUNTIF(Month_Engine!B:B,TRIM(J3633))&gt;0,"OK","Missing"))</f>
        <v/>
      </c>
      <c r="F3633" s="146" t="str">
        <f t="shared" si="343"/>
        <v/>
      </c>
      <c r="G3633" s="146" t="str">
        <f t="shared" si="344"/>
        <v/>
      </c>
      <c r="H3633" s="150" t="str">
        <f t="shared" si="339"/>
        <v/>
      </c>
      <c r="I3633" s="432"/>
      <c r="S3633" s="146" t="str">
        <f t="shared" si="340"/>
        <v/>
      </c>
    </row>
    <row r="3634" spans="1:19" x14ac:dyDescent="0.45">
      <c r="A3634" s="144" t="str">
        <f t="shared" si="341"/>
        <v/>
      </c>
      <c r="B3634" s="143" t="str">
        <f t="shared" si="342"/>
        <v/>
      </c>
      <c r="C3634" s="143" t="str">
        <f>IF(A3634="","",IF(COUNTIF($B$2:B3633,B3634)&gt;0,"⚠ DUPLICATE","OK"))</f>
        <v/>
      </c>
      <c r="D3634" s="146" t="str">
        <f>IF($A3634="","",IF(ISNA(_xlfn.XLOOKUP(TRIM($A3634),MASTER_Workers!$B$2:$B$474,MASTER_Workers!$B$2:$B$474)),"Master Missing","OK"))</f>
        <v/>
      </c>
      <c r="E3634" s="146" t="str">
        <f>IF(A3634="","",IF(COUNTIF(Month_Engine!B:B,TRIM(J3634))&gt;0,"OK","Missing"))</f>
        <v/>
      </c>
      <c r="F3634" s="146" t="str">
        <f t="shared" si="343"/>
        <v/>
      </c>
      <c r="G3634" s="146" t="str">
        <f t="shared" si="344"/>
        <v/>
      </c>
      <c r="H3634" s="150" t="str">
        <f t="shared" si="339"/>
        <v/>
      </c>
      <c r="I3634" s="432"/>
      <c r="S3634" s="146" t="str">
        <f t="shared" si="340"/>
        <v/>
      </c>
    </row>
    <row r="3635" spans="1:19" x14ac:dyDescent="0.45">
      <c r="A3635" s="144" t="str">
        <f t="shared" si="341"/>
        <v/>
      </c>
      <c r="B3635" s="143" t="str">
        <f t="shared" si="342"/>
        <v/>
      </c>
      <c r="C3635" s="143" t="str">
        <f>IF(A3635="","",IF(COUNTIF($B$2:B3634,B3635)&gt;0,"⚠ DUPLICATE","OK"))</f>
        <v/>
      </c>
      <c r="D3635" s="146" t="str">
        <f>IF($A3635="","",IF(ISNA(_xlfn.XLOOKUP(TRIM($A3635),MASTER_Workers!$B$2:$B$474,MASTER_Workers!$B$2:$B$474)),"Master Missing","OK"))</f>
        <v/>
      </c>
      <c r="E3635" s="146" t="str">
        <f>IF(A3635="","",IF(COUNTIF(Month_Engine!B:B,TRIM(J3635))&gt;0,"OK","Missing"))</f>
        <v/>
      </c>
      <c r="F3635" s="146" t="str">
        <f t="shared" si="343"/>
        <v/>
      </c>
      <c r="G3635" s="146" t="str">
        <f t="shared" si="344"/>
        <v/>
      </c>
      <c r="H3635" s="150" t="str">
        <f t="shared" si="339"/>
        <v/>
      </c>
      <c r="I3635" s="432"/>
      <c r="S3635" s="146" t="str">
        <f t="shared" si="340"/>
        <v/>
      </c>
    </row>
    <row r="3636" spans="1:19" x14ac:dyDescent="0.45">
      <c r="A3636" s="144" t="str">
        <f t="shared" si="341"/>
        <v/>
      </c>
      <c r="B3636" s="143" t="str">
        <f t="shared" si="342"/>
        <v/>
      </c>
      <c r="C3636" s="143" t="str">
        <f>IF(A3636="","",IF(COUNTIF($B$2:B3635,B3636)&gt;0,"⚠ DUPLICATE","OK"))</f>
        <v/>
      </c>
      <c r="D3636" s="146" t="str">
        <f>IF($A3636="","",IF(ISNA(_xlfn.XLOOKUP(TRIM($A3636),MASTER_Workers!$B$2:$B$474,MASTER_Workers!$B$2:$B$474)),"Master Missing","OK"))</f>
        <v/>
      </c>
      <c r="E3636" s="146" t="str">
        <f>IF(A3636="","",IF(COUNTIF(Month_Engine!B:B,TRIM(J3636))&gt;0,"OK","Missing"))</f>
        <v/>
      </c>
      <c r="F3636" s="146" t="str">
        <f t="shared" si="343"/>
        <v/>
      </c>
      <c r="G3636" s="146" t="str">
        <f t="shared" si="344"/>
        <v/>
      </c>
      <c r="H3636" s="150" t="str">
        <f t="shared" si="339"/>
        <v/>
      </c>
      <c r="I3636" s="432"/>
      <c r="S3636" s="146" t="str">
        <f t="shared" si="340"/>
        <v/>
      </c>
    </row>
    <row r="3637" spans="1:19" x14ac:dyDescent="0.45">
      <c r="A3637" s="144" t="str">
        <f t="shared" si="341"/>
        <v/>
      </c>
      <c r="B3637" s="143" t="str">
        <f t="shared" si="342"/>
        <v/>
      </c>
      <c r="C3637" s="143" t="str">
        <f>IF(A3637="","",IF(COUNTIF($B$2:B3636,B3637)&gt;0,"⚠ DUPLICATE","OK"))</f>
        <v/>
      </c>
      <c r="D3637" s="146" t="str">
        <f>IF($A3637="","",IF(ISNA(_xlfn.XLOOKUP(TRIM($A3637),MASTER_Workers!$B$2:$B$474,MASTER_Workers!$B$2:$B$474)),"Master Missing","OK"))</f>
        <v/>
      </c>
      <c r="E3637" s="146" t="str">
        <f>IF(A3637="","",IF(COUNTIF(Month_Engine!B:B,TRIM(J3637))&gt;0,"OK","Missing"))</f>
        <v/>
      </c>
      <c r="F3637" s="146" t="str">
        <f t="shared" si="343"/>
        <v/>
      </c>
      <c r="G3637" s="146" t="str">
        <f t="shared" si="344"/>
        <v/>
      </c>
      <c r="H3637" s="150" t="str">
        <f t="shared" si="339"/>
        <v/>
      </c>
      <c r="I3637" s="432"/>
      <c r="S3637" s="146" t="str">
        <f t="shared" si="340"/>
        <v/>
      </c>
    </row>
    <row r="3638" spans="1:19" x14ac:dyDescent="0.45">
      <c r="A3638" s="144" t="str">
        <f t="shared" si="341"/>
        <v/>
      </c>
      <c r="B3638" s="143" t="str">
        <f t="shared" si="342"/>
        <v/>
      </c>
      <c r="C3638" s="143" t="str">
        <f>IF(A3638="","",IF(COUNTIF($B$2:B3637,B3638)&gt;0,"⚠ DUPLICATE","OK"))</f>
        <v/>
      </c>
      <c r="D3638" s="146" t="str">
        <f>IF($A3638="","",IF(ISNA(_xlfn.XLOOKUP(TRIM($A3638),MASTER_Workers!$B$2:$B$474,MASTER_Workers!$B$2:$B$474)),"Master Missing","OK"))</f>
        <v/>
      </c>
      <c r="E3638" s="146" t="str">
        <f>IF(A3638="","",IF(COUNTIF(Month_Engine!B:B,TRIM(J3638))&gt;0,"OK","Missing"))</f>
        <v/>
      </c>
      <c r="F3638" s="146" t="str">
        <f t="shared" si="343"/>
        <v/>
      </c>
      <c r="G3638" s="146" t="str">
        <f t="shared" si="344"/>
        <v/>
      </c>
      <c r="H3638" s="150" t="str">
        <f t="shared" si="339"/>
        <v/>
      </c>
      <c r="I3638" s="432"/>
      <c r="S3638" s="146" t="str">
        <f t="shared" si="340"/>
        <v/>
      </c>
    </row>
    <row r="3639" spans="1:19" x14ac:dyDescent="0.45">
      <c r="A3639" s="144" t="str">
        <f t="shared" si="341"/>
        <v/>
      </c>
      <c r="B3639" s="143" t="str">
        <f t="shared" si="342"/>
        <v/>
      </c>
      <c r="C3639" s="143" t="str">
        <f>IF(A3639="","",IF(COUNTIF($B$2:B3638,B3639)&gt;0,"⚠ DUPLICATE","OK"))</f>
        <v/>
      </c>
      <c r="D3639" s="146" t="str">
        <f>IF($A3639="","",IF(ISNA(_xlfn.XLOOKUP(TRIM($A3639),MASTER_Workers!$B$2:$B$474,MASTER_Workers!$B$2:$B$474)),"Master Missing","OK"))</f>
        <v/>
      </c>
      <c r="E3639" s="146" t="str">
        <f>IF(A3639="","",IF(COUNTIF(Month_Engine!B:B,TRIM(J3639))&gt;0,"OK","Missing"))</f>
        <v/>
      </c>
      <c r="F3639" s="146" t="str">
        <f t="shared" si="343"/>
        <v/>
      </c>
      <c r="G3639" s="146" t="str">
        <f t="shared" si="344"/>
        <v/>
      </c>
      <c r="H3639" s="150" t="str">
        <f t="shared" si="339"/>
        <v/>
      </c>
      <c r="I3639" s="432"/>
      <c r="S3639" s="146" t="str">
        <f t="shared" si="340"/>
        <v/>
      </c>
    </row>
    <row r="3640" spans="1:19" x14ac:dyDescent="0.45">
      <c r="A3640" s="144" t="str">
        <f t="shared" si="341"/>
        <v/>
      </c>
      <c r="B3640" s="143" t="str">
        <f t="shared" si="342"/>
        <v/>
      </c>
      <c r="C3640" s="143" t="str">
        <f>IF(A3640="","",IF(COUNTIF($B$2:B3639,B3640)&gt;0,"⚠ DUPLICATE","OK"))</f>
        <v/>
      </c>
      <c r="D3640" s="146" t="str">
        <f>IF($A3640="","",IF(ISNA(_xlfn.XLOOKUP(TRIM($A3640),MASTER_Workers!$B$2:$B$474,MASTER_Workers!$B$2:$B$474)),"Master Missing","OK"))</f>
        <v/>
      </c>
      <c r="E3640" s="146" t="str">
        <f>IF(A3640="","",IF(COUNTIF(Month_Engine!B:B,TRIM(J3640))&gt;0,"OK","Missing"))</f>
        <v/>
      </c>
      <c r="F3640" s="146" t="str">
        <f t="shared" si="343"/>
        <v/>
      </c>
      <c r="G3640" s="146" t="str">
        <f t="shared" si="344"/>
        <v/>
      </c>
      <c r="H3640" s="150" t="str">
        <f t="shared" si="339"/>
        <v/>
      </c>
      <c r="I3640" s="432"/>
      <c r="S3640" s="146" t="str">
        <f t="shared" si="340"/>
        <v/>
      </c>
    </row>
    <row r="3641" spans="1:19" x14ac:dyDescent="0.45">
      <c r="A3641" s="144" t="str">
        <f t="shared" si="341"/>
        <v/>
      </c>
      <c r="B3641" s="143" t="str">
        <f t="shared" si="342"/>
        <v/>
      </c>
      <c r="C3641" s="143" t="str">
        <f>IF(A3641="","",IF(COUNTIF($B$2:B3640,B3641)&gt;0,"⚠ DUPLICATE","OK"))</f>
        <v/>
      </c>
      <c r="D3641" s="146" t="str">
        <f>IF($A3641="","",IF(ISNA(_xlfn.XLOOKUP(TRIM($A3641),MASTER_Workers!$B$2:$B$474,MASTER_Workers!$B$2:$B$474)),"Master Missing","OK"))</f>
        <v/>
      </c>
      <c r="E3641" s="146" t="str">
        <f>IF(A3641="","",IF(COUNTIF(Month_Engine!B:B,TRIM(J3641))&gt;0,"OK","Missing"))</f>
        <v/>
      </c>
      <c r="F3641" s="146" t="str">
        <f t="shared" si="343"/>
        <v/>
      </c>
      <c r="G3641" s="146" t="str">
        <f t="shared" si="344"/>
        <v/>
      </c>
      <c r="H3641" s="150" t="str">
        <f t="shared" si="339"/>
        <v/>
      </c>
      <c r="I3641" s="432"/>
      <c r="S3641" s="146" t="str">
        <f t="shared" si="340"/>
        <v/>
      </c>
    </row>
    <row r="3642" spans="1:19" x14ac:dyDescent="0.45">
      <c r="A3642" s="144" t="str">
        <f t="shared" si="341"/>
        <v/>
      </c>
      <c r="B3642" s="143" t="str">
        <f t="shared" si="342"/>
        <v/>
      </c>
      <c r="C3642" s="143" t="str">
        <f>IF(A3642="","",IF(COUNTIF($B$2:B3641,B3642)&gt;0,"⚠ DUPLICATE","OK"))</f>
        <v/>
      </c>
      <c r="D3642" s="146" t="str">
        <f>IF($A3642="","",IF(ISNA(_xlfn.XLOOKUP(TRIM($A3642),MASTER_Workers!$B$2:$B$474,MASTER_Workers!$B$2:$B$474)),"Master Missing","OK"))</f>
        <v/>
      </c>
      <c r="E3642" s="146" t="str">
        <f>IF(A3642="","",IF(COUNTIF(Month_Engine!B:B,TRIM(J3642))&gt;0,"OK","Missing"))</f>
        <v/>
      </c>
      <c r="F3642" s="146" t="str">
        <f t="shared" si="343"/>
        <v/>
      </c>
      <c r="G3642" s="146" t="str">
        <f t="shared" si="344"/>
        <v/>
      </c>
      <c r="H3642" s="150" t="str">
        <f t="shared" si="339"/>
        <v/>
      </c>
      <c r="I3642" s="432"/>
      <c r="S3642" s="146" t="str">
        <f t="shared" si="340"/>
        <v/>
      </c>
    </row>
    <row r="3643" spans="1:19" x14ac:dyDescent="0.45">
      <c r="A3643" s="144" t="str">
        <f t="shared" si="341"/>
        <v/>
      </c>
      <c r="B3643" s="143" t="str">
        <f t="shared" si="342"/>
        <v/>
      </c>
      <c r="C3643" s="143" t="str">
        <f>IF(A3643="","",IF(COUNTIF($B$2:B3642,B3643)&gt;0,"⚠ DUPLICATE","OK"))</f>
        <v/>
      </c>
      <c r="D3643" s="146" t="str">
        <f>IF($A3643="","",IF(ISNA(_xlfn.XLOOKUP(TRIM($A3643),MASTER_Workers!$B$2:$B$474,MASTER_Workers!$B$2:$B$474)),"Master Missing","OK"))</f>
        <v/>
      </c>
      <c r="E3643" s="146" t="str">
        <f>IF(A3643="","",IF(COUNTIF(Month_Engine!B:B,TRIM(J3643))&gt;0,"OK","Missing"))</f>
        <v/>
      </c>
      <c r="F3643" s="146" t="str">
        <f t="shared" si="343"/>
        <v/>
      </c>
      <c r="G3643" s="146" t="str">
        <f t="shared" si="344"/>
        <v/>
      </c>
      <c r="H3643" s="150" t="str">
        <f t="shared" si="339"/>
        <v/>
      </c>
      <c r="I3643" s="432"/>
      <c r="S3643" s="146" t="str">
        <f t="shared" si="340"/>
        <v/>
      </c>
    </row>
    <row r="3644" spans="1:19" x14ac:dyDescent="0.45">
      <c r="A3644" s="144" t="str">
        <f t="shared" si="341"/>
        <v/>
      </c>
      <c r="B3644" s="143" t="str">
        <f t="shared" si="342"/>
        <v/>
      </c>
      <c r="C3644" s="143" t="str">
        <f>IF(A3644="","",IF(COUNTIF($B$2:B3643,B3644)&gt;0,"⚠ DUPLICATE","OK"))</f>
        <v/>
      </c>
      <c r="D3644" s="146" t="str">
        <f>IF($A3644="","",IF(ISNA(_xlfn.XLOOKUP(TRIM($A3644),MASTER_Workers!$B$2:$B$474,MASTER_Workers!$B$2:$B$474)),"Master Missing","OK"))</f>
        <v/>
      </c>
      <c r="E3644" s="146" t="str">
        <f>IF(A3644="","",IF(COUNTIF(Month_Engine!B:B,TRIM(J3644))&gt;0,"OK","Missing"))</f>
        <v/>
      </c>
      <c r="F3644" s="146" t="str">
        <f t="shared" si="343"/>
        <v/>
      </c>
      <c r="G3644" s="146" t="str">
        <f t="shared" si="344"/>
        <v/>
      </c>
      <c r="H3644" s="150" t="str">
        <f t="shared" si="339"/>
        <v/>
      </c>
      <c r="I3644" s="432"/>
      <c r="S3644" s="146" t="str">
        <f t="shared" si="340"/>
        <v/>
      </c>
    </row>
    <row r="3645" spans="1:19" x14ac:dyDescent="0.45">
      <c r="A3645" s="144" t="str">
        <f t="shared" si="341"/>
        <v/>
      </c>
      <c r="B3645" s="143" t="str">
        <f t="shared" si="342"/>
        <v/>
      </c>
      <c r="C3645" s="143" t="str">
        <f>IF(A3645="","",IF(COUNTIF($B$2:B3644,B3645)&gt;0,"⚠ DUPLICATE","OK"))</f>
        <v/>
      </c>
      <c r="D3645" s="146" t="str">
        <f>IF($A3645="","",IF(ISNA(_xlfn.XLOOKUP(TRIM($A3645),MASTER_Workers!$B$2:$B$474,MASTER_Workers!$B$2:$B$474)),"Master Missing","OK"))</f>
        <v/>
      </c>
      <c r="E3645" s="146" t="str">
        <f>IF(A3645="","",IF(COUNTIF(Month_Engine!B:B,TRIM(J3645))&gt;0,"OK","Missing"))</f>
        <v/>
      </c>
      <c r="F3645" s="146" t="str">
        <f t="shared" si="343"/>
        <v/>
      </c>
      <c r="G3645" s="146" t="str">
        <f t="shared" si="344"/>
        <v/>
      </c>
      <c r="H3645" s="150" t="str">
        <f t="shared" si="339"/>
        <v/>
      </c>
      <c r="I3645" s="432"/>
      <c r="S3645" s="146" t="str">
        <f t="shared" si="340"/>
        <v/>
      </c>
    </row>
    <row r="3646" spans="1:19" x14ac:dyDescent="0.45">
      <c r="A3646" s="144" t="str">
        <f t="shared" si="341"/>
        <v/>
      </c>
      <c r="B3646" s="143" t="str">
        <f t="shared" si="342"/>
        <v/>
      </c>
      <c r="C3646" s="143" t="str">
        <f>IF(A3646="","",IF(COUNTIF($B$2:B3645,B3646)&gt;0,"⚠ DUPLICATE","OK"))</f>
        <v/>
      </c>
      <c r="D3646" s="146" t="str">
        <f>IF($A3646="","",IF(ISNA(_xlfn.XLOOKUP(TRIM($A3646),MASTER_Workers!$B$2:$B$474,MASTER_Workers!$B$2:$B$474)),"Master Missing","OK"))</f>
        <v/>
      </c>
      <c r="E3646" s="146" t="str">
        <f>IF(A3646="","",IF(COUNTIF(Month_Engine!B:B,TRIM(J3646))&gt;0,"OK","Missing"))</f>
        <v/>
      </c>
      <c r="F3646" s="146" t="str">
        <f t="shared" si="343"/>
        <v/>
      </c>
      <c r="G3646" s="146" t="str">
        <f t="shared" si="344"/>
        <v/>
      </c>
      <c r="H3646" s="150" t="str">
        <f t="shared" si="339"/>
        <v/>
      </c>
      <c r="I3646" s="432"/>
      <c r="S3646" s="146" t="str">
        <f t="shared" si="340"/>
        <v/>
      </c>
    </row>
    <row r="3647" spans="1:19" x14ac:dyDescent="0.45">
      <c r="A3647" s="144" t="str">
        <f t="shared" si="341"/>
        <v/>
      </c>
      <c r="B3647" s="143" t="str">
        <f t="shared" si="342"/>
        <v/>
      </c>
      <c r="C3647" s="143" t="str">
        <f>IF(A3647="","",IF(COUNTIF($B$2:B3646,B3647)&gt;0,"⚠ DUPLICATE","OK"))</f>
        <v/>
      </c>
      <c r="D3647" s="146" t="str">
        <f>IF($A3647="","",IF(ISNA(_xlfn.XLOOKUP(TRIM($A3647),MASTER_Workers!$B$2:$B$474,MASTER_Workers!$B$2:$B$474)),"Master Missing","OK"))</f>
        <v/>
      </c>
      <c r="E3647" s="146" t="str">
        <f>IF(A3647="","",IF(COUNTIF(Month_Engine!B:B,TRIM(J3647))&gt;0,"OK","Missing"))</f>
        <v/>
      </c>
      <c r="F3647" s="146" t="str">
        <f t="shared" si="343"/>
        <v/>
      </c>
      <c r="G3647" s="146" t="str">
        <f t="shared" si="344"/>
        <v/>
      </c>
      <c r="H3647" s="150" t="str">
        <f t="shared" si="339"/>
        <v/>
      </c>
      <c r="I3647" s="432"/>
      <c r="S3647" s="146" t="str">
        <f t="shared" si="340"/>
        <v/>
      </c>
    </row>
    <row r="3648" spans="1:19" x14ac:dyDescent="0.45">
      <c r="A3648" s="144" t="str">
        <f t="shared" si="341"/>
        <v/>
      </c>
      <c r="B3648" s="143" t="str">
        <f t="shared" si="342"/>
        <v/>
      </c>
      <c r="C3648" s="143" t="str">
        <f>IF(A3648="","",IF(COUNTIF($B$2:B3647,B3648)&gt;0,"⚠ DUPLICATE","OK"))</f>
        <v/>
      </c>
      <c r="D3648" s="146" t="str">
        <f>IF($A3648="","",IF(ISNA(_xlfn.XLOOKUP(TRIM($A3648),MASTER_Workers!$B$2:$B$474,MASTER_Workers!$B$2:$B$474)),"Master Missing","OK"))</f>
        <v/>
      </c>
      <c r="E3648" s="146" t="str">
        <f>IF(A3648="","",IF(COUNTIF(Month_Engine!B:B,TRIM(J3648))&gt;0,"OK","Missing"))</f>
        <v/>
      </c>
      <c r="F3648" s="146" t="str">
        <f t="shared" si="343"/>
        <v/>
      </c>
      <c r="G3648" s="146" t="str">
        <f t="shared" si="344"/>
        <v/>
      </c>
      <c r="H3648" s="150" t="str">
        <f t="shared" si="339"/>
        <v/>
      </c>
      <c r="I3648" s="432"/>
      <c r="S3648" s="146" t="str">
        <f t="shared" si="340"/>
        <v/>
      </c>
    </row>
    <row r="3649" spans="1:19" x14ac:dyDescent="0.45">
      <c r="A3649" s="144" t="str">
        <f t="shared" si="341"/>
        <v/>
      </c>
      <c r="B3649" s="143" t="str">
        <f t="shared" si="342"/>
        <v/>
      </c>
      <c r="C3649" s="143" t="str">
        <f>IF(A3649="","",IF(COUNTIF($B$2:B3648,B3649)&gt;0,"⚠ DUPLICATE","OK"))</f>
        <v/>
      </c>
      <c r="D3649" s="146" t="str">
        <f>IF($A3649="","",IF(ISNA(_xlfn.XLOOKUP(TRIM($A3649),MASTER_Workers!$B$2:$B$474,MASTER_Workers!$B$2:$B$474)),"Master Missing","OK"))</f>
        <v/>
      </c>
      <c r="E3649" s="146" t="str">
        <f>IF(A3649="","",IF(COUNTIF(Month_Engine!B:B,TRIM(J3649))&gt;0,"OK","Missing"))</f>
        <v/>
      </c>
      <c r="F3649" s="146" t="str">
        <f t="shared" si="343"/>
        <v/>
      </c>
      <c r="G3649" s="146" t="str">
        <f t="shared" si="344"/>
        <v/>
      </c>
      <c r="H3649" s="150" t="str">
        <f t="shared" si="339"/>
        <v/>
      </c>
      <c r="I3649" s="432"/>
      <c r="S3649" s="146" t="str">
        <f t="shared" si="340"/>
        <v/>
      </c>
    </row>
    <row r="3650" spans="1:19" x14ac:dyDescent="0.45">
      <c r="A3650" s="144" t="str">
        <f t="shared" si="341"/>
        <v/>
      </c>
      <c r="B3650" s="143" t="str">
        <f t="shared" si="342"/>
        <v/>
      </c>
      <c r="C3650" s="143" t="str">
        <f>IF(A3650="","",IF(COUNTIF($B$2:B3649,B3650)&gt;0,"⚠ DUPLICATE","OK"))</f>
        <v/>
      </c>
      <c r="D3650" s="146" t="str">
        <f>IF($A3650="","",IF(ISNA(_xlfn.XLOOKUP(TRIM($A3650),MASTER_Workers!$B$2:$B$474,MASTER_Workers!$B$2:$B$474)),"Master Missing","OK"))</f>
        <v/>
      </c>
      <c r="E3650" s="146" t="str">
        <f>IF(A3650="","",IF(COUNTIF(Month_Engine!B:B,TRIM(J3650))&gt;0,"OK","Missing"))</f>
        <v/>
      </c>
      <c r="F3650" s="146" t="str">
        <f t="shared" si="343"/>
        <v/>
      </c>
      <c r="G3650" s="146" t="str">
        <f t="shared" si="344"/>
        <v/>
      </c>
      <c r="H3650" s="150" t="str">
        <f t="shared" si="339"/>
        <v/>
      </c>
      <c r="I3650" s="432"/>
      <c r="S3650" s="146" t="str">
        <f t="shared" si="340"/>
        <v/>
      </c>
    </row>
    <row r="3651" spans="1:19" x14ac:dyDescent="0.45">
      <c r="A3651" s="144" t="str">
        <f t="shared" si="341"/>
        <v/>
      </c>
      <c r="B3651" s="143" t="str">
        <f t="shared" si="342"/>
        <v/>
      </c>
      <c r="C3651" s="143" t="str">
        <f>IF(A3651="","",IF(COUNTIF($B$2:B3650,B3651)&gt;0,"⚠ DUPLICATE","OK"))</f>
        <v/>
      </c>
      <c r="D3651" s="146" t="str">
        <f>IF($A3651="","",IF(ISNA(_xlfn.XLOOKUP(TRIM($A3651),MASTER_Workers!$B$2:$B$474,MASTER_Workers!$B$2:$B$474)),"Master Missing","OK"))</f>
        <v/>
      </c>
      <c r="E3651" s="146" t="str">
        <f>IF(A3651="","",IF(COUNTIF(Month_Engine!B:B,TRIM(J3651))&gt;0,"OK","Missing"))</f>
        <v/>
      </c>
      <c r="F3651" s="146" t="str">
        <f t="shared" si="343"/>
        <v/>
      </c>
      <c r="G3651" s="146" t="str">
        <f t="shared" si="344"/>
        <v/>
      </c>
      <c r="H3651" s="150" t="str">
        <f t="shared" si="339"/>
        <v/>
      </c>
      <c r="I3651" s="432"/>
      <c r="S3651" s="146" t="str">
        <f t="shared" si="340"/>
        <v/>
      </c>
    </row>
    <row r="3652" spans="1:19" x14ac:dyDescent="0.45">
      <c r="A3652" s="144" t="str">
        <f t="shared" si="341"/>
        <v/>
      </c>
      <c r="B3652" s="143" t="str">
        <f t="shared" si="342"/>
        <v/>
      </c>
      <c r="C3652" s="143" t="str">
        <f>IF(A3652="","",IF(COUNTIF($B$2:B3651,B3652)&gt;0,"⚠ DUPLICATE","OK"))</f>
        <v/>
      </c>
      <c r="D3652" s="146" t="str">
        <f>IF($A3652="","",IF(ISNA(_xlfn.XLOOKUP(TRIM($A3652),MASTER_Workers!$B$2:$B$474,MASTER_Workers!$B$2:$B$474)),"Master Missing","OK"))</f>
        <v/>
      </c>
      <c r="E3652" s="146" t="str">
        <f>IF(A3652="","",IF(COUNTIF(Month_Engine!B:B,TRIM(J3652))&gt;0,"OK","Missing"))</f>
        <v/>
      </c>
      <c r="F3652" s="146" t="str">
        <f t="shared" si="343"/>
        <v/>
      </c>
      <c r="G3652" s="146" t="str">
        <f t="shared" si="344"/>
        <v/>
      </c>
      <c r="H3652" s="150" t="str">
        <f t="shared" ref="H3652:H3715" si="345">IF(A3652="","",IF(AND(C3652="OK",D3652="OK",E3652="OK",F3652=DAY(EOMONTH(I3652,0))),"OK","Mismatch"))</f>
        <v/>
      </c>
      <c r="I3652" s="432"/>
      <c r="S3652" s="146" t="str">
        <f t="shared" ref="S3652:S3715" si="346">IF(LEFT(A3652,6)="SV2PCO","Worker-SV2",
IF(LEFT(A3652,5)="SV2ST","Staff-SV2",
IF(LEFT(A3652,4)="SV2P","Worker-Com-SV2",
IF(LEFT(A3652,5)="SK1ST","Staff-1",
IF(LEFT(A3652,5)="SK3ST","Staff-3",
IF(LEFT(A3652,5)="SK1CW","Worker-1",
IF(LEFT(A3652,5)="SK3CW","Worker-3",
IF(LEFT(A3652,5)="SK1WK","Worker-Com-1",
IF(LEFT(A3652,5)="SK3WK","Worker-Com-3","")))))))))</f>
        <v/>
      </c>
    </row>
    <row r="3653" spans="1:19" x14ac:dyDescent="0.45">
      <c r="A3653" s="144" t="str">
        <f t="shared" ref="A3653:A3716" si="347">IF(J3653="","",TRIM(J3653))</f>
        <v/>
      </c>
      <c r="B3653" s="143" t="str">
        <f t="shared" ref="B3653:B3716" si="348">IF(A3653="","",TEXT(I3653,"MMMYYYY")&amp;"_"&amp;TRIM(J3653))</f>
        <v/>
      </c>
      <c r="C3653" s="143" t="str">
        <f>IF(A3653="","",IF(COUNTIF($B$2:B3652,B3653)&gt;0,"⚠ DUPLICATE","OK"))</f>
        <v/>
      </c>
      <c r="D3653" s="146" t="str">
        <f>IF($A3653="","",IF(ISNA(_xlfn.XLOOKUP(TRIM($A3653),MASTER_Workers!$B$2:$B$474,MASTER_Workers!$B$2:$B$474)),"Master Missing","OK"))</f>
        <v/>
      </c>
      <c r="E3653" s="146" t="str">
        <f>IF(A3653="","",IF(COUNTIF(Month_Engine!B:B,TRIM(J3653))&gt;0,"OK","Missing"))</f>
        <v/>
      </c>
      <c r="F3653" s="146" t="str">
        <f t="shared" ref="F3653:F3716" si="349">IF(A3653="","",SUM(L3653:Q3653))</f>
        <v/>
      </c>
      <c r="G3653" s="146" t="str">
        <f t="shared" si="344"/>
        <v/>
      </c>
      <c r="H3653" s="150" t="str">
        <f t="shared" si="345"/>
        <v/>
      </c>
      <c r="I3653" s="432"/>
      <c r="S3653" s="146" t="str">
        <f t="shared" si="346"/>
        <v/>
      </c>
    </row>
    <row r="3654" spans="1:19" x14ac:dyDescent="0.45">
      <c r="A3654" s="144" t="str">
        <f t="shared" si="347"/>
        <v/>
      </c>
      <c r="B3654" s="143" t="str">
        <f t="shared" si="348"/>
        <v/>
      </c>
      <c r="C3654" s="143" t="str">
        <f>IF(A3654="","",IF(COUNTIF($B$2:B3653,B3654)&gt;0,"⚠ DUPLICATE","OK"))</f>
        <v/>
      </c>
      <c r="D3654" s="146" t="str">
        <f>IF($A3654="","",IF(ISNA(_xlfn.XLOOKUP(TRIM($A3654),MASTER_Workers!$B$2:$B$474,MASTER_Workers!$B$2:$B$474)),"Master Missing","OK"))</f>
        <v/>
      </c>
      <c r="E3654" s="146" t="str">
        <f>IF(A3654="","",IF(COUNTIF(Month_Engine!B:B,TRIM(J3654))&gt;0,"OK","Missing"))</f>
        <v/>
      </c>
      <c r="F3654" s="146" t="str">
        <f t="shared" si="349"/>
        <v/>
      </c>
      <c r="G3654" s="146" t="str">
        <f t="shared" si="344"/>
        <v/>
      </c>
      <c r="H3654" s="150" t="str">
        <f t="shared" si="345"/>
        <v/>
      </c>
      <c r="I3654" s="432"/>
      <c r="S3654" s="146" t="str">
        <f t="shared" si="346"/>
        <v/>
      </c>
    </row>
    <row r="3655" spans="1:19" x14ac:dyDescent="0.45">
      <c r="A3655" s="144" t="str">
        <f t="shared" si="347"/>
        <v/>
      </c>
      <c r="B3655" s="143" t="str">
        <f t="shared" si="348"/>
        <v/>
      </c>
      <c r="C3655" s="143" t="str">
        <f>IF(A3655="","",IF(COUNTIF($B$2:B3654,B3655)&gt;0,"⚠ DUPLICATE","OK"))</f>
        <v/>
      </c>
      <c r="D3655" s="146" t="str">
        <f>IF($A3655="","",IF(ISNA(_xlfn.XLOOKUP(TRIM($A3655),MASTER_Workers!$B$2:$B$474,MASTER_Workers!$B$2:$B$474)),"Master Missing","OK"))</f>
        <v/>
      </c>
      <c r="E3655" s="146" t="str">
        <f>IF(A3655="","",IF(COUNTIF(Month_Engine!B:B,TRIM(J3655))&gt;0,"OK","Missing"))</f>
        <v/>
      </c>
      <c r="F3655" s="146" t="str">
        <f t="shared" si="349"/>
        <v/>
      </c>
      <c r="G3655" s="146" t="str">
        <f t="shared" si="344"/>
        <v/>
      </c>
      <c r="H3655" s="150" t="str">
        <f t="shared" si="345"/>
        <v/>
      </c>
      <c r="I3655" s="432"/>
      <c r="S3655" s="146" t="str">
        <f t="shared" si="346"/>
        <v/>
      </c>
    </row>
    <row r="3656" spans="1:19" x14ac:dyDescent="0.45">
      <c r="A3656" s="144" t="str">
        <f t="shared" si="347"/>
        <v/>
      </c>
      <c r="B3656" s="143" t="str">
        <f t="shared" si="348"/>
        <v/>
      </c>
      <c r="C3656" s="143" t="str">
        <f>IF(A3656="","",IF(COUNTIF($B$2:B3655,B3656)&gt;0,"⚠ DUPLICATE","OK"))</f>
        <v/>
      </c>
      <c r="D3656" s="146" t="str">
        <f>IF($A3656="","",IF(ISNA(_xlfn.XLOOKUP(TRIM($A3656),MASTER_Workers!$B$2:$B$474,MASTER_Workers!$B$2:$B$474)),"Master Missing","OK"))</f>
        <v/>
      </c>
      <c r="E3656" s="146" t="str">
        <f>IF(A3656="","",IF(COUNTIF(Month_Engine!B:B,TRIM(J3656))&gt;0,"OK","Missing"))</f>
        <v/>
      </c>
      <c r="F3656" s="146" t="str">
        <f t="shared" si="349"/>
        <v/>
      </c>
      <c r="G3656" s="146" t="str">
        <f t="shared" si="344"/>
        <v/>
      </c>
      <c r="H3656" s="150" t="str">
        <f t="shared" si="345"/>
        <v/>
      </c>
      <c r="I3656" s="432"/>
      <c r="S3656" s="146" t="str">
        <f t="shared" si="346"/>
        <v/>
      </c>
    </row>
    <row r="3657" spans="1:19" x14ac:dyDescent="0.45">
      <c r="A3657" s="144" t="str">
        <f t="shared" si="347"/>
        <v/>
      </c>
      <c r="B3657" s="143" t="str">
        <f t="shared" si="348"/>
        <v/>
      </c>
      <c r="C3657" s="143" t="str">
        <f>IF(A3657="","",IF(COUNTIF($B$2:B3656,B3657)&gt;0,"⚠ DUPLICATE","OK"))</f>
        <v/>
      </c>
      <c r="D3657" s="146" t="str">
        <f>IF($A3657="","",IF(ISNA(_xlfn.XLOOKUP(TRIM($A3657),MASTER_Workers!$B$2:$B$474,MASTER_Workers!$B$2:$B$474)),"Master Missing","OK"))</f>
        <v/>
      </c>
      <c r="E3657" s="146" t="str">
        <f>IF(A3657="","",IF(COUNTIF(Month_Engine!B:B,TRIM(J3657))&gt;0,"OK","Missing"))</f>
        <v/>
      </c>
      <c r="F3657" s="146" t="str">
        <f t="shared" si="349"/>
        <v/>
      </c>
      <c r="G3657" s="146" t="str">
        <f t="shared" si="344"/>
        <v/>
      </c>
      <c r="H3657" s="150" t="str">
        <f t="shared" si="345"/>
        <v/>
      </c>
      <c r="I3657" s="432"/>
      <c r="S3657" s="146" t="str">
        <f t="shared" si="346"/>
        <v/>
      </c>
    </row>
    <row r="3658" spans="1:19" x14ac:dyDescent="0.45">
      <c r="A3658" s="144" t="str">
        <f t="shared" si="347"/>
        <v/>
      </c>
      <c r="B3658" s="143" t="str">
        <f t="shared" si="348"/>
        <v/>
      </c>
      <c r="C3658" s="143" t="str">
        <f>IF(A3658="","",IF(COUNTIF($B$2:B3657,B3658)&gt;0,"⚠ DUPLICATE","OK"))</f>
        <v/>
      </c>
      <c r="D3658" s="146" t="str">
        <f>IF($A3658="","",IF(ISNA(_xlfn.XLOOKUP(TRIM($A3658),MASTER_Workers!$B$2:$B$474,MASTER_Workers!$B$2:$B$474)),"Master Missing","OK"))</f>
        <v/>
      </c>
      <c r="E3658" s="146" t="str">
        <f>IF(A3658="","",IF(COUNTIF(Month_Engine!B:B,TRIM(J3658))&gt;0,"OK","Missing"))</f>
        <v/>
      </c>
      <c r="F3658" s="146" t="str">
        <f t="shared" si="349"/>
        <v/>
      </c>
      <c r="G3658" s="146" t="str">
        <f t="shared" si="344"/>
        <v/>
      </c>
      <c r="H3658" s="150" t="str">
        <f t="shared" si="345"/>
        <v/>
      </c>
      <c r="I3658" s="432"/>
      <c r="S3658" s="146" t="str">
        <f t="shared" si="346"/>
        <v/>
      </c>
    </row>
    <row r="3659" spans="1:19" x14ac:dyDescent="0.45">
      <c r="A3659" s="144" t="str">
        <f t="shared" si="347"/>
        <v/>
      </c>
      <c r="B3659" s="143" t="str">
        <f t="shared" si="348"/>
        <v/>
      </c>
      <c r="C3659" s="143" t="str">
        <f>IF(A3659="","",IF(COUNTIF($B$2:B3658,B3659)&gt;0,"⚠ DUPLICATE","OK"))</f>
        <v/>
      </c>
      <c r="D3659" s="146" t="str">
        <f>IF($A3659="","",IF(ISNA(_xlfn.XLOOKUP(TRIM($A3659),MASTER_Workers!$B$2:$B$474,MASTER_Workers!$B$2:$B$474)),"Master Missing","OK"))</f>
        <v/>
      </c>
      <c r="E3659" s="146" t="str">
        <f>IF(A3659="","",IF(COUNTIF(Month_Engine!B:B,TRIM(J3659))&gt;0,"OK","Missing"))</f>
        <v/>
      </c>
      <c r="F3659" s="146" t="str">
        <f t="shared" si="349"/>
        <v/>
      </c>
      <c r="G3659" s="146" t="str">
        <f t="shared" si="344"/>
        <v/>
      </c>
      <c r="H3659" s="150" t="str">
        <f t="shared" si="345"/>
        <v/>
      </c>
      <c r="I3659" s="432"/>
      <c r="S3659" s="146" t="str">
        <f t="shared" si="346"/>
        <v/>
      </c>
    </row>
    <row r="3660" spans="1:19" x14ac:dyDescent="0.45">
      <c r="A3660" s="144" t="str">
        <f t="shared" si="347"/>
        <v/>
      </c>
      <c r="B3660" s="143" t="str">
        <f t="shared" si="348"/>
        <v/>
      </c>
      <c r="C3660" s="143" t="str">
        <f>IF(A3660="","",IF(COUNTIF($B$2:B3659,B3660)&gt;0,"⚠ DUPLICATE","OK"))</f>
        <v/>
      </c>
      <c r="D3660" s="146" t="str">
        <f>IF($A3660="","",IF(ISNA(_xlfn.XLOOKUP(TRIM($A3660),MASTER_Workers!$B$2:$B$474,MASTER_Workers!$B$2:$B$474)),"Master Missing","OK"))</f>
        <v/>
      </c>
      <c r="E3660" s="146" t="str">
        <f>IF(A3660="","",IF(COUNTIF(Month_Engine!B:B,TRIM(J3660))&gt;0,"OK","Missing"))</f>
        <v/>
      </c>
      <c r="F3660" s="146" t="str">
        <f t="shared" si="349"/>
        <v/>
      </c>
      <c r="G3660" s="146" t="str">
        <f t="shared" ref="G3660:G3723" si="350">IF(A3660="","",L3660+O3660+P3660+R3660+IF(OR(LEFT(TRIM(J3660),9)="SK1WK0101",ISNUMBER(SEARCH("Staff",S3660))),N3660,0))</f>
        <v/>
      </c>
      <c r="H3660" s="150" t="str">
        <f t="shared" si="345"/>
        <v/>
      </c>
      <c r="I3660" s="432"/>
      <c r="S3660" s="146" t="str">
        <f t="shared" si="346"/>
        <v/>
      </c>
    </row>
    <row r="3661" spans="1:19" x14ac:dyDescent="0.45">
      <c r="A3661" s="144" t="str">
        <f t="shared" si="347"/>
        <v/>
      </c>
      <c r="B3661" s="143" t="str">
        <f t="shared" si="348"/>
        <v/>
      </c>
      <c r="C3661" s="143" t="str">
        <f>IF(A3661="","",IF(COUNTIF($B$2:B3660,B3661)&gt;0,"⚠ DUPLICATE","OK"))</f>
        <v/>
      </c>
      <c r="D3661" s="146" t="str">
        <f>IF($A3661="","",IF(ISNA(_xlfn.XLOOKUP(TRIM($A3661),MASTER_Workers!$B$2:$B$474,MASTER_Workers!$B$2:$B$474)),"Master Missing","OK"))</f>
        <v/>
      </c>
      <c r="E3661" s="146" t="str">
        <f>IF(A3661="","",IF(COUNTIF(Month_Engine!B:B,TRIM(J3661))&gt;0,"OK","Missing"))</f>
        <v/>
      </c>
      <c r="F3661" s="146" t="str">
        <f t="shared" si="349"/>
        <v/>
      </c>
      <c r="G3661" s="146" t="str">
        <f t="shared" si="350"/>
        <v/>
      </c>
      <c r="H3661" s="150" t="str">
        <f t="shared" si="345"/>
        <v/>
      </c>
      <c r="I3661" s="432"/>
      <c r="S3661" s="146" t="str">
        <f t="shared" si="346"/>
        <v/>
      </c>
    </row>
    <row r="3662" spans="1:19" x14ac:dyDescent="0.45">
      <c r="A3662" s="144" t="str">
        <f t="shared" si="347"/>
        <v/>
      </c>
      <c r="B3662" s="143" t="str">
        <f t="shared" si="348"/>
        <v/>
      </c>
      <c r="C3662" s="143" t="str">
        <f>IF(A3662="","",IF(COUNTIF($B$2:B3661,B3662)&gt;0,"⚠ DUPLICATE","OK"))</f>
        <v/>
      </c>
      <c r="D3662" s="146" t="str">
        <f>IF($A3662="","",IF(ISNA(_xlfn.XLOOKUP(TRIM($A3662),MASTER_Workers!$B$2:$B$474,MASTER_Workers!$B$2:$B$474)),"Master Missing","OK"))</f>
        <v/>
      </c>
      <c r="E3662" s="146" t="str">
        <f>IF(A3662="","",IF(COUNTIF(Month_Engine!B:B,TRIM(J3662))&gt;0,"OK","Missing"))</f>
        <v/>
      </c>
      <c r="F3662" s="146" t="str">
        <f t="shared" si="349"/>
        <v/>
      </c>
      <c r="G3662" s="146" t="str">
        <f t="shared" si="350"/>
        <v/>
      </c>
      <c r="H3662" s="150" t="str">
        <f t="shared" si="345"/>
        <v/>
      </c>
      <c r="I3662" s="432"/>
      <c r="S3662" s="146" t="str">
        <f t="shared" si="346"/>
        <v/>
      </c>
    </row>
    <row r="3663" spans="1:19" x14ac:dyDescent="0.45">
      <c r="A3663" s="144" t="str">
        <f t="shared" si="347"/>
        <v/>
      </c>
      <c r="B3663" s="143" t="str">
        <f t="shared" si="348"/>
        <v/>
      </c>
      <c r="C3663" s="143" t="str">
        <f>IF(A3663="","",IF(COUNTIF($B$2:B3662,B3663)&gt;0,"⚠ DUPLICATE","OK"))</f>
        <v/>
      </c>
      <c r="D3663" s="146" t="str">
        <f>IF($A3663="","",IF(ISNA(_xlfn.XLOOKUP(TRIM($A3663),MASTER_Workers!$B$2:$B$474,MASTER_Workers!$B$2:$B$474)),"Master Missing","OK"))</f>
        <v/>
      </c>
      <c r="E3663" s="146" t="str">
        <f>IF(A3663="","",IF(COUNTIF(Month_Engine!B:B,TRIM(J3663))&gt;0,"OK","Missing"))</f>
        <v/>
      </c>
      <c r="F3663" s="146" t="str">
        <f t="shared" si="349"/>
        <v/>
      </c>
      <c r="G3663" s="146" t="str">
        <f t="shared" si="350"/>
        <v/>
      </c>
      <c r="H3663" s="150" t="str">
        <f t="shared" si="345"/>
        <v/>
      </c>
      <c r="I3663" s="432"/>
      <c r="S3663" s="146" t="str">
        <f t="shared" si="346"/>
        <v/>
      </c>
    </row>
    <row r="3664" spans="1:19" x14ac:dyDescent="0.45">
      <c r="A3664" s="144" t="str">
        <f t="shared" si="347"/>
        <v/>
      </c>
      <c r="B3664" s="143" t="str">
        <f t="shared" si="348"/>
        <v/>
      </c>
      <c r="C3664" s="143" t="str">
        <f>IF(A3664="","",IF(COUNTIF($B$2:B3663,B3664)&gt;0,"⚠ DUPLICATE","OK"))</f>
        <v/>
      </c>
      <c r="D3664" s="146" t="str">
        <f>IF($A3664="","",IF(ISNA(_xlfn.XLOOKUP(TRIM($A3664),MASTER_Workers!$B$2:$B$474,MASTER_Workers!$B$2:$B$474)),"Master Missing","OK"))</f>
        <v/>
      </c>
      <c r="E3664" s="146" t="str">
        <f>IF(A3664="","",IF(COUNTIF(Month_Engine!B:B,TRIM(J3664))&gt;0,"OK","Missing"))</f>
        <v/>
      </c>
      <c r="F3664" s="146" t="str">
        <f t="shared" si="349"/>
        <v/>
      </c>
      <c r="G3664" s="146" t="str">
        <f t="shared" si="350"/>
        <v/>
      </c>
      <c r="H3664" s="150" t="str">
        <f t="shared" si="345"/>
        <v/>
      </c>
      <c r="I3664" s="432"/>
      <c r="S3664" s="146" t="str">
        <f t="shared" si="346"/>
        <v/>
      </c>
    </row>
    <row r="3665" spans="1:19" x14ac:dyDescent="0.45">
      <c r="A3665" s="144" t="str">
        <f t="shared" si="347"/>
        <v/>
      </c>
      <c r="B3665" s="143" t="str">
        <f t="shared" si="348"/>
        <v/>
      </c>
      <c r="C3665" s="143" t="str">
        <f>IF(A3665="","",IF(COUNTIF($B$2:B3664,B3665)&gt;0,"⚠ DUPLICATE","OK"))</f>
        <v/>
      </c>
      <c r="D3665" s="146" t="str">
        <f>IF($A3665="","",IF(ISNA(_xlfn.XLOOKUP(TRIM($A3665),MASTER_Workers!$B$2:$B$474,MASTER_Workers!$B$2:$B$474)),"Master Missing","OK"))</f>
        <v/>
      </c>
      <c r="E3665" s="146" t="str">
        <f>IF(A3665="","",IF(COUNTIF(Month_Engine!B:B,TRIM(J3665))&gt;0,"OK","Missing"))</f>
        <v/>
      </c>
      <c r="F3665" s="146" t="str">
        <f t="shared" si="349"/>
        <v/>
      </c>
      <c r="G3665" s="146" t="str">
        <f t="shared" si="350"/>
        <v/>
      </c>
      <c r="H3665" s="150" t="str">
        <f t="shared" si="345"/>
        <v/>
      </c>
      <c r="I3665" s="432"/>
      <c r="S3665" s="146" t="str">
        <f t="shared" si="346"/>
        <v/>
      </c>
    </row>
    <row r="3666" spans="1:19" x14ac:dyDescent="0.45">
      <c r="A3666" s="144" t="str">
        <f t="shared" si="347"/>
        <v/>
      </c>
      <c r="B3666" s="143" t="str">
        <f t="shared" si="348"/>
        <v/>
      </c>
      <c r="C3666" s="143" t="str">
        <f>IF(A3666="","",IF(COUNTIF($B$2:B3665,B3666)&gt;0,"⚠ DUPLICATE","OK"))</f>
        <v/>
      </c>
      <c r="D3666" s="146" t="str">
        <f>IF($A3666="","",IF(ISNA(_xlfn.XLOOKUP(TRIM($A3666),MASTER_Workers!$B$2:$B$474,MASTER_Workers!$B$2:$B$474)),"Master Missing","OK"))</f>
        <v/>
      </c>
      <c r="E3666" s="146" t="str">
        <f>IF(A3666="","",IF(COUNTIF(Month_Engine!B:B,TRIM(J3666))&gt;0,"OK","Missing"))</f>
        <v/>
      </c>
      <c r="F3666" s="146" t="str">
        <f t="shared" si="349"/>
        <v/>
      </c>
      <c r="G3666" s="146" t="str">
        <f t="shared" si="350"/>
        <v/>
      </c>
      <c r="H3666" s="150" t="str">
        <f t="shared" si="345"/>
        <v/>
      </c>
      <c r="I3666" s="432"/>
      <c r="S3666" s="146" t="str">
        <f t="shared" si="346"/>
        <v/>
      </c>
    </row>
    <row r="3667" spans="1:19" x14ac:dyDescent="0.45">
      <c r="A3667" s="144" t="str">
        <f t="shared" si="347"/>
        <v/>
      </c>
      <c r="B3667" s="143" t="str">
        <f t="shared" si="348"/>
        <v/>
      </c>
      <c r="C3667" s="143" t="str">
        <f>IF(A3667="","",IF(COUNTIF($B$2:B3666,B3667)&gt;0,"⚠ DUPLICATE","OK"))</f>
        <v/>
      </c>
      <c r="D3667" s="146" t="str">
        <f>IF($A3667="","",IF(ISNA(_xlfn.XLOOKUP(TRIM($A3667),MASTER_Workers!$B$2:$B$474,MASTER_Workers!$B$2:$B$474)),"Master Missing","OK"))</f>
        <v/>
      </c>
      <c r="E3667" s="146" t="str">
        <f>IF(A3667="","",IF(COUNTIF(Month_Engine!B:B,TRIM(J3667))&gt;0,"OK","Missing"))</f>
        <v/>
      </c>
      <c r="F3667" s="146" t="str">
        <f t="shared" si="349"/>
        <v/>
      </c>
      <c r="G3667" s="146" t="str">
        <f t="shared" si="350"/>
        <v/>
      </c>
      <c r="H3667" s="150" t="str">
        <f t="shared" si="345"/>
        <v/>
      </c>
      <c r="I3667" s="432"/>
      <c r="S3667" s="146" t="str">
        <f t="shared" si="346"/>
        <v/>
      </c>
    </row>
    <row r="3668" spans="1:19" x14ac:dyDescent="0.45">
      <c r="A3668" s="144" t="str">
        <f t="shared" si="347"/>
        <v/>
      </c>
      <c r="B3668" s="143" t="str">
        <f t="shared" si="348"/>
        <v/>
      </c>
      <c r="C3668" s="143" t="str">
        <f>IF(A3668="","",IF(COUNTIF($B$2:B3667,B3668)&gt;0,"⚠ DUPLICATE","OK"))</f>
        <v/>
      </c>
      <c r="D3668" s="146" t="str">
        <f>IF($A3668="","",IF(ISNA(_xlfn.XLOOKUP(TRIM($A3668),MASTER_Workers!$B$2:$B$474,MASTER_Workers!$B$2:$B$474)),"Master Missing","OK"))</f>
        <v/>
      </c>
      <c r="E3668" s="146" t="str">
        <f>IF(A3668="","",IF(COUNTIF(Month_Engine!B:B,TRIM(J3668))&gt;0,"OK","Missing"))</f>
        <v/>
      </c>
      <c r="F3668" s="146" t="str">
        <f t="shared" si="349"/>
        <v/>
      </c>
      <c r="G3668" s="146" t="str">
        <f t="shared" si="350"/>
        <v/>
      </c>
      <c r="H3668" s="150" t="str">
        <f t="shared" si="345"/>
        <v/>
      </c>
      <c r="I3668" s="432"/>
      <c r="S3668" s="146" t="str">
        <f t="shared" si="346"/>
        <v/>
      </c>
    </row>
    <row r="3669" spans="1:19" x14ac:dyDescent="0.45">
      <c r="A3669" s="144" t="str">
        <f t="shared" si="347"/>
        <v/>
      </c>
      <c r="B3669" s="143" t="str">
        <f t="shared" si="348"/>
        <v/>
      </c>
      <c r="C3669" s="143" t="str">
        <f>IF(A3669="","",IF(COUNTIF($B$2:B3668,B3669)&gt;0,"⚠ DUPLICATE","OK"))</f>
        <v/>
      </c>
      <c r="D3669" s="146" t="str">
        <f>IF($A3669="","",IF(ISNA(_xlfn.XLOOKUP(TRIM($A3669),MASTER_Workers!$B$2:$B$474,MASTER_Workers!$B$2:$B$474)),"Master Missing","OK"))</f>
        <v/>
      </c>
      <c r="E3669" s="146" t="str">
        <f>IF(A3669="","",IF(COUNTIF(Month_Engine!B:B,TRIM(J3669))&gt;0,"OK","Missing"))</f>
        <v/>
      </c>
      <c r="F3669" s="146" t="str">
        <f t="shared" si="349"/>
        <v/>
      </c>
      <c r="G3669" s="146" t="str">
        <f t="shared" si="350"/>
        <v/>
      </c>
      <c r="H3669" s="150" t="str">
        <f t="shared" si="345"/>
        <v/>
      </c>
      <c r="I3669" s="432"/>
      <c r="S3669" s="146" t="str">
        <f t="shared" si="346"/>
        <v/>
      </c>
    </row>
    <row r="3670" spans="1:19" x14ac:dyDescent="0.45">
      <c r="A3670" s="144" t="str">
        <f t="shared" si="347"/>
        <v/>
      </c>
      <c r="B3670" s="143" t="str">
        <f t="shared" si="348"/>
        <v/>
      </c>
      <c r="C3670" s="143" t="str">
        <f>IF(A3670="","",IF(COUNTIF($B$2:B3669,B3670)&gt;0,"⚠ DUPLICATE","OK"))</f>
        <v/>
      </c>
      <c r="D3670" s="146" t="str">
        <f>IF($A3670="","",IF(ISNA(_xlfn.XLOOKUP(TRIM($A3670),MASTER_Workers!$B$2:$B$474,MASTER_Workers!$B$2:$B$474)),"Master Missing","OK"))</f>
        <v/>
      </c>
      <c r="E3670" s="146" t="str">
        <f>IF(A3670="","",IF(COUNTIF(Month_Engine!B:B,TRIM(J3670))&gt;0,"OK","Missing"))</f>
        <v/>
      </c>
      <c r="F3670" s="146" t="str">
        <f t="shared" si="349"/>
        <v/>
      </c>
      <c r="G3670" s="146" t="str">
        <f t="shared" si="350"/>
        <v/>
      </c>
      <c r="H3670" s="150" t="str">
        <f t="shared" si="345"/>
        <v/>
      </c>
      <c r="I3670" s="432"/>
      <c r="S3670" s="146" t="str">
        <f t="shared" si="346"/>
        <v/>
      </c>
    </row>
    <row r="3671" spans="1:19" x14ac:dyDescent="0.45">
      <c r="A3671" s="144" t="str">
        <f t="shared" si="347"/>
        <v/>
      </c>
      <c r="B3671" s="143" t="str">
        <f t="shared" si="348"/>
        <v/>
      </c>
      <c r="C3671" s="143" t="str">
        <f>IF(A3671="","",IF(COUNTIF($B$2:B3670,B3671)&gt;0,"⚠ DUPLICATE","OK"))</f>
        <v/>
      </c>
      <c r="D3671" s="146" t="str">
        <f>IF($A3671="","",IF(ISNA(_xlfn.XLOOKUP(TRIM($A3671),MASTER_Workers!$B$2:$B$474,MASTER_Workers!$B$2:$B$474)),"Master Missing","OK"))</f>
        <v/>
      </c>
      <c r="E3671" s="146" t="str">
        <f>IF(A3671="","",IF(COUNTIF(Month_Engine!B:B,TRIM(J3671))&gt;0,"OK","Missing"))</f>
        <v/>
      </c>
      <c r="F3671" s="146" t="str">
        <f t="shared" si="349"/>
        <v/>
      </c>
      <c r="G3671" s="146" t="str">
        <f t="shared" si="350"/>
        <v/>
      </c>
      <c r="H3671" s="150" t="str">
        <f t="shared" si="345"/>
        <v/>
      </c>
      <c r="I3671" s="432"/>
      <c r="S3671" s="146" t="str">
        <f t="shared" si="346"/>
        <v/>
      </c>
    </row>
    <row r="3672" spans="1:19" x14ac:dyDescent="0.45">
      <c r="A3672" s="144" t="str">
        <f t="shared" si="347"/>
        <v/>
      </c>
      <c r="B3672" s="143" t="str">
        <f t="shared" si="348"/>
        <v/>
      </c>
      <c r="C3672" s="143" t="str">
        <f>IF(A3672="","",IF(COUNTIF($B$2:B3671,B3672)&gt;0,"⚠ DUPLICATE","OK"))</f>
        <v/>
      </c>
      <c r="D3672" s="146" t="str">
        <f>IF($A3672="","",IF(ISNA(_xlfn.XLOOKUP(TRIM($A3672),MASTER_Workers!$B$2:$B$474,MASTER_Workers!$B$2:$B$474)),"Master Missing","OK"))</f>
        <v/>
      </c>
      <c r="E3672" s="146" t="str">
        <f>IF(A3672="","",IF(COUNTIF(Month_Engine!B:B,TRIM(J3672))&gt;0,"OK","Missing"))</f>
        <v/>
      </c>
      <c r="F3672" s="146" t="str">
        <f t="shared" si="349"/>
        <v/>
      </c>
      <c r="G3672" s="146" t="str">
        <f t="shared" si="350"/>
        <v/>
      </c>
      <c r="H3672" s="150" t="str">
        <f t="shared" si="345"/>
        <v/>
      </c>
      <c r="I3672" s="432"/>
      <c r="S3672" s="146" t="str">
        <f t="shared" si="346"/>
        <v/>
      </c>
    </row>
    <row r="3673" spans="1:19" x14ac:dyDescent="0.45">
      <c r="A3673" s="144" t="str">
        <f t="shared" si="347"/>
        <v/>
      </c>
      <c r="B3673" s="143" t="str">
        <f t="shared" si="348"/>
        <v/>
      </c>
      <c r="C3673" s="143" t="str">
        <f>IF(A3673="","",IF(COUNTIF($B$2:B3672,B3673)&gt;0,"⚠ DUPLICATE","OK"))</f>
        <v/>
      </c>
      <c r="D3673" s="146" t="str">
        <f>IF($A3673="","",IF(ISNA(_xlfn.XLOOKUP(TRIM($A3673),MASTER_Workers!$B$2:$B$474,MASTER_Workers!$B$2:$B$474)),"Master Missing","OK"))</f>
        <v/>
      </c>
      <c r="E3673" s="146" t="str">
        <f>IF(A3673="","",IF(COUNTIF(Month_Engine!B:B,TRIM(J3673))&gt;0,"OK","Missing"))</f>
        <v/>
      </c>
      <c r="F3673" s="146" t="str">
        <f t="shared" si="349"/>
        <v/>
      </c>
      <c r="G3673" s="146" t="str">
        <f t="shared" si="350"/>
        <v/>
      </c>
      <c r="H3673" s="150" t="str">
        <f t="shared" si="345"/>
        <v/>
      </c>
      <c r="I3673" s="432"/>
      <c r="S3673" s="146" t="str">
        <f t="shared" si="346"/>
        <v/>
      </c>
    </row>
    <row r="3674" spans="1:19" x14ac:dyDescent="0.45">
      <c r="A3674" s="144" t="str">
        <f t="shared" si="347"/>
        <v/>
      </c>
      <c r="B3674" s="143" t="str">
        <f t="shared" si="348"/>
        <v/>
      </c>
      <c r="C3674" s="143" t="str">
        <f>IF(A3674="","",IF(COUNTIF($B$2:B3673,B3674)&gt;0,"⚠ DUPLICATE","OK"))</f>
        <v/>
      </c>
      <c r="D3674" s="146" t="str">
        <f>IF($A3674="","",IF(ISNA(_xlfn.XLOOKUP(TRIM($A3674),MASTER_Workers!$B$2:$B$474,MASTER_Workers!$B$2:$B$474)),"Master Missing","OK"))</f>
        <v/>
      </c>
      <c r="E3674" s="146" t="str">
        <f>IF(A3674="","",IF(COUNTIF(Month_Engine!B:B,TRIM(J3674))&gt;0,"OK","Missing"))</f>
        <v/>
      </c>
      <c r="F3674" s="146" t="str">
        <f t="shared" si="349"/>
        <v/>
      </c>
      <c r="G3674" s="146" t="str">
        <f t="shared" si="350"/>
        <v/>
      </c>
      <c r="H3674" s="150" t="str">
        <f t="shared" si="345"/>
        <v/>
      </c>
      <c r="I3674" s="432"/>
      <c r="S3674" s="146" t="str">
        <f t="shared" si="346"/>
        <v/>
      </c>
    </row>
    <row r="3675" spans="1:19" x14ac:dyDescent="0.45">
      <c r="A3675" s="144" t="str">
        <f t="shared" si="347"/>
        <v/>
      </c>
      <c r="B3675" s="143" t="str">
        <f t="shared" si="348"/>
        <v/>
      </c>
      <c r="C3675" s="143" t="str">
        <f>IF(A3675="","",IF(COUNTIF($B$2:B3674,B3675)&gt;0,"⚠ DUPLICATE","OK"))</f>
        <v/>
      </c>
      <c r="D3675" s="146" t="str">
        <f>IF($A3675="","",IF(ISNA(_xlfn.XLOOKUP(TRIM($A3675),MASTER_Workers!$B$2:$B$474,MASTER_Workers!$B$2:$B$474)),"Master Missing","OK"))</f>
        <v/>
      </c>
      <c r="E3675" s="146" t="str">
        <f>IF(A3675="","",IF(COUNTIF(Month_Engine!B:B,TRIM(J3675))&gt;0,"OK","Missing"))</f>
        <v/>
      </c>
      <c r="F3675" s="146" t="str">
        <f t="shared" si="349"/>
        <v/>
      </c>
      <c r="G3675" s="146" t="str">
        <f t="shared" si="350"/>
        <v/>
      </c>
      <c r="H3675" s="150" t="str">
        <f t="shared" si="345"/>
        <v/>
      </c>
      <c r="I3675" s="432"/>
      <c r="S3675" s="146" t="str">
        <f t="shared" si="346"/>
        <v/>
      </c>
    </row>
    <row r="3676" spans="1:19" x14ac:dyDescent="0.45">
      <c r="A3676" s="144" t="str">
        <f t="shared" si="347"/>
        <v/>
      </c>
      <c r="B3676" s="143" t="str">
        <f t="shared" si="348"/>
        <v/>
      </c>
      <c r="C3676" s="143" t="str">
        <f>IF(A3676="","",IF(COUNTIF($B$2:B3675,B3676)&gt;0,"⚠ DUPLICATE","OK"))</f>
        <v/>
      </c>
      <c r="D3676" s="146" t="str">
        <f>IF($A3676="","",IF(ISNA(_xlfn.XLOOKUP(TRIM($A3676),MASTER_Workers!$B$2:$B$474,MASTER_Workers!$B$2:$B$474)),"Master Missing","OK"))</f>
        <v/>
      </c>
      <c r="E3676" s="146" t="str">
        <f>IF(A3676="","",IF(COUNTIF(Month_Engine!B:B,TRIM(J3676))&gt;0,"OK","Missing"))</f>
        <v/>
      </c>
      <c r="F3676" s="146" t="str">
        <f t="shared" si="349"/>
        <v/>
      </c>
      <c r="G3676" s="146" t="str">
        <f t="shared" si="350"/>
        <v/>
      </c>
      <c r="H3676" s="150" t="str">
        <f t="shared" si="345"/>
        <v/>
      </c>
      <c r="I3676" s="432"/>
      <c r="S3676" s="146" t="str">
        <f t="shared" si="346"/>
        <v/>
      </c>
    </row>
    <row r="3677" spans="1:19" x14ac:dyDescent="0.45">
      <c r="A3677" s="144" t="str">
        <f t="shared" si="347"/>
        <v/>
      </c>
      <c r="B3677" s="143" t="str">
        <f t="shared" si="348"/>
        <v/>
      </c>
      <c r="C3677" s="143" t="str">
        <f>IF(A3677="","",IF(COUNTIF($B$2:B3676,B3677)&gt;0,"⚠ DUPLICATE","OK"))</f>
        <v/>
      </c>
      <c r="D3677" s="146" t="str">
        <f>IF($A3677="","",IF(ISNA(_xlfn.XLOOKUP(TRIM($A3677),MASTER_Workers!$B$2:$B$474,MASTER_Workers!$B$2:$B$474)),"Master Missing","OK"))</f>
        <v/>
      </c>
      <c r="E3677" s="146" t="str">
        <f>IF(A3677="","",IF(COUNTIF(Month_Engine!B:B,TRIM(J3677))&gt;0,"OK","Missing"))</f>
        <v/>
      </c>
      <c r="F3677" s="146" t="str">
        <f t="shared" si="349"/>
        <v/>
      </c>
      <c r="G3677" s="146" t="str">
        <f t="shared" si="350"/>
        <v/>
      </c>
      <c r="H3677" s="150" t="str">
        <f t="shared" si="345"/>
        <v/>
      </c>
      <c r="I3677" s="432"/>
      <c r="S3677" s="146" t="str">
        <f t="shared" si="346"/>
        <v/>
      </c>
    </row>
    <row r="3678" spans="1:19" x14ac:dyDescent="0.45">
      <c r="A3678" s="144" t="str">
        <f t="shared" si="347"/>
        <v/>
      </c>
      <c r="B3678" s="143" t="str">
        <f t="shared" si="348"/>
        <v/>
      </c>
      <c r="C3678" s="143" t="str">
        <f>IF(A3678="","",IF(COUNTIF($B$2:B3677,B3678)&gt;0,"⚠ DUPLICATE","OK"))</f>
        <v/>
      </c>
      <c r="D3678" s="146" t="str">
        <f>IF($A3678="","",IF(ISNA(_xlfn.XLOOKUP(TRIM($A3678),MASTER_Workers!$B$2:$B$474,MASTER_Workers!$B$2:$B$474)),"Master Missing","OK"))</f>
        <v/>
      </c>
      <c r="E3678" s="146" t="str">
        <f>IF(A3678="","",IF(COUNTIF(Month_Engine!B:B,TRIM(J3678))&gt;0,"OK","Missing"))</f>
        <v/>
      </c>
      <c r="F3678" s="146" t="str">
        <f t="shared" si="349"/>
        <v/>
      </c>
      <c r="G3678" s="146" t="str">
        <f t="shared" si="350"/>
        <v/>
      </c>
      <c r="H3678" s="150" t="str">
        <f t="shared" si="345"/>
        <v/>
      </c>
      <c r="I3678" s="432"/>
      <c r="S3678" s="146" t="str">
        <f t="shared" si="346"/>
        <v/>
      </c>
    </row>
    <row r="3679" spans="1:19" x14ac:dyDescent="0.45">
      <c r="A3679" s="144" t="str">
        <f t="shared" si="347"/>
        <v/>
      </c>
      <c r="B3679" s="143" t="str">
        <f t="shared" si="348"/>
        <v/>
      </c>
      <c r="C3679" s="143" t="str">
        <f>IF(A3679="","",IF(COUNTIF($B$2:B3678,B3679)&gt;0,"⚠ DUPLICATE","OK"))</f>
        <v/>
      </c>
      <c r="D3679" s="146" t="str">
        <f>IF($A3679="","",IF(ISNA(_xlfn.XLOOKUP(TRIM($A3679),MASTER_Workers!$B$2:$B$474,MASTER_Workers!$B$2:$B$474)),"Master Missing","OK"))</f>
        <v/>
      </c>
      <c r="E3679" s="146" t="str">
        <f>IF(A3679="","",IF(COUNTIF(Month_Engine!B:B,TRIM(J3679))&gt;0,"OK","Missing"))</f>
        <v/>
      </c>
      <c r="F3679" s="146" t="str">
        <f t="shared" si="349"/>
        <v/>
      </c>
      <c r="G3679" s="146" t="str">
        <f t="shared" si="350"/>
        <v/>
      </c>
      <c r="H3679" s="150" t="str">
        <f t="shared" si="345"/>
        <v/>
      </c>
      <c r="I3679" s="432"/>
      <c r="S3679" s="146" t="str">
        <f t="shared" si="346"/>
        <v/>
      </c>
    </row>
    <row r="3680" spans="1:19" x14ac:dyDescent="0.45">
      <c r="A3680" s="144" t="str">
        <f t="shared" si="347"/>
        <v/>
      </c>
      <c r="B3680" s="143" t="str">
        <f t="shared" si="348"/>
        <v/>
      </c>
      <c r="C3680" s="143" t="str">
        <f>IF(A3680="","",IF(COUNTIF($B$2:B3679,B3680)&gt;0,"⚠ DUPLICATE","OK"))</f>
        <v/>
      </c>
      <c r="D3680" s="146" t="str">
        <f>IF($A3680="","",IF(ISNA(_xlfn.XLOOKUP(TRIM($A3680),MASTER_Workers!$B$2:$B$474,MASTER_Workers!$B$2:$B$474)),"Master Missing","OK"))</f>
        <v/>
      </c>
      <c r="E3680" s="146" t="str">
        <f>IF(A3680="","",IF(COUNTIF(Month_Engine!B:B,TRIM(J3680))&gt;0,"OK","Missing"))</f>
        <v/>
      </c>
      <c r="F3680" s="146" t="str">
        <f t="shared" si="349"/>
        <v/>
      </c>
      <c r="G3680" s="146" t="str">
        <f t="shared" si="350"/>
        <v/>
      </c>
      <c r="H3680" s="150" t="str">
        <f t="shared" si="345"/>
        <v/>
      </c>
      <c r="I3680" s="432"/>
      <c r="S3680" s="146" t="str">
        <f t="shared" si="346"/>
        <v/>
      </c>
    </row>
    <row r="3681" spans="1:19" x14ac:dyDescent="0.45">
      <c r="A3681" s="144" t="str">
        <f t="shared" si="347"/>
        <v/>
      </c>
      <c r="B3681" s="143" t="str">
        <f t="shared" si="348"/>
        <v/>
      </c>
      <c r="C3681" s="143" t="str">
        <f>IF(A3681="","",IF(COUNTIF($B$2:B3680,B3681)&gt;0,"⚠ DUPLICATE","OK"))</f>
        <v/>
      </c>
      <c r="D3681" s="146" t="str">
        <f>IF($A3681="","",IF(ISNA(_xlfn.XLOOKUP(TRIM($A3681),MASTER_Workers!$B$2:$B$474,MASTER_Workers!$B$2:$B$474)),"Master Missing","OK"))</f>
        <v/>
      </c>
      <c r="E3681" s="146" t="str">
        <f>IF(A3681="","",IF(COUNTIF(Month_Engine!B:B,TRIM(J3681))&gt;0,"OK","Missing"))</f>
        <v/>
      </c>
      <c r="F3681" s="146" t="str">
        <f t="shared" si="349"/>
        <v/>
      </c>
      <c r="G3681" s="146" t="str">
        <f t="shared" si="350"/>
        <v/>
      </c>
      <c r="H3681" s="150" t="str">
        <f t="shared" si="345"/>
        <v/>
      </c>
      <c r="I3681" s="432"/>
      <c r="S3681" s="146" t="str">
        <f t="shared" si="346"/>
        <v/>
      </c>
    </row>
    <row r="3682" spans="1:19" x14ac:dyDescent="0.45">
      <c r="A3682" s="144" t="str">
        <f t="shared" si="347"/>
        <v/>
      </c>
      <c r="B3682" s="143" t="str">
        <f t="shared" si="348"/>
        <v/>
      </c>
      <c r="C3682" s="143" t="str">
        <f>IF(A3682="","",IF(COUNTIF($B$2:B3681,B3682)&gt;0,"⚠ DUPLICATE","OK"))</f>
        <v/>
      </c>
      <c r="D3682" s="146" t="str">
        <f>IF($A3682="","",IF(ISNA(_xlfn.XLOOKUP(TRIM($A3682),MASTER_Workers!$B$2:$B$474,MASTER_Workers!$B$2:$B$474)),"Master Missing","OK"))</f>
        <v/>
      </c>
      <c r="E3682" s="146" t="str">
        <f>IF(A3682="","",IF(COUNTIF(Month_Engine!B:B,TRIM(J3682))&gt;0,"OK","Missing"))</f>
        <v/>
      </c>
      <c r="F3682" s="146" t="str">
        <f t="shared" si="349"/>
        <v/>
      </c>
      <c r="G3682" s="146" t="str">
        <f t="shared" si="350"/>
        <v/>
      </c>
      <c r="H3682" s="150" t="str">
        <f t="shared" si="345"/>
        <v/>
      </c>
      <c r="I3682" s="432"/>
      <c r="S3682" s="146" t="str">
        <f t="shared" si="346"/>
        <v/>
      </c>
    </row>
    <row r="3683" spans="1:19" x14ac:dyDescent="0.45">
      <c r="A3683" s="144" t="str">
        <f t="shared" si="347"/>
        <v/>
      </c>
      <c r="B3683" s="143" t="str">
        <f t="shared" si="348"/>
        <v/>
      </c>
      <c r="C3683" s="143" t="str">
        <f>IF(A3683="","",IF(COUNTIF($B$2:B3682,B3683)&gt;0,"⚠ DUPLICATE","OK"))</f>
        <v/>
      </c>
      <c r="D3683" s="146" t="str">
        <f>IF($A3683="","",IF(ISNA(_xlfn.XLOOKUP(TRIM($A3683),MASTER_Workers!$B$2:$B$474,MASTER_Workers!$B$2:$B$474)),"Master Missing","OK"))</f>
        <v/>
      </c>
      <c r="E3683" s="146" t="str">
        <f>IF(A3683="","",IF(COUNTIF(Month_Engine!B:B,TRIM(J3683))&gt;0,"OK","Missing"))</f>
        <v/>
      </c>
      <c r="F3683" s="146" t="str">
        <f t="shared" si="349"/>
        <v/>
      </c>
      <c r="G3683" s="146" t="str">
        <f t="shared" si="350"/>
        <v/>
      </c>
      <c r="H3683" s="150" t="str">
        <f t="shared" si="345"/>
        <v/>
      </c>
      <c r="I3683" s="432"/>
      <c r="S3683" s="146" t="str">
        <f t="shared" si="346"/>
        <v/>
      </c>
    </row>
    <row r="3684" spans="1:19" x14ac:dyDescent="0.45">
      <c r="A3684" s="144" t="str">
        <f t="shared" si="347"/>
        <v/>
      </c>
      <c r="B3684" s="143" t="str">
        <f t="shared" si="348"/>
        <v/>
      </c>
      <c r="C3684" s="143" t="str">
        <f>IF(A3684="","",IF(COUNTIF($B$2:B3683,B3684)&gt;0,"⚠ DUPLICATE","OK"))</f>
        <v/>
      </c>
      <c r="D3684" s="146" t="str">
        <f>IF($A3684="","",IF(ISNA(_xlfn.XLOOKUP(TRIM($A3684),MASTER_Workers!$B$2:$B$474,MASTER_Workers!$B$2:$B$474)),"Master Missing","OK"))</f>
        <v/>
      </c>
      <c r="E3684" s="146" t="str">
        <f>IF(A3684="","",IF(COUNTIF(Month_Engine!B:B,TRIM(J3684))&gt;0,"OK","Missing"))</f>
        <v/>
      </c>
      <c r="F3684" s="146" t="str">
        <f t="shared" si="349"/>
        <v/>
      </c>
      <c r="G3684" s="146" t="str">
        <f t="shared" si="350"/>
        <v/>
      </c>
      <c r="H3684" s="150" t="str">
        <f t="shared" si="345"/>
        <v/>
      </c>
      <c r="I3684" s="432"/>
      <c r="S3684" s="146" t="str">
        <f t="shared" si="346"/>
        <v/>
      </c>
    </row>
    <row r="3685" spans="1:19" x14ac:dyDescent="0.45">
      <c r="A3685" s="144" t="str">
        <f t="shared" si="347"/>
        <v/>
      </c>
      <c r="B3685" s="143" t="str">
        <f t="shared" si="348"/>
        <v/>
      </c>
      <c r="C3685" s="143" t="str">
        <f>IF(A3685="","",IF(COUNTIF($B$2:B3684,B3685)&gt;0,"⚠ DUPLICATE","OK"))</f>
        <v/>
      </c>
      <c r="D3685" s="146" t="str">
        <f>IF($A3685="","",IF(ISNA(_xlfn.XLOOKUP(TRIM($A3685),MASTER_Workers!$B$2:$B$474,MASTER_Workers!$B$2:$B$474)),"Master Missing","OK"))</f>
        <v/>
      </c>
      <c r="E3685" s="146" t="str">
        <f>IF(A3685="","",IF(COUNTIF(Month_Engine!B:B,TRIM(J3685))&gt;0,"OK","Missing"))</f>
        <v/>
      </c>
      <c r="F3685" s="146" t="str">
        <f t="shared" si="349"/>
        <v/>
      </c>
      <c r="G3685" s="146" t="str">
        <f t="shared" si="350"/>
        <v/>
      </c>
      <c r="H3685" s="150" t="str">
        <f t="shared" si="345"/>
        <v/>
      </c>
      <c r="I3685" s="432"/>
      <c r="S3685" s="146" t="str">
        <f t="shared" si="346"/>
        <v/>
      </c>
    </row>
    <row r="3686" spans="1:19" x14ac:dyDescent="0.45">
      <c r="A3686" s="144" t="str">
        <f t="shared" si="347"/>
        <v/>
      </c>
      <c r="B3686" s="143" t="str">
        <f t="shared" si="348"/>
        <v/>
      </c>
      <c r="C3686" s="143" t="str">
        <f>IF(A3686="","",IF(COUNTIF($B$2:B3685,B3686)&gt;0,"⚠ DUPLICATE","OK"))</f>
        <v/>
      </c>
      <c r="D3686" s="146" t="str">
        <f>IF($A3686="","",IF(ISNA(_xlfn.XLOOKUP(TRIM($A3686),MASTER_Workers!$B$2:$B$474,MASTER_Workers!$B$2:$B$474)),"Master Missing","OK"))</f>
        <v/>
      </c>
      <c r="E3686" s="146" t="str">
        <f>IF(A3686="","",IF(COUNTIF(Month_Engine!B:B,TRIM(J3686))&gt;0,"OK","Missing"))</f>
        <v/>
      </c>
      <c r="F3686" s="146" t="str">
        <f t="shared" si="349"/>
        <v/>
      </c>
      <c r="G3686" s="146" t="str">
        <f t="shared" si="350"/>
        <v/>
      </c>
      <c r="H3686" s="150" t="str">
        <f t="shared" si="345"/>
        <v/>
      </c>
      <c r="I3686" s="432"/>
      <c r="S3686" s="146" t="str">
        <f t="shared" si="346"/>
        <v/>
      </c>
    </row>
    <row r="3687" spans="1:19" x14ac:dyDescent="0.45">
      <c r="A3687" s="144" t="str">
        <f t="shared" si="347"/>
        <v/>
      </c>
      <c r="B3687" s="143" t="str">
        <f t="shared" si="348"/>
        <v/>
      </c>
      <c r="C3687" s="143" t="str">
        <f>IF(A3687="","",IF(COUNTIF($B$2:B3686,B3687)&gt;0,"⚠ DUPLICATE","OK"))</f>
        <v/>
      </c>
      <c r="D3687" s="146" t="str">
        <f>IF($A3687="","",IF(ISNA(_xlfn.XLOOKUP(TRIM($A3687),MASTER_Workers!$B$2:$B$474,MASTER_Workers!$B$2:$B$474)),"Master Missing","OK"))</f>
        <v/>
      </c>
      <c r="E3687" s="146" t="str">
        <f>IF(A3687="","",IF(COUNTIF(Month_Engine!B:B,TRIM(J3687))&gt;0,"OK","Missing"))</f>
        <v/>
      </c>
      <c r="F3687" s="146" t="str">
        <f t="shared" si="349"/>
        <v/>
      </c>
      <c r="G3687" s="146" t="str">
        <f t="shared" si="350"/>
        <v/>
      </c>
      <c r="H3687" s="150" t="str">
        <f t="shared" si="345"/>
        <v/>
      </c>
      <c r="I3687" s="432"/>
      <c r="S3687" s="146" t="str">
        <f t="shared" si="346"/>
        <v/>
      </c>
    </row>
    <row r="3688" spans="1:19" x14ac:dyDescent="0.45">
      <c r="A3688" s="144" t="str">
        <f t="shared" si="347"/>
        <v/>
      </c>
      <c r="B3688" s="143" t="str">
        <f t="shared" si="348"/>
        <v/>
      </c>
      <c r="C3688" s="143" t="str">
        <f>IF(A3688="","",IF(COUNTIF($B$2:B3687,B3688)&gt;0,"⚠ DUPLICATE","OK"))</f>
        <v/>
      </c>
      <c r="D3688" s="146" t="str">
        <f>IF($A3688="","",IF(ISNA(_xlfn.XLOOKUP(TRIM($A3688),MASTER_Workers!$B$2:$B$474,MASTER_Workers!$B$2:$B$474)),"Master Missing","OK"))</f>
        <v/>
      </c>
      <c r="E3688" s="146" t="str">
        <f>IF(A3688="","",IF(COUNTIF(Month_Engine!B:B,TRIM(J3688))&gt;0,"OK","Missing"))</f>
        <v/>
      </c>
      <c r="F3688" s="146" t="str">
        <f t="shared" si="349"/>
        <v/>
      </c>
      <c r="G3688" s="146" t="str">
        <f t="shared" si="350"/>
        <v/>
      </c>
      <c r="H3688" s="150" t="str">
        <f t="shared" si="345"/>
        <v/>
      </c>
      <c r="I3688" s="432"/>
      <c r="S3688" s="146" t="str">
        <f t="shared" si="346"/>
        <v/>
      </c>
    </row>
    <row r="3689" spans="1:19" x14ac:dyDescent="0.45">
      <c r="A3689" s="144" t="str">
        <f t="shared" si="347"/>
        <v/>
      </c>
      <c r="B3689" s="143" t="str">
        <f t="shared" si="348"/>
        <v/>
      </c>
      <c r="C3689" s="143" t="str">
        <f>IF(A3689="","",IF(COUNTIF($B$2:B3688,B3689)&gt;0,"⚠ DUPLICATE","OK"))</f>
        <v/>
      </c>
      <c r="D3689" s="146" t="str">
        <f>IF($A3689="","",IF(ISNA(_xlfn.XLOOKUP(TRIM($A3689),MASTER_Workers!$B$2:$B$474,MASTER_Workers!$B$2:$B$474)),"Master Missing","OK"))</f>
        <v/>
      </c>
      <c r="E3689" s="146" t="str">
        <f>IF(A3689="","",IF(COUNTIF(Month_Engine!B:B,TRIM(J3689))&gt;0,"OK","Missing"))</f>
        <v/>
      </c>
      <c r="F3689" s="146" t="str">
        <f t="shared" si="349"/>
        <v/>
      </c>
      <c r="G3689" s="146" t="str">
        <f t="shared" si="350"/>
        <v/>
      </c>
      <c r="H3689" s="150" t="str">
        <f t="shared" si="345"/>
        <v/>
      </c>
      <c r="I3689" s="432"/>
      <c r="S3689" s="146" t="str">
        <f t="shared" si="346"/>
        <v/>
      </c>
    </row>
    <row r="3690" spans="1:19" x14ac:dyDescent="0.45">
      <c r="A3690" s="144" t="str">
        <f t="shared" si="347"/>
        <v/>
      </c>
      <c r="B3690" s="143" t="str">
        <f t="shared" si="348"/>
        <v/>
      </c>
      <c r="C3690" s="143" t="str">
        <f>IF(A3690="","",IF(COUNTIF($B$2:B3689,B3690)&gt;0,"⚠ DUPLICATE","OK"))</f>
        <v/>
      </c>
      <c r="D3690" s="146" t="str">
        <f>IF($A3690="","",IF(ISNA(_xlfn.XLOOKUP(TRIM($A3690),MASTER_Workers!$B$2:$B$474,MASTER_Workers!$B$2:$B$474)),"Master Missing","OK"))</f>
        <v/>
      </c>
      <c r="E3690" s="146" t="str">
        <f>IF(A3690="","",IF(COUNTIF(Month_Engine!B:B,TRIM(J3690))&gt;0,"OK","Missing"))</f>
        <v/>
      </c>
      <c r="F3690" s="146" t="str">
        <f t="shared" si="349"/>
        <v/>
      </c>
      <c r="G3690" s="146" t="str">
        <f t="shared" si="350"/>
        <v/>
      </c>
      <c r="H3690" s="150" t="str">
        <f t="shared" si="345"/>
        <v/>
      </c>
      <c r="I3690" s="432"/>
      <c r="S3690" s="146" t="str">
        <f t="shared" si="346"/>
        <v/>
      </c>
    </row>
    <row r="3691" spans="1:19" x14ac:dyDescent="0.45">
      <c r="A3691" s="144" t="str">
        <f t="shared" si="347"/>
        <v/>
      </c>
      <c r="B3691" s="143" t="str">
        <f t="shared" si="348"/>
        <v/>
      </c>
      <c r="C3691" s="143" t="str">
        <f>IF(A3691="","",IF(COUNTIF($B$2:B3690,B3691)&gt;0,"⚠ DUPLICATE","OK"))</f>
        <v/>
      </c>
      <c r="D3691" s="146" t="str">
        <f>IF($A3691="","",IF(ISNA(_xlfn.XLOOKUP(TRIM($A3691),MASTER_Workers!$B$2:$B$474,MASTER_Workers!$B$2:$B$474)),"Master Missing","OK"))</f>
        <v/>
      </c>
      <c r="E3691" s="146" t="str">
        <f>IF(A3691="","",IF(COUNTIF(Month_Engine!B:B,TRIM(J3691))&gt;0,"OK","Missing"))</f>
        <v/>
      </c>
      <c r="F3691" s="146" t="str">
        <f t="shared" si="349"/>
        <v/>
      </c>
      <c r="G3691" s="146" t="str">
        <f t="shared" si="350"/>
        <v/>
      </c>
      <c r="H3691" s="150" t="str">
        <f t="shared" si="345"/>
        <v/>
      </c>
      <c r="I3691" s="432"/>
      <c r="S3691" s="146" t="str">
        <f t="shared" si="346"/>
        <v/>
      </c>
    </row>
    <row r="3692" spans="1:19" x14ac:dyDescent="0.45">
      <c r="A3692" s="144" t="str">
        <f t="shared" si="347"/>
        <v/>
      </c>
      <c r="B3692" s="143" t="str">
        <f t="shared" si="348"/>
        <v/>
      </c>
      <c r="C3692" s="143" t="str">
        <f>IF(A3692="","",IF(COUNTIF($B$2:B3691,B3692)&gt;0,"⚠ DUPLICATE","OK"))</f>
        <v/>
      </c>
      <c r="D3692" s="146" t="str">
        <f>IF($A3692="","",IF(ISNA(_xlfn.XLOOKUP(TRIM($A3692),MASTER_Workers!$B$2:$B$474,MASTER_Workers!$B$2:$B$474)),"Master Missing","OK"))</f>
        <v/>
      </c>
      <c r="E3692" s="146" t="str">
        <f>IF(A3692="","",IF(COUNTIF(Month_Engine!B:B,TRIM(J3692))&gt;0,"OK","Missing"))</f>
        <v/>
      </c>
      <c r="F3692" s="146" t="str">
        <f t="shared" si="349"/>
        <v/>
      </c>
      <c r="G3692" s="146" t="str">
        <f t="shared" si="350"/>
        <v/>
      </c>
      <c r="H3692" s="150" t="str">
        <f t="shared" si="345"/>
        <v/>
      </c>
      <c r="I3692" s="432"/>
      <c r="S3692" s="146" t="str">
        <f t="shared" si="346"/>
        <v/>
      </c>
    </row>
    <row r="3693" spans="1:19" x14ac:dyDescent="0.45">
      <c r="A3693" s="144" t="str">
        <f t="shared" si="347"/>
        <v/>
      </c>
      <c r="B3693" s="143" t="str">
        <f t="shared" si="348"/>
        <v/>
      </c>
      <c r="C3693" s="143" t="str">
        <f>IF(A3693="","",IF(COUNTIF($B$2:B3692,B3693)&gt;0,"⚠ DUPLICATE","OK"))</f>
        <v/>
      </c>
      <c r="D3693" s="146" t="str">
        <f>IF($A3693="","",IF(ISNA(_xlfn.XLOOKUP(TRIM($A3693),MASTER_Workers!$B$2:$B$474,MASTER_Workers!$B$2:$B$474)),"Master Missing","OK"))</f>
        <v/>
      </c>
      <c r="E3693" s="146" t="str">
        <f>IF(A3693="","",IF(COUNTIF(Month_Engine!B:B,TRIM(J3693))&gt;0,"OK","Missing"))</f>
        <v/>
      </c>
      <c r="F3693" s="146" t="str">
        <f t="shared" si="349"/>
        <v/>
      </c>
      <c r="G3693" s="146" t="str">
        <f t="shared" si="350"/>
        <v/>
      </c>
      <c r="H3693" s="150" t="str">
        <f t="shared" si="345"/>
        <v/>
      </c>
      <c r="I3693" s="432"/>
      <c r="S3693" s="146" t="str">
        <f t="shared" si="346"/>
        <v/>
      </c>
    </row>
    <row r="3694" spans="1:19" x14ac:dyDescent="0.45">
      <c r="A3694" s="144" t="str">
        <f t="shared" si="347"/>
        <v/>
      </c>
      <c r="B3694" s="143" t="str">
        <f t="shared" si="348"/>
        <v/>
      </c>
      <c r="C3694" s="143" t="str">
        <f>IF(A3694="","",IF(COUNTIF($B$2:B3693,B3694)&gt;0,"⚠ DUPLICATE","OK"))</f>
        <v/>
      </c>
      <c r="D3694" s="146" t="str">
        <f>IF($A3694="","",IF(ISNA(_xlfn.XLOOKUP(TRIM($A3694),MASTER_Workers!$B$2:$B$474,MASTER_Workers!$B$2:$B$474)),"Master Missing","OK"))</f>
        <v/>
      </c>
      <c r="E3694" s="146" t="str">
        <f>IF(A3694="","",IF(COUNTIF(Month_Engine!B:B,TRIM(J3694))&gt;0,"OK","Missing"))</f>
        <v/>
      </c>
      <c r="F3694" s="146" t="str">
        <f t="shared" si="349"/>
        <v/>
      </c>
      <c r="G3694" s="146" t="str">
        <f t="shared" si="350"/>
        <v/>
      </c>
      <c r="H3694" s="150" t="str">
        <f t="shared" si="345"/>
        <v/>
      </c>
      <c r="I3694" s="432"/>
      <c r="S3694" s="146" t="str">
        <f t="shared" si="346"/>
        <v/>
      </c>
    </row>
    <row r="3695" spans="1:19" x14ac:dyDescent="0.45">
      <c r="A3695" s="144" t="str">
        <f t="shared" si="347"/>
        <v/>
      </c>
      <c r="B3695" s="143" t="str">
        <f t="shared" si="348"/>
        <v/>
      </c>
      <c r="C3695" s="143" t="str">
        <f>IF(A3695="","",IF(COUNTIF($B$2:B3694,B3695)&gt;0,"⚠ DUPLICATE","OK"))</f>
        <v/>
      </c>
      <c r="D3695" s="146" t="str">
        <f>IF($A3695="","",IF(ISNA(_xlfn.XLOOKUP(TRIM($A3695),MASTER_Workers!$B$2:$B$474,MASTER_Workers!$B$2:$B$474)),"Master Missing","OK"))</f>
        <v/>
      </c>
      <c r="E3695" s="146" t="str">
        <f>IF(A3695="","",IF(COUNTIF(Month_Engine!B:B,TRIM(J3695))&gt;0,"OK","Missing"))</f>
        <v/>
      </c>
      <c r="F3695" s="146" t="str">
        <f t="shared" si="349"/>
        <v/>
      </c>
      <c r="G3695" s="146" t="str">
        <f t="shared" si="350"/>
        <v/>
      </c>
      <c r="H3695" s="150" t="str">
        <f t="shared" si="345"/>
        <v/>
      </c>
      <c r="I3695" s="432"/>
      <c r="S3695" s="146" t="str">
        <f t="shared" si="346"/>
        <v/>
      </c>
    </row>
    <row r="3696" spans="1:19" x14ac:dyDescent="0.45">
      <c r="A3696" s="144" t="str">
        <f t="shared" si="347"/>
        <v/>
      </c>
      <c r="B3696" s="143" t="str">
        <f t="shared" si="348"/>
        <v/>
      </c>
      <c r="C3696" s="143" t="str">
        <f>IF(A3696="","",IF(COUNTIF($B$2:B3695,B3696)&gt;0,"⚠ DUPLICATE","OK"))</f>
        <v/>
      </c>
      <c r="D3696" s="146" t="str">
        <f>IF($A3696="","",IF(ISNA(_xlfn.XLOOKUP(TRIM($A3696),MASTER_Workers!$B$2:$B$474,MASTER_Workers!$B$2:$B$474)),"Master Missing","OK"))</f>
        <v/>
      </c>
      <c r="E3696" s="146" t="str">
        <f>IF(A3696="","",IF(COUNTIF(Month_Engine!B:B,TRIM(J3696))&gt;0,"OK","Missing"))</f>
        <v/>
      </c>
      <c r="F3696" s="146" t="str">
        <f t="shared" si="349"/>
        <v/>
      </c>
      <c r="G3696" s="146" t="str">
        <f t="shared" si="350"/>
        <v/>
      </c>
      <c r="H3696" s="150" t="str">
        <f t="shared" si="345"/>
        <v/>
      </c>
      <c r="I3696" s="432"/>
      <c r="S3696" s="146" t="str">
        <f t="shared" si="346"/>
        <v/>
      </c>
    </row>
    <row r="3697" spans="1:19" x14ac:dyDescent="0.45">
      <c r="A3697" s="144" t="str">
        <f t="shared" si="347"/>
        <v/>
      </c>
      <c r="B3697" s="143" t="str">
        <f t="shared" si="348"/>
        <v/>
      </c>
      <c r="C3697" s="143" t="str">
        <f>IF(A3697="","",IF(COUNTIF($B$2:B3696,B3697)&gt;0,"⚠ DUPLICATE","OK"))</f>
        <v/>
      </c>
      <c r="D3697" s="146" t="str">
        <f>IF($A3697="","",IF(ISNA(_xlfn.XLOOKUP(TRIM($A3697),MASTER_Workers!$B$2:$B$474,MASTER_Workers!$B$2:$B$474)),"Master Missing","OK"))</f>
        <v/>
      </c>
      <c r="E3697" s="146" t="str">
        <f>IF(A3697="","",IF(COUNTIF(Month_Engine!B:B,TRIM(J3697))&gt;0,"OK","Missing"))</f>
        <v/>
      </c>
      <c r="F3697" s="146" t="str">
        <f t="shared" si="349"/>
        <v/>
      </c>
      <c r="G3697" s="146" t="str">
        <f t="shared" si="350"/>
        <v/>
      </c>
      <c r="H3697" s="150" t="str">
        <f t="shared" si="345"/>
        <v/>
      </c>
      <c r="I3697" s="432"/>
      <c r="S3697" s="146" t="str">
        <f t="shared" si="346"/>
        <v/>
      </c>
    </row>
    <row r="3698" spans="1:19" x14ac:dyDescent="0.45">
      <c r="A3698" s="144" t="str">
        <f t="shared" si="347"/>
        <v/>
      </c>
      <c r="B3698" s="143" t="str">
        <f t="shared" si="348"/>
        <v/>
      </c>
      <c r="C3698" s="143" t="str">
        <f>IF(A3698="","",IF(COUNTIF($B$2:B3697,B3698)&gt;0,"⚠ DUPLICATE","OK"))</f>
        <v/>
      </c>
      <c r="D3698" s="146" t="str">
        <f>IF($A3698="","",IF(ISNA(_xlfn.XLOOKUP(TRIM($A3698),MASTER_Workers!$B$2:$B$474,MASTER_Workers!$B$2:$B$474)),"Master Missing","OK"))</f>
        <v/>
      </c>
      <c r="E3698" s="146" t="str">
        <f>IF(A3698="","",IF(COUNTIF(Month_Engine!B:B,TRIM(J3698))&gt;0,"OK","Missing"))</f>
        <v/>
      </c>
      <c r="F3698" s="146" t="str">
        <f t="shared" si="349"/>
        <v/>
      </c>
      <c r="G3698" s="146" t="str">
        <f t="shared" si="350"/>
        <v/>
      </c>
      <c r="H3698" s="150" t="str">
        <f t="shared" si="345"/>
        <v/>
      </c>
      <c r="I3698" s="432"/>
      <c r="S3698" s="146" t="str">
        <f t="shared" si="346"/>
        <v/>
      </c>
    </row>
    <row r="3699" spans="1:19" x14ac:dyDescent="0.45">
      <c r="A3699" s="144" t="str">
        <f t="shared" si="347"/>
        <v/>
      </c>
      <c r="B3699" s="143" t="str">
        <f t="shared" si="348"/>
        <v/>
      </c>
      <c r="C3699" s="143" t="str">
        <f>IF(A3699="","",IF(COUNTIF($B$2:B3698,B3699)&gt;0,"⚠ DUPLICATE","OK"))</f>
        <v/>
      </c>
      <c r="D3699" s="146" t="str">
        <f>IF($A3699="","",IF(ISNA(_xlfn.XLOOKUP(TRIM($A3699),MASTER_Workers!$B$2:$B$474,MASTER_Workers!$B$2:$B$474)),"Master Missing","OK"))</f>
        <v/>
      </c>
      <c r="E3699" s="146" t="str">
        <f>IF(A3699="","",IF(COUNTIF(Month_Engine!B:B,TRIM(J3699))&gt;0,"OK","Missing"))</f>
        <v/>
      </c>
      <c r="F3699" s="146" t="str">
        <f t="shared" si="349"/>
        <v/>
      </c>
      <c r="G3699" s="146" t="str">
        <f t="shared" si="350"/>
        <v/>
      </c>
      <c r="H3699" s="150" t="str">
        <f t="shared" si="345"/>
        <v/>
      </c>
      <c r="I3699" s="432"/>
      <c r="S3699" s="146" t="str">
        <f t="shared" si="346"/>
        <v/>
      </c>
    </row>
    <row r="3700" spans="1:19" x14ac:dyDescent="0.45">
      <c r="A3700" s="144" t="str">
        <f t="shared" si="347"/>
        <v/>
      </c>
      <c r="B3700" s="143" t="str">
        <f t="shared" si="348"/>
        <v/>
      </c>
      <c r="C3700" s="143" t="str">
        <f>IF(A3700="","",IF(COUNTIF($B$2:B3699,B3700)&gt;0,"⚠ DUPLICATE","OK"))</f>
        <v/>
      </c>
      <c r="D3700" s="146" t="str">
        <f>IF($A3700="","",IF(ISNA(_xlfn.XLOOKUP(TRIM($A3700),MASTER_Workers!$B$2:$B$474,MASTER_Workers!$B$2:$B$474)),"Master Missing","OK"))</f>
        <v/>
      </c>
      <c r="E3700" s="146" t="str">
        <f>IF(A3700="","",IF(COUNTIF(Month_Engine!B:B,TRIM(J3700))&gt;0,"OK","Missing"))</f>
        <v/>
      </c>
      <c r="F3700" s="146" t="str">
        <f t="shared" si="349"/>
        <v/>
      </c>
      <c r="G3700" s="146" t="str">
        <f t="shared" si="350"/>
        <v/>
      </c>
      <c r="H3700" s="150" t="str">
        <f t="shared" si="345"/>
        <v/>
      </c>
      <c r="I3700" s="432"/>
      <c r="S3700" s="146" t="str">
        <f t="shared" si="346"/>
        <v/>
      </c>
    </row>
    <row r="3701" spans="1:19" x14ac:dyDescent="0.45">
      <c r="A3701" s="144" t="str">
        <f t="shared" si="347"/>
        <v/>
      </c>
      <c r="B3701" s="143" t="str">
        <f t="shared" si="348"/>
        <v/>
      </c>
      <c r="C3701" s="143" t="str">
        <f>IF(A3701="","",IF(COUNTIF($B$2:B3700,B3701)&gt;0,"⚠ DUPLICATE","OK"))</f>
        <v/>
      </c>
      <c r="D3701" s="146" t="str">
        <f>IF($A3701="","",IF(ISNA(_xlfn.XLOOKUP(TRIM($A3701),MASTER_Workers!$B$2:$B$474,MASTER_Workers!$B$2:$B$474)),"Master Missing","OK"))</f>
        <v/>
      </c>
      <c r="E3701" s="146" t="str">
        <f>IF(A3701="","",IF(COUNTIF(Month_Engine!B:B,TRIM(J3701))&gt;0,"OK","Missing"))</f>
        <v/>
      </c>
      <c r="F3701" s="146" t="str">
        <f t="shared" si="349"/>
        <v/>
      </c>
      <c r="G3701" s="146" t="str">
        <f t="shared" si="350"/>
        <v/>
      </c>
      <c r="H3701" s="150" t="str">
        <f t="shared" si="345"/>
        <v/>
      </c>
      <c r="I3701" s="432"/>
      <c r="S3701" s="146" t="str">
        <f t="shared" si="346"/>
        <v/>
      </c>
    </row>
    <row r="3702" spans="1:19" x14ac:dyDescent="0.45">
      <c r="A3702" s="144" t="str">
        <f t="shared" si="347"/>
        <v/>
      </c>
      <c r="B3702" s="143" t="str">
        <f t="shared" si="348"/>
        <v/>
      </c>
      <c r="C3702" s="143" t="str">
        <f>IF(A3702="","",IF(COUNTIF($B$2:B3701,B3702)&gt;0,"⚠ DUPLICATE","OK"))</f>
        <v/>
      </c>
      <c r="D3702" s="146" t="str">
        <f>IF($A3702="","",IF(ISNA(_xlfn.XLOOKUP(TRIM($A3702),MASTER_Workers!$B$2:$B$474,MASTER_Workers!$B$2:$B$474)),"Master Missing","OK"))</f>
        <v/>
      </c>
      <c r="E3702" s="146" t="str">
        <f>IF(A3702="","",IF(COUNTIF(Month_Engine!B:B,TRIM(J3702))&gt;0,"OK","Missing"))</f>
        <v/>
      </c>
      <c r="F3702" s="146" t="str">
        <f t="shared" si="349"/>
        <v/>
      </c>
      <c r="G3702" s="146" t="str">
        <f t="shared" si="350"/>
        <v/>
      </c>
      <c r="H3702" s="150" t="str">
        <f t="shared" si="345"/>
        <v/>
      </c>
      <c r="I3702" s="432"/>
      <c r="S3702" s="146" t="str">
        <f t="shared" si="346"/>
        <v/>
      </c>
    </row>
    <row r="3703" spans="1:19" x14ac:dyDescent="0.45">
      <c r="A3703" s="144" t="str">
        <f t="shared" si="347"/>
        <v/>
      </c>
      <c r="B3703" s="143" t="str">
        <f t="shared" si="348"/>
        <v/>
      </c>
      <c r="C3703" s="143" t="str">
        <f>IF(A3703="","",IF(COUNTIF($B$2:B3702,B3703)&gt;0,"⚠ DUPLICATE","OK"))</f>
        <v/>
      </c>
      <c r="D3703" s="146" t="str">
        <f>IF($A3703="","",IF(ISNA(_xlfn.XLOOKUP(TRIM($A3703),MASTER_Workers!$B$2:$B$474,MASTER_Workers!$B$2:$B$474)),"Master Missing","OK"))</f>
        <v/>
      </c>
      <c r="E3703" s="146" t="str">
        <f>IF(A3703="","",IF(COUNTIF(Month_Engine!B:B,TRIM(J3703))&gt;0,"OK","Missing"))</f>
        <v/>
      </c>
      <c r="F3703" s="146" t="str">
        <f t="shared" si="349"/>
        <v/>
      </c>
      <c r="G3703" s="146" t="str">
        <f t="shared" si="350"/>
        <v/>
      </c>
      <c r="H3703" s="150" t="str">
        <f t="shared" si="345"/>
        <v/>
      </c>
      <c r="I3703" s="432"/>
      <c r="S3703" s="146" t="str">
        <f t="shared" si="346"/>
        <v/>
      </c>
    </row>
    <row r="3704" spans="1:19" x14ac:dyDescent="0.45">
      <c r="A3704" s="144" t="str">
        <f t="shared" si="347"/>
        <v/>
      </c>
      <c r="B3704" s="143" t="str">
        <f t="shared" si="348"/>
        <v/>
      </c>
      <c r="C3704" s="143" t="str">
        <f>IF(A3704="","",IF(COUNTIF($B$2:B3703,B3704)&gt;0,"⚠ DUPLICATE","OK"))</f>
        <v/>
      </c>
      <c r="D3704" s="146" t="str">
        <f>IF($A3704="","",IF(ISNA(_xlfn.XLOOKUP(TRIM($A3704),MASTER_Workers!$B$2:$B$474,MASTER_Workers!$B$2:$B$474)),"Master Missing","OK"))</f>
        <v/>
      </c>
      <c r="E3704" s="146" t="str">
        <f>IF(A3704="","",IF(COUNTIF(Month_Engine!B:B,TRIM(J3704))&gt;0,"OK","Missing"))</f>
        <v/>
      </c>
      <c r="F3704" s="146" t="str">
        <f t="shared" si="349"/>
        <v/>
      </c>
      <c r="G3704" s="146" t="str">
        <f t="shared" si="350"/>
        <v/>
      </c>
      <c r="H3704" s="150" t="str">
        <f t="shared" si="345"/>
        <v/>
      </c>
      <c r="I3704" s="432"/>
      <c r="S3704" s="146" t="str">
        <f t="shared" si="346"/>
        <v/>
      </c>
    </row>
    <row r="3705" spans="1:19" x14ac:dyDescent="0.45">
      <c r="A3705" s="144" t="str">
        <f t="shared" si="347"/>
        <v/>
      </c>
      <c r="B3705" s="143" t="str">
        <f t="shared" si="348"/>
        <v/>
      </c>
      <c r="C3705" s="143" t="str">
        <f>IF(A3705="","",IF(COUNTIF($B$2:B3704,B3705)&gt;0,"⚠ DUPLICATE","OK"))</f>
        <v/>
      </c>
      <c r="D3705" s="146" t="str">
        <f>IF($A3705="","",IF(ISNA(_xlfn.XLOOKUP(TRIM($A3705),MASTER_Workers!$B$2:$B$474,MASTER_Workers!$B$2:$B$474)),"Master Missing","OK"))</f>
        <v/>
      </c>
      <c r="E3705" s="146" t="str">
        <f>IF(A3705="","",IF(COUNTIF(Month_Engine!B:B,TRIM(J3705))&gt;0,"OK","Missing"))</f>
        <v/>
      </c>
      <c r="F3705" s="146" t="str">
        <f t="shared" si="349"/>
        <v/>
      </c>
      <c r="G3705" s="146" t="str">
        <f t="shared" si="350"/>
        <v/>
      </c>
      <c r="H3705" s="150" t="str">
        <f t="shared" si="345"/>
        <v/>
      </c>
      <c r="I3705" s="432"/>
      <c r="S3705" s="146" t="str">
        <f t="shared" si="346"/>
        <v/>
      </c>
    </row>
    <row r="3706" spans="1:19" x14ac:dyDescent="0.45">
      <c r="A3706" s="144" t="str">
        <f t="shared" si="347"/>
        <v/>
      </c>
      <c r="B3706" s="143" t="str">
        <f t="shared" si="348"/>
        <v/>
      </c>
      <c r="C3706" s="143" t="str">
        <f>IF(A3706="","",IF(COUNTIF($B$2:B3705,B3706)&gt;0,"⚠ DUPLICATE","OK"))</f>
        <v/>
      </c>
      <c r="D3706" s="146" t="str">
        <f>IF($A3706="","",IF(ISNA(_xlfn.XLOOKUP(TRIM($A3706),MASTER_Workers!$B$2:$B$474,MASTER_Workers!$B$2:$B$474)),"Master Missing","OK"))</f>
        <v/>
      </c>
      <c r="E3706" s="146" t="str">
        <f>IF(A3706="","",IF(COUNTIF(Month_Engine!B:B,TRIM(J3706))&gt;0,"OK","Missing"))</f>
        <v/>
      </c>
      <c r="F3706" s="146" t="str">
        <f t="shared" si="349"/>
        <v/>
      </c>
      <c r="G3706" s="146" t="str">
        <f t="shared" si="350"/>
        <v/>
      </c>
      <c r="H3706" s="150" t="str">
        <f t="shared" si="345"/>
        <v/>
      </c>
      <c r="I3706" s="432"/>
      <c r="S3706" s="146" t="str">
        <f t="shared" si="346"/>
        <v/>
      </c>
    </row>
    <row r="3707" spans="1:19" x14ac:dyDescent="0.45">
      <c r="A3707" s="144" t="str">
        <f t="shared" si="347"/>
        <v/>
      </c>
      <c r="B3707" s="143" t="str">
        <f t="shared" si="348"/>
        <v/>
      </c>
      <c r="C3707" s="143" t="str">
        <f>IF(A3707="","",IF(COUNTIF($B$2:B3706,B3707)&gt;0,"⚠ DUPLICATE","OK"))</f>
        <v/>
      </c>
      <c r="D3707" s="146" t="str">
        <f>IF($A3707="","",IF(ISNA(_xlfn.XLOOKUP(TRIM($A3707),MASTER_Workers!$B$2:$B$474,MASTER_Workers!$B$2:$B$474)),"Master Missing","OK"))</f>
        <v/>
      </c>
      <c r="E3707" s="146" t="str">
        <f>IF(A3707="","",IF(COUNTIF(Month_Engine!B:B,TRIM(J3707))&gt;0,"OK","Missing"))</f>
        <v/>
      </c>
      <c r="F3707" s="146" t="str">
        <f t="shared" si="349"/>
        <v/>
      </c>
      <c r="G3707" s="146" t="str">
        <f t="shared" si="350"/>
        <v/>
      </c>
      <c r="H3707" s="150" t="str">
        <f t="shared" si="345"/>
        <v/>
      </c>
      <c r="I3707" s="432"/>
      <c r="S3707" s="146" t="str">
        <f t="shared" si="346"/>
        <v/>
      </c>
    </row>
    <row r="3708" spans="1:19" x14ac:dyDescent="0.45">
      <c r="A3708" s="144" t="str">
        <f t="shared" si="347"/>
        <v/>
      </c>
      <c r="B3708" s="143" t="str">
        <f t="shared" si="348"/>
        <v/>
      </c>
      <c r="C3708" s="143" t="str">
        <f>IF(A3708="","",IF(COUNTIF($B$2:B3707,B3708)&gt;0,"⚠ DUPLICATE","OK"))</f>
        <v/>
      </c>
      <c r="D3708" s="146" t="str">
        <f>IF($A3708="","",IF(ISNA(_xlfn.XLOOKUP(TRIM($A3708),MASTER_Workers!$B$2:$B$474,MASTER_Workers!$B$2:$B$474)),"Master Missing","OK"))</f>
        <v/>
      </c>
      <c r="E3708" s="146" t="str">
        <f>IF(A3708="","",IF(COUNTIF(Month_Engine!B:B,TRIM(J3708))&gt;0,"OK","Missing"))</f>
        <v/>
      </c>
      <c r="F3708" s="146" t="str">
        <f t="shared" si="349"/>
        <v/>
      </c>
      <c r="G3708" s="146" t="str">
        <f t="shared" si="350"/>
        <v/>
      </c>
      <c r="H3708" s="150" t="str">
        <f t="shared" si="345"/>
        <v/>
      </c>
      <c r="I3708" s="432"/>
      <c r="S3708" s="146" t="str">
        <f t="shared" si="346"/>
        <v/>
      </c>
    </row>
    <row r="3709" spans="1:19" x14ac:dyDescent="0.45">
      <c r="A3709" s="144" t="str">
        <f t="shared" si="347"/>
        <v/>
      </c>
      <c r="B3709" s="143" t="str">
        <f t="shared" si="348"/>
        <v/>
      </c>
      <c r="C3709" s="143" t="str">
        <f>IF(A3709="","",IF(COUNTIF($B$2:B3708,B3709)&gt;0,"⚠ DUPLICATE","OK"))</f>
        <v/>
      </c>
      <c r="D3709" s="146" t="str">
        <f>IF($A3709="","",IF(ISNA(_xlfn.XLOOKUP(TRIM($A3709),MASTER_Workers!$B$2:$B$474,MASTER_Workers!$B$2:$B$474)),"Master Missing","OK"))</f>
        <v/>
      </c>
      <c r="E3709" s="146" t="str">
        <f>IF(A3709="","",IF(COUNTIF(Month_Engine!B:B,TRIM(J3709))&gt;0,"OK","Missing"))</f>
        <v/>
      </c>
      <c r="F3709" s="146" t="str">
        <f t="shared" si="349"/>
        <v/>
      </c>
      <c r="G3709" s="146" t="str">
        <f t="shared" si="350"/>
        <v/>
      </c>
      <c r="H3709" s="150" t="str">
        <f t="shared" si="345"/>
        <v/>
      </c>
      <c r="I3709" s="432"/>
      <c r="S3709" s="146" t="str">
        <f t="shared" si="346"/>
        <v/>
      </c>
    </row>
    <row r="3710" spans="1:19" x14ac:dyDescent="0.45">
      <c r="A3710" s="144" t="str">
        <f t="shared" si="347"/>
        <v/>
      </c>
      <c r="B3710" s="143" t="str">
        <f t="shared" si="348"/>
        <v/>
      </c>
      <c r="C3710" s="143" t="str">
        <f>IF(A3710="","",IF(COUNTIF($B$2:B3709,B3710)&gt;0,"⚠ DUPLICATE","OK"))</f>
        <v/>
      </c>
      <c r="D3710" s="146" t="str">
        <f>IF($A3710="","",IF(ISNA(_xlfn.XLOOKUP(TRIM($A3710),MASTER_Workers!$B$2:$B$474,MASTER_Workers!$B$2:$B$474)),"Master Missing","OK"))</f>
        <v/>
      </c>
      <c r="E3710" s="146" t="str">
        <f>IF(A3710="","",IF(COUNTIF(Month_Engine!B:B,TRIM(J3710))&gt;0,"OK","Missing"))</f>
        <v/>
      </c>
      <c r="F3710" s="146" t="str">
        <f t="shared" si="349"/>
        <v/>
      </c>
      <c r="G3710" s="146" t="str">
        <f t="shared" si="350"/>
        <v/>
      </c>
      <c r="H3710" s="150" t="str">
        <f t="shared" si="345"/>
        <v/>
      </c>
      <c r="I3710" s="432"/>
      <c r="S3710" s="146" t="str">
        <f t="shared" si="346"/>
        <v/>
      </c>
    </row>
    <row r="3711" spans="1:19" x14ac:dyDescent="0.45">
      <c r="A3711" s="144" t="str">
        <f t="shared" si="347"/>
        <v/>
      </c>
      <c r="B3711" s="143" t="str">
        <f t="shared" si="348"/>
        <v/>
      </c>
      <c r="C3711" s="143" t="str">
        <f>IF(A3711="","",IF(COUNTIF($B$2:B3710,B3711)&gt;0,"⚠ DUPLICATE","OK"))</f>
        <v/>
      </c>
      <c r="D3711" s="146" t="str">
        <f>IF($A3711="","",IF(ISNA(_xlfn.XLOOKUP(TRIM($A3711),MASTER_Workers!$B$2:$B$474,MASTER_Workers!$B$2:$B$474)),"Master Missing","OK"))</f>
        <v/>
      </c>
      <c r="E3711" s="146" t="str">
        <f>IF(A3711="","",IF(COUNTIF(Month_Engine!B:B,TRIM(J3711))&gt;0,"OK","Missing"))</f>
        <v/>
      </c>
      <c r="F3711" s="146" t="str">
        <f t="shared" si="349"/>
        <v/>
      </c>
      <c r="G3711" s="146" t="str">
        <f t="shared" si="350"/>
        <v/>
      </c>
      <c r="H3711" s="150" t="str">
        <f t="shared" si="345"/>
        <v/>
      </c>
      <c r="I3711" s="432"/>
      <c r="S3711" s="146" t="str">
        <f t="shared" si="346"/>
        <v/>
      </c>
    </row>
    <row r="3712" spans="1:19" x14ac:dyDescent="0.45">
      <c r="A3712" s="144" t="str">
        <f t="shared" si="347"/>
        <v/>
      </c>
      <c r="B3712" s="143" t="str">
        <f t="shared" si="348"/>
        <v/>
      </c>
      <c r="C3712" s="143" t="str">
        <f>IF(A3712="","",IF(COUNTIF($B$2:B3711,B3712)&gt;0,"⚠ DUPLICATE","OK"))</f>
        <v/>
      </c>
      <c r="D3712" s="146" t="str">
        <f>IF($A3712="","",IF(ISNA(_xlfn.XLOOKUP(TRIM($A3712),MASTER_Workers!$B$2:$B$474,MASTER_Workers!$B$2:$B$474)),"Master Missing","OK"))</f>
        <v/>
      </c>
      <c r="E3712" s="146" t="str">
        <f>IF(A3712="","",IF(COUNTIF(Month_Engine!B:B,TRIM(J3712))&gt;0,"OK","Missing"))</f>
        <v/>
      </c>
      <c r="F3712" s="146" t="str">
        <f t="shared" si="349"/>
        <v/>
      </c>
      <c r="G3712" s="146" t="str">
        <f t="shared" si="350"/>
        <v/>
      </c>
      <c r="H3712" s="150" t="str">
        <f t="shared" si="345"/>
        <v/>
      </c>
      <c r="I3712" s="432"/>
      <c r="S3712" s="146" t="str">
        <f t="shared" si="346"/>
        <v/>
      </c>
    </row>
    <row r="3713" spans="1:19" x14ac:dyDescent="0.45">
      <c r="A3713" s="144" t="str">
        <f t="shared" si="347"/>
        <v/>
      </c>
      <c r="B3713" s="143" t="str">
        <f t="shared" si="348"/>
        <v/>
      </c>
      <c r="C3713" s="143" t="str">
        <f>IF(A3713="","",IF(COUNTIF($B$2:B3712,B3713)&gt;0,"⚠ DUPLICATE","OK"))</f>
        <v/>
      </c>
      <c r="D3713" s="146" t="str">
        <f>IF($A3713="","",IF(ISNA(_xlfn.XLOOKUP(TRIM($A3713),MASTER_Workers!$B$2:$B$474,MASTER_Workers!$B$2:$B$474)),"Master Missing","OK"))</f>
        <v/>
      </c>
      <c r="E3713" s="146" t="str">
        <f>IF(A3713="","",IF(COUNTIF(Month_Engine!B:B,TRIM(J3713))&gt;0,"OK","Missing"))</f>
        <v/>
      </c>
      <c r="F3713" s="146" t="str">
        <f t="shared" si="349"/>
        <v/>
      </c>
      <c r="G3713" s="146" t="str">
        <f t="shared" si="350"/>
        <v/>
      </c>
      <c r="H3713" s="150" t="str">
        <f t="shared" si="345"/>
        <v/>
      </c>
      <c r="I3713" s="432"/>
      <c r="S3713" s="146" t="str">
        <f t="shared" si="346"/>
        <v/>
      </c>
    </row>
    <row r="3714" spans="1:19" x14ac:dyDescent="0.45">
      <c r="A3714" s="144" t="str">
        <f t="shared" si="347"/>
        <v/>
      </c>
      <c r="B3714" s="143" t="str">
        <f t="shared" si="348"/>
        <v/>
      </c>
      <c r="C3714" s="143" t="str">
        <f>IF(A3714="","",IF(COUNTIF($B$2:B3713,B3714)&gt;0,"⚠ DUPLICATE","OK"))</f>
        <v/>
      </c>
      <c r="D3714" s="146" t="str">
        <f>IF($A3714="","",IF(ISNA(_xlfn.XLOOKUP(TRIM($A3714),MASTER_Workers!$B$2:$B$474,MASTER_Workers!$B$2:$B$474)),"Master Missing","OK"))</f>
        <v/>
      </c>
      <c r="E3714" s="146" t="str">
        <f>IF(A3714="","",IF(COUNTIF(Month_Engine!B:B,TRIM(J3714))&gt;0,"OK","Missing"))</f>
        <v/>
      </c>
      <c r="F3714" s="146" t="str">
        <f t="shared" si="349"/>
        <v/>
      </c>
      <c r="G3714" s="146" t="str">
        <f t="shared" si="350"/>
        <v/>
      </c>
      <c r="H3714" s="150" t="str">
        <f t="shared" si="345"/>
        <v/>
      </c>
      <c r="I3714" s="432"/>
      <c r="S3714" s="146" t="str">
        <f t="shared" si="346"/>
        <v/>
      </c>
    </row>
    <row r="3715" spans="1:19" x14ac:dyDescent="0.45">
      <c r="A3715" s="144" t="str">
        <f t="shared" si="347"/>
        <v/>
      </c>
      <c r="B3715" s="143" t="str">
        <f t="shared" si="348"/>
        <v/>
      </c>
      <c r="C3715" s="143" t="str">
        <f>IF(A3715="","",IF(COUNTIF($B$2:B3714,B3715)&gt;0,"⚠ DUPLICATE","OK"))</f>
        <v/>
      </c>
      <c r="D3715" s="146" t="str">
        <f>IF($A3715="","",IF(ISNA(_xlfn.XLOOKUP(TRIM($A3715),MASTER_Workers!$B$2:$B$474,MASTER_Workers!$B$2:$B$474)),"Master Missing","OK"))</f>
        <v/>
      </c>
      <c r="E3715" s="146" t="str">
        <f>IF(A3715="","",IF(COUNTIF(Month_Engine!B:B,TRIM(J3715))&gt;0,"OK","Missing"))</f>
        <v/>
      </c>
      <c r="F3715" s="146" t="str">
        <f t="shared" si="349"/>
        <v/>
      </c>
      <c r="G3715" s="146" t="str">
        <f t="shared" si="350"/>
        <v/>
      </c>
      <c r="H3715" s="150" t="str">
        <f t="shared" si="345"/>
        <v/>
      </c>
      <c r="I3715" s="432"/>
      <c r="S3715" s="146" t="str">
        <f t="shared" si="346"/>
        <v/>
      </c>
    </row>
    <row r="3716" spans="1:19" x14ac:dyDescent="0.45">
      <c r="A3716" s="144" t="str">
        <f t="shared" si="347"/>
        <v/>
      </c>
      <c r="B3716" s="143" t="str">
        <f t="shared" si="348"/>
        <v/>
      </c>
      <c r="C3716" s="143" t="str">
        <f>IF(A3716="","",IF(COUNTIF($B$2:B3715,B3716)&gt;0,"⚠ DUPLICATE","OK"))</f>
        <v/>
      </c>
      <c r="D3716" s="146" t="str">
        <f>IF($A3716="","",IF(ISNA(_xlfn.XLOOKUP(TRIM($A3716),MASTER_Workers!$B$2:$B$474,MASTER_Workers!$B$2:$B$474)),"Master Missing","OK"))</f>
        <v/>
      </c>
      <c r="E3716" s="146" t="str">
        <f>IF(A3716="","",IF(COUNTIF(Month_Engine!B:B,TRIM(J3716))&gt;0,"OK","Missing"))</f>
        <v/>
      </c>
      <c r="F3716" s="146" t="str">
        <f t="shared" si="349"/>
        <v/>
      </c>
      <c r="G3716" s="146" t="str">
        <f t="shared" si="350"/>
        <v/>
      </c>
      <c r="H3716" s="150" t="str">
        <f t="shared" ref="H3716:H3779" si="351">IF(A3716="","",IF(AND(C3716="OK",D3716="OK",E3716="OK",F3716=DAY(EOMONTH(I3716,0))),"OK","Mismatch"))</f>
        <v/>
      </c>
      <c r="I3716" s="432"/>
      <c r="S3716" s="146" t="str">
        <f t="shared" ref="S3716:S3779" si="352">IF(LEFT(A3716,6)="SV2PCO","Worker-SV2",
IF(LEFT(A3716,5)="SV2ST","Staff-SV2",
IF(LEFT(A3716,4)="SV2P","Worker-Com-SV2",
IF(LEFT(A3716,5)="SK1ST","Staff-1",
IF(LEFT(A3716,5)="SK3ST","Staff-3",
IF(LEFT(A3716,5)="SK1CW","Worker-1",
IF(LEFT(A3716,5)="SK3CW","Worker-3",
IF(LEFT(A3716,5)="SK1WK","Worker-Com-1",
IF(LEFT(A3716,5)="SK3WK","Worker-Com-3","")))))))))</f>
        <v/>
      </c>
    </row>
    <row r="3717" spans="1:19" x14ac:dyDescent="0.45">
      <c r="A3717" s="144" t="str">
        <f t="shared" ref="A3717:A3780" si="353">IF(J3717="","",TRIM(J3717))</f>
        <v/>
      </c>
      <c r="B3717" s="143" t="str">
        <f t="shared" ref="B3717:B3780" si="354">IF(A3717="","",TEXT(I3717,"MMMYYYY")&amp;"_"&amp;TRIM(J3717))</f>
        <v/>
      </c>
      <c r="C3717" s="143" t="str">
        <f>IF(A3717="","",IF(COUNTIF($B$2:B3716,B3717)&gt;0,"⚠ DUPLICATE","OK"))</f>
        <v/>
      </c>
      <c r="D3717" s="146" t="str">
        <f>IF($A3717="","",IF(ISNA(_xlfn.XLOOKUP(TRIM($A3717),MASTER_Workers!$B$2:$B$474,MASTER_Workers!$B$2:$B$474)),"Master Missing","OK"))</f>
        <v/>
      </c>
      <c r="E3717" s="146" t="str">
        <f>IF(A3717="","",IF(COUNTIF(Month_Engine!B:B,TRIM(J3717))&gt;0,"OK","Missing"))</f>
        <v/>
      </c>
      <c r="F3717" s="146" t="str">
        <f t="shared" ref="F3717:F3780" si="355">IF(A3717="","",SUM(L3717:Q3717))</f>
        <v/>
      </c>
      <c r="G3717" s="146" t="str">
        <f t="shared" si="350"/>
        <v/>
      </c>
      <c r="H3717" s="150" t="str">
        <f t="shared" si="351"/>
        <v/>
      </c>
      <c r="I3717" s="432"/>
      <c r="S3717" s="146" t="str">
        <f t="shared" si="352"/>
        <v/>
      </c>
    </row>
    <row r="3718" spans="1:19" x14ac:dyDescent="0.45">
      <c r="A3718" s="144" t="str">
        <f t="shared" si="353"/>
        <v/>
      </c>
      <c r="B3718" s="143" t="str">
        <f t="shared" si="354"/>
        <v/>
      </c>
      <c r="C3718" s="143" t="str">
        <f>IF(A3718="","",IF(COUNTIF($B$2:B3717,B3718)&gt;0,"⚠ DUPLICATE","OK"))</f>
        <v/>
      </c>
      <c r="D3718" s="146" t="str">
        <f>IF($A3718="","",IF(ISNA(_xlfn.XLOOKUP(TRIM($A3718),MASTER_Workers!$B$2:$B$474,MASTER_Workers!$B$2:$B$474)),"Master Missing","OK"))</f>
        <v/>
      </c>
      <c r="E3718" s="146" t="str">
        <f>IF(A3718="","",IF(COUNTIF(Month_Engine!B:B,TRIM(J3718))&gt;0,"OK","Missing"))</f>
        <v/>
      </c>
      <c r="F3718" s="146" t="str">
        <f t="shared" si="355"/>
        <v/>
      </c>
      <c r="G3718" s="146" t="str">
        <f t="shared" si="350"/>
        <v/>
      </c>
      <c r="H3718" s="150" t="str">
        <f t="shared" si="351"/>
        <v/>
      </c>
      <c r="I3718" s="432"/>
      <c r="S3718" s="146" t="str">
        <f t="shared" si="352"/>
        <v/>
      </c>
    </row>
    <row r="3719" spans="1:19" x14ac:dyDescent="0.45">
      <c r="A3719" s="144" t="str">
        <f t="shared" si="353"/>
        <v/>
      </c>
      <c r="B3719" s="143" t="str">
        <f t="shared" si="354"/>
        <v/>
      </c>
      <c r="C3719" s="143" t="str">
        <f>IF(A3719="","",IF(COUNTIF($B$2:B3718,B3719)&gt;0,"⚠ DUPLICATE","OK"))</f>
        <v/>
      </c>
      <c r="D3719" s="146" t="str">
        <f>IF($A3719="","",IF(ISNA(_xlfn.XLOOKUP(TRIM($A3719),MASTER_Workers!$B$2:$B$474,MASTER_Workers!$B$2:$B$474)),"Master Missing","OK"))</f>
        <v/>
      </c>
      <c r="E3719" s="146" t="str">
        <f>IF(A3719="","",IF(COUNTIF(Month_Engine!B:B,TRIM(J3719))&gt;0,"OK","Missing"))</f>
        <v/>
      </c>
      <c r="F3719" s="146" t="str">
        <f t="shared" si="355"/>
        <v/>
      </c>
      <c r="G3719" s="146" t="str">
        <f t="shared" si="350"/>
        <v/>
      </c>
      <c r="H3719" s="150" t="str">
        <f t="shared" si="351"/>
        <v/>
      </c>
      <c r="I3719" s="432"/>
      <c r="S3719" s="146" t="str">
        <f t="shared" si="352"/>
        <v/>
      </c>
    </row>
    <row r="3720" spans="1:19" x14ac:dyDescent="0.45">
      <c r="A3720" s="144" t="str">
        <f t="shared" si="353"/>
        <v/>
      </c>
      <c r="B3720" s="143" t="str">
        <f t="shared" si="354"/>
        <v/>
      </c>
      <c r="C3720" s="143" t="str">
        <f>IF(A3720="","",IF(COUNTIF($B$2:B3719,B3720)&gt;0,"⚠ DUPLICATE","OK"))</f>
        <v/>
      </c>
      <c r="D3720" s="146" t="str">
        <f>IF($A3720="","",IF(ISNA(_xlfn.XLOOKUP(TRIM($A3720),MASTER_Workers!$B$2:$B$474,MASTER_Workers!$B$2:$B$474)),"Master Missing","OK"))</f>
        <v/>
      </c>
      <c r="E3720" s="146" t="str">
        <f>IF(A3720="","",IF(COUNTIF(Month_Engine!B:B,TRIM(J3720))&gt;0,"OK","Missing"))</f>
        <v/>
      </c>
      <c r="F3720" s="146" t="str">
        <f t="shared" si="355"/>
        <v/>
      </c>
      <c r="G3720" s="146" t="str">
        <f t="shared" si="350"/>
        <v/>
      </c>
      <c r="H3720" s="150" t="str">
        <f t="shared" si="351"/>
        <v/>
      </c>
      <c r="I3720" s="432"/>
      <c r="S3720" s="146" t="str">
        <f t="shared" si="352"/>
        <v/>
      </c>
    </row>
    <row r="3721" spans="1:19" x14ac:dyDescent="0.45">
      <c r="A3721" s="144" t="str">
        <f t="shared" si="353"/>
        <v/>
      </c>
      <c r="B3721" s="143" t="str">
        <f t="shared" si="354"/>
        <v/>
      </c>
      <c r="C3721" s="143" t="str">
        <f>IF(A3721="","",IF(COUNTIF($B$2:B3720,B3721)&gt;0,"⚠ DUPLICATE","OK"))</f>
        <v/>
      </c>
      <c r="D3721" s="146" t="str">
        <f>IF($A3721="","",IF(ISNA(_xlfn.XLOOKUP(TRIM($A3721),MASTER_Workers!$B$2:$B$474,MASTER_Workers!$B$2:$B$474)),"Master Missing","OK"))</f>
        <v/>
      </c>
      <c r="E3721" s="146" t="str">
        <f>IF(A3721="","",IF(COUNTIF(Month_Engine!B:B,TRIM(J3721))&gt;0,"OK","Missing"))</f>
        <v/>
      </c>
      <c r="F3721" s="146" t="str">
        <f t="shared" si="355"/>
        <v/>
      </c>
      <c r="G3721" s="146" t="str">
        <f t="shared" si="350"/>
        <v/>
      </c>
      <c r="H3721" s="150" t="str">
        <f t="shared" si="351"/>
        <v/>
      </c>
      <c r="I3721" s="432"/>
      <c r="S3721" s="146" t="str">
        <f t="shared" si="352"/>
        <v/>
      </c>
    </row>
    <row r="3722" spans="1:19" x14ac:dyDescent="0.45">
      <c r="A3722" s="144" t="str">
        <f t="shared" si="353"/>
        <v/>
      </c>
      <c r="B3722" s="143" t="str">
        <f t="shared" si="354"/>
        <v/>
      </c>
      <c r="C3722" s="143" t="str">
        <f>IF(A3722="","",IF(COUNTIF($B$2:B3721,B3722)&gt;0,"⚠ DUPLICATE","OK"))</f>
        <v/>
      </c>
      <c r="D3722" s="146" t="str">
        <f>IF($A3722="","",IF(ISNA(_xlfn.XLOOKUP(TRIM($A3722),MASTER_Workers!$B$2:$B$474,MASTER_Workers!$B$2:$B$474)),"Master Missing","OK"))</f>
        <v/>
      </c>
      <c r="E3722" s="146" t="str">
        <f>IF(A3722="","",IF(COUNTIF(Month_Engine!B:B,TRIM(J3722))&gt;0,"OK","Missing"))</f>
        <v/>
      </c>
      <c r="F3722" s="146" t="str">
        <f t="shared" si="355"/>
        <v/>
      </c>
      <c r="G3722" s="146" t="str">
        <f t="shared" si="350"/>
        <v/>
      </c>
      <c r="H3722" s="150" t="str">
        <f t="shared" si="351"/>
        <v/>
      </c>
      <c r="I3722" s="432"/>
      <c r="S3722" s="146" t="str">
        <f t="shared" si="352"/>
        <v/>
      </c>
    </row>
    <row r="3723" spans="1:19" x14ac:dyDescent="0.45">
      <c r="A3723" s="144" t="str">
        <f t="shared" si="353"/>
        <v/>
      </c>
      <c r="B3723" s="143" t="str">
        <f t="shared" si="354"/>
        <v/>
      </c>
      <c r="C3723" s="143" t="str">
        <f>IF(A3723="","",IF(COUNTIF($B$2:B3722,B3723)&gt;0,"⚠ DUPLICATE","OK"))</f>
        <v/>
      </c>
      <c r="D3723" s="146" t="str">
        <f>IF($A3723="","",IF(ISNA(_xlfn.XLOOKUP(TRIM($A3723),MASTER_Workers!$B$2:$B$474,MASTER_Workers!$B$2:$B$474)),"Master Missing","OK"))</f>
        <v/>
      </c>
      <c r="E3723" s="146" t="str">
        <f>IF(A3723="","",IF(COUNTIF(Month_Engine!B:B,TRIM(J3723))&gt;0,"OK","Missing"))</f>
        <v/>
      </c>
      <c r="F3723" s="146" t="str">
        <f t="shared" si="355"/>
        <v/>
      </c>
      <c r="G3723" s="146" t="str">
        <f t="shared" si="350"/>
        <v/>
      </c>
      <c r="H3723" s="150" t="str">
        <f t="shared" si="351"/>
        <v/>
      </c>
      <c r="I3723" s="432"/>
      <c r="S3723" s="146" t="str">
        <f t="shared" si="352"/>
        <v/>
      </c>
    </row>
    <row r="3724" spans="1:19" x14ac:dyDescent="0.45">
      <c r="A3724" s="144" t="str">
        <f t="shared" si="353"/>
        <v/>
      </c>
      <c r="B3724" s="143" t="str">
        <f t="shared" si="354"/>
        <v/>
      </c>
      <c r="C3724" s="143" t="str">
        <f>IF(A3724="","",IF(COUNTIF($B$2:B3723,B3724)&gt;0,"⚠ DUPLICATE","OK"))</f>
        <v/>
      </c>
      <c r="D3724" s="146" t="str">
        <f>IF($A3724="","",IF(ISNA(_xlfn.XLOOKUP(TRIM($A3724),MASTER_Workers!$B$2:$B$474,MASTER_Workers!$B$2:$B$474)),"Master Missing","OK"))</f>
        <v/>
      </c>
      <c r="E3724" s="146" t="str">
        <f>IF(A3724="","",IF(COUNTIF(Month_Engine!B:B,TRIM(J3724))&gt;0,"OK","Missing"))</f>
        <v/>
      </c>
      <c r="F3724" s="146" t="str">
        <f t="shared" si="355"/>
        <v/>
      </c>
      <c r="G3724" s="146" t="str">
        <f t="shared" ref="G3724:G3787" si="356">IF(A3724="","",L3724+O3724+P3724+R3724+IF(OR(LEFT(TRIM(J3724),9)="SK1WK0101",ISNUMBER(SEARCH("Staff",S3724))),N3724,0))</f>
        <v/>
      </c>
      <c r="H3724" s="150" t="str">
        <f t="shared" si="351"/>
        <v/>
      </c>
      <c r="I3724" s="432"/>
      <c r="S3724" s="146" t="str">
        <f t="shared" si="352"/>
        <v/>
      </c>
    </row>
    <row r="3725" spans="1:19" x14ac:dyDescent="0.45">
      <c r="A3725" s="144" t="str">
        <f t="shared" si="353"/>
        <v/>
      </c>
      <c r="B3725" s="143" t="str">
        <f t="shared" si="354"/>
        <v/>
      </c>
      <c r="C3725" s="143" t="str">
        <f>IF(A3725="","",IF(COUNTIF($B$2:B3724,B3725)&gt;0,"⚠ DUPLICATE","OK"))</f>
        <v/>
      </c>
      <c r="D3725" s="146" t="str">
        <f>IF($A3725="","",IF(ISNA(_xlfn.XLOOKUP(TRIM($A3725),MASTER_Workers!$B$2:$B$474,MASTER_Workers!$B$2:$B$474)),"Master Missing","OK"))</f>
        <v/>
      </c>
      <c r="E3725" s="146" t="str">
        <f>IF(A3725="","",IF(COUNTIF(Month_Engine!B:B,TRIM(J3725))&gt;0,"OK","Missing"))</f>
        <v/>
      </c>
      <c r="F3725" s="146" t="str">
        <f t="shared" si="355"/>
        <v/>
      </c>
      <c r="G3725" s="146" t="str">
        <f t="shared" si="356"/>
        <v/>
      </c>
      <c r="H3725" s="150" t="str">
        <f t="shared" si="351"/>
        <v/>
      </c>
      <c r="I3725" s="432"/>
      <c r="S3725" s="146" t="str">
        <f t="shared" si="352"/>
        <v/>
      </c>
    </row>
    <row r="3726" spans="1:19" x14ac:dyDescent="0.45">
      <c r="A3726" s="144" t="str">
        <f t="shared" si="353"/>
        <v/>
      </c>
      <c r="B3726" s="143" t="str">
        <f t="shared" si="354"/>
        <v/>
      </c>
      <c r="C3726" s="143" t="str">
        <f>IF(A3726="","",IF(COUNTIF($B$2:B3725,B3726)&gt;0,"⚠ DUPLICATE","OK"))</f>
        <v/>
      </c>
      <c r="D3726" s="146" t="str">
        <f>IF($A3726="","",IF(ISNA(_xlfn.XLOOKUP(TRIM($A3726),MASTER_Workers!$B$2:$B$474,MASTER_Workers!$B$2:$B$474)),"Master Missing","OK"))</f>
        <v/>
      </c>
      <c r="E3726" s="146" t="str">
        <f>IF(A3726="","",IF(COUNTIF(Month_Engine!B:B,TRIM(J3726))&gt;0,"OK","Missing"))</f>
        <v/>
      </c>
      <c r="F3726" s="146" t="str">
        <f t="shared" si="355"/>
        <v/>
      </c>
      <c r="G3726" s="146" t="str">
        <f t="shared" si="356"/>
        <v/>
      </c>
      <c r="H3726" s="150" t="str">
        <f t="shared" si="351"/>
        <v/>
      </c>
      <c r="I3726" s="432"/>
      <c r="S3726" s="146" t="str">
        <f t="shared" si="352"/>
        <v/>
      </c>
    </row>
    <row r="3727" spans="1:19" x14ac:dyDescent="0.45">
      <c r="A3727" s="144" t="str">
        <f t="shared" si="353"/>
        <v/>
      </c>
      <c r="B3727" s="143" t="str">
        <f t="shared" si="354"/>
        <v/>
      </c>
      <c r="C3727" s="143" t="str">
        <f>IF(A3727="","",IF(COUNTIF($B$2:B3726,B3727)&gt;0,"⚠ DUPLICATE","OK"))</f>
        <v/>
      </c>
      <c r="D3727" s="146" t="str">
        <f>IF($A3727="","",IF(ISNA(_xlfn.XLOOKUP(TRIM($A3727),MASTER_Workers!$B$2:$B$474,MASTER_Workers!$B$2:$B$474)),"Master Missing","OK"))</f>
        <v/>
      </c>
      <c r="E3727" s="146" t="str">
        <f>IF(A3727="","",IF(COUNTIF(Month_Engine!B:B,TRIM(J3727))&gt;0,"OK","Missing"))</f>
        <v/>
      </c>
      <c r="F3727" s="146" t="str">
        <f t="shared" si="355"/>
        <v/>
      </c>
      <c r="G3727" s="146" t="str">
        <f t="shared" si="356"/>
        <v/>
      </c>
      <c r="H3727" s="150" t="str">
        <f t="shared" si="351"/>
        <v/>
      </c>
      <c r="I3727" s="432"/>
      <c r="S3727" s="146" t="str">
        <f t="shared" si="352"/>
        <v/>
      </c>
    </row>
    <row r="3728" spans="1:19" x14ac:dyDescent="0.45">
      <c r="A3728" s="144" t="str">
        <f t="shared" si="353"/>
        <v/>
      </c>
      <c r="B3728" s="143" t="str">
        <f t="shared" si="354"/>
        <v/>
      </c>
      <c r="C3728" s="143" t="str">
        <f>IF(A3728="","",IF(COUNTIF($B$2:B3727,B3728)&gt;0,"⚠ DUPLICATE","OK"))</f>
        <v/>
      </c>
      <c r="D3728" s="146" t="str">
        <f>IF($A3728="","",IF(ISNA(_xlfn.XLOOKUP(TRIM($A3728),MASTER_Workers!$B$2:$B$474,MASTER_Workers!$B$2:$B$474)),"Master Missing","OK"))</f>
        <v/>
      </c>
      <c r="E3728" s="146" t="str">
        <f>IF(A3728="","",IF(COUNTIF(Month_Engine!B:B,TRIM(J3728))&gt;0,"OK","Missing"))</f>
        <v/>
      </c>
      <c r="F3728" s="146" t="str">
        <f t="shared" si="355"/>
        <v/>
      </c>
      <c r="G3728" s="146" t="str">
        <f t="shared" si="356"/>
        <v/>
      </c>
      <c r="H3728" s="150" t="str">
        <f t="shared" si="351"/>
        <v/>
      </c>
      <c r="I3728" s="432"/>
      <c r="S3728" s="146" t="str">
        <f t="shared" si="352"/>
        <v/>
      </c>
    </row>
    <row r="3729" spans="1:19" x14ac:dyDescent="0.45">
      <c r="A3729" s="144" t="str">
        <f t="shared" si="353"/>
        <v/>
      </c>
      <c r="B3729" s="143" t="str">
        <f t="shared" si="354"/>
        <v/>
      </c>
      <c r="C3729" s="143" t="str">
        <f>IF(A3729="","",IF(COUNTIF($B$2:B3728,B3729)&gt;0,"⚠ DUPLICATE","OK"))</f>
        <v/>
      </c>
      <c r="D3729" s="146" t="str">
        <f>IF($A3729="","",IF(ISNA(_xlfn.XLOOKUP(TRIM($A3729),MASTER_Workers!$B$2:$B$474,MASTER_Workers!$B$2:$B$474)),"Master Missing","OK"))</f>
        <v/>
      </c>
      <c r="E3729" s="146" t="str">
        <f>IF(A3729="","",IF(COUNTIF(Month_Engine!B:B,TRIM(J3729))&gt;0,"OK","Missing"))</f>
        <v/>
      </c>
      <c r="F3729" s="146" t="str">
        <f t="shared" si="355"/>
        <v/>
      </c>
      <c r="G3729" s="146" t="str">
        <f t="shared" si="356"/>
        <v/>
      </c>
      <c r="H3729" s="150" t="str">
        <f t="shared" si="351"/>
        <v/>
      </c>
      <c r="I3729" s="432"/>
      <c r="S3729" s="146" t="str">
        <f t="shared" si="352"/>
        <v/>
      </c>
    </row>
    <row r="3730" spans="1:19" x14ac:dyDescent="0.45">
      <c r="A3730" s="144" t="str">
        <f t="shared" si="353"/>
        <v/>
      </c>
      <c r="B3730" s="143" t="str">
        <f t="shared" si="354"/>
        <v/>
      </c>
      <c r="C3730" s="143" t="str">
        <f>IF(A3730="","",IF(COUNTIF($B$2:B3729,B3730)&gt;0,"⚠ DUPLICATE","OK"))</f>
        <v/>
      </c>
      <c r="D3730" s="146" t="str">
        <f>IF($A3730="","",IF(ISNA(_xlfn.XLOOKUP(TRIM($A3730),MASTER_Workers!$B$2:$B$474,MASTER_Workers!$B$2:$B$474)),"Master Missing","OK"))</f>
        <v/>
      </c>
      <c r="E3730" s="146" t="str">
        <f>IF(A3730="","",IF(COUNTIF(Month_Engine!B:B,TRIM(J3730))&gt;0,"OK","Missing"))</f>
        <v/>
      </c>
      <c r="F3730" s="146" t="str">
        <f t="shared" si="355"/>
        <v/>
      </c>
      <c r="G3730" s="146" t="str">
        <f t="shared" si="356"/>
        <v/>
      </c>
      <c r="H3730" s="150" t="str">
        <f t="shared" si="351"/>
        <v/>
      </c>
      <c r="I3730" s="432"/>
      <c r="S3730" s="146" t="str">
        <f t="shared" si="352"/>
        <v/>
      </c>
    </row>
    <row r="3731" spans="1:19" x14ac:dyDescent="0.45">
      <c r="A3731" s="144" t="str">
        <f t="shared" si="353"/>
        <v/>
      </c>
      <c r="B3731" s="143" t="str">
        <f t="shared" si="354"/>
        <v/>
      </c>
      <c r="C3731" s="143" t="str">
        <f>IF(A3731="","",IF(COUNTIF($B$2:B3730,B3731)&gt;0,"⚠ DUPLICATE","OK"))</f>
        <v/>
      </c>
      <c r="D3731" s="146" t="str">
        <f>IF($A3731="","",IF(ISNA(_xlfn.XLOOKUP(TRIM($A3731),MASTER_Workers!$B$2:$B$474,MASTER_Workers!$B$2:$B$474)),"Master Missing","OK"))</f>
        <v/>
      </c>
      <c r="E3731" s="146" t="str">
        <f>IF(A3731="","",IF(COUNTIF(Month_Engine!B:B,TRIM(J3731))&gt;0,"OK","Missing"))</f>
        <v/>
      </c>
      <c r="F3731" s="146" t="str">
        <f t="shared" si="355"/>
        <v/>
      </c>
      <c r="G3731" s="146" t="str">
        <f t="shared" si="356"/>
        <v/>
      </c>
      <c r="H3731" s="150" t="str">
        <f t="shared" si="351"/>
        <v/>
      </c>
      <c r="I3731" s="432"/>
      <c r="S3731" s="146" t="str">
        <f t="shared" si="352"/>
        <v/>
      </c>
    </row>
    <row r="3732" spans="1:19" x14ac:dyDescent="0.45">
      <c r="A3732" s="144" t="str">
        <f t="shared" si="353"/>
        <v/>
      </c>
      <c r="B3732" s="143" t="str">
        <f t="shared" si="354"/>
        <v/>
      </c>
      <c r="C3732" s="143" t="str">
        <f>IF(A3732="","",IF(COUNTIF($B$2:B3731,B3732)&gt;0,"⚠ DUPLICATE","OK"))</f>
        <v/>
      </c>
      <c r="D3732" s="146" t="str">
        <f>IF($A3732="","",IF(ISNA(_xlfn.XLOOKUP(TRIM($A3732),MASTER_Workers!$B$2:$B$474,MASTER_Workers!$B$2:$B$474)),"Master Missing","OK"))</f>
        <v/>
      </c>
      <c r="E3732" s="146" t="str">
        <f>IF(A3732="","",IF(COUNTIF(Month_Engine!B:B,TRIM(J3732))&gt;0,"OK","Missing"))</f>
        <v/>
      </c>
      <c r="F3732" s="146" t="str">
        <f t="shared" si="355"/>
        <v/>
      </c>
      <c r="G3732" s="146" t="str">
        <f t="shared" si="356"/>
        <v/>
      </c>
      <c r="H3732" s="150" t="str">
        <f t="shared" si="351"/>
        <v/>
      </c>
      <c r="I3732" s="432"/>
      <c r="S3732" s="146" t="str">
        <f t="shared" si="352"/>
        <v/>
      </c>
    </row>
    <row r="3733" spans="1:19" x14ac:dyDescent="0.45">
      <c r="A3733" s="144" t="str">
        <f t="shared" si="353"/>
        <v/>
      </c>
      <c r="B3733" s="143" t="str">
        <f t="shared" si="354"/>
        <v/>
      </c>
      <c r="C3733" s="143" t="str">
        <f>IF(A3733="","",IF(COUNTIF($B$2:B3732,B3733)&gt;0,"⚠ DUPLICATE","OK"))</f>
        <v/>
      </c>
      <c r="D3733" s="146" t="str">
        <f>IF($A3733="","",IF(ISNA(_xlfn.XLOOKUP(TRIM($A3733),MASTER_Workers!$B$2:$B$474,MASTER_Workers!$B$2:$B$474)),"Master Missing","OK"))</f>
        <v/>
      </c>
      <c r="E3733" s="146" t="str">
        <f>IF(A3733="","",IF(COUNTIF(Month_Engine!B:B,TRIM(J3733))&gt;0,"OK","Missing"))</f>
        <v/>
      </c>
      <c r="F3733" s="146" t="str">
        <f t="shared" si="355"/>
        <v/>
      </c>
      <c r="G3733" s="146" t="str">
        <f t="shared" si="356"/>
        <v/>
      </c>
      <c r="H3733" s="150" t="str">
        <f t="shared" si="351"/>
        <v/>
      </c>
      <c r="I3733" s="432"/>
      <c r="S3733" s="146" t="str">
        <f t="shared" si="352"/>
        <v/>
      </c>
    </row>
    <row r="3734" spans="1:19" x14ac:dyDescent="0.45">
      <c r="A3734" s="144" t="str">
        <f t="shared" si="353"/>
        <v/>
      </c>
      <c r="B3734" s="143" t="str">
        <f t="shared" si="354"/>
        <v/>
      </c>
      <c r="C3734" s="143" t="str">
        <f>IF(A3734="","",IF(COUNTIF($B$2:B3733,B3734)&gt;0,"⚠ DUPLICATE","OK"))</f>
        <v/>
      </c>
      <c r="D3734" s="146" t="str">
        <f>IF($A3734="","",IF(ISNA(_xlfn.XLOOKUP(TRIM($A3734),MASTER_Workers!$B$2:$B$474,MASTER_Workers!$B$2:$B$474)),"Master Missing","OK"))</f>
        <v/>
      </c>
      <c r="E3734" s="146" t="str">
        <f>IF(A3734="","",IF(COUNTIF(Month_Engine!B:B,TRIM(J3734))&gt;0,"OK","Missing"))</f>
        <v/>
      </c>
      <c r="F3734" s="146" t="str">
        <f t="shared" si="355"/>
        <v/>
      </c>
      <c r="G3734" s="146" t="str">
        <f t="shared" si="356"/>
        <v/>
      </c>
      <c r="H3734" s="150" t="str">
        <f t="shared" si="351"/>
        <v/>
      </c>
      <c r="I3734" s="432"/>
      <c r="S3734" s="146" t="str">
        <f t="shared" si="352"/>
        <v/>
      </c>
    </row>
    <row r="3735" spans="1:19" x14ac:dyDescent="0.45">
      <c r="A3735" s="144" t="str">
        <f t="shared" si="353"/>
        <v/>
      </c>
      <c r="B3735" s="143" t="str">
        <f t="shared" si="354"/>
        <v/>
      </c>
      <c r="C3735" s="143" t="str">
        <f>IF(A3735="","",IF(COUNTIF($B$2:B3734,B3735)&gt;0,"⚠ DUPLICATE","OK"))</f>
        <v/>
      </c>
      <c r="D3735" s="146" t="str">
        <f>IF($A3735="","",IF(ISNA(_xlfn.XLOOKUP(TRIM($A3735),MASTER_Workers!$B$2:$B$474,MASTER_Workers!$B$2:$B$474)),"Master Missing","OK"))</f>
        <v/>
      </c>
      <c r="E3735" s="146" t="str">
        <f>IF(A3735="","",IF(COUNTIF(Month_Engine!B:B,TRIM(J3735))&gt;0,"OK","Missing"))</f>
        <v/>
      </c>
      <c r="F3735" s="146" t="str">
        <f t="shared" si="355"/>
        <v/>
      </c>
      <c r="G3735" s="146" t="str">
        <f t="shared" si="356"/>
        <v/>
      </c>
      <c r="H3735" s="150" t="str">
        <f t="shared" si="351"/>
        <v/>
      </c>
      <c r="I3735" s="432"/>
      <c r="S3735" s="146" t="str">
        <f t="shared" si="352"/>
        <v/>
      </c>
    </row>
    <row r="3736" spans="1:19" x14ac:dyDescent="0.45">
      <c r="A3736" s="144" t="str">
        <f t="shared" si="353"/>
        <v/>
      </c>
      <c r="B3736" s="143" t="str">
        <f t="shared" si="354"/>
        <v/>
      </c>
      <c r="C3736" s="143" t="str">
        <f>IF(A3736="","",IF(COUNTIF($B$2:B3735,B3736)&gt;0,"⚠ DUPLICATE","OK"))</f>
        <v/>
      </c>
      <c r="D3736" s="146" t="str">
        <f>IF($A3736="","",IF(ISNA(_xlfn.XLOOKUP(TRIM($A3736),MASTER_Workers!$B$2:$B$474,MASTER_Workers!$B$2:$B$474)),"Master Missing","OK"))</f>
        <v/>
      </c>
      <c r="E3736" s="146" t="str">
        <f>IF(A3736="","",IF(COUNTIF(Month_Engine!B:B,TRIM(J3736))&gt;0,"OK","Missing"))</f>
        <v/>
      </c>
      <c r="F3736" s="146" t="str">
        <f t="shared" si="355"/>
        <v/>
      </c>
      <c r="G3736" s="146" t="str">
        <f t="shared" si="356"/>
        <v/>
      </c>
      <c r="H3736" s="150" t="str">
        <f t="shared" si="351"/>
        <v/>
      </c>
      <c r="I3736" s="432"/>
      <c r="S3736" s="146" t="str">
        <f t="shared" si="352"/>
        <v/>
      </c>
    </row>
    <row r="3737" spans="1:19" x14ac:dyDescent="0.45">
      <c r="A3737" s="144" t="str">
        <f t="shared" si="353"/>
        <v/>
      </c>
      <c r="B3737" s="143" t="str">
        <f t="shared" si="354"/>
        <v/>
      </c>
      <c r="C3737" s="143" t="str">
        <f>IF(A3737="","",IF(COUNTIF($B$2:B3736,B3737)&gt;0,"⚠ DUPLICATE","OK"))</f>
        <v/>
      </c>
      <c r="D3737" s="146" t="str">
        <f>IF($A3737="","",IF(ISNA(_xlfn.XLOOKUP(TRIM($A3737),MASTER_Workers!$B$2:$B$474,MASTER_Workers!$B$2:$B$474)),"Master Missing","OK"))</f>
        <v/>
      </c>
      <c r="E3737" s="146" t="str">
        <f>IF(A3737="","",IF(COUNTIF(Month_Engine!B:B,TRIM(J3737))&gt;0,"OK","Missing"))</f>
        <v/>
      </c>
      <c r="F3737" s="146" t="str">
        <f t="shared" si="355"/>
        <v/>
      </c>
      <c r="G3737" s="146" t="str">
        <f t="shared" si="356"/>
        <v/>
      </c>
      <c r="H3737" s="150" t="str">
        <f t="shared" si="351"/>
        <v/>
      </c>
      <c r="I3737" s="432"/>
      <c r="S3737" s="146" t="str">
        <f t="shared" si="352"/>
        <v/>
      </c>
    </row>
    <row r="3738" spans="1:19" x14ac:dyDescent="0.45">
      <c r="A3738" s="144" t="str">
        <f t="shared" si="353"/>
        <v/>
      </c>
      <c r="B3738" s="143" t="str">
        <f t="shared" si="354"/>
        <v/>
      </c>
      <c r="C3738" s="143" t="str">
        <f>IF(A3738="","",IF(COUNTIF($B$2:B3737,B3738)&gt;0,"⚠ DUPLICATE","OK"))</f>
        <v/>
      </c>
      <c r="D3738" s="146" t="str">
        <f>IF($A3738="","",IF(ISNA(_xlfn.XLOOKUP(TRIM($A3738),MASTER_Workers!$B$2:$B$474,MASTER_Workers!$B$2:$B$474)),"Master Missing","OK"))</f>
        <v/>
      </c>
      <c r="E3738" s="146" t="str">
        <f>IF(A3738="","",IF(COUNTIF(Month_Engine!B:B,TRIM(J3738))&gt;0,"OK","Missing"))</f>
        <v/>
      </c>
      <c r="F3738" s="146" t="str">
        <f t="shared" si="355"/>
        <v/>
      </c>
      <c r="G3738" s="146" t="str">
        <f t="shared" si="356"/>
        <v/>
      </c>
      <c r="H3738" s="150" t="str">
        <f t="shared" si="351"/>
        <v/>
      </c>
      <c r="I3738" s="432"/>
      <c r="S3738" s="146" t="str">
        <f t="shared" si="352"/>
        <v/>
      </c>
    </row>
    <row r="3739" spans="1:19" x14ac:dyDescent="0.45">
      <c r="A3739" s="144" t="str">
        <f t="shared" si="353"/>
        <v/>
      </c>
      <c r="B3739" s="143" t="str">
        <f t="shared" si="354"/>
        <v/>
      </c>
      <c r="C3739" s="143" t="str">
        <f>IF(A3739="","",IF(COUNTIF($B$2:B3738,B3739)&gt;0,"⚠ DUPLICATE","OK"))</f>
        <v/>
      </c>
      <c r="D3739" s="146" t="str">
        <f>IF($A3739="","",IF(ISNA(_xlfn.XLOOKUP(TRIM($A3739),MASTER_Workers!$B$2:$B$474,MASTER_Workers!$B$2:$B$474)),"Master Missing","OK"))</f>
        <v/>
      </c>
      <c r="E3739" s="146" t="str">
        <f>IF(A3739="","",IF(COUNTIF(Month_Engine!B:B,TRIM(J3739))&gt;0,"OK","Missing"))</f>
        <v/>
      </c>
      <c r="F3739" s="146" t="str">
        <f t="shared" si="355"/>
        <v/>
      </c>
      <c r="G3739" s="146" t="str">
        <f t="shared" si="356"/>
        <v/>
      </c>
      <c r="H3739" s="150" t="str">
        <f t="shared" si="351"/>
        <v/>
      </c>
      <c r="I3739" s="432"/>
      <c r="S3739" s="146" t="str">
        <f t="shared" si="352"/>
        <v/>
      </c>
    </row>
    <row r="3740" spans="1:19" x14ac:dyDescent="0.45">
      <c r="A3740" s="144" t="str">
        <f t="shared" si="353"/>
        <v/>
      </c>
      <c r="B3740" s="143" t="str">
        <f t="shared" si="354"/>
        <v/>
      </c>
      <c r="C3740" s="143" t="str">
        <f>IF(A3740="","",IF(COUNTIF($B$2:B3739,B3740)&gt;0,"⚠ DUPLICATE","OK"))</f>
        <v/>
      </c>
      <c r="D3740" s="146" t="str">
        <f>IF($A3740="","",IF(ISNA(_xlfn.XLOOKUP(TRIM($A3740),MASTER_Workers!$B$2:$B$474,MASTER_Workers!$B$2:$B$474)),"Master Missing","OK"))</f>
        <v/>
      </c>
      <c r="E3740" s="146" t="str">
        <f>IF(A3740="","",IF(COUNTIF(Month_Engine!B:B,TRIM(J3740))&gt;0,"OK","Missing"))</f>
        <v/>
      </c>
      <c r="F3740" s="146" t="str">
        <f t="shared" si="355"/>
        <v/>
      </c>
      <c r="G3740" s="146" t="str">
        <f t="shared" si="356"/>
        <v/>
      </c>
      <c r="H3740" s="150" t="str">
        <f t="shared" si="351"/>
        <v/>
      </c>
      <c r="I3740" s="432"/>
      <c r="S3740" s="146" t="str">
        <f t="shared" si="352"/>
        <v/>
      </c>
    </row>
    <row r="3741" spans="1:19" x14ac:dyDescent="0.45">
      <c r="A3741" s="144" t="str">
        <f t="shared" si="353"/>
        <v/>
      </c>
      <c r="B3741" s="143" t="str">
        <f t="shared" si="354"/>
        <v/>
      </c>
      <c r="C3741" s="143" t="str">
        <f>IF(A3741="","",IF(COUNTIF($B$2:B3740,B3741)&gt;0,"⚠ DUPLICATE","OK"))</f>
        <v/>
      </c>
      <c r="D3741" s="146" t="str">
        <f>IF($A3741="","",IF(ISNA(_xlfn.XLOOKUP(TRIM($A3741),MASTER_Workers!$B$2:$B$474,MASTER_Workers!$B$2:$B$474)),"Master Missing","OK"))</f>
        <v/>
      </c>
      <c r="E3741" s="146" t="str">
        <f>IF(A3741="","",IF(COUNTIF(Month_Engine!B:B,TRIM(J3741))&gt;0,"OK","Missing"))</f>
        <v/>
      </c>
      <c r="F3741" s="146" t="str">
        <f t="shared" si="355"/>
        <v/>
      </c>
      <c r="G3741" s="146" t="str">
        <f t="shared" si="356"/>
        <v/>
      </c>
      <c r="H3741" s="150" t="str">
        <f t="shared" si="351"/>
        <v/>
      </c>
      <c r="I3741" s="432"/>
      <c r="S3741" s="146" t="str">
        <f t="shared" si="352"/>
        <v/>
      </c>
    </row>
    <row r="3742" spans="1:19" x14ac:dyDescent="0.45">
      <c r="A3742" s="144" t="str">
        <f t="shared" si="353"/>
        <v/>
      </c>
      <c r="B3742" s="143" t="str">
        <f t="shared" si="354"/>
        <v/>
      </c>
      <c r="C3742" s="143" t="str">
        <f>IF(A3742="","",IF(COUNTIF($B$2:B3741,B3742)&gt;0,"⚠ DUPLICATE","OK"))</f>
        <v/>
      </c>
      <c r="D3742" s="146" t="str">
        <f>IF($A3742="","",IF(ISNA(_xlfn.XLOOKUP(TRIM($A3742),MASTER_Workers!$B$2:$B$474,MASTER_Workers!$B$2:$B$474)),"Master Missing","OK"))</f>
        <v/>
      </c>
      <c r="E3742" s="146" t="str">
        <f>IF(A3742="","",IF(COUNTIF(Month_Engine!B:B,TRIM(J3742))&gt;0,"OK","Missing"))</f>
        <v/>
      </c>
      <c r="F3742" s="146" t="str">
        <f t="shared" si="355"/>
        <v/>
      </c>
      <c r="G3742" s="146" t="str">
        <f t="shared" si="356"/>
        <v/>
      </c>
      <c r="H3742" s="150" t="str">
        <f t="shared" si="351"/>
        <v/>
      </c>
      <c r="I3742" s="432"/>
      <c r="S3742" s="146" t="str">
        <f t="shared" si="352"/>
        <v/>
      </c>
    </row>
    <row r="3743" spans="1:19" x14ac:dyDescent="0.45">
      <c r="A3743" s="144" t="str">
        <f t="shared" si="353"/>
        <v/>
      </c>
      <c r="B3743" s="143" t="str">
        <f t="shared" si="354"/>
        <v/>
      </c>
      <c r="C3743" s="143" t="str">
        <f>IF(A3743="","",IF(COUNTIF($B$2:B3742,B3743)&gt;0,"⚠ DUPLICATE","OK"))</f>
        <v/>
      </c>
      <c r="D3743" s="146" t="str">
        <f>IF($A3743="","",IF(ISNA(_xlfn.XLOOKUP(TRIM($A3743),MASTER_Workers!$B$2:$B$474,MASTER_Workers!$B$2:$B$474)),"Master Missing","OK"))</f>
        <v/>
      </c>
      <c r="E3743" s="146" t="str">
        <f>IF(A3743="","",IF(COUNTIF(Month_Engine!B:B,TRIM(J3743))&gt;0,"OK","Missing"))</f>
        <v/>
      </c>
      <c r="F3743" s="146" t="str">
        <f t="shared" si="355"/>
        <v/>
      </c>
      <c r="G3743" s="146" t="str">
        <f t="shared" si="356"/>
        <v/>
      </c>
      <c r="H3743" s="150" t="str">
        <f t="shared" si="351"/>
        <v/>
      </c>
      <c r="I3743" s="432"/>
      <c r="S3743" s="146" t="str">
        <f t="shared" si="352"/>
        <v/>
      </c>
    </row>
    <row r="3744" spans="1:19" x14ac:dyDescent="0.45">
      <c r="A3744" s="144" t="str">
        <f t="shared" si="353"/>
        <v/>
      </c>
      <c r="B3744" s="143" t="str">
        <f t="shared" si="354"/>
        <v/>
      </c>
      <c r="C3744" s="143" t="str">
        <f>IF(A3744="","",IF(COUNTIF($B$2:B3743,B3744)&gt;0,"⚠ DUPLICATE","OK"))</f>
        <v/>
      </c>
      <c r="D3744" s="146" t="str">
        <f>IF($A3744="","",IF(ISNA(_xlfn.XLOOKUP(TRIM($A3744),MASTER_Workers!$B$2:$B$474,MASTER_Workers!$B$2:$B$474)),"Master Missing","OK"))</f>
        <v/>
      </c>
      <c r="E3744" s="146" t="str">
        <f>IF(A3744="","",IF(COUNTIF(Month_Engine!B:B,TRIM(J3744))&gt;0,"OK","Missing"))</f>
        <v/>
      </c>
      <c r="F3744" s="146" t="str">
        <f t="shared" si="355"/>
        <v/>
      </c>
      <c r="G3744" s="146" t="str">
        <f t="shared" si="356"/>
        <v/>
      </c>
      <c r="H3744" s="150" t="str">
        <f t="shared" si="351"/>
        <v/>
      </c>
      <c r="I3744" s="432"/>
      <c r="S3744" s="146" t="str">
        <f t="shared" si="352"/>
        <v/>
      </c>
    </row>
    <row r="3745" spans="1:19" x14ac:dyDescent="0.45">
      <c r="A3745" s="144" t="str">
        <f t="shared" si="353"/>
        <v/>
      </c>
      <c r="B3745" s="143" t="str">
        <f t="shared" si="354"/>
        <v/>
      </c>
      <c r="C3745" s="143" t="str">
        <f>IF(A3745="","",IF(COUNTIF($B$2:B3744,B3745)&gt;0,"⚠ DUPLICATE","OK"))</f>
        <v/>
      </c>
      <c r="D3745" s="146" t="str">
        <f>IF($A3745="","",IF(ISNA(_xlfn.XLOOKUP(TRIM($A3745),MASTER_Workers!$B$2:$B$474,MASTER_Workers!$B$2:$B$474)),"Master Missing","OK"))</f>
        <v/>
      </c>
      <c r="E3745" s="146" t="str">
        <f>IF(A3745="","",IF(COUNTIF(Month_Engine!B:B,TRIM(J3745))&gt;0,"OK","Missing"))</f>
        <v/>
      </c>
      <c r="F3745" s="146" t="str">
        <f t="shared" si="355"/>
        <v/>
      </c>
      <c r="G3745" s="146" t="str">
        <f t="shared" si="356"/>
        <v/>
      </c>
      <c r="H3745" s="150" t="str">
        <f t="shared" si="351"/>
        <v/>
      </c>
      <c r="I3745" s="432"/>
      <c r="S3745" s="146" t="str">
        <f t="shared" si="352"/>
        <v/>
      </c>
    </row>
    <row r="3746" spans="1:19" x14ac:dyDescent="0.45">
      <c r="A3746" s="144" t="str">
        <f t="shared" si="353"/>
        <v/>
      </c>
      <c r="B3746" s="143" t="str">
        <f t="shared" si="354"/>
        <v/>
      </c>
      <c r="C3746" s="143" t="str">
        <f>IF(A3746="","",IF(COUNTIF($B$2:B3745,B3746)&gt;0,"⚠ DUPLICATE","OK"))</f>
        <v/>
      </c>
      <c r="D3746" s="146" t="str">
        <f>IF($A3746="","",IF(ISNA(_xlfn.XLOOKUP(TRIM($A3746),MASTER_Workers!$B$2:$B$474,MASTER_Workers!$B$2:$B$474)),"Master Missing","OK"))</f>
        <v/>
      </c>
      <c r="E3746" s="146" t="str">
        <f>IF(A3746="","",IF(COUNTIF(Month_Engine!B:B,TRIM(J3746))&gt;0,"OK","Missing"))</f>
        <v/>
      </c>
      <c r="F3746" s="146" t="str">
        <f t="shared" si="355"/>
        <v/>
      </c>
      <c r="G3746" s="146" t="str">
        <f t="shared" si="356"/>
        <v/>
      </c>
      <c r="H3746" s="150" t="str">
        <f t="shared" si="351"/>
        <v/>
      </c>
      <c r="I3746" s="432"/>
      <c r="S3746" s="146" t="str">
        <f t="shared" si="352"/>
        <v/>
      </c>
    </row>
    <row r="3747" spans="1:19" x14ac:dyDescent="0.45">
      <c r="A3747" s="144" t="str">
        <f t="shared" si="353"/>
        <v/>
      </c>
      <c r="B3747" s="143" t="str">
        <f t="shared" si="354"/>
        <v/>
      </c>
      <c r="C3747" s="143" t="str">
        <f>IF(A3747="","",IF(COUNTIF($B$2:B3746,B3747)&gt;0,"⚠ DUPLICATE","OK"))</f>
        <v/>
      </c>
      <c r="D3747" s="146" t="str">
        <f>IF($A3747="","",IF(ISNA(_xlfn.XLOOKUP(TRIM($A3747),MASTER_Workers!$B$2:$B$474,MASTER_Workers!$B$2:$B$474)),"Master Missing","OK"))</f>
        <v/>
      </c>
      <c r="E3747" s="146" t="str">
        <f>IF(A3747="","",IF(COUNTIF(Month_Engine!B:B,TRIM(J3747))&gt;0,"OK","Missing"))</f>
        <v/>
      </c>
      <c r="F3747" s="146" t="str">
        <f t="shared" si="355"/>
        <v/>
      </c>
      <c r="G3747" s="146" t="str">
        <f t="shared" si="356"/>
        <v/>
      </c>
      <c r="H3747" s="150" t="str">
        <f t="shared" si="351"/>
        <v/>
      </c>
      <c r="I3747" s="432"/>
      <c r="S3747" s="146" t="str">
        <f t="shared" si="352"/>
        <v/>
      </c>
    </row>
    <row r="3748" spans="1:19" x14ac:dyDescent="0.45">
      <c r="A3748" s="144" t="str">
        <f t="shared" si="353"/>
        <v/>
      </c>
      <c r="B3748" s="143" t="str">
        <f t="shared" si="354"/>
        <v/>
      </c>
      <c r="C3748" s="143" t="str">
        <f>IF(A3748="","",IF(COUNTIF($B$2:B3747,B3748)&gt;0,"⚠ DUPLICATE","OK"))</f>
        <v/>
      </c>
      <c r="D3748" s="146" t="str">
        <f>IF($A3748="","",IF(ISNA(_xlfn.XLOOKUP(TRIM($A3748),MASTER_Workers!$B$2:$B$474,MASTER_Workers!$B$2:$B$474)),"Master Missing","OK"))</f>
        <v/>
      </c>
      <c r="E3748" s="146" t="str">
        <f>IF(A3748="","",IF(COUNTIF(Month_Engine!B:B,TRIM(J3748))&gt;0,"OK","Missing"))</f>
        <v/>
      </c>
      <c r="F3748" s="146" t="str">
        <f t="shared" si="355"/>
        <v/>
      </c>
      <c r="G3748" s="146" t="str">
        <f t="shared" si="356"/>
        <v/>
      </c>
      <c r="H3748" s="150" t="str">
        <f t="shared" si="351"/>
        <v/>
      </c>
      <c r="I3748" s="432"/>
      <c r="S3748" s="146" t="str">
        <f t="shared" si="352"/>
        <v/>
      </c>
    </row>
    <row r="3749" spans="1:19" x14ac:dyDescent="0.45">
      <c r="A3749" s="144" t="str">
        <f t="shared" si="353"/>
        <v/>
      </c>
      <c r="B3749" s="143" t="str">
        <f t="shared" si="354"/>
        <v/>
      </c>
      <c r="C3749" s="143" t="str">
        <f>IF(A3749="","",IF(COUNTIF($B$2:B3748,B3749)&gt;0,"⚠ DUPLICATE","OK"))</f>
        <v/>
      </c>
      <c r="D3749" s="146" t="str">
        <f>IF($A3749="","",IF(ISNA(_xlfn.XLOOKUP(TRIM($A3749),MASTER_Workers!$B$2:$B$474,MASTER_Workers!$B$2:$B$474)),"Master Missing","OK"))</f>
        <v/>
      </c>
      <c r="E3749" s="146" t="str">
        <f>IF(A3749="","",IF(COUNTIF(Month_Engine!B:B,TRIM(J3749))&gt;0,"OK","Missing"))</f>
        <v/>
      </c>
      <c r="F3749" s="146" t="str">
        <f t="shared" si="355"/>
        <v/>
      </c>
      <c r="G3749" s="146" t="str">
        <f t="shared" si="356"/>
        <v/>
      </c>
      <c r="H3749" s="150" t="str">
        <f t="shared" si="351"/>
        <v/>
      </c>
      <c r="I3749" s="432"/>
      <c r="S3749" s="146" t="str">
        <f t="shared" si="352"/>
        <v/>
      </c>
    </row>
    <row r="3750" spans="1:19" x14ac:dyDescent="0.45">
      <c r="A3750" s="144" t="str">
        <f t="shared" si="353"/>
        <v/>
      </c>
      <c r="B3750" s="143" t="str">
        <f t="shared" si="354"/>
        <v/>
      </c>
      <c r="C3750" s="143" t="str">
        <f>IF(A3750="","",IF(COUNTIF($B$2:B3749,B3750)&gt;0,"⚠ DUPLICATE","OK"))</f>
        <v/>
      </c>
      <c r="D3750" s="146" t="str">
        <f>IF($A3750="","",IF(ISNA(_xlfn.XLOOKUP(TRIM($A3750),MASTER_Workers!$B$2:$B$474,MASTER_Workers!$B$2:$B$474)),"Master Missing","OK"))</f>
        <v/>
      </c>
      <c r="E3750" s="146" t="str">
        <f>IF(A3750="","",IF(COUNTIF(Month_Engine!B:B,TRIM(J3750))&gt;0,"OK","Missing"))</f>
        <v/>
      </c>
      <c r="F3750" s="146" t="str">
        <f t="shared" si="355"/>
        <v/>
      </c>
      <c r="G3750" s="146" t="str">
        <f t="shared" si="356"/>
        <v/>
      </c>
      <c r="H3750" s="150" t="str">
        <f t="shared" si="351"/>
        <v/>
      </c>
      <c r="I3750" s="432"/>
      <c r="S3750" s="146" t="str">
        <f t="shared" si="352"/>
        <v/>
      </c>
    </row>
    <row r="3751" spans="1:19" x14ac:dyDescent="0.45">
      <c r="A3751" s="144" t="str">
        <f t="shared" si="353"/>
        <v/>
      </c>
      <c r="B3751" s="143" t="str">
        <f t="shared" si="354"/>
        <v/>
      </c>
      <c r="C3751" s="143" t="str">
        <f>IF(A3751="","",IF(COUNTIF($B$2:B3750,B3751)&gt;0,"⚠ DUPLICATE","OK"))</f>
        <v/>
      </c>
      <c r="D3751" s="146" t="str">
        <f>IF($A3751="","",IF(ISNA(_xlfn.XLOOKUP(TRIM($A3751),MASTER_Workers!$B$2:$B$474,MASTER_Workers!$B$2:$B$474)),"Master Missing","OK"))</f>
        <v/>
      </c>
      <c r="E3751" s="146" t="str">
        <f>IF(A3751="","",IF(COUNTIF(Month_Engine!B:B,TRIM(J3751))&gt;0,"OK","Missing"))</f>
        <v/>
      </c>
      <c r="F3751" s="146" t="str">
        <f t="shared" si="355"/>
        <v/>
      </c>
      <c r="G3751" s="146" t="str">
        <f t="shared" si="356"/>
        <v/>
      </c>
      <c r="H3751" s="150" t="str">
        <f t="shared" si="351"/>
        <v/>
      </c>
      <c r="I3751" s="432"/>
      <c r="S3751" s="146" t="str">
        <f t="shared" si="352"/>
        <v/>
      </c>
    </row>
    <row r="3752" spans="1:19" x14ac:dyDescent="0.45">
      <c r="A3752" s="144" t="str">
        <f t="shared" si="353"/>
        <v/>
      </c>
      <c r="B3752" s="143" t="str">
        <f t="shared" si="354"/>
        <v/>
      </c>
      <c r="C3752" s="143" t="str">
        <f>IF(A3752="","",IF(COUNTIF($B$2:B3751,B3752)&gt;0,"⚠ DUPLICATE","OK"))</f>
        <v/>
      </c>
      <c r="D3752" s="146" t="str">
        <f>IF($A3752="","",IF(ISNA(_xlfn.XLOOKUP(TRIM($A3752),MASTER_Workers!$B$2:$B$474,MASTER_Workers!$B$2:$B$474)),"Master Missing","OK"))</f>
        <v/>
      </c>
      <c r="E3752" s="146" t="str">
        <f>IF(A3752="","",IF(COUNTIF(Month_Engine!B:B,TRIM(J3752))&gt;0,"OK","Missing"))</f>
        <v/>
      </c>
      <c r="F3752" s="146" t="str">
        <f t="shared" si="355"/>
        <v/>
      </c>
      <c r="G3752" s="146" t="str">
        <f t="shared" si="356"/>
        <v/>
      </c>
      <c r="H3752" s="150" t="str">
        <f t="shared" si="351"/>
        <v/>
      </c>
      <c r="I3752" s="432"/>
      <c r="S3752" s="146" t="str">
        <f t="shared" si="352"/>
        <v/>
      </c>
    </row>
    <row r="3753" spans="1:19" x14ac:dyDescent="0.45">
      <c r="A3753" s="144" t="str">
        <f t="shared" si="353"/>
        <v/>
      </c>
      <c r="B3753" s="143" t="str">
        <f t="shared" si="354"/>
        <v/>
      </c>
      <c r="C3753" s="143" t="str">
        <f>IF(A3753="","",IF(COUNTIF($B$2:B3752,B3753)&gt;0,"⚠ DUPLICATE","OK"))</f>
        <v/>
      </c>
      <c r="D3753" s="146" t="str">
        <f>IF($A3753="","",IF(ISNA(_xlfn.XLOOKUP(TRIM($A3753),MASTER_Workers!$B$2:$B$474,MASTER_Workers!$B$2:$B$474)),"Master Missing","OK"))</f>
        <v/>
      </c>
      <c r="E3753" s="146" t="str">
        <f>IF(A3753="","",IF(COUNTIF(Month_Engine!B:B,TRIM(J3753))&gt;0,"OK","Missing"))</f>
        <v/>
      </c>
      <c r="F3753" s="146" t="str">
        <f t="shared" si="355"/>
        <v/>
      </c>
      <c r="G3753" s="146" t="str">
        <f t="shared" si="356"/>
        <v/>
      </c>
      <c r="H3753" s="150" t="str">
        <f t="shared" si="351"/>
        <v/>
      </c>
      <c r="I3753" s="432"/>
      <c r="S3753" s="146" t="str">
        <f t="shared" si="352"/>
        <v/>
      </c>
    </row>
    <row r="3754" spans="1:19" x14ac:dyDescent="0.45">
      <c r="A3754" s="144" t="str">
        <f t="shared" si="353"/>
        <v/>
      </c>
      <c r="B3754" s="143" t="str">
        <f t="shared" si="354"/>
        <v/>
      </c>
      <c r="C3754" s="143" t="str">
        <f>IF(A3754="","",IF(COUNTIF($B$2:B3753,B3754)&gt;0,"⚠ DUPLICATE","OK"))</f>
        <v/>
      </c>
      <c r="D3754" s="146" t="str">
        <f>IF($A3754="","",IF(ISNA(_xlfn.XLOOKUP(TRIM($A3754),MASTER_Workers!$B$2:$B$474,MASTER_Workers!$B$2:$B$474)),"Master Missing","OK"))</f>
        <v/>
      </c>
      <c r="E3754" s="146" t="str">
        <f>IF(A3754="","",IF(COUNTIF(Month_Engine!B:B,TRIM(J3754))&gt;0,"OK","Missing"))</f>
        <v/>
      </c>
      <c r="F3754" s="146" t="str">
        <f t="shared" si="355"/>
        <v/>
      </c>
      <c r="G3754" s="146" t="str">
        <f t="shared" si="356"/>
        <v/>
      </c>
      <c r="H3754" s="150" t="str">
        <f t="shared" si="351"/>
        <v/>
      </c>
      <c r="I3754" s="432"/>
      <c r="S3754" s="146" t="str">
        <f t="shared" si="352"/>
        <v/>
      </c>
    </row>
    <row r="3755" spans="1:19" x14ac:dyDescent="0.45">
      <c r="A3755" s="144" t="str">
        <f t="shared" si="353"/>
        <v/>
      </c>
      <c r="B3755" s="143" t="str">
        <f t="shared" si="354"/>
        <v/>
      </c>
      <c r="C3755" s="143" t="str">
        <f>IF(A3755="","",IF(COUNTIF($B$2:B3754,B3755)&gt;0,"⚠ DUPLICATE","OK"))</f>
        <v/>
      </c>
      <c r="D3755" s="146" t="str">
        <f>IF($A3755="","",IF(ISNA(_xlfn.XLOOKUP(TRIM($A3755),MASTER_Workers!$B$2:$B$474,MASTER_Workers!$B$2:$B$474)),"Master Missing","OK"))</f>
        <v/>
      </c>
      <c r="E3755" s="146" t="str">
        <f>IF(A3755="","",IF(COUNTIF(Month_Engine!B:B,TRIM(J3755))&gt;0,"OK","Missing"))</f>
        <v/>
      </c>
      <c r="F3755" s="146" t="str">
        <f t="shared" si="355"/>
        <v/>
      </c>
      <c r="G3755" s="146" t="str">
        <f t="shared" si="356"/>
        <v/>
      </c>
      <c r="H3755" s="150" t="str">
        <f t="shared" si="351"/>
        <v/>
      </c>
      <c r="I3755" s="432"/>
      <c r="S3755" s="146" t="str">
        <f t="shared" si="352"/>
        <v/>
      </c>
    </row>
    <row r="3756" spans="1:19" x14ac:dyDescent="0.45">
      <c r="A3756" s="144" t="str">
        <f t="shared" si="353"/>
        <v/>
      </c>
      <c r="B3756" s="143" t="str">
        <f t="shared" si="354"/>
        <v/>
      </c>
      <c r="C3756" s="143" t="str">
        <f>IF(A3756="","",IF(COUNTIF($B$2:B3755,B3756)&gt;0,"⚠ DUPLICATE","OK"))</f>
        <v/>
      </c>
      <c r="D3756" s="146" t="str">
        <f>IF($A3756="","",IF(ISNA(_xlfn.XLOOKUP(TRIM($A3756),MASTER_Workers!$B$2:$B$474,MASTER_Workers!$B$2:$B$474)),"Master Missing","OK"))</f>
        <v/>
      </c>
      <c r="E3756" s="146" t="str">
        <f>IF(A3756="","",IF(COUNTIF(Month_Engine!B:B,TRIM(J3756))&gt;0,"OK","Missing"))</f>
        <v/>
      </c>
      <c r="F3756" s="146" t="str">
        <f t="shared" si="355"/>
        <v/>
      </c>
      <c r="G3756" s="146" t="str">
        <f t="shared" si="356"/>
        <v/>
      </c>
      <c r="H3756" s="150" t="str">
        <f t="shared" si="351"/>
        <v/>
      </c>
      <c r="I3756" s="432"/>
      <c r="S3756" s="146" t="str">
        <f t="shared" si="352"/>
        <v/>
      </c>
    </row>
    <row r="3757" spans="1:19" x14ac:dyDescent="0.45">
      <c r="A3757" s="144" t="str">
        <f t="shared" si="353"/>
        <v/>
      </c>
      <c r="B3757" s="143" t="str">
        <f t="shared" si="354"/>
        <v/>
      </c>
      <c r="C3757" s="143" t="str">
        <f>IF(A3757="","",IF(COUNTIF($B$2:B3756,B3757)&gt;0,"⚠ DUPLICATE","OK"))</f>
        <v/>
      </c>
      <c r="D3757" s="146" t="str">
        <f>IF($A3757="","",IF(ISNA(_xlfn.XLOOKUP(TRIM($A3757),MASTER_Workers!$B$2:$B$474,MASTER_Workers!$B$2:$B$474)),"Master Missing","OK"))</f>
        <v/>
      </c>
      <c r="E3757" s="146" t="str">
        <f>IF(A3757="","",IF(COUNTIF(Month_Engine!B:B,TRIM(J3757))&gt;0,"OK","Missing"))</f>
        <v/>
      </c>
      <c r="F3757" s="146" t="str">
        <f t="shared" si="355"/>
        <v/>
      </c>
      <c r="G3757" s="146" t="str">
        <f t="shared" si="356"/>
        <v/>
      </c>
      <c r="H3757" s="150" t="str">
        <f t="shared" si="351"/>
        <v/>
      </c>
      <c r="I3757" s="432"/>
      <c r="S3757" s="146" t="str">
        <f t="shared" si="352"/>
        <v/>
      </c>
    </row>
    <row r="3758" spans="1:19" x14ac:dyDescent="0.45">
      <c r="A3758" s="144" t="str">
        <f t="shared" si="353"/>
        <v/>
      </c>
      <c r="B3758" s="143" t="str">
        <f t="shared" si="354"/>
        <v/>
      </c>
      <c r="C3758" s="143" t="str">
        <f>IF(A3758="","",IF(COUNTIF($B$2:B3757,B3758)&gt;0,"⚠ DUPLICATE","OK"))</f>
        <v/>
      </c>
      <c r="D3758" s="146" t="str">
        <f>IF($A3758="","",IF(ISNA(_xlfn.XLOOKUP(TRIM($A3758),MASTER_Workers!$B$2:$B$474,MASTER_Workers!$B$2:$B$474)),"Master Missing","OK"))</f>
        <v/>
      </c>
      <c r="E3758" s="146" t="str">
        <f>IF(A3758="","",IF(COUNTIF(Month_Engine!B:B,TRIM(J3758))&gt;0,"OK","Missing"))</f>
        <v/>
      </c>
      <c r="F3758" s="146" t="str">
        <f t="shared" si="355"/>
        <v/>
      </c>
      <c r="G3758" s="146" t="str">
        <f t="shared" si="356"/>
        <v/>
      </c>
      <c r="H3758" s="150" t="str">
        <f t="shared" si="351"/>
        <v/>
      </c>
      <c r="I3758" s="432"/>
      <c r="S3758" s="146" t="str">
        <f t="shared" si="352"/>
        <v/>
      </c>
    </row>
    <row r="3759" spans="1:19" x14ac:dyDescent="0.45">
      <c r="A3759" s="144" t="str">
        <f t="shared" si="353"/>
        <v/>
      </c>
      <c r="B3759" s="143" t="str">
        <f t="shared" si="354"/>
        <v/>
      </c>
      <c r="C3759" s="143" t="str">
        <f>IF(A3759="","",IF(COUNTIF($B$2:B3758,B3759)&gt;0,"⚠ DUPLICATE","OK"))</f>
        <v/>
      </c>
      <c r="D3759" s="146" t="str">
        <f>IF($A3759="","",IF(ISNA(_xlfn.XLOOKUP(TRIM($A3759),MASTER_Workers!$B$2:$B$474,MASTER_Workers!$B$2:$B$474)),"Master Missing","OK"))</f>
        <v/>
      </c>
      <c r="E3759" s="146" t="str">
        <f>IF(A3759="","",IF(COUNTIF(Month_Engine!B:B,TRIM(J3759))&gt;0,"OK","Missing"))</f>
        <v/>
      </c>
      <c r="F3759" s="146" t="str">
        <f t="shared" si="355"/>
        <v/>
      </c>
      <c r="G3759" s="146" t="str">
        <f t="shared" si="356"/>
        <v/>
      </c>
      <c r="H3759" s="150" t="str">
        <f t="shared" si="351"/>
        <v/>
      </c>
      <c r="I3759" s="432"/>
      <c r="S3759" s="146" t="str">
        <f t="shared" si="352"/>
        <v/>
      </c>
    </row>
    <row r="3760" spans="1:19" x14ac:dyDescent="0.45">
      <c r="A3760" s="144" t="str">
        <f t="shared" si="353"/>
        <v/>
      </c>
      <c r="B3760" s="143" t="str">
        <f t="shared" si="354"/>
        <v/>
      </c>
      <c r="C3760" s="143" t="str">
        <f>IF(A3760="","",IF(COUNTIF($B$2:B3759,B3760)&gt;0,"⚠ DUPLICATE","OK"))</f>
        <v/>
      </c>
      <c r="D3760" s="146" t="str">
        <f>IF($A3760="","",IF(ISNA(_xlfn.XLOOKUP(TRIM($A3760),MASTER_Workers!$B$2:$B$474,MASTER_Workers!$B$2:$B$474)),"Master Missing","OK"))</f>
        <v/>
      </c>
      <c r="E3760" s="146" t="str">
        <f>IF(A3760="","",IF(COUNTIF(Month_Engine!B:B,TRIM(J3760))&gt;0,"OK","Missing"))</f>
        <v/>
      </c>
      <c r="F3760" s="146" t="str">
        <f t="shared" si="355"/>
        <v/>
      </c>
      <c r="G3760" s="146" t="str">
        <f t="shared" si="356"/>
        <v/>
      </c>
      <c r="H3760" s="150" t="str">
        <f t="shared" si="351"/>
        <v/>
      </c>
      <c r="I3760" s="432"/>
      <c r="S3760" s="146" t="str">
        <f t="shared" si="352"/>
        <v/>
      </c>
    </row>
    <row r="3761" spans="1:19" x14ac:dyDescent="0.45">
      <c r="A3761" s="144" t="str">
        <f t="shared" si="353"/>
        <v/>
      </c>
      <c r="B3761" s="143" t="str">
        <f t="shared" si="354"/>
        <v/>
      </c>
      <c r="C3761" s="143" t="str">
        <f>IF(A3761="","",IF(COUNTIF($B$2:B3760,B3761)&gt;0,"⚠ DUPLICATE","OK"))</f>
        <v/>
      </c>
      <c r="D3761" s="146" t="str">
        <f>IF($A3761="","",IF(ISNA(_xlfn.XLOOKUP(TRIM($A3761),MASTER_Workers!$B$2:$B$474,MASTER_Workers!$B$2:$B$474)),"Master Missing","OK"))</f>
        <v/>
      </c>
      <c r="E3761" s="146" t="str">
        <f>IF(A3761="","",IF(COUNTIF(Month_Engine!B:B,TRIM(J3761))&gt;0,"OK","Missing"))</f>
        <v/>
      </c>
      <c r="F3761" s="146" t="str">
        <f t="shared" si="355"/>
        <v/>
      </c>
      <c r="G3761" s="146" t="str">
        <f t="shared" si="356"/>
        <v/>
      </c>
      <c r="H3761" s="150" t="str">
        <f t="shared" si="351"/>
        <v/>
      </c>
      <c r="I3761" s="432"/>
      <c r="S3761" s="146" t="str">
        <f t="shared" si="352"/>
        <v/>
      </c>
    </row>
    <row r="3762" spans="1:19" x14ac:dyDescent="0.45">
      <c r="A3762" s="144" t="str">
        <f t="shared" si="353"/>
        <v/>
      </c>
      <c r="B3762" s="143" t="str">
        <f t="shared" si="354"/>
        <v/>
      </c>
      <c r="C3762" s="143" t="str">
        <f>IF(A3762="","",IF(COUNTIF($B$2:B3761,B3762)&gt;0,"⚠ DUPLICATE","OK"))</f>
        <v/>
      </c>
      <c r="D3762" s="146" t="str">
        <f>IF($A3762="","",IF(ISNA(_xlfn.XLOOKUP(TRIM($A3762),MASTER_Workers!$B$2:$B$474,MASTER_Workers!$B$2:$B$474)),"Master Missing","OK"))</f>
        <v/>
      </c>
      <c r="E3762" s="146" t="str">
        <f>IF(A3762="","",IF(COUNTIF(Month_Engine!B:B,TRIM(J3762))&gt;0,"OK","Missing"))</f>
        <v/>
      </c>
      <c r="F3762" s="146" t="str">
        <f t="shared" si="355"/>
        <v/>
      </c>
      <c r="G3762" s="146" t="str">
        <f t="shared" si="356"/>
        <v/>
      </c>
      <c r="H3762" s="150" t="str">
        <f t="shared" si="351"/>
        <v/>
      </c>
      <c r="I3762" s="432"/>
      <c r="S3762" s="146" t="str">
        <f t="shared" si="352"/>
        <v/>
      </c>
    </row>
    <row r="3763" spans="1:19" x14ac:dyDescent="0.45">
      <c r="A3763" s="144" t="str">
        <f t="shared" si="353"/>
        <v/>
      </c>
      <c r="B3763" s="143" t="str">
        <f t="shared" si="354"/>
        <v/>
      </c>
      <c r="C3763" s="143" t="str">
        <f>IF(A3763="","",IF(COUNTIF($B$2:B3762,B3763)&gt;0,"⚠ DUPLICATE","OK"))</f>
        <v/>
      </c>
      <c r="D3763" s="146" t="str">
        <f>IF($A3763="","",IF(ISNA(_xlfn.XLOOKUP(TRIM($A3763),MASTER_Workers!$B$2:$B$474,MASTER_Workers!$B$2:$B$474)),"Master Missing","OK"))</f>
        <v/>
      </c>
      <c r="E3763" s="146" t="str">
        <f>IF(A3763="","",IF(COUNTIF(Month_Engine!B:B,TRIM(J3763))&gt;0,"OK","Missing"))</f>
        <v/>
      </c>
      <c r="F3763" s="146" t="str">
        <f t="shared" si="355"/>
        <v/>
      </c>
      <c r="G3763" s="146" t="str">
        <f t="shared" si="356"/>
        <v/>
      </c>
      <c r="H3763" s="150" t="str">
        <f t="shared" si="351"/>
        <v/>
      </c>
      <c r="I3763" s="432"/>
      <c r="S3763" s="146" t="str">
        <f t="shared" si="352"/>
        <v/>
      </c>
    </row>
    <row r="3764" spans="1:19" x14ac:dyDescent="0.45">
      <c r="A3764" s="144" t="str">
        <f t="shared" si="353"/>
        <v/>
      </c>
      <c r="B3764" s="143" t="str">
        <f t="shared" si="354"/>
        <v/>
      </c>
      <c r="C3764" s="143" t="str">
        <f>IF(A3764="","",IF(COUNTIF($B$2:B3763,B3764)&gt;0,"⚠ DUPLICATE","OK"))</f>
        <v/>
      </c>
      <c r="D3764" s="146" t="str">
        <f>IF($A3764="","",IF(ISNA(_xlfn.XLOOKUP(TRIM($A3764),MASTER_Workers!$B$2:$B$474,MASTER_Workers!$B$2:$B$474)),"Master Missing","OK"))</f>
        <v/>
      </c>
      <c r="E3764" s="146" t="str">
        <f>IF(A3764="","",IF(COUNTIF(Month_Engine!B:B,TRIM(J3764))&gt;0,"OK","Missing"))</f>
        <v/>
      </c>
      <c r="F3764" s="146" t="str">
        <f t="shared" si="355"/>
        <v/>
      </c>
      <c r="G3764" s="146" t="str">
        <f t="shared" si="356"/>
        <v/>
      </c>
      <c r="H3764" s="150" t="str">
        <f t="shared" si="351"/>
        <v/>
      </c>
      <c r="I3764" s="432"/>
      <c r="S3764" s="146" t="str">
        <f t="shared" si="352"/>
        <v/>
      </c>
    </row>
    <row r="3765" spans="1:19" x14ac:dyDescent="0.45">
      <c r="A3765" s="144" t="str">
        <f t="shared" si="353"/>
        <v/>
      </c>
      <c r="B3765" s="143" t="str">
        <f t="shared" si="354"/>
        <v/>
      </c>
      <c r="C3765" s="143" t="str">
        <f>IF(A3765="","",IF(COUNTIF($B$2:B3764,B3765)&gt;0,"⚠ DUPLICATE","OK"))</f>
        <v/>
      </c>
      <c r="D3765" s="146" t="str">
        <f>IF($A3765="","",IF(ISNA(_xlfn.XLOOKUP(TRIM($A3765),MASTER_Workers!$B$2:$B$474,MASTER_Workers!$B$2:$B$474)),"Master Missing","OK"))</f>
        <v/>
      </c>
      <c r="E3765" s="146" t="str">
        <f>IF(A3765="","",IF(COUNTIF(Month_Engine!B:B,TRIM(J3765))&gt;0,"OK","Missing"))</f>
        <v/>
      </c>
      <c r="F3765" s="146" t="str">
        <f t="shared" si="355"/>
        <v/>
      </c>
      <c r="G3765" s="146" t="str">
        <f t="shared" si="356"/>
        <v/>
      </c>
      <c r="H3765" s="150" t="str">
        <f t="shared" si="351"/>
        <v/>
      </c>
      <c r="I3765" s="432"/>
      <c r="S3765" s="146" t="str">
        <f t="shared" si="352"/>
        <v/>
      </c>
    </row>
    <row r="3766" spans="1:19" x14ac:dyDescent="0.45">
      <c r="A3766" s="144" t="str">
        <f t="shared" si="353"/>
        <v/>
      </c>
      <c r="B3766" s="143" t="str">
        <f t="shared" si="354"/>
        <v/>
      </c>
      <c r="C3766" s="143" t="str">
        <f>IF(A3766="","",IF(COUNTIF($B$2:B3765,B3766)&gt;0,"⚠ DUPLICATE","OK"))</f>
        <v/>
      </c>
      <c r="D3766" s="146" t="str">
        <f>IF($A3766="","",IF(ISNA(_xlfn.XLOOKUP(TRIM($A3766),MASTER_Workers!$B$2:$B$474,MASTER_Workers!$B$2:$B$474)),"Master Missing","OK"))</f>
        <v/>
      </c>
      <c r="E3766" s="146" t="str">
        <f>IF(A3766="","",IF(COUNTIF(Month_Engine!B:B,TRIM(J3766))&gt;0,"OK","Missing"))</f>
        <v/>
      </c>
      <c r="F3766" s="146" t="str">
        <f t="shared" si="355"/>
        <v/>
      </c>
      <c r="G3766" s="146" t="str">
        <f t="shared" si="356"/>
        <v/>
      </c>
      <c r="H3766" s="150" t="str">
        <f t="shared" si="351"/>
        <v/>
      </c>
      <c r="I3766" s="432"/>
      <c r="S3766" s="146" t="str">
        <f t="shared" si="352"/>
        <v/>
      </c>
    </row>
    <row r="3767" spans="1:19" x14ac:dyDescent="0.45">
      <c r="A3767" s="144" t="str">
        <f t="shared" si="353"/>
        <v/>
      </c>
      <c r="B3767" s="143" t="str">
        <f t="shared" si="354"/>
        <v/>
      </c>
      <c r="C3767" s="143" t="str">
        <f>IF(A3767="","",IF(COUNTIF($B$2:B3766,B3767)&gt;0,"⚠ DUPLICATE","OK"))</f>
        <v/>
      </c>
      <c r="D3767" s="146" t="str">
        <f>IF($A3767="","",IF(ISNA(_xlfn.XLOOKUP(TRIM($A3767),MASTER_Workers!$B$2:$B$474,MASTER_Workers!$B$2:$B$474)),"Master Missing","OK"))</f>
        <v/>
      </c>
      <c r="E3767" s="146" t="str">
        <f>IF(A3767="","",IF(COUNTIF(Month_Engine!B:B,TRIM(J3767))&gt;0,"OK","Missing"))</f>
        <v/>
      </c>
      <c r="F3767" s="146" t="str">
        <f t="shared" si="355"/>
        <v/>
      </c>
      <c r="G3767" s="146" t="str">
        <f t="shared" si="356"/>
        <v/>
      </c>
      <c r="H3767" s="150" t="str">
        <f t="shared" si="351"/>
        <v/>
      </c>
      <c r="I3767" s="432"/>
      <c r="S3767" s="146" t="str">
        <f t="shared" si="352"/>
        <v/>
      </c>
    </row>
    <row r="3768" spans="1:19" x14ac:dyDescent="0.45">
      <c r="A3768" s="144" t="str">
        <f t="shared" si="353"/>
        <v/>
      </c>
      <c r="B3768" s="143" t="str">
        <f t="shared" si="354"/>
        <v/>
      </c>
      <c r="C3768" s="143" t="str">
        <f>IF(A3768="","",IF(COUNTIF($B$2:B3767,B3768)&gt;0,"⚠ DUPLICATE","OK"))</f>
        <v/>
      </c>
      <c r="D3768" s="146" t="str">
        <f>IF($A3768="","",IF(ISNA(_xlfn.XLOOKUP(TRIM($A3768),MASTER_Workers!$B$2:$B$474,MASTER_Workers!$B$2:$B$474)),"Master Missing","OK"))</f>
        <v/>
      </c>
      <c r="E3768" s="146" t="str">
        <f>IF(A3768="","",IF(COUNTIF(Month_Engine!B:B,TRIM(J3768))&gt;0,"OK","Missing"))</f>
        <v/>
      </c>
      <c r="F3768" s="146" t="str">
        <f t="shared" si="355"/>
        <v/>
      </c>
      <c r="G3768" s="146" t="str">
        <f t="shared" si="356"/>
        <v/>
      </c>
      <c r="H3768" s="150" t="str">
        <f t="shared" si="351"/>
        <v/>
      </c>
      <c r="I3768" s="432"/>
      <c r="S3768" s="146" t="str">
        <f t="shared" si="352"/>
        <v/>
      </c>
    </row>
    <row r="3769" spans="1:19" x14ac:dyDescent="0.45">
      <c r="A3769" s="144" t="str">
        <f t="shared" si="353"/>
        <v/>
      </c>
      <c r="B3769" s="143" t="str">
        <f t="shared" si="354"/>
        <v/>
      </c>
      <c r="C3769" s="143" t="str">
        <f>IF(A3769="","",IF(COUNTIF($B$2:B3768,B3769)&gt;0,"⚠ DUPLICATE","OK"))</f>
        <v/>
      </c>
      <c r="D3769" s="146" t="str">
        <f>IF($A3769="","",IF(ISNA(_xlfn.XLOOKUP(TRIM($A3769),MASTER_Workers!$B$2:$B$474,MASTER_Workers!$B$2:$B$474)),"Master Missing","OK"))</f>
        <v/>
      </c>
      <c r="E3769" s="146" t="str">
        <f>IF(A3769="","",IF(COUNTIF(Month_Engine!B:B,TRIM(J3769))&gt;0,"OK","Missing"))</f>
        <v/>
      </c>
      <c r="F3769" s="146" t="str">
        <f t="shared" si="355"/>
        <v/>
      </c>
      <c r="G3769" s="146" t="str">
        <f t="shared" si="356"/>
        <v/>
      </c>
      <c r="H3769" s="150" t="str">
        <f t="shared" si="351"/>
        <v/>
      </c>
      <c r="I3769" s="432"/>
      <c r="S3769" s="146" t="str">
        <f t="shared" si="352"/>
        <v/>
      </c>
    </row>
    <row r="3770" spans="1:19" x14ac:dyDescent="0.45">
      <c r="A3770" s="144" t="str">
        <f t="shared" si="353"/>
        <v/>
      </c>
      <c r="B3770" s="143" t="str">
        <f t="shared" si="354"/>
        <v/>
      </c>
      <c r="C3770" s="143" t="str">
        <f>IF(A3770="","",IF(COUNTIF($B$2:B3769,B3770)&gt;0,"⚠ DUPLICATE","OK"))</f>
        <v/>
      </c>
      <c r="D3770" s="146" t="str">
        <f>IF($A3770="","",IF(ISNA(_xlfn.XLOOKUP(TRIM($A3770),MASTER_Workers!$B$2:$B$474,MASTER_Workers!$B$2:$B$474)),"Master Missing","OK"))</f>
        <v/>
      </c>
      <c r="E3770" s="146" t="str">
        <f>IF(A3770="","",IF(COUNTIF(Month_Engine!B:B,TRIM(J3770))&gt;0,"OK","Missing"))</f>
        <v/>
      </c>
      <c r="F3770" s="146" t="str">
        <f t="shared" si="355"/>
        <v/>
      </c>
      <c r="G3770" s="146" t="str">
        <f t="shared" si="356"/>
        <v/>
      </c>
      <c r="H3770" s="150" t="str">
        <f t="shared" si="351"/>
        <v/>
      </c>
      <c r="I3770" s="432"/>
      <c r="S3770" s="146" t="str">
        <f t="shared" si="352"/>
        <v/>
      </c>
    </row>
    <row r="3771" spans="1:19" x14ac:dyDescent="0.45">
      <c r="A3771" s="144" t="str">
        <f t="shared" si="353"/>
        <v/>
      </c>
      <c r="B3771" s="143" t="str">
        <f t="shared" si="354"/>
        <v/>
      </c>
      <c r="C3771" s="143" t="str">
        <f>IF(A3771="","",IF(COUNTIF($B$2:B3770,B3771)&gt;0,"⚠ DUPLICATE","OK"))</f>
        <v/>
      </c>
      <c r="D3771" s="146" t="str">
        <f>IF($A3771="","",IF(ISNA(_xlfn.XLOOKUP(TRIM($A3771),MASTER_Workers!$B$2:$B$474,MASTER_Workers!$B$2:$B$474)),"Master Missing","OK"))</f>
        <v/>
      </c>
      <c r="E3771" s="146" t="str">
        <f>IF(A3771="","",IF(COUNTIF(Month_Engine!B:B,TRIM(J3771))&gt;0,"OK","Missing"))</f>
        <v/>
      </c>
      <c r="F3771" s="146" t="str">
        <f t="shared" si="355"/>
        <v/>
      </c>
      <c r="G3771" s="146" t="str">
        <f t="shared" si="356"/>
        <v/>
      </c>
      <c r="H3771" s="150" t="str">
        <f t="shared" si="351"/>
        <v/>
      </c>
      <c r="I3771" s="432"/>
      <c r="S3771" s="146" t="str">
        <f t="shared" si="352"/>
        <v/>
      </c>
    </row>
    <row r="3772" spans="1:19" x14ac:dyDescent="0.45">
      <c r="A3772" s="144" t="str">
        <f t="shared" si="353"/>
        <v/>
      </c>
      <c r="B3772" s="143" t="str">
        <f t="shared" si="354"/>
        <v/>
      </c>
      <c r="C3772" s="143" t="str">
        <f>IF(A3772="","",IF(COUNTIF($B$2:B3771,B3772)&gt;0,"⚠ DUPLICATE","OK"))</f>
        <v/>
      </c>
      <c r="D3772" s="146" t="str">
        <f>IF($A3772="","",IF(ISNA(_xlfn.XLOOKUP(TRIM($A3772),MASTER_Workers!$B$2:$B$474,MASTER_Workers!$B$2:$B$474)),"Master Missing","OK"))</f>
        <v/>
      </c>
      <c r="E3772" s="146" t="str">
        <f>IF(A3772="","",IF(COUNTIF(Month_Engine!B:B,TRIM(J3772))&gt;0,"OK","Missing"))</f>
        <v/>
      </c>
      <c r="F3772" s="146" t="str">
        <f t="shared" si="355"/>
        <v/>
      </c>
      <c r="G3772" s="146" t="str">
        <f t="shared" si="356"/>
        <v/>
      </c>
      <c r="H3772" s="150" t="str">
        <f t="shared" si="351"/>
        <v/>
      </c>
      <c r="I3772" s="432"/>
      <c r="S3772" s="146" t="str">
        <f t="shared" si="352"/>
        <v/>
      </c>
    </row>
    <row r="3773" spans="1:19" x14ac:dyDescent="0.45">
      <c r="A3773" s="144" t="str">
        <f t="shared" si="353"/>
        <v/>
      </c>
      <c r="B3773" s="143" t="str">
        <f t="shared" si="354"/>
        <v/>
      </c>
      <c r="C3773" s="143" t="str">
        <f>IF(A3773="","",IF(COUNTIF($B$2:B3772,B3773)&gt;0,"⚠ DUPLICATE","OK"))</f>
        <v/>
      </c>
      <c r="D3773" s="146" t="str">
        <f>IF($A3773="","",IF(ISNA(_xlfn.XLOOKUP(TRIM($A3773),MASTER_Workers!$B$2:$B$474,MASTER_Workers!$B$2:$B$474)),"Master Missing","OK"))</f>
        <v/>
      </c>
      <c r="E3773" s="146" t="str">
        <f>IF(A3773="","",IF(COUNTIF(Month_Engine!B:B,TRIM(J3773))&gt;0,"OK","Missing"))</f>
        <v/>
      </c>
      <c r="F3773" s="146" t="str">
        <f t="shared" si="355"/>
        <v/>
      </c>
      <c r="G3773" s="146" t="str">
        <f t="shared" si="356"/>
        <v/>
      </c>
      <c r="H3773" s="150" t="str">
        <f t="shared" si="351"/>
        <v/>
      </c>
      <c r="I3773" s="432"/>
      <c r="S3773" s="146" t="str">
        <f t="shared" si="352"/>
        <v/>
      </c>
    </row>
    <row r="3774" spans="1:19" x14ac:dyDescent="0.45">
      <c r="A3774" s="144" t="str">
        <f t="shared" si="353"/>
        <v/>
      </c>
      <c r="B3774" s="143" t="str">
        <f t="shared" si="354"/>
        <v/>
      </c>
      <c r="C3774" s="143" t="str">
        <f>IF(A3774="","",IF(COUNTIF($B$2:B3773,B3774)&gt;0,"⚠ DUPLICATE","OK"))</f>
        <v/>
      </c>
      <c r="D3774" s="146" t="str">
        <f>IF($A3774="","",IF(ISNA(_xlfn.XLOOKUP(TRIM($A3774),MASTER_Workers!$B$2:$B$474,MASTER_Workers!$B$2:$B$474)),"Master Missing","OK"))</f>
        <v/>
      </c>
      <c r="E3774" s="146" t="str">
        <f>IF(A3774="","",IF(COUNTIF(Month_Engine!B:B,TRIM(J3774))&gt;0,"OK","Missing"))</f>
        <v/>
      </c>
      <c r="F3774" s="146" t="str">
        <f t="shared" si="355"/>
        <v/>
      </c>
      <c r="G3774" s="146" t="str">
        <f t="shared" si="356"/>
        <v/>
      </c>
      <c r="H3774" s="150" t="str">
        <f t="shared" si="351"/>
        <v/>
      </c>
      <c r="I3774" s="432"/>
      <c r="S3774" s="146" t="str">
        <f t="shared" si="352"/>
        <v/>
      </c>
    </row>
    <row r="3775" spans="1:19" x14ac:dyDescent="0.45">
      <c r="A3775" s="144" t="str">
        <f t="shared" si="353"/>
        <v/>
      </c>
      <c r="B3775" s="143" t="str">
        <f t="shared" si="354"/>
        <v/>
      </c>
      <c r="C3775" s="143" t="str">
        <f>IF(A3775="","",IF(COUNTIF($B$2:B3774,B3775)&gt;0,"⚠ DUPLICATE","OK"))</f>
        <v/>
      </c>
      <c r="D3775" s="146" t="str">
        <f>IF($A3775="","",IF(ISNA(_xlfn.XLOOKUP(TRIM($A3775),MASTER_Workers!$B$2:$B$474,MASTER_Workers!$B$2:$B$474)),"Master Missing","OK"))</f>
        <v/>
      </c>
      <c r="E3775" s="146" t="str">
        <f>IF(A3775="","",IF(COUNTIF(Month_Engine!B:B,TRIM(J3775))&gt;0,"OK","Missing"))</f>
        <v/>
      </c>
      <c r="F3775" s="146" t="str">
        <f t="shared" si="355"/>
        <v/>
      </c>
      <c r="G3775" s="146" t="str">
        <f t="shared" si="356"/>
        <v/>
      </c>
      <c r="H3775" s="150" t="str">
        <f t="shared" si="351"/>
        <v/>
      </c>
      <c r="I3775" s="432"/>
      <c r="S3775" s="146" t="str">
        <f t="shared" si="352"/>
        <v/>
      </c>
    </row>
    <row r="3776" spans="1:19" x14ac:dyDescent="0.45">
      <c r="A3776" s="144" t="str">
        <f t="shared" si="353"/>
        <v/>
      </c>
      <c r="B3776" s="143" t="str">
        <f t="shared" si="354"/>
        <v/>
      </c>
      <c r="C3776" s="143" t="str">
        <f>IF(A3776="","",IF(COUNTIF($B$2:B3775,B3776)&gt;0,"⚠ DUPLICATE","OK"))</f>
        <v/>
      </c>
      <c r="D3776" s="146" t="str">
        <f>IF($A3776="","",IF(ISNA(_xlfn.XLOOKUP(TRIM($A3776),MASTER_Workers!$B$2:$B$474,MASTER_Workers!$B$2:$B$474)),"Master Missing","OK"))</f>
        <v/>
      </c>
      <c r="E3776" s="146" t="str">
        <f>IF(A3776="","",IF(COUNTIF(Month_Engine!B:B,TRIM(J3776))&gt;0,"OK","Missing"))</f>
        <v/>
      </c>
      <c r="F3776" s="146" t="str">
        <f t="shared" si="355"/>
        <v/>
      </c>
      <c r="G3776" s="146" t="str">
        <f t="shared" si="356"/>
        <v/>
      </c>
      <c r="H3776" s="150" t="str">
        <f t="shared" si="351"/>
        <v/>
      </c>
      <c r="I3776" s="432"/>
      <c r="S3776" s="146" t="str">
        <f t="shared" si="352"/>
        <v/>
      </c>
    </row>
    <row r="3777" spans="1:19" x14ac:dyDescent="0.45">
      <c r="A3777" s="144" t="str">
        <f t="shared" si="353"/>
        <v/>
      </c>
      <c r="B3777" s="143" t="str">
        <f t="shared" si="354"/>
        <v/>
      </c>
      <c r="C3777" s="143" t="str">
        <f>IF(A3777="","",IF(COUNTIF($B$2:B3776,B3777)&gt;0,"⚠ DUPLICATE","OK"))</f>
        <v/>
      </c>
      <c r="D3777" s="146" t="str">
        <f>IF($A3777="","",IF(ISNA(_xlfn.XLOOKUP(TRIM($A3777),MASTER_Workers!$B$2:$B$474,MASTER_Workers!$B$2:$B$474)),"Master Missing","OK"))</f>
        <v/>
      </c>
      <c r="E3777" s="146" t="str">
        <f>IF(A3777="","",IF(COUNTIF(Month_Engine!B:B,TRIM(J3777))&gt;0,"OK","Missing"))</f>
        <v/>
      </c>
      <c r="F3777" s="146" t="str">
        <f t="shared" si="355"/>
        <v/>
      </c>
      <c r="G3777" s="146" t="str">
        <f t="shared" si="356"/>
        <v/>
      </c>
      <c r="H3777" s="150" t="str">
        <f t="shared" si="351"/>
        <v/>
      </c>
      <c r="I3777" s="432"/>
      <c r="S3777" s="146" t="str">
        <f t="shared" si="352"/>
        <v/>
      </c>
    </row>
    <row r="3778" spans="1:19" x14ac:dyDescent="0.45">
      <c r="A3778" s="144" t="str">
        <f t="shared" si="353"/>
        <v/>
      </c>
      <c r="B3778" s="143" t="str">
        <f t="shared" si="354"/>
        <v/>
      </c>
      <c r="C3778" s="143" t="str">
        <f>IF(A3778="","",IF(COUNTIF($B$2:B3777,B3778)&gt;0,"⚠ DUPLICATE","OK"))</f>
        <v/>
      </c>
      <c r="D3778" s="146" t="str">
        <f>IF($A3778="","",IF(ISNA(_xlfn.XLOOKUP(TRIM($A3778),MASTER_Workers!$B$2:$B$474,MASTER_Workers!$B$2:$B$474)),"Master Missing","OK"))</f>
        <v/>
      </c>
      <c r="E3778" s="146" t="str">
        <f>IF(A3778="","",IF(COUNTIF(Month_Engine!B:B,TRIM(J3778))&gt;0,"OK","Missing"))</f>
        <v/>
      </c>
      <c r="F3778" s="146" t="str">
        <f t="shared" si="355"/>
        <v/>
      </c>
      <c r="G3778" s="146" t="str">
        <f t="shared" si="356"/>
        <v/>
      </c>
      <c r="H3778" s="150" t="str">
        <f t="shared" si="351"/>
        <v/>
      </c>
      <c r="I3778" s="432"/>
      <c r="S3778" s="146" t="str">
        <f t="shared" si="352"/>
        <v/>
      </c>
    </row>
    <row r="3779" spans="1:19" x14ac:dyDescent="0.45">
      <c r="A3779" s="144" t="str">
        <f t="shared" si="353"/>
        <v/>
      </c>
      <c r="B3779" s="143" t="str">
        <f t="shared" si="354"/>
        <v/>
      </c>
      <c r="C3779" s="143" t="str">
        <f>IF(A3779="","",IF(COUNTIF($B$2:B3778,B3779)&gt;0,"⚠ DUPLICATE","OK"))</f>
        <v/>
      </c>
      <c r="D3779" s="146" t="str">
        <f>IF($A3779="","",IF(ISNA(_xlfn.XLOOKUP(TRIM($A3779),MASTER_Workers!$B$2:$B$474,MASTER_Workers!$B$2:$B$474)),"Master Missing","OK"))</f>
        <v/>
      </c>
      <c r="E3779" s="146" t="str">
        <f>IF(A3779="","",IF(COUNTIF(Month_Engine!B:B,TRIM(J3779))&gt;0,"OK","Missing"))</f>
        <v/>
      </c>
      <c r="F3779" s="146" t="str">
        <f t="shared" si="355"/>
        <v/>
      </c>
      <c r="G3779" s="146" t="str">
        <f t="shared" si="356"/>
        <v/>
      </c>
      <c r="H3779" s="150" t="str">
        <f t="shared" si="351"/>
        <v/>
      </c>
      <c r="I3779" s="432"/>
      <c r="S3779" s="146" t="str">
        <f t="shared" si="352"/>
        <v/>
      </c>
    </row>
    <row r="3780" spans="1:19" x14ac:dyDescent="0.45">
      <c r="A3780" s="144" t="str">
        <f t="shared" si="353"/>
        <v/>
      </c>
      <c r="B3780" s="143" t="str">
        <f t="shared" si="354"/>
        <v/>
      </c>
      <c r="C3780" s="143" t="str">
        <f>IF(A3780="","",IF(COUNTIF($B$2:B3779,B3780)&gt;0,"⚠ DUPLICATE","OK"))</f>
        <v/>
      </c>
      <c r="D3780" s="146" t="str">
        <f>IF($A3780="","",IF(ISNA(_xlfn.XLOOKUP(TRIM($A3780),MASTER_Workers!$B$2:$B$474,MASTER_Workers!$B$2:$B$474)),"Master Missing","OK"))</f>
        <v/>
      </c>
      <c r="E3780" s="146" t="str">
        <f>IF(A3780="","",IF(COUNTIF(Month_Engine!B:B,TRIM(J3780))&gt;0,"OK","Missing"))</f>
        <v/>
      </c>
      <c r="F3780" s="146" t="str">
        <f t="shared" si="355"/>
        <v/>
      </c>
      <c r="G3780" s="146" t="str">
        <f t="shared" si="356"/>
        <v/>
      </c>
      <c r="H3780" s="150" t="str">
        <f t="shared" ref="H3780:H3843" si="357">IF(A3780="","",IF(AND(C3780="OK",D3780="OK",E3780="OK",F3780=DAY(EOMONTH(I3780,0))),"OK","Mismatch"))</f>
        <v/>
      </c>
      <c r="I3780" s="432"/>
      <c r="S3780" s="146" t="str">
        <f t="shared" ref="S3780:S3843" si="358">IF(LEFT(A3780,6)="SV2PCO","Worker-SV2",
IF(LEFT(A3780,5)="SV2ST","Staff-SV2",
IF(LEFT(A3780,4)="SV2P","Worker-Com-SV2",
IF(LEFT(A3780,5)="SK1ST","Staff-1",
IF(LEFT(A3780,5)="SK3ST","Staff-3",
IF(LEFT(A3780,5)="SK1CW","Worker-1",
IF(LEFT(A3780,5)="SK3CW","Worker-3",
IF(LEFT(A3780,5)="SK1WK","Worker-Com-1",
IF(LEFT(A3780,5)="SK3WK","Worker-Com-3","")))))))))</f>
        <v/>
      </c>
    </row>
    <row r="3781" spans="1:19" x14ac:dyDescent="0.45">
      <c r="A3781" s="144" t="str">
        <f t="shared" ref="A3781:A3844" si="359">IF(J3781="","",TRIM(J3781))</f>
        <v/>
      </c>
      <c r="B3781" s="143" t="str">
        <f t="shared" ref="B3781:B3844" si="360">IF(A3781="","",TEXT(I3781,"MMMYYYY")&amp;"_"&amp;TRIM(J3781))</f>
        <v/>
      </c>
      <c r="C3781" s="143" t="str">
        <f>IF(A3781="","",IF(COUNTIF($B$2:B3780,B3781)&gt;0,"⚠ DUPLICATE","OK"))</f>
        <v/>
      </c>
      <c r="D3781" s="146" t="str">
        <f>IF($A3781="","",IF(ISNA(_xlfn.XLOOKUP(TRIM($A3781),MASTER_Workers!$B$2:$B$474,MASTER_Workers!$B$2:$B$474)),"Master Missing","OK"))</f>
        <v/>
      </c>
      <c r="E3781" s="146" t="str">
        <f>IF(A3781="","",IF(COUNTIF(Month_Engine!B:B,TRIM(J3781))&gt;0,"OK","Missing"))</f>
        <v/>
      </c>
      <c r="F3781" s="146" t="str">
        <f t="shared" ref="F3781:F3844" si="361">IF(A3781="","",SUM(L3781:Q3781))</f>
        <v/>
      </c>
      <c r="G3781" s="146" t="str">
        <f t="shared" si="356"/>
        <v/>
      </c>
      <c r="H3781" s="150" t="str">
        <f t="shared" si="357"/>
        <v/>
      </c>
      <c r="I3781" s="432"/>
      <c r="S3781" s="146" t="str">
        <f t="shared" si="358"/>
        <v/>
      </c>
    </row>
    <row r="3782" spans="1:19" x14ac:dyDescent="0.45">
      <c r="A3782" s="144" t="str">
        <f t="shared" si="359"/>
        <v/>
      </c>
      <c r="B3782" s="143" t="str">
        <f t="shared" si="360"/>
        <v/>
      </c>
      <c r="C3782" s="143" t="str">
        <f>IF(A3782="","",IF(COUNTIF($B$2:B3781,B3782)&gt;0,"⚠ DUPLICATE","OK"))</f>
        <v/>
      </c>
      <c r="D3782" s="146" t="str">
        <f>IF($A3782="","",IF(ISNA(_xlfn.XLOOKUP(TRIM($A3782),MASTER_Workers!$B$2:$B$474,MASTER_Workers!$B$2:$B$474)),"Master Missing","OK"))</f>
        <v/>
      </c>
      <c r="E3782" s="146" t="str">
        <f>IF(A3782="","",IF(COUNTIF(Month_Engine!B:B,TRIM(J3782))&gt;0,"OK","Missing"))</f>
        <v/>
      </c>
      <c r="F3782" s="146" t="str">
        <f t="shared" si="361"/>
        <v/>
      </c>
      <c r="G3782" s="146" t="str">
        <f t="shared" si="356"/>
        <v/>
      </c>
      <c r="H3782" s="150" t="str">
        <f t="shared" si="357"/>
        <v/>
      </c>
      <c r="I3782" s="432"/>
      <c r="S3782" s="146" t="str">
        <f t="shared" si="358"/>
        <v/>
      </c>
    </row>
    <row r="3783" spans="1:19" x14ac:dyDescent="0.45">
      <c r="A3783" s="144" t="str">
        <f t="shared" si="359"/>
        <v/>
      </c>
      <c r="B3783" s="143" t="str">
        <f t="shared" si="360"/>
        <v/>
      </c>
      <c r="C3783" s="143" t="str">
        <f>IF(A3783="","",IF(COUNTIF($B$2:B3782,B3783)&gt;0,"⚠ DUPLICATE","OK"))</f>
        <v/>
      </c>
      <c r="D3783" s="146" t="str">
        <f>IF($A3783="","",IF(ISNA(_xlfn.XLOOKUP(TRIM($A3783),MASTER_Workers!$B$2:$B$474,MASTER_Workers!$B$2:$B$474)),"Master Missing","OK"))</f>
        <v/>
      </c>
      <c r="E3783" s="146" t="str">
        <f>IF(A3783="","",IF(COUNTIF(Month_Engine!B:B,TRIM(J3783))&gt;0,"OK","Missing"))</f>
        <v/>
      </c>
      <c r="F3783" s="146" t="str">
        <f t="shared" si="361"/>
        <v/>
      </c>
      <c r="G3783" s="146" t="str">
        <f t="shared" si="356"/>
        <v/>
      </c>
      <c r="H3783" s="150" t="str">
        <f t="shared" si="357"/>
        <v/>
      </c>
      <c r="I3783" s="432"/>
      <c r="S3783" s="146" t="str">
        <f t="shared" si="358"/>
        <v/>
      </c>
    </row>
    <row r="3784" spans="1:19" x14ac:dyDescent="0.45">
      <c r="A3784" s="144" t="str">
        <f t="shared" si="359"/>
        <v/>
      </c>
      <c r="B3784" s="143" t="str">
        <f t="shared" si="360"/>
        <v/>
      </c>
      <c r="C3784" s="143" t="str">
        <f>IF(A3784="","",IF(COUNTIF($B$2:B3783,B3784)&gt;0,"⚠ DUPLICATE","OK"))</f>
        <v/>
      </c>
      <c r="D3784" s="146" t="str">
        <f>IF($A3784="","",IF(ISNA(_xlfn.XLOOKUP(TRIM($A3784),MASTER_Workers!$B$2:$B$474,MASTER_Workers!$B$2:$B$474)),"Master Missing","OK"))</f>
        <v/>
      </c>
      <c r="E3784" s="146" t="str">
        <f>IF(A3784="","",IF(COUNTIF(Month_Engine!B:B,TRIM(J3784))&gt;0,"OK","Missing"))</f>
        <v/>
      </c>
      <c r="F3784" s="146" t="str">
        <f t="shared" si="361"/>
        <v/>
      </c>
      <c r="G3784" s="146" t="str">
        <f t="shared" si="356"/>
        <v/>
      </c>
      <c r="H3784" s="150" t="str">
        <f t="shared" si="357"/>
        <v/>
      </c>
      <c r="I3784" s="432"/>
      <c r="S3784" s="146" t="str">
        <f t="shared" si="358"/>
        <v/>
      </c>
    </row>
    <row r="3785" spans="1:19" x14ac:dyDescent="0.45">
      <c r="A3785" s="144" t="str">
        <f t="shared" si="359"/>
        <v/>
      </c>
      <c r="B3785" s="143" t="str">
        <f t="shared" si="360"/>
        <v/>
      </c>
      <c r="C3785" s="143" t="str">
        <f>IF(A3785="","",IF(COUNTIF($B$2:B3784,B3785)&gt;0,"⚠ DUPLICATE","OK"))</f>
        <v/>
      </c>
      <c r="D3785" s="146" t="str">
        <f>IF($A3785="","",IF(ISNA(_xlfn.XLOOKUP(TRIM($A3785),MASTER_Workers!$B$2:$B$474,MASTER_Workers!$B$2:$B$474)),"Master Missing","OK"))</f>
        <v/>
      </c>
      <c r="E3785" s="146" t="str">
        <f>IF(A3785="","",IF(COUNTIF(Month_Engine!B:B,TRIM(J3785))&gt;0,"OK","Missing"))</f>
        <v/>
      </c>
      <c r="F3785" s="146" t="str">
        <f t="shared" si="361"/>
        <v/>
      </c>
      <c r="G3785" s="146" t="str">
        <f t="shared" si="356"/>
        <v/>
      </c>
      <c r="H3785" s="150" t="str">
        <f t="shared" si="357"/>
        <v/>
      </c>
      <c r="I3785" s="432"/>
      <c r="S3785" s="146" t="str">
        <f t="shared" si="358"/>
        <v/>
      </c>
    </row>
    <row r="3786" spans="1:19" x14ac:dyDescent="0.45">
      <c r="A3786" s="144" t="str">
        <f t="shared" si="359"/>
        <v/>
      </c>
      <c r="B3786" s="143" t="str">
        <f t="shared" si="360"/>
        <v/>
      </c>
      <c r="C3786" s="143" t="str">
        <f>IF(A3786="","",IF(COUNTIF($B$2:B3785,B3786)&gt;0,"⚠ DUPLICATE","OK"))</f>
        <v/>
      </c>
      <c r="D3786" s="146" t="str">
        <f>IF($A3786="","",IF(ISNA(_xlfn.XLOOKUP(TRIM($A3786),MASTER_Workers!$B$2:$B$474,MASTER_Workers!$B$2:$B$474)),"Master Missing","OK"))</f>
        <v/>
      </c>
      <c r="E3786" s="146" t="str">
        <f>IF(A3786="","",IF(COUNTIF(Month_Engine!B:B,TRIM(J3786))&gt;0,"OK","Missing"))</f>
        <v/>
      </c>
      <c r="F3786" s="146" t="str">
        <f t="shared" si="361"/>
        <v/>
      </c>
      <c r="G3786" s="146" t="str">
        <f t="shared" si="356"/>
        <v/>
      </c>
      <c r="H3786" s="150" t="str">
        <f t="shared" si="357"/>
        <v/>
      </c>
      <c r="I3786" s="432"/>
      <c r="S3786" s="146" t="str">
        <f t="shared" si="358"/>
        <v/>
      </c>
    </row>
    <row r="3787" spans="1:19" x14ac:dyDescent="0.45">
      <c r="A3787" s="144" t="str">
        <f t="shared" si="359"/>
        <v/>
      </c>
      <c r="B3787" s="143" t="str">
        <f t="shared" si="360"/>
        <v/>
      </c>
      <c r="C3787" s="143" t="str">
        <f>IF(A3787="","",IF(COUNTIF($B$2:B3786,B3787)&gt;0,"⚠ DUPLICATE","OK"))</f>
        <v/>
      </c>
      <c r="D3787" s="146" t="str">
        <f>IF($A3787="","",IF(ISNA(_xlfn.XLOOKUP(TRIM($A3787),MASTER_Workers!$B$2:$B$474,MASTER_Workers!$B$2:$B$474)),"Master Missing","OK"))</f>
        <v/>
      </c>
      <c r="E3787" s="146" t="str">
        <f>IF(A3787="","",IF(COUNTIF(Month_Engine!B:B,TRIM(J3787))&gt;0,"OK","Missing"))</f>
        <v/>
      </c>
      <c r="F3787" s="146" t="str">
        <f t="shared" si="361"/>
        <v/>
      </c>
      <c r="G3787" s="146" t="str">
        <f t="shared" si="356"/>
        <v/>
      </c>
      <c r="H3787" s="150" t="str">
        <f t="shared" si="357"/>
        <v/>
      </c>
      <c r="I3787" s="432"/>
      <c r="S3787" s="146" t="str">
        <f t="shared" si="358"/>
        <v/>
      </c>
    </row>
    <row r="3788" spans="1:19" x14ac:dyDescent="0.45">
      <c r="A3788" s="144" t="str">
        <f t="shared" si="359"/>
        <v/>
      </c>
      <c r="B3788" s="143" t="str">
        <f t="shared" si="360"/>
        <v/>
      </c>
      <c r="C3788" s="143" t="str">
        <f>IF(A3788="","",IF(COUNTIF($B$2:B3787,B3788)&gt;0,"⚠ DUPLICATE","OK"))</f>
        <v/>
      </c>
      <c r="D3788" s="146" t="str">
        <f>IF($A3788="","",IF(ISNA(_xlfn.XLOOKUP(TRIM($A3788),MASTER_Workers!$B$2:$B$474,MASTER_Workers!$B$2:$B$474)),"Master Missing","OK"))</f>
        <v/>
      </c>
      <c r="E3788" s="146" t="str">
        <f>IF(A3788="","",IF(COUNTIF(Month_Engine!B:B,TRIM(J3788))&gt;0,"OK","Missing"))</f>
        <v/>
      </c>
      <c r="F3788" s="146" t="str">
        <f t="shared" si="361"/>
        <v/>
      </c>
      <c r="G3788" s="146" t="str">
        <f t="shared" ref="G3788:G3851" si="362">IF(A3788="","",L3788+O3788+P3788+R3788+IF(OR(LEFT(TRIM(J3788),9)="SK1WK0101",ISNUMBER(SEARCH("Staff",S3788))),N3788,0))</f>
        <v/>
      </c>
      <c r="H3788" s="150" t="str">
        <f t="shared" si="357"/>
        <v/>
      </c>
      <c r="I3788" s="432"/>
      <c r="S3788" s="146" t="str">
        <f t="shared" si="358"/>
        <v/>
      </c>
    </row>
    <row r="3789" spans="1:19" x14ac:dyDescent="0.45">
      <c r="A3789" s="144" t="str">
        <f t="shared" si="359"/>
        <v/>
      </c>
      <c r="B3789" s="143" t="str">
        <f t="shared" si="360"/>
        <v/>
      </c>
      <c r="C3789" s="143" t="str">
        <f>IF(A3789="","",IF(COUNTIF($B$2:B3788,B3789)&gt;0,"⚠ DUPLICATE","OK"))</f>
        <v/>
      </c>
      <c r="D3789" s="146" t="str">
        <f>IF($A3789="","",IF(ISNA(_xlfn.XLOOKUP(TRIM($A3789),MASTER_Workers!$B$2:$B$474,MASTER_Workers!$B$2:$B$474)),"Master Missing","OK"))</f>
        <v/>
      </c>
      <c r="E3789" s="146" t="str">
        <f>IF(A3789="","",IF(COUNTIF(Month_Engine!B:B,TRIM(J3789))&gt;0,"OK","Missing"))</f>
        <v/>
      </c>
      <c r="F3789" s="146" t="str">
        <f t="shared" si="361"/>
        <v/>
      </c>
      <c r="G3789" s="146" t="str">
        <f t="shared" si="362"/>
        <v/>
      </c>
      <c r="H3789" s="150" t="str">
        <f t="shared" si="357"/>
        <v/>
      </c>
      <c r="I3789" s="432"/>
      <c r="S3789" s="146" t="str">
        <f t="shared" si="358"/>
        <v/>
      </c>
    </row>
    <row r="3790" spans="1:19" x14ac:dyDescent="0.45">
      <c r="A3790" s="144" t="str">
        <f t="shared" si="359"/>
        <v/>
      </c>
      <c r="B3790" s="143" t="str">
        <f t="shared" si="360"/>
        <v/>
      </c>
      <c r="C3790" s="143" t="str">
        <f>IF(A3790="","",IF(COUNTIF($B$2:B3789,B3790)&gt;0,"⚠ DUPLICATE","OK"))</f>
        <v/>
      </c>
      <c r="D3790" s="146" t="str">
        <f>IF($A3790="","",IF(ISNA(_xlfn.XLOOKUP(TRIM($A3790),MASTER_Workers!$B$2:$B$474,MASTER_Workers!$B$2:$B$474)),"Master Missing","OK"))</f>
        <v/>
      </c>
      <c r="E3790" s="146" t="str">
        <f>IF(A3790="","",IF(COUNTIF(Month_Engine!B:B,TRIM(J3790))&gt;0,"OK","Missing"))</f>
        <v/>
      </c>
      <c r="F3790" s="146" t="str">
        <f t="shared" si="361"/>
        <v/>
      </c>
      <c r="G3790" s="146" t="str">
        <f t="shared" si="362"/>
        <v/>
      </c>
      <c r="H3790" s="150" t="str">
        <f t="shared" si="357"/>
        <v/>
      </c>
      <c r="I3790" s="432"/>
      <c r="S3790" s="146" t="str">
        <f t="shared" si="358"/>
        <v/>
      </c>
    </row>
    <row r="3791" spans="1:19" x14ac:dyDescent="0.45">
      <c r="A3791" s="144" t="str">
        <f t="shared" si="359"/>
        <v/>
      </c>
      <c r="B3791" s="143" t="str">
        <f t="shared" si="360"/>
        <v/>
      </c>
      <c r="C3791" s="143" t="str">
        <f>IF(A3791="","",IF(COUNTIF($B$2:B3790,B3791)&gt;0,"⚠ DUPLICATE","OK"))</f>
        <v/>
      </c>
      <c r="D3791" s="146" t="str">
        <f>IF($A3791="","",IF(ISNA(_xlfn.XLOOKUP(TRIM($A3791),MASTER_Workers!$B$2:$B$474,MASTER_Workers!$B$2:$B$474)),"Master Missing","OK"))</f>
        <v/>
      </c>
      <c r="E3791" s="146" t="str">
        <f>IF(A3791="","",IF(COUNTIF(Month_Engine!B:B,TRIM(J3791))&gt;0,"OK","Missing"))</f>
        <v/>
      </c>
      <c r="F3791" s="146" t="str">
        <f t="shared" si="361"/>
        <v/>
      </c>
      <c r="G3791" s="146" t="str">
        <f t="shared" si="362"/>
        <v/>
      </c>
      <c r="H3791" s="150" t="str">
        <f t="shared" si="357"/>
        <v/>
      </c>
      <c r="I3791" s="432"/>
      <c r="S3791" s="146" t="str">
        <f t="shared" si="358"/>
        <v/>
      </c>
    </row>
    <row r="3792" spans="1:19" x14ac:dyDescent="0.45">
      <c r="A3792" s="144" t="str">
        <f t="shared" si="359"/>
        <v/>
      </c>
      <c r="B3792" s="143" t="str">
        <f t="shared" si="360"/>
        <v/>
      </c>
      <c r="C3792" s="143" t="str">
        <f>IF(A3792="","",IF(COUNTIF($B$2:B3791,B3792)&gt;0,"⚠ DUPLICATE","OK"))</f>
        <v/>
      </c>
      <c r="D3792" s="146" t="str">
        <f>IF($A3792="","",IF(ISNA(_xlfn.XLOOKUP(TRIM($A3792),MASTER_Workers!$B$2:$B$474,MASTER_Workers!$B$2:$B$474)),"Master Missing","OK"))</f>
        <v/>
      </c>
      <c r="E3792" s="146" t="str">
        <f>IF(A3792="","",IF(COUNTIF(Month_Engine!B:B,TRIM(J3792))&gt;0,"OK","Missing"))</f>
        <v/>
      </c>
      <c r="F3792" s="146" t="str">
        <f t="shared" si="361"/>
        <v/>
      </c>
      <c r="G3792" s="146" t="str">
        <f t="shared" si="362"/>
        <v/>
      </c>
      <c r="H3792" s="150" t="str">
        <f t="shared" si="357"/>
        <v/>
      </c>
      <c r="I3792" s="432"/>
      <c r="S3792" s="146" t="str">
        <f t="shared" si="358"/>
        <v/>
      </c>
    </row>
    <row r="3793" spans="1:19" x14ac:dyDescent="0.45">
      <c r="A3793" s="144" t="str">
        <f t="shared" si="359"/>
        <v/>
      </c>
      <c r="B3793" s="143" t="str">
        <f t="shared" si="360"/>
        <v/>
      </c>
      <c r="C3793" s="143" t="str">
        <f>IF(A3793="","",IF(COUNTIF($B$2:B3792,B3793)&gt;0,"⚠ DUPLICATE","OK"))</f>
        <v/>
      </c>
      <c r="D3793" s="146" t="str">
        <f>IF($A3793="","",IF(ISNA(_xlfn.XLOOKUP(TRIM($A3793),MASTER_Workers!$B$2:$B$474,MASTER_Workers!$B$2:$B$474)),"Master Missing","OK"))</f>
        <v/>
      </c>
      <c r="E3793" s="146" t="str">
        <f>IF(A3793="","",IF(COUNTIF(Month_Engine!B:B,TRIM(J3793))&gt;0,"OK","Missing"))</f>
        <v/>
      </c>
      <c r="F3793" s="146" t="str">
        <f t="shared" si="361"/>
        <v/>
      </c>
      <c r="G3793" s="146" t="str">
        <f t="shared" si="362"/>
        <v/>
      </c>
      <c r="H3793" s="150" t="str">
        <f t="shared" si="357"/>
        <v/>
      </c>
      <c r="I3793" s="432"/>
      <c r="S3793" s="146" t="str">
        <f t="shared" si="358"/>
        <v/>
      </c>
    </row>
    <row r="3794" spans="1:19" x14ac:dyDescent="0.45">
      <c r="A3794" s="144" t="str">
        <f t="shared" si="359"/>
        <v/>
      </c>
      <c r="B3794" s="143" t="str">
        <f t="shared" si="360"/>
        <v/>
      </c>
      <c r="C3794" s="143" t="str">
        <f>IF(A3794="","",IF(COUNTIF($B$2:B3793,B3794)&gt;0,"⚠ DUPLICATE","OK"))</f>
        <v/>
      </c>
      <c r="D3794" s="146" t="str">
        <f>IF($A3794="","",IF(ISNA(_xlfn.XLOOKUP(TRIM($A3794),MASTER_Workers!$B$2:$B$474,MASTER_Workers!$B$2:$B$474)),"Master Missing","OK"))</f>
        <v/>
      </c>
      <c r="E3794" s="146" t="str">
        <f>IF(A3794="","",IF(COUNTIF(Month_Engine!B:B,TRIM(J3794))&gt;0,"OK","Missing"))</f>
        <v/>
      </c>
      <c r="F3794" s="146" t="str">
        <f t="shared" si="361"/>
        <v/>
      </c>
      <c r="G3794" s="146" t="str">
        <f t="shared" si="362"/>
        <v/>
      </c>
      <c r="H3794" s="150" t="str">
        <f t="shared" si="357"/>
        <v/>
      </c>
      <c r="I3794" s="432"/>
      <c r="S3794" s="146" t="str">
        <f t="shared" si="358"/>
        <v/>
      </c>
    </row>
    <row r="3795" spans="1:19" x14ac:dyDescent="0.45">
      <c r="A3795" s="144" t="str">
        <f t="shared" si="359"/>
        <v/>
      </c>
      <c r="B3795" s="143" t="str">
        <f t="shared" si="360"/>
        <v/>
      </c>
      <c r="C3795" s="143" t="str">
        <f>IF(A3795="","",IF(COUNTIF($B$2:B3794,B3795)&gt;0,"⚠ DUPLICATE","OK"))</f>
        <v/>
      </c>
      <c r="D3795" s="146" t="str">
        <f>IF($A3795="","",IF(ISNA(_xlfn.XLOOKUP(TRIM($A3795),MASTER_Workers!$B$2:$B$474,MASTER_Workers!$B$2:$B$474)),"Master Missing","OK"))</f>
        <v/>
      </c>
      <c r="E3795" s="146" t="str">
        <f>IF(A3795="","",IF(COUNTIF(Month_Engine!B:B,TRIM(J3795))&gt;0,"OK","Missing"))</f>
        <v/>
      </c>
      <c r="F3795" s="146" t="str">
        <f t="shared" si="361"/>
        <v/>
      </c>
      <c r="G3795" s="146" t="str">
        <f t="shared" si="362"/>
        <v/>
      </c>
      <c r="H3795" s="150" t="str">
        <f t="shared" si="357"/>
        <v/>
      </c>
      <c r="I3795" s="432"/>
      <c r="S3795" s="146" t="str">
        <f t="shared" si="358"/>
        <v/>
      </c>
    </row>
    <row r="3796" spans="1:19" x14ac:dyDescent="0.45">
      <c r="A3796" s="144" t="str">
        <f t="shared" si="359"/>
        <v/>
      </c>
      <c r="B3796" s="143" t="str">
        <f t="shared" si="360"/>
        <v/>
      </c>
      <c r="C3796" s="143" t="str">
        <f>IF(A3796="","",IF(COUNTIF($B$2:B3795,B3796)&gt;0,"⚠ DUPLICATE","OK"))</f>
        <v/>
      </c>
      <c r="D3796" s="146" t="str">
        <f>IF($A3796="","",IF(ISNA(_xlfn.XLOOKUP(TRIM($A3796),MASTER_Workers!$B$2:$B$474,MASTER_Workers!$B$2:$B$474)),"Master Missing","OK"))</f>
        <v/>
      </c>
      <c r="E3796" s="146" t="str">
        <f>IF(A3796="","",IF(COUNTIF(Month_Engine!B:B,TRIM(J3796))&gt;0,"OK","Missing"))</f>
        <v/>
      </c>
      <c r="F3796" s="146" t="str">
        <f t="shared" si="361"/>
        <v/>
      </c>
      <c r="G3796" s="146" t="str">
        <f t="shared" si="362"/>
        <v/>
      </c>
      <c r="H3796" s="150" t="str">
        <f t="shared" si="357"/>
        <v/>
      </c>
      <c r="I3796" s="432"/>
      <c r="S3796" s="146" t="str">
        <f t="shared" si="358"/>
        <v/>
      </c>
    </row>
    <row r="3797" spans="1:19" x14ac:dyDescent="0.45">
      <c r="A3797" s="144" t="str">
        <f t="shared" si="359"/>
        <v/>
      </c>
      <c r="B3797" s="143" t="str">
        <f t="shared" si="360"/>
        <v/>
      </c>
      <c r="C3797" s="143" t="str">
        <f>IF(A3797="","",IF(COUNTIF($B$2:B3796,B3797)&gt;0,"⚠ DUPLICATE","OK"))</f>
        <v/>
      </c>
      <c r="D3797" s="146" t="str">
        <f>IF($A3797="","",IF(ISNA(_xlfn.XLOOKUP(TRIM($A3797),MASTER_Workers!$B$2:$B$474,MASTER_Workers!$B$2:$B$474)),"Master Missing","OK"))</f>
        <v/>
      </c>
      <c r="E3797" s="146" t="str">
        <f>IF(A3797="","",IF(COUNTIF(Month_Engine!B:B,TRIM(J3797))&gt;0,"OK","Missing"))</f>
        <v/>
      </c>
      <c r="F3797" s="146" t="str">
        <f t="shared" si="361"/>
        <v/>
      </c>
      <c r="G3797" s="146" t="str">
        <f t="shared" si="362"/>
        <v/>
      </c>
      <c r="H3797" s="150" t="str">
        <f t="shared" si="357"/>
        <v/>
      </c>
      <c r="I3797" s="432"/>
      <c r="S3797" s="146" t="str">
        <f t="shared" si="358"/>
        <v/>
      </c>
    </row>
    <row r="3798" spans="1:19" x14ac:dyDescent="0.45">
      <c r="A3798" s="144" t="str">
        <f t="shared" si="359"/>
        <v/>
      </c>
      <c r="B3798" s="143" t="str">
        <f t="shared" si="360"/>
        <v/>
      </c>
      <c r="C3798" s="143" t="str">
        <f>IF(A3798="","",IF(COUNTIF($B$2:B3797,B3798)&gt;0,"⚠ DUPLICATE","OK"))</f>
        <v/>
      </c>
      <c r="D3798" s="146" t="str">
        <f>IF($A3798="","",IF(ISNA(_xlfn.XLOOKUP(TRIM($A3798),MASTER_Workers!$B$2:$B$474,MASTER_Workers!$B$2:$B$474)),"Master Missing","OK"))</f>
        <v/>
      </c>
      <c r="E3798" s="146" t="str">
        <f>IF(A3798="","",IF(COUNTIF(Month_Engine!B:B,TRIM(J3798))&gt;0,"OK","Missing"))</f>
        <v/>
      </c>
      <c r="F3798" s="146" t="str">
        <f t="shared" si="361"/>
        <v/>
      </c>
      <c r="G3798" s="146" t="str">
        <f t="shared" si="362"/>
        <v/>
      </c>
      <c r="H3798" s="150" t="str">
        <f t="shared" si="357"/>
        <v/>
      </c>
      <c r="I3798" s="432"/>
      <c r="S3798" s="146" t="str">
        <f t="shared" si="358"/>
        <v/>
      </c>
    </row>
    <row r="3799" spans="1:19" x14ac:dyDescent="0.45">
      <c r="A3799" s="144" t="str">
        <f t="shared" si="359"/>
        <v/>
      </c>
      <c r="B3799" s="143" t="str">
        <f t="shared" si="360"/>
        <v/>
      </c>
      <c r="C3799" s="143" t="str">
        <f>IF(A3799="","",IF(COUNTIF($B$2:B3798,B3799)&gt;0,"⚠ DUPLICATE","OK"))</f>
        <v/>
      </c>
      <c r="D3799" s="146" t="str">
        <f>IF($A3799="","",IF(ISNA(_xlfn.XLOOKUP(TRIM($A3799),MASTER_Workers!$B$2:$B$474,MASTER_Workers!$B$2:$B$474)),"Master Missing","OK"))</f>
        <v/>
      </c>
      <c r="E3799" s="146" t="str">
        <f>IF(A3799="","",IF(COUNTIF(Month_Engine!B:B,TRIM(J3799))&gt;0,"OK","Missing"))</f>
        <v/>
      </c>
      <c r="F3799" s="146" t="str">
        <f t="shared" si="361"/>
        <v/>
      </c>
      <c r="G3799" s="146" t="str">
        <f t="shared" si="362"/>
        <v/>
      </c>
      <c r="H3799" s="150" t="str">
        <f t="shared" si="357"/>
        <v/>
      </c>
      <c r="I3799" s="432"/>
      <c r="S3799" s="146" t="str">
        <f t="shared" si="358"/>
        <v/>
      </c>
    </row>
    <row r="3800" spans="1:19" x14ac:dyDescent="0.45">
      <c r="A3800" s="144" t="str">
        <f t="shared" si="359"/>
        <v/>
      </c>
      <c r="B3800" s="143" t="str">
        <f t="shared" si="360"/>
        <v/>
      </c>
      <c r="C3800" s="143" t="str">
        <f>IF(A3800="","",IF(COUNTIF($B$2:B3799,B3800)&gt;0,"⚠ DUPLICATE","OK"))</f>
        <v/>
      </c>
      <c r="D3800" s="146" t="str">
        <f>IF($A3800="","",IF(ISNA(_xlfn.XLOOKUP(TRIM($A3800),MASTER_Workers!$B$2:$B$474,MASTER_Workers!$B$2:$B$474)),"Master Missing","OK"))</f>
        <v/>
      </c>
      <c r="E3800" s="146" t="str">
        <f>IF(A3800="","",IF(COUNTIF(Month_Engine!B:B,TRIM(J3800))&gt;0,"OK","Missing"))</f>
        <v/>
      </c>
      <c r="F3800" s="146" t="str">
        <f t="shared" si="361"/>
        <v/>
      </c>
      <c r="G3800" s="146" t="str">
        <f t="shared" si="362"/>
        <v/>
      </c>
      <c r="H3800" s="150" t="str">
        <f t="shared" si="357"/>
        <v/>
      </c>
      <c r="I3800" s="432"/>
      <c r="S3800" s="146" t="str">
        <f t="shared" si="358"/>
        <v/>
      </c>
    </row>
    <row r="3801" spans="1:19" x14ac:dyDescent="0.45">
      <c r="A3801" s="144" t="str">
        <f t="shared" si="359"/>
        <v/>
      </c>
      <c r="B3801" s="143" t="str">
        <f t="shared" si="360"/>
        <v/>
      </c>
      <c r="C3801" s="143" t="str">
        <f>IF(A3801="","",IF(COUNTIF($B$2:B3800,B3801)&gt;0,"⚠ DUPLICATE","OK"))</f>
        <v/>
      </c>
      <c r="D3801" s="146" t="str">
        <f>IF($A3801="","",IF(ISNA(_xlfn.XLOOKUP(TRIM($A3801),MASTER_Workers!$B$2:$B$474,MASTER_Workers!$B$2:$B$474)),"Master Missing","OK"))</f>
        <v/>
      </c>
      <c r="E3801" s="146" t="str">
        <f>IF(A3801="","",IF(COUNTIF(Month_Engine!B:B,TRIM(J3801))&gt;0,"OK","Missing"))</f>
        <v/>
      </c>
      <c r="F3801" s="146" t="str">
        <f t="shared" si="361"/>
        <v/>
      </c>
      <c r="G3801" s="146" t="str">
        <f t="shared" si="362"/>
        <v/>
      </c>
      <c r="H3801" s="150" t="str">
        <f t="shared" si="357"/>
        <v/>
      </c>
      <c r="I3801" s="432"/>
      <c r="S3801" s="146" t="str">
        <f t="shared" si="358"/>
        <v/>
      </c>
    </row>
    <row r="3802" spans="1:19" x14ac:dyDescent="0.45">
      <c r="A3802" s="144" t="str">
        <f t="shared" si="359"/>
        <v/>
      </c>
      <c r="B3802" s="143" t="str">
        <f t="shared" si="360"/>
        <v/>
      </c>
      <c r="C3802" s="143" t="str">
        <f>IF(A3802="","",IF(COUNTIF($B$2:B3801,B3802)&gt;0,"⚠ DUPLICATE","OK"))</f>
        <v/>
      </c>
      <c r="D3802" s="146" t="str">
        <f>IF($A3802="","",IF(ISNA(_xlfn.XLOOKUP(TRIM($A3802),MASTER_Workers!$B$2:$B$474,MASTER_Workers!$B$2:$B$474)),"Master Missing","OK"))</f>
        <v/>
      </c>
      <c r="E3802" s="146" t="str">
        <f>IF(A3802="","",IF(COUNTIF(Month_Engine!B:B,TRIM(J3802))&gt;0,"OK","Missing"))</f>
        <v/>
      </c>
      <c r="F3802" s="146" t="str">
        <f t="shared" si="361"/>
        <v/>
      </c>
      <c r="G3802" s="146" t="str">
        <f t="shared" si="362"/>
        <v/>
      </c>
      <c r="H3802" s="150" t="str">
        <f t="shared" si="357"/>
        <v/>
      </c>
      <c r="I3802" s="432"/>
      <c r="S3802" s="146" t="str">
        <f t="shared" si="358"/>
        <v/>
      </c>
    </row>
    <row r="3803" spans="1:19" x14ac:dyDescent="0.45">
      <c r="A3803" s="144" t="str">
        <f t="shared" si="359"/>
        <v/>
      </c>
      <c r="B3803" s="143" t="str">
        <f t="shared" si="360"/>
        <v/>
      </c>
      <c r="C3803" s="143" t="str">
        <f>IF(A3803="","",IF(COUNTIF($B$2:B3802,B3803)&gt;0,"⚠ DUPLICATE","OK"))</f>
        <v/>
      </c>
      <c r="D3803" s="146" t="str">
        <f>IF($A3803="","",IF(ISNA(_xlfn.XLOOKUP(TRIM($A3803),MASTER_Workers!$B$2:$B$474,MASTER_Workers!$B$2:$B$474)),"Master Missing","OK"))</f>
        <v/>
      </c>
      <c r="E3803" s="146" t="str">
        <f>IF(A3803="","",IF(COUNTIF(Month_Engine!B:B,TRIM(J3803))&gt;0,"OK","Missing"))</f>
        <v/>
      </c>
      <c r="F3803" s="146" t="str">
        <f t="shared" si="361"/>
        <v/>
      </c>
      <c r="G3803" s="146" t="str">
        <f t="shared" si="362"/>
        <v/>
      </c>
      <c r="H3803" s="150" t="str">
        <f t="shared" si="357"/>
        <v/>
      </c>
      <c r="I3803" s="432"/>
      <c r="S3803" s="146" t="str">
        <f t="shared" si="358"/>
        <v/>
      </c>
    </row>
    <row r="3804" spans="1:19" x14ac:dyDescent="0.45">
      <c r="A3804" s="144" t="str">
        <f t="shared" si="359"/>
        <v/>
      </c>
      <c r="B3804" s="143" t="str">
        <f t="shared" si="360"/>
        <v/>
      </c>
      <c r="C3804" s="143" t="str">
        <f>IF(A3804="","",IF(COUNTIF($B$2:B3803,B3804)&gt;0,"⚠ DUPLICATE","OK"))</f>
        <v/>
      </c>
      <c r="D3804" s="146" t="str">
        <f>IF($A3804="","",IF(ISNA(_xlfn.XLOOKUP(TRIM($A3804),MASTER_Workers!$B$2:$B$474,MASTER_Workers!$B$2:$B$474)),"Master Missing","OK"))</f>
        <v/>
      </c>
      <c r="E3804" s="146" t="str">
        <f>IF(A3804="","",IF(COUNTIF(Month_Engine!B:B,TRIM(J3804))&gt;0,"OK","Missing"))</f>
        <v/>
      </c>
      <c r="F3804" s="146" t="str">
        <f t="shared" si="361"/>
        <v/>
      </c>
      <c r="G3804" s="146" t="str">
        <f t="shared" si="362"/>
        <v/>
      </c>
      <c r="H3804" s="150" t="str">
        <f t="shared" si="357"/>
        <v/>
      </c>
      <c r="I3804" s="432"/>
      <c r="S3804" s="146" t="str">
        <f t="shared" si="358"/>
        <v/>
      </c>
    </row>
    <row r="3805" spans="1:19" x14ac:dyDescent="0.45">
      <c r="A3805" s="144" t="str">
        <f t="shared" si="359"/>
        <v/>
      </c>
      <c r="B3805" s="143" t="str">
        <f t="shared" si="360"/>
        <v/>
      </c>
      <c r="C3805" s="143" t="str">
        <f>IF(A3805="","",IF(COUNTIF($B$2:B3804,B3805)&gt;0,"⚠ DUPLICATE","OK"))</f>
        <v/>
      </c>
      <c r="D3805" s="146" t="str">
        <f>IF($A3805="","",IF(ISNA(_xlfn.XLOOKUP(TRIM($A3805),MASTER_Workers!$B$2:$B$474,MASTER_Workers!$B$2:$B$474)),"Master Missing","OK"))</f>
        <v/>
      </c>
      <c r="E3805" s="146" t="str">
        <f>IF(A3805="","",IF(COUNTIF(Month_Engine!B:B,TRIM(J3805))&gt;0,"OK","Missing"))</f>
        <v/>
      </c>
      <c r="F3805" s="146" t="str">
        <f t="shared" si="361"/>
        <v/>
      </c>
      <c r="G3805" s="146" t="str">
        <f t="shared" si="362"/>
        <v/>
      </c>
      <c r="H3805" s="150" t="str">
        <f t="shared" si="357"/>
        <v/>
      </c>
      <c r="I3805" s="432"/>
      <c r="S3805" s="146" t="str">
        <f t="shared" si="358"/>
        <v/>
      </c>
    </row>
    <row r="3806" spans="1:19" x14ac:dyDescent="0.45">
      <c r="A3806" s="144" t="str">
        <f t="shared" si="359"/>
        <v/>
      </c>
      <c r="B3806" s="143" t="str">
        <f t="shared" si="360"/>
        <v/>
      </c>
      <c r="C3806" s="143" t="str">
        <f>IF(A3806="","",IF(COUNTIF($B$2:B3805,B3806)&gt;0,"⚠ DUPLICATE","OK"))</f>
        <v/>
      </c>
      <c r="D3806" s="146" t="str">
        <f>IF($A3806="","",IF(ISNA(_xlfn.XLOOKUP(TRIM($A3806),MASTER_Workers!$B$2:$B$474,MASTER_Workers!$B$2:$B$474)),"Master Missing","OK"))</f>
        <v/>
      </c>
      <c r="E3806" s="146" t="str">
        <f>IF(A3806="","",IF(COUNTIF(Month_Engine!B:B,TRIM(J3806))&gt;0,"OK","Missing"))</f>
        <v/>
      </c>
      <c r="F3806" s="146" t="str">
        <f t="shared" si="361"/>
        <v/>
      </c>
      <c r="G3806" s="146" t="str">
        <f t="shared" si="362"/>
        <v/>
      </c>
      <c r="H3806" s="150" t="str">
        <f t="shared" si="357"/>
        <v/>
      </c>
      <c r="I3806" s="432"/>
      <c r="S3806" s="146" t="str">
        <f t="shared" si="358"/>
        <v/>
      </c>
    </row>
    <row r="3807" spans="1:19" x14ac:dyDescent="0.45">
      <c r="A3807" s="144" t="str">
        <f t="shared" si="359"/>
        <v/>
      </c>
      <c r="B3807" s="143" t="str">
        <f t="shared" si="360"/>
        <v/>
      </c>
      <c r="C3807" s="143" t="str">
        <f>IF(A3807="","",IF(COUNTIF($B$2:B3806,B3807)&gt;0,"⚠ DUPLICATE","OK"))</f>
        <v/>
      </c>
      <c r="D3807" s="146" t="str">
        <f>IF($A3807="","",IF(ISNA(_xlfn.XLOOKUP(TRIM($A3807),MASTER_Workers!$B$2:$B$474,MASTER_Workers!$B$2:$B$474)),"Master Missing","OK"))</f>
        <v/>
      </c>
      <c r="E3807" s="146" t="str">
        <f>IF(A3807="","",IF(COUNTIF(Month_Engine!B:B,TRIM(J3807))&gt;0,"OK","Missing"))</f>
        <v/>
      </c>
      <c r="F3807" s="146" t="str">
        <f t="shared" si="361"/>
        <v/>
      </c>
      <c r="G3807" s="146" t="str">
        <f t="shared" si="362"/>
        <v/>
      </c>
      <c r="H3807" s="150" t="str">
        <f t="shared" si="357"/>
        <v/>
      </c>
      <c r="I3807" s="432"/>
      <c r="S3807" s="146" t="str">
        <f t="shared" si="358"/>
        <v/>
      </c>
    </row>
    <row r="3808" spans="1:19" x14ac:dyDescent="0.45">
      <c r="A3808" s="144" t="str">
        <f t="shared" si="359"/>
        <v/>
      </c>
      <c r="B3808" s="143" t="str">
        <f t="shared" si="360"/>
        <v/>
      </c>
      <c r="C3808" s="143" t="str">
        <f>IF(A3808="","",IF(COUNTIF($B$2:B3807,B3808)&gt;0,"⚠ DUPLICATE","OK"))</f>
        <v/>
      </c>
      <c r="D3808" s="146" t="str">
        <f>IF($A3808="","",IF(ISNA(_xlfn.XLOOKUP(TRIM($A3808),MASTER_Workers!$B$2:$B$474,MASTER_Workers!$B$2:$B$474)),"Master Missing","OK"))</f>
        <v/>
      </c>
      <c r="E3808" s="146" t="str">
        <f>IF(A3808="","",IF(COUNTIF(Month_Engine!B:B,TRIM(J3808))&gt;0,"OK","Missing"))</f>
        <v/>
      </c>
      <c r="F3808" s="146" t="str">
        <f t="shared" si="361"/>
        <v/>
      </c>
      <c r="G3808" s="146" t="str">
        <f t="shared" si="362"/>
        <v/>
      </c>
      <c r="H3808" s="150" t="str">
        <f t="shared" si="357"/>
        <v/>
      </c>
      <c r="I3808" s="432"/>
      <c r="S3808" s="146" t="str">
        <f t="shared" si="358"/>
        <v/>
      </c>
    </row>
    <row r="3809" spans="1:19" x14ac:dyDescent="0.45">
      <c r="A3809" s="144" t="str">
        <f t="shared" si="359"/>
        <v/>
      </c>
      <c r="B3809" s="143" t="str">
        <f t="shared" si="360"/>
        <v/>
      </c>
      <c r="C3809" s="143" t="str">
        <f>IF(A3809="","",IF(COUNTIF($B$2:B3808,B3809)&gt;0,"⚠ DUPLICATE","OK"))</f>
        <v/>
      </c>
      <c r="D3809" s="146" t="str">
        <f>IF($A3809="","",IF(ISNA(_xlfn.XLOOKUP(TRIM($A3809),MASTER_Workers!$B$2:$B$474,MASTER_Workers!$B$2:$B$474)),"Master Missing","OK"))</f>
        <v/>
      </c>
      <c r="E3809" s="146" t="str">
        <f>IF(A3809="","",IF(COUNTIF(Month_Engine!B:B,TRIM(J3809))&gt;0,"OK","Missing"))</f>
        <v/>
      </c>
      <c r="F3809" s="146" t="str">
        <f t="shared" si="361"/>
        <v/>
      </c>
      <c r="G3809" s="146" t="str">
        <f t="shared" si="362"/>
        <v/>
      </c>
      <c r="H3809" s="150" t="str">
        <f t="shared" si="357"/>
        <v/>
      </c>
      <c r="I3809" s="432"/>
      <c r="S3809" s="146" t="str">
        <f t="shared" si="358"/>
        <v/>
      </c>
    </row>
    <row r="3810" spans="1:19" x14ac:dyDescent="0.45">
      <c r="A3810" s="144" t="str">
        <f t="shared" si="359"/>
        <v/>
      </c>
      <c r="B3810" s="143" t="str">
        <f t="shared" si="360"/>
        <v/>
      </c>
      <c r="C3810" s="143" t="str">
        <f>IF(A3810="","",IF(COUNTIF($B$2:B3809,B3810)&gt;0,"⚠ DUPLICATE","OK"))</f>
        <v/>
      </c>
      <c r="D3810" s="146" t="str">
        <f>IF($A3810="","",IF(ISNA(_xlfn.XLOOKUP(TRIM($A3810),MASTER_Workers!$B$2:$B$474,MASTER_Workers!$B$2:$B$474)),"Master Missing","OK"))</f>
        <v/>
      </c>
      <c r="E3810" s="146" t="str">
        <f>IF(A3810="","",IF(COUNTIF(Month_Engine!B:B,TRIM(J3810))&gt;0,"OK","Missing"))</f>
        <v/>
      </c>
      <c r="F3810" s="146" t="str">
        <f t="shared" si="361"/>
        <v/>
      </c>
      <c r="G3810" s="146" t="str">
        <f t="shared" si="362"/>
        <v/>
      </c>
      <c r="H3810" s="150" t="str">
        <f t="shared" si="357"/>
        <v/>
      </c>
      <c r="I3810" s="432"/>
      <c r="S3810" s="146" t="str">
        <f t="shared" si="358"/>
        <v/>
      </c>
    </row>
    <row r="3811" spans="1:19" x14ac:dyDescent="0.45">
      <c r="A3811" s="144" t="str">
        <f t="shared" si="359"/>
        <v/>
      </c>
      <c r="B3811" s="143" t="str">
        <f t="shared" si="360"/>
        <v/>
      </c>
      <c r="C3811" s="143" t="str">
        <f>IF(A3811="","",IF(COUNTIF($B$2:B3810,B3811)&gt;0,"⚠ DUPLICATE","OK"))</f>
        <v/>
      </c>
      <c r="D3811" s="146" t="str">
        <f>IF($A3811="","",IF(ISNA(_xlfn.XLOOKUP(TRIM($A3811),MASTER_Workers!$B$2:$B$474,MASTER_Workers!$B$2:$B$474)),"Master Missing","OK"))</f>
        <v/>
      </c>
      <c r="E3811" s="146" t="str">
        <f>IF(A3811="","",IF(COUNTIF(Month_Engine!B:B,TRIM(J3811))&gt;0,"OK","Missing"))</f>
        <v/>
      </c>
      <c r="F3811" s="146" t="str">
        <f t="shared" si="361"/>
        <v/>
      </c>
      <c r="G3811" s="146" t="str">
        <f t="shared" si="362"/>
        <v/>
      </c>
      <c r="H3811" s="150" t="str">
        <f t="shared" si="357"/>
        <v/>
      </c>
      <c r="I3811" s="432"/>
      <c r="S3811" s="146" t="str">
        <f t="shared" si="358"/>
        <v/>
      </c>
    </row>
    <row r="3812" spans="1:19" x14ac:dyDescent="0.45">
      <c r="A3812" s="144" t="str">
        <f t="shared" si="359"/>
        <v/>
      </c>
      <c r="B3812" s="143" t="str">
        <f t="shared" si="360"/>
        <v/>
      </c>
      <c r="C3812" s="143" t="str">
        <f>IF(A3812="","",IF(COUNTIF($B$2:B3811,B3812)&gt;0,"⚠ DUPLICATE","OK"))</f>
        <v/>
      </c>
      <c r="D3812" s="146" t="str">
        <f>IF($A3812="","",IF(ISNA(_xlfn.XLOOKUP(TRIM($A3812),MASTER_Workers!$B$2:$B$474,MASTER_Workers!$B$2:$B$474)),"Master Missing","OK"))</f>
        <v/>
      </c>
      <c r="E3812" s="146" t="str">
        <f>IF(A3812="","",IF(COUNTIF(Month_Engine!B:B,TRIM(J3812))&gt;0,"OK","Missing"))</f>
        <v/>
      </c>
      <c r="F3812" s="146" t="str">
        <f t="shared" si="361"/>
        <v/>
      </c>
      <c r="G3812" s="146" t="str">
        <f t="shared" si="362"/>
        <v/>
      </c>
      <c r="H3812" s="150" t="str">
        <f t="shared" si="357"/>
        <v/>
      </c>
      <c r="I3812" s="432"/>
      <c r="S3812" s="146" t="str">
        <f t="shared" si="358"/>
        <v/>
      </c>
    </row>
    <row r="3813" spans="1:19" x14ac:dyDescent="0.45">
      <c r="A3813" s="144" t="str">
        <f t="shared" si="359"/>
        <v/>
      </c>
      <c r="B3813" s="143" t="str">
        <f t="shared" si="360"/>
        <v/>
      </c>
      <c r="C3813" s="143" t="str">
        <f>IF(A3813="","",IF(COUNTIF($B$2:B3812,B3813)&gt;0,"⚠ DUPLICATE","OK"))</f>
        <v/>
      </c>
      <c r="D3813" s="146" t="str">
        <f>IF($A3813="","",IF(ISNA(_xlfn.XLOOKUP(TRIM($A3813),MASTER_Workers!$B$2:$B$474,MASTER_Workers!$B$2:$B$474)),"Master Missing","OK"))</f>
        <v/>
      </c>
      <c r="E3813" s="146" t="str">
        <f>IF(A3813="","",IF(COUNTIF(Month_Engine!B:B,TRIM(J3813))&gt;0,"OK","Missing"))</f>
        <v/>
      </c>
      <c r="F3813" s="146" t="str">
        <f t="shared" si="361"/>
        <v/>
      </c>
      <c r="G3813" s="146" t="str">
        <f t="shared" si="362"/>
        <v/>
      </c>
      <c r="H3813" s="150" t="str">
        <f t="shared" si="357"/>
        <v/>
      </c>
      <c r="I3813" s="432"/>
      <c r="S3813" s="146" t="str">
        <f t="shared" si="358"/>
        <v/>
      </c>
    </row>
    <row r="3814" spans="1:19" x14ac:dyDescent="0.45">
      <c r="A3814" s="144" t="str">
        <f t="shared" si="359"/>
        <v/>
      </c>
      <c r="B3814" s="143" t="str">
        <f t="shared" si="360"/>
        <v/>
      </c>
      <c r="C3814" s="143" t="str">
        <f>IF(A3814="","",IF(COUNTIF($B$2:B3813,B3814)&gt;0,"⚠ DUPLICATE","OK"))</f>
        <v/>
      </c>
      <c r="D3814" s="146" t="str">
        <f>IF($A3814="","",IF(ISNA(_xlfn.XLOOKUP(TRIM($A3814),MASTER_Workers!$B$2:$B$474,MASTER_Workers!$B$2:$B$474)),"Master Missing","OK"))</f>
        <v/>
      </c>
      <c r="E3814" s="146" t="str">
        <f>IF(A3814="","",IF(COUNTIF(Month_Engine!B:B,TRIM(J3814))&gt;0,"OK","Missing"))</f>
        <v/>
      </c>
      <c r="F3814" s="146" t="str">
        <f t="shared" si="361"/>
        <v/>
      </c>
      <c r="G3814" s="146" t="str">
        <f t="shared" si="362"/>
        <v/>
      </c>
      <c r="H3814" s="150" t="str">
        <f t="shared" si="357"/>
        <v/>
      </c>
      <c r="I3814" s="432"/>
      <c r="S3814" s="146" t="str">
        <f t="shared" si="358"/>
        <v/>
      </c>
    </row>
    <row r="3815" spans="1:19" x14ac:dyDescent="0.45">
      <c r="A3815" s="144" t="str">
        <f t="shared" si="359"/>
        <v/>
      </c>
      <c r="B3815" s="143" t="str">
        <f t="shared" si="360"/>
        <v/>
      </c>
      <c r="C3815" s="143" t="str">
        <f>IF(A3815="","",IF(COUNTIF($B$2:B3814,B3815)&gt;0,"⚠ DUPLICATE","OK"))</f>
        <v/>
      </c>
      <c r="D3815" s="146" t="str">
        <f>IF($A3815="","",IF(ISNA(_xlfn.XLOOKUP(TRIM($A3815),MASTER_Workers!$B$2:$B$474,MASTER_Workers!$B$2:$B$474)),"Master Missing","OK"))</f>
        <v/>
      </c>
      <c r="E3815" s="146" t="str">
        <f>IF(A3815="","",IF(COUNTIF(Month_Engine!B:B,TRIM(J3815))&gt;0,"OK","Missing"))</f>
        <v/>
      </c>
      <c r="F3815" s="146" t="str">
        <f t="shared" si="361"/>
        <v/>
      </c>
      <c r="G3815" s="146" t="str">
        <f t="shared" si="362"/>
        <v/>
      </c>
      <c r="H3815" s="150" t="str">
        <f t="shared" si="357"/>
        <v/>
      </c>
      <c r="I3815" s="432"/>
      <c r="S3815" s="146" t="str">
        <f t="shared" si="358"/>
        <v/>
      </c>
    </row>
    <row r="3816" spans="1:19" x14ac:dyDescent="0.45">
      <c r="A3816" s="144" t="str">
        <f t="shared" si="359"/>
        <v/>
      </c>
      <c r="B3816" s="143" t="str">
        <f t="shared" si="360"/>
        <v/>
      </c>
      <c r="C3816" s="143" t="str">
        <f>IF(A3816="","",IF(COUNTIF($B$2:B3815,B3816)&gt;0,"⚠ DUPLICATE","OK"))</f>
        <v/>
      </c>
      <c r="D3816" s="146" t="str">
        <f>IF($A3816="","",IF(ISNA(_xlfn.XLOOKUP(TRIM($A3816),MASTER_Workers!$B$2:$B$474,MASTER_Workers!$B$2:$B$474)),"Master Missing","OK"))</f>
        <v/>
      </c>
      <c r="E3816" s="146" t="str">
        <f>IF(A3816="","",IF(COUNTIF(Month_Engine!B:B,TRIM(J3816))&gt;0,"OK","Missing"))</f>
        <v/>
      </c>
      <c r="F3816" s="146" t="str">
        <f t="shared" si="361"/>
        <v/>
      </c>
      <c r="G3816" s="146" t="str">
        <f t="shared" si="362"/>
        <v/>
      </c>
      <c r="H3816" s="150" t="str">
        <f t="shared" si="357"/>
        <v/>
      </c>
      <c r="I3816" s="432"/>
      <c r="S3816" s="146" t="str">
        <f t="shared" si="358"/>
        <v/>
      </c>
    </row>
    <row r="3817" spans="1:19" x14ac:dyDescent="0.45">
      <c r="A3817" s="144" t="str">
        <f t="shared" si="359"/>
        <v/>
      </c>
      <c r="B3817" s="143" t="str">
        <f t="shared" si="360"/>
        <v/>
      </c>
      <c r="C3817" s="143" t="str">
        <f>IF(A3817="","",IF(COUNTIF($B$2:B3816,B3817)&gt;0,"⚠ DUPLICATE","OK"))</f>
        <v/>
      </c>
      <c r="D3817" s="146" t="str">
        <f>IF($A3817="","",IF(ISNA(_xlfn.XLOOKUP(TRIM($A3817),MASTER_Workers!$B$2:$B$474,MASTER_Workers!$B$2:$B$474)),"Master Missing","OK"))</f>
        <v/>
      </c>
      <c r="E3817" s="146" t="str">
        <f>IF(A3817="","",IF(COUNTIF(Month_Engine!B:B,TRIM(J3817))&gt;0,"OK","Missing"))</f>
        <v/>
      </c>
      <c r="F3817" s="146" t="str">
        <f t="shared" si="361"/>
        <v/>
      </c>
      <c r="G3817" s="146" t="str">
        <f t="shared" si="362"/>
        <v/>
      </c>
      <c r="H3817" s="150" t="str">
        <f t="shared" si="357"/>
        <v/>
      </c>
      <c r="I3817" s="432"/>
      <c r="S3817" s="146" t="str">
        <f t="shared" si="358"/>
        <v/>
      </c>
    </row>
    <row r="3818" spans="1:19" x14ac:dyDescent="0.45">
      <c r="A3818" s="144" t="str">
        <f t="shared" si="359"/>
        <v/>
      </c>
      <c r="B3818" s="143" t="str">
        <f t="shared" si="360"/>
        <v/>
      </c>
      <c r="C3818" s="143" t="str">
        <f>IF(A3818="","",IF(COUNTIF($B$2:B3817,B3818)&gt;0,"⚠ DUPLICATE","OK"))</f>
        <v/>
      </c>
      <c r="D3818" s="146" t="str">
        <f>IF($A3818="","",IF(ISNA(_xlfn.XLOOKUP(TRIM($A3818),MASTER_Workers!$B$2:$B$474,MASTER_Workers!$B$2:$B$474)),"Master Missing","OK"))</f>
        <v/>
      </c>
      <c r="E3818" s="146" t="str">
        <f>IF(A3818="","",IF(COUNTIF(Month_Engine!B:B,TRIM(J3818))&gt;0,"OK","Missing"))</f>
        <v/>
      </c>
      <c r="F3818" s="146" t="str">
        <f t="shared" si="361"/>
        <v/>
      </c>
      <c r="G3818" s="146" t="str">
        <f t="shared" si="362"/>
        <v/>
      </c>
      <c r="H3818" s="150" t="str">
        <f t="shared" si="357"/>
        <v/>
      </c>
      <c r="I3818" s="432"/>
      <c r="S3818" s="146" t="str">
        <f t="shared" si="358"/>
        <v/>
      </c>
    </row>
    <row r="3819" spans="1:19" x14ac:dyDescent="0.45">
      <c r="A3819" s="144" t="str">
        <f t="shared" si="359"/>
        <v/>
      </c>
      <c r="B3819" s="143" t="str">
        <f t="shared" si="360"/>
        <v/>
      </c>
      <c r="C3819" s="143" t="str">
        <f>IF(A3819="","",IF(COUNTIF($B$2:B3818,B3819)&gt;0,"⚠ DUPLICATE","OK"))</f>
        <v/>
      </c>
      <c r="D3819" s="146" t="str">
        <f>IF($A3819="","",IF(ISNA(_xlfn.XLOOKUP(TRIM($A3819),MASTER_Workers!$B$2:$B$474,MASTER_Workers!$B$2:$B$474)),"Master Missing","OK"))</f>
        <v/>
      </c>
      <c r="E3819" s="146" t="str">
        <f>IF(A3819="","",IF(COUNTIF(Month_Engine!B:B,TRIM(J3819))&gt;0,"OK","Missing"))</f>
        <v/>
      </c>
      <c r="F3819" s="146" t="str">
        <f t="shared" si="361"/>
        <v/>
      </c>
      <c r="G3819" s="146" t="str">
        <f t="shared" si="362"/>
        <v/>
      </c>
      <c r="H3819" s="150" t="str">
        <f t="shared" si="357"/>
        <v/>
      </c>
      <c r="I3819" s="432"/>
      <c r="S3819" s="146" t="str">
        <f t="shared" si="358"/>
        <v/>
      </c>
    </row>
    <row r="3820" spans="1:19" x14ac:dyDescent="0.45">
      <c r="A3820" s="144" t="str">
        <f t="shared" si="359"/>
        <v/>
      </c>
      <c r="B3820" s="143" t="str">
        <f t="shared" si="360"/>
        <v/>
      </c>
      <c r="C3820" s="143" t="str">
        <f>IF(A3820="","",IF(COUNTIF($B$2:B3819,B3820)&gt;0,"⚠ DUPLICATE","OK"))</f>
        <v/>
      </c>
      <c r="D3820" s="146" t="str">
        <f>IF($A3820="","",IF(ISNA(_xlfn.XLOOKUP(TRIM($A3820),MASTER_Workers!$B$2:$B$474,MASTER_Workers!$B$2:$B$474)),"Master Missing","OK"))</f>
        <v/>
      </c>
      <c r="E3820" s="146" t="str">
        <f>IF(A3820="","",IF(COUNTIF(Month_Engine!B:B,TRIM(J3820))&gt;0,"OK","Missing"))</f>
        <v/>
      </c>
      <c r="F3820" s="146" t="str">
        <f t="shared" si="361"/>
        <v/>
      </c>
      <c r="G3820" s="146" t="str">
        <f t="shared" si="362"/>
        <v/>
      </c>
      <c r="H3820" s="150" t="str">
        <f t="shared" si="357"/>
        <v/>
      </c>
      <c r="I3820" s="432"/>
      <c r="S3820" s="146" t="str">
        <f t="shared" si="358"/>
        <v/>
      </c>
    </row>
    <row r="3821" spans="1:19" x14ac:dyDescent="0.45">
      <c r="A3821" s="144" t="str">
        <f t="shared" si="359"/>
        <v/>
      </c>
      <c r="B3821" s="143" t="str">
        <f t="shared" si="360"/>
        <v/>
      </c>
      <c r="C3821" s="143" t="str">
        <f>IF(A3821="","",IF(COUNTIF($B$2:B3820,B3821)&gt;0,"⚠ DUPLICATE","OK"))</f>
        <v/>
      </c>
      <c r="D3821" s="146" t="str">
        <f>IF($A3821="","",IF(ISNA(_xlfn.XLOOKUP(TRIM($A3821),MASTER_Workers!$B$2:$B$474,MASTER_Workers!$B$2:$B$474)),"Master Missing","OK"))</f>
        <v/>
      </c>
      <c r="E3821" s="146" t="str">
        <f>IF(A3821="","",IF(COUNTIF(Month_Engine!B:B,TRIM(J3821))&gt;0,"OK","Missing"))</f>
        <v/>
      </c>
      <c r="F3821" s="146" t="str">
        <f t="shared" si="361"/>
        <v/>
      </c>
      <c r="G3821" s="146" t="str">
        <f t="shared" si="362"/>
        <v/>
      </c>
      <c r="H3821" s="150" t="str">
        <f t="shared" si="357"/>
        <v/>
      </c>
      <c r="I3821" s="432"/>
      <c r="S3821" s="146" t="str">
        <f t="shared" si="358"/>
        <v/>
      </c>
    </row>
    <row r="3822" spans="1:19" x14ac:dyDescent="0.45">
      <c r="A3822" s="144" t="str">
        <f t="shared" si="359"/>
        <v/>
      </c>
      <c r="B3822" s="143" t="str">
        <f t="shared" si="360"/>
        <v/>
      </c>
      <c r="C3822" s="143" t="str">
        <f>IF(A3822="","",IF(COUNTIF($B$2:B3821,B3822)&gt;0,"⚠ DUPLICATE","OK"))</f>
        <v/>
      </c>
      <c r="D3822" s="146" t="str">
        <f>IF($A3822="","",IF(ISNA(_xlfn.XLOOKUP(TRIM($A3822),MASTER_Workers!$B$2:$B$474,MASTER_Workers!$B$2:$B$474)),"Master Missing","OK"))</f>
        <v/>
      </c>
      <c r="E3822" s="146" t="str">
        <f>IF(A3822="","",IF(COUNTIF(Month_Engine!B:B,TRIM(J3822))&gt;0,"OK","Missing"))</f>
        <v/>
      </c>
      <c r="F3822" s="146" t="str">
        <f t="shared" si="361"/>
        <v/>
      </c>
      <c r="G3822" s="146" t="str">
        <f t="shared" si="362"/>
        <v/>
      </c>
      <c r="H3822" s="150" t="str">
        <f t="shared" si="357"/>
        <v/>
      </c>
      <c r="I3822" s="432"/>
      <c r="S3822" s="146" t="str">
        <f t="shared" si="358"/>
        <v/>
      </c>
    </row>
    <row r="3823" spans="1:19" x14ac:dyDescent="0.45">
      <c r="A3823" s="144" t="str">
        <f t="shared" si="359"/>
        <v/>
      </c>
      <c r="B3823" s="143" t="str">
        <f t="shared" si="360"/>
        <v/>
      </c>
      <c r="C3823" s="143" t="str">
        <f>IF(A3823="","",IF(COUNTIF($B$2:B3822,B3823)&gt;0,"⚠ DUPLICATE","OK"))</f>
        <v/>
      </c>
      <c r="D3823" s="146" t="str">
        <f>IF($A3823="","",IF(ISNA(_xlfn.XLOOKUP(TRIM($A3823),MASTER_Workers!$B$2:$B$474,MASTER_Workers!$B$2:$B$474)),"Master Missing","OK"))</f>
        <v/>
      </c>
      <c r="E3823" s="146" t="str">
        <f>IF(A3823="","",IF(COUNTIF(Month_Engine!B:B,TRIM(J3823))&gt;0,"OK","Missing"))</f>
        <v/>
      </c>
      <c r="F3823" s="146" t="str">
        <f t="shared" si="361"/>
        <v/>
      </c>
      <c r="G3823" s="146" t="str">
        <f t="shared" si="362"/>
        <v/>
      </c>
      <c r="H3823" s="150" t="str">
        <f t="shared" si="357"/>
        <v/>
      </c>
      <c r="I3823" s="432"/>
      <c r="S3823" s="146" t="str">
        <f t="shared" si="358"/>
        <v/>
      </c>
    </row>
    <row r="3824" spans="1:19" x14ac:dyDescent="0.45">
      <c r="A3824" s="144" t="str">
        <f t="shared" si="359"/>
        <v/>
      </c>
      <c r="B3824" s="143" t="str">
        <f t="shared" si="360"/>
        <v/>
      </c>
      <c r="C3824" s="143" t="str">
        <f>IF(A3824="","",IF(COUNTIF($B$2:B3823,B3824)&gt;0,"⚠ DUPLICATE","OK"))</f>
        <v/>
      </c>
      <c r="D3824" s="146" t="str">
        <f>IF($A3824="","",IF(ISNA(_xlfn.XLOOKUP(TRIM($A3824),MASTER_Workers!$B$2:$B$474,MASTER_Workers!$B$2:$B$474)),"Master Missing","OK"))</f>
        <v/>
      </c>
      <c r="E3824" s="146" t="str">
        <f>IF(A3824="","",IF(COUNTIF(Month_Engine!B:B,TRIM(J3824))&gt;0,"OK","Missing"))</f>
        <v/>
      </c>
      <c r="F3824" s="146" t="str">
        <f t="shared" si="361"/>
        <v/>
      </c>
      <c r="G3824" s="146" t="str">
        <f t="shared" si="362"/>
        <v/>
      </c>
      <c r="H3824" s="150" t="str">
        <f t="shared" si="357"/>
        <v/>
      </c>
      <c r="I3824" s="432"/>
      <c r="S3824" s="146" t="str">
        <f t="shared" si="358"/>
        <v/>
      </c>
    </row>
    <row r="3825" spans="1:19" x14ac:dyDescent="0.45">
      <c r="A3825" s="144" t="str">
        <f t="shared" si="359"/>
        <v/>
      </c>
      <c r="B3825" s="143" t="str">
        <f t="shared" si="360"/>
        <v/>
      </c>
      <c r="C3825" s="143" t="str">
        <f>IF(A3825="","",IF(COUNTIF($B$2:B3824,B3825)&gt;0,"⚠ DUPLICATE","OK"))</f>
        <v/>
      </c>
      <c r="D3825" s="146" t="str">
        <f>IF($A3825="","",IF(ISNA(_xlfn.XLOOKUP(TRIM($A3825),MASTER_Workers!$B$2:$B$474,MASTER_Workers!$B$2:$B$474)),"Master Missing","OK"))</f>
        <v/>
      </c>
      <c r="E3825" s="146" t="str">
        <f>IF(A3825="","",IF(COUNTIF(Month_Engine!B:B,TRIM(J3825))&gt;0,"OK","Missing"))</f>
        <v/>
      </c>
      <c r="F3825" s="146" t="str">
        <f t="shared" si="361"/>
        <v/>
      </c>
      <c r="G3825" s="146" t="str">
        <f t="shared" si="362"/>
        <v/>
      </c>
      <c r="H3825" s="150" t="str">
        <f t="shared" si="357"/>
        <v/>
      </c>
      <c r="I3825" s="432"/>
      <c r="S3825" s="146" t="str">
        <f t="shared" si="358"/>
        <v/>
      </c>
    </row>
    <row r="3826" spans="1:19" x14ac:dyDescent="0.45">
      <c r="A3826" s="144" t="str">
        <f t="shared" si="359"/>
        <v/>
      </c>
      <c r="B3826" s="143" t="str">
        <f t="shared" si="360"/>
        <v/>
      </c>
      <c r="C3826" s="143" t="str">
        <f>IF(A3826="","",IF(COUNTIF($B$2:B3825,B3826)&gt;0,"⚠ DUPLICATE","OK"))</f>
        <v/>
      </c>
      <c r="D3826" s="146" t="str">
        <f>IF($A3826="","",IF(ISNA(_xlfn.XLOOKUP(TRIM($A3826),MASTER_Workers!$B$2:$B$474,MASTER_Workers!$B$2:$B$474)),"Master Missing","OK"))</f>
        <v/>
      </c>
      <c r="E3826" s="146" t="str">
        <f>IF(A3826="","",IF(COUNTIF(Month_Engine!B:B,TRIM(J3826))&gt;0,"OK","Missing"))</f>
        <v/>
      </c>
      <c r="F3826" s="146" t="str">
        <f t="shared" si="361"/>
        <v/>
      </c>
      <c r="G3826" s="146" t="str">
        <f t="shared" si="362"/>
        <v/>
      </c>
      <c r="H3826" s="150" t="str">
        <f t="shared" si="357"/>
        <v/>
      </c>
      <c r="I3826" s="432"/>
      <c r="S3826" s="146" t="str">
        <f t="shared" si="358"/>
        <v/>
      </c>
    </row>
    <row r="3827" spans="1:19" x14ac:dyDescent="0.45">
      <c r="A3827" s="144" t="str">
        <f t="shared" si="359"/>
        <v/>
      </c>
      <c r="B3827" s="143" t="str">
        <f t="shared" si="360"/>
        <v/>
      </c>
      <c r="C3827" s="143" t="str">
        <f>IF(A3827="","",IF(COUNTIF($B$2:B3826,B3827)&gt;0,"⚠ DUPLICATE","OK"))</f>
        <v/>
      </c>
      <c r="D3827" s="146" t="str">
        <f>IF($A3827="","",IF(ISNA(_xlfn.XLOOKUP(TRIM($A3827),MASTER_Workers!$B$2:$B$474,MASTER_Workers!$B$2:$B$474)),"Master Missing","OK"))</f>
        <v/>
      </c>
      <c r="E3827" s="146" t="str">
        <f>IF(A3827="","",IF(COUNTIF(Month_Engine!B:B,TRIM(J3827))&gt;0,"OK","Missing"))</f>
        <v/>
      </c>
      <c r="F3827" s="146" t="str">
        <f t="shared" si="361"/>
        <v/>
      </c>
      <c r="G3827" s="146" t="str">
        <f t="shared" si="362"/>
        <v/>
      </c>
      <c r="H3827" s="150" t="str">
        <f t="shared" si="357"/>
        <v/>
      </c>
      <c r="I3827" s="432"/>
      <c r="S3827" s="146" t="str">
        <f t="shared" si="358"/>
        <v/>
      </c>
    </row>
    <row r="3828" spans="1:19" x14ac:dyDescent="0.45">
      <c r="A3828" s="144" t="str">
        <f t="shared" si="359"/>
        <v/>
      </c>
      <c r="B3828" s="143" t="str">
        <f t="shared" si="360"/>
        <v/>
      </c>
      <c r="C3828" s="143" t="str">
        <f>IF(A3828="","",IF(COUNTIF($B$2:B3827,B3828)&gt;0,"⚠ DUPLICATE","OK"))</f>
        <v/>
      </c>
      <c r="D3828" s="146" t="str">
        <f>IF($A3828="","",IF(ISNA(_xlfn.XLOOKUP(TRIM($A3828),MASTER_Workers!$B$2:$B$474,MASTER_Workers!$B$2:$B$474)),"Master Missing","OK"))</f>
        <v/>
      </c>
      <c r="E3828" s="146" t="str">
        <f>IF(A3828="","",IF(COUNTIF(Month_Engine!B:B,TRIM(J3828))&gt;0,"OK","Missing"))</f>
        <v/>
      </c>
      <c r="F3828" s="146" t="str">
        <f t="shared" si="361"/>
        <v/>
      </c>
      <c r="G3828" s="146" t="str">
        <f t="shared" si="362"/>
        <v/>
      </c>
      <c r="H3828" s="150" t="str">
        <f t="shared" si="357"/>
        <v/>
      </c>
      <c r="I3828" s="432"/>
      <c r="S3828" s="146" t="str">
        <f t="shared" si="358"/>
        <v/>
      </c>
    </row>
    <row r="3829" spans="1:19" x14ac:dyDescent="0.45">
      <c r="A3829" s="144" t="str">
        <f t="shared" si="359"/>
        <v/>
      </c>
      <c r="B3829" s="143" t="str">
        <f t="shared" si="360"/>
        <v/>
      </c>
      <c r="C3829" s="143" t="str">
        <f>IF(A3829="","",IF(COUNTIF($B$2:B3828,B3829)&gt;0,"⚠ DUPLICATE","OK"))</f>
        <v/>
      </c>
      <c r="D3829" s="146" t="str">
        <f>IF($A3829="","",IF(ISNA(_xlfn.XLOOKUP(TRIM($A3829),MASTER_Workers!$B$2:$B$474,MASTER_Workers!$B$2:$B$474)),"Master Missing","OK"))</f>
        <v/>
      </c>
      <c r="E3829" s="146" t="str">
        <f>IF(A3829="","",IF(COUNTIF(Month_Engine!B:B,TRIM(J3829))&gt;0,"OK","Missing"))</f>
        <v/>
      </c>
      <c r="F3829" s="146" t="str">
        <f t="shared" si="361"/>
        <v/>
      </c>
      <c r="G3829" s="146" t="str">
        <f t="shared" si="362"/>
        <v/>
      </c>
      <c r="H3829" s="150" t="str">
        <f t="shared" si="357"/>
        <v/>
      </c>
      <c r="I3829" s="432"/>
      <c r="S3829" s="146" t="str">
        <f t="shared" si="358"/>
        <v/>
      </c>
    </row>
    <row r="3830" spans="1:19" x14ac:dyDescent="0.45">
      <c r="A3830" s="144" t="str">
        <f t="shared" si="359"/>
        <v/>
      </c>
      <c r="B3830" s="143" t="str">
        <f t="shared" si="360"/>
        <v/>
      </c>
      <c r="C3830" s="143" t="str">
        <f>IF(A3830="","",IF(COUNTIF($B$2:B3829,B3830)&gt;0,"⚠ DUPLICATE","OK"))</f>
        <v/>
      </c>
      <c r="D3830" s="146" t="str">
        <f>IF($A3830="","",IF(ISNA(_xlfn.XLOOKUP(TRIM($A3830),MASTER_Workers!$B$2:$B$474,MASTER_Workers!$B$2:$B$474)),"Master Missing","OK"))</f>
        <v/>
      </c>
      <c r="E3830" s="146" t="str">
        <f>IF(A3830="","",IF(COUNTIF(Month_Engine!B:B,TRIM(J3830))&gt;0,"OK","Missing"))</f>
        <v/>
      </c>
      <c r="F3830" s="146" t="str">
        <f t="shared" si="361"/>
        <v/>
      </c>
      <c r="G3830" s="146" t="str">
        <f t="shared" si="362"/>
        <v/>
      </c>
      <c r="H3830" s="150" t="str">
        <f t="shared" si="357"/>
        <v/>
      </c>
      <c r="I3830" s="432"/>
      <c r="S3830" s="146" t="str">
        <f t="shared" si="358"/>
        <v/>
      </c>
    </row>
    <row r="3831" spans="1:19" x14ac:dyDescent="0.45">
      <c r="A3831" s="144" t="str">
        <f t="shared" si="359"/>
        <v/>
      </c>
      <c r="B3831" s="143" t="str">
        <f t="shared" si="360"/>
        <v/>
      </c>
      <c r="C3831" s="143" t="str">
        <f>IF(A3831="","",IF(COUNTIF($B$2:B3830,B3831)&gt;0,"⚠ DUPLICATE","OK"))</f>
        <v/>
      </c>
      <c r="D3831" s="146" t="str">
        <f>IF($A3831="","",IF(ISNA(_xlfn.XLOOKUP(TRIM($A3831),MASTER_Workers!$B$2:$B$474,MASTER_Workers!$B$2:$B$474)),"Master Missing","OK"))</f>
        <v/>
      </c>
      <c r="E3831" s="146" t="str">
        <f>IF(A3831="","",IF(COUNTIF(Month_Engine!B:B,TRIM(J3831))&gt;0,"OK","Missing"))</f>
        <v/>
      </c>
      <c r="F3831" s="146" t="str">
        <f t="shared" si="361"/>
        <v/>
      </c>
      <c r="G3831" s="146" t="str">
        <f t="shared" si="362"/>
        <v/>
      </c>
      <c r="H3831" s="150" t="str">
        <f t="shared" si="357"/>
        <v/>
      </c>
      <c r="I3831" s="432"/>
      <c r="S3831" s="146" t="str">
        <f t="shared" si="358"/>
        <v/>
      </c>
    </row>
    <row r="3832" spans="1:19" x14ac:dyDescent="0.45">
      <c r="A3832" s="144" t="str">
        <f t="shared" si="359"/>
        <v/>
      </c>
      <c r="B3832" s="143" t="str">
        <f t="shared" si="360"/>
        <v/>
      </c>
      <c r="C3832" s="143" t="str">
        <f>IF(A3832="","",IF(COUNTIF($B$2:B3831,B3832)&gt;0,"⚠ DUPLICATE","OK"))</f>
        <v/>
      </c>
      <c r="D3832" s="146" t="str">
        <f>IF($A3832="","",IF(ISNA(_xlfn.XLOOKUP(TRIM($A3832),MASTER_Workers!$B$2:$B$474,MASTER_Workers!$B$2:$B$474)),"Master Missing","OK"))</f>
        <v/>
      </c>
      <c r="E3832" s="146" t="str">
        <f>IF(A3832="","",IF(COUNTIF(Month_Engine!B:B,TRIM(J3832))&gt;0,"OK","Missing"))</f>
        <v/>
      </c>
      <c r="F3832" s="146" t="str">
        <f t="shared" si="361"/>
        <v/>
      </c>
      <c r="G3832" s="146" t="str">
        <f t="shared" si="362"/>
        <v/>
      </c>
      <c r="H3832" s="150" t="str">
        <f t="shared" si="357"/>
        <v/>
      </c>
      <c r="I3832" s="432"/>
      <c r="S3832" s="146" t="str">
        <f t="shared" si="358"/>
        <v/>
      </c>
    </row>
    <row r="3833" spans="1:19" x14ac:dyDescent="0.45">
      <c r="A3833" s="144" t="str">
        <f t="shared" si="359"/>
        <v/>
      </c>
      <c r="B3833" s="143" t="str">
        <f t="shared" si="360"/>
        <v/>
      </c>
      <c r="C3833" s="143" t="str">
        <f>IF(A3833="","",IF(COUNTIF($B$2:B3832,B3833)&gt;0,"⚠ DUPLICATE","OK"))</f>
        <v/>
      </c>
      <c r="D3833" s="146" t="str">
        <f>IF($A3833="","",IF(ISNA(_xlfn.XLOOKUP(TRIM($A3833),MASTER_Workers!$B$2:$B$474,MASTER_Workers!$B$2:$B$474)),"Master Missing","OK"))</f>
        <v/>
      </c>
      <c r="E3833" s="146" t="str">
        <f>IF(A3833="","",IF(COUNTIF(Month_Engine!B:B,TRIM(J3833))&gt;0,"OK","Missing"))</f>
        <v/>
      </c>
      <c r="F3833" s="146" t="str">
        <f t="shared" si="361"/>
        <v/>
      </c>
      <c r="G3833" s="146" t="str">
        <f t="shared" si="362"/>
        <v/>
      </c>
      <c r="H3833" s="150" t="str">
        <f t="shared" si="357"/>
        <v/>
      </c>
      <c r="I3833" s="432"/>
      <c r="S3833" s="146" t="str">
        <f t="shared" si="358"/>
        <v/>
      </c>
    </row>
    <row r="3834" spans="1:19" x14ac:dyDescent="0.45">
      <c r="A3834" s="144" t="str">
        <f t="shared" si="359"/>
        <v/>
      </c>
      <c r="B3834" s="143" t="str">
        <f t="shared" si="360"/>
        <v/>
      </c>
      <c r="C3834" s="143" t="str">
        <f>IF(A3834="","",IF(COUNTIF($B$2:B3833,B3834)&gt;0,"⚠ DUPLICATE","OK"))</f>
        <v/>
      </c>
      <c r="D3834" s="146" t="str">
        <f>IF($A3834="","",IF(ISNA(_xlfn.XLOOKUP(TRIM($A3834),MASTER_Workers!$B$2:$B$474,MASTER_Workers!$B$2:$B$474)),"Master Missing","OK"))</f>
        <v/>
      </c>
      <c r="E3834" s="146" t="str">
        <f>IF(A3834="","",IF(COUNTIF(Month_Engine!B:B,TRIM(J3834))&gt;0,"OK","Missing"))</f>
        <v/>
      </c>
      <c r="F3834" s="146" t="str">
        <f t="shared" si="361"/>
        <v/>
      </c>
      <c r="G3834" s="146" t="str">
        <f t="shared" si="362"/>
        <v/>
      </c>
      <c r="H3834" s="150" t="str">
        <f t="shared" si="357"/>
        <v/>
      </c>
      <c r="I3834" s="432"/>
      <c r="S3834" s="146" t="str">
        <f t="shared" si="358"/>
        <v/>
      </c>
    </row>
    <row r="3835" spans="1:19" x14ac:dyDescent="0.45">
      <c r="A3835" s="144" t="str">
        <f t="shared" si="359"/>
        <v/>
      </c>
      <c r="B3835" s="143" t="str">
        <f t="shared" si="360"/>
        <v/>
      </c>
      <c r="C3835" s="143" t="str">
        <f>IF(A3835="","",IF(COUNTIF($B$2:B3834,B3835)&gt;0,"⚠ DUPLICATE","OK"))</f>
        <v/>
      </c>
      <c r="D3835" s="146" t="str">
        <f>IF($A3835="","",IF(ISNA(_xlfn.XLOOKUP(TRIM($A3835),MASTER_Workers!$B$2:$B$474,MASTER_Workers!$B$2:$B$474)),"Master Missing","OK"))</f>
        <v/>
      </c>
      <c r="E3835" s="146" t="str">
        <f>IF(A3835="","",IF(COUNTIF(Month_Engine!B:B,TRIM(J3835))&gt;0,"OK","Missing"))</f>
        <v/>
      </c>
      <c r="F3835" s="146" t="str">
        <f t="shared" si="361"/>
        <v/>
      </c>
      <c r="G3835" s="146" t="str">
        <f t="shared" si="362"/>
        <v/>
      </c>
      <c r="H3835" s="150" t="str">
        <f t="shared" si="357"/>
        <v/>
      </c>
      <c r="I3835" s="432"/>
      <c r="S3835" s="146" t="str">
        <f t="shared" si="358"/>
        <v/>
      </c>
    </row>
    <row r="3836" spans="1:19" x14ac:dyDescent="0.45">
      <c r="A3836" s="144" t="str">
        <f t="shared" si="359"/>
        <v/>
      </c>
      <c r="B3836" s="143" t="str">
        <f t="shared" si="360"/>
        <v/>
      </c>
      <c r="C3836" s="143" t="str">
        <f>IF(A3836="","",IF(COUNTIF($B$2:B3835,B3836)&gt;0,"⚠ DUPLICATE","OK"))</f>
        <v/>
      </c>
      <c r="D3836" s="146" t="str">
        <f>IF($A3836="","",IF(ISNA(_xlfn.XLOOKUP(TRIM($A3836),MASTER_Workers!$B$2:$B$474,MASTER_Workers!$B$2:$B$474)),"Master Missing","OK"))</f>
        <v/>
      </c>
      <c r="E3836" s="146" t="str">
        <f>IF(A3836="","",IF(COUNTIF(Month_Engine!B:B,TRIM(J3836))&gt;0,"OK","Missing"))</f>
        <v/>
      </c>
      <c r="F3836" s="146" t="str">
        <f t="shared" si="361"/>
        <v/>
      </c>
      <c r="G3836" s="146" t="str">
        <f t="shared" si="362"/>
        <v/>
      </c>
      <c r="H3836" s="150" t="str">
        <f t="shared" si="357"/>
        <v/>
      </c>
      <c r="I3836" s="432"/>
      <c r="S3836" s="146" t="str">
        <f t="shared" si="358"/>
        <v/>
      </c>
    </row>
    <row r="3837" spans="1:19" x14ac:dyDescent="0.45">
      <c r="A3837" s="144" t="str">
        <f t="shared" si="359"/>
        <v/>
      </c>
      <c r="B3837" s="143" t="str">
        <f t="shared" si="360"/>
        <v/>
      </c>
      <c r="C3837" s="143" t="str">
        <f>IF(A3837="","",IF(COUNTIF($B$2:B3836,B3837)&gt;0,"⚠ DUPLICATE","OK"))</f>
        <v/>
      </c>
      <c r="D3837" s="146" t="str">
        <f>IF($A3837="","",IF(ISNA(_xlfn.XLOOKUP(TRIM($A3837),MASTER_Workers!$B$2:$B$474,MASTER_Workers!$B$2:$B$474)),"Master Missing","OK"))</f>
        <v/>
      </c>
      <c r="E3837" s="146" t="str">
        <f>IF(A3837="","",IF(COUNTIF(Month_Engine!B:B,TRIM(J3837))&gt;0,"OK","Missing"))</f>
        <v/>
      </c>
      <c r="F3837" s="146" t="str">
        <f t="shared" si="361"/>
        <v/>
      </c>
      <c r="G3837" s="146" t="str">
        <f t="shared" si="362"/>
        <v/>
      </c>
      <c r="H3837" s="150" t="str">
        <f t="shared" si="357"/>
        <v/>
      </c>
      <c r="I3837" s="432"/>
      <c r="S3837" s="146" t="str">
        <f t="shared" si="358"/>
        <v/>
      </c>
    </row>
    <row r="3838" spans="1:19" x14ac:dyDescent="0.45">
      <c r="A3838" s="144" t="str">
        <f t="shared" si="359"/>
        <v/>
      </c>
      <c r="B3838" s="143" t="str">
        <f t="shared" si="360"/>
        <v/>
      </c>
      <c r="C3838" s="143" t="str">
        <f>IF(A3838="","",IF(COUNTIF($B$2:B3837,B3838)&gt;0,"⚠ DUPLICATE","OK"))</f>
        <v/>
      </c>
      <c r="D3838" s="146" t="str">
        <f>IF($A3838="","",IF(ISNA(_xlfn.XLOOKUP(TRIM($A3838),MASTER_Workers!$B$2:$B$474,MASTER_Workers!$B$2:$B$474)),"Master Missing","OK"))</f>
        <v/>
      </c>
      <c r="E3838" s="146" t="str">
        <f>IF(A3838="","",IF(COUNTIF(Month_Engine!B:B,TRIM(J3838))&gt;0,"OK","Missing"))</f>
        <v/>
      </c>
      <c r="F3838" s="146" t="str">
        <f t="shared" si="361"/>
        <v/>
      </c>
      <c r="G3838" s="146" t="str">
        <f t="shared" si="362"/>
        <v/>
      </c>
      <c r="H3838" s="150" t="str">
        <f t="shared" si="357"/>
        <v/>
      </c>
      <c r="I3838" s="432"/>
      <c r="S3838" s="146" t="str">
        <f t="shared" si="358"/>
        <v/>
      </c>
    </row>
    <row r="3839" spans="1:19" x14ac:dyDescent="0.45">
      <c r="A3839" s="144" t="str">
        <f t="shared" si="359"/>
        <v/>
      </c>
      <c r="B3839" s="143" t="str">
        <f t="shared" si="360"/>
        <v/>
      </c>
      <c r="C3839" s="143" t="str">
        <f>IF(A3839="","",IF(COUNTIF($B$2:B3838,B3839)&gt;0,"⚠ DUPLICATE","OK"))</f>
        <v/>
      </c>
      <c r="D3839" s="146" t="str">
        <f>IF($A3839="","",IF(ISNA(_xlfn.XLOOKUP(TRIM($A3839),MASTER_Workers!$B$2:$B$474,MASTER_Workers!$B$2:$B$474)),"Master Missing","OK"))</f>
        <v/>
      </c>
      <c r="E3839" s="146" t="str">
        <f>IF(A3839="","",IF(COUNTIF(Month_Engine!B:B,TRIM(J3839))&gt;0,"OK","Missing"))</f>
        <v/>
      </c>
      <c r="F3839" s="146" t="str">
        <f t="shared" si="361"/>
        <v/>
      </c>
      <c r="G3839" s="146" t="str">
        <f t="shared" si="362"/>
        <v/>
      </c>
      <c r="H3839" s="150" t="str">
        <f t="shared" si="357"/>
        <v/>
      </c>
      <c r="I3839" s="432"/>
      <c r="S3839" s="146" t="str">
        <f t="shared" si="358"/>
        <v/>
      </c>
    </row>
    <row r="3840" spans="1:19" x14ac:dyDescent="0.45">
      <c r="A3840" s="144" t="str">
        <f t="shared" si="359"/>
        <v/>
      </c>
      <c r="B3840" s="143" t="str">
        <f t="shared" si="360"/>
        <v/>
      </c>
      <c r="C3840" s="143" t="str">
        <f>IF(A3840="","",IF(COUNTIF($B$2:B3839,B3840)&gt;0,"⚠ DUPLICATE","OK"))</f>
        <v/>
      </c>
      <c r="D3840" s="146" t="str">
        <f>IF($A3840="","",IF(ISNA(_xlfn.XLOOKUP(TRIM($A3840),MASTER_Workers!$B$2:$B$474,MASTER_Workers!$B$2:$B$474)),"Master Missing","OK"))</f>
        <v/>
      </c>
      <c r="E3840" s="146" t="str">
        <f>IF(A3840="","",IF(COUNTIF(Month_Engine!B:B,TRIM(J3840))&gt;0,"OK","Missing"))</f>
        <v/>
      </c>
      <c r="F3840" s="146" t="str">
        <f t="shared" si="361"/>
        <v/>
      </c>
      <c r="G3840" s="146" t="str">
        <f t="shared" si="362"/>
        <v/>
      </c>
      <c r="H3840" s="150" t="str">
        <f t="shared" si="357"/>
        <v/>
      </c>
      <c r="I3840" s="432"/>
      <c r="S3840" s="146" t="str">
        <f t="shared" si="358"/>
        <v/>
      </c>
    </row>
    <row r="3841" spans="1:19" x14ac:dyDescent="0.45">
      <c r="A3841" s="144" t="str">
        <f t="shared" si="359"/>
        <v/>
      </c>
      <c r="B3841" s="143" t="str">
        <f t="shared" si="360"/>
        <v/>
      </c>
      <c r="C3841" s="143" t="str">
        <f>IF(A3841="","",IF(COUNTIF($B$2:B3840,B3841)&gt;0,"⚠ DUPLICATE","OK"))</f>
        <v/>
      </c>
      <c r="D3841" s="146" t="str">
        <f>IF($A3841="","",IF(ISNA(_xlfn.XLOOKUP(TRIM($A3841),MASTER_Workers!$B$2:$B$474,MASTER_Workers!$B$2:$B$474)),"Master Missing","OK"))</f>
        <v/>
      </c>
      <c r="E3841" s="146" t="str">
        <f>IF(A3841="","",IF(COUNTIF(Month_Engine!B:B,TRIM(J3841))&gt;0,"OK","Missing"))</f>
        <v/>
      </c>
      <c r="F3841" s="146" t="str">
        <f t="shared" si="361"/>
        <v/>
      </c>
      <c r="G3841" s="146" t="str">
        <f t="shared" si="362"/>
        <v/>
      </c>
      <c r="H3841" s="150" t="str">
        <f t="shared" si="357"/>
        <v/>
      </c>
      <c r="I3841" s="432"/>
      <c r="S3841" s="146" t="str">
        <f t="shared" si="358"/>
        <v/>
      </c>
    </row>
    <row r="3842" spans="1:19" x14ac:dyDescent="0.45">
      <c r="A3842" s="144" t="str">
        <f t="shared" si="359"/>
        <v/>
      </c>
      <c r="B3842" s="143" t="str">
        <f t="shared" si="360"/>
        <v/>
      </c>
      <c r="C3842" s="143" t="str">
        <f>IF(A3842="","",IF(COUNTIF($B$2:B3841,B3842)&gt;0,"⚠ DUPLICATE","OK"))</f>
        <v/>
      </c>
      <c r="D3842" s="146" t="str">
        <f>IF($A3842="","",IF(ISNA(_xlfn.XLOOKUP(TRIM($A3842),MASTER_Workers!$B$2:$B$474,MASTER_Workers!$B$2:$B$474)),"Master Missing","OK"))</f>
        <v/>
      </c>
      <c r="E3842" s="146" t="str">
        <f>IF(A3842="","",IF(COUNTIF(Month_Engine!B:B,TRIM(J3842))&gt;0,"OK","Missing"))</f>
        <v/>
      </c>
      <c r="F3842" s="146" t="str">
        <f t="shared" si="361"/>
        <v/>
      </c>
      <c r="G3842" s="146" t="str">
        <f t="shared" si="362"/>
        <v/>
      </c>
      <c r="H3842" s="150" t="str">
        <f t="shared" si="357"/>
        <v/>
      </c>
      <c r="I3842" s="432"/>
      <c r="S3842" s="146" t="str">
        <f t="shared" si="358"/>
        <v/>
      </c>
    </row>
    <row r="3843" spans="1:19" x14ac:dyDescent="0.45">
      <c r="A3843" s="144" t="str">
        <f t="shared" si="359"/>
        <v/>
      </c>
      <c r="B3843" s="143" t="str">
        <f t="shared" si="360"/>
        <v/>
      </c>
      <c r="C3843" s="143" t="str">
        <f>IF(A3843="","",IF(COUNTIF($B$2:B3842,B3843)&gt;0,"⚠ DUPLICATE","OK"))</f>
        <v/>
      </c>
      <c r="D3843" s="146" t="str">
        <f>IF($A3843="","",IF(ISNA(_xlfn.XLOOKUP(TRIM($A3843),MASTER_Workers!$B$2:$B$474,MASTER_Workers!$B$2:$B$474)),"Master Missing","OK"))</f>
        <v/>
      </c>
      <c r="E3843" s="146" t="str">
        <f>IF(A3843="","",IF(COUNTIF(Month_Engine!B:B,TRIM(J3843))&gt;0,"OK","Missing"))</f>
        <v/>
      </c>
      <c r="F3843" s="146" t="str">
        <f t="shared" si="361"/>
        <v/>
      </c>
      <c r="G3843" s="146" t="str">
        <f t="shared" si="362"/>
        <v/>
      </c>
      <c r="H3843" s="150" t="str">
        <f t="shared" si="357"/>
        <v/>
      </c>
      <c r="I3843" s="432"/>
      <c r="S3843" s="146" t="str">
        <f t="shared" si="358"/>
        <v/>
      </c>
    </row>
    <row r="3844" spans="1:19" x14ac:dyDescent="0.45">
      <c r="A3844" s="144" t="str">
        <f t="shared" si="359"/>
        <v/>
      </c>
      <c r="B3844" s="143" t="str">
        <f t="shared" si="360"/>
        <v/>
      </c>
      <c r="C3844" s="143" t="str">
        <f>IF(A3844="","",IF(COUNTIF($B$2:B3843,B3844)&gt;0,"⚠ DUPLICATE","OK"))</f>
        <v/>
      </c>
      <c r="D3844" s="146" t="str">
        <f>IF($A3844="","",IF(ISNA(_xlfn.XLOOKUP(TRIM($A3844),MASTER_Workers!$B$2:$B$474,MASTER_Workers!$B$2:$B$474)),"Master Missing","OK"))</f>
        <v/>
      </c>
      <c r="E3844" s="146" t="str">
        <f>IF(A3844="","",IF(COUNTIF(Month_Engine!B:B,TRIM(J3844))&gt;0,"OK","Missing"))</f>
        <v/>
      </c>
      <c r="F3844" s="146" t="str">
        <f t="shared" si="361"/>
        <v/>
      </c>
      <c r="G3844" s="146" t="str">
        <f t="shared" si="362"/>
        <v/>
      </c>
      <c r="H3844" s="150" t="str">
        <f t="shared" ref="H3844:H3907" si="363">IF(A3844="","",IF(AND(C3844="OK",D3844="OK",E3844="OK",F3844=DAY(EOMONTH(I3844,0))),"OK","Mismatch"))</f>
        <v/>
      </c>
      <c r="I3844" s="432"/>
      <c r="S3844" s="146" t="str">
        <f t="shared" ref="S3844:S3907" si="364">IF(LEFT(A3844,6)="SV2PCO","Worker-SV2",
IF(LEFT(A3844,5)="SV2ST","Staff-SV2",
IF(LEFT(A3844,4)="SV2P","Worker-Com-SV2",
IF(LEFT(A3844,5)="SK1ST","Staff-1",
IF(LEFT(A3844,5)="SK3ST","Staff-3",
IF(LEFT(A3844,5)="SK1CW","Worker-1",
IF(LEFT(A3844,5)="SK3CW","Worker-3",
IF(LEFT(A3844,5)="SK1WK","Worker-Com-1",
IF(LEFT(A3844,5)="SK3WK","Worker-Com-3","")))))))))</f>
        <v/>
      </c>
    </row>
    <row r="3845" spans="1:19" x14ac:dyDescent="0.45">
      <c r="A3845" s="144" t="str">
        <f t="shared" ref="A3845:A3908" si="365">IF(J3845="","",TRIM(J3845))</f>
        <v/>
      </c>
      <c r="B3845" s="143" t="str">
        <f t="shared" ref="B3845:B3908" si="366">IF(A3845="","",TEXT(I3845,"MMMYYYY")&amp;"_"&amp;TRIM(J3845))</f>
        <v/>
      </c>
      <c r="C3845" s="143" t="str">
        <f>IF(A3845="","",IF(COUNTIF($B$2:B3844,B3845)&gt;0,"⚠ DUPLICATE","OK"))</f>
        <v/>
      </c>
      <c r="D3845" s="146" t="str">
        <f>IF($A3845="","",IF(ISNA(_xlfn.XLOOKUP(TRIM($A3845),MASTER_Workers!$B$2:$B$474,MASTER_Workers!$B$2:$B$474)),"Master Missing","OK"))</f>
        <v/>
      </c>
      <c r="E3845" s="146" t="str">
        <f>IF(A3845="","",IF(COUNTIF(Month_Engine!B:B,TRIM(J3845))&gt;0,"OK","Missing"))</f>
        <v/>
      </c>
      <c r="F3845" s="146" t="str">
        <f t="shared" ref="F3845:F3908" si="367">IF(A3845="","",SUM(L3845:Q3845))</f>
        <v/>
      </c>
      <c r="G3845" s="146" t="str">
        <f t="shared" si="362"/>
        <v/>
      </c>
      <c r="H3845" s="150" t="str">
        <f t="shared" si="363"/>
        <v/>
      </c>
      <c r="I3845" s="432"/>
      <c r="S3845" s="146" t="str">
        <f t="shared" si="364"/>
        <v/>
      </c>
    </row>
    <row r="3846" spans="1:19" x14ac:dyDescent="0.45">
      <c r="A3846" s="144" t="str">
        <f t="shared" si="365"/>
        <v/>
      </c>
      <c r="B3846" s="143" t="str">
        <f t="shared" si="366"/>
        <v/>
      </c>
      <c r="C3846" s="143" t="str">
        <f>IF(A3846="","",IF(COUNTIF($B$2:B3845,B3846)&gt;0,"⚠ DUPLICATE","OK"))</f>
        <v/>
      </c>
      <c r="D3846" s="146" t="str">
        <f>IF($A3846="","",IF(ISNA(_xlfn.XLOOKUP(TRIM($A3846),MASTER_Workers!$B$2:$B$474,MASTER_Workers!$B$2:$B$474)),"Master Missing","OK"))</f>
        <v/>
      </c>
      <c r="E3846" s="146" t="str">
        <f>IF(A3846="","",IF(COUNTIF(Month_Engine!B:B,TRIM(J3846))&gt;0,"OK","Missing"))</f>
        <v/>
      </c>
      <c r="F3846" s="146" t="str">
        <f t="shared" si="367"/>
        <v/>
      </c>
      <c r="G3846" s="146" t="str">
        <f t="shared" si="362"/>
        <v/>
      </c>
      <c r="H3846" s="150" t="str">
        <f t="shared" si="363"/>
        <v/>
      </c>
      <c r="I3846" s="432"/>
      <c r="S3846" s="146" t="str">
        <f t="shared" si="364"/>
        <v/>
      </c>
    </row>
    <row r="3847" spans="1:19" x14ac:dyDescent="0.45">
      <c r="A3847" s="144" t="str">
        <f t="shared" si="365"/>
        <v/>
      </c>
      <c r="B3847" s="143" t="str">
        <f t="shared" si="366"/>
        <v/>
      </c>
      <c r="C3847" s="143" t="str">
        <f>IF(A3847="","",IF(COUNTIF($B$2:B3846,B3847)&gt;0,"⚠ DUPLICATE","OK"))</f>
        <v/>
      </c>
      <c r="D3847" s="146" t="str">
        <f>IF($A3847="","",IF(ISNA(_xlfn.XLOOKUP(TRIM($A3847),MASTER_Workers!$B$2:$B$474,MASTER_Workers!$B$2:$B$474)),"Master Missing","OK"))</f>
        <v/>
      </c>
      <c r="E3847" s="146" t="str">
        <f>IF(A3847="","",IF(COUNTIF(Month_Engine!B:B,TRIM(J3847))&gt;0,"OK","Missing"))</f>
        <v/>
      </c>
      <c r="F3847" s="146" t="str">
        <f t="shared" si="367"/>
        <v/>
      </c>
      <c r="G3847" s="146" t="str">
        <f t="shared" si="362"/>
        <v/>
      </c>
      <c r="H3847" s="150" t="str">
        <f t="shared" si="363"/>
        <v/>
      </c>
      <c r="I3847" s="432"/>
      <c r="S3847" s="146" t="str">
        <f t="shared" si="364"/>
        <v/>
      </c>
    </row>
    <row r="3848" spans="1:19" x14ac:dyDescent="0.45">
      <c r="A3848" s="144" t="str">
        <f t="shared" si="365"/>
        <v/>
      </c>
      <c r="B3848" s="143" t="str">
        <f t="shared" si="366"/>
        <v/>
      </c>
      <c r="C3848" s="143" t="str">
        <f>IF(A3848="","",IF(COUNTIF($B$2:B3847,B3848)&gt;0,"⚠ DUPLICATE","OK"))</f>
        <v/>
      </c>
      <c r="D3848" s="146" t="str">
        <f>IF($A3848="","",IF(ISNA(_xlfn.XLOOKUP(TRIM($A3848),MASTER_Workers!$B$2:$B$474,MASTER_Workers!$B$2:$B$474)),"Master Missing","OK"))</f>
        <v/>
      </c>
      <c r="E3848" s="146" t="str">
        <f>IF(A3848="","",IF(COUNTIF(Month_Engine!B:B,TRIM(J3848))&gt;0,"OK","Missing"))</f>
        <v/>
      </c>
      <c r="F3848" s="146" t="str">
        <f t="shared" si="367"/>
        <v/>
      </c>
      <c r="G3848" s="146" t="str">
        <f t="shared" si="362"/>
        <v/>
      </c>
      <c r="H3848" s="150" t="str">
        <f t="shared" si="363"/>
        <v/>
      </c>
      <c r="I3848" s="432"/>
      <c r="S3848" s="146" t="str">
        <f t="shared" si="364"/>
        <v/>
      </c>
    </row>
    <row r="3849" spans="1:19" x14ac:dyDescent="0.45">
      <c r="A3849" s="144" t="str">
        <f t="shared" si="365"/>
        <v/>
      </c>
      <c r="B3849" s="143" t="str">
        <f t="shared" si="366"/>
        <v/>
      </c>
      <c r="C3849" s="143" t="str">
        <f>IF(A3849="","",IF(COUNTIF($B$2:B3848,B3849)&gt;0,"⚠ DUPLICATE","OK"))</f>
        <v/>
      </c>
      <c r="D3849" s="146" t="str">
        <f>IF($A3849="","",IF(ISNA(_xlfn.XLOOKUP(TRIM($A3849),MASTER_Workers!$B$2:$B$474,MASTER_Workers!$B$2:$B$474)),"Master Missing","OK"))</f>
        <v/>
      </c>
      <c r="E3849" s="146" t="str">
        <f>IF(A3849="","",IF(COUNTIF(Month_Engine!B:B,TRIM(J3849))&gt;0,"OK","Missing"))</f>
        <v/>
      </c>
      <c r="F3849" s="146" t="str">
        <f t="shared" si="367"/>
        <v/>
      </c>
      <c r="G3849" s="146" t="str">
        <f t="shared" si="362"/>
        <v/>
      </c>
      <c r="H3849" s="150" t="str">
        <f t="shared" si="363"/>
        <v/>
      </c>
      <c r="I3849" s="432"/>
      <c r="S3849" s="146" t="str">
        <f t="shared" si="364"/>
        <v/>
      </c>
    </row>
    <row r="3850" spans="1:19" x14ac:dyDescent="0.45">
      <c r="A3850" s="144" t="str">
        <f t="shared" si="365"/>
        <v/>
      </c>
      <c r="B3850" s="143" t="str">
        <f t="shared" si="366"/>
        <v/>
      </c>
      <c r="C3850" s="143" t="str">
        <f>IF(A3850="","",IF(COUNTIF($B$2:B3849,B3850)&gt;0,"⚠ DUPLICATE","OK"))</f>
        <v/>
      </c>
      <c r="D3850" s="146" t="str">
        <f>IF($A3850="","",IF(ISNA(_xlfn.XLOOKUP(TRIM($A3850),MASTER_Workers!$B$2:$B$474,MASTER_Workers!$B$2:$B$474)),"Master Missing","OK"))</f>
        <v/>
      </c>
      <c r="E3850" s="146" t="str">
        <f>IF(A3850="","",IF(COUNTIF(Month_Engine!B:B,TRIM(J3850))&gt;0,"OK","Missing"))</f>
        <v/>
      </c>
      <c r="F3850" s="146" t="str">
        <f t="shared" si="367"/>
        <v/>
      </c>
      <c r="G3850" s="146" t="str">
        <f t="shared" si="362"/>
        <v/>
      </c>
      <c r="H3850" s="150" t="str">
        <f t="shared" si="363"/>
        <v/>
      </c>
      <c r="I3850" s="432"/>
      <c r="S3850" s="146" t="str">
        <f t="shared" si="364"/>
        <v/>
      </c>
    </row>
    <row r="3851" spans="1:19" x14ac:dyDescent="0.45">
      <c r="A3851" s="144" t="str">
        <f t="shared" si="365"/>
        <v/>
      </c>
      <c r="B3851" s="143" t="str">
        <f t="shared" si="366"/>
        <v/>
      </c>
      <c r="C3851" s="143" t="str">
        <f>IF(A3851="","",IF(COUNTIF($B$2:B3850,B3851)&gt;0,"⚠ DUPLICATE","OK"))</f>
        <v/>
      </c>
      <c r="D3851" s="146" t="str">
        <f>IF($A3851="","",IF(ISNA(_xlfn.XLOOKUP(TRIM($A3851),MASTER_Workers!$B$2:$B$474,MASTER_Workers!$B$2:$B$474)),"Master Missing","OK"))</f>
        <v/>
      </c>
      <c r="E3851" s="146" t="str">
        <f>IF(A3851="","",IF(COUNTIF(Month_Engine!B:B,TRIM(J3851))&gt;0,"OK","Missing"))</f>
        <v/>
      </c>
      <c r="F3851" s="146" t="str">
        <f t="shared" si="367"/>
        <v/>
      </c>
      <c r="G3851" s="146" t="str">
        <f t="shared" si="362"/>
        <v/>
      </c>
      <c r="H3851" s="150" t="str">
        <f t="shared" si="363"/>
        <v/>
      </c>
      <c r="I3851" s="432"/>
      <c r="S3851" s="146" t="str">
        <f t="shared" si="364"/>
        <v/>
      </c>
    </row>
    <row r="3852" spans="1:19" x14ac:dyDescent="0.45">
      <c r="A3852" s="144" t="str">
        <f t="shared" si="365"/>
        <v/>
      </c>
      <c r="B3852" s="143" t="str">
        <f t="shared" si="366"/>
        <v/>
      </c>
      <c r="C3852" s="143" t="str">
        <f>IF(A3852="","",IF(COUNTIF($B$2:B3851,B3852)&gt;0,"⚠ DUPLICATE","OK"))</f>
        <v/>
      </c>
      <c r="D3852" s="146" t="str">
        <f>IF($A3852="","",IF(ISNA(_xlfn.XLOOKUP(TRIM($A3852),MASTER_Workers!$B$2:$B$474,MASTER_Workers!$B$2:$B$474)),"Master Missing","OK"))</f>
        <v/>
      </c>
      <c r="E3852" s="146" t="str">
        <f>IF(A3852="","",IF(COUNTIF(Month_Engine!B:B,TRIM(J3852))&gt;0,"OK","Missing"))</f>
        <v/>
      </c>
      <c r="F3852" s="146" t="str">
        <f t="shared" si="367"/>
        <v/>
      </c>
      <c r="G3852" s="146" t="str">
        <f t="shared" ref="G3852:G3915" si="368">IF(A3852="","",L3852+O3852+P3852+R3852+IF(OR(LEFT(TRIM(J3852),9)="SK1WK0101",ISNUMBER(SEARCH("Staff",S3852))),N3852,0))</f>
        <v/>
      </c>
      <c r="H3852" s="150" t="str">
        <f t="shared" si="363"/>
        <v/>
      </c>
      <c r="I3852" s="432"/>
      <c r="S3852" s="146" t="str">
        <f t="shared" si="364"/>
        <v/>
      </c>
    </row>
    <row r="3853" spans="1:19" x14ac:dyDescent="0.45">
      <c r="A3853" s="144" t="str">
        <f t="shared" si="365"/>
        <v/>
      </c>
      <c r="B3853" s="143" t="str">
        <f t="shared" si="366"/>
        <v/>
      </c>
      <c r="C3853" s="143" t="str">
        <f>IF(A3853="","",IF(COUNTIF($B$2:B3852,B3853)&gt;0,"⚠ DUPLICATE","OK"))</f>
        <v/>
      </c>
      <c r="D3853" s="146" t="str">
        <f>IF($A3853="","",IF(ISNA(_xlfn.XLOOKUP(TRIM($A3853),MASTER_Workers!$B$2:$B$474,MASTER_Workers!$B$2:$B$474)),"Master Missing","OK"))</f>
        <v/>
      </c>
      <c r="E3853" s="146" t="str">
        <f>IF(A3853="","",IF(COUNTIF(Month_Engine!B:B,TRIM(J3853))&gt;0,"OK","Missing"))</f>
        <v/>
      </c>
      <c r="F3853" s="146" t="str">
        <f t="shared" si="367"/>
        <v/>
      </c>
      <c r="G3853" s="146" t="str">
        <f t="shared" si="368"/>
        <v/>
      </c>
      <c r="H3853" s="150" t="str">
        <f t="shared" si="363"/>
        <v/>
      </c>
      <c r="I3853" s="432"/>
      <c r="S3853" s="146" t="str">
        <f t="shared" si="364"/>
        <v/>
      </c>
    </row>
    <row r="3854" spans="1:19" x14ac:dyDescent="0.45">
      <c r="A3854" s="144" t="str">
        <f t="shared" si="365"/>
        <v/>
      </c>
      <c r="B3854" s="143" t="str">
        <f t="shared" si="366"/>
        <v/>
      </c>
      <c r="C3854" s="143" t="str">
        <f>IF(A3854="","",IF(COUNTIF($B$2:B3853,B3854)&gt;0,"⚠ DUPLICATE","OK"))</f>
        <v/>
      </c>
      <c r="D3854" s="146" t="str">
        <f>IF($A3854="","",IF(ISNA(_xlfn.XLOOKUP(TRIM($A3854),MASTER_Workers!$B$2:$B$474,MASTER_Workers!$B$2:$B$474)),"Master Missing","OK"))</f>
        <v/>
      </c>
      <c r="E3854" s="146" t="str">
        <f>IF(A3854="","",IF(COUNTIF(Month_Engine!B:B,TRIM(J3854))&gt;0,"OK","Missing"))</f>
        <v/>
      </c>
      <c r="F3854" s="146" t="str">
        <f t="shared" si="367"/>
        <v/>
      </c>
      <c r="G3854" s="146" t="str">
        <f t="shared" si="368"/>
        <v/>
      </c>
      <c r="H3854" s="150" t="str">
        <f t="shared" si="363"/>
        <v/>
      </c>
      <c r="I3854" s="432"/>
      <c r="S3854" s="146" t="str">
        <f t="shared" si="364"/>
        <v/>
      </c>
    </row>
    <row r="3855" spans="1:19" x14ac:dyDescent="0.45">
      <c r="A3855" s="144" t="str">
        <f t="shared" si="365"/>
        <v/>
      </c>
      <c r="B3855" s="143" t="str">
        <f t="shared" si="366"/>
        <v/>
      </c>
      <c r="C3855" s="143" t="str">
        <f>IF(A3855="","",IF(COUNTIF($B$2:B3854,B3855)&gt;0,"⚠ DUPLICATE","OK"))</f>
        <v/>
      </c>
      <c r="D3855" s="146" t="str">
        <f>IF($A3855="","",IF(ISNA(_xlfn.XLOOKUP(TRIM($A3855),MASTER_Workers!$B$2:$B$474,MASTER_Workers!$B$2:$B$474)),"Master Missing","OK"))</f>
        <v/>
      </c>
      <c r="E3855" s="146" t="str">
        <f>IF(A3855="","",IF(COUNTIF(Month_Engine!B:B,TRIM(J3855))&gt;0,"OK","Missing"))</f>
        <v/>
      </c>
      <c r="F3855" s="146" t="str">
        <f t="shared" si="367"/>
        <v/>
      </c>
      <c r="G3855" s="146" t="str">
        <f t="shared" si="368"/>
        <v/>
      </c>
      <c r="H3855" s="150" t="str">
        <f t="shared" si="363"/>
        <v/>
      </c>
      <c r="I3855" s="432"/>
      <c r="S3855" s="146" t="str">
        <f t="shared" si="364"/>
        <v/>
      </c>
    </row>
    <row r="3856" spans="1:19" x14ac:dyDescent="0.45">
      <c r="A3856" s="144" t="str">
        <f t="shared" si="365"/>
        <v/>
      </c>
      <c r="B3856" s="143" t="str">
        <f t="shared" si="366"/>
        <v/>
      </c>
      <c r="C3856" s="143" t="str">
        <f>IF(A3856="","",IF(COUNTIF($B$2:B3855,B3856)&gt;0,"⚠ DUPLICATE","OK"))</f>
        <v/>
      </c>
      <c r="D3856" s="146" t="str">
        <f>IF($A3856="","",IF(ISNA(_xlfn.XLOOKUP(TRIM($A3856),MASTER_Workers!$B$2:$B$474,MASTER_Workers!$B$2:$B$474)),"Master Missing","OK"))</f>
        <v/>
      </c>
      <c r="E3856" s="146" t="str">
        <f>IF(A3856="","",IF(COUNTIF(Month_Engine!B:B,TRIM(J3856))&gt;0,"OK","Missing"))</f>
        <v/>
      </c>
      <c r="F3856" s="146" t="str">
        <f t="shared" si="367"/>
        <v/>
      </c>
      <c r="G3856" s="146" t="str">
        <f t="shared" si="368"/>
        <v/>
      </c>
      <c r="H3856" s="150" t="str">
        <f t="shared" si="363"/>
        <v/>
      </c>
      <c r="I3856" s="432"/>
      <c r="S3856" s="146" t="str">
        <f t="shared" si="364"/>
        <v/>
      </c>
    </row>
    <row r="3857" spans="1:19" x14ac:dyDescent="0.45">
      <c r="A3857" s="144" t="str">
        <f t="shared" si="365"/>
        <v/>
      </c>
      <c r="B3857" s="143" t="str">
        <f t="shared" si="366"/>
        <v/>
      </c>
      <c r="C3857" s="143" t="str">
        <f>IF(A3857="","",IF(COUNTIF($B$2:B3856,B3857)&gt;0,"⚠ DUPLICATE","OK"))</f>
        <v/>
      </c>
      <c r="D3857" s="146" t="str">
        <f>IF($A3857="","",IF(ISNA(_xlfn.XLOOKUP(TRIM($A3857),MASTER_Workers!$B$2:$B$474,MASTER_Workers!$B$2:$B$474)),"Master Missing","OK"))</f>
        <v/>
      </c>
      <c r="E3857" s="146" t="str">
        <f>IF(A3857="","",IF(COUNTIF(Month_Engine!B:B,TRIM(J3857))&gt;0,"OK","Missing"))</f>
        <v/>
      </c>
      <c r="F3857" s="146" t="str">
        <f t="shared" si="367"/>
        <v/>
      </c>
      <c r="G3857" s="146" t="str">
        <f t="shared" si="368"/>
        <v/>
      </c>
      <c r="H3857" s="150" t="str">
        <f t="shared" si="363"/>
        <v/>
      </c>
      <c r="I3857" s="432"/>
      <c r="S3857" s="146" t="str">
        <f t="shared" si="364"/>
        <v/>
      </c>
    </row>
    <row r="3858" spans="1:19" x14ac:dyDescent="0.45">
      <c r="A3858" s="144" t="str">
        <f t="shared" si="365"/>
        <v/>
      </c>
      <c r="B3858" s="143" t="str">
        <f t="shared" si="366"/>
        <v/>
      </c>
      <c r="C3858" s="143" t="str">
        <f>IF(A3858="","",IF(COUNTIF($B$2:B3857,B3858)&gt;0,"⚠ DUPLICATE","OK"))</f>
        <v/>
      </c>
      <c r="D3858" s="146" t="str">
        <f>IF($A3858="","",IF(ISNA(_xlfn.XLOOKUP(TRIM($A3858),MASTER_Workers!$B$2:$B$474,MASTER_Workers!$B$2:$B$474)),"Master Missing","OK"))</f>
        <v/>
      </c>
      <c r="E3858" s="146" t="str">
        <f>IF(A3858="","",IF(COUNTIF(Month_Engine!B:B,TRIM(J3858))&gt;0,"OK","Missing"))</f>
        <v/>
      </c>
      <c r="F3858" s="146" t="str">
        <f t="shared" si="367"/>
        <v/>
      </c>
      <c r="G3858" s="146" t="str">
        <f t="shared" si="368"/>
        <v/>
      </c>
      <c r="H3858" s="150" t="str">
        <f t="shared" si="363"/>
        <v/>
      </c>
      <c r="I3858" s="432"/>
      <c r="S3858" s="146" t="str">
        <f t="shared" si="364"/>
        <v/>
      </c>
    </row>
    <row r="3859" spans="1:19" x14ac:dyDescent="0.45">
      <c r="A3859" s="144" t="str">
        <f t="shared" si="365"/>
        <v/>
      </c>
      <c r="B3859" s="143" t="str">
        <f t="shared" si="366"/>
        <v/>
      </c>
      <c r="C3859" s="143" t="str">
        <f>IF(A3859="","",IF(COUNTIF($B$2:B3858,B3859)&gt;0,"⚠ DUPLICATE","OK"))</f>
        <v/>
      </c>
      <c r="D3859" s="146" t="str">
        <f>IF($A3859="","",IF(ISNA(_xlfn.XLOOKUP(TRIM($A3859),MASTER_Workers!$B$2:$B$474,MASTER_Workers!$B$2:$B$474)),"Master Missing","OK"))</f>
        <v/>
      </c>
      <c r="E3859" s="146" t="str">
        <f>IF(A3859="","",IF(COUNTIF(Month_Engine!B:B,TRIM(J3859))&gt;0,"OK","Missing"))</f>
        <v/>
      </c>
      <c r="F3859" s="146" t="str">
        <f t="shared" si="367"/>
        <v/>
      </c>
      <c r="G3859" s="146" t="str">
        <f t="shared" si="368"/>
        <v/>
      </c>
      <c r="H3859" s="150" t="str">
        <f t="shared" si="363"/>
        <v/>
      </c>
      <c r="I3859" s="432"/>
      <c r="S3859" s="146" t="str">
        <f t="shared" si="364"/>
        <v/>
      </c>
    </row>
    <row r="3860" spans="1:19" x14ac:dyDescent="0.45">
      <c r="A3860" s="144" t="str">
        <f t="shared" si="365"/>
        <v/>
      </c>
      <c r="B3860" s="143" t="str">
        <f t="shared" si="366"/>
        <v/>
      </c>
      <c r="C3860" s="143" t="str">
        <f>IF(A3860="","",IF(COUNTIF($B$2:B3859,B3860)&gt;0,"⚠ DUPLICATE","OK"))</f>
        <v/>
      </c>
      <c r="D3860" s="146" t="str">
        <f>IF($A3860="","",IF(ISNA(_xlfn.XLOOKUP(TRIM($A3860),MASTER_Workers!$B$2:$B$474,MASTER_Workers!$B$2:$B$474)),"Master Missing","OK"))</f>
        <v/>
      </c>
      <c r="E3860" s="146" t="str">
        <f>IF(A3860="","",IF(COUNTIF(Month_Engine!B:B,TRIM(J3860))&gt;0,"OK","Missing"))</f>
        <v/>
      </c>
      <c r="F3860" s="146" t="str">
        <f t="shared" si="367"/>
        <v/>
      </c>
      <c r="G3860" s="146" t="str">
        <f t="shared" si="368"/>
        <v/>
      </c>
      <c r="H3860" s="150" t="str">
        <f t="shared" si="363"/>
        <v/>
      </c>
      <c r="I3860" s="432"/>
      <c r="S3860" s="146" t="str">
        <f t="shared" si="364"/>
        <v/>
      </c>
    </row>
    <row r="3861" spans="1:19" x14ac:dyDescent="0.45">
      <c r="A3861" s="144" t="str">
        <f t="shared" si="365"/>
        <v/>
      </c>
      <c r="B3861" s="143" t="str">
        <f t="shared" si="366"/>
        <v/>
      </c>
      <c r="C3861" s="143" t="str">
        <f>IF(A3861="","",IF(COUNTIF($B$2:B3860,B3861)&gt;0,"⚠ DUPLICATE","OK"))</f>
        <v/>
      </c>
      <c r="D3861" s="146" t="str">
        <f>IF($A3861="","",IF(ISNA(_xlfn.XLOOKUP(TRIM($A3861),MASTER_Workers!$B$2:$B$474,MASTER_Workers!$B$2:$B$474)),"Master Missing","OK"))</f>
        <v/>
      </c>
      <c r="E3861" s="146" t="str">
        <f>IF(A3861="","",IF(COUNTIF(Month_Engine!B:B,TRIM(J3861))&gt;0,"OK","Missing"))</f>
        <v/>
      </c>
      <c r="F3861" s="146" t="str">
        <f t="shared" si="367"/>
        <v/>
      </c>
      <c r="G3861" s="146" t="str">
        <f t="shared" si="368"/>
        <v/>
      </c>
      <c r="H3861" s="150" t="str">
        <f t="shared" si="363"/>
        <v/>
      </c>
      <c r="I3861" s="432"/>
      <c r="S3861" s="146" t="str">
        <f t="shared" si="364"/>
        <v/>
      </c>
    </row>
    <row r="3862" spans="1:19" x14ac:dyDescent="0.45">
      <c r="A3862" s="144" t="str">
        <f t="shared" si="365"/>
        <v/>
      </c>
      <c r="B3862" s="143" t="str">
        <f t="shared" si="366"/>
        <v/>
      </c>
      <c r="C3862" s="143" t="str">
        <f>IF(A3862="","",IF(COUNTIF($B$2:B3861,B3862)&gt;0,"⚠ DUPLICATE","OK"))</f>
        <v/>
      </c>
      <c r="D3862" s="146" t="str">
        <f>IF($A3862="","",IF(ISNA(_xlfn.XLOOKUP(TRIM($A3862),MASTER_Workers!$B$2:$B$474,MASTER_Workers!$B$2:$B$474)),"Master Missing","OK"))</f>
        <v/>
      </c>
      <c r="E3862" s="146" t="str">
        <f>IF(A3862="","",IF(COUNTIF(Month_Engine!B:B,TRIM(J3862))&gt;0,"OK","Missing"))</f>
        <v/>
      </c>
      <c r="F3862" s="146" t="str">
        <f t="shared" si="367"/>
        <v/>
      </c>
      <c r="G3862" s="146" t="str">
        <f t="shared" si="368"/>
        <v/>
      </c>
      <c r="H3862" s="150" t="str">
        <f t="shared" si="363"/>
        <v/>
      </c>
      <c r="I3862" s="432"/>
      <c r="S3862" s="146" t="str">
        <f t="shared" si="364"/>
        <v/>
      </c>
    </row>
    <row r="3863" spans="1:19" x14ac:dyDescent="0.45">
      <c r="A3863" s="144" t="str">
        <f t="shared" si="365"/>
        <v/>
      </c>
      <c r="B3863" s="143" t="str">
        <f t="shared" si="366"/>
        <v/>
      </c>
      <c r="C3863" s="143" t="str">
        <f>IF(A3863="","",IF(COUNTIF($B$2:B3862,B3863)&gt;0,"⚠ DUPLICATE","OK"))</f>
        <v/>
      </c>
      <c r="D3863" s="146" t="str">
        <f>IF($A3863="","",IF(ISNA(_xlfn.XLOOKUP(TRIM($A3863),MASTER_Workers!$B$2:$B$474,MASTER_Workers!$B$2:$B$474)),"Master Missing","OK"))</f>
        <v/>
      </c>
      <c r="E3863" s="146" t="str">
        <f>IF(A3863="","",IF(COUNTIF(Month_Engine!B:B,TRIM(J3863))&gt;0,"OK","Missing"))</f>
        <v/>
      </c>
      <c r="F3863" s="146" t="str">
        <f t="shared" si="367"/>
        <v/>
      </c>
      <c r="G3863" s="146" t="str">
        <f t="shared" si="368"/>
        <v/>
      </c>
      <c r="H3863" s="150" t="str">
        <f t="shared" si="363"/>
        <v/>
      </c>
      <c r="I3863" s="432"/>
      <c r="S3863" s="146" t="str">
        <f t="shared" si="364"/>
        <v/>
      </c>
    </row>
    <row r="3864" spans="1:19" x14ac:dyDescent="0.45">
      <c r="A3864" s="144" t="str">
        <f t="shared" si="365"/>
        <v/>
      </c>
      <c r="B3864" s="143" t="str">
        <f t="shared" si="366"/>
        <v/>
      </c>
      <c r="C3864" s="143" t="str">
        <f>IF(A3864="","",IF(COUNTIF($B$2:B3863,B3864)&gt;0,"⚠ DUPLICATE","OK"))</f>
        <v/>
      </c>
      <c r="D3864" s="146" t="str">
        <f>IF($A3864="","",IF(ISNA(_xlfn.XLOOKUP(TRIM($A3864),MASTER_Workers!$B$2:$B$474,MASTER_Workers!$B$2:$B$474)),"Master Missing","OK"))</f>
        <v/>
      </c>
      <c r="E3864" s="146" t="str">
        <f>IF(A3864="","",IF(COUNTIF(Month_Engine!B:B,TRIM(J3864))&gt;0,"OK","Missing"))</f>
        <v/>
      </c>
      <c r="F3864" s="146" t="str">
        <f t="shared" si="367"/>
        <v/>
      </c>
      <c r="G3864" s="146" t="str">
        <f t="shared" si="368"/>
        <v/>
      </c>
      <c r="H3864" s="150" t="str">
        <f t="shared" si="363"/>
        <v/>
      </c>
      <c r="I3864" s="432"/>
      <c r="S3864" s="146" t="str">
        <f t="shared" si="364"/>
        <v/>
      </c>
    </row>
    <row r="3865" spans="1:19" x14ac:dyDescent="0.45">
      <c r="A3865" s="144" t="str">
        <f t="shared" si="365"/>
        <v/>
      </c>
      <c r="B3865" s="143" t="str">
        <f t="shared" si="366"/>
        <v/>
      </c>
      <c r="C3865" s="143" t="str">
        <f>IF(A3865="","",IF(COUNTIF($B$2:B3864,B3865)&gt;0,"⚠ DUPLICATE","OK"))</f>
        <v/>
      </c>
      <c r="D3865" s="146" t="str">
        <f>IF($A3865="","",IF(ISNA(_xlfn.XLOOKUP(TRIM($A3865),MASTER_Workers!$B$2:$B$474,MASTER_Workers!$B$2:$B$474)),"Master Missing","OK"))</f>
        <v/>
      </c>
      <c r="E3865" s="146" t="str">
        <f>IF(A3865="","",IF(COUNTIF(Month_Engine!B:B,TRIM(J3865))&gt;0,"OK","Missing"))</f>
        <v/>
      </c>
      <c r="F3865" s="146" t="str">
        <f t="shared" si="367"/>
        <v/>
      </c>
      <c r="G3865" s="146" t="str">
        <f t="shared" si="368"/>
        <v/>
      </c>
      <c r="H3865" s="150" t="str">
        <f t="shared" si="363"/>
        <v/>
      </c>
      <c r="I3865" s="432"/>
      <c r="S3865" s="146" t="str">
        <f t="shared" si="364"/>
        <v/>
      </c>
    </row>
    <row r="3866" spans="1:19" x14ac:dyDescent="0.45">
      <c r="A3866" s="144" t="str">
        <f t="shared" si="365"/>
        <v/>
      </c>
      <c r="B3866" s="143" t="str">
        <f t="shared" si="366"/>
        <v/>
      </c>
      <c r="C3866" s="143" t="str">
        <f>IF(A3866="","",IF(COUNTIF($B$2:B3865,B3866)&gt;0,"⚠ DUPLICATE","OK"))</f>
        <v/>
      </c>
      <c r="D3866" s="146" t="str">
        <f>IF($A3866="","",IF(ISNA(_xlfn.XLOOKUP(TRIM($A3866),MASTER_Workers!$B$2:$B$474,MASTER_Workers!$B$2:$B$474)),"Master Missing","OK"))</f>
        <v/>
      </c>
      <c r="E3866" s="146" t="str">
        <f>IF(A3866="","",IF(COUNTIF(Month_Engine!B:B,TRIM(J3866))&gt;0,"OK","Missing"))</f>
        <v/>
      </c>
      <c r="F3866" s="146" t="str">
        <f t="shared" si="367"/>
        <v/>
      </c>
      <c r="G3866" s="146" t="str">
        <f t="shared" si="368"/>
        <v/>
      </c>
      <c r="H3866" s="150" t="str">
        <f t="shared" si="363"/>
        <v/>
      </c>
      <c r="I3866" s="432"/>
      <c r="S3866" s="146" t="str">
        <f t="shared" si="364"/>
        <v/>
      </c>
    </row>
    <row r="3867" spans="1:19" x14ac:dyDescent="0.45">
      <c r="A3867" s="144" t="str">
        <f t="shared" si="365"/>
        <v/>
      </c>
      <c r="B3867" s="143" t="str">
        <f t="shared" si="366"/>
        <v/>
      </c>
      <c r="C3867" s="143" t="str">
        <f>IF(A3867="","",IF(COUNTIF($B$2:B3866,B3867)&gt;0,"⚠ DUPLICATE","OK"))</f>
        <v/>
      </c>
      <c r="D3867" s="146" t="str">
        <f>IF($A3867="","",IF(ISNA(_xlfn.XLOOKUP(TRIM($A3867),MASTER_Workers!$B$2:$B$474,MASTER_Workers!$B$2:$B$474)),"Master Missing","OK"))</f>
        <v/>
      </c>
      <c r="E3867" s="146" t="str">
        <f>IF(A3867="","",IF(COUNTIF(Month_Engine!B:B,TRIM(J3867))&gt;0,"OK","Missing"))</f>
        <v/>
      </c>
      <c r="F3867" s="146" t="str">
        <f t="shared" si="367"/>
        <v/>
      </c>
      <c r="G3867" s="146" t="str">
        <f t="shared" si="368"/>
        <v/>
      </c>
      <c r="H3867" s="150" t="str">
        <f t="shared" si="363"/>
        <v/>
      </c>
      <c r="I3867" s="432"/>
      <c r="S3867" s="146" t="str">
        <f t="shared" si="364"/>
        <v/>
      </c>
    </row>
    <row r="3868" spans="1:19" x14ac:dyDescent="0.45">
      <c r="A3868" s="144" t="str">
        <f t="shared" si="365"/>
        <v/>
      </c>
      <c r="B3868" s="143" t="str">
        <f t="shared" si="366"/>
        <v/>
      </c>
      <c r="C3868" s="143" t="str">
        <f>IF(A3868="","",IF(COUNTIF($B$2:B3867,B3868)&gt;0,"⚠ DUPLICATE","OK"))</f>
        <v/>
      </c>
      <c r="D3868" s="146" t="str">
        <f>IF($A3868="","",IF(ISNA(_xlfn.XLOOKUP(TRIM($A3868),MASTER_Workers!$B$2:$B$474,MASTER_Workers!$B$2:$B$474)),"Master Missing","OK"))</f>
        <v/>
      </c>
      <c r="E3868" s="146" t="str">
        <f>IF(A3868="","",IF(COUNTIF(Month_Engine!B:B,TRIM(J3868))&gt;0,"OK","Missing"))</f>
        <v/>
      </c>
      <c r="F3868" s="146" t="str">
        <f t="shared" si="367"/>
        <v/>
      </c>
      <c r="G3868" s="146" t="str">
        <f t="shared" si="368"/>
        <v/>
      </c>
      <c r="H3868" s="150" t="str">
        <f t="shared" si="363"/>
        <v/>
      </c>
      <c r="I3868" s="432"/>
      <c r="S3868" s="146" t="str">
        <f t="shared" si="364"/>
        <v/>
      </c>
    </row>
    <row r="3869" spans="1:19" x14ac:dyDescent="0.45">
      <c r="A3869" s="144" t="str">
        <f t="shared" si="365"/>
        <v/>
      </c>
      <c r="B3869" s="143" t="str">
        <f t="shared" si="366"/>
        <v/>
      </c>
      <c r="C3869" s="143" t="str">
        <f>IF(A3869="","",IF(COUNTIF($B$2:B3868,B3869)&gt;0,"⚠ DUPLICATE","OK"))</f>
        <v/>
      </c>
      <c r="D3869" s="146" t="str">
        <f>IF($A3869="","",IF(ISNA(_xlfn.XLOOKUP(TRIM($A3869),MASTER_Workers!$B$2:$B$474,MASTER_Workers!$B$2:$B$474)),"Master Missing","OK"))</f>
        <v/>
      </c>
      <c r="E3869" s="146" t="str">
        <f>IF(A3869="","",IF(COUNTIF(Month_Engine!B:B,TRIM(J3869))&gt;0,"OK","Missing"))</f>
        <v/>
      </c>
      <c r="F3869" s="146" t="str">
        <f t="shared" si="367"/>
        <v/>
      </c>
      <c r="G3869" s="146" t="str">
        <f t="shared" si="368"/>
        <v/>
      </c>
      <c r="H3869" s="150" t="str">
        <f t="shared" si="363"/>
        <v/>
      </c>
      <c r="I3869" s="432"/>
      <c r="S3869" s="146" t="str">
        <f t="shared" si="364"/>
        <v/>
      </c>
    </row>
    <row r="3870" spans="1:19" x14ac:dyDescent="0.45">
      <c r="A3870" s="144" t="str">
        <f t="shared" si="365"/>
        <v/>
      </c>
      <c r="B3870" s="143" t="str">
        <f t="shared" si="366"/>
        <v/>
      </c>
      <c r="C3870" s="143" t="str">
        <f>IF(A3870="","",IF(COUNTIF($B$2:B3869,B3870)&gt;0,"⚠ DUPLICATE","OK"))</f>
        <v/>
      </c>
      <c r="D3870" s="146" t="str">
        <f>IF($A3870="","",IF(ISNA(_xlfn.XLOOKUP(TRIM($A3870),MASTER_Workers!$B$2:$B$474,MASTER_Workers!$B$2:$B$474)),"Master Missing","OK"))</f>
        <v/>
      </c>
      <c r="E3870" s="146" t="str">
        <f>IF(A3870="","",IF(COUNTIF(Month_Engine!B:B,TRIM(J3870))&gt;0,"OK","Missing"))</f>
        <v/>
      </c>
      <c r="F3870" s="146" t="str">
        <f t="shared" si="367"/>
        <v/>
      </c>
      <c r="G3870" s="146" t="str">
        <f t="shared" si="368"/>
        <v/>
      </c>
      <c r="H3870" s="150" t="str">
        <f t="shared" si="363"/>
        <v/>
      </c>
      <c r="I3870" s="432"/>
      <c r="S3870" s="146" t="str">
        <f t="shared" si="364"/>
        <v/>
      </c>
    </row>
    <row r="3871" spans="1:19" x14ac:dyDescent="0.45">
      <c r="A3871" s="144" t="str">
        <f t="shared" si="365"/>
        <v/>
      </c>
      <c r="B3871" s="143" t="str">
        <f t="shared" si="366"/>
        <v/>
      </c>
      <c r="C3871" s="143" t="str">
        <f>IF(A3871="","",IF(COUNTIF($B$2:B3870,B3871)&gt;0,"⚠ DUPLICATE","OK"))</f>
        <v/>
      </c>
      <c r="D3871" s="146" t="str">
        <f>IF($A3871="","",IF(ISNA(_xlfn.XLOOKUP(TRIM($A3871),MASTER_Workers!$B$2:$B$474,MASTER_Workers!$B$2:$B$474)),"Master Missing","OK"))</f>
        <v/>
      </c>
      <c r="E3871" s="146" t="str">
        <f>IF(A3871="","",IF(COUNTIF(Month_Engine!B:B,TRIM(J3871))&gt;0,"OK","Missing"))</f>
        <v/>
      </c>
      <c r="F3871" s="146" t="str">
        <f t="shared" si="367"/>
        <v/>
      </c>
      <c r="G3871" s="146" t="str">
        <f t="shared" si="368"/>
        <v/>
      </c>
      <c r="H3871" s="150" t="str">
        <f t="shared" si="363"/>
        <v/>
      </c>
      <c r="I3871" s="432"/>
      <c r="S3871" s="146" t="str">
        <f t="shared" si="364"/>
        <v/>
      </c>
    </row>
    <row r="3872" spans="1:19" x14ac:dyDescent="0.45">
      <c r="A3872" s="144" t="str">
        <f t="shared" si="365"/>
        <v/>
      </c>
      <c r="B3872" s="143" t="str">
        <f t="shared" si="366"/>
        <v/>
      </c>
      <c r="C3872" s="143" t="str">
        <f>IF(A3872="","",IF(COUNTIF($B$2:B3871,B3872)&gt;0,"⚠ DUPLICATE","OK"))</f>
        <v/>
      </c>
      <c r="D3872" s="146" t="str">
        <f>IF($A3872="","",IF(ISNA(_xlfn.XLOOKUP(TRIM($A3872),MASTER_Workers!$B$2:$B$474,MASTER_Workers!$B$2:$B$474)),"Master Missing","OK"))</f>
        <v/>
      </c>
      <c r="E3872" s="146" t="str">
        <f>IF(A3872="","",IF(COUNTIF(Month_Engine!B:B,TRIM(J3872))&gt;0,"OK","Missing"))</f>
        <v/>
      </c>
      <c r="F3872" s="146" t="str">
        <f t="shared" si="367"/>
        <v/>
      </c>
      <c r="G3872" s="146" t="str">
        <f t="shared" si="368"/>
        <v/>
      </c>
      <c r="H3872" s="150" t="str">
        <f t="shared" si="363"/>
        <v/>
      </c>
      <c r="I3872" s="432"/>
      <c r="S3872" s="146" t="str">
        <f t="shared" si="364"/>
        <v/>
      </c>
    </row>
    <row r="3873" spans="1:19" x14ac:dyDescent="0.45">
      <c r="A3873" s="144" t="str">
        <f t="shared" si="365"/>
        <v/>
      </c>
      <c r="B3873" s="143" t="str">
        <f t="shared" si="366"/>
        <v/>
      </c>
      <c r="C3873" s="143" t="str">
        <f>IF(A3873="","",IF(COUNTIF($B$2:B3872,B3873)&gt;0,"⚠ DUPLICATE","OK"))</f>
        <v/>
      </c>
      <c r="D3873" s="146" t="str">
        <f>IF($A3873="","",IF(ISNA(_xlfn.XLOOKUP(TRIM($A3873),MASTER_Workers!$B$2:$B$474,MASTER_Workers!$B$2:$B$474)),"Master Missing","OK"))</f>
        <v/>
      </c>
      <c r="E3873" s="146" t="str">
        <f>IF(A3873="","",IF(COUNTIF(Month_Engine!B:B,TRIM(J3873))&gt;0,"OK","Missing"))</f>
        <v/>
      </c>
      <c r="F3873" s="146" t="str">
        <f t="shared" si="367"/>
        <v/>
      </c>
      <c r="G3873" s="146" t="str">
        <f t="shared" si="368"/>
        <v/>
      </c>
      <c r="H3873" s="150" t="str">
        <f t="shared" si="363"/>
        <v/>
      </c>
      <c r="I3873" s="432"/>
      <c r="S3873" s="146" t="str">
        <f t="shared" si="364"/>
        <v/>
      </c>
    </row>
    <row r="3874" spans="1:19" x14ac:dyDescent="0.45">
      <c r="A3874" s="144" t="str">
        <f t="shared" si="365"/>
        <v/>
      </c>
      <c r="B3874" s="143" t="str">
        <f t="shared" si="366"/>
        <v/>
      </c>
      <c r="C3874" s="143" t="str">
        <f>IF(A3874="","",IF(COUNTIF($B$2:B3873,B3874)&gt;0,"⚠ DUPLICATE","OK"))</f>
        <v/>
      </c>
      <c r="D3874" s="146" t="str">
        <f>IF($A3874="","",IF(ISNA(_xlfn.XLOOKUP(TRIM($A3874),MASTER_Workers!$B$2:$B$474,MASTER_Workers!$B$2:$B$474)),"Master Missing","OK"))</f>
        <v/>
      </c>
      <c r="E3874" s="146" t="str">
        <f>IF(A3874="","",IF(COUNTIF(Month_Engine!B:B,TRIM(J3874))&gt;0,"OK","Missing"))</f>
        <v/>
      </c>
      <c r="F3874" s="146" t="str">
        <f t="shared" si="367"/>
        <v/>
      </c>
      <c r="G3874" s="146" t="str">
        <f t="shared" si="368"/>
        <v/>
      </c>
      <c r="H3874" s="150" t="str">
        <f t="shared" si="363"/>
        <v/>
      </c>
      <c r="I3874" s="432"/>
      <c r="S3874" s="146" t="str">
        <f t="shared" si="364"/>
        <v/>
      </c>
    </row>
    <row r="3875" spans="1:19" x14ac:dyDescent="0.45">
      <c r="A3875" s="144" t="str">
        <f t="shared" si="365"/>
        <v/>
      </c>
      <c r="B3875" s="143" t="str">
        <f t="shared" si="366"/>
        <v/>
      </c>
      <c r="C3875" s="143" t="str">
        <f>IF(A3875="","",IF(COUNTIF($B$2:B3874,B3875)&gt;0,"⚠ DUPLICATE","OK"))</f>
        <v/>
      </c>
      <c r="D3875" s="146" t="str">
        <f>IF($A3875="","",IF(ISNA(_xlfn.XLOOKUP(TRIM($A3875),MASTER_Workers!$B$2:$B$474,MASTER_Workers!$B$2:$B$474)),"Master Missing","OK"))</f>
        <v/>
      </c>
      <c r="E3875" s="146" t="str">
        <f>IF(A3875="","",IF(COUNTIF(Month_Engine!B:B,TRIM(J3875))&gt;0,"OK","Missing"))</f>
        <v/>
      </c>
      <c r="F3875" s="146" t="str">
        <f t="shared" si="367"/>
        <v/>
      </c>
      <c r="G3875" s="146" t="str">
        <f t="shared" si="368"/>
        <v/>
      </c>
      <c r="H3875" s="150" t="str">
        <f t="shared" si="363"/>
        <v/>
      </c>
      <c r="I3875" s="432"/>
      <c r="S3875" s="146" t="str">
        <f t="shared" si="364"/>
        <v/>
      </c>
    </row>
    <row r="3876" spans="1:19" x14ac:dyDescent="0.45">
      <c r="A3876" s="144" t="str">
        <f t="shared" si="365"/>
        <v/>
      </c>
      <c r="B3876" s="143" t="str">
        <f t="shared" si="366"/>
        <v/>
      </c>
      <c r="C3876" s="143" t="str">
        <f>IF(A3876="","",IF(COUNTIF($B$2:B3875,B3876)&gt;0,"⚠ DUPLICATE","OK"))</f>
        <v/>
      </c>
      <c r="D3876" s="146" t="str">
        <f>IF($A3876="","",IF(ISNA(_xlfn.XLOOKUP(TRIM($A3876),MASTER_Workers!$B$2:$B$474,MASTER_Workers!$B$2:$B$474)),"Master Missing","OK"))</f>
        <v/>
      </c>
      <c r="E3876" s="146" t="str">
        <f>IF(A3876="","",IF(COUNTIF(Month_Engine!B:B,TRIM(J3876))&gt;0,"OK","Missing"))</f>
        <v/>
      </c>
      <c r="F3876" s="146" t="str">
        <f t="shared" si="367"/>
        <v/>
      </c>
      <c r="G3876" s="146" t="str">
        <f t="shared" si="368"/>
        <v/>
      </c>
      <c r="H3876" s="150" t="str">
        <f t="shared" si="363"/>
        <v/>
      </c>
      <c r="I3876" s="432"/>
      <c r="S3876" s="146" t="str">
        <f t="shared" si="364"/>
        <v/>
      </c>
    </row>
    <row r="3877" spans="1:19" x14ac:dyDescent="0.45">
      <c r="A3877" s="144" t="str">
        <f t="shared" si="365"/>
        <v/>
      </c>
      <c r="B3877" s="143" t="str">
        <f t="shared" si="366"/>
        <v/>
      </c>
      <c r="C3877" s="143" t="str">
        <f>IF(A3877="","",IF(COUNTIF($B$2:B3876,B3877)&gt;0,"⚠ DUPLICATE","OK"))</f>
        <v/>
      </c>
      <c r="D3877" s="146" t="str">
        <f>IF($A3877="","",IF(ISNA(_xlfn.XLOOKUP(TRIM($A3877),MASTER_Workers!$B$2:$B$474,MASTER_Workers!$B$2:$B$474)),"Master Missing","OK"))</f>
        <v/>
      </c>
      <c r="E3877" s="146" t="str">
        <f>IF(A3877="","",IF(COUNTIF(Month_Engine!B:B,TRIM(J3877))&gt;0,"OK","Missing"))</f>
        <v/>
      </c>
      <c r="F3877" s="146" t="str">
        <f t="shared" si="367"/>
        <v/>
      </c>
      <c r="G3877" s="146" t="str">
        <f t="shared" si="368"/>
        <v/>
      </c>
      <c r="H3877" s="150" t="str">
        <f t="shared" si="363"/>
        <v/>
      </c>
      <c r="I3877" s="432"/>
      <c r="S3877" s="146" t="str">
        <f t="shared" si="364"/>
        <v/>
      </c>
    </row>
    <row r="3878" spans="1:19" x14ac:dyDescent="0.45">
      <c r="A3878" s="144" t="str">
        <f t="shared" si="365"/>
        <v/>
      </c>
      <c r="B3878" s="143" t="str">
        <f t="shared" si="366"/>
        <v/>
      </c>
      <c r="C3878" s="143" t="str">
        <f>IF(A3878="","",IF(COUNTIF($B$2:B3877,B3878)&gt;0,"⚠ DUPLICATE","OK"))</f>
        <v/>
      </c>
      <c r="D3878" s="146" t="str">
        <f>IF($A3878="","",IF(ISNA(_xlfn.XLOOKUP(TRIM($A3878),MASTER_Workers!$B$2:$B$474,MASTER_Workers!$B$2:$B$474)),"Master Missing","OK"))</f>
        <v/>
      </c>
      <c r="E3878" s="146" t="str">
        <f>IF(A3878="","",IF(COUNTIF(Month_Engine!B:B,TRIM(J3878))&gt;0,"OK","Missing"))</f>
        <v/>
      </c>
      <c r="F3878" s="146" t="str">
        <f t="shared" si="367"/>
        <v/>
      </c>
      <c r="G3878" s="146" t="str">
        <f t="shared" si="368"/>
        <v/>
      </c>
      <c r="H3878" s="150" t="str">
        <f t="shared" si="363"/>
        <v/>
      </c>
      <c r="I3878" s="432"/>
      <c r="S3878" s="146" t="str">
        <f t="shared" si="364"/>
        <v/>
      </c>
    </row>
    <row r="3879" spans="1:19" x14ac:dyDescent="0.45">
      <c r="A3879" s="144" t="str">
        <f t="shared" si="365"/>
        <v/>
      </c>
      <c r="B3879" s="143" t="str">
        <f t="shared" si="366"/>
        <v/>
      </c>
      <c r="C3879" s="143" t="str">
        <f>IF(A3879="","",IF(COUNTIF($B$2:B3878,B3879)&gt;0,"⚠ DUPLICATE","OK"))</f>
        <v/>
      </c>
      <c r="D3879" s="146" t="str">
        <f>IF($A3879="","",IF(ISNA(_xlfn.XLOOKUP(TRIM($A3879),MASTER_Workers!$B$2:$B$474,MASTER_Workers!$B$2:$B$474)),"Master Missing","OK"))</f>
        <v/>
      </c>
      <c r="E3879" s="146" t="str">
        <f>IF(A3879="","",IF(COUNTIF(Month_Engine!B:B,TRIM(J3879))&gt;0,"OK","Missing"))</f>
        <v/>
      </c>
      <c r="F3879" s="146" t="str">
        <f t="shared" si="367"/>
        <v/>
      </c>
      <c r="G3879" s="146" t="str">
        <f t="shared" si="368"/>
        <v/>
      </c>
      <c r="H3879" s="150" t="str">
        <f t="shared" si="363"/>
        <v/>
      </c>
      <c r="I3879" s="432"/>
      <c r="S3879" s="146" t="str">
        <f t="shared" si="364"/>
        <v/>
      </c>
    </row>
    <row r="3880" spans="1:19" x14ac:dyDescent="0.45">
      <c r="A3880" s="144" t="str">
        <f t="shared" si="365"/>
        <v/>
      </c>
      <c r="B3880" s="143" t="str">
        <f t="shared" si="366"/>
        <v/>
      </c>
      <c r="C3880" s="143" t="str">
        <f>IF(A3880="","",IF(COUNTIF($B$2:B3879,B3880)&gt;0,"⚠ DUPLICATE","OK"))</f>
        <v/>
      </c>
      <c r="D3880" s="146" t="str">
        <f>IF($A3880="","",IF(ISNA(_xlfn.XLOOKUP(TRIM($A3880),MASTER_Workers!$B$2:$B$474,MASTER_Workers!$B$2:$B$474)),"Master Missing","OK"))</f>
        <v/>
      </c>
      <c r="E3880" s="146" t="str">
        <f>IF(A3880="","",IF(COUNTIF(Month_Engine!B:B,TRIM(J3880))&gt;0,"OK","Missing"))</f>
        <v/>
      </c>
      <c r="F3880" s="146" t="str">
        <f t="shared" si="367"/>
        <v/>
      </c>
      <c r="G3880" s="146" t="str">
        <f t="shared" si="368"/>
        <v/>
      </c>
      <c r="H3880" s="150" t="str">
        <f t="shared" si="363"/>
        <v/>
      </c>
      <c r="I3880" s="432"/>
      <c r="S3880" s="146" t="str">
        <f t="shared" si="364"/>
        <v/>
      </c>
    </row>
    <row r="3881" spans="1:19" x14ac:dyDescent="0.45">
      <c r="A3881" s="144" t="str">
        <f t="shared" si="365"/>
        <v/>
      </c>
      <c r="B3881" s="143" t="str">
        <f t="shared" si="366"/>
        <v/>
      </c>
      <c r="C3881" s="143" t="str">
        <f>IF(A3881="","",IF(COUNTIF($B$2:B3880,B3881)&gt;0,"⚠ DUPLICATE","OK"))</f>
        <v/>
      </c>
      <c r="D3881" s="146" t="str">
        <f>IF($A3881="","",IF(ISNA(_xlfn.XLOOKUP(TRIM($A3881),MASTER_Workers!$B$2:$B$474,MASTER_Workers!$B$2:$B$474)),"Master Missing","OK"))</f>
        <v/>
      </c>
      <c r="E3881" s="146" t="str">
        <f>IF(A3881="","",IF(COUNTIF(Month_Engine!B:B,TRIM(J3881))&gt;0,"OK","Missing"))</f>
        <v/>
      </c>
      <c r="F3881" s="146" t="str">
        <f t="shared" si="367"/>
        <v/>
      </c>
      <c r="G3881" s="146" t="str">
        <f t="shared" si="368"/>
        <v/>
      </c>
      <c r="H3881" s="150" t="str">
        <f t="shared" si="363"/>
        <v/>
      </c>
      <c r="I3881" s="432"/>
      <c r="S3881" s="146" t="str">
        <f t="shared" si="364"/>
        <v/>
      </c>
    </row>
    <row r="3882" spans="1:19" x14ac:dyDescent="0.45">
      <c r="A3882" s="144" t="str">
        <f t="shared" si="365"/>
        <v/>
      </c>
      <c r="B3882" s="143" t="str">
        <f t="shared" si="366"/>
        <v/>
      </c>
      <c r="C3882" s="143" t="str">
        <f>IF(A3882="","",IF(COUNTIF($B$2:B3881,B3882)&gt;0,"⚠ DUPLICATE","OK"))</f>
        <v/>
      </c>
      <c r="D3882" s="146" t="str">
        <f>IF($A3882="","",IF(ISNA(_xlfn.XLOOKUP(TRIM($A3882),MASTER_Workers!$B$2:$B$474,MASTER_Workers!$B$2:$B$474)),"Master Missing","OK"))</f>
        <v/>
      </c>
      <c r="E3882" s="146" t="str">
        <f>IF(A3882="","",IF(COUNTIF(Month_Engine!B:B,TRIM(J3882))&gt;0,"OK","Missing"))</f>
        <v/>
      </c>
      <c r="F3882" s="146" t="str">
        <f t="shared" si="367"/>
        <v/>
      </c>
      <c r="G3882" s="146" t="str">
        <f t="shared" si="368"/>
        <v/>
      </c>
      <c r="H3882" s="150" t="str">
        <f t="shared" si="363"/>
        <v/>
      </c>
      <c r="I3882" s="432"/>
      <c r="S3882" s="146" t="str">
        <f t="shared" si="364"/>
        <v/>
      </c>
    </row>
    <row r="3883" spans="1:19" x14ac:dyDescent="0.45">
      <c r="A3883" s="144" t="str">
        <f t="shared" si="365"/>
        <v/>
      </c>
      <c r="B3883" s="143" t="str">
        <f t="shared" si="366"/>
        <v/>
      </c>
      <c r="C3883" s="143" t="str">
        <f>IF(A3883="","",IF(COUNTIF($B$2:B3882,B3883)&gt;0,"⚠ DUPLICATE","OK"))</f>
        <v/>
      </c>
      <c r="D3883" s="146" t="str">
        <f>IF($A3883="","",IF(ISNA(_xlfn.XLOOKUP(TRIM($A3883),MASTER_Workers!$B$2:$B$474,MASTER_Workers!$B$2:$B$474)),"Master Missing","OK"))</f>
        <v/>
      </c>
      <c r="E3883" s="146" t="str">
        <f>IF(A3883="","",IF(COUNTIF(Month_Engine!B:B,TRIM(J3883))&gt;0,"OK","Missing"))</f>
        <v/>
      </c>
      <c r="F3883" s="146" t="str">
        <f t="shared" si="367"/>
        <v/>
      </c>
      <c r="G3883" s="146" t="str">
        <f t="shared" si="368"/>
        <v/>
      </c>
      <c r="H3883" s="150" t="str">
        <f t="shared" si="363"/>
        <v/>
      </c>
      <c r="I3883" s="432"/>
      <c r="S3883" s="146" t="str">
        <f t="shared" si="364"/>
        <v/>
      </c>
    </row>
    <row r="3884" spans="1:19" x14ac:dyDescent="0.45">
      <c r="A3884" s="144" t="str">
        <f t="shared" si="365"/>
        <v/>
      </c>
      <c r="B3884" s="143" t="str">
        <f t="shared" si="366"/>
        <v/>
      </c>
      <c r="C3884" s="143" t="str">
        <f>IF(A3884="","",IF(COUNTIF($B$2:B3883,B3884)&gt;0,"⚠ DUPLICATE","OK"))</f>
        <v/>
      </c>
      <c r="D3884" s="146" t="str">
        <f>IF($A3884="","",IF(ISNA(_xlfn.XLOOKUP(TRIM($A3884),MASTER_Workers!$B$2:$B$474,MASTER_Workers!$B$2:$B$474)),"Master Missing","OK"))</f>
        <v/>
      </c>
      <c r="E3884" s="146" t="str">
        <f>IF(A3884="","",IF(COUNTIF(Month_Engine!B:B,TRIM(J3884))&gt;0,"OK","Missing"))</f>
        <v/>
      </c>
      <c r="F3884" s="146" t="str">
        <f t="shared" si="367"/>
        <v/>
      </c>
      <c r="G3884" s="146" t="str">
        <f t="shared" si="368"/>
        <v/>
      </c>
      <c r="H3884" s="150" t="str">
        <f t="shared" si="363"/>
        <v/>
      </c>
      <c r="I3884" s="432"/>
      <c r="S3884" s="146" t="str">
        <f t="shared" si="364"/>
        <v/>
      </c>
    </row>
    <row r="3885" spans="1:19" x14ac:dyDescent="0.45">
      <c r="A3885" s="144" t="str">
        <f t="shared" si="365"/>
        <v/>
      </c>
      <c r="B3885" s="143" t="str">
        <f t="shared" si="366"/>
        <v/>
      </c>
      <c r="C3885" s="143" t="str">
        <f>IF(A3885="","",IF(COUNTIF($B$2:B3884,B3885)&gt;0,"⚠ DUPLICATE","OK"))</f>
        <v/>
      </c>
      <c r="D3885" s="146" t="str">
        <f>IF($A3885="","",IF(ISNA(_xlfn.XLOOKUP(TRIM($A3885),MASTER_Workers!$B$2:$B$474,MASTER_Workers!$B$2:$B$474)),"Master Missing","OK"))</f>
        <v/>
      </c>
      <c r="E3885" s="146" t="str">
        <f>IF(A3885="","",IF(COUNTIF(Month_Engine!B:B,TRIM(J3885))&gt;0,"OK","Missing"))</f>
        <v/>
      </c>
      <c r="F3885" s="146" t="str">
        <f t="shared" si="367"/>
        <v/>
      </c>
      <c r="G3885" s="146" t="str">
        <f t="shared" si="368"/>
        <v/>
      </c>
      <c r="H3885" s="150" t="str">
        <f t="shared" si="363"/>
        <v/>
      </c>
      <c r="I3885" s="432"/>
      <c r="S3885" s="146" t="str">
        <f t="shared" si="364"/>
        <v/>
      </c>
    </row>
    <row r="3886" spans="1:19" x14ac:dyDescent="0.45">
      <c r="A3886" s="144" t="str">
        <f t="shared" si="365"/>
        <v/>
      </c>
      <c r="B3886" s="143" t="str">
        <f t="shared" si="366"/>
        <v/>
      </c>
      <c r="C3886" s="143" t="str">
        <f>IF(A3886="","",IF(COUNTIF($B$2:B3885,B3886)&gt;0,"⚠ DUPLICATE","OK"))</f>
        <v/>
      </c>
      <c r="D3886" s="146" t="str">
        <f>IF($A3886="","",IF(ISNA(_xlfn.XLOOKUP(TRIM($A3886),MASTER_Workers!$B$2:$B$474,MASTER_Workers!$B$2:$B$474)),"Master Missing","OK"))</f>
        <v/>
      </c>
      <c r="E3886" s="146" t="str">
        <f>IF(A3886="","",IF(COUNTIF(Month_Engine!B:B,TRIM(J3886))&gt;0,"OK","Missing"))</f>
        <v/>
      </c>
      <c r="F3886" s="146" t="str">
        <f t="shared" si="367"/>
        <v/>
      </c>
      <c r="G3886" s="146" t="str">
        <f t="shared" si="368"/>
        <v/>
      </c>
      <c r="H3886" s="150" t="str">
        <f t="shared" si="363"/>
        <v/>
      </c>
      <c r="I3886" s="432"/>
      <c r="S3886" s="146" t="str">
        <f t="shared" si="364"/>
        <v/>
      </c>
    </row>
    <row r="3887" spans="1:19" x14ac:dyDescent="0.45">
      <c r="A3887" s="144" t="str">
        <f t="shared" si="365"/>
        <v/>
      </c>
      <c r="B3887" s="143" t="str">
        <f t="shared" si="366"/>
        <v/>
      </c>
      <c r="C3887" s="143" t="str">
        <f>IF(A3887="","",IF(COUNTIF($B$2:B3886,B3887)&gt;0,"⚠ DUPLICATE","OK"))</f>
        <v/>
      </c>
      <c r="D3887" s="146" t="str">
        <f>IF($A3887="","",IF(ISNA(_xlfn.XLOOKUP(TRIM($A3887),MASTER_Workers!$B$2:$B$474,MASTER_Workers!$B$2:$B$474)),"Master Missing","OK"))</f>
        <v/>
      </c>
      <c r="E3887" s="146" t="str">
        <f>IF(A3887="","",IF(COUNTIF(Month_Engine!B:B,TRIM(J3887))&gt;0,"OK","Missing"))</f>
        <v/>
      </c>
      <c r="F3887" s="146" t="str">
        <f t="shared" si="367"/>
        <v/>
      </c>
      <c r="G3887" s="146" t="str">
        <f t="shared" si="368"/>
        <v/>
      </c>
      <c r="H3887" s="150" t="str">
        <f t="shared" si="363"/>
        <v/>
      </c>
      <c r="I3887" s="432"/>
      <c r="S3887" s="146" t="str">
        <f t="shared" si="364"/>
        <v/>
      </c>
    </row>
    <row r="3888" spans="1:19" x14ac:dyDescent="0.45">
      <c r="A3888" s="144" t="str">
        <f t="shared" si="365"/>
        <v/>
      </c>
      <c r="B3888" s="143" t="str">
        <f t="shared" si="366"/>
        <v/>
      </c>
      <c r="C3888" s="143" t="str">
        <f>IF(A3888="","",IF(COUNTIF($B$2:B3887,B3888)&gt;0,"⚠ DUPLICATE","OK"))</f>
        <v/>
      </c>
      <c r="D3888" s="146" t="str">
        <f>IF($A3888="","",IF(ISNA(_xlfn.XLOOKUP(TRIM($A3888),MASTER_Workers!$B$2:$B$474,MASTER_Workers!$B$2:$B$474)),"Master Missing","OK"))</f>
        <v/>
      </c>
      <c r="E3888" s="146" t="str">
        <f>IF(A3888="","",IF(COUNTIF(Month_Engine!B:B,TRIM(J3888))&gt;0,"OK","Missing"))</f>
        <v/>
      </c>
      <c r="F3888" s="146" t="str">
        <f t="shared" si="367"/>
        <v/>
      </c>
      <c r="G3888" s="146" t="str">
        <f t="shared" si="368"/>
        <v/>
      </c>
      <c r="H3888" s="150" t="str">
        <f t="shared" si="363"/>
        <v/>
      </c>
      <c r="I3888" s="432"/>
      <c r="S3888" s="146" t="str">
        <f t="shared" si="364"/>
        <v/>
      </c>
    </row>
    <row r="3889" spans="1:19" x14ac:dyDescent="0.45">
      <c r="A3889" s="144" t="str">
        <f t="shared" si="365"/>
        <v/>
      </c>
      <c r="B3889" s="143" t="str">
        <f t="shared" si="366"/>
        <v/>
      </c>
      <c r="C3889" s="143" t="str">
        <f>IF(A3889="","",IF(COUNTIF($B$2:B3888,B3889)&gt;0,"⚠ DUPLICATE","OK"))</f>
        <v/>
      </c>
      <c r="D3889" s="146" t="str">
        <f>IF($A3889="","",IF(ISNA(_xlfn.XLOOKUP(TRIM($A3889),MASTER_Workers!$B$2:$B$474,MASTER_Workers!$B$2:$B$474)),"Master Missing","OK"))</f>
        <v/>
      </c>
      <c r="E3889" s="146" t="str">
        <f>IF(A3889="","",IF(COUNTIF(Month_Engine!B:B,TRIM(J3889))&gt;0,"OK","Missing"))</f>
        <v/>
      </c>
      <c r="F3889" s="146" t="str">
        <f t="shared" si="367"/>
        <v/>
      </c>
      <c r="G3889" s="146" t="str">
        <f t="shared" si="368"/>
        <v/>
      </c>
      <c r="H3889" s="150" t="str">
        <f t="shared" si="363"/>
        <v/>
      </c>
      <c r="I3889" s="432"/>
      <c r="S3889" s="146" t="str">
        <f t="shared" si="364"/>
        <v/>
      </c>
    </row>
    <row r="3890" spans="1:19" x14ac:dyDescent="0.45">
      <c r="A3890" s="144" t="str">
        <f t="shared" si="365"/>
        <v/>
      </c>
      <c r="B3890" s="143" t="str">
        <f t="shared" si="366"/>
        <v/>
      </c>
      <c r="C3890" s="143" t="str">
        <f>IF(A3890="","",IF(COUNTIF($B$2:B3889,B3890)&gt;0,"⚠ DUPLICATE","OK"))</f>
        <v/>
      </c>
      <c r="D3890" s="146" t="str">
        <f>IF($A3890="","",IF(ISNA(_xlfn.XLOOKUP(TRIM($A3890),MASTER_Workers!$B$2:$B$474,MASTER_Workers!$B$2:$B$474)),"Master Missing","OK"))</f>
        <v/>
      </c>
      <c r="E3890" s="146" t="str">
        <f>IF(A3890="","",IF(COUNTIF(Month_Engine!B:B,TRIM(J3890))&gt;0,"OK","Missing"))</f>
        <v/>
      </c>
      <c r="F3890" s="146" t="str">
        <f t="shared" si="367"/>
        <v/>
      </c>
      <c r="G3890" s="146" t="str">
        <f t="shared" si="368"/>
        <v/>
      </c>
      <c r="H3890" s="150" t="str">
        <f t="shared" si="363"/>
        <v/>
      </c>
      <c r="I3890" s="432"/>
      <c r="S3890" s="146" t="str">
        <f t="shared" si="364"/>
        <v/>
      </c>
    </row>
    <row r="3891" spans="1:19" x14ac:dyDescent="0.45">
      <c r="A3891" s="144" t="str">
        <f t="shared" si="365"/>
        <v/>
      </c>
      <c r="B3891" s="143" t="str">
        <f t="shared" si="366"/>
        <v/>
      </c>
      <c r="C3891" s="143" t="str">
        <f>IF(A3891="","",IF(COUNTIF($B$2:B3890,B3891)&gt;0,"⚠ DUPLICATE","OK"))</f>
        <v/>
      </c>
      <c r="D3891" s="146" t="str">
        <f>IF($A3891="","",IF(ISNA(_xlfn.XLOOKUP(TRIM($A3891),MASTER_Workers!$B$2:$B$474,MASTER_Workers!$B$2:$B$474)),"Master Missing","OK"))</f>
        <v/>
      </c>
      <c r="E3891" s="146" t="str">
        <f>IF(A3891="","",IF(COUNTIF(Month_Engine!B:B,TRIM(J3891))&gt;0,"OK","Missing"))</f>
        <v/>
      </c>
      <c r="F3891" s="146" t="str">
        <f t="shared" si="367"/>
        <v/>
      </c>
      <c r="G3891" s="146" t="str">
        <f t="shared" si="368"/>
        <v/>
      </c>
      <c r="H3891" s="150" t="str">
        <f t="shared" si="363"/>
        <v/>
      </c>
      <c r="I3891" s="432"/>
      <c r="S3891" s="146" t="str">
        <f t="shared" si="364"/>
        <v/>
      </c>
    </row>
    <row r="3892" spans="1:19" x14ac:dyDescent="0.45">
      <c r="A3892" s="144" t="str">
        <f t="shared" si="365"/>
        <v/>
      </c>
      <c r="B3892" s="143" t="str">
        <f t="shared" si="366"/>
        <v/>
      </c>
      <c r="C3892" s="143" t="str">
        <f>IF(A3892="","",IF(COUNTIF($B$2:B3891,B3892)&gt;0,"⚠ DUPLICATE","OK"))</f>
        <v/>
      </c>
      <c r="D3892" s="146" t="str">
        <f>IF($A3892="","",IF(ISNA(_xlfn.XLOOKUP(TRIM($A3892),MASTER_Workers!$B$2:$B$474,MASTER_Workers!$B$2:$B$474)),"Master Missing","OK"))</f>
        <v/>
      </c>
      <c r="E3892" s="146" t="str">
        <f>IF(A3892="","",IF(COUNTIF(Month_Engine!B:B,TRIM(J3892))&gt;0,"OK","Missing"))</f>
        <v/>
      </c>
      <c r="F3892" s="146" t="str">
        <f t="shared" si="367"/>
        <v/>
      </c>
      <c r="G3892" s="146" t="str">
        <f t="shared" si="368"/>
        <v/>
      </c>
      <c r="H3892" s="150" t="str">
        <f t="shared" si="363"/>
        <v/>
      </c>
      <c r="I3892" s="432"/>
      <c r="S3892" s="146" t="str">
        <f t="shared" si="364"/>
        <v/>
      </c>
    </row>
    <row r="3893" spans="1:19" x14ac:dyDescent="0.45">
      <c r="A3893" s="144" t="str">
        <f t="shared" si="365"/>
        <v/>
      </c>
      <c r="B3893" s="143" t="str">
        <f t="shared" si="366"/>
        <v/>
      </c>
      <c r="C3893" s="143" t="str">
        <f>IF(A3893="","",IF(COUNTIF($B$2:B3892,B3893)&gt;0,"⚠ DUPLICATE","OK"))</f>
        <v/>
      </c>
      <c r="D3893" s="146" t="str">
        <f>IF($A3893="","",IF(ISNA(_xlfn.XLOOKUP(TRIM($A3893),MASTER_Workers!$B$2:$B$474,MASTER_Workers!$B$2:$B$474)),"Master Missing","OK"))</f>
        <v/>
      </c>
      <c r="E3893" s="146" t="str">
        <f>IF(A3893="","",IF(COUNTIF(Month_Engine!B:B,TRIM(J3893))&gt;0,"OK","Missing"))</f>
        <v/>
      </c>
      <c r="F3893" s="146" t="str">
        <f t="shared" si="367"/>
        <v/>
      </c>
      <c r="G3893" s="146" t="str">
        <f t="shared" si="368"/>
        <v/>
      </c>
      <c r="H3893" s="150" t="str">
        <f t="shared" si="363"/>
        <v/>
      </c>
      <c r="I3893" s="432"/>
      <c r="S3893" s="146" t="str">
        <f t="shared" si="364"/>
        <v/>
      </c>
    </row>
    <row r="3894" spans="1:19" x14ac:dyDescent="0.45">
      <c r="A3894" s="144" t="str">
        <f t="shared" si="365"/>
        <v/>
      </c>
      <c r="B3894" s="143" t="str">
        <f t="shared" si="366"/>
        <v/>
      </c>
      <c r="C3894" s="143" t="str">
        <f>IF(A3894="","",IF(COUNTIF($B$2:B3893,B3894)&gt;0,"⚠ DUPLICATE","OK"))</f>
        <v/>
      </c>
      <c r="D3894" s="146" t="str">
        <f>IF($A3894="","",IF(ISNA(_xlfn.XLOOKUP(TRIM($A3894),MASTER_Workers!$B$2:$B$474,MASTER_Workers!$B$2:$B$474)),"Master Missing","OK"))</f>
        <v/>
      </c>
      <c r="E3894" s="146" t="str">
        <f>IF(A3894="","",IF(COUNTIF(Month_Engine!B:B,TRIM(J3894))&gt;0,"OK","Missing"))</f>
        <v/>
      </c>
      <c r="F3894" s="146" t="str">
        <f t="shared" si="367"/>
        <v/>
      </c>
      <c r="G3894" s="146" t="str">
        <f t="shared" si="368"/>
        <v/>
      </c>
      <c r="H3894" s="150" t="str">
        <f t="shared" si="363"/>
        <v/>
      </c>
      <c r="I3894" s="432"/>
      <c r="S3894" s="146" t="str">
        <f t="shared" si="364"/>
        <v/>
      </c>
    </row>
    <row r="3895" spans="1:19" x14ac:dyDescent="0.45">
      <c r="A3895" s="144" t="str">
        <f t="shared" si="365"/>
        <v/>
      </c>
      <c r="B3895" s="143" t="str">
        <f t="shared" si="366"/>
        <v/>
      </c>
      <c r="C3895" s="143" t="str">
        <f>IF(A3895="","",IF(COUNTIF($B$2:B3894,B3895)&gt;0,"⚠ DUPLICATE","OK"))</f>
        <v/>
      </c>
      <c r="D3895" s="146" t="str">
        <f>IF($A3895="","",IF(ISNA(_xlfn.XLOOKUP(TRIM($A3895),MASTER_Workers!$B$2:$B$474,MASTER_Workers!$B$2:$B$474)),"Master Missing","OK"))</f>
        <v/>
      </c>
      <c r="E3895" s="146" t="str">
        <f>IF(A3895="","",IF(COUNTIF(Month_Engine!B:B,TRIM(J3895))&gt;0,"OK","Missing"))</f>
        <v/>
      </c>
      <c r="F3895" s="146" t="str">
        <f t="shared" si="367"/>
        <v/>
      </c>
      <c r="G3895" s="146" t="str">
        <f t="shared" si="368"/>
        <v/>
      </c>
      <c r="H3895" s="150" t="str">
        <f t="shared" si="363"/>
        <v/>
      </c>
      <c r="I3895" s="432"/>
      <c r="S3895" s="146" t="str">
        <f t="shared" si="364"/>
        <v/>
      </c>
    </row>
    <row r="3896" spans="1:19" x14ac:dyDescent="0.45">
      <c r="A3896" s="144" t="str">
        <f t="shared" si="365"/>
        <v/>
      </c>
      <c r="B3896" s="143" t="str">
        <f t="shared" si="366"/>
        <v/>
      </c>
      <c r="C3896" s="143" t="str">
        <f>IF(A3896="","",IF(COUNTIF($B$2:B3895,B3896)&gt;0,"⚠ DUPLICATE","OK"))</f>
        <v/>
      </c>
      <c r="D3896" s="146" t="str">
        <f>IF($A3896="","",IF(ISNA(_xlfn.XLOOKUP(TRIM($A3896),MASTER_Workers!$B$2:$B$474,MASTER_Workers!$B$2:$B$474)),"Master Missing","OK"))</f>
        <v/>
      </c>
      <c r="E3896" s="146" t="str">
        <f>IF(A3896="","",IF(COUNTIF(Month_Engine!B:B,TRIM(J3896))&gt;0,"OK","Missing"))</f>
        <v/>
      </c>
      <c r="F3896" s="146" t="str">
        <f t="shared" si="367"/>
        <v/>
      </c>
      <c r="G3896" s="146" t="str">
        <f t="shared" si="368"/>
        <v/>
      </c>
      <c r="H3896" s="150" t="str">
        <f t="shared" si="363"/>
        <v/>
      </c>
      <c r="I3896" s="432"/>
      <c r="S3896" s="146" t="str">
        <f t="shared" si="364"/>
        <v/>
      </c>
    </row>
    <row r="3897" spans="1:19" x14ac:dyDescent="0.45">
      <c r="A3897" s="144" t="str">
        <f t="shared" si="365"/>
        <v/>
      </c>
      <c r="B3897" s="143" t="str">
        <f t="shared" si="366"/>
        <v/>
      </c>
      <c r="C3897" s="143" t="str">
        <f>IF(A3897="","",IF(COUNTIF($B$2:B3896,B3897)&gt;0,"⚠ DUPLICATE","OK"))</f>
        <v/>
      </c>
      <c r="D3897" s="146" t="str">
        <f>IF($A3897="","",IF(ISNA(_xlfn.XLOOKUP(TRIM($A3897),MASTER_Workers!$B$2:$B$474,MASTER_Workers!$B$2:$B$474)),"Master Missing","OK"))</f>
        <v/>
      </c>
      <c r="E3897" s="146" t="str">
        <f>IF(A3897="","",IF(COUNTIF(Month_Engine!B:B,TRIM(J3897))&gt;0,"OK","Missing"))</f>
        <v/>
      </c>
      <c r="F3897" s="146" t="str">
        <f t="shared" si="367"/>
        <v/>
      </c>
      <c r="G3897" s="146" t="str">
        <f t="shared" si="368"/>
        <v/>
      </c>
      <c r="H3897" s="150" t="str">
        <f t="shared" si="363"/>
        <v/>
      </c>
      <c r="I3897" s="432"/>
      <c r="S3897" s="146" t="str">
        <f t="shared" si="364"/>
        <v/>
      </c>
    </row>
    <row r="3898" spans="1:19" x14ac:dyDescent="0.45">
      <c r="A3898" s="144" t="str">
        <f t="shared" si="365"/>
        <v/>
      </c>
      <c r="B3898" s="143" t="str">
        <f t="shared" si="366"/>
        <v/>
      </c>
      <c r="C3898" s="143" t="str">
        <f>IF(A3898="","",IF(COUNTIF($B$2:B3897,B3898)&gt;0,"⚠ DUPLICATE","OK"))</f>
        <v/>
      </c>
      <c r="D3898" s="146" t="str">
        <f>IF($A3898="","",IF(ISNA(_xlfn.XLOOKUP(TRIM($A3898),MASTER_Workers!$B$2:$B$474,MASTER_Workers!$B$2:$B$474)),"Master Missing","OK"))</f>
        <v/>
      </c>
      <c r="E3898" s="146" t="str">
        <f>IF(A3898="","",IF(COUNTIF(Month_Engine!B:B,TRIM(J3898))&gt;0,"OK","Missing"))</f>
        <v/>
      </c>
      <c r="F3898" s="146" t="str">
        <f t="shared" si="367"/>
        <v/>
      </c>
      <c r="G3898" s="146" t="str">
        <f t="shared" si="368"/>
        <v/>
      </c>
      <c r="H3898" s="150" t="str">
        <f t="shared" si="363"/>
        <v/>
      </c>
      <c r="I3898" s="432"/>
      <c r="S3898" s="146" t="str">
        <f t="shared" si="364"/>
        <v/>
      </c>
    </row>
    <row r="3899" spans="1:19" x14ac:dyDescent="0.45">
      <c r="A3899" s="144" t="str">
        <f t="shared" si="365"/>
        <v/>
      </c>
      <c r="B3899" s="143" t="str">
        <f t="shared" si="366"/>
        <v/>
      </c>
      <c r="C3899" s="143" t="str">
        <f>IF(A3899="","",IF(COUNTIF($B$2:B3898,B3899)&gt;0,"⚠ DUPLICATE","OK"))</f>
        <v/>
      </c>
      <c r="D3899" s="146" t="str">
        <f>IF($A3899="","",IF(ISNA(_xlfn.XLOOKUP(TRIM($A3899),MASTER_Workers!$B$2:$B$474,MASTER_Workers!$B$2:$B$474)),"Master Missing","OK"))</f>
        <v/>
      </c>
      <c r="E3899" s="146" t="str">
        <f>IF(A3899="","",IF(COUNTIF(Month_Engine!B:B,TRIM(J3899))&gt;0,"OK","Missing"))</f>
        <v/>
      </c>
      <c r="F3899" s="146" t="str">
        <f t="shared" si="367"/>
        <v/>
      </c>
      <c r="G3899" s="146" t="str">
        <f t="shared" si="368"/>
        <v/>
      </c>
      <c r="H3899" s="150" t="str">
        <f t="shared" si="363"/>
        <v/>
      </c>
      <c r="I3899" s="432"/>
      <c r="S3899" s="146" t="str">
        <f t="shared" si="364"/>
        <v/>
      </c>
    </row>
    <row r="3900" spans="1:19" x14ac:dyDescent="0.45">
      <c r="A3900" s="144" t="str">
        <f t="shared" si="365"/>
        <v/>
      </c>
      <c r="B3900" s="143" t="str">
        <f t="shared" si="366"/>
        <v/>
      </c>
      <c r="C3900" s="143" t="str">
        <f>IF(A3900="","",IF(COUNTIF($B$2:B3899,B3900)&gt;0,"⚠ DUPLICATE","OK"))</f>
        <v/>
      </c>
      <c r="D3900" s="146" t="str">
        <f>IF($A3900="","",IF(ISNA(_xlfn.XLOOKUP(TRIM($A3900),MASTER_Workers!$B$2:$B$474,MASTER_Workers!$B$2:$B$474)),"Master Missing","OK"))</f>
        <v/>
      </c>
      <c r="E3900" s="146" t="str">
        <f>IF(A3900="","",IF(COUNTIF(Month_Engine!B:B,TRIM(J3900))&gt;0,"OK","Missing"))</f>
        <v/>
      </c>
      <c r="F3900" s="146" t="str">
        <f t="shared" si="367"/>
        <v/>
      </c>
      <c r="G3900" s="146" t="str">
        <f t="shared" si="368"/>
        <v/>
      </c>
      <c r="H3900" s="150" t="str">
        <f t="shared" si="363"/>
        <v/>
      </c>
      <c r="I3900" s="432"/>
      <c r="S3900" s="146" t="str">
        <f t="shared" si="364"/>
        <v/>
      </c>
    </row>
    <row r="3901" spans="1:19" x14ac:dyDescent="0.45">
      <c r="A3901" s="144" t="str">
        <f t="shared" si="365"/>
        <v/>
      </c>
      <c r="B3901" s="143" t="str">
        <f t="shared" si="366"/>
        <v/>
      </c>
      <c r="C3901" s="143" t="str">
        <f>IF(A3901="","",IF(COUNTIF($B$2:B3900,B3901)&gt;0,"⚠ DUPLICATE","OK"))</f>
        <v/>
      </c>
      <c r="D3901" s="146" t="str">
        <f>IF($A3901="","",IF(ISNA(_xlfn.XLOOKUP(TRIM($A3901),MASTER_Workers!$B$2:$B$474,MASTER_Workers!$B$2:$B$474)),"Master Missing","OK"))</f>
        <v/>
      </c>
      <c r="E3901" s="146" t="str">
        <f>IF(A3901="","",IF(COUNTIF(Month_Engine!B:B,TRIM(J3901))&gt;0,"OK","Missing"))</f>
        <v/>
      </c>
      <c r="F3901" s="146" t="str">
        <f t="shared" si="367"/>
        <v/>
      </c>
      <c r="G3901" s="146" t="str">
        <f t="shared" si="368"/>
        <v/>
      </c>
      <c r="H3901" s="150" t="str">
        <f t="shared" si="363"/>
        <v/>
      </c>
      <c r="I3901" s="432"/>
      <c r="S3901" s="146" t="str">
        <f t="shared" si="364"/>
        <v/>
      </c>
    </row>
    <row r="3902" spans="1:19" x14ac:dyDescent="0.45">
      <c r="A3902" s="144" t="str">
        <f t="shared" si="365"/>
        <v/>
      </c>
      <c r="B3902" s="143" t="str">
        <f t="shared" si="366"/>
        <v/>
      </c>
      <c r="C3902" s="143" t="str">
        <f>IF(A3902="","",IF(COUNTIF($B$2:B3901,B3902)&gt;0,"⚠ DUPLICATE","OK"))</f>
        <v/>
      </c>
      <c r="D3902" s="146" t="str">
        <f>IF($A3902="","",IF(ISNA(_xlfn.XLOOKUP(TRIM($A3902),MASTER_Workers!$B$2:$B$474,MASTER_Workers!$B$2:$B$474)),"Master Missing","OK"))</f>
        <v/>
      </c>
      <c r="E3902" s="146" t="str">
        <f>IF(A3902="","",IF(COUNTIF(Month_Engine!B:B,TRIM(J3902))&gt;0,"OK","Missing"))</f>
        <v/>
      </c>
      <c r="F3902" s="146" t="str">
        <f t="shared" si="367"/>
        <v/>
      </c>
      <c r="G3902" s="146" t="str">
        <f t="shared" si="368"/>
        <v/>
      </c>
      <c r="H3902" s="150" t="str">
        <f t="shared" si="363"/>
        <v/>
      </c>
      <c r="I3902" s="432"/>
      <c r="S3902" s="146" t="str">
        <f t="shared" si="364"/>
        <v/>
      </c>
    </row>
    <row r="3903" spans="1:19" x14ac:dyDescent="0.45">
      <c r="A3903" s="144" t="str">
        <f t="shared" si="365"/>
        <v/>
      </c>
      <c r="B3903" s="143" t="str">
        <f t="shared" si="366"/>
        <v/>
      </c>
      <c r="C3903" s="143" t="str">
        <f>IF(A3903="","",IF(COUNTIF($B$2:B3902,B3903)&gt;0,"⚠ DUPLICATE","OK"))</f>
        <v/>
      </c>
      <c r="D3903" s="146" t="str">
        <f>IF($A3903="","",IF(ISNA(_xlfn.XLOOKUP(TRIM($A3903),MASTER_Workers!$B$2:$B$474,MASTER_Workers!$B$2:$B$474)),"Master Missing","OK"))</f>
        <v/>
      </c>
      <c r="E3903" s="146" t="str">
        <f>IF(A3903="","",IF(COUNTIF(Month_Engine!B:B,TRIM(J3903))&gt;0,"OK","Missing"))</f>
        <v/>
      </c>
      <c r="F3903" s="146" t="str">
        <f t="shared" si="367"/>
        <v/>
      </c>
      <c r="G3903" s="146" t="str">
        <f t="shared" si="368"/>
        <v/>
      </c>
      <c r="H3903" s="150" t="str">
        <f t="shared" si="363"/>
        <v/>
      </c>
      <c r="I3903" s="432"/>
      <c r="S3903" s="146" t="str">
        <f t="shared" si="364"/>
        <v/>
      </c>
    </row>
    <row r="3904" spans="1:19" x14ac:dyDescent="0.45">
      <c r="A3904" s="144" t="str">
        <f t="shared" si="365"/>
        <v/>
      </c>
      <c r="B3904" s="143" t="str">
        <f t="shared" si="366"/>
        <v/>
      </c>
      <c r="C3904" s="143" t="str">
        <f>IF(A3904="","",IF(COUNTIF($B$2:B3903,B3904)&gt;0,"⚠ DUPLICATE","OK"))</f>
        <v/>
      </c>
      <c r="D3904" s="146" t="str">
        <f>IF($A3904="","",IF(ISNA(_xlfn.XLOOKUP(TRIM($A3904),MASTER_Workers!$B$2:$B$474,MASTER_Workers!$B$2:$B$474)),"Master Missing","OK"))</f>
        <v/>
      </c>
      <c r="E3904" s="146" t="str">
        <f>IF(A3904="","",IF(COUNTIF(Month_Engine!B:B,TRIM(J3904))&gt;0,"OK","Missing"))</f>
        <v/>
      </c>
      <c r="F3904" s="146" t="str">
        <f t="shared" si="367"/>
        <v/>
      </c>
      <c r="G3904" s="146" t="str">
        <f t="shared" si="368"/>
        <v/>
      </c>
      <c r="H3904" s="150" t="str">
        <f t="shared" si="363"/>
        <v/>
      </c>
      <c r="I3904" s="432"/>
      <c r="S3904" s="146" t="str">
        <f t="shared" si="364"/>
        <v/>
      </c>
    </row>
    <row r="3905" spans="1:19" x14ac:dyDescent="0.45">
      <c r="A3905" s="144" t="str">
        <f t="shared" si="365"/>
        <v/>
      </c>
      <c r="B3905" s="143" t="str">
        <f t="shared" si="366"/>
        <v/>
      </c>
      <c r="C3905" s="143" t="str">
        <f>IF(A3905="","",IF(COUNTIF($B$2:B3904,B3905)&gt;0,"⚠ DUPLICATE","OK"))</f>
        <v/>
      </c>
      <c r="D3905" s="146" t="str">
        <f>IF($A3905="","",IF(ISNA(_xlfn.XLOOKUP(TRIM($A3905),MASTER_Workers!$B$2:$B$474,MASTER_Workers!$B$2:$B$474)),"Master Missing","OK"))</f>
        <v/>
      </c>
      <c r="E3905" s="146" t="str">
        <f>IF(A3905="","",IF(COUNTIF(Month_Engine!B:B,TRIM(J3905))&gt;0,"OK","Missing"))</f>
        <v/>
      </c>
      <c r="F3905" s="146" t="str">
        <f t="shared" si="367"/>
        <v/>
      </c>
      <c r="G3905" s="146" t="str">
        <f t="shared" si="368"/>
        <v/>
      </c>
      <c r="H3905" s="150" t="str">
        <f t="shared" si="363"/>
        <v/>
      </c>
      <c r="I3905" s="432"/>
      <c r="S3905" s="146" t="str">
        <f t="shared" si="364"/>
        <v/>
      </c>
    </row>
    <row r="3906" spans="1:19" x14ac:dyDescent="0.45">
      <c r="A3906" s="144" t="str">
        <f t="shared" si="365"/>
        <v/>
      </c>
      <c r="B3906" s="143" t="str">
        <f t="shared" si="366"/>
        <v/>
      </c>
      <c r="C3906" s="143" t="str">
        <f>IF(A3906="","",IF(COUNTIF($B$2:B3905,B3906)&gt;0,"⚠ DUPLICATE","OK"))</f>
        <v/>
      </c>
      <c r="D3906" s="146" t="str">
        <f>IF($A3906="","",IF(ISNA(_xlfn.XLOOKUP(TRIM($A3906),MASTER_Workers!$B$2:$B$474,MASTER_Workers!$B$2:$B$474)),"Master Missing","OK"))</f>
        <v/>
      </c>
      <c r="E3906" s="146" t="str">
        <f>IF(A3906="","",IF(COUNTIF(Month_Engine!B:B,TRIM(J3906))&gt;0,"OK","Missing"))</f>
        <v/>
      </c>
      <c r="F3906" s="146" t="str">
        <f t="shared" si="367"/>
        <v/>
      </c>
      <c r="G3906" s="146" t="str">
        <f t="shared" si="368"/>
        <v/>
      </c>
      <c r="H3906" s="150" t="str">
        <f t="shared" si="363"/>
        <v/>
      </c>
      <c r="I3906" s="432"/>
      <c r="S3906" s="146" t="str">
        <f t="shared" si="364"/>
        <v/>
      </c>
    </row>
    <row r="3907" spans="1:19" x14ac:dyDescent="0.45">
      <c r="A3907" s="144" t="str">
        <f t="shared" si="365"/>
        <v/>
      </c>
      <c r="B3907" s="143" t="str">
        <f t="shared" si="366"/>
        <v/>
      </c>
      <c r="C3907" s="143" t="str">
        <f>IF(A3907="","",IF(COUNTIF($B$2:B3906,B3907)&gt;0,"⚠ DUPLICATE","OK"))</f>
        <v/>
      </c>
      <c r="D3907" s="146" t="str">
        <f>IF($A3907="","",IF(ISNA(_xlfn.XLOOKUP(TRIM($A3907),MASTER_Workers!$B$2:$B$474,MASTER_Workers!$B$2:$B$474)),"Master Missing","OK"))</f>
        <v/>
      </c>
      <c r="E3907" s="146" t="str">
        <f>IF(A3907="","",IF(COUNTIF(Month_Engine!B:B,TRIM(J3907))&gt;0,"OK","Missing"))</f>
        <v/>
      </c>
      <c r="F3907" s="146" t="str">
        <f t="shared" si="367"/>
        <v/>
      </c>
      <c r="G3907" s="146" t="str">
        <f t="shared" si="368"/>
        <v/>
      </c>
      <c r="H3907" s="150" t="str">
        <f t="shared" si="363"/>
        <v/>
      </c>
      <c r="I3907" s="432"/>
      <c r="S3907" s="146" t="str">
        <f t="shared" si="364"/>
        <v/>
      </c>
    </row>
    <row r="3908" spans="1:19" x14ac:dyDescent="0.45">
      <c r="A3908" s="144" t="str">
        <f t="shared" si="365"/>
        <v/>
      </c>
      <c r="B3908" s="143" t="str">
        <f t="shared" si="366"/>
        <v/>
      </c>
      <c r="C3908" s="143" t="str">
        <f>IF(A3908="","",IF(COUNTIF($B$2:B3907,B3908)&gt;0,"⚠ DUPLICATE","OK"))</f>
        <v/>
      </c>
      <c r="D3908" s="146" t="str">
        <f>IF($A3908="","",IF(ISNA(_xlfn.XLOOKUP(TRIM($A3908),MASTER_Workers!$B$2:$B$474,MASTER_Workers!$B$2:$B$474)),"Master Missing","OK"))</f>
        <v/>
      </c>
      <c r="E3908" s="146" t="str">
        <f>IF(A3908="","",IF(COUNTIF(Month_Engine!B:B,TRIM(J3908))&gt;0,"OK","Missing"))</f>
        <v/>
      </c>
      <c r="F3908" s="146" t="str">
        <f t="shared" si="367"/>
        <v/>
      </c>
      <c r="G3908" s="146" t="str">
        <f t="shared" si="368"/>
        <v/>
      </c>
      <c r="H3908" s="150" t="str">
        <f t="shared" ref="H3908:H3971" si="369">IF(A3908="","",IF(AND(C3908="OK",D3908="OK",E3908="OK",F3908=DAY(EOMONTH(I3908,0))),"OK","Mismatch"))</f>
        <v/>
      </c>
      <c r="I3908" s="432"/>
      <c r="S3908" s="146" t="str">
        <f t="shared" ref="S3908:S3971" si="370">IF(LEFT(A3908,6)="SV2PCO","Worker-SV2",
IF(LEFT(A3908,5)="SV2ST","Staff-SV2",
IF(LEFT(A3908,4)="SV2P","Worker-Com-SV2",
IF(LEFT(A3908,5)="SK1ST","Staff-1",
IF(LEFT(A3908,5)="SK3ST","Staff-3",
IF(LEFT(A3908,5)="SK1CW","Worker-1",
IF(LEFT(A3908,5)="SK3CW","Worker-3",
IF(LEFT(A3908,5)="SK1WK","Worker-Com-1",
IF(LEFT(A3908,5)="SK3WK","Worker-Com-3","")))))))))</f>
        <v/>
      </c>
    </row>
    <row r="3909" spans="1:19" x14ac:dyDescent="0.45">
      <c r="A3909" s="144" t="str">
        <f t="shared" ref="A3909:A3972" si="371">IF(J3909="","",TRIM(J3909))</f>
        <v/>
      </c>
      <c r="B3909" s="143" t="str">
        <f t="shared" ref="B3909:B3972" si="372">IF(A3909="","",TEXT(I3909,"MMMYYYY")&amp;"_"&amp;TRIM(J3909))</f>
        <v/>
      </c>
      <c r="C3909" s="143" t="str">
        <f>IF(A3909="","",IF(COUNTIF($B$2:B3908,B3909)&gt;0,"⚠ DUPLICATE","OK"))</f>
        <v/>
      </c>
      <c r="D3909" s="146" t="str">
        <f>IF($A3909="","",IF(ISNA(_xlfn.XLOOKUP(TRIM($A3909),MASTER_Workers!$B$2:$B$474,MASTER_Workers!$B$2:$B$474)),"Master Missing","OK"))</f>
        <v/>
      </c>
      <c r="E3909" s="146" t="str">
        <f>IF(A3909="","",IF(COUNTIF(Month_Engine!B:B,TRIM(J3909))&gt;0,"OK","Missing"))</f>
        <v/>
      </c>
      <c r="F3909" s="146" t="str">
        <f t="shared" ref="F3909:F3972" si="373">IF(A3909="","",SUM(L3909:Q3909))</f>
        <v/>
      </c>
      <c r="G3909" s="146" t="str">
        <f t="shared" si="368"/>
        <v/>
      </c>
      <c r="H3909" s="150" t="str">
        <f t="shared" si="369"/>
        <v/>
      </c>
      <c r="I3909" s="432"/>
      <c r="S3909" s="146" t="str">
        <f t="shared" si="370"/>
        <v/>
      </c>
    </row>
    <row r="3910" spans="1:19" x14ac:dyDescent="0.45">
      <c r="A3910" s="144" t="str">
        <f t="shared" si="371"/>
        <v/>
      </c>
      <c r="B3910" s="143" t="str">
        <f t="shared" si="372"/>
        <v/>
      </c>
      <c r="C3910" s="143" t="str">
        <f>IF(A3910="","",IF(COUNTIF($B$2:B3909,B3910)&gt;0,"⚠ DUPLICATE","OK"))</f>
        <v/>
      </c>
      <c r="D3910" s="146" t="str">
        <f>IF($A3910="","",IF(ISNA(_xlfn.XLOOKUP(TRIM($A3910),MASTER_Workers!$B$2:$B$474,MASTER_Workers!$B$2:$B$474)),"Master Missing","OK"))</f>
        <v/>
      </c>
      <c r="E3910" s="146" t="str">
        <f>IF(A3910="","",IF(COUNTIF(Month_Engine!B:B,TRIM(J3910))&gt;0,"OK","Missing"))</f>
        <v/>
      </c>
      <c r="F3910" s="146" t="str">
        <f t="shared" si="373"/>
        <v/>
      </c>
      <c r="G3910" s="146" t="str">
        <f t="shared" si="368"/>
        <v/>
      </c>
      <c r="H3910" s="150" t="str">
        <f t="shared" si="369"/>
        <v/>
      </c>
      <c r="I3910" s="432"/>
      <c r="S3910" s="146" t="str">
        <f t="shared" si="370"/>
        <v/>
      </c>
    </row>
    <row r="3911" spans="1:19" x14ac:dyDescent="0.45">
      <c r="A3911" s="144" t="str">
        <f t="shared" si="371"/>
        <v/>
      </c>
      <c r="B3911" s="143" t="str">
        <f t="shared" si="372"/>
        <v/>
      </c>
      <c r="C3911" s="143" t="str">
        <f>IF(A3911="","",IF(COUNTIF($B$2:B3910,B3911)&gt;0,"⚠ DUPLICATE","OK"))</f>
        <v/>
      </c>
      <c r="D3911" s="146" t="str">
        <f>IF($A3911="","",IF(ISNA(_xlfn.XLOOKUP(TRIM($A3911),MASTER_Workers!$B$2:$B$474,MASTER_Workers!$B$2:$B$474)),"Master Missing","OK"))</f>
        <v/>
      </c>
      <c r="E3911" s="146" t="str">
        <f>IF(A3911="","",IF(COUNTIF(Month_Engine!B:B,TRIM(J3911))&gt;0,"OK","Missing"))</f>
        <v/>
      </c>
      <c r="F3911" s="146" t="str">
        <f t="shared" si="373"/>
        <v/>
      </c>
      <c r="G3911" s="146" t="str">
        <f t="shared" si="368"/>
        <v/>
      </c>
      <c r="H3911" s="150" t="str">
        <f t="shared" si="369"/>
        <v/>
      </c>
      <c r="I3911" s="432"/>
      <c r="S3911" s="146" t="str">
        <f t="shared" si="370"/>
        <v/>
      </c>
    </row>
    <row r="3912" spans="1:19" x14ac:dyDescent="0.45">
      <c r="A3912" s="144" t="str">
        <f t="shared" si="371"/>
        <v/>
      </c>
      <c r="B3912" s="143" t="str">
        <f t="shared" si="372"/>
        <v/>
      </c>
      <c r="C3912" s="143" t="str">
        <f>IF(A3912="","",IF(COUNTIF($B$2:B3911,B3912)&gt;0,"⚠ DUPLICATE","OK"))</f>
        <v/>
      </c>
      <c r="D3912" s="146" t="str">
        <f>IF($A3912="","",IF(ISNA(_xlfn.XLOOKUP(TRIM($A3912),MASTER_Workers!$B$2:$B$474,MASTER_Workers!$B$2:$B$474)),"Master Missing","OK"))</f>
        <v/>
      </c>
      <c r="E3912" s="146" t="str">
        <f>IF(A3912="","",IF(COUNTIF(Month_Engine!B:B,TRIM(J3912))&gt;0,"OK","Missing"))</f>
        <v/>
      </c>
      <c r="F3912" s="146" t="str">
        <f t="shared" si="373"/>
        <v/>
      </c>
      <c r="G3912" s="146" t="str">
        <f t="shared" si="368"/>
        <v/>
      </c>
      <c r="H3912" s="150" t="str">
        <f t="shared" si="369"/>
        <v/>
      </c>
      <c r="I3912" s="432"/>
      <c r="S3912" s="146" t="str">
        <f t="shared" si="370"/>
        <v/>
      </c>
    </row>
    <row r="3913" spans="1:19" x14ac:dyDescent="0.45">
      <c r="A3913" s="144" t="str">
        <f t="shared" si="371"/>
        <v/>
      </c>
      <c r="B3913" s="143" t="str">
        <f t="shared" si="372"/>
        <v/>
      </c>
      <c r="C3913" s="143" t="str">
        <f>IF(A3913="","",IF(COUNTIF($B$2:B3912,B3913)&gt;0,"⚠ DUPLICATE","OK"))</f>
        <v/>
      </c>
      <c r="D3913" s="146" t="str">
        <f>IF($A3913="","",IF(ISNA(_xlfn.XLOOKUP(TRIM($A3913),MASTER_Workers!$B$2:$B$474,MASTER_Workers!$B$2:$B$474)),"Master Missing","OK"))</f>
        <v/>
      </c>
      <c r="E3913" s="146" t="str">
        <f>IF(A3913="","",IF(COUNTIF(Month_Engine!B:B,TRIM(J3913))&gt;0,"OK","Missing"))</f>
        <v/>
      </c>
      <c r="F3913" s="146" t="str">
        <f t="shared" si="373"/>
        <v/>
      </c>
      <c r="G3913" s="146" t="str">
        <f t="shared" si="368"/>
        <v/>
      </c>
      <c r="H3913" s="150" t="str">
        <f t="shared" si="369"/>
        <v/>
      </c>
      <c r="I3913" s="432"/>
      <c r="S3913" s="146" t="str">
        <f t="shared" si="370"/>
        <v/>
      </c>
    </row>
    <row r="3914" spans="1:19" x14ac:dyDescent="0.45">
      <c r="A3914" s="144" t="str">
        <f t="shared" si="371"/>
        <v/>
      </c>
      <c r="B3914" s="143" t="str">
        <f t="shared" si="372"/>
        <v/>
      </c>
      <c r="C3914" s="143" t="str">
        <f>IF(A3914="","",IF(COUNTIF($B$2:B3913,B3914)&gt;0,"⚠ DUPLICATE","OK"))</f>
        <v/>
      </c>
      <c r="D3914" s="146" t="str">
        <f>IF($A3914="","",IF(ISNA(_xlfn.XLOOKUP(TRIM($A3914),MASTER_Workers!$B$2:$B$474,MASTER_Workers!$B$2:$B$474)),"Master Missing","OK"))</f>
        <v/>
      </c>
      <c r="E3914" s="146" t="str">
        <f>IF(A3914="","",IF(COUNTIF(Month_Engine!B:B,TRIM(J3914))&gt;0,"OK","Missing"))</f>
        <v/>
      </c>
      <c r="F3914" s="146" t="str">
        <f t="shared" si="373"/>
        <v/>
      </c>
      <c r="G3914" s="146" t="str">
        <f t="shared" si="368"/>
        <v/>
      </c>
      <c r="H3914" s="150" t="str">
        <f t="shared" si="369"/>
        <v/>
      </c>
      <c r="I3914" s="432"/>
      <c r="S3914" s="146" t="str">
        <f t="shared" si="370"/>
        <v/>
      </c>
    </row>
    <row r="3915" spans="1:19" x14ac:dyDescent="0.45">
      <c r="A3915" s="144" t="str">
        <f t="shared" si="371"/>
        <v/>
      </c>
      <c r="B3915" s="143" t="str">
        <f t="shared" si="372"/>
        <v/>
      </c>
      <c r="C3915" s="143" t="str">
        <f>IF(A3915="","",IF(COUNTIF($B$2:B3914,B3915)&gt;0,"⚠ DUPLICATE","OK"))</f>
        <v/>
      </c>
      <c r="D3915" s="146" t="str">
        <f>IF($A3915="","",IF(ISNA(_xlfn.XLOOKUP(TRIM($A3915),MASTER_Workers!$B$2:$B$474,MASTER_Workers!$B$2:$B$474)),"Master Missing","OK"))</f>
        <v/>
      </c>
      <c r="E3915" s="146" t="str">
        <f>IF(A3915="","",IF(COUNTIF(Month_Engine!B:B,TRIM(J3915))&gt;0,"OK","Missing"))</f>
        <v/>
      </c>
      <c r="F3915" s="146" t="str">
        <f t="shared" si="373"/>
        <v/>
      </c>
      <c r="G3915" s="146" t="str">
        <f t="shared" si="368"/>
        <v/>
      </c>
      <c r="H3915" s="150" t="str">
        <f t="shared" si="369"/>
        <v/>
      </c>
      <c r="I3915" s="432"/>
      <c r="S3915" s="146" t="str">
        <f t="shared" si="370"/>
        <v/>
      </c>
    </row>
    <row r="3916" spans="1:19" x14ac:dyDescent="0.45">
      <c r="A3916" s="144" t="str">
        <f t="shared" si="371"/>
        <v/>
      </c>
      <c r="B3916" s="143" t="str">
        <f t="shared" si="372"/>
        <v/>
      </c>
      <c r="C3916" s="143" t="str">
        <f>IF(A3916="","",IF(COUNTIF($B$2:B3915,B3916)&gt;0,"⚠ DUPLICATE","OK"))</f>
        <v/>
      </c>
      <c r="D3916" s="146" t="str">
        <f>IF($A3916="","",IF(ISNA(_xlfn.XLOOKUP(TRIM($A3916),MASTER_Workers!$B$2:$B$474,MASTER_Workers!$B$2:$B$474)),"Master Missing","OK"))</f>
        <v/>
      </c>
      <c r="E3916" s="146" t="str">
        <f>IF(A3916="","",IF(COUNTIF(Month_Engine!B:B,TRIM(J3916))&gt;0,"OK","Missing"))</f>
        <v/>
      </c>
      <c r="F3916" s="146" t="str">
        <f t="shared" si="373"/>
        <v/>
      </c>
      <c r="G3916" s="146" t="str">
        <f t="shared" ref="G3916:G3979" si="374">IF(A3916="","",L3916+O3916+P3916+R3916+IF(OR(LEFT(TRIM(J3916),9)="SK1WK0101",ISNUMBER(SEARCH("Staff",S3916))),N3916,0))</f>
        <v/>
      </c>
      <c r="H3916" s="150" t="str">
        <f t="shared" si="369"/>
        <v/>
      </c>
      <c r="I3916" s="432"/>
      <c r="S3916" s="146" t="str">
        <f t="shared" si="370"/>
        <v/>
      </c>
    </row>
    <row r="3917" spans="1:19" x14ac:dyDescent="0.45">
      <c r="A3917" s="144" t="str">
        <f t="shared" si="371"/>
        <v/>
      </c>
      <c r="B3917" s="143" t="str">
        <f t="shared" si="372"/>
        <v/>
      </c>
      <c r="C3917" s="143" t="str">
        <f>IF(A3917="","",IF(COUNTIF($B$2:B3916,B3917)&gt;0,"⚠ DUPLICATE","OK"))</f>
        <v/>
      </c>
      <c r="D3917" s="146" t="str">
        <f>IF($A3917="","",IF(ISNA(_xlfn.XLOOKUP(TRIM($A3917),MASTER_Workers!$B$2:$B$474,MASTER_Workers!$B$2:$B$474)),"Master Missing","OK"))</f>
        <v/>
      </c>
      <c r="E3917" s="146" t="str">
        <f>IF(A3917="","",IF(COUNTIF(Month_Engine!B:B,TRIM(J3917))&gt;0,"OK","Missing"))</f>
        <v/>
      </c>
      <c r="F3917" s="146" t="str">
        <f t="shared" si="373"/>
        <v/>
      </c>
      <c r="G3917" s="146" t="str">
        <f t="shared" si="374"/>
        <v/>
      </c>
      <c r="H3917" s="150" t="str">
        <f t="shared" si="369"/>
        <v/>
      </c>
      <c r="I3917" s="432"/>
      <c r="S3917" s="146" t="str">
        <f t="shared" si="370"/>
        <v/>
      </c>
    </row>
    <row r="3918" spans="1:19" x14ac:dyDescent="0.45">
      <c r="A3918" s="144" t="str">
        <f t="shared" si="371"/>
        <v/>
      </c>
      <c r="B3918" s="143" t="str">
        <f t="shared" si="372"/>
        <v/>
      </c>
      <c r="C3918" s="143" t="str">
        <f>IF(A3918="","",IF(COUNTIF($B$2:B3917,B3918)&gt;0,"⚠ DUPLICATE","OK"))</f>
        <v/>
      </c>
      <c r="D3918" s="146" t="str">
        <f>IF($A3918="","",IF(ISNA(_xlfn.XLOOKUP(TRIM($A3918),MASTER_Workers!$B$2:$B$474,MASTER_Workers!$B$2:$B$474)),"Master Missing","OK"))</f>
        <v/>
      </c>
      <c r="E3918" s="146" t="str">
        <f>IF(A3918="","",IF(COUNTIF(Month_Engine!B:B,TRIM(J3918))&gt;0,"OK","Missing"))</f>
        <v/>
      </c>
      <c r="F3918" s="146" t="str">
        <f t="shared" si="373"/>
        <v/>
      </c>
      <c r="G3918" s="146" t="str">
        <f t="shared" si="374"/>
        <v/>
      </c>
      <c r="H3918" s="150" t="str">
        <f t="shared" si="369"/>
        <v/>
      </c>
      <c r="I3918" s="432"/>
      <c r="S3918" s="146" t="str">
        <f t="shared" si="370"/>
        <v/>
      </c>
    </row>
    <row r="3919" spans="1:19" x14ac:dyDescent="0.45">
      <c r="A3919" s="144" t="str">
        <f t="shared" si="371"/>
        <v/>
      </c>
      <c r="B3919" s="143" t="str">
        <f t="shared" si="372"/>
        <v/>
      </c>
      <c r="C3919" s="143" t="str">
        <f>IF(A3919="","",IF(COUNTIF($B$2:B3918,B3919)&gt;0,"⚠ DUPLICATE","OK"))</f>
        <v/>
      </c>
      <c r="D3919" s="146" t="str">
        <f>IF($A3919="","",IF(ISNA(_xlfn.XLOOKUP(TRIM($A3919),MASTER_Workers!$B$2:$B$474,MASTER_Workers!$B$2:$B$474)),"Master Missing","OK"))</f>
        <v/>
      </c>
      <c r="E3919" s="146" t="str">
        <f>IF(A3919="","",IF(COUNTIF(Month_Engine!B:B,TRIM(J3919))&gt;0,"OK","Missing"))</f>
        <v/>
      </c>
      <c r="F3919" s="146" t="str">
        <f t="shared" si="373"/>
        <v/>
      </c>
      <c r="G3919" s="146" t="str">
        <f t="shared" si="374"/>
        <v/>
      </c>
      <c r="H3919" s="150" t="str">
        <f t="shared" si="369"/>
        <v/>
      </c>
      <c r="I3919" s="432"/>
      <c r="S3919" s="146" t="str">
        <f t="shared" si="370"/>
        <v/>
      </c>
    </row>
    <row r="3920" spans="1:19" x14ac:dyDescent="0.45">
      <c r="A3920" s="144" t="str">
        <f t="shared" si="371"/>
        <v/>
      </c>
      <c r="B3920" s="143" t="str">
        <f t="shared" si="372"/>
        <v/>
      </c>
      <c r="C3920" s="143" t="str">
        <f>IF(A3920="","",IF(COUNTIF($B$2:B3919,B3920)&gt;0,"⚠ DUPLICATE","OK"))</f>
        <v/>
      </c>
      <c r="D3920" s="146" t="str">
        <f>IF($A3920="","",IF(ISNA(_xlfn.XLOOKUP(TRIM($A3920),MASTER_Workers!$B$2:$B$474,MASTER_Workers!$B$2:$B$474)),"Master Missing","OK"))</f>
        <v/>
      </c>
      <c r="E3920" s="146" t="str">
        <f>IF(A3920="","",IF(COUNTIF(Month_Engine!B:B,TRIM(J3920))&gt;0,"OK","Missing"))</f>
        <v/>
      </c>
      <c r="F3920" s="146" t="str">
        <f t="shared" si="373"/>
        <v/>
      </c>
      <c r="G3920" s="146" t="str">
        <f t="shared" si="374"/>
        <v/>
      </c>
      <c r="H3920" s="150" t="str">
        <f t="shared" si="369"/>
        <v/>
      </c>
      <c r="I3920" s="432"/>
      <c r="S3920" s="146" t="str">
        <f t="shared" si="370"/>
        <v/>
      </c>
    </row>
    <row r="3921" spans="1:19" x14ac:dyDescent="0.45">
      <c r="A3921" s="144" t="str">
        <f t="shared" si="371"/>
        <v/>
      </c>
      <c r="B3921" s="143" t="str">
        <f t="shared" si="372"/>
        <v/>
      </c>
      <c r="C3921" s="143" t="str">
        <f>IF(A3921="","",IF(COUNTIF($B$2:B3920,B3921)&gt;0,"⚠ DUPLICATE","OK"))</f>
        <v/>
      </c>
      <c r="D3921" s="146" t="str">
        <f>IF($A3921="","",IF(ISNA(_xlfn.XLOOKUP(TRIM($A3921),MASTER_Workers!$B$2:$B$474,MASTER_Workers!$B$2:$B$474)),"Master Missing","OK"))</f>
        <v/>
      </c>
      <c r="E3921" s="146" t="str">
        <f>IF(A3921="","",IF(COUNTIF(Month_Engine!B:B,TRIM(J3921))&gt;0,"OK","Missing"))</f>
        <v/>
      </c>
      <c r="F3921" s="146" t="str">
        <f t="shared" si="373"/>
        <v/>
      </c>
      <c r="G3921" s="146" t="str">
        <f t="shared" si="374"/>
        <v/>
      </c>
      <c r="H3921" s="150" t="str">
        <f t="shared" si="369"/>
        <v/>
      </c>
      <c r="I3921" s="432"/>
      <c r="S3921" s="146" t="str">
        <f t="shared" si="370"/>
        <v/>
      </c>
    </row>
    <row r="3922" spans="1:19" x14ac:dyDescent="0.45">
      <c r="A3922" s="144" t="str">
        <f t="shared" si="371"/>
        <v/>
      </c>
      <c r="B3922" s="143" t="str">
        <f t="shared" si="372"/>
        <v/>
      </c>
      <c r="C3922" s="143" t="str">
        <f>IF(A3922="","",IF(COUNTIF($B$2:B3921,B3922)&gt;0,"⚠ DUPLICATE","OK"))</f>
        <v/>
      </c>
      <c r="D3922" s="146" t="str">
        <f>IF($A3922="","",IF(ISNA(_xlfn.XLOOKUP(TRIM($A3922),MASTER_Workers!$B$2:$B$474,MASTER_Workers!$B$2:$B$474)),"Master Missing","OK"))</f>
        <v/>
      </c>
      <c r="E3922" s="146" t="str">
        <f>IF(A3922="","",IF(COUNTIF(Month_Engine!B:B,TRIM(J3922))&gt;0,"OK","Missing"))</f>
        <v/>
      </c>
      <c r="F3922" s="146" t="str">
        <f t="shared" si="373"/>
        <v/>
      </c>
      <c r="G3922" s="146" t="str">
        <f t="shared" si="374"/>
        <v/>
      </c>
      <c r="H3922" s="150" t="str">
        <f t="shared" si="369"/>
        <v/>
      </c>
      <c r="I3922" s="432"/>
      <c r="S3922" s="146" t="str">
        <f t="shared" si="370"/>
        <v/>
      </c>
    </row>
    <row r="3923" spans="1:19" x14ac:dyDescent="0.45">
      <c r="A3923" s="144" t="str">
        <f t="shared" si="371"/>
        <v/>
      </c>
      <c r="B3923" s="143" t="str">
        <f t="shared" si="372"/>
        <v/>
      </c>
      <c r="C3923" s="143" t="str">
        <f>IF(A3923="","",IF(COUNTIF($B$2:B3922,B3923)&gt;0,"⚠ DUPLICATE","OK"))</f>
        <v/>
      </c>
      <c r="D3923" s="146" t="str">
        <f>IF($A3923="","",IF(ISNA(_xlfn.XLOOKUP(TRIM($A3923),MASTER_Workers!$B$2:$B$474,MASTER_Workers!$B$2:$B$474)),"Master Missing","OK"))</f>
        <v/>
      </c>
      <c r="E3923" s="146" t="str">
        <f>IF(A3923="","",IF(COUNTIF(Month_Engine!B:B,TRIM(J3923))&gt;0,"OK","Missing"))</f>
        <v/>
      </c>
      <c r="F3923" s="146" t="str">
        <f t="shared" si="373"/>
        <v/>
      </c>
      <c r="G3923" s="146" t="str">
        <f t="shared" si="374"/>
        <v/>
      </c>
      <c r="H3923" s="150" t="str">
        <f t="shared" si="369"/>
        <v/>
      </c>
      <c r="I3923" s="432"/>
      <c r="S3923" s="146" t="str">
        <f t="shared" si="370"/>
        <v/>
      </c>
    </row>
    <row r="3924" spans="1:19" x14ac:dyDescent="0.45">
      <c r="A3924" s="144" t="str">
        <f t="shared" si="371"/>
        <v/>
      </c>
      <c r="B3924" s="143" t="str">
        <f t="shared" si="372"/>
        <v/>
      </c>
      <c r="C3924" s="143" t="str">
        <f>IF(A3924="","",IF(COUNTIF($B$2:B3923,B3924)&gt;0,"⚠ DUPLICATE","OK"))</f>
        <v/>
      </c>
      <c r="D3924" s="146" t="str">
        <f>IF($A3924="","",IF(ISNA(_xlfn.XLOOKUP(TRIM($A3924),MASTER_Workers!$B$2:$B$474,MASTER_Workers!$B$2:$B$474)),"Master Missing","OK"))</f>
        <v/>
      </c>
      <c r="E3924" s="146" t="str">
        <f>IF(A3924="","",IF(COUNTIF(Month_Engine!B:B,TRIM(J3924))&gt;0,"OK","Missing"))</f>
        <v/>
      </c>
      <c r="F3924" s="146" t="str">
        <f t="shared" si="373"/>
        <v/>
      </c>
      <c r="G3924" s="146" t="str">
        <f t="shared" si="374"/>
        <v/>
      </c>
      <c r="H3924" s="150" t="str">
        <f t="shared" si="369"/>
        <v/>
      </c>
      <c r="I3924" s="432"/>
      <c r="S3924" s="146" t="str">
        <f t="shared" si="370"/>
        <v/>
      </c>
    </row>
    <row r="3925" spans="1:19" x14ac:dyDescent="0.45">
      <c r="A3925" s="144" t="str">
        <f t="shared" si="371"/>
        <v/>
      </c>
      <c r="B3925" s="143" t="str">
        <f t="shared" si="372"/>
        <v/>
      </c>
      <c r="C3925" s="143" t="str">
        <f>IF(A3925="","",IF(COUNTIF($B$2:B3924,B3925)&gt;0,"⚠ DUPLICATE","OK"))</f>
        <v/>
      </c>
      <c r="D3925" s="146" t="str">
        <f>IF($A3925="","",IF(ISNA(_xlfn.XLOOKUP(TRIM($A3925),MASTER_Workers!$B$2:$B$474,MASTER_Workers!$B$2:$B$474)),"Master Missing","OK"))</f>
        <v/>
      </c>
      <c r="E3925" s="146" t="str">
        <f>IF(A3925="","",IF(COUNTIF(Month_Engine!B:B,TRIM(J3925))&gt;0,"OK","Missing"))</f>
        <v/>
      </c>
      <c r="F3925" s="146" t="str">
        <f t="shared" si="373"/>
        <v/>
      </c>
      <c r="G3925" s="146" t="str">
        <f t="shared" si="374"/>
        <v/>
      </c>
      <c r="H3925" s="150" t="str">
        <f t="shared" si="369"/>
        <v/>
      </c>
      <c r="I3925" s="432"/>
      <c r="S3925" s="146" t="str">
        <f t="shared" si="370"/>
        <v/>
      </c>
    </row>
    <row r="3926" spans="1:19" x14ac:dyDescent="0.45">
      <c r="A3926" s="144" t="str">
        <f t="shared" si="371"/>
        <v/>
      </c>
      <c r="B3926" s="143" t="str">
        <f t="shared" si="372"/>
        <v/>
      </c>
      <c r="C3926" s="143" t="str">
        <f>IF(A3926="","",IF(COUNTIF($B$2:B3925,B3926)&gt;0,"⚠ DUPLICATE","OK"))</f>
        <v/>
      </c>
      <c r="D3926" s="146" t="str">
        <f>IF($A3926="","",IF(ISNA(_xlfn.XLOOKUP(TRIM($A3926),MASTER_Workers!$B$2:$B$474,MASTER_Workers!$B$2:$B$474)),"Master Missing","OK"))</f>
        <v/>
      </c>
      <c r="E3926" s="146" t="str">
        <f>IF(A3926="","",IF(COUNTIF(Month_Engine!B:B,TRIM(J3926))&gt;0,"OK","Missing"))</f>
        <v/>
      </c>
      <c r="F3926" s="146" t="str">
        <f t="shared" si="373"/>
        <v/>
      </c>
      <c r="G3926" s="146" t="str">
        <f t="shared" si="374"/>
        <v/>
      </c>
      <c r="H3926" s="150" t="str">
        <f t="shared" si="369"/>
        <v/>
      </c>
      <c r="I3926" s="432"/>
      <c r="S3926" s="146" t="str">
        <f t="shared" si="370"/>
        <v/>
      </c>
    </row>
    <row r="3927" spans="1:19" x14ac:dyDescent="0.45">
      <c r="A3927" s="144" t="str">
        <f t="shared" si="371"/>
        <v/>
      </c>
      <c r="B3927" s="143" t="str">
        <f t="shared" si="372"/>
        <v/>
      </c>
      <c r="C3927" s="143" t="str">
        <f>IF(A3927="","",IF(COUNTIF($B$2:B3926,B3927)&gt;0,"⚠ DUPLICATE","OK"))</f>
        <v/>
      </c>
      <c r="D3927" s="146" t="str">
        <f>IF($A3927="","",IF(ISNA(_xlfn.XLOOKUP(TRIM($A3927),MASTER_Workers!$B$2:$B$474,MASTER_Workers!$B$2:$B$474)),"Master Missing","OK"))</f>
        <v/>
      </c>
      <c r="E3927" s="146" t="str">
        <f>IF(A3927="","",IF(COUNTIF(Month_Engine!B:B,TRIM(J3927))&gt;0,"OK","Missing"))</f>
        <v/>
      </c>
      <c r="F3927" s="146" t="str">
        <f t="shared" si="373"/>
        <v/>
      </c>
      <c r="G3927" s="146" t="str">
        <f t="shared" si="374"/>
        <v/>
      </c>
      <c r="H3927" s="150" t="str">
        <f t="shared" si="369"/>
        <v/>
      </c>
      <c r="I3927" s="432"/>
      <c r="S3927" s="146" t="str">
        <f t="shared" si="370"/>
        <v/>
      </c>
    </row>
    <row r="3928" spans="1:19" x14ac:dyDescent="0.45">
      <c r="A3928" s="144" t="str">
        <f t="shared" si="371"/>
        <v/>
      </c>
      <c r="B3928" s="143" t="str">
        <f t="shared" si="372"/>
        <v/>
      </c>
      <c r="C3928" s="143" t="str">
        <f>IF(A3928="","",IF(COUNTIF($B$2:B3927,B3928)&gt;0,"⚠ DUPLICATE","OK"))</f>
        <v/>
      </c>
      <c r="D3928" s="146" t="str">
        <f>IF($A3928="","",IF(ISNA(_xlfn.XLOOKUP(TRIM($A3928),MASTER_Workers!$B$2:$B$474,MASTER_Workers!$B$2:$B$474)),"Master Missing","OK"))</f>
        <v/>
      </c>
      <c r="E3928" s="146" t="str">
        <f>IF(A3928="","",IF(COUNTIF(Month_Engine!B:B,TRIM(J3928))&gt;0,"OK","Missing"))</f>
        <v/>
      </c>
      <c r="F3928" s="146" t="str">
        <f t="shared" si="373"/>
        <v/>
      </c>
      <c r="G3928" s="146" t="str">
        <f t="shared" si="374"/>
        <v/>
      </c>
      <c r="H3928" s="150" t="str">
        <f t="shared" si="369"/>
        <v/>
      </c>
      <c r="I3928" s="432"/>
      <c r="S3928" s="146" t="str">
        <f t="shared" si="370"/>
        <v/>
      </c>
    </row>
    <row r="3929" spans="1:19" x14ac:dyDescent="0.45">
      <c r="A3929" s="144" t="str">
        <f t="shared" si="371"/>
        <v/>
      </c>
      <c r="B3929" s="143" t="str">
        <f t="shared" si="372"/>
        <v/>
      </c>
      <c r="C3929" s="143" t="str">
        <f>IF(A3929="","",IF(COUNTIF($B$2:B3928,B3929)&gt;0,"⚠ DUPLICATE","OK"))</f>
        <v/>
      </c>
      <c r="D3929" s="146" t="str">
        <f>IF($A3929="","",IF(ISNA(_xlfn.XLOOKUP(TRIM($A3929),MASTER_Workers!$B$2:$B$474,MASTER_Workers!$B$2:$B$474)),"Master Missing","OK"))</f>
        <v/>
      </c>
      <c r="E3929" s="146" t="str">
        <f>IF(A3929="","",IF(COUNTIF(Month_Engine!B:B,TRIM(J3929))&gt;0,"OK","Missing"))</f>
        <v/>
      </c>
      <c r="F3929" s="146" t="str">
        <f t="shared" si="373"/>
        <v/>
      </c>
      <c r="G3929" s="146" t="str">
        <f t="shared" si="374"/>
        <v/>
      </c>
      <c r="H3929" s="150" t="str">
        <f t="shared" si="369"/>
        <v/>
      </c>
      <c r="I3929" s="432"/>
      <c r="S3929" s="146" t="str">
        <f t="shared" si="370"/>
        <v/>
      </c>
    </row>
    <row r="3930" spans="1:19" x14ac:dyDescent="0.45">
      <c r="A3930" s="144" t="str">
        <f t="shared" si="371"/>
        <v/>
      </c>
      <c r="B3930" s="143" t="str">
        <f t="shared" si="372"/>
        <v/>
      </c>
      <c r="C3930" s="143" t="str">
        <f>IF(A3930="","",IF(COUNTIF($B$2:B3929,B3930)&gt;0,"⚠ DUPLICATE","OK"))</f>
        <v/>
      </c>
      <c r="D3930" s="146" t="str">
        <f>IF($A3930="","",IF(ISNA(_xlfn.XLOOKUP(TRIM($A3930),MASTER_Workers!$B$2:$B$474,MASTER_Workers!$B$2:$B$474)),"Master Missing","OK"))</f>
        <v/>
      </c>
      <c r="E3930" s="146" t="str">
        <f>IF(A3930="","",IF(COUNTIF(Month_Engine!B:B,TRIM(J3930))&gt;0,"OK","Missing"))</f>
        <v/>
      </c>
      <c r="F3930" s="146" t="str">
        <f t="shared" si="373"/>
        <v/>
      </c>
      <c r="G3930" s="146" t="str">
        <f t="shared" si="374"/>
        <v/>
      </c>
      <c r="H3930" s="150" t="str">
        <f t="shared" si="369"/>
        <v/>
      </c>
      <c r="I3930" s="432"/>
      <c r="S3930" s="146" t="str">
        <f t="shared" si="370"/>
        <v/>
      </c>
    </row>
    <row r="3931" spans="1:19" x14ac:dyDescent="0.45">
      <c r="A3931" s="144" t="str">
        <f t="shared" si="371"/>
        <v/>
      </c>
      <c r="B3931" s="143" t="str">
        <f t="shared" si="372"/>
        <v/>
      </c>
      <c r="C3931" s="143" t="str">
        <f>IF(A3931="","",IF(COUNTIF($B$2:B3930,B3931)&gt;0,"⚠ DUPLICATE","OK"))</f>
        <v/>
      </c>
      <c r="D3931" s="146" t="str">
        <f>IF($A3931="","",IF(ISNA(_xlfn.XLOOKUP(TRIM($A3931),MASTER_Workers!$B$2:$B$474,MASTER_Workers!$B$2:$B$474)),"Master Missing","OK"))</f>
        <v/>
      </c>
      <c r="E3931" s="146" t="str">
        <f>IF(A3931="","",IF(COUNTIF(Month_Engine!B:B,TRIM(J3931))&gt;0,"OK","Missing"))</f>
        <v/>
      </c>
      <c r="F3931" s="146" t="str">
        <f t="shared" si="373"/>
        <v/>
      </c>
      <c r="G3931" s="146" t="str">
        <f t="shared" si="374"/>
        <v/>
      </c>
      <c r="H3931" s="150" t="str">
        <f t="shared" si="369"/>
        <v/>
      </c>
      <c r="I3931" s="432"/>
      <c r="S3931" s="146" t="str">
        <f t="shared" si="370"/>
        <v/>
      </c>
    </row>
    <row r="3932" spans="1:19" x14ac:dyDescent="0.45">
      <c r="A3932" s="144" t="str">
        <f t="shared" si="371"/>
        <v/>
      </c>
      <c r="B3932" s="143" t="str">
        <f t="shared" si="372"/>
        <v/>
      </c>
      <c r="C3932" s="143" t="str">
        <f>IF(A3932="","",IF(COUNTIF($B$2:B3931,B3932)&gt;0,"⚠ DUPLICATE","OK"))</f>
        <v/>
      </c>
      <c r="D3932" s="146" t="str">
        <f>IF($A3932="","",IF(ISNA(_xlfn.XLOOKUP(TRIM($A3932),MASTER_Workers!$B$2:$B$474,MASTER_Workers!$B$2:$B$474)),"Master Missing","OK"))</f>
        <v/>
      </c>
      <c r="E3932" s="146" t="str">
        <f>IF(A3932="","",IF(COUNTIF(Month_Engine!B:B,TRIM(J3932))&gt;0,"OK","Missing"))</f>
        <v/>
      </c>
      <c r="F3932" s="146" t="str">
        <f t="shared" si="373"/>
        <v/>
      </c>
      <c r="G3932" s="146" t="str">
        <f t="shared" si="374"/>
        <v/>
      </c>
      <c r="H3932" s="150" t="str">
        <f t="shared" si="369"/>
        <v/>
      </c>
      <c r="I3932" s="432"/>
      <c r="S3932" s="146" t="str">
        <f t="shared" si="370"/>
        <v/>
      </c>
    </row>
    <row r="3933" spans="1:19" x14ac:dyDescent="0.45">
      <c r="A3933" s="144" t="str">
        <f t="shared" si="371"/>
        <v/>
      </c>
      <c r="B3933" s="143" t="str">
        <f t="shared" si="372"/>
        <v/>
      </c>
      <c r="C3933" s="143" t="str">
        <f>IF(A3933="","",IF(COUNTIF($B$2:B3932,B3933)&gt;0,"⚠ DUPLICATE","OK"))</f>
        <v/>
      </c>
      <c r="D3933" s="146" t="str">
        <f>IF($A3933="","",IF(ISNA(_xlfn.XLOOKUP(TRIM($A3933),MASTER_Workers!$B$2:$B$474,MASTER_Workers!$B$2:$B$474)),"Master Missing","OK"))</f>
        <v/>
      </c>
      <c r="E3933" s="146" t="str">
        <f>IF(A3933="","",IF(COUNTIF(Month_Engine!B:B,TRIM(J3933))&gt;0,"OK","Missing"))</f>
        <v/>
      </c>
      <c r="F3933" s="146" t="str">
        <f t="shared" si="373"/>
        <v/>
      </c>
      <c r="G3933" s="146" t="str">
        <f t="shared" si="374"/>
        <v/>
      </c>
      <c r="H3933" s="150" t="str">
        <f t="shared" si="369"/>
        <v/>
      </c>
      <c r="I3933" s="432"/>
      <c r="S3933" s="146" t="str">
        <f t="shared" si="370"/>
        <v/>
      </c>
    </row>
    <row r="3934" spans="1:19" x14ac:dyDescent="0.45">
      <c r="A3934" s="144" t="str">
        <f t="shared" si="371"/>
        <v/>
      </c>
      <c r="B3934" s="143" t="str">
        <f t="shared" si="372"/>
        <v/>
      </c>
      <c r="C3934" s="143" t="str">
        <f>IF(A3934="","",IF(COUNTIF($B$2:B3933,B3934)&gt;0,"⚠ DUPLICATE","OK"))</f>
        <v/>
      </c>
      <c r="D3934" s="146" t="str">
        <f>IF($A3934="","",IF(ISNA(_xlfn.XLOOKUP(TRIM($A3934),MASTER_Workers!$B$2:$B$474,MASTER_Workers!$B$2:$B$474)),"Master Missing","OK"))</f>
        <v/>
      </c>
      <c r="E3934" s="146" t="str">
        <f>IF(A3934="","",IF(COUNTIF(Month_Engine!B:B,TRIM(J3934))&gt;0,"OK","Missing"))</f>
        <v/>
      </c>
      <c r="F3934" s="146" t="str">
        <f t="shared" si="373"/>
        <v/>
      </c>
      <c r="G3934" s="146" t="str">
        <f t="shared" si="374"/>
        <v/>
      </c>
      <c r="H3934" s="150" t="str">
        <f t="shared" si="369"/>
        <v/>
      </c>
      <c r="I3934" s="432"/>
      <c r="S3934" s="146" t="str">
        <f t="shared" si="370"/>
        <v/>
      </c>
    </row>
    <row r="3935" spans="1:19" x14ac:dyDescent="0.45">
      <c r="A3935" s="144" t="str">
        <f t="shared" si="371"/>
        <v/>
      </c>
      <c r="B3935" s="143" t="str">
        <f t="shared" si="372"/>
        <v/>
      </c>
      <c r="C3935" s="143" t="str">
        <f>IF(A3935="","",IF(COUNTIF($B$2:B3934,B3935)&gt;0,"⚠ DUPLICATE","OK"))</f>
        <v/>
      </c>
      <c r="D3935" s="146" t="str">
        <f>IF($A3935="","",IF(ISNA(_xlfn.XLOOKUP(TRIM($A3935),MASTER_Workers!$B$2:$B$474,MASTER_Workers!$B$2:$B$474)),"Master Missing","OK"))</f>
        <v/>
      </c>
      <c r="E3935" s="146" t="str">
        <f>IF(A3935="","",IF(COUNTIF(Month_Engine!B:B,TRIM(J3935))&gt;0,"OK","Missing"))</f>
        <v/>
      </c>
      <c r="F3935" s="146" t="str">
        <f t="shared" si="373"/>
        <v/>
      </c>
      <c r="G3935" s="146" t="str">
        <f t="shared" si="374"/>
        <v/>
      </c>
      <c r="H3935" s="150" t="str">
        <f t="shared" si="369"/>
        <v/>
      </c>
      <c r="I3935" s="432"/>
      <c r="S3935" s="146" t="str">
        <f t="shared" si="370"/>
        <v/>
      </c>
    </row>
    <row r="3936" spans="1:19" x14ac:dyDescent="0.45">
      <c r="A3936" s="144" t="str">
        <f t="shared" si="371"/>
        <v/>
      </c>
      <c r="B3936" s="143" t="str">
        <f t="shared" si="372"/>
        <v/>
      </c>
      <c r="C3936" s="143" t="str">
        <f>IF(A3936="","",IF(COUNTIF($B$2:B3935,B3936)&gt;0,"⚠ DUPLICATE","OK"))</f>
        <v/>
      </c>
      <c r="D3936" s="146" t="str">
        <f>IF($A3936="","",IF(ISNA(_xlfn.XLOOKUP(TRIM($A3936),MASTER_Workers!$B$2:$B$474,MASTER_Workers!$B$2:$B$474)),"Master Missing","OK"))</f>
        <v/>
      </c>
      <c r="E3936" s="146" t="str">
        <f>IF(A3936="","",IF(COUNTIF(Month_Engine!B:B,TRIM(J3936))&gt;0,"OK","Missing"))</f>
        <v/>
      </c>
      <c r="F3936" s="146" t="str">
        <f t="shared" si="373"/>
        <v/>
      </c>
      <c r="G3936" s="146" t="str">
        <f t="shared" si="374"/>
        <v/>
      </c>
      <c r="H3936" s="150" t="str">
        <f t="shared" si="369"/>
        <v/>
      </c>
      <c r="I3936" s="432"/>
      <c r="S3936" s="146" t="str">
        <f t="shared" si="370"/>
        <v/>
      </c>
    </row>
    <row r="3937" spans="1:19" x14ac:dyDescent="0.45">
      <c r="A3937" s="144" t="str">
        <f t="shared" si="371"/>
        <v/>
      </c>
      <c r="B3937" s="143" t="str">
        <f t="shared" si="372"/>
        <v/>
      </c>
      <c r="C3937" s="143" t="str">
        <f>IF(A3937="","",IF(COUNTIF($B$2:B3936,B3937)&gt;0,"⚠ DUPLICATE","OK"))</f>
        <v/>
      </c>
      <c r="D3937" s="146" t="str">
        <f>IF($A3937="","",IF(ISNA(_xlfn.XLOOKUP(TRIM($A3937),MASTER_Workers!$B$2:$B$474,MASTER_Workers!$B$2:$B$474)),"Master Missing","OK"))</f>
        <v/>
      </c>
      <c r="E3937" s="146" t="str">
        <f>IF(A3937="","",IF(COUNTIF(Month_Engine!B:B,TRIM(J3937))&gt;0,"OK","Missing"))</f>
        <v/>
      </c>
      <c r="F3937" s="146" t="str">
        <f t="shared" si="373"/>
        <v/>
      </c>
      <c r="G3937" s="146" t="str">
        <f t="shared" si="374"/>
        <v/>
      </c>
      <c r="H3937" s="150" t="str">
        <f t="shared" si="369"/>
        <v/>
      </c>
      <c r="I3937" s="432"/>
      <c r="S3937" s="146" t="str">
        <f t="shared" si="370"/>
        <v/>
      </c>
    </row>
    <row r="3938" spans="1:19" x14ac:dyDescent="0.45">
      <c r="A3938" s="144" t="str">
        <f t="shared" si="371"/>
        <v/>
      </c>
      <c r="B3938" s="143" t="str">
        <f t="shared" si="372"/>
        <v/>
      </c>
      <c r="C3938" s="143" t="str">
        <f>IF(A3938="","",IF(COUNTIF($B$2:B3937,B3938)&gt;0,"⚠ DUPLICATE","OK"))</f>
        <v/>
      </c>
      <c r="D3938" s="146" t="str">
        <f>IF($A3938="","",IF(ISNA(_xlfn.XLOOKUP(TRIM($A3938),MASTER_Workers!$B$2:$B$474,MASTER_Workers!$B$2:$B$474)),"Master Missing","OK"))</f>
        <v/>
      </c>
      <c r="E3938" s="146" t="str">
        <f>IF(A3938="","",IF(COUNTIF(Month_Engine!B:B,TRIM(J3938))&gt;0,"OK","Missing"))</f>
        <v/>
      </c>
      <c r="F3938" s="146" t="str">
        <f t="shared" si="373"/>
        <v/>
      </c>
      <c r="G3938" s="146" t="str">
        <f t="shared" si="374"/>
        <v/>
      </c>
      <c r="H3938" s="150" t="str">
        <f t="shared" si="369"/>
        <v/>
      </c>
      <c r="I3938" s="432"/>
      <c r="S3938" s="146" t="str">
        <f t="shared" si="370"/>
        <v/>
      </c>
    </row>
    <row r="3939" spans="1:19" x14ac:dyDescent="0.45">
      <c r="A3939" s="144" t="str">
        <f t="shared" si="371"/>
        <v/>
      </c>
      <c r="B3939" s="143" t="str">
        <f t="shared" si="372"/>
        <v/>
      </c>
      <c r="C3939" s="143" t="str">
        <f>IF(A3939="","",IF(COUNTIF($B$2:B3938,B3939)&gt;0,"⚠ DUPLICATE","OK"))</f>
        <v/>
      </c>
      <c r="D3939" s="146" t="str">
        <f>IF($A3939="","",IF(ISNA(_xlfn.XLOOKUP(TRIM($A3939),MASTER_Workers!$B$2:$B$474,MASTER_Workers!$B$2:$B$474)),"Master Missing","OK"))</f>
        <v/>
      </c>
      <c r="E3939" s="146" t="str">
        <f>IF(A3939="","",IF(COUNTIF(Month_Engine!B:B,TRIM(J3939))&gt;0,"OK","Missing"))</f>
        <v/>
      </c>
      <c r="F3939" s="146" t="str">
        <f t="shared" si="373"/>
        <v/>
      </c>
      <c r="G3939" s="146" t="str">
        <f t="shared" si="374"/>
        <v/>
      </c>
      <c r="H3939" s="150" t="str">
        <f t="shared" si="369"/>
        <v/>
      </c>
      <c r="I3939" s="432"/>
      <c r="S3939" s="146" t="str">
        <f t="shared" si="370"/>
        <v/>
      </c>
    </row>
    <row r="3940" spans="1:19" x14ac:dyDescent="0.45">
      <c r="A3940" s="144" t="str">
        <f t="shared" si="371"/>
        <v/>
      </c>
      <c r="B3940" s="143" t="str">
        <f t="shared" si="372"/>
        <v/>
      </c>
      <c r="C3940" s="143" t="str">
        <f>IF(A3940="","",IF(COUNTIF($B$2:B3939,B3940)&gt;0,"⚠ DUPLICATE","OK"))</f>
        <v/>
      </c>
      <c r="D3940" s="146" t="str">
        <f>IF($A3940="","",IF(ISNA(_xlfn.XLOOKUP(TRIM($A3940),MASTER_Workers!$B$2:$B$474,MASTER_Workers!$B$2:$B$474)),"Master Missing","OK"))</f>
        <v/>
      </c>
      <c r="E3940" s="146" t="str">
        <f>IF(A3940="","",IF(COUNTIF(Month_Engine!B:B,TRIM(J3940))&gt;0,"OK","Missing"))</f>
        <v/>
      </c>
      <c r="F3940" s="146" t="str">
        <f t="shared" si="373"/>
        <v/>
      </c>
      <c r="G3940" s="146" t="str">
        <f t="shared" si="374"/>
        <v/>
      </c>
      <c r="H3940" s="150" t="str">
        <f t="shared" si="369"/>
        <v/>
      </c>
      <c r="I3940" s="432"/>
      <c r="S3940" s="146" t="str">
        <f t="shared" si="370"/>
        <v/>
      </c>
    </row>
    <row r="3941" spans="1:19" x14ac:dyDescent="0.45">
      <c r="A3941" s="144" t="str">
        <f t="shared" si="371"/>
        <v/>
      </c>
      <c r="B3941" s="143" t="str">
        <f t="shared" si="372"/>
        <v/>
      </c>
      <c r="C3941" s="143" t="str">
        <f>IF(A3941="","",IF(COUNTIF($B$2:B3940,B3941)&gt;0,"⚠ DUPLICATE","OK"))</f>
        <v/>
      </c>
      <c r="D3941" s="146" t="str">
        <f>IF($A3941="","",IF(ISNA(_xlfn.XLOOKUP(TRIM($A3941),MASTER_Workers!$B$2:$B$474,MASTER_Workers!$B$2:$B$474)),"Master Missing","OK"))</f>
        <v/>
      </c>
      <c r="E3941" s="146" t="str">
        <f>IF(A3941="","",IF(COUNTIF(Month_Engine!B:B,TRIM(J3941))&gt;0,"OK","Missing"))</f>
        <v/>
      </c>
      <c r="F3941" s="146" t="str">
        <f t="shared" si="373"/>
        <v/>
      </c>
      <c r="G3941" s="146" t="str">
        <f t="shared" si="374"/>
        <v/>
      </c>
      <c r="H3941" s="150" t="str">
        <f t="shared" si="369"/>
        <v/>
      </c>
      <c r="I3941" s="432"/>
      <c r="S3941" s="146" t="str">
        <f t="shared" si="370"/>
        <v/>
      </c>
    </row>
    <row r="3942" spans="1:19" x14ac:dyDescent="0.45">
      <c r="A3942" s="144" t="str">
        <f t="shared" si="371"/>
        <v/>
      </c>
      <c r="B3942" s="143" t="str">
        <f t="shared" si="372"/>
        <v/>
      </c>
      <c r="C3942" s="143" t="str">
        <f>IF(A3942="","",IF(COUNTIF($B$2:B3941,B3942)&gt;0,"⚠ DUPLICATE","OK"))</f>
        <v/>
      </c>
      <c r="D3942" s="146" t="str">
        <f>IF($A3942="","",IF(ISNA(_xlfn.XLOOKUP(TRIM($A3942),MASTER_Workers!$B$2:$B$474,MASTER_Workers!$B$2:$B$474)),"Master Missing","OK"))</f>
        <v/>
      </c>
      <c r="E3942" s="146" t="str">
        <f>IF(A3942="","",IF(COUNTIF(Month_Engine!B:B,TRIM(J3942))&gt;0,"OK","Missing"))</f>
        <v/>
      </c>
      <c r="F3942" s="146" t="str">
        <f t="shared" si="373"/>
        <v/>
      </c>
      <c r="G3942" s="146" t="str">
        <f t="shared" si="374"/>
        <v/>
      </c>
      <c r="H3942" s="150" t="str">
        <f t="shared" si="369"/>
        <v/>
      </c>
      <c r="I3942" s="432"/>
      <c r="S3942" s="146" t="str">
        <f t="shared" si="370"/>
        <v/>
      </c>
    </row>
    <row r="3943" spans="1:19" x14ac:dyDescent="0.45">
      <c r="A3943" s="144" t="str">
        <f t="shared" si="371"/>
        <v/>
      </c>
      <c r="B3943" s="143" t="str">
        <f t="shared" si="372"/>
        <v/>
      </c>
      <c r="C3943" s="143" t="str">
        <f>IF(A3943="","",IF(COUNTIF($B$2:B3942,B3943)&gt;0,"⚠ DUPLICATE","OK"))</f>
        <v/>
      </c>
      <c r="D3943" s="146" t="str">
        <f>IF($A3943="","",IF(ISNA(_xlfn.XLOOKUP(TRIM($A3943),MASTER_Workers!$B$2:$B$474,MASTER_Workers!$B$2:$B$474)),"Master Missing","OK"))</f>
        <v/>
      </c>
      <c r="E3943" s="146" t="str">
        <f>IF(A3943="","",IF(COUNTIF(Month_Engine!B:B,TRIM(J3943))&gt;0,"OK","Missing"))</f>
        <v/>
      </c>
      <c r="F3943" s="146" t="str">
        <f t="shared" si="373"/>
        <v/>
      </c>
      <c r="G3943" s="146" t="str">
        <f t="shared" si="374"/>
        <v/>
      </c>
      <c r="H3943" s="150" t="str">
        <f t="shared" si="369"/>
        <v/>
      </c>
      <c r="I3943" s="432"/>
      <c r="S3943" s="146" t="str">
        <f t="shared" si="370"/>
        <v/>
      </c>
    </row>
    <row r="3944" spans="1:19" x14ac:dyDescent="0.45">
      <c r="A3944" s="144" t="str">
        <f t="shared" si="371"/>
        <v/>
      </c>
      <c r="B3944" s="143" t="str">
        <f t="shared" si="372"/>
        <v/>
      </c>
      <c r="C3944" s="143" t="str">
        <f>IF(A3944="","",IF(COUNTIF($B$2:B3943,B3944)&gt;0,"⚠ DUPLICATE","OK"))</f>
        <v/>
      </c>
      <c r="D3944" s="146" t="str">
        <f>IF($A3944="","",IF(ISNA(_xlfn.XLOOKUP(TRIM($A3944),MASTER_Workers!$B$2:$B$474,MASTER_Workers!$B$2:$B$474)),"Master Missing","OK"))</f>
        <v/>
      </c>
      <c r="E3944" s="146" t="str">
        <f>IF(A3944="","",IF(COUNTIF(Month_Engine!B:B,TRIM(J3944))&gt;0,"OK","Missing"))</f>
        <v/>
      </c>
      <c r="F3944" s="146" t="str">
        <f t="shared" si="373"/>
        <v/>
      </c>
      <c r="G3944" s="146" t="str">
        <f t="shared" si="374"/>
        <v/>
      </c>
      <c r="H3944" s="150" t="str">
        <f t="shared" si="369"/>
        <v/>
      </c>
      <c r="I3944" s="432"/>
      <c r="S3944" s="146" t="str">
        <f t="shared" si="370"/>
        <v/>
      </c>
    </row>
    <row r="3945" spans="1:19" x14ac:dyDescent="0.45">
      <c r="A3945" s="144" t="str">
        <f t="shared" si="371"/>
        <v/>
      </c>
      <c r="B3945" s="143" t="str">
        <f t="shared" si="372"/>
        <v/>
      </c>
      <c r="C3945" s="143" t="str">
        <f>IF(A3945="","",IF(COUNTIF($B$2:B3944,B3945)&gt;0,"⚠ DUPLICATE","OK"))</f>
        <v/>
      </c>
      <c r="D3945" s="146" t="str">
        <f>IF($A3945="","",IF(ISNA(_xlfn.XLOOKUP(TRIM($A3945),MASTER_Workers!$B$2:$B$474,MASTER_Workers!$B$2:$B$474)),"Master Missing","OK"))</f>
        <v/>
      </c>
      <c r="E3945" s="146" t="str">
        <f>IF(A3945="","",IF(COUNTIF(Month_Engine!B:B,TRIM(J3945))&gt;0,"OK","Missing"))</f>
        <v/>
      </c>
      <c r="F3945" s="146" t="str">
        <f t="shared" si="373"/>
        <v/>
      </c>
      <c r="G3945" s="146" t="str">
        <f t="shared" si="374"/>
        <v/>
      </c>
      <c r="H3945" s="150" t="str">
        <f t="shared" si="369"/>
        <v/>
      </c>
      <c r="I3945" s="432"/>
      <c r="S3945" s="146" t="str">
        <f t="shared" si="370"/>
        <v/>
      </c>
    </row>
    <row r="3946" spans="1:19" x14ac:dyDescent="0.45">
      <c r="A3946" s="144" t="str">
        <f t="shared" si="371"/>
        <v/>
      </c>
      <c r="B3946" s="143" t="str">
        <f t="shared" si="372"/>
        <v/>
      </c>
      <c r="C3946" s="143" t="str">
        <f>IF(A3946="","",IF(COUNTIF($B$2:B3945,B3946)&gt;0,"⚠ DUPLICATE","OK"))</f>
        <v/>
      </c>
      <c r="D3946" s="146" t="str">
        <f>IF($A3946="","",IF(ISNA(_xlfn.XLOOKUP(TRIM($A3946),MASTER_Workers!$B$2:$B$474,MASTER_Workers!$B$2:$B$474)),"Master Missing","OK"))</f>
        <v/>
      </c>
      <c r="E3946" s="146" t="str">
        <f>IF(A3946="","",IF(COUNTIF(Month_Engine!B:B,TRIM(J3946))&gt;0,"OK","Missing"))</f>
        <v/>
      </c>
      <c r="F3946" s="146" t="str">
        <f t="shared" si="373"/>
        <v/>
      </c>
      <c r="G3946" s="146" t="str">
        <f t="shared" si="374"/>
        <v/>
      </c>
      <c r="H3946" s="150" t="str">
        <f t="shared" si="369"/>
        <v/>
      </c>
      <c r="I3946" s="432"/>
      <c r="S3946" s="146" t="str">
        <f t="shared" si="370"/>
        <v/>
      </c>
    </row>
    <row r="3947" spans="1:19" x14ac:dyDescent="0.45">
      <c r="A3947" s="144" t="str">
        <f t="shared" si="371"/>
        <v/>
      </c>
      <c r="B3947" s="143" t="str">
        <f t="shared" si="372"/>
        <v/>
      </c>
      <c r="C3947" s="143" t="str">
        <f>IF(A3947="","",IF(COUNTIF($B$2:B3946,B3947)&gt;0,"⚠ DUPLICATE","OK"))</f>
        <v/>
      </c>
      <c r="D3947" s="146" t="str">
        <f>IF($A3947="","",IF(ISNA(_xlfn.XLOOKUP(TRIM($A3947),MASTER_Workers!$B$2:$B$474,MASTER_Workers!$B$2:$B$474)),"Master Missing","OK"))</f>
        <v/>
      </c>
      <c r="E3947" s="146" t="str">
        <f>IF(A3947="","",IF(COUNTIF(Month_Engine!B:B,TRIM(J3947))&gt;0,"OK","Missing"))</f>
        <v/>
      </c>
      <c r="F3947" s="146" t="str">
        <f t="shared" si="373"/>
        <v/>
      </c>
      <c r="G3947" s="146" t="str">
        <f t="shared" si="374"/>
        <v/>
      </c>
      <c r="H3947" s="150" t="str">
        <f t="shared" si="369"/>
        <v/>
      </c>
      <c r="I3947" s="432"/>
      <c r="S3947" s="146" t="str">
        <f t="shared" si="370"/>
        <v/>
      </c>
    </row>
    <row r="3948" spans="1:19" x14ac:dyDescent="0.45">
      <c r="A3948" s="144" t="str">
        <f t="shared" si="371"/>
        <v/>
      </c>
      <c r="B3948" s="143" t="str">
        <f t="shared" si="372"/>
        <v/>
      </c>
      <c r="C3948" s="143" t="str">
        <f>IF(A3948="","",IF(COUNTIF($B$2:B3947,B3948)&gt;0,"⚠ DUPLICATE","OK"))</f>
        <v/>
      </c>
      <c r="D3948" s="146" t="str">
        <f>IF($A3948="","",IF(ISNA(_xlfn.XLOOKUP(TRIM($A3948),MASTER_Workers!$B$2:$B$474,MASTER_Workers!$B$2:$B$474)),"Master Missing","OK"))</f>
        <v/>
      </c>
      <c r="E3948" s="146" t="str">
        <f>IF(A3948="","",IF(COUNTIF(Month_Engine!B:B,TRIM(J3948))&gt;0,"OK","Missing"))</f>
        <v/>
      </c>
      <c r="F3948" s="146" t="str">
        <f t="shared" si="373"/>
        <v/>
      </c>
      <c r="G3948" s="146" t="str">
        <f t="shared" si="374"/>
        <v/>
      </c>
      <c r="H3948" s="150" t="str">
        <f t="shared" si="369"/>
        <v/>
      </c>
      <c r="I3948" s="432"/>
      <c r="S3948" s="146" t="str">
        <f t="shared" si="370"/>
        <v/>
      </c>
    </row>
    <row r="3949" spans="1:19" x14ac:dyDescent="0.45">
      <c r="A3949" s="144" t="str">
        <f t="shared" si="371"/>
        <v/>
      </c>
      <c r="B3949" s="143" t="str">
        <f t="shared" si="372"/>
        <v/>
      </c>
      <c r="C3949" s="143" t="str">
        <f>IF(A3949="","",IF(COUNTIF($B$2:B3948,B3949)&gt;0,"⚠ DUPLICATE","OK"))</f>
        <v/>
      </c>
      <c r="D3949" s="146" t="str">
        <f>IF($A3949="","",IF(ISNA(_xlfn.XLOOKUP(TRIM($A3949),MASTER_Workers!$B$2:$B$474,MASTER_Workers!$B$2:$B$474)),"Master Missing","OK"))</f>
        <v/>
      </c>
      <c r="E3949" s="146" t="str">
        <f>IF(A3949="","",IF(COUNTIF(Month_Engine!B:B,TRIM(J3949))&gt;0,"OK","Missing"))</f>
        <v/>
      </c>
      <c r="F3949" s="146" t="str">
        <f t="shared" si="373"/>
        <v/>
      </c>
      <c r="G3949" s="146" t="str">
        <f t="shared" si="374"/>
        <v/>
      </c>
      <c r="H3949" s="150" t="str">
        <f t="shared" si="369"/>
        <v/>
      </c>
      <c r="I3949" s="432"/>
      <c r="S3949" s="146" t="str">
        <f t="shared" si="370"/>
        <v/>
      </c>
    </row>
    <row r="3950" spans="1:19" x14ac:dyDescent="0.45">
      <c r="A3950" s="144" t="str">
        <f t="shared" si="371"/>
        <v/>
      </c>
      <c r="B3950" s="143" t="str">
        <f t="shared" si="372"/>
        <v/>
      </c>
      <c r="C3950" s="143" t="str">
        <f>IF(A3950="","",IF(COUNTIF($B$2:B3949,B3950)&gt;0,"⚠ DUPLICATE","OK"))</f>
        <v/>
      </c>
      <c r="D3950" s="146" t="str">
        <f>IF($A3950="","",IF(ISNA(_xlfn.XLOOKUP(TRIM($A3950),MASTER_Workers!$B$2:$B$474,MASTER_Workers!$B$2:$B$474)),"Master Missing","OK"))</f>
        <v/>
      </c>
      <c r="E3950" s="146" t="str">
        <f>IF(A3950="","",IF(COUNTIF(Month_Engine!B:B,TRIM(J3950))&gt;0,"OK","Missing"))</f>
        <v/>
      </c>
      <c r="F3950" s="146" t="str">
        <f t="shared" si="373"/>
        <v/>
      </c>
      <c r="G3950" s="146" t="str">
        <f t="shared" si="374"/>
        <v/>
      </c>
      <c r="H3950" s="150" t="str">
        <f t="shared" si="369"/>
        <v/>
      </c>
      <c r="I3950" s="432"/>
      <c r="S3950" s="146" t="str">
        <f t="shared" si="370"/>
        <v/>
      </c>
    </row>
    <row r="3951" spans="1:19" x14ac:dyDescent="0.45">
      <c r="A3951" s="144" t="str">
        <f t="shared" si="371"/>
        <v/>
      </c>
      <c r="B3951" s="143" t="str">
        <f t="shared" si="372"/>
        <v/>
      </c>
      <c r="C3951" s="143" t="str">
        <f>IF(A3951="","",IF(COUNTIF($B$2:B3950,B3951)&gt;0,"⚠ DUPLICATE","OK"))</f>
        <v/>
      </c>
      <c r="D3951" s="146" t="str">
        <f>IF($A3951="","",IF(ISNA(_xlfn.XLOOKUP(TRIM($A3951),MASTER_Workers!$B$2:$B$474,MASTER_Workers!$B$2:$B$474)),"Master Missing","OK"))</f>
        <v/>
      </c>
      <c r="E3951" s="146" t="str">
        <f>IF(A3951="","",IF(COUNTIF(Month_Engine!B:B,TRIM(J3951))&gt;0,"OK","Missing"))</f>
        <v/>
      </c>
      <c r="F3951" s="146" t="str">
        <f t="shared" si="373"/>
        <v/>
      </c>
      <c r="G3951" s="146" t="str">
        <f t="shared" si="374"/>
        <v/>
      </c>
      <c r="H3951" s="150" t="str">
        <f t="shared" si="369"/>
        <v/>
      </c>
      <c r="I3951" s="432"/>
      <c r="S3951" s="146" t="str">
        <f t="shared" si="370"/>
        <v/>
      </c>
    </row>
    <row r="3952" spans="1:19" x14ac:dyDescent="0.45">
      <c r="A3952" s="144" t="str">
        <f t="shared" si="371"/>
        <v/>
      </c>
      <c r="B3952" s="143" t="str">
        <f t="shared" si="372"/>
        <v/>
      </c>
      <c r="C3952" s="143" t="str">
        <f>IF(A3952="","",IF(COUNTIF($B$2:B3951,B3952)&gt;0,"⚠ DUPLICATE","OK"))</f>
        <v/>
      </c>
      <c r="D3952" s="146" t="str">
        <f>IF($A3952="","",IF(ISNA(_xlfn.XLOOKUP(TRIM($A3952),MASTER_Workers!$B$2:$B$474,MASTER_Workers!$B$2:$B$474)),"Master Missing","OK"))</f>
        <v/>
      </c>
      <c r="E3952" s="146" t="str">
        <f>IF(A3952="","",IF(COUNTIF(Month_Engine!B:B,TRIM(J3952))&gt;0,"OK","Missing"))</f>
        <v/>
      </c>
      <c r="F3952" s="146" t="str">
        <f t="shared" si="373"/>
        <v/>
      </c>
      <c r="G3952" s="146" t="str">
        <f t="shared" si="374"/>
        <v/>
      </c>
      <c r="H3952" s="150" t="str">
        <f t="shared" si="369"/>
        <v/>
      </c>
      <c r="I3952" s="432"/>
      <c r="S3952" s="146" t="str">
        <f t="shared" si="370"/>
        <v/>
      </c>
    </row>
    <row r="3953" spans="1:19" x14ac:dyDescent="0.45">
      <c r="A3953" s="144" t="str">
        <f t="shared" si="371"/>
        <v/>
      </c>
      <c r="B3953" s="143" t="str">
        <f t="shared" si="372"/>
        <v/>
      </c>
      <c r="C3953" s="143" t="str">
        <f>IF(A3953="","",IF(COUNTIF($B$2:B3952,B3953)&gt;0,"⚠ DUPLICATE","OK"))</f>
        <v/>
      </c>
      <c r="D3953" s="146" t="str">
        <f>IF($A3953="","",IF(ISNA(_xlfn.XLOOKUP(TRIM($A3953),MASTER_Workers!$B$2:$B$474,MASTER_Workers!$B$2:$B$474)),"Master Missing","OK"))</f>
        <v/>
      </c>
      <c r="E3953" s="146" t="str">
        <f>IF(A3953="","",IF(COUNTIF(Month_Engine!B:B,TRIM(J3953))&gt;0,"OK","Missing"))</f>
        <v/>
      </c>
      <c r="F3953" s="146" t="str">
        <f t="shared" si="373"/>
        <v/>
      </c>
      <c r="G3953" s="146" t="str">
        <f t="shared" si="374"/>
        <v/>
      </c>
      <c r="H3953" s="150" t="str">
        <f t="shared" si="369"/>
        <v/>
      </c>
      <c r="I3953" s="432"/>
      <c r="S3953" s="146" t="str">
        <f t="shared" si="370"/>
        <v/>
      </c>
    </row>
    <row r="3954" spans="1:19" x14ac:dyDescent="0.45">
      <c r="A3954" s="144" t="str">
        <f t="shared" si="371"/>
        <v/>
      </c>
      <c r="B3954" s="143" t="str">
        <f t="shared" si="372"/>
        <v/>
      </c>
      <c r="C3954" s="143" t="str">
        <f>IF(A3954="","",IF(COUNTIF($B$2:B3953,B3954)&gt;0,"⚠ DUPLICATE","OK"))</f>
        <v/>
      </c>
      <c r="D3954" s="146" t="str">
        <f>IF($A3954="","",IF(ISNA(_xlfn.XLOOKUP(TRIM($A3954),MASTER_Workers!$B$2:$B$474,MASTER_Workers!$B$2:$B$474)),"Master Missing","OK"))</f>
        <v/>
      </c>
      <c r="E3954" s="146" t="str">
        <f>IF(A3954="","",IF(COUNTIF(Month_Engine!B:B,TRIM(J3954))&gt;0,"OK","Missing"))</f>
        <v/>
      </c>
      <c r="F3954" s="146" t="str">
        <f t="shared" si="373"/>
        <v/>
      </c>
      <c r="G3954" s="146" t="str">
        <f t="shared" si="374"/>
        <v/>
      </c>
      <c r="H3954" s="150" t="str">
        <f t="shared" si="369"/>
        <v/>
      </c>
      <c r="I3954" s="432"/>
      <c r="S3954" s="146" t="str">
        <f t="shared" si="370"/>
        <v/>
      </c>
    </row>
    <row r="3955" spans="1:19" x14ac:dyDescent="0.45">
      <c r="A3955" s="144" t="str">
        <f t="shared" si="371"/>
        <v/>
      </c>
      <c r="B3955" s="143" t="str">
        <f t="shared" si="372"/>
        <v/>
      </c>
      <c r="C3955" s="143" t="str">
        <f>IF(A3955="","",IF(COUNTIF($B$2:B3954,B3955)&gt;0,"⚠ DUPLICATE","OK"))</f>
        <v/>
      </c>
      <c r="D3955" s="146" t="str">
        <f>IF($A3955="","",IF(ISNA(_xlfn.XLOOKUP(TRIM($A3955),MASTER_Workers!$B$2:$B$474,MASTER_Workers!$B$2:$B$474)),"Master Missing","OK"))</f>
        <v/>
      </c>
      <c r="E3955" s="146" t="str">
        <f>IF(A3955="","",IF(COUNTIF(Month_Engine!B:B,TRIM(J3955))&gt;0,"OK","Missing"))</f>
        <v/>
      </c>
      <c r="F3955" s="146" t="str">
        <f t="shared" si="373"/>
        <v/>
      </c>
      <c r="G3955" s="146" t="str">
        <f t="shared" si="374"/>
        <v/>
      </c>
      <c r="H3955" s="150" t="str">
        <f t="shared" si="369"/>
        <v/>
      </c>
      <c r="I3955" s="432"/>
      <c r="S3955" s="146" t="str">
        <f t="shared" si="370"/>
        <v/>
      </c>
    </row>
    <row r="3956" spans="1:19" x14ac:dyDescent="0.45">
      <c r="A3956" s="144" t="str">
        <f t="shared" si="371"/>
        <v/>
      </c>
      <c r="B3956" s="143" t="str">
        <f t="shared" si="372"/>
        <v/>
      </c>
      <c r="C3956" s="143" t="str">
        <f>IF(A3956="","",IF(COUNTIF($B$2:B3955,B3956)&gt;0,"⚠ DUPLICATE","OK"))</f>
        <v/>
      </c>
      <c r="D3956" s="146" t="str">
        <f>IF($A3956="","",IF(ISNA(_xlfn.XLOOKUP(TRIM($A3956),MASTER_Workers!$B$2:$B$474,MASTER_Workers!$B$2:$B$474)),"Master Missing","OK"))</f>
        <v/>
      </c>
      <c r="E3956" s="146" t="str">
        <f>IF(A3956="","",IF(COUNTIF(Month_Engine!B:B,TRIM(J3956))&gt;0,"OK","Missing"))</f>
        <v/>
      </c>
      <c r="F3956" s="146" t="str">
        <f t="shared" si="373"/>
        <v/>
      </c>
      <c r="G3956" s="146" t="str">
        <f t="shared" si="374"/>
        <v/>
      </c>
      <c r="H3956" s="150" t="str">
        <f t="shared" si="369"/>
        <v/>
      </c>
      <c r="I3956" s="432"/>
      <c r="S3956" s="146" t="str">
        <f t="shared" si="370"/>
        <v/>
      </c>
    </row>
    <row r="3957" spans="1:19" x14ac:dyDescent="0.45">
      <c r="A3957" s="144" t="str">
        <f t="shared" si="371"/>
        <v/>
      </c>
      <c r="B3957" s="143" t="str">
        <f t="shared" si="372"/>
        <v/>
      </c>
      <c r="C3957" s="143" t="str">
        <f>IF(A3957="","",IF(COUNTIF($B$2:B3956,B3957)&gt;0,"⚠ DUPLICATE","OK"))</f>
        <v/>
      </c>
      <c r="D3957" s="146" t="str">
        <f>IF($A3957="","",IF(ISNA(_xlfn.XLOOKUP(TRIM($A3957),MASTER_Workers!$B$2:$B$474,MASTER_Workers!$B$2:$B$474)),"Master Missing","OK"))</f>
        <v/>
      </c>
      <c r="E3957" s="146" t="str">
        <f>IF(A3957="","",IF(COUNTIF(Month_Engine!B:B,TRIM(J3957))&gt;0,"OK","Missing"))</f>
        <v/>
      </c>
      <c r="F3957" s="146" t="str">
        <f t="shared" si="373"/>
        <v/>
      </c>
      <c r="G3957" s="146" t="str">
        <f t="shared" si="374"/>
        <v/>
      </c>
      <c r="H3957" s="150" t="str">
        <f t="shared" si="369"/>
        <v/>
      </c>
      <c r="I3957" s="432"/>
      <c r="S3957" s="146" t="str">
        <f t="shared" si="370"/>
        <v/>
      </c>
    </row>
    <row r="3958" spans="1:19" x14ac:dyDescent="0.45">
      <c r="A3958" s="144" t="str">
        <f t="shared" si="371"/>
        <v/>
      </c>
      <c r="B3958" s="143" t="str">
        <f t="shared" si="372"/>
        <v/>
      </c>
      <c r="C3958" s="143" t="str">
        <f>IF(A3958="","",IF(COUNTIF($B$2:B3957,B3958)&gt;0,"⚠ DUPLICATE","OK"))</f>
        <v/>
      </c>
      <c r="D3958" s="146" t="str">
        <f>IF($A3958="","",IF(ISNA(_xlfn.XLOOKUP(TRIM($A3958),MASTER_Workers!$B$2:$B$474,MASTER_Workers!$B$2:$B$474)),"Master Missing","OK"))</f>
        <v/>
      </c>
      <c r="E3958" s="146" t="str">
        <f>IF(A3958="","",IF(COUNTIF(Month_Engine!B:B,TRIM(J3958))&gt;0,"OK","Missing"))</f>
        <v/>
      </c>
      <c r="F3958" s="146" t="str">
        <f t="shared" si="373"/>
        <v/>
      </c>
      <c r="G3958" s="146" t="str">
        <f t="shared" si="374"/>
        <v/>
      </c>
      <c r="H3958" s="150" t="str">
        <f t="shared" si="369"/>
        <v/>
      </c>
      <c r="I3958" s="432"/>
      <c r="S3958" s="146" t="str">
        <f t="shared" si="370"/>
        <v/>
      </c>
    </row>
    <row r="3959" spans="1:19" x14ac:dyDescent="0.45">
      <c r="A3959" s="144" t="str">
        <f t="shared" si="371"/>
        <v/>
      </c>
      <c r="B3959" s="143" t="str">
        <f t="shared" si="372"/>
        <v/>
      </c>
      <c r="C3959" s="143" t="str">
        <f>IF(A3959="","",IF(COUNTIF($B$2:B3958,B3959)&gt;0,"⚠ DUPLICATE","OK"))</f>
        <v/>
      </c>
      <c r="D3959" s="146" t="str">
        <f>IF($A3959="","",IF(ISNA(_xlfn.XLOOKUP(TRIM($A3959),MASTER_Workers!$B$2:$B$474,MASTER_Workers!$B$2:$B$474)),"Master Missing","OK"))</f>
        <v/>
      </c>
      <c r="E3959" s="146" t="str">
        <f>IF(A3959="","",IF(COUNTIF(Month_Engine!B:B,TRIM(J3959))&gt;0,"OK","Missing"))</f>
        <v/>
      </c>
      <c r="F3959" s="146" t="str">
        <f t="shared" si="373"/>
        <v/>
      </c>
      <c r="G3959" s="146" t="str">
        <f t="shared" si="374"/>
        <v/>
      </c>
      <c r="H3959" s="150" t="str">
        <f t="shared" si="369"/>
        <v/>
      </c>
      <c r="I3959" s="432"/>
      <c r="S3959" s="146" t="str">
        <f t="shared" si="370"/>
        <v/>
      </c>
    </row>
    <row r="3960" spans="1:19" x14ac:dyDescent="0.45">
      <c r="A3960" s="144" t="str">
        <f t="shared" si="371"/>
        <v/>
      </c>
      <c r="B3960" s="143" t="str">
        <f t="shared" si="372"/>
        <v/>
      </c>
      <c r="C3960" s="143" t="str">
        <f>IF(A3960="","",IF(COUNTIF($B$2:B3959,B3960)&gt;0,"⚠ DUPLICATE","OK"))</f>
        <v/>
      </c>
      <c r="D3960" s="146" t="str">
        <f>IF($A3960="","",IF(ISNA(_xlfn.XLOOKUP(TRIM($A3960),MASTER_Workers!$B$2:$B$474,MASTER_Workers!$B$2:$B$474)),"Master Missing","OK"))</f>
        <v/>
      </c>
      <c r="E3960" s="146" t="str">
        <f>IF(A3960="","",IF(COUNTIF(Month_Engine!B:B,TRIM(J3960))&gt;0,"OK","Missing"))</f>
        <v/>
      </c>
      <c r="F3960" s="146" t="str">
        <f t="shared" si="373"/>
        <v/>
      </c>
      <c r="G3960" s="146" t="str">
        <f t="shared" si="374"/>
        <v/>
      </c>
      <c r="H3960" s="150" t="str">
        <f t="shared" si="369"/>
        <v/>
      </c>
      <c r="I3960" s="432"/>
      <c r="S3960" s="146" t="str">
        <f t="shared" si="370"/>
        <v/>
      </c>
    </row>
    <row r="3961" spans="1:19" x14ac:dyDescent="0.45">
      <c r="A3961" s="144" t="str">
        <f t="shared" si="371"/>
        <v/>
      </c>
      <c r="B3961" s="143" t="str">
        <f t="shared" si="372"/>
        <v/>
      </c>
      <c r="C3961" s="143" t="str">
        <f>IF(A3961="","",IF(COUNTIF($B$2:B3960,B3961)&gt;0,"⚠ DUPLICATE","OK"))</f>
        <v/>
      </c>
      <c r="D3961" s="146" t="str">
        <f>IF($A3961="","",IF(ISNA(_xlfn.XLOOKUP(TRIM($A3961),MASTER_Workers!$B$2:$B$474,MASTER_Workers!$B$2:$B$474)),"Master Missing","OK"))</f>
        <v/>
      </c>
      <c r="E3961" s="146" t="str">
        <f>IF(A3961="","",IF(COUNTIF(Month_Engine!B:B,TRIM(J3961))&gt;0,"OK","Missing"))</f>
        <v/>
      </c>
      <c r="F3961" s="146" t="str">
        <f t="shared" si="373"/>
        <v/>
      </c>
      <c r="G3961" s="146" t="str">
        <f t="shared" si="374"/>
        <v/>
      </c>
      <c r="H3961" s="150" t="str">
        <f t="shared" si="369"/>
        <v/>
      </c>
      <c r="I3961" s="432"/>
      <c r="S3961" s="146" t="str">
        <f t="shared" si="370"/>
        <v/>
      </c>
    </row>
    <row r="3962" spans="1:19" x14ac:dyDescent="0.45">
      <c r="A3962" s="144" t="str">
        <f t="shared" si="371"/>
        <v/>
      </c>
      <c r="B3962" s="143" t="str">
        <f t="shared" si="372"/>
        <v/>
      </c>
      <c r="C3962" s="143" t="str">
        <f>IF(A3962="","",IF(COUNTIF($B$2:B3961,B3962)&gt;0,"⚠ DUPLICATE","OK"))</f>
        <v/>
      </c>
      <c r="D3962" s="146" t="str">
        <f>IF($A3962="","",IF(ISNA(_xlfn.XLOOKUP(TRIM($A3962),MASTER_Workers!$B$2:$B$474,MASTER_Workers!$B$2:$B$474)),"Master Missing","OK"))</f>
        <v/>
      </c>
      <c r="E3962" s="146" t="str">
        <f>IF(A3962="","",IF(COUNTIF(Month_Engine!B:B,TRIM(J3962))&gt;0,"OK","Missing"))</f>
        <v/>
      </c>
      <c r="F3962" s="146" t="str">
        <f t="shared" si="373"/>
        <v/>
      </c>
      <c r="G3962" s="146" t="str">
        <f t="shared" si="374"/>
        <v/>
      </c>
      <c r="H3962" s="150" t="str">
        <f t="shared" si="369"/>
        <v/>
      </c>
      <c r="I3962" s="432"/>
      <c r="S3962" s="146" t="str">
        <f t="shared" si="370"/>
        <v/>
      </c>
    </row>
    <row r="3963" spans="1:19" x14ac:dyDescent="0.45">
      <c r="A3963" s="144" t="str">
        <f t="shared" si="371"/>
        <v/>
      </c>
      <c r="B3963" s="143" t="str">
        <f t="shared" si="372"/>
        <v/>
      </c>
      <c r="C3963" s="143" t="str">
        <f>IF(A3963="","",IF(COUNTIF($B$2:B3962,B3963)&gt;0,"⚠ DUPLICATE","OK"))</f>
        <v/>
      </c>
      <c r="D3963" s="146" t="str">
        <f>IF($A3963="","",IF(ISNA(_xlfn.XLOOKUP(TRIM($A3963),MASTER_Workers!$B$2:$B$474,MASTER_Workers!$B$2:$B$474)),"Master Missing","OK"))</f>
        <v/>
      </c>
      <c r="E3963" s="146" t="str">
        <f>IF(A3963="","",IF(COUNTIF(Month_Engine!B:B,TRIM(J3963))&gt;0,"OK","Missing"))</f>
        <v/>
      </c>
      <c r="F3963" s="146" t="str">
        <f t="shared" si="373"/>
        <v/>
      </c>
      <c r="G3963" s="146" t="str">
        <f t="shared" si="374"/>
        <v/>
      </c>
      <c r="H3963" s="150" t="str">
        <f t="shared" si="369"/>
        <v/>
      </c>
      <c r="I3963" s="432"/>
      <c r="S3963" s="146" t="str">
        <f t="shared" si="370"/>
        <v/>
      </c>
    </row>
    <row r="3964" spans="1:19" x14ac:dyDescent="0.45">
      <c r="A3964" s="144" t="str">
        <f t="shared" si="371"/>
        <v/>
      </c>
      <c r="B3964" s="143" t="str">
        <f t="shared" si="372"/>
        <v/>
      </c>
      <c r="C3964" s="143" t="str">
        <f>IF(A3964="","",IF(COUNTIF($B$2:B3963,B3964)&gt;0,"⚠ DUPLICATE","OK"))</f>
        <v/>
      </c>
      <c r="D3964" s="146" t="str">
        <f>IF($A3964="","",IF(ISNA(_xlfn.XLOOKUP(TRIM($A3964),MASTER_Workers!$B$2:$B$474,MASTER_Workers!$B$2:$B$474)),"Master Missing","OK"))</f>
        <v/>
      </c>
      <c r="E3964" s="146" t="str">
        <f>IF(A3964="","",IF(COUNTIF(Month_Engine!B:B,TRIM(J3964))&gt;0,"OK","Missing"))</f>
        <v/>
      </c>
      <c r="F3964" s="146" t="str">
        <f t="shared" si="373"/>
        <v/>
      </c>
      <c r="G3964" s="146" t="str">
        <f t="shared" si="374"/>
        <v/>
      </c>
      <c r="H3964" s="150" t="str">
        <f t="shared" si="369"/>
        <v/>
      </c>
      <c r="I3964" s="432"/>
      <c r="S3964" s="146" t="str">
        <f t="shared" si="370"/>
        <v/>
      </c>
    </row>
    <row r="3965" spans="1:19" x14ac:dyDescent="0.45">
      <c r="A3965" s="144" t="str">
        <f t="shared" si="371"/>
        <v/>
      </c>
      <c r="B3965" s="143" t="str">
        <f t="shared" si="372"/>
        <v/>
      </c>
      <c r="C3965" s="143" t="str">
        <f>IF(A3965="","",IF(COUNTIF($B$2:B3964,B3965)&gt;0,"⚠ DUPLICATE","OK"))</f>
        <v/>
      </c>
      <c r="D3965" s="146" t="str">
        <f>IF($A3965="","",IF(ISNA(_xlfn.XLOOKUP(TRIM($A3965),MASTER_Workers!$B$2:$B$474,MASTER_Workers!$B$2:$B$474)),"Master Missing","OK"))</f>
        <v/>
      </c>
      <c r="E3965" s="146" t="str">
        <f>IF(A3965="","",IF(COUNTIF(Month_Engine!B:B,TRIM(J3965))&gt;0,"OK","Missing"))</f>
        <v/>
      </c>
      <c r="F3965" s="146" t="str">
        <f t="shared" si="373"/>
        <v/>
      </c>
      <c r="G3965" s="146" t="str">
        <f t="shared" si="374"/>
        <v/>
      </c>
      <c r="H3965" s="150" t="str">
        <f t="shared" si="369"/>
        <v/>
      </c>
      <c r="I3965" s="432"/>
      <c r="S3965" s="146" t="str">
        <f t="shared" si="370"/>
        <v/>
      </c>
    </row>
    <row r="3966" spans="1:19" x14ac:dyDescent="0.45">
      <c r="A3966" s="144" t="str">
        <f t="shared" si="371"/>
        <v/>
      </c>
      <c r="B3966" s="143" t="str">
        <f t="shared" si="372"/>
        <v/>
      </c>
      <c r="C3966" s="143" t="str">
        <f>IF(A3966="","",IF(COUNTIF($B$2:B3965,B3966)&gt;0,"⚠ DUPLICATE","OK"))</f>
        <v/>
      </c>
      <c r="D3966" s="146" t="str">
        <f>IF($A3966="","",IF(ISNA(_xlfn.XLOOKUP(TRIM($A3966),MASTER_Workers!$B$2:$B$474,MASTER_Workers!$B$2:$B$474)),"Master Missing","OK"))</f>
        <v/>
      </c>
      <c r="E3966" s="146" t="str">
        <f>IF(A3966="","",IF(COUNTIF(Month_Engine!B:B,TRIM(J3966))&gt;0,"OK","Missing"))</f>
        <v/>
      </c>
      <c r="F3966" s="146" t="str">
        <f t="shared" si="373"/>
        <v/>
      </c>
      <c r="G3966" s="146" t="str">
        <f t="shared" si="374"/>
        <v/>
      </c>
      <c r="H3966" s="150" t="str">
        <f t="shared" si="369"/>
        <v/>
      </c>
      <c r="I3966" s="432"/>
      <c r="S3966" s="146" t="str">
        <f t="shared" si="370"/>
        <v/>
      </c>
    </row>
    <row r="3967" spans="1:19" x14ac:dyDescent="0.45">
      <c r="A3967" s="144" t="str">
        <f t="shared" si="371"/>
        <v/>
      </c>
      <c r="B3967" s="143" t="str">
        <f t="shared" si="372"/>
        <v/>
      </c>
      <c r="C3967" s="143" t="str">
        <f>IF(A3967="","",IF(COUNTIF($B$2:B3966,B3967)&gt;0,"⚠ DUPLICATE","OK"))</f>
        <v/>
      </c>
      <c r="D3967" s="146" t="str">
        <f>IF($A3967="","",IF(ISNA(_xlfn.XLOOKUP(TRIM($A3967),MASTER_Workers!$B$2:$B$474,MASTER_Workers!$B$2:$B$474)),"Master Missing","OK"))</f>
        <v/>
      </c>
      <c r="E3967" s="146" t="str">
        <f>IF(A3967="","",IF(COUNTIF(Month_Engine!B:B,TRIM(J3967))&gt;0,"OK","Missing"))</f>
        <v/>
      </c>
      <c r="F3967" s="146" t="str">
        <f t="shared" si="373"/>
        <v/>
      </c>
      <c r="G3967" s="146" t="str">
        <f t="shared" si="374"/>
        <v/>
      </c>
      <c r="H3967" s="150" t="str">
        <f t="shared" si="369"/>
        <v/>
      </c>
      <c r="I3967" s="432"/>
      <c r="S3967" s="146" t="str">
        <f t="shared" si="370"/>
        <v/>
      </c>
    </row>
    <row r="3968" spans="1:19" x14ac:dyDescent="0.45">
      <c r="A3968" s="144" t="str">
        <f t="shared" si="371"/>
        <v/>
      </c>
      <c r="B3968" s="143" t="str">
        <f t="shared" si="372"/>
        <v/>
      </c>
      <c r="C3968" s="143" t="str">
        <f>IF(A3968="","",IF(COUNTIF($B$2:B3967,B3968)&gt;0,"⚠ DUPLICATE","OK"))</f>
        <v/>
      </c>
      <c r="D3968" s="146" t="str">
        <f>IF($A3968="","",IF(ISNA(_xlfn.XLOOKUP(TRIM($A3968),MASTER_Workers!$B$2:$B$474,MASTER_Workers!$B$2:$B$474)),"Master Missing","OK"))</f>
        <v/>
      </c>
      <c r="E3968" s="146" t="str">
        <f>IF(A3968="","",IF(COUNTIF(Month_Engine!B:B,TRIM(J3968))&gt;0,"OK","Missing"))</f>
        <v/>
      </c>
      <c r="F3968" s="146" t="str">
        <f t="shared" si="373"/>
        <v/>
      </c>
      <c r="G3968" s="146" t="str">
        <f t="shared" si="374"/>
        <v/>
      </c>
      <c r="H3968" s="150" t="str">
        <f t="shared" si="369"/>
        <v/>
      </c>
      <c r="I3968" s="432"/>
      <c r="S3968" s="146" t="str">
        <f t="shared" si="370"/>
        <v/>
      </c>
    </row>
    <row r="3969" spans="1:19" x14ac:dyDescent="0.45">
      <c r="A3969" s="144" t="str">
        <f t="shared" si="371"/>
        <v/>
      </c>
      <c r="B3969" s="143" t="str">
        <f t="shared" si="372"/>
        <v/>
      </c>
      <c r="C3969" s="143" t="str">
        <f>IF(A3969="","",IF(COUNTIF($B$2:B3968,B3969)&gt;0,"⚠ DUPLICATE","OK"))</f>
        <v/>
      </c>
      <c r="D3969" s="146" t="str">
        <f>IF($A3969="","",IF(ISNA(_xlfn.XLOOKUP(TRIM($A3969),MASTER_Workers!$B$2:$B$474,MASTER_Workers!$B$2:$B$474)),"Master Missing","OK"))</f>
        <v/>
      </c>
      <c r="E3969" s="146" t="str">
        <f>IF(A3969="","",IF(COUNTIF(Month_Engine!B:B,TRIM(J3969))&gt;0,"OK","Missing"))</f>
        <v/>
      </c>
      <c r="F3969" s="146" t="str">
        <f t="shared" si="373"/>
        <v/>
      </c>
      <c r="G3969" s="146" t="str">
        <f t="shared" si="374"/>
        <v/>
      </c>
      <c r="H3969" s="150" t="str">
        <f t="shared" si="369"/>
        <v/>
      </c>
      <c r="I3969" s="432"/>
      <c r="S3969" s="146" t="str">
        <f t="shared" si="370"/>
        <v/>
      </c>
    </row>
    <row r="3970" spans="1:19" x14ac:dyDescent="0.45">
      <c r="A3970" s="144" t="str">
        <f t="shared" si="371"/>
        <v/>
      </c>
      <c r="B3970" s="143" t="str">
        <f t="shared" si="372"/>
        <v/>
      </c>
      <c r="C3970" s="143" t="str">
        <f>IF(A3970="","",IF(COUNTIF($B$2:B3969,B3970)&gt;0,"⚠ DUPLICATE","OK"))</f>
        <v/>
      </c>
      <c r="D3970" s="146" t="str">
        <f>IF($A3970="","",IF(ISNA(_xlfn.XLOOKUP(TRIM($A3970),MASTER_Workers!$B$2:$B$474,MASTER_Workers!$B$2:$B$474)),"Master Missing","OK"))</f>
        <v/>
      </c>
      <c r="E3970" s="146" t="str">
        <f>IF(A3970="","",IF(COUNTIF(Month_Engine!B:B,TRIM(J3970))&gt;0,"OK","Missing"))</f>
        <v/>
      </c>
      <c r="F3970" s="146" t="str">
        <f t="shared" si="373"/>
        <v/>
      </c>
      <c r="G3970" s="146" t="str">
        <f t="shared" si="374"/>
        <v/>
      </c>
      <c r="H3970" s="150" t="str">
        <f t="shared" si="369"/>
        <v/>
      </c>
      <c r="I3970" s="432"/>
      <c r="S3970" s="146" t="str">
        <f t="shared" si="370"/>
        <v/>
      </c>
    </row>
    <row r="3971" spans="1:19" x14ac:dyDescent="0.45">
      <c r="A3971" s="144" t="str">
        <f t="shared" si="371"/>
        <v/>
      </c>
      <c r="B3971" s="143" t="str">
        <f t="shared" si="372"/>
        <v/>
      </c>
      <c r="C3971" s="143" t="str">
        <f>IF(A3971="","",IF(COUNTIF($B$2:B3970,B3971)&gt;0,"⚠ DUPLICATE","OK"))</f>
        <v/>
      </c>
      <c r="D3971" s="146" t="str">
        <f>IF($A3971="","",IF(ISNA(_xlfn.XLOOKUP(TRIM($A3971),MASTER_Workers!$B$2:$B$474,MASTER_Workers!$B$2:$B$474)),"Master Missing","OK"))</f>
        <v/>
      </c>
      <c r="E3971" s="146" t="str">
        <f>IF(A3971="","",IF(COUNTIF(Month_Engine!B:B,TRIM(J3971))&gt;0,"OK","Missing"))</f>
        <v/>
      </c>
      <c r="F3971" s="146" t="str">
        <f t="shared" si="373"/>
        <v/>
      </c>
      <c r="G3971" s="146" t="str">
        <f t="shared" si="374"/>
        <v/>
      </c>
      <c r="H3971" s="150" t="str">
        <f t="shared" si="369"/>
        <v/>
      </c>
      <c r="I3971" s="432"/>
      <c r="S3971" s="146" t="str">
        <f t="shared" si="370"/>
        <v/>
      </c>
    </row>
    <row r="3972" spans="1:19" x14ac:dyDescent="0.45">
      <c r="A3972" s="144" t="str">
        <f t="shared" si="371"/>
        <v/>
      </c>
      <c r="B3972" s="143" t="str">
        <f t="shared" si="372"/>
        <v/>
      </c>
      <c r="C3972" s="143" t="str">
        <f>IF(A3972="","",IF(COUNTIF($B$2:B3971,B3972)&gt;0,"⚠ DUPLICATE","OK"))</f>
        <v/>
      </c>
      <c r="D3972" s="146" t="str">
        <f>IF($A3972="","",IF(ISNA(_xlfn.XLOOKUP(TRIM($A3972),MASTER_Workers!$B$2:$B$474,MASTER_Workers!$B$2:$B$474)),"Master Missing","OK"))</f>
        <v/>
      </c>
      <c r="E3972" s="146" t="str">
        <f>IF(A3972="","",IF(COUNTIF(Month_Engine!B:B,TRIM(J3972))&gt;0,"OK","Missing"))</f>
        <v/>
      </c>
      <c r="F3972" s="146" t="str">
        <f t="shared" si="373"/>
        <v/>
      </c>
      <c r="G3972" s="146" t="str">
        <f t="shared" si="374"/>
        <v/>
      </c>
      <c r="H3972" s="150" t="str">
        <f t="shared" ref="H3972:H4035" si="375">IF(A3972="","",IF(AND(C3972="OK",D3972="OK",E3972="OK",F3972=DAY(EOMONTH(I3972,0))),"OK","Mismatch"))</f>
        <v/>
      </c>
      <c r="I3972" s="432"/>
      <c r="S3972" s="146" t="str">
        <f t="shared" ref="S3972:S4035" si="376">IF(LEFT(A3972,6)="SV2PCO","Worker-SV2",
IF(LEFT(A3972,5)="SV2ST","Staff-SV2",
IF(LEFT(A3972,4)="SV2P","Worker-Com-SV2",
IF(LEFT(A3972,5)="SK1ST","Staff-1",
IF(LEFT(A3972,5)="SK3ST","Staff-3",
IF(LEFT(A3972,5)="SK1CW","Worker-1",
IF(LEFT(A3972,5)="SK3CW","Worker-3",
IF(LEFT(A3972,5)="SK1WK","Worker-Com-1",
IF(LEFT(A3972,5)="SK3WK","Worker-Com-3","")))))))))</f>
        <v/>
      </c>
    </row>
    <row r="3973" spans="1:19" x14ac:dyDescent="0.45">
      <c r="A3973" s="144" t="str">
        <f t="shared" ref="A3973:A4036" si="377">IF(J3973="","",TRIM(J3973))</f>
        <v/>
      </c>
      <c r="B3973" s="143" t="str">
        <f t="shared" ref="B3973:B4036" si="378">IF(A3973="","",TEXT(I3973,"MMMYYYY")&amp;"_"&amp;TRIM(J3973))</f>
        <v/>
      </c>
      <c r="C3973" s="143" t="str">
        <f>IF(A3973="","",IF(COUNTIF($B$2:B3972,B3973)&gt;0,"⚠ DUPLICATE","OK"))</f>
        <v/>
      </c>
      <c r="D3973" s="146" t="str">
        <f>IF($A3973="","",IF(ISNA(_xlfn.XLOOKUP(TRIM($A3973),MASTER_Workers!$B$2:$B$474,MASTER_Workers!$B$2:$B$474)),"Master Missing","OK"))</f>
        <v/>
      </c>
      <c r="E3973" s="146" t="str">
        <f>IF(A3973="","",IF(COUNTIF(Month_Engine!B:B,TRIM(J3973))&gt;0,"OK","Missing"))</f>
        <v/>
      </c>
      <c r="F3973" s="146" t="str">
        <f t="shared" ref="F3973:F4036" si="379">IF(A3973="","",SUM(L3973:Q3973))</f>
        <v/>
      </c>
      <c r="G3973" s="146" t="str">
        <f t="shared" si="374"/>
        <v/>
      </c>
      <c r="H3973" s="150" t="str">
        <f t="shared" si="375"/>
        <v/>
      </c>
      <c r="I3973" s="432"/>
      <c r="S3973" s="146" t="str">
        <f t="shared" si="376"/>
        <v/>
      </c>
    </row>
    <row r="3974" spans="1:19" x14ac:dyDescent="0.45">
      <c r="A3974" s="144" t="str">
        <f t="shared" si="377"/>
        <v/>
      </c>
      <c r="B3974" s="143" t="str">
        <f t="shared" si="378"/>
        <v/>
      </c>
      <c r="C3974" s="143" t="str">
        <f>IF(A3974="","",IF(COUNTIF($B$2:B3973,B3974)&gt;0,"⚠ DUPLICATE","OK"))</f>
        <v/>
      </c>
      <c r="D3974" s="146" t="str">
        <f>IF($A3974="","",IF(ISNA(_xlfn.XLOOKUP(TRIM($A3974),MASTER_Workers!$B$2:$B$474,MASTER_Workers!$B$2:$B$474)),"Master Missing","OK"))</f>
        <v/>
      </c>
      <c r="E3974" s="146" t="str">
        <f>IF(A3974="","",IF(COUNTIF(Month_Engine!B:B,TRIM(J3974))&gt;0,"OK","Missing"))</f>
        <v/>
      </c>
      <c r="F3974" s="146" t="str">
        <f t="shared" si="379"/>
        <v/>
      </c>
      <c r="G3974" s="146" t="str">
        <f t="shared" si="374"/>
        <v/>
      </c>
      <c r="H3974" s="150" t="str">
        <f t="shared" si="375"/>
        <v/>
      </c>
      <c r="I3974" s="432"/>
      <c r="S3974" s="146" t="str">
        <f t="shared" si="376"/>
        <v/>
      </c>
    </row>
    <row r="3975" spans="1:19" x14ac:dyDescent="0.45">
      <c r="A3975" s="144" t="str">
        <f t="shared" si="377"/>
        <v/>
      </c>
      <c r="B3975" s="143" t="str">
        <f t="shared" si="378"/>
        <v/>
      </c>
      <c r="C3975" s="143" t="str">
        <f>IF(A3975="","",IF(COUNTIF($B$2:B3974,B3975)&gt;0,"⚠ DUPLICATE","OK"))</f>
        <v/>
      </c>
      <c r="D3975" s="146" t="str">
        <f>IF($A3975="","",IF(ISNA(_xlfn.XLOOKUP(TRIM($A3975),MASTER_Workers!$B$2:$B$474,MASTER_Workers!$B$2:$B$474)),"Master Missing","OK"))</f>
        <v/>
      </c>
      <c r="E3975" s="146" t="str">
        <f>IF(A3975="","",IF(COUNTIF(Month_Engine!B:B,TRIM(J3975))&gt;0,"OK","Missing"))</f>
        <v/>
      </c>
      <c r="F3975" s="146" t="str">
        <f t="shared" si="379"/>
        <v/>
      </c>
      <c r="G3975" s="146" t="str">
        <f t="shared" si="374"/>
        <v/>
      </c>
      <c r="H3975" s="150" t="str">
        <f t="shared" si="375"/>
        <v/>
      </c>
      <c r="I3975" s="432"/>
      <c r="S3975" s="146" t="str">
        <f t="shared" si="376"/>
        <v/>
      </c>
    </row>
    <row r="3976" spans="1:19" x14ac:dyDescent="0.45">
      <c r="A3976" s="144" t="str">
        <f t="shared" si="377"/>
        <v/>
      </c>
      <c r="B3976" s="143" t="str">
        <f t="shared" si="378"/>
        <v/>
      </c>
      <c r="C3976" s="143" t="str">
        <f>IF(A3976="","",IF(COUNTIF($B$2:B3975,B3976)&gt;0,"⚠ DUPLICATE","OK"))</f>
        <v/>
      </c>
      <c r="D3976" s="146" t="str">
        <f>IF($A3976="","",IF(ISNA(_xlfn.XLOOKUP(TRIM($A3976),MASTER_Workers!$B$2:$B$474,MASTER_Workers!$B$2:$B$474)),"Master Missing","OK"))</f>
        <v/>
      </c>
      <c r="E3976" s="146" t="str">
        <f>IF(A3976="","",IF(COUNTIF(Month_Engine!B:B,TRIM(J3976))&gt;0,"OK","Missing"))</f>
        <v/>
      </c>
      <c r="F3976" s="146" t="str">
        <f t="shared" si="379"/>
        <v/>
      </c>
      <c r="G3976" s="146" t="str">
        <f t="shared" si="374"/>
        <v/>
      </c>
      <c r="H3976" s="150" t="str">
        <f t="shared" si="375"/>
        <v/>
      </c>
      <c r="I3976" s="432"/>
      <c r="S3976" s="146" t="str">
        <f t="shared" si="376"/>
        <v/>
      </c>
    </row>
    <row r="3977" spans="1:19" x14ac:dyDescent="0.45">
      <c r="A3977" s="144" t="str">
        <f t="shared" si="377"/>
        <v/>
      </c>
      <c r="B3977" s="143" t="str">
        <f t="shared" si="378"/>
        <v/>
      </c>
      <c r="C3977" s="143" t="str">
        <f>IF(A3977="","",IF(COUNTIF($B$2:B3976,B3977)&gt;0,"⚠ DUPLICATE","OK"))</f>
        <v/>
      </c>
      <c r="D3977" s="146" t="str">
        <f>IF($A3977="","",IF(ISNA(_xlfn.XLOOKUP(TRIM($A3977),MASTER_Workers!$B$2:$B$474,MASTER_Workers!$B$2:$B$474)),"Master Missing","OK"))</f>
        <v/>
      </c>
      <c r="E3977" s="146" t="str">
        <f>IF(A3977="","",IF(COUNTIF(Month_Engine!B:B,TRIM(J3977))&gt;0,"OK","Missing"))</f>
        <v/>
      </c>
      <c r="F3977" s="146" t="str">
        <f t="shared" si="379"/>
        <v/>
      </c>
      <c r="G3977" s="146" t="str">
        <f t="shared" si="374"/>
        <v/>
      </c>
      <c r="H3977" s="150" t="str">
        <f t="shared" si="375"/>
        <v/>
      </c>
      <c r="I3977" s="432"/>
      <c r="S3977" s="146" t="str">
        <f t="shared" si="376"/>
        <v/>
      </c>
    </row>
    <row r="3978" spans="1:19" x14ac:dyDescent="0.45">
      <c r="A3978" s="144" t="str">
        <f t="shared" si="377"/>
        <v/>
      </c>
      <c r="B3978" s="143" t="str">
        <f t="shared" si="378"/>
        <v/>
      </c>
      <c r="C3978" s="143" t="str">
        <f>IF(A3978="","",IF(COUNTIF($B$2:B3977,B3978)&gt;0,"⚠ DUPLICATE","OK"))</f>
        <v/>
      </c>
      <c r="D3978" s="146" t="str">
        <f>IF($A3978="","",IF(ISNA(_xlfn.XLOOKUP(TRIM($A3978),MASTER_Workers!$B$2:$B$474,MASTER_Workers!$B$2:$B$474)),"Master Missing","OK"))</f>
        <v/>
      </c>
      <c r="E3978" s="146" t="str">
        <f>IF(A3978="","",IF(COUNTIF(Month_Engine!B:B,TRIM(J3978))&gt;0,"OK","Missing"))</f>
        <v/>
      </c>
      <c r="F3978" s="146" t="str">
        <f t="shared" si="379"/>
        <v/>
      </c>
      <c r="G3978" s="146" t="str">
        <f t="shared" si="374"/>
        <v/>
      </c>
      <c r="H3978" s="150" t="str">
        <f t="shared" si="375"/>
        <v/>
      </c>
      <c r="I3978" s="432"/>
      <c r="S3978" s="146" t="str">
        <f t="shared" si="376"/>
        <v/>
      </c>
    </row>
    <row r="3979" spans="1:19" x14ac:dyDescent="0.45">
      <c r="A3979" s="144" t="str">
        <f t="shared" si="377"/>
        <v/>
      </c>
      <c r="B3979" s="143" t="str">
        <f t="shared" si="378"/>
        <v/>
      </c>
      <c r="C3979" s="143" t="str">
        <f>IF(A3979="","",IF(COUNTIF($B$2:B3978,B3979)&gt;0,"⚠ DUPLICATE","OK"))</f>
        <v/>
      </c>
      <c r="D3979" s="146" t="str">
        <f>IF($A3979="","",IF(ISNA(_xlfn.XLOOKUP(TRIM($A3979),MASTER_Workers!$B$2:$B$474,MASTER_Workers!$B$2:$B$474)),"Master Missing","OK"))</f>
        <v/>
      </c>
      <c r="E3979" s="146" t="str">
        <f>IF(A3979="","",IF(COUNTIF(Month_Engine!B:B,TRIM(J3979))&gt;0,"OK","Missing"))</f>
        <v/>
      </c>
      <c r="F3979" s="146" t="str">
        <f t="shared" si="379"/>
        <v/>
      </c>
      <c r="G3979" s="146" t="str">
        <f t="shared" si="374"/>
        <v/>
      </c>
      <c r="H3979" s="150" t="str">
        <f t="shared" si="375"/>
        <v/>
      </c>
      <c r="I3979" s="432"/>
      <c r="S3979" s="146" t="str">
        <f t="shared" si="376"/>
        <v/>
      </c>
    </row>
    <row r="3980" spans="1:19" x14ac:dyDescent="0.45">
      <c r="A3980" s="144" t="str">
        <f t="shared" si="377"/>
        <v/>
      </c>
      <c r="B3980" s="143" t="str">
        <f t="shared" si="378"/>
        <v/>
      </c>
      <c r="C3980" s="143" t="str">
        <f>IF(A3980="","",IF(COUNTIF($B$2:B3979,B3980)&gt;0,"⚠ DUPLICATE","OK"))</f>
        <v/>
      </c>
      <c r="D3980" s="146" t="str">
        <f>IF($A3980="","",IF(ISNA(_xlfn.XLOOKUP(TRIM($A3980),MASTER_Workers!$B$2:$B$474,MASTER_Workers!$B$2:$B$474)),"Master Missing","OK"))</f>
        <v/>
      </c>
      <c r="E3980" s="146" t="str">
        <f>IF(A3980="","",IF(COUNTIF(Month_Engine!B:B,TRIM(J3980))&gt;0,"OK","Missing"))</f>
        <v/>
      </c>
      <c r="F3980" s="146" t="str">
        <f t="shared" si="379"/>
        <v/>
      </c>
      <c r="G3980" s="146" t="str">
        <f t="shared" ref="G3980:G4043" si="380">IF(A3980="","",L3980+O3980+P3980+R3980+IF(OR(LEFT(TRIM(J3980),9)="SK1WK0101",ISNUMBER(SEARCH("Staff",S3980))),N3980,0))</f>
        <v/>
      </c>
      <c r="H3980" s="150" t="str">
        <f t="shared" si="375"/>
        <v/>
      </c>
      <c r="I3980" s="432"/>
      <c r="S3980" s="146" t="str">
        <f t="shared" si="376"/>
        <v/>
      </c>
    </row>
    <row r="3981" spans="1:19" x14ac:dyDescent="0.45">
      <c r="A3981" s="144" t="str">
        <f t="shared" si="377"/>
        <v/>
      </c>
      <c r="B3981" s="143" t="str">
        <f t="shared" si="378"/>
        <v/>
      </c>
      <c r="C3981" s="143" t="str">
        <f>IF(A3981="","",IF(COUNTIF($B$2:B3980,B3981)&gt;0,"⚠ DUPLICATE","OK"))</f>
        <v/>
      </c>
      <c r="D3981" s="146" t="str">
        <f>IF($A3981="","",IF(ISNA(_xlfn.XLOOKUP(TRIM($A3981),MASTER_Workers!$B$2:$B$474,MASTER_Workers!$B$2:$B$474)),"Master Missing","OK"))</f>
        <v/>
      </c>
      <c r="E3981" s="146" t="str">
        <f>IF(A3981="","",IF(COUNTIF(Month_Engine!B:B,TRIM(J3981))&gt;0,"OK","Missing"))</f>
        <v/>
      </c>
      <c r="F3981" s="146" t="str">
        <f t="shared" si="379"/>
        <v/>
      </c>
      <c r="G3981" s="146" t="str">
        <f t="shared" si="380"/>
        <v/>
      </c>
      <c r="H3981" s="150" t="str">
        <f t="shared" si="375"/>
        <v/>
      </c>
      <c r="I3981" s="432"/>
      <c r="S3981" s="146" t="str">
        <f t="shared" si="376"/>
        <v/>
      </c>
    </row>
    <row r="3982" spans="1:19" x14ac:dyDescent="0.45">
      <c r="A3982" s="144" t="str">
        <f t="shared" si="377"/>
        <v/>
      </c>
      <c r="B3982" s="143" t="str">
        <f t="shared" si="378"/>
        <v/>
      </c>
      <c r="C3982" s="143" t="str">
        <f>IF(A3982="","",IF(COUNTIF($B$2:B3981,B3982)&gt;0,"⚠ DUPLICATE","OK"))</f>
        <v/>
      </c>
      <c r="D3982" s="146" t="str">
        <f>IF($A3982="","",IF(ISNA(_xlfn.XLOOKUP(TRIM($A3982),MASTER_Workers!$B$2:$B$474,MASTER_Workers!$B$2:$B$474)),"Master Missing","OK"))</f>
        <v/>
      </c>
      <c r="E3982" s="146" t="str">
        <f>IF(A3982="","",IF(COUNTIF(Month_Engine!B:B,TRIM(J3982))&gt;0,"OK","Missing"))</f>
        <v/>
      </c>
      <c r="F3982" s="146" t="str">
        <f t="shared" si="379"/>
        <v/>
      </c>
      <c r="G3982" s="146" t="str">
        <f t="shared" si="380"/>
        <v/>
      </c>
      <c r="H3982" s="150" t="str">
        <f t="shared" si="375"/>
        <v/>
      </c>
      <c r="I3982" s="432"/>
      <c r="S3982" s="146" t="str">
        <f t="shared" si="376"/>
        <v/>
      </c>
    </row>
    <row r="3983" spans="1:19" x14ac:dyDescent="0.45">
      <c r="A3983" s="144" t="str">
        <f t="shared" si="377"/>
        <v/>
      </c>
      <c r="B3983" s="143" t="str">
        <f t="shared" si="378"/>
        <v/>
      </c>
      <c r="C3983" s="143" t="str">
        <f>IF(A3983="","",IF(COUNTIF($B$2:B3982,B3983)&gt;0,"⚠ DUPLICATE","OK"))</f>
        <v/>
      </c>
      <c r="D3983" s="146" t="str">
        <f>IF($A3983="","",IF(ISNA(_xlfn.XLOOKUP(TRIM($A3983),MASTER_Workers!$B$2:$B$474,MASTER_Workers!$B$2:$B$474)),"Master Missing","OK"))</f>
        <v/>
      </c>
      <c r="E3983" s="146" t="str">
        <f>IF(A3983="","",IF(COUNTIF(Month_Engine!B:B,TRIM(J3983))&gt;0,"OK","Missing"))</f>
        <v/>
      </c>
      <c r="F3983" s="146" t="str">
        <f t="shared" si="379"/>
        <v/>
      </c>
      <c r="G3983" s="146" t="str">
        <f t="shared" si="380"/>
        <v/>
      </c>
      <c r="H3983" s="150" t="str">
        <f t="shared" si="375"/>
        <v/>
      </c>
      <c r="I3983" s="432"/>
      <c r="S3983" s="146" t="str">
        <f t="shared" si="376"/>
        <v/>
      </c>
    </row>
    <row r="3984" spans="1:19" x14ac:dyDescent="0.45">
      <c r="A3984" s="144" t="str">
        <f t="shared" si="377"/>
        <v/>
      </c>
      <c r="B3984" s="143" t="str">
        <f t="shared" si="378"/>
        <v/>
      </c>
      <c r="C3984" s="143" t="str">
        <f>IF(A3984="","",IF(COUNTIF($B$2:B3983,B3984)&gt;0,"⚠ DUPLICATE","OK"))</f>
        <v/>
      </c>
      <c r="D3984" s="146" t="str">
        <f>IF($A3984="","",IF(ISNA(_xlfn.XLOOKUP(TRIM($A3984),MASTER_Workers!$B$2:$B$474,MASTER_Workers!$B$2:$B$474)),"Master Missing","OK"))</f>
        <v/>
      </c>
      <c r="E3984" s="146" t="str">
        <f>IF(A3984="","",IF(COUNTIF(Month_Engine!B:B,TRIM(J3984))&gt;0,"OK","Missing"))</f>
        <v/>
      </c>
      <c r="F3984" s="146" t="str">
        <f t="shared" si="379"/>
        <v/>
      </c>
      <c r="G3984" s="146" t="str">
        <f t="shared" si="380"/>
        <v/>
      </c>
      <c r="H3984" s="150" t="str">
        <f t="shared" si="375"/>
        <v/>
      </c>
      <c r="I3984" s="432"/>
      <c r="S3984" s="146" t="str">
        <f t="shared" si="376"/>
        <v/>
      </c>
    </row>
    <row r="3985" spans="1:19" x14ac:dyDescent="0.45">
      <c r="A3985" s="144" t="str">
        <f t="shared" si="377"/>
        <v/>
      </c>
      <c r="B3985" s="143" t="str">
        <f t="shared" si="378"/>
        <v/>
      </c>
      <c r="C3985" s="143" t="str">
        <f>IF(A3985="","",IF(COUNTIF($B$2:B3984,B3985)&gt;0,"⚠ DUPLICATE","OK"))</f>
        <v/>
      </c>
      <c r="D3985" s="146" t="str">
        <f>IF($A3985="","",IF(ISNA(_xlfn.XLOOKUP(TRIM($A3985),MASTER_Workers!$B$2:$B$474,MASTER_Workers!$B$2:$B$474)),"Master Missing","OK"))</f>
        <v/>
      </c>
      <c r="E3985" s="146" t="str">
        <f>IF(A3985="","",IF(COUNTIF(Month_Engine!B:B,TRIM(J3985))&gt;0,"OK","Missing"))</f>
        <v/>
      </c>
      <c r="F3985" s="146" t="str">
        <f t="shared" si="379"/>
        <v/>
      </c>
      <c r="G3985" s="146" t="str">
        <f t="shared" si="380"/>
        <v/>
      </c>
      <c r="H3985" s="150" t="str">
        <f t="shared" si="375"/>
        <v/>
      </c>
      <c r="I3985" s="432"/>
      <c r="S3985" s="146" t="str">
        <f t="shared" si="376"/>
        <v/>
      </c>
    </row>
    <row r="3986" spans="1:19" x14ac:dyDescent="0.45">
      <c r="A3986" s="144" t="str">
        <f t="shared" si="377"/>
        <v/>
      </c>
      <c r="B3986" s="143" t="str">
        <f t="shared" si="378"/>
        <v/>
      </c>
      <c r="C3986" s="143" t="str">
        <f>IF(A3986="","",IF(COUNTIF($B$2:B3985,B3986)&gt;0,"⚠ DUPLICATE","OK"))</f>
        <v/>
      </c>
      <c r="D3986" s="146" t="str">
        <f>IF($A3986="","",IF(ISNA(_xlfn.XLOOKUP(TRIM($A3986),MASTER_Workers!$B$2:$B$474,MASTER_Workers!$B$2:$B$474)),"Master Missing","OK"))</f>
        <v/>
      </c>
      <c r="E3986" s="146" t="str">
        <f>IF(A3986="","",IF(COUNTIF(Month_Engine!B:B,TRIM(J3986))&gt;0,"OK","Missing"))</f>
        <v/>
      </c>
      <c r="F3986" s="146" t="str">
        <f t="shared" si="379"/>
        <v/>
      </c>
      <c r="G3986" s="146" t="str">
        <f t="shared" si="380"/>
        <v/>
      </c>
      <c r="H3986" s="150" t="str">
        <f t="shared" si="375"/>
        <v/>
      </c>
      <c r="I3986" s="432"/>
      <c r="S3986" s="146" t="str">
        <f t="shared" si="376"/>
        <v/>
      </c>
    </row>
    <row r="3987" spans="1:19" x14ac:dyDescent="0.45">
      <c r="A3987" s="144" t="str">
        <f t="shared" si="377"/>
        <v/>
      </c>
      <c r="B3987" s="143" t="str">
        <f t="shared" si="378"/>
        <v/>
      </c>
      <c r="C3987" s="143" t="str">
        <f>IF(A3987="","",IF(COUNTIF($B$2:B3986,B3987)&gt;0,"⚠ DUPLICATE","OK"))</f>
        <v/>
      </c>
      <c r="D3987" s="146" t="str">
        <f>IF($A3987="","",IF(ISNA(_xlfn.XLOOKUP(TRIM($A3987),MASTER_Workers!$B$2:$B$474,MASTER_Workers!$B$2:$B$474)),"Master Missing","OK"))</f>
        <v/>
      </c>
      <c r="E3987" s="146" t="str">
        <f>IF(A3987="","",IF(COUNTIF(Month_Engine!B:B,TRIM(J3987))&gt;0,"OK","Missing"))</f>
        <v/>
      </c>
      <c r="F3987" s="146" t="str">
        <f t="shared" si="379"/>
        <v/>
      </c>
      <c r="G3987" s="146" t="str">
        <f t="shared" si="380"/>
        <v/>
      </c>
      <c r="H3987" s="150" t="str">
        <f t="shared" si="375"/>
        <v/>
      </c>
      <c r="I3987" s="432"/>
      <c r="S3987" s="146" t="str">
        <f t="shared" si="376"/>
        <v/>
      </c>
    </row>
    <row r="3988" spans="1:19" x14ac:dyDescent="0.45">
      <c r="A3988" s="144" t="str">
        <f t="shared" si="377"/>
        <v/>
      </c>
      <c r="B3988" s="143" t="str">
        <f t="shared" si="378"/>
        <v/>
      </c>
      <c r="C3988" s="143" t="str">
        <f>IF(A3988="","",IF(COUNTIF($B$2:B3987,B3988)&gt;0,"⚠ DUPLICATE","OK"))</f>
        <v/>
      </c>
      <c r="D3988" s="146" t="str">
        <f>IF($A3988="","",IF(ISNA(_xlfn.XLOOKUP(TRIM($A3988),MASTER_Workers!$B$2:$B$474,MASTER_Workers!$B$2:$B$474)),"Master Missing","OK"))</f>
        <v/>
      </c>
      <c r="E3988" s="146" t="str">
        <f>IF(A3988="","",IF(COUNTIF(Month_Engine!B:B,TRIM(J3988))&gt;0,"OK","Missing"))</f>
        <v/>
      </c>
      <c r="F3988" s="146" t="str">
        <f t="shared" si="379"/>
        <v/>
      </c>
      <c r="G3988" s="146" t="str">
        <f t="shared" si="380"/>
        <v/>
      </c>
      <c r="H3988" s="150" t="str">
        <f t="shared" si="375"/>
        <v/>
      </c>
      <c r="I3988" s="432"/>
      <c r="S3988" s="146" t="str">
        <f t="shared" si="376"/>
        <v/>
      </c>
    </row>
    <row r="3989" spans="1:19" x14ac:dyDescent="0.45">
      <c r="A3989" s="144" t="str">
        <f t="shared" si="377"/>
        <v/>
      </c>
      <c r="B3989" s="143" t="str">
        <f t="shared" si="378"/>
        <v/>
      </c>
      <c r="C3989" s="143" t="str">
        <f>IF(A3989="","",IF(COUNTIF($B$2:B3988,B3989)&gt;0,"⚠ DUPLICATE","OK"))</f>
        <v/>
      </c>
      <c r="D3989" s="146" t="str">
        <f>IF($A3989="","",IF(ISNA(_xlfn.XLOOKUP(TRIM($A3989),MASTER_Workers!$B$2:$B$474,MASTER_Workers!$B$2:$B$474)),"Master Missing","OK"))</f>
        <v/>
      </c>
      <c r="E3989" s="146" t="str">
        <f>IF(A3989="","",IF(COUNTIF(Month_Engine!B:B,TRIM(J3989))&gt;0,"OK","Missing"))</f>
        <v/>
      </c>
      <c r="F3989" s="146" t="str">
        <f t="shared" si="379"/>
        <v/>
      </c>
      <c r="G3989" s="146" t="str">
        <f t="shared" si="380"/>
        <v/>
      </c>
      <c r="H3989" s="150" t="str">
        <f t="shared" si="375"/>
        <v/>
      </c>
      <c r="I3989" s="432"/>
      <c r="S3989" s="146" t="str">
        <f t="shared" si="376"/>
        <v/>
      </c>
    </row>
    <row r="3990" spans="1:19" x14ac:dyDescent="0.45">
      <c r="A3990" s="144" t="str">
        <f t="shared" si="377"/>
        <v/>
      </c>
      <c r="B3990" s="143" t="str">
        <f t="shared" si="378"/>
        <v/>
      </c>
      <c r="C3990" s="143" t="str">
        <f>IF(A3990="","",IF(COUNTIF($B$2:B3989,B3990)&gt;0,"⚠ DUPLICATE","OK"))</f>
        <v/>
      </c>
      <c r="D3990" s="146" t="str">
        <f>IF($A3990="","",IF(ISNA(_xlfn.XLOOKUP(TRIM($A3990),MASTER_Workers!$B$2:$B$474,MASTER_Workers!$B$2:$B$474)),"Master Missing","OK"))</f>
        <v/>
      </c>
      <c r="E3990" s="146" t="str">
        <f>IF(A3990="","",IF(COUNTIF(Month_Engine!B:B,TRIM(J3990))&gt;0,"OK","Missing"))</f>
        <v/>
      </c>
      <c r="F3990" s="146" t="str">
        <f t="shared" si="379"/>
        <v/>
      </c>
      <c r="G3990" s="146" t="str">
        <f t="shared" si="380"/>
        <v/>
      </c>
      <c r="H3990" s="150" t="str">
        <f t="shared" si="375"/>
        <v/>
      </c>
      <c r="I3990" s="432"/>
      <c r="S3990" s="146" t="str">
        <f t="shared" si="376"/>
        <v/>
      </c>
    </row>
    <row r="3991" spans="1:19" x14ac:dyDescent="0.45">
      <c r="A3991" s="144" t="str">
        <f t="shared" si="377"/>
        <v/>
      </c>
      <c r="B3991" s="143" t="str">
        <f t="shared" si="378"/>
        <v/>
      </c>
      <c r="C3991" s="143" t="str">
        <f>IF(A3991="","",IF(COUNTIF($B$2:B3990,B3991)&gt;0,"⚠ DUPLICATE","OK"))</f>
        <v/>
      </c>
      <c r="D3991" s="146" t="str">
        <f>IF($A3991="","",IF(ISNA(_xlfn.XLOOKUP(TRIM($A3991),MASTER_Workers!$B$2:$B$474,MASTER_Workers!$B$2:$B$474)),"Master Missing","OK"))</f>
        <v/>
      </c>
      <c r="E3991" s="146" t="str">
        <f>IF(A3991="","",IF(COUNTIF(Month_Engine!B:B,TRIM(J3991))&gt;0,"OK","Missing"))</f>
        <v/>
      </c>
      <c r="F3991" s="146" t="str">
        <f t="shared" si="379"/>
        <v/>
      </c>
      <c r="G3991" s="146" t="str">
        <f t="shared" si="380"/>
        <v/>
      </c>
      <c r="H3991" s="150" t="str">
        <f t="shared" si="375"/>
        <v/>
      </c>
      <c r="I3991" s="432"/>
      <c r="S3991" s="146" t="str">
        <f t="shared" si="376"/>
        <v/>
      </c>
    </row>
    <row r="3992" spans="1:19" x14ac:dyDescent="0.45">
      <c r="A3992" s="144" t="str">
        <f t="shared" si="377"/>
        <v/>
      </c>
      <c r="B3992" s="143" t="str">
        <f t="shared" si="378"/>
        <v/>
      </c>
      <c r="C3992" s="143" t="str">
        <f>IF(A3992="","",IF(COUNTIF($B$2:B3991,B3992)&gt;0,"⚠ DUPLICATE","OK"))</f>
        <v/>
      </c>
      <c r="D3992" s="146" t="str">
        <f>IF($A3992="","",IF(ISNA(_xlfn.XLOOKUP(TRIM($A3992),MASTER_Workers!$B$2:$B$474,MASTER_Workers!$B$2:$B$474)),"Master Missing","OK"))</f>
        <v/>
      </c>
      <c r="E3992" s="146" t="str">
        <f>IF(A3992="","",IF(COUNTIF(Month_Engine!B:B,TRIM(J3992))&gt;0,"OK","Missing"))</f>
        <v/>
      </c>
      <c r="F3992" s="146" t="str">
        <f t="shared" si="379"/>
        <v/>
      </c>
      <c r="G3992" s="146" t="str">
        <f t="shared" si="380"/>
        <v/>
      </c>
      <c r="H3992" s="150" t="str">
        <f t="shared" si="375"/>
        <v/>
      </c>
      <c r="I3992" s="432"/>
      <c r="S3992" s="146" t="str">
        <f t="shared" si="376"/>
        <v/>
      </c>
    </row>
    <row r="3993" spans="1:19" x14ac:dyDescent="0.45">
      <c r="A3993" s="144" t="str">
        <f t="shared" si="377"/>
        <v/>
      </c>
      <c r="B3993" s="143" t="str">
        <f t="shared" si="378"/>
        <v/>
      </c>
      <c r="C3993" s="143" t="str">
        <f>IF(A3993="","",IF(COUNTIF($B$2:B3992,B3993)&gt;0,"⚠ DUPLICATE","OK"))</f>
        <v/>
      </c>
      <c r="D3993" s="146" t="str">
        <f>IF($A3993="","",IF(ISNA(_xlfn.XLOOKUP(TRIM($A3993),MASTER_Workers!$B$2:$B$474,MASTER_Workers!$B$2:$B$474)),"Master Missing","OK"))</f>
        <v/>
      </c>
      <c r="E3993" s="146" t="str">
        <f>IF(A3993="","",IF(COUNTIF(Month_Engine!B:B,TRIM(J3993))&gt;0,"OK","Missing"))</f>
        <v/>
      </c>
      <c r="F3993" s="146" t="str">
        <f t="shared" si="379"/>
        <v/>
      </c>
      <c r="G3993" s="146" t="str">
        <f t="shared" si="380"/>
        <v/>
      </c>
      <c r="H3993" s="150" t="str">
        <f t="shared" si="375"/>
        <v/>
      </c>
      <c r="I3993" s="432"/>
      <c r="S3993" s="146" t="str">
        <f t="shared" si="376"/>
        <v/>
      </c>
    </row>
    <row r="3994" spans="1:19" x14ac:dyDescent="0.45">
      <c r="A3994" s="144" t="str">
        <f t="shared" si="377"/>
        <v/>
      </c>
      <c r="B3994" s="143" t="str">
        <f t="shared" si="378"/>
        <v/>
      </c>
      <c r="C3994" s="143" t="str">
        <f>IF(A3994="","",IF(COUNTIF($B$2:B3993,B3994)&gt;0,"⚠ DUPLICATE","OK"))</f>
        <v/>
      </c>
      <c r="D3994" s="146" t="str">
        <f>IF($A3994="","",IF(ISNA(_xlfn.XLOOKUP(TRIM($A3994),MASTER_Workers!$B$2:$B$474,MASTER_Workers!$B$2:$B$474)),"Master Missing","OK"))</f>
        <v/>
      </c>
      <c r="E3994" s="146" t="str">
        <f>IF(A3994="","",IF(COUNTIF(Month_Engine!B:B,TRIM(J3994))&gt;0,"OK","Missing"))</f>
        <v/>
      </c>
      <c r="F3994" s="146" t="str">
        <f t="shared" si="379"/>
        <v/>
      </c>
      <c r="G3994" s="146" t="str">
        <f t="shared" si="380"/>
        <v/>
      </c>
      <c r="H3994" s="150" t="str">
        <f t="shared" si="375"/>
        <v/>
      </c>
      <c r="I3994" s="432"/>
      <c r="S3994" s="146" t="str">
        <f t="shared" si="376"/>
        <v/>
      </c>
    </row>
    <row r="3995" spans="1:19" x14ac:dyDescent="0.45">
      <c r="A3995" s="144" t="str">
        <f t="shared" si="377"/>
        <v/>
      </c>
      <c r="B3995" s="143" t="str">
        <f t="shared" si="378"/>
        <v/>
      </c>
      <c r="C3995" s="143" t="str">
        <f>IF(A3995="","",IF(COUNTIF($B$2:B3994,B3995)&gt;0,"⚠ DUPLICATE","OK"))</f>
        <v/>
      </c>
      <c r="D3995" s="146" t="str">
        <f>IF($A3995="","",IF(ISNA(_xlfn.XLOOKUP(TRIM($A3995),MASTER_Workers!$B$2:$B$474,MASTER_Workers!$B$2:$B$474)),"Master Missing","OK"))</f>
        <v/>
      </c>
      <c r="E3995" s="146" t="str">
        <f>IF(A3995="","",IF(COUNTIF(Month_Engine!B:B,TRIM(J3995))&gt;0,"OK","Missing"))</f>
        <v/>
      </c>
      <c r="F3995" s="146" t="str">
        <f t="shared" si="379"/>
        <v/>
      </c>
      <c r="G3995" s="146" t="str">
        <f t="shared" si="380"/>
        <v/>
      </c>
      <c r="H3995" s="150" t="str">
        <f t="shared" si="375"/>
        <v/>
      </c>
      <c r="I3995" s="432"/>
      <c r="S3995" s="146" t="str">
        <f t="shared" si="376"/>
        <v/>
      </c>
    </row>
    <row r="3996" spans="1:19" x14ac:dyDescent="0.45">
      <c r="A3996" s="144" t="str">
        <f t="shared" si="377"/>
        <v/>
      </c>
      <c r="B3996" s="143" t="str">
        <f t="shared" si="378"/>
        <v/>
      </c>
      <c r="C3996" s="143" t="str">
        <f>IF(A3996="","",IF(COUNTIF($B$2:B3995,B3996)&gt;0,"⚠ DUPLICATE","OK"))</f>
        <v/>
      </c>
      <c r="D3996" s="146" t="str">
        <f>IF($A3996="","",IF(ISNA(_xlfn.XLOOKUP(TRIM($A3996),MASTER_Workers!$B$2:$B$474,MASTER_Workers!$B$2:$B$474)),"Master Missing","OK"))</f>
        <v/>
      </c>
      <c r="E3996" s="146" t="str">
        <f>IF(A3996="","",IF(COUNTIF(Month_Engine!B:B,TRIM(J3996))&gt;0,"OK","Missing"))</f>
        <v/>
      </c>
      <c r="F3996" s="146" t="str">
        <f t="shared" si="379"/>
        <v/>
      </c>
      <c r="G3996" s="146" t="str">
        <f t="shared" si="380"/>
        <v/>
      </c>
      <c r="H3996" s="150" t="str">
        <f t="shared" si="375"/>
        <v/>
      </c>
      <c r="I3996" s="432"/>
      <c r="S3996" s="146" t="str">
        <f t="shared" si="376"/>
        <v/>
      </c>
    </row>
    <row r="3997" spans="1:19" x14ac:dyDescent="0.45">
      <c r="A3997" s="144" t="str">
        <f t="shared" si="377"/>
        <v/>
      </c>
      <c r="B3997" s="143" t="str">
        <f t="shared" si="378"/>
        <v/>
      </c>
      <c r="C3997" s="143" t="str">
        <f>IF(A3997="","",IF(COUNTIF($B$2:B3996,B3997)&gt;0,"⚠ DUPLICATE","OK"))</f>
        <v/>
      </c>
      <c r="D3997" s="146" t="str">
        <f>IF($A3997="","",IF(ISNA(_xlfn.XLOOKUP(TRIM($A3997),MASTER_Workers!$B$2:$B$474,MASTER_Workers!$B$2:$B$474)),"Master Missing","OK"))</f>
        <v/>
      </c>
      <c r="E3997" s="146" t="str">
        <f>IF(A3997="","",IF(COUNTIF(Month_Engine!B:B,TRIM(J3997))&gt;0,"OK","Missing"))</f>
        <v/>
      </c>
      <c r="F3997" s="146" t="str">
        <f t="shared" si="379"/>
        <v/>
      </c>
      <c r="G3997" s="146" t="str">
        <f t="shared" si="380"/>
        <v/>
      </c>
      <c r="H3997" s="150" t="str">
        <f t="shared" si="375"/>
        <v/>
      </c>
      <c r="I3997" s="432"/>
      <c r="S3997" s="146" t="str">
        <f t="shared" si="376"/>
        <v/>
      </c>
    </row>
    <row r="3998" spans="1:19" x14ac:dyDescent="0.45">
      <c r="A3998" s="144" t="str">
        <f t="shared" si="377"/>
        <v/>
      </c>
      <c r="B3998" s="143" t="str">
        <f t="shared" si="378"/>
        <v/>
      </c>
      <c r="C3998" s="143" t="str">
        <f>IF(A3998="","",IF(COUNTIF($B$2:B3997,B3998)&gt;0,"⚠ DUPLICATE","OK"))</f>
        <v/>
      </c>
      <c r="D3998" s="146" t="str">
        <f>IF($A3998="","",IF(ISNA(_xlfn.XLOOKUP(TRIM($A3998),MASTER_Workers!$B$2:$B$474,MASTER_Workers!$B$2:$B$474)),"Master Missing","OK"))</f>
        <v/>
      </c>
      <c r="E3998" s="146" t="str">
        <f>IF(A3998="","",IF(COUNTIF(Month_Engine!B:B,TRIM(J3998))&gt;0,"OK","Missing"))</f>
        <v/>
      </c>
      <c r="F3998" s="146" t="str">
        <f t="shared" si="379"/>
        <v/>
      </c>
      <c r="G3998" s="146" t="str">
        <f t="shared" si="380"/>
        <v/>
      </c>
      <c r="H3998" s="150" t="str">
        <f t="shared" si="375"/>
        <v/>
      </c>
      <c r="I3998" s="432"/>
      <c r="S3998" s="146" t="str">
        <f t="shared" si="376"/>
        <v/>
      </c>
    </row>
    <row r="3999" spans="1:19" x14ac:dyDescent="0.45">
      <c r="A3999" s="144" t="str">
        <f t="shared" si="377"/>
        <v/>
      </c>
      <c r="B3999" s="143" t="str">
        <f t="shared" si="378"/>
        <v/>
      </c>
      <c r="C3999" s="143" t="str">
        <f>IF(A3999="","",IF(COUNTIF($B$2:B3998,B3999)&gt;0,"⚠ DUPLICATE","OK"))</f>
        <v/>
      </c>
      <c r="D3999" s="146" t="str">
        <f>IF($A3999="","",IF(ISNA(_xlfn.XLOOKUP(TRIM($A3999),MASTER_Workers!$B$2:$B$474,MASTER_Workers!$B$2:$B$474)),"Master Missing","OK"))</f>
        <v/>
      </c>
      <c r="E3999" s="146" t="str">
        <f>IF(A3999="","",IF(COUNTIF(Month_Engine!B:B,TRIM(J3999))&gt;0,"OK","Missing"))</f>
        <v/>
      </c>
      <c r="F3999" s="146" t="str">
        <f t="shared" si="379"/>
        <v/>
      </c>
      <c r="G3999" s="146" t="str">
        <f t="shared" si="380"/>
        <v/>
      </c>
      <c r="H3999" s="150" t="str">
        <f t="shared" si="375"/>
        <v/>
      </c>
      <c r="I3999" s="432"/>
      <c r="S3999" s="146" t="str">
        <f t="shared" si="376"/>
        <v/>
      </c>
    </row>
    <row r="4000" spans="1:19" x14ac:dyDescent="0.45">
      <c r="A4000" s="144" t="str">
        <f t="shared" si="377"/>
        <v/>
      </c>
      <c r="B4000" s="143" t="str">
        <f t="shared" si="378"/>
        <v/>
      </c>
      <c r="C4000" s="143" t="str">
        <f>IF(A4000="","",IF(COUNTIF($B$2:B3999,B4000)&gt;0,"⚠ DUPLICATE","OK"))</f>
        <v/>
      </c>
      <c r="D4000" s="146" t="str">
        <f>IF($A4000="","",IF(ISNA(_xlfn.XLOOKUP(TRIM($A4000),MASTER_Workers!$B$2:$B$474,MASTER_Workers!$B$2:$B$474)),"Master Missing","OK"))</f>
        <v/>
      </c>
      <c r="E4000" s="146" t="str">
        <f>IF(A4000="","",IF(COUNTIF(Month_Engine!B:B,TRIM(J4000))&gt;0,"OK","Missing"))</f>
        <v/>
      </c>
      <c r="F4000" s="146" t="str">
        <f t="shared" si="379"/>
        <v/>
      </c>
      <c r="G4000" s="146" t="str">
        <f t="shared" si="380"/>
        <v/>
      </c>
      <c r="H4000" s="150" t="str">
        <f t="shared" si="375"/>
        <v/>
      </c>
      <c r="I4000" s="432"/>
      <c r="S4000" s="146" t="str">
        <f t="shared" si="376"/>
        <v/>
      </c>
    </row>
    <row r="4001" spans="1:19" x14ac:dyDescent="0.45">
      <c r="A4001" s="144" t="str">
        <f t="shared" si="377"/>
        <v/>
      </c>
      <c r="B4001" s="143" t="str">
        <f t="shared" si="378"/>
        <v/>
      </c>
      <c r="C4001" s="143" t="str">
        <f>IF(A4001="","",IF(COUNTIF($B$2:B4000,B4001)&gt;0,"⚠ DUPLICATE","OK"))</f>
        <v/>
      </c>
      <c r="D4001" s="146" t="str">
        <f>IF($A4001="","",IF(ISNA(_xlfn.XLOOKUP(TRIM($A4001),MASTER_Workers!$B$2:$B$474,MASTER_Workers!$B$2:$B$474)),"Master Missing","OK"))</f>
        <v/>
      </c>
      <c r="E4001" s="146" t="str">
        <f>IF(A4001="","",IF(COUNTIF(Month_Engine!B:B,TRIM(J4001))&gt;0,"OK","Missing"))</f>
        <v/>
      </c>
      <c r="F4001" s="146" t="str">
        <f t="shared" si="379"/>
        <v/>
      </c>
      <c r="G4001" s="146" t="str">
        <f t="shared" si="380"/>
        <v/>
      </c>
      <c r="H4001" s="150" t="str">
        <f t="shared" si="375"/>
        <v/>
      </c>
      <c r="I4001" s="432"/>
      <c r="S4001" s="146" t="str">
        <f t="shared" si="376"/>
        <v/>
      </c>
    </row>
    <row r="4002" spans="1:19" x14ac:dyDescent="0.45">
      <c r="A4002" s="144" t="str">
        <f t="shared" si="377"/>
        <v/>
      </c>
      <c r="B4002" s="143" t="str">
        <f t="shared" si="378"/>
        <v/>
      </c>
      <c r="C4002" s="143" t="str">
        <f>IF(A4002="","",IF(COUNTIF($B$2:B4001,B4002)&gt;0,"⚠ DUPLICATE","OK"))</f>
        <v/>
      </c>
      <c r="D4002" s="146" t="str">
        <f>IF($A4002="","",IF(ISNA(_xlfn.XLOOKUP(TRIM($A4002),MASTER_Workers!$B$2:$B$474,MASTER_Workers!$B$2:$B$474)),"Master Missing","OK"))</f>
        <v/>
      </c>
      <c r="E4002" s="146" t="str">
        <f>IF(A4002="","",IF(COUNTIF(Month_Engine!B:B,TRIM(J4002))&gt;0,"OK","Missing"))</f>
        <v/>
      </c>
      <c r="F4002" s="146" t="str">
        <f t="shared" si="379"/>
        <v/>
      </c>
      <c r="G4002" s="146" t="str">
        <f t="shared" si="380"/>
        <v/>
      </c>
      <c r="H4002" s="150" t="str">
        <f t="shared" si="375"/>
        <v/>
      </c>
      <c r="I4002" s="432"/>
      <c r="S4002" s="146" t="str">
        <f t="shared" si="376"/>
        <v/>
      </c>
    </row>
    <row r="4003" spans="1:19" x14ac:dyDescent="0.45">
      <c r="A4003" s="144" t="str">
        <f t="shared" si="377"/>
        <v/>
      </c>
      <c r="B4003" s="143" t="str">
        <f t="shared" si="378"/>
        <v/>
      </c>
      <c r="C4003" s="143" t="str">
        <f>IF(A4003="","",IF(COUNTIF($B$2:B4002,B4003)&gt;0,"⚠ DUPLICATE","OK"))</f>
        <v/>
      </c>
      <c r="D4003" s="146" t="str">
        <f>IF($A4003="","",IF(ISNA(_xlfn.XLOOKUP(TRIM($A4003),MASTER_Workers!$B$2:$B$474,MASTER_Workers!$B$2:$B$474)),"Master Missing","OK"))</f>
        <v/>
      </c>
      <c r="E4003" s="146" t="str">
        <f>IF(A4003="","",IF(COUNTIF(Month_Engine!B:B,TRIM(J4003))&gt;0,"OK","Missing"))</f>
        <v/>
      </c>
      <c r="F4003" s="146" t="str">
        <f t="shared" si="379"/>
        <v/>
      </c>
      <c r="G4003" s="146" t="str">
        <f t="shared" si="380"/>
        <v/>
      </c>
      <c r="H4003" s="150" t="str">
        <f t="shared" si="375"/>
        <v/>
      </c>
      <c r="I4003" s="432"/>
      <c r="S4003" s="146" t="str">
        <f t="shared" si="376"/>
        <v/>
      </c>
    </row>
    <row r="4004" spans="1:19" x14ac:dyDescent="0.45">
      <c r="A4004" s="144" t="str">
        <f t="shared" si="377"/>
        <v/>
      </c>
      <c r="B4004" s="143" t="str">
        <f t="shared" si="378"/>
        <v/>
      </c>
      <c r="C4004" s="143" t="str">
        <f>IF(A4004="","",IF(COUNTIF($B$2:B4003,B4004)&gt;0,"⚠ DUPLICATE","OK"))</f>
        <v/>
      </c>
      <c r="D4004" s="146" t="str">
        <f>IF($A4004="","",IF(ISNA(_xlfn.XLOOKUP(TRIM($A4004),MASTER_Workers!$B$2:$B$474,MASTER_Workers!$B$2:$B$474)),"Master Missing","OK"))</f>
        <v/>
      </c>
      <c r="E4004" s="146" t="str">
        <f>IF(A4004="","",IF(COUNTIF(Month_Engine!B:B,TRIM(J4004))&gt;0,"OK","Missing"))</f>
        <v/>
      </c>
      <c r="F4004" s="146" t="str">
        <f t="shared" si="379"/>
        <v/>
      </c>
      <c r="G4004" s="146" t="str">
        <f t="shared" si="380"/>
        <v/>
      </c>
      <c r="H4004" s="150" t="str">
        <f t="shared" si="375"/>
        <v/>
      </c>
      <c r="I4004" s="432"/>
      <c r="S4004" s="146" t="str">
        <f t="shared" si="376"/>
        <v/>
      </c>
    </row>
    <row r="4005" spans="1:19" x14ac:dyDescent="0.45">
      <c r="A4005" s="144" t="str">
        <f t="shared" si="377"/>
        <v/>
      </c>
      <c r="B4005" s="143" t="str">
        <f t="shared" si="378"/>
        <v/>
      </c>
      <c r="C4005" s="143" t="str">
        <f>IF(A4005="","",IF(COUNTIF($B$2:B4004,B4005)&gt;0,"⚠ DUPLICATE","OK"))</f>
        <v/>
      </c>
      <c r="D4005" s="146" t="str">
        <f>IF($A4005="","",IF(ISNA(_xlfn.XLOOKUP(TRIM($A4005),MASTER_Workers!$B$2:$B$474,MASTER_Workers!$B$2:$B$474)),"Master Missing","OK"))</f>
        <v/>
      </c>
      <c r="E4005" s="146" t="str">
        <f>IF(A4005="","",IF(COUNTIF(Month_Engine!B:B,TRIM(J4005))&gt;0,"OK","Missing"))</f>
        <v/>
      </c>
      <c r="F4005" s="146" t="str">
        <f t="shared" si="379"/>
        <v/>
      </c>
      <c r="G4005" s="146" t="str">
        <f t="shared" si="380"/>
        <v/>
      </c>
      <c r="H4005" s="150" t="str">
        <f t="shared" si="375"/>
        <v/>
      </c>
      <c r="I4005" s="432"/>
      <c r="S4005" s="146" t="str">
        <f t="shared" si="376"/>
        <v/>
      </c>
    </row>
    <row r="4006" spans="1:19" x14ac:dyDescent="0.45">
      <c r="A4006" s="144" t="str">
        <f t="shared" si="377"/>
        <v/>
      </c>
      <c r="B4006" s="143" t="str">
        <f t="shared" si="378"/>
        <v/>
      </c>
      <c r="C4006" s="143" t="str">
        <f>IF(A4006="","",IF(COUNTIF($B$2:B4005,B4006)&gt;0,"⚠ DUPLICATE","OK"))</f>
        <v/>
      </c>
      <c r="D4006" s="146" t="str">
        <f>IF($A4006="","",IF(ISNA(_xlfn.XLOOKUP(TRIM($A4006),MASTER_Workers!$B$2:$B$474,MASTER_Workers!$B$2:$B$474)),"Master Missing","OK"))</f>
        <v/>
      </c>
      <c r="E4006" s="146" t="str">
        <f>IF(A4006="","",IF(COUNTIF(Month_Engine!B:B,TRIM(J4006))&gt;0,"OK","Missing"))</f>
        <v/>
      </c>
      <c r="F4006" s="146" t="str">
        <f t="shared" si="379"/>
        <v/>
      </c>
      <c r="G4006" s="146" t="str">
        <f t="shared" si="380"/>
        <v/>
      </c>
      <c r="H4006" s="150" t="str">
        <f t="shared" si="375"/>
        <v/>
      </c>
      <c r="I4006" s="432"/>
      <c r="S4006" s="146" t="str">
        <f t="shared" si="376"/>
        <v/>
      </c>
    </row>
    <row r="4007" spans="1:19" x14ac:dyDescent="0.45">
      <c r="A4007" s="144" t="str">
        <f t="shared" si="377"/>
        <v/>
      </c>
      <c r="B4007" s="143" t="str">
        <f t="shared" si="378"/>
        <v/>
      </c>
      <c r="C4007" s="143" t="str">
        <f>IF(A4007="","",IF(COUNTIF($B$2:B4006,B4007)&gt;0,"⚠ DUPLICATE","OK"))</f>
        <v/>
      </c>
      <c r="D4007" s="146" t="str">
        <f>IF($A4007="","",IF(ISNA(_xlfn.XLOOKUP(TRIM($A4007),MASTER_Workers!$B$2:$B$474,MASTER_Workers!$B$2:$B$474)),"Master Missing","OK"))</f>
        <v/>
      </c>
      <c r="E4007" s="146" t="str">
        <f>IF(A4007="","",IF(COUNTIF(Month_Engine!B:B,TRIM(J4007))&gt;0,"OK","Missing"))</f>
        <v/>
      </c>
      <c r="F4007" s="146" t="str">
        <f t="shared" si="379"/>
        <v/>
      </c>
      <c r="G4007" s="146" t="str">
        <f t="shared" si="380"/>
        <v/>
      </c>
      <c r="H4007" s="150" t="str">
        <f t="shared" si="375"/>
        <v/>
      </c>
      <c r="I4007" s="432"/>
      <c r="S4007" s="146" t="str">
        <f t="shared" si="376"/>
        <v/>
      </c>
    </row>
    <row r="4008" spans="1:19" x14ac:dyDescent="0.45">
      <c r="A4008" s="144" t="str">
        <f t="shared" si="377"/>
        <v/>
      </c>
      <c r="B4008" s="143" t="str">
        <f t="shared" si="378"/>
        <v/>
      </c>
      <c r="C4008" s="143" t="str">
        <f>IF(A4008="","",IF(COUNTIF($B$2:B4007,B4008)&gt;0,"⚠ DUPLICATE","OK"))</f>
        <v/>
      </c>
      <c r="D4008" s="146" t="str">
        <f>IF($A4008="","",IF(ISNA(_xlfn.XLOOKUP(TRIM($A4008),MASTER_Workers!$B$2:$B$474,MASTER_Workers!$B$2:$B$474)),"Master Missing","OK"))</f>
        <v/>
      </c>
      <c r="E4008" s="146" t="str">
        <f>IF(A4008="","",IF(COUNTIF(Month_Engine!B:B,TRIM(J4008))&gt;0,"OK","Missing"))</f>
        <v/>
      </c>
      <c r="F4008" s="146" t="str">
        <f t="shared" si="379"/>
        <v/>
      </c>
      <c r="G4008" s="146" t="str">
        <f t="shared" si="380"/>
        <v/>
      </c>
      <c r="H4008" s="150" t="str">
        <f t="shared" si="375"/>
        <v/>
      </c>
      <c r="I4008" s="432"/>
      <c r="S4008" s="146" t="str">
        <f t="shared" si="376"/>
        <v/>
      </c>
    </row>
    <row r="4009" spans="1:19" x14ac:dyDescent="0.45">
      <c r="A4009" s="144" t="str">
        <f t="shared" si="377"/>
        <v/>
      </c>
      <c r="B4009" s="143" t="str">
        <f t="shared" si="378"/>
        <v/>
      </c>
      <c r="C4009" s="143" t="str">
        <f>IF(A4009="","",IF(COUNTIF($B$2:B4008,B4009)&gt;0,"⚠ DUPLICATE","OK"))</f>
        <v/>
      </c>
      <c r="D4009" s="146" t="str">
        <f>IF($A4009="","",IF(ISNA(_xlfn.XLOOKUP(TRIM($A4009),MASTER_Workers!$B$2:$B$474,MASTER_Workers!$B$2:$B$474)),"Master Missing","OK"))</f>
        <v/>
      </c>
      <c r="E4009" s="146" t="str">
        <f>IF(A4009="","",IF(COUNTIF(Month_Engine!B:B,TRIM(J4009))&gt;0,"OK","Missing"))</f>
        <v/>
      </c>
      <c r="F4009" s="146" t="str">
        <f t="shared" si="379"/>
        <v/>
      </c>
      <c r="G4009" s="146" t="str">
        <f t="shared" si="380"/>
        <v/>
      </c>
      <c r="H4009" s="150" t="str">
        <f t="shared" si="375"/>
        <v/>
      </c>
      <c r="I4009" s="432"/>
      <c r="S4009" s="146" t="str">
        <f t="shared" si="376"/>
        <v/>
      </c>
    </row>
    <row r="4010" spans="1:19" x14ac:dyDescent="0.45">
      <c r="A4010" s="144" t="str">
        <f t="shared" si="377"/>
        <v/>
      </c>
      <c r="B4010" s="143" t="str">
        <f t="shared" si="378"/>
        <v/>
      </c>
      <c r="C4010" s="143" t="str">
        <f>IF(A4010="","",IF(COUNTIF($B$2:B4009,B4010)&gt;0,"⚠ DUPLICATE","OK"))</f>
        <v/>
      </c>
      <c r="D4010" s="146" t="str">
        <f>IF($A4010="","",IF(ISNA(_xlfn.XLOOKUP(TRIM($A4010),MASTER_Workers!$B$2:$B$474,MASTER_Workers!$B$2:$B$474)),"Master Missing","OK"))</f>
        <v/>
      </c>
      <c r="E4010" s="146" t="str">
        <f>IF(A4010="","",IF(COUNTIF(Month_Engine!B:B,TRIM(J4010))&gt;0,"OK","Missing"))</f>
        <v/>
      </c>
      <c r="F4010" s="146" t="str">
        <f t="shared" si="379"/>
        <v/>
      </c>
      <c r="G4010" s="146" t="str">
        <f t="shared" si="380"/>
        <v/>
      </c>
      <c r="H4010" s="150" t="str">
        <f t="shared" si="375"/>
        <v/>
      </c>
      <c r="I4010" s="432"/>
      <c r="S4010" s="146" t="str">
        <f t="shared" si="376"/>
        <v/>
      </c>
    </row>
    <row r="4011" spans="1:19" x14ac:dyDescent="0.45">
      <c r="A4011" s="144" t="str">
        <f t="shared" si="377"/>
        <v/>
      </c>
      <c r="B4011" s="143" t="str">
        <f t="shared" si="378"/>
        <v/>
      </c>
      <c r="C4011" s="143" t="str">
        <f>IF(A4011="","",IF(COUNTIF($B$2:B4010,B4011)&gt;0,"⚠ DUPLICATE","OK"))</f>
        <v/>
      </c>
      <c r="D4011" s="146" t="str">
        <f>IF($A4011="","",IF(ISNA(_xlfn.XLOOKUP(TRIM($A4011),MASTER_Workers!$B$2:$B$474,MASTER_Workers!$B$2:$B$474)),"Master Missing","OK"))</f>
        <v/>
      </c>
      <c r="E4011" s="146" t="str">
        <f>IF(A4011="","",IF(COUNTIF(Month_Engine!B:B,TRIM(J4011))&gt;0,"OK","Missing"))</f>
        <v/>
      </c>
      <c r="F4011" s="146" t="str">
        <f t="shared" si="379"/>
        <v/>
      </c>
      <c r="G4011" s="146" t="str">
        <f t="shared" si="380"/>
        <v/>
      </c>
      <c r="H4011" s="150" t="str">
        <f t="shared" si="375"/>
        <v/>
      </c>
      <c r="I4011" s="432"/>
      <c r="S4011" s="146" t="str">
        <f t="shared" si="376"/>
        <v/>
      </c>
    </row>
    <row r="4012" spans="1:19" x14ac:dyDescent="0.45">
      <c r="A4012" s="144" t="str">
        <f t="shared" si="377"/>
        <v/>
      </c>
      <c r="B4012" s="143" t="str">
        <f t="shared" si="378"/>
        <v/>
      </c>
      <c r="C4012" s="143" t="str">
        <f>IF(A4012="","",IF(COUNTIF($B$2:B4011,B4012)&gt;0,"⚠ DUPLICATE","OK"))</f>
        <v/>
      </c>
      <c r="D4012" s="146" t="str">
        <f>IF($A4012="","",IF(ISNA(_xlfn.XLOOKUP(TRIM($A4012),MASTER_Workers!$B$2:$B$474,MASTER_Workers!$B$2:$B$474)),"Master Missing","OK"))</f>
        <v/>
      </c>
      <c r="E4012" s="146" t="str">
        <f>IF(A4012="","",IF(COUNTIF(Month_Engine!B:B,TRIM(J4012))&gt;0,"OK","Missing"))</f>
        <v/>
      </c>
      <c r="F4012" s="146" t="str">
        <f t="shared" si="379"/>
        <v/>
      </c>
      <c r="G4012" s="146" t="str">
        <f t="shared" si="380"/>
        <v/>
      </c>
      <c r="H4012" s="150" t="str">
        <f t="shared" si="375"/>
        <v/>
      </c>
      <c r="I4012" s="432"/>
      <c r="S4012" s="146" t="str">
        <f t="shared" si="376"/>
        <v/>
      </c>
    </row>
    <row r="4013" spans="1:19" x14ac:dyDescent="0.45">
      <c r="A4013" s="144" t="str">
        <f t="shared" si="377"/>
        <v/>
      </c>
      <c r="B4013" s="143" t="str">
        <f t="shared" si="378"/>
        <v/>
      </c>
      <c r="C4013" s="143" t="str">
        <f>IF(A4013="","",IF(COUNTIF($B$2:B4012,B4013)&gt;0,"⚠ DUPLICATE","OK"))</f>
        <v/>
      </c>
      <c r="D4013" s="146" t="str">
        <f>IF($A4013="","",IF(ISNA(_xlfn.XLOOKUP(TRIM($A4013),MASTER_Workers!$B$2:$B$474,MASTER_Workers!$B$2:$B$474)),"Master Missing","OK"))</f>
        <v/>
      </c>
      <c r="E4013" s="146" t="str">
        <f>IF(A4013="","",IF(COUNTIF(Month_Engine!B:B,TRIM(J4013))&gt;0,"OK","Missing"))</f>
        <v/>
      </c>
      <c r="F4013" s="146" t="str">
        <f t="shared" si="379"/>
        <v/>
      </c>
      <c r="G4013" s="146" t="str">
        <f t="shared" si="380"/>
        <v/>
      </c>
      <c r="H4013" s="150" t="str">
        <f t="shared" si="375"/>
        <v/>
      </c>
      <c r="I4013" s="432"/>
      <c r="S4013" s="146" t="str">
        <f t="shared" si="376"/>
        <v/>
      </c>
    </row>
    <row r="4014" spans="1:19" x14ac:dyDescent="0.45">
      <c r="A4014" s="144" t="str">
        <f t="shared" si="377"/>
        <v/>
      </c>
      <c r="B4014" s="143" t="str">
        <f t="shared" si="378"/>
        <v/>
      </c>
      <c r="C4014" s="143" t="str">
        <f>IF(A4014="","",IF(COUNTIF($B$2:B4013,B4014)&gt;0,"⚠ DUPLICATE","OK"))</f>
        <v/>
      </c>
      <c r="D4014" s="146" t="str">
        <f>IF($A4014="","",IF(ISNA(_xlfn.XLOOKUP(TRIM($A4014),MASTER_Workers!$B$2:$B$474,MASTER_Workers!$B$2:$B$474)),"Master Missing","OK"))</f>
        <v/>
      </c>
      <c r="E4014" s="146" t="str">
        <f>IF(A4014="","",IF(COUNTIF(Month_Engine!B:B,TRIM(J4014))&gt;0,"OK","Missing"))</f>
        <v/>
      </c>
      <c r="F4014" s="146" t="str">
        <f t="shared" si="379"/>
        <v/>
      </c>
      <c r="G4014" s="146" t="str">
        <f t="shared" si="380"/>
        <v/>
      </c>
      <c r="H4014" s="150" t="str">
        <f t="shared" si="375"/>
        <v/>
      </c>
      <c r="I4014" s="432"/>
      <c r="S4014" s="146" t="str">
        <f t="shared" si="376"/>
        <v/>
      </c>
    </row>
    <row r="4015" spans="1:19" x14ac:dyDescent="0.45">
      <c r="A4015" s="144" t="str">
        <f t="shared" si="377"/>
        <v/>
      </c>
      <c r="B4015" s="143" t="str">
        <f t="shared" si="378"/>
        <v/>
      </c>
      <c r="C4015" s="143" t="str">
        <f>IF(A4015="","",IF(COUNTIF($B$2:B4014,B4015)&gt;0,"⚠ DUPLICATE","OK"))</f>
        <v/>
      </c>
      <c r="D4015" s="146" t="str">
        <f>IF($A4015="","",IF(ISNA(_xlfn.XLOOKUP(TRIM($A4015),MASTER_Workers!$B$2:$B$474,MASTER_Workers!$B$2:$B$474)),"Master Missing","OK"))</f>
        <v/>
      </c>
      <c r="E4015" s="146" t="str">
        <f>IF(A4015="","",IF(COUNTIF(Month_Engine!B:B,TRIM(J4015))&gt;0,"OK","Missing"))</f>
        <v/>
      </c>
      <c r="F4015" s="146" t="str">
        <f t="shared" si="379"/>
        <v/>
      </c>
      <c r="G4015" s="146" t="str">
        <f t="shared" si="380"/>
        <v/>
      </c>
      <c r="H4015" s="150" t="str">
        <f t="shared" si="375"/>
        <v/>
      </c>
      <c r="I4015" s="432"/>
      <c r="S4015" s="146" t="str">
        <f t="shared" si="376"/>
        <v/>
      </c>
    </row>
    <row r="4016" spans="1:19" x14ac:dyDescent="0.45">
      <c r="A4016" s="144" t="str">
        <f t="shared" si="377"/>
        <v/>
      </c>
      <c r="B4016" s="143" t="str">
        <f t="shared" si="378"/>
        <v/>
      </c>
      <c r="C4016" s="143" t="str">
        <f>IF(A4016="","",IF(COUNTIF($B$2:B4015,B4016)&gt;0,"⚠ DUPLICATE","OK"))</f>
        <v/>
      </c>
      <c r="D4016" s="146" t="str">
        <f>IF($A4016="","",IF(ISNA(_xlfn.XLOOKUP(TRIM($A4016),MASTER_Workers!$B$2:$B$474,MASTER_Workers!$B$2:$B$474)),"Master Missing","OK"))</f>
        <v/>
      </c>
      <c r="E4016" s="146" t="str">
        <f>IF(A4016="","",IF(COUNTIF(Month_Engine!B:B,TRIM(J4016))&gt;0,"OK","Missing"))</f>
        <v/>
      </c>
      <c r="F4016" s="146" t="str">
        <f t="shared" si="379"/>
        <v/>
      </c>
      <c r="G4016" s="146" t="str">
        <f t="shared" si="380"/>
        <v/>
      </c>
      <c r="H4016" s="150" t="str">
        <f t="shared" si="375"/>
        <v/>
      </c>
      <c r="I4016" s="432"/>
      <c r="S4016" s="146" t="str">
        <f t="shared" si="376"/>
        <v/>
      </c>
    </row>
    <row r="4017" spans="1:19" x14ac:dyDescent="0.45">
      <c r="A4017" s="144" t="str">
        <f t="shared" si="377"/>
        <v/>
      </c>
      <c r="B4017" s="143" t="str">
        <f t="shared" si="378"/>
        <v/>
      </c>
      <c r="C4017" s="143" t="str">
        <f>IF(A4017="","",IF(COUNTIF($B$2:B4016,B4017)&gt;0,"⚠ DUPLICATE","OK"))</f>
        <v/>
      </c>
      <c r="D4017" s="146" t="str">
        <f>IF($A4017="","",IF(ISNA(_xlfn.XLOOKUP(TRIM($A4017),MASTER_Workers!$B$2:$B$474,MASTER_Workers!$B$2:$B$474)),"Master Missing","OK"))</f>
        <v/>
      </c>
      <c r="E4017" s="146" t="str">
        <f>IF(A4017="","",IF(COUNTIF(Month_Engine!B:B,TRIM(J4017))&gt;0,"OK","Missing"))</f>
        <v/>
      </c>
      <c r="F4017" s="146" t="str">
        <f t="shared" si="379"/>
        <v/>
      </c>
      <c r="G4017" s="146" t="str">
        <f t="shared" si="380"/>
        <v/>
      </c>
      <c r="H4017" s="150" t="str">
        <f t="shared" si="375"/>
        <v/>
      </c>
      <c r="I4017" s="432"/>
      <c r="S4017" s="146" t="str">
        <f t="shared" si="376"/>
        <v/>
      </c>
    </row>
    <row r="4018" spans="1:19" x14ac:dyDescent="0.45">
      <c r="A4018" s="144" t="str">
        <f t="shared" si="377"/>
        <v/>
      </c>
      <c r="B4018" s="143" t="str">
        <f t="shared" si="378"/>
        <v/>
      </c>
      <c r="C4018" s="143" t="str">
        <f>IF(A4018="","",IF(COUNTIF($B$2:B4017,B4018)&gt;0,"⚠ DUPLICATE","OK"))</f>
        <v/>
      </c>
      <c r="D4018" s="146" t="str">
        <f>IF($A4018="","",IF(ISNA(_xlfn.XLOOKUP(TRIM($A4018),MASTER_Workers!$B$2:$B$474,MASTER_Workers!$B$2:$B$474)),"Master Missing","OK"))</f>
        <v/>
      </c>
      <c r="E4018" s="146" t="str">
        <f>IF(A4018="","",IF(COUNTIF(Month_Engine!B:B,TRIM(J4018))&gt;0,"OK","Missing"))</f>
        <v/>
      </c>
      <c r="F4018" s="146" t="str">
        <f t="shared" si="379"/>
        <v/>
      </c>
      <c r="G4018" s="146" t="str">
        <f t="shared" si="380"/>
        <v/>
      </c>
      <c r="H4018" s="150" t="str">
        <f t="shared" si="375"/>
        <v/>
      </c>
      <c r="I4018" s="432"/>
      <c r="S4018" s="146" t="str">
        <f t="shared" si="376"/>
        <v/>
      </c>
    </row>
    <row r="4019" spans="1:19" x14ac:dyDescent="0.45">
      <c r="A4019" s="144" t="str">
        <f t="shared" si="377"/>
        <v/>
      </c>
      <c r="B4019" s="143" t="str">
        <f t="shared" si="378"/>
        <v/>
      </c>
      <c r="C4019" s="143" t="str">
        <f>IF(A4019="","",IF(COUNTIF($B$2:B4018,B4019)&gt;0,"⚠ DUPLICATE","OK"))</f>
        <v/>
      </c>
      <c r="D4019" s="146" t="str">
        <f>IF($A4019="","",IF(ISNA(_xlfn.XLOOKUP(TRIM($A4019),MASTER_Workers!$B$2:$B$474,MASTER_Workers!$B$2:$B$474)),"Master Missing","OK"))</f>
        <v/>
      </c>
      <c r="E4019" s="146" t="str">
        <f>IF(A4019="","",IF(COUNTIF(Month_Engine!B:B,TRIM(J4019))&gt;0,"OK","Missing"))</f>
        <v/>
      </c>
      <c r="F4019" s="146" t="str">
        <f t="shared" si="379"/>
        <v/>
      </c>
      <c r="G4019" s="146" t="str">
        <f t="shared" si="380"/>
        <v/>
      </c>
      <c r="H4019" s="150" t="str">
        <f t="shared" si="375"/>
        <v/>
      </c>
      <c r="I4019" s="432"/>
      <c r="S4019" s="146" t="str">
        <f t="shared" si="376"/>
        <v/>
      </c>
    </row>
    <row r="4020" spans="1:19" x14ac:dyDescent="0.45">
      <c r="A4020" s="144" t="str">
        <f t="shared" si="377"/>
        <v/>
      </c>
      <c r="B4020" s="143" t="str">
        <f t="shared" si="378"/>
        <v/>
      </c>
      <c r="C4020" s="143" t="str">
        <f>IF(A4020="","",IF(COUNTIF($B$2:B4019,B4020)&gt;0,"⚠ DUPLICATE","OK"))</f>
        <v/>
      </c>
      <c r="D4020" s="146" t="str">
        <f>IF($A4020="","",IF(ISNA(_xlfn.XLOOKUP(TRIM($A4020),MASTER_Workers!$B$2:$B$474,MASTER_Workers!$B$2:$B$474)),"Master Missing","OK"))</f>
        <v/>
      </c>
      <c r="E4020" s="146" t="str">
        <f>IF(A4020="","",IF(COUNTIF(Month_Engine!B:B,TRIM(J4020))&gt;0,"OK","Missing"))</f>
        <v/>
      </c>
      <c r="F4020" s="146" t="str">
        <f t="shared" si="379"/>
        <v/>
      </c>
      <c r="G4020" s="146" t="str">
        <f t="shared" si="380"/>
        <v/>
      </c>
      <c r="H4020" s="150" t="str">
        <f t="shared" si="375"/>
        <v/>
      </c>
      <c r="I4020" s="432"/>
      <c r="S4020" s="146" t="str">
        <f t="shared" si="376"/>
        <v/>
      </c>
    </row>
    <row r="4021" spans="1:19" x14ac:dyDescent="0.45">
      <c r="A4021" s="144" t="str">
        <f t="shared" si="377"/>
        <v/>
      </c>
      <c r="B4021" s="143" t="str">
        <f t="shared" si="378"/>
        <v/>
      </c>
      <c r="C4021" s="143" t="str">
        <f>IF(A4021="","",IF(COUNTIF($B$2:B4020,B4021)&gt;0,"⚠ DUPLICATE","OK"))</f>
        <v/>
      </c>
      <c r="D4021" s="146" t="str">
        <f>IF($A4021="","",IF(ISNA(_xlfn.XLOOKUP(TRIM($A4021),MASTER_Workers!$B$2:$B$474,MASTER_Workers!$B$2:$B$474)),"Master Missing","OK"))</f>
        <v/>
      </c>
      <c r="E4021" s="146" t="str">
        <f>IF(A4021="","",IF(COUNTIF(Month_Engine!B:B,TRIM(J4021))&gt;0,"OK","Missing"))</f>
        <v/>
      </c>
      <c r="F4021" s="146" t="str">
        <f t="shared" si="379"/>
        <v/>
      </c>
      <c r="G4021" s="146" t="str">
        <f t="shared" si="380"/>
        <v/>
      </c>
      <c r="H4021" s="150" t="str">
        <f t="shared" si="375"/>
        <v/>
      </c>
      <c r="I4021" s="432"/>
      <c r="S4021" s="146" t="str">
        <f t="shared" si="376"/>
        <v/>
      </c>
    </row>
    <row r="4022" spans="1:19" x14ac:dyDescent="0.45">
      <c r="A4022" s="144" t="str">
        <f t="shared" si="377"/>
        <v/>
      </c>
      <c r="B4022" s="143" t="str">
        <f t="shared" si="378"/>
        <v/>
      </c>
      <c r="C4022" s="143" t="str">
        <f>IF(A4022="","",IF(COUNTIF($B$2:B4021,B4022)&gt;0,"⚠ DUPLICATE","OK"))</f>
        <v/>
      </c>
      <c r="D4022" s="146" t="str">
        <f>IF($A4022="","",IF(ISNA(_xlfn.XLOOKUP(TRIM($A4022),MASTER_Workers!$B$2:$B$474,MASTER_Workers!$B$2:$B$474)),"Master Missing","OK"))</f>
        <v/>
      </c>
      <c r="E4022" s="146" t="str">
        <f>IF(A4022="","",IF(COUNTIF(Month_Engine!B:B,TRIM(J4022))&gt;0,"OK","Missing"))</f>
        <v/>
      </c>
      <c r="F4022" s="146" t="str">
        <f t="shared" si="379"/>
        <v/>
      </c>
      <c r="G4022" s="146" t="str">
        <f t="shared" si="380"/>
        <v/>
      </c>
      <c r="H4022" s="150" t="str">
        <f t="shared" si="375"/>
        <v/>
      </c>
      <c r="I4022" s="432"/>
      <c r="S4022" s="146" t="str">
        <f t="shared" si="376"/>
        <v/>
      </c>
    </row>
    <row r="4023" spans="1:19" x14ac:dyDescent="0.45">
      <c r="A4023" s="144" t="str">
        <f t="shared" si="377"/>
        <v/>
      </c>
      <c r="B4023" s="143" t="str">
        <f t="shared" si="378"/>
        <v/>
      </c>
      <c r="C4023" s="143" t="str">
        <f>IF(A4023="","",IF(COUNTIF($B$2:B4022,B4023)&gt;0,"⚠ DUPLICATE","OK"))</f>
        <v/>
      </c>
      <c r="D4023" s="146" t="str">
        <f>IF($A4023="","",IF(ISNA(_xlfn.XLOOKUP(TRIM($A4023),MASTER_Workers!$B$2:$B$474,MASTER_Workers!$B$2:$B$474)),"Master Missing","OK"))</f>
        <v/>
      </c>
      <c r="E4023" s="146" t="str">
        <f>IF(A4023="","",IF(COUNTIF(Month_Engine!B:B,TRIM(J4023))&gt;0,"OK","Missing"))</f>
        <v/>
      </c>
      <c r="F4023" s="146" t="str">
        <f t="shared" si="379"/>
        <v/>
      </c>
      <c r="G4023" s="146" t="str">
        <f t="shared" si="380"/>
        <v/>
      </c>
      <c r="H4023" s="150" t="str">
        <f t="shared" si="375"/>
        <v/>
      </c>
      <c r="I4023" s="432"/>
      <c r="S4023" s="146" t="str">
        <f t="shared" si="376"/>
        <v/>
      </c>
    </row>
    <row r="4024" spans="1:19" x14ac:dyDescent="0.45">
      <c r="A4024" s="144" t="str">
        <f t="shared" si="377"/>
        <v/>
      </c>
      <c r="B4024" s="143" t="str">
        <f t="shared" si="378"/>
        <v/>
      </c>
      <c r="C4024" s="143" t="str">
        <f>IF(A4024="","",IF(COUNTIF($B$2:B4023,B4024)&gt;0,"⚠ DUPLICATE","OK"))</f>
        <v/>
      </c>
      <c r="D4024" s="146" t="str">
        <f>IF($A4024="","",IF(ISNA(_xlfn.XLOOKUP(TRIM($A4024),MASTER_Workers!$B$2:$B$474,MASTER_Workers!$B$2:$B$474)),"Master Missing","OK"))</f>
        <v/>
      </c>
      <c r="E4024" s="146" t="str">
        <f>IF(A4024="","",IF(COUNTIF(Month_Engine!B:B,TRIM(J4024))&gt;0,"OK","Missing"))</f>
        <v/>
      </c>
      <c r="F4024" s="146" t="str">
        <f t="shared" si="379"/>
        <v/>
      </c>
      <c r="G4024" s="146" t="str">
        <f t="shared" si="380"/>
        <v/>
      </c>
      <c r="H4024" s="150" t="str">
        <f t="shared" si="375"/>
        <v/>
      </c>
      <c r="I4024" s="432"/>
      <c r="S4024" s="146" t="str">
        <f t="shared" si="376"/>
        <v/>
      </c>
    </row>
    <row r="4025" spans="1:19" x14ac:dyDescent="0.45">
      <c r="A4025" s="144" t="str">
        <f t="shared" si="377"/>
        <v/>
      </c>
      <c r="B4025" s="143" t="str">
        <f t="shared" si="378"/>
        <v/>
      </c>
      <c r="C4025" s="143" t="str">
        <f>IF(A4025="","",IF(COUNTIF($B$2:B4024,B4025)&gt;0,"⚠ DUPLICATE","OK"))</f>
        <v/>
      </c>
      <c r="D4025" s="146" t="str">
        <f>IF($A4025="","",IF(ISNA(_xlfn.XLOOKUP(TRIM($A4025),MASTER_Workers!$B$2:$B$474,MASTER_Workers!$B$2:$B$474)),"Master Missing","OK"))</f>
        <v/>
      </c>
      <c r="E4025" s="146" t="str">
        <f>IF(A4025="","",IF(COUNTIF(Month_Engine!B:B,TRIM(J4025))&gt;0,"OK","Missing"))</f>
        <v/>
      </c>
      <c r="F4025" s="146" t="str">
        <f t="shared" si="379"/>
        <v/>
      </c>
      <c r="G4025" s="146" t="str">
        <f t="shared" si="380"/>
        <v/>
      </c>
      <c r="H4025" s="150" t="str">
        <f t="shared" si="375"/>
        <v/>
      </c>
      <c r="I4025" s="432"/>
      <c r="S4025" s="146" t="str">
        <f t="shared" si="376"/>
        <v/>
      </c>
    </row>
    <row r="4026" spans="1:19" x14ac:dyDescent="0.45">
      <c r="A4026" s="144" t="str">
        <f t="shared" si="377"/>
        <v/>
      </c>
      <c r="B4026" s="143" t="str">
        <f t="shared" si="378"/>
        <v/>
      </c>
      <c r="C4026" s="143" t="str">
        <f>IF(A4026="","",IF(COUNTIF($B$2:B4025,B4026)&gt;0,"⚠ DUPLICATE","OK"))</f>
        <v/>
      </c>
      <c r="D4026" s="146" t="str">
        <f>IF($A4026="","",IF(ISNA(_xlfn.XLOOKUP(TRIM($A4026),MASTER_Workers!$B$2:$B$474,MASTER_Workers!$B$2:$B$474)),"Master Missing","OK"))</f>
        <v/>
      </c>
      <c r="E4026" s="146" t="str">
        <f>IF(A4026="","",IF(COUNTIF(Month_Engine!B:B,TRIM(J4026))&gt;0,"OK","Missing"))</f>
        <v/>
      </c>
      <c r="F4026" s="146" t="str">
        <f t="shared" si="379"/>
        <v/>
      </c>
      <c r="G4026" s="146" t="str">
        <f t="shared" si="380"/>
        <v/>
      </c>
      <c r="H4026" s="150" t="str">
        <f t="shared" si="375"/>
        <v/>
      </c>
      <c r="I4026" s="432"/>
      <c r="S4026" s="146" t="str">
        <f t="shared" si="376"/>
        <v/>
      </c>
    </row>
    <row r="4027" spans="1:19" x14ac:dyDescent="0.45">
      <c r="A4027" s="144" t="str">
        <f t="shared" si="377"/>
        <v/>
      </c>
      <c r="B4027" s="143" t="str">
        <f t="shared" si="378"/>
        <v/>
      </c>
      <c r="C4027" s="143" t="str">
        <f>IF(A4027="","",IF(COUNTIF($B$2:B4026,B4027)&gt;0,"⚠ DUPLICATE","OK"))</f>
        <v/>
      </c>
      <c r="D4027" s="146" t="str">
        <f>IF($A4027="","",IF(ISNA(_xlfn.XLOOKUP(TRIM($A4027),MASTER_Workers!$B$2:$B$474,MASTER_Workers!$B$2:$B$474)),"Master Missing","OK"))</f>
        <v/>
      </c>
      <c r="E4027" s="146" t="str">
        <f>IF(A4027="","",IF(COUNTIF(Month_Engine!B:B,TRIM(J4027))&gt;0,"OK","Missing"))</f>
        <v/>
      </c>
      <c r="F4027" s="146" t="str">
        <f t="shared" si="379"/>
        <v/>
      </c>
      <c r="G4027" s="146" t="str">
        <f t="shared" si="380"/>
        <v/>
      </c>
      <c r="H4027" s="150" t="str">
        <f t="shared" si="375"/>
        <v/>
      </c>
      <c r="I4027" s="432"/>
      <c r="S4027" s="146" t="str">
        <f t="shared" si="376"/>
        <v/>
      </c>
    </row>
    <row r="4028" spans="1:19" x14ac:dyDescent="0.45">
      <c r="A4028" s="144" t="str">
        <f t="shared" si="377"/>
        <v/>
      </c>
      <c r="B4028" s="143" t="str">
        <f t="shared" si="378"/>
        <v/>
      </c>
      <c r="C4028" s="143" t="str">
        <f>IF(A4028="","",IF(COUNTIF($B$2:B4027,B4028)&gt;0,"⚠ DUPLICATE","OK"))</f>
        <v/>
      </c>
      <c r="D4028" s="146" t="str">
        <f>IF($A4028="","",IF(ISNA(_xlfn.XLOOKUP(TRIM($A4028),MASTER_Workers!$B$2:$B$474,MASTER_Workers!$B$2:$B$474)),"Master Missing","OK"))</f>
        <v/>
      </c>
      <c r="E4028" s="146" t="str">
        <f>IF(A4028="","",IF(COUNTIF(Month_Engine!B:B,TRIM(J4028))&gt;0,"OK","Missing"))</f>
        <v/>
      </c>
      <c r="F4028" s="146" t="str">
        <f t="shared" si="379"/>
        <v/>
      </c>
      <c r="G4028" s="146" t="str">
        <f t="shared" si="380"/>
        <v/>
      </c>
      <c r="H4028" s="150" t="str">
        <f t="shared" si="375"/>
        <v/>
      </c>
      <c r="I4028" s="432"/>
      <c r="S4028" s="146" t="str">
        <f t="shared" si="376"/>
        <v/>
      </c>
    </row>
    <row r="4029" spans="1:19" x14ac:dyDescent="0.45">
      <c r="A4029" s="144" t="str">
        <f t="shared" si="377"/>
        <v/>
      </c>
      <c r="B4029" s="143" t="str">
        <f t="shared" si="378"/>
        <v/>
      </c>
      <c r="C4029" s="143" t="str">
        <f>IF(A4029="","",IF(COUNTIF($B$2:B4028,B4029)&gt;0,"⚠ DUPLICATE","OK"))</f>
        <v/>
      </c>
      <c r="D4029" s="146" t="str">
        <f>IF($A4029="","",IF(ISNA(_xlfn.XLOOKUP(TRIM($A4029),MASTER_Workers!$B$2:$B$474,MASTER_Workers!$B$2:$B$474)),"Master Missing","OK"))</f>
        <v/>
      </c>
      <c r="E4029" s="146" t="str">
        <f>IF(A4029="","",IF(COUNTIF(Month_Engine!B:B,TRIM(J4029))&gt;0,"OK","Missing"))</f>
        <v/>
      </c>
      <c r="F4029" s="146" t="str">
        <f t="shared" si="379"/>
        <v/>
      </c>
      <c r="G4029" s="146" t="str">
        <f t="shared" si="380"/>
        <v/>
      </c>
      <c r="H4029" s="150" t="str">
        <f t="shared" si="375"/>
        <v/>
      </c>
      <c r="I4029" s="432"/>
      <c r="S4029" s="146" t="str">
        <f t="shared" si="376"/>
        <v/>
      </c>
    </row>
    <row r="4030" spans="1:19" x14ac:dyDescent="0.45">
      <c r="A4030" s="144" t="str">
        <f t="shared" si="377"/>
        <v/>
      </c>
      <c r="B4030" s="143" t="str">
        <f t="shared" si="378"/>
        <v/>
      </c>
      <c r="C4030" s="143" t="str">
        <f>IF(A4030="","",IF(COUNTIF($B$2:B4029,B4030)&gt;0,"⚠ DUPLICATE","OK"))</f>
        <v/>
      </c>
      <c r="D4030" s="146" t="str">
        <f>IF($A4030="","",IF(ISNA(_xlfn.XLOOKUP(TRIM($A4030),MASTER_Workers!$B$2:$B$474,MASTER_Workers!$B$2:$B$474)),"Master Missing","OK"))</f>
        <v/>
      </c>
      <c r="E4030" s="146" t="str">
        <f>IF(A4030="","",IF(COUNTIF(Month_Engine!B:B,TRIM(J4030))&gt;0,"OK","Missing"))</f>
        <v/>
      </c>
      <c r="F4030" s="146" t="str">
        <f t="shared" si="379"/>
        <v/>
      </c>
      <c r="G4030" s="146" t="str">
        <f t="shared" si="380"/>
        <v/>
      </c>
      <c r="H4030" s="150" t="str">
        <f t="shared" si="375"/>
        <v/>
      </c>
      <c r="I4030" s="432"/>
      <c r="S4030" s="146" t="str">
        <f t="shared" si="376"/>
        <v/>
      </c>
    </row>
    <row r="4031" spans="1:19" x14ac:dyDescent="0.45">
      <c r="A4031" s="144" t="str">
        <f t="shared" si="377"/>
        <v/>
      </c>
      <c r="B4031" s="143" t="str">
        <f t="shared" si="378"/>
        <v/>
      </c>
      <c r="C4031" s="143" t="str">
        <f>IF(A4031="","",IF(COUNTIF($B$2:B4030,B4031)&gt;0,"⚠ DUPLICATE","OK"))</f>
        <v/>
      </c>
      <c r="D4031" s="146" t="str">
        <f>IF($A4031="","",IF(ISNA(_xlfn.XLOOKUP(TRIM($A4031),MASTER_Workers!$B$2:$B$474,MASTER_Workers!$B$2:$B$474)),"Master Missing","OK"))</f>
        <v/>
      </c>
      <c r="E4031" s="146" t="str">
        <f>IF(A4031="","",IF(COUNTIF(Month_Engine!B:B,TRIM(J4031))&gt;0,"OK","Missing"))</f>
        <v/>
      </c>
      <c r="F4031" s="146" t="str">
        <f t="shared" si="379"/>
        <v/>
      </c>
      <c r="G4031" s="146" t="str">
        <f t="shared" si="380"/>
        <v/>
      </c>
      <c r="H4031" s="150" t="str">
        <f t="shared" si="375"/>
        <v/>
      </c>
      <c r="I4031" s="432"/>
      <c r="S4031" s="146" t="str">
        <f t="shared" si="376"/>
        <v/>
      </c>
    </row>
    <row r="4032" spans="1:19" x14ac:dyDescent="0.45">
      <c r="A4032" s="144" t="str">
        <f t="shared" si="377"/>
        <v/>
      </c>
      <c r="B4032" s="143" t="str">
        <f t="shared" si="378"/>
        <v/>
      </c>
      <c r="C4032" s="143" t="str">
        <f>IF(A4032="","",IF(COUNTIF($B$2:B4031,B4032)&gt;0,"⚠ DUPLICATE","OK"))</f>
        <v/>
      </c>
      <c r="D4032" s="146" t="str">
        <f>IF($A4032="","",IF(ISNA(_xlfn.XLOOKUP(TRIM($A4032),MASTER_Workers!$B$2:$B$474,MASTER_Workers!$B$2:$B$474)),"Master Missing","OK"))</f>
        <v/>
      </c>
      <c r="E4032" s="146" t="str">
        <f>IF(A4032="","",IF(COUNTIF(Month_Engine!B:B,TRIM(J4032))&gt;0,"OK","Missing"))</f>
        <v/>
      </c>
      <c r="F4032" s="146" t="str">
        <f t="shared" si="379"/>
        <v/>
      </c>
      <c r="G4032" s="146" t="str">
        <f t="shared" si="380"/>
        <v/>
      </c>
      <c r="H4032" s="150" t="str">
        <f t="shared" si="375"/>
        <v/>
      </c>
      <c r="I4032" s="432"/>
      <c r="S4032" s="146" t="str">
        <f t="shared" si="376"/>
        <v/>
      </c>
    </row>
    <row r="4033" spans="1:19" x14ac:dyDescent="0.45">
      <c r="A4033" s="144" t="str">
        <f t="shared" si="377"/>
        <v/>
      </c>
      <c r="B4033" s="143" t="str">
        <f t="shared" si="378"/>
        <v/>
      </c>
      <c r="C4033" s="143" t="str">
        <f>IF(A4033="","",IF(COUNTIF($B$2:B4032,B4033)&gt;0,"⚠ DUPLICATE","OK"))</f>
        <v/>
      </c>
      <c r="D4033" s="146" t="str">
        <f>IF($A4033="","",IF(ISNA(_xlfn.XLOOKUP(TRIM($A4033),MASTER_Workers!$B$2:$B$474,MASTER_Workers!$B$2:$B$474)),"Master Missing","OK"))</f>
        <v/>
      </c>
      <c r="E4033" s="146" t="str">
        <f>IF(A4033="","",IF(COUNTIF(Month_Engine!B:B,TRIM(J4033))&gt;0,"OK","Missing"))</f>
        <v/>
      </c>
      <c r="F4033" s="146" t="str">
        <f t="shared" si="379"/>
        <v/>
      </c>
      <c r="G4033" s="146" t="str">
        <f t="shared" si="380"/>
        <v/>
      </c>
      <c r="H4033" s="150" t="str">
        <f t="shared" si="375"/>
        <v/>
      </c>
      <c r="I4033" s="432"/>
      <c r="S4033" s="146" t="str">
        <f t="shared" si="376"/>
        <v/>
      </c>
    </row>
    <row r="4034" spans="1:19" x14ac:dyDescent="0.45">
      <c r="A4034" s="144" t="str">
        <f t="shared" si="377"/>
        <v/>
      </c>
      <c r="B4034" s="143" t="str">
        <f t="shared" si="378"/>
        <v/>
      </c>
      <c r="C4034" s="143" t="str">
        <f>IF(A4034="","",IF(COUNTIF($B$2:B4033,B4034)&gt;0,"⚠ DUPLICATE","OK"))</f>
        <v/>
      </c>
      <c r="D4034" s="146" t="str">
        <f>IF($A4034="","",IF(ISNA(_xlfn.XLOOKUP(TRIM($A4034),MASTER_Workers!$B$2:$B$474,MASTER_Workers!$B$2:$B$474)),"Master Missing","OK"))</f>
        <v/>
      </c>
      <c r="E4034" s="146" t="str">
        <f>IF(A4034="","",IF(COUNTIF(Month_Engine!B:B,TRIM(J4034))&gt;0,"OK","Missing"))</f>
        <v/>
      </c>
      <c r="F4034" s="146" t="str">
        <f t="shared" si="379"/>
        <v/>
      </c>
      <c r="G4034" s="146" t="str">
        <f t="shared" si="380"/>
        <v/>
      </c>
      <c r="H4034" s="150" t="str">
        <f t="shared" si="375"/>
        <v/>
      </c>
      <c r="I4034" s="432"/>
      <c r="S4034" s="146" t="str">
        <f t="shared" si="376"/>
        <v/>
      </c>
    </row>
    <row r="4035" spans="1:19" x14ac:dyDescent="0.45">
      <c r="A4035" s="144" t="str">
        <f t="shared" si="377"/>
        <v/>
      </c>
      <c r="B4035" s="143" t="str">
        <f t="shared" si="378"/>
        <v/>
      </c>
      <c r="C4035" s="143" t="str">
        <f>IF(A4035="","",IF(COUNTIF($B$2:B4034,B4035)&gt;0,"⚠ DUPLICATE","OK"))</f>
        <v/>
      </c>
      <c r="D4035" s="146" t="str">
        <f>IF($A4035="","",IF(ISNA(_xlfn.XLOOKUP(TRIM($A4035),MASTER_Workers!$B$2:$B$474,MASTER_Workers!$B$2:$B$474)),"Master Missing","OK"))</f>
        <v/>
      </c>
      <c r="E4035" s="146" t="str">
        <f>IF(A4035="","",IF(COUNTIF(Month_Engine!B:B,TRIM(J4035))&gt;0,"OK","Missing"))</f>
        <v/>
      </c>
      <c r="F4035" s="146" t="str">
        <f t="shared" si="379"/>
        <v/>
      </c>
      <c r="G4035" s="146" t="str">
        <f t="shared" si="380"/>
        <v/>
      </c>
      <c r="H4035" s="150" t="str">
        <f t="shared" si="375"/>
        <v/>
      </c>
      <c r="I4035" s="432"/>
      <c r="S4035" s="146" t="str">
        <f t="shared" si="376"/>
        <v/>
      </c>
    </row>
    <row r="4036" spans="1:19" x14ac:dyDescent="0.45">
      <c r="A4036" s="144" t="str">
        <f t="shared" si="377"/>
        <v/>
      </c>
      <c r="B4036" s="143" t="str">
        <f t="shared" si="378"/>
        <v/>
      </c>
      <c r="C4036" s="143" t="str">
        <f>IF(A4036="","",IF(COUNTIF($B$2:B4035,B4036)&gt;0,"⚠ DUPLICATE","OK"))</f>
        <v/>
      </c>
      <c r="D4036" s="146" t="str">
        <f>IF($A4036="","",IF(ISNA(_xlfn.XLOOKUP(TRIM($A4036),MASTER_Workers!$B$2:$B$474,MASTER_Workers!$B$2:$B$474)),"Master Missing","OK"))</f>
        <v/>
      </c>
      <c r="E4036" s="146" t="str">
        <f>IF(A4036="","",IF(COUNTIF(Month_Engine!B:B,TRIM(J4036))&gt;0,"OK","Missing"))</f>
        <v/>
      </c>
      <c r="F4036" s="146" t="str">
        <f t="shared" si="379"/>
        <v/>
      </c>
      <c r="G4036" s="146" t="str">
        <f t="shared" si="380"/>
        <v/>
      </c>
      <c r="H4036" s="150" t="str">
        <f t="shared" ref="H4036:H4099" si="381">IF(A4036="","",IF(AND(C4036="OK",D4036="OK",E4036="OK",F4036=DAY(EOMONTH(I4036,0))),"OK","Mismatch"))</f>
        <v/>
      </c>
      <c r="I4036" s="432"/>
      <c r="S4036" s="146" t="str">
        <f t="shared" ref="S4036:S4099" si="382">IF(LEFT(A4036,6)="SV2PCO","Worker-SV2",
IF(LEFT(A4036,5)="SV2ST","Staff-SV2",
IF(LEFT(A4036,4)="SV2P","Worker-Com-SV2",
IF(LEFT(A4036,5)="SK1ST","Staff-1",
IF(LEFT(A4036,5)="SK3ST","Staff-3",
IF(LEFT(A4036,5)="SK1CW","Worker-1",
IF(LEFT(A4036,5)="SK3CW","Worker-3",
IF(LEFT(A4036,5)="SK1WK","Worker-Com-1",
IF(LEFT(A4036,5)="SK3WK","Worker-Com-3","")))))))))</f>
        <v/>
      </c>
    </row>
    <row r="4037" spans="1:19" x14ac:dyDescent="0.45">
      <c r="A4037" s="144" t="str">
        <f t="shared" ref="A4037:A4100" si="383">IF(J4037="","",TRIM(J4037))</f>
        <v/>
      </c>
      <c r="B4037" s="143" t="str">
        <f t="shared" ref="B4037:B4100" si="384">IF(A4037="","",TEXT(I4037,"MMMYYYY")&amp;"_"&amp;TRIM(J4037))</f>
        <v/>
      </c>
      <c r="C4037" s="143" t="str">
        <f>IF(A4037="","",IF(COUNTIF($B$2:B4036,B4037)&gt;0,"⚠ DUPLICATE","OK"))</f>
        <v/>
      </c>
      <c r="D4037" s="146" t="str">
        <f>IF($A4037="","",IF(ISNA(_xlfn.XLOOKUP(TRIM($A4037),MASTER_Workers!$B$2:$B$474,MASTER_Workers!$B$2:$B$474)),"Master Missing","OK"))</f>
        <v/>
      </c>
      <c r="E4037" s="146" t="str">
        <f>IF(A4037="","",IF(COUNTIF(Month_Engine!B:B,TRIM(J4037))&gt;0,"OK","Missing"))</f>
        <v/>
      </c>
      <c r="F4037" s="146" t="str">
        <f t="shared" ref="F4037:F4100" si="385">IF(A4037="","",SUM(L4037:Q4037))</f>
        <v/>
      </c>
      <c r="G4037" s="146" t="str">
        <f t="shared" si="380"/>
        <v/>
      </c>
      <c r="H4037" s="150" t="str">
        <f t="shared" si="381"/>
        <v/>
      </c>
      <c r="I4037" s="432"/>
      <c r="S4037" s="146" t="str">
        <f t="shared" si="382"/>
        <v/>
      </c>
    </row>
    <row r="4038" spans="1:19" x14ac:dyDescent="0.45">
      <c r="A4038" s="144" t="str">
        <f t="shared" si="383"/>
        <v/>
      </c>
      <c r="B4038" s="143" t="str">
        <f t="shared" si="384"/>
        <v/>
      </c>
      <c r="C4038" s="143" t="str">
        <f>IF(A4038="","",IF(COUNTIF($B$2:B4037,B4038)&gt;0,"⚠ DUPLICATE","OK"))</f>
        <v/>
      </c>
      <c r="D4038" s="146" t="str">
        <f>IF($A4038="","",IF(ISNA(_xlfn.XLOOKUP(TRIM($A4038),MASTER_Workers!$B$2:$B$474,MASTER_Workers!$B$2:$B$474)),"Master Missing","OK"))</f>
        <v/>
      </c>
      <c r="E4038" s="146" t="str">
        <f>IF(A4038="","",IF(COUNTIF(Month_Engine!B:B,TRIM(J4038))&gt;0,"OK","Missing"))</f>
        <v/>
      </c>
      <c r="F4038" s="146" t="str">
        <f t="shared" si="385"/>
        <v/>
      </c>
      <c r="G4038" s="146" t="str">
        <f t="shared" si="380"/>
        <v/>
      </c>
      <c r="H4038" s="150" t="str">
        <f t="shared" si="381"/>
        <v/>
      </c>
      <c r="I4038" s="432"/>
      <c r="S4038" s="146" t="str">
        <f t="shared" si="382"/>
        <v/>
      </c>
    </row>
    <row r="4039" spans="1:19" x14ac:dyDescent="0.45">
      <c r="A4039" s="144" t="str">
        <f t="shared" si="383"/>
        <v/>
      </c>
      <c r="B4039" s="143" t="str">
        <f t="shared" si="384"/>
        <v/>
      </c>
      <c r="C4039" s="143" t="str">
        <f>IF(A4039="","",IF(COUNTIF($B$2:B4038,B4039)&gt;0,"⚠ DUPLICATE","OK"))</f>
        <v/>
      </c>
      <c r="D4039" s="146" t="str">
        <f>IF($A4039="","",IF(ISNA(_xlfn.XLOOKUP(TRIM($A4039),MASTER_Workers!$B$2:$B$474,MASTER_Workers!$B$2:$B$474)),"Master Missing","OK"))</f>
        <v/>
      </c>
      <c r="E4039" s="146" t="str">
        <f>IF(A4039="","",IF(COUNTIF(Month_Engine!B:B,TRIM(J4039))&gt;0,"OK","Missing"))</f>
        <v/>
      </c>
      <c r="F4039" s="146" t="str">
        <f t="shared" si="385"/>
        <v/>
      </c>
      <c r="G4039" s="146" t="str">
        <f t="shared" si="380"/>
        <v/>
      </c>
      <c r="H4039" s="150" t="str">
        <f t="shared" si="381"/>
        <v/>
      </c>
      <c r="I4039" s="432"/>
      <c r="S4039" s="146" t="str">
        <f t="shared" si="382"/>
        <v/>
      </c>
    </row>
    <row r="4040" spans="1:19" x14ac:dyDescent="0.45">
      <c r="A4040" s="144" t="str">
        <f t="shared" si="383"/>
        <v/>
      </c>
      <c r="B4040" s="143" t="str">
        <f t="shared" si="384"/>
        <v/>
      </c>
      <c r="C4040" s="143" t="str">
        <f>IF(A4040="","",IF(COUNTIF($B$2:B4039,B4040)&gt;0,"⚠ DUPLICATE","OK"))</f>
        <v/>
      </c>
      <c r="D4040" s="146" t="str">
        <f>IF($A4040="","",IF(ISNA(_xlfn.XLOOKUP(TRIM($A4040),MASTER_Workers!$B$2:$B$474,MASTER_Workers!$B$2:$B$474)),"Master Missing","OK"))</f>
        <v/>
      </c>
      <c r="E4040" s="146" t="str">
        <f>IF(A4040="","",IF(COUNTIF(Month_Engine!B:B,TRIM(J4040))&gt;0,"OK","Missing"))</f>
        <v/>
      </c>
      <c r="F4040" s="146" t="str">
        <f t="shared" si="385"/>
        <v/>
      </c>
      <c r="G4040" s="146" t="str">
        <f t="shared" si="380"/>
        <v/>
      </c>
      <c r="H4040" s="150" t="str">
        <f t="shared" si="381"/>
        <v/>
      </c>
      <c r="I4040" s="432"/>
      <c r="S4040" s="146" t="str">
        <f t="shared" si="382"/>
        <v/>
      </c>
    </row>
    <row r="4041" spans="1:19" x14ac:dyDescent="0.45">
      <c r="A4041" s="144" t="str">
        <f t="shared" si="383"/>
        <v/>
      </c>
      <c r="B4041" s="143" t="str">
        <f t="shared" si="384"/>
        <v/>
      </c>
      <c r="C4041" s="143" t="str">
        <f>IF(A4041="","",IF(COUNTIF($B$2:B4040,B4041)&gt;0,"⚠ DUPLICATE","OK"))</f>
        <v/>
      </c>
      <c r="D4041" s="146" t="str">
        <f>IF($A4041="","",IF(ISNA(_xlfn.XLOOKUP(TRIM($A4041),MASTER_Workers!$B$2:$B$474,MASTER_Workers!$B$2:$B$474)),"Master Missing","OK"))</f>
        <v/>
      </c>
      <c r="E4041" s="146" t="str">
        <f>IF(A4041="","",IF(COUNTIF(Month_Engine!B:B,TRIM(J4041))&gt;0,"OK","Missing"))</f>
        <v/>
      </c>
      <c r="F4041" s="146" t="str">
        <f t="shared" si="385"/>
        <v/>
      </c>
      <c r="G4041" s="146" t="str">
        <f t="shared" si="380"/>
        <v/>
      </c>
      <c r="H4041" s="150" t="str">
        <f t="shared" si="381"/>
        <v/>
      </c>
      <c r="I4041" s="432"/>
      <c r="S4041" s="146" t="str">
        <f t="shared" si="382"/>
        <v/>
      </c>
    </row>
    <row r="4042" spans="1:19" x14ac:dyDescent="0.45">
      <c r="A4042" s="144" t="str">
        <f t="shared" si="383"/>
        <v/>
      </c>
      <c r="B4042" s="143" t="str">
        <f t="shared" si="384"/>
        <v/>
      </c>
      <c r="C4042" s="143" t="str">
        <f>IF(A4042="","",IF(COUNTIF($B$2:B4041,B4042)&gt;0,"⚠ DUPLICATE","OK"))</f>
        <v/>
      </c>
      <c r="D4042" s="146" t="str">
        <f>IF($A4042="","",IF(ISNA(_xlfn.XLOOKUP(TRIM($A4042),MASTER_Workers!$B$2:$B$474,MASTER_Workers!$B$2:$B$474)),"Master Missing","OK"))</f>
        <v/>
      </c>
      <c r="E4042" s="146" t="str">
        <f>IF(A4042="","",IF(COUNTIF(Month_Engine!B:B,TRIM(J4042))&gt;0,"OK","Missing"))</f>
        <v/>
      </c>
      <c r="F4042" s="146" t="str">
        <f t="shared" si="385"/>
        <v/>
      </c>
      <c r="G4042" s="146" t="str">
        <f t="shared" si="380"/>
        <v/>
      </c>
      <c r="H4042" s="150" t="str">
        <f t="shared" si="381"/>
        <v/>
      </c>
      <c r="I4042" s="432"/>
      <c r="S4042" s="146" t="str">
        <f t="shared" si="382"/>
        <v/>
      </c>
    </row>
    <row r="4043" spans="1:19" x14ac:dyDescent="0.45">
      <c r="A4043" s="144" t="str">
        <f t="shared" si="383"/>
        <v/>
      </c>
      <c r="B4043" s="143" t="str">
        <f t="shared" si="384"/>
        <v/>
      </c>
      <c r="C4043" s="143" t="str">
        <f>IF(A4043="","",IF(COUNTIF($B$2:B4042,B4043)&gt;0,"⚠ DUPLICATE","OK"))</f>
        <v/>
      </c>
      <c r="D4043" s="146" t="str">
        <f>IF($A4043="","",IF(ISNA(_xlfn.XLOOKUP(TRIM($A4043),MASTER_Workers!$B$2:$B$474,MASTER_Workers!$B$2:$B$474)),"Master Missing","OK"))</f>
        <v/>
      </c>
      <c r="E4043" s="146" t="str">
        <f>IF(A4043="","",IF(COUNTIF(Month_Engine!B:B,TRIM(J4043))&gt;0,"OK","Missing"))</f>
        <v/>
      </c>
      <c r="F4043" s="146" t="str">
        <f t="shared" si="385"/>
        <v/>
      </c>
      <c r="G4043" s="146" t="str">
        <f t="shared" si="380"/>
        <v/>
      </c>
      <c r="H4043" s="150" t="str">
        <f t="shared" si="381"/>
        <v/>
      </c>
      <c r="I4043" s="432"/>
      <c r="S4043" s="146" t="str">
        <f t="shared" si="382"/>
        <v/>
      </c>
    </row>
    <row r="4044" spans="1:19" x14ac:dyDescent="0.45">
      <c r="A4044" s="144" t="str">
        <f t="shared" si="383"/>
        <v/>
      </c>
      <c r="B4044" s="143" t="str">
        <f t="shared" si="384"/>
        <v/>
      </c>
      <c r="C4044" s="143" t="str">
        <f>IF(A4044="","",IF(COUNTIF($B$2:B4043,B4044)&gt;0,"⚠ DUPLICATE","OK"))</f>
        <v/>
      </c>
      <c r="D4044" s="146" t="str">
        <f>IF($A4044="","",IF(ISNA(_xlfn.XLOOKUP(TRIM($A4044),MASTER_Workers!$B$2:$B$474,MASTER_Workers!$B$2:$B$474)),"Master Missing","OK"))</f>
        <v/>
      </c>
      <c r="E4044" s="146" t="str">
        <f>IF(A4044="","",IF(COUNTIF(Month_Engine!B:B,TRIM(J4044))&gt;0,"OK","Missing"))</f>
        <v/>
      </c>
      <c r="F4044" s="146" t="str">
        <f t="shared" si="385"/>
        <v/>
      </c>
      <c r="G4044" s="146" t="str">
        <f t="shared" ref="G4044:G4107" si="386">IF(A4044="","",L4044+O4044+P4044+R4044+IF(OR(LEFT(TRIM(J4044),9)="SK1WK0101",ISNUMBER(SEARCH("Staff",S4044))),N4044,0))</f>
        <v/>
      </c>
      <c r="H4044" s="150" t="str">
        <f t="shared" si="381"/>
        <v/>
      </c>
      <c r="I4044" s="432"/>
      <c r="S4044" s="146" t="str">
        <f t="shared" si="382"/>
        <v/>
      </c>
    </row>
    <row r="4045" spans="1:19" x14ac:dyDescent="0.45">
      <c r="A4045" s="144" t="str">
        <f t="shared" si="383"/>
        <v/>
      </c>
      <c r="B4045" s="143" t="str">
        <f t="shared" si="384"/>
        <v/>
      </c>
      <c r="C4045" s="143" t="str">
        <f>IF(A4045="","",IF(COUNTIF($B$2:B4044,B4045)&gt;0,"⚠ DUPLICATE","OK"))</f>
        <v/>
      </c>
      <c r="D4045" s="146" t="str">
        <f>IF($A4045="","",IF(ISNA(_xlfn.XLOOKUP(TRIM($A4045),MASTER_Workers!$B$2:$B$474,MASTER_Workers!$B$2:$B$474)),"Master Missing","OK"))</f>
        <v/>
      </c>
      <c r="E4045" s="146" t="str">
        <f>IF(A4045="","",IF(COUNTIF(Month_Engine!B:B,TRIM(J4045))&gt;0,"OK","Missing"))</f>
        <v/>
      </c>
      <c r="F4045" s="146" t="str">
        <f t="shared" si="385"/>
        <v/>
      </c>
      <c r="G4045" s="146" t="str">
        <f t="shared" si="386"/>
        <v/>
      </c>
      <c r="H4045" s="150" t="str">
        <f t="shared" si="381"/>
        <v/>
      </c>
      <c r="I4045" s="432"/>
      <c r="S4045" s="146" t="str">
        <f t="shared" si="382"/>
        <v/>
      </c>
    </row>
    <row r="4046" spans="1:19" x14ac:dyDescent="0.45">
      <c r="A4046" s="144" t="str">
        <f t="shared" si="383"/>
        <v/>
      </c>
      <c r="B4046" s="143" t="str">
        <f t="shared" si="384"/>
        <v/>
      </c>
      <c r="C4046" s="143" t="str">
        <f>IF(A4046="","",IF(COUNTIF($B$2:B4045,B4046)&gt;0,"⚠ DUPLICATE","OK"))</f>
        <v/>
      </c>
      <c r="D4046" s="146" t="str">
        <f>IF($A4046="","",IF(ISNA(_xlfn.XLOOKUP(TRIM($A4046),MASTER_Workers!$B$2:$B$474,MASTER_Workers!$B$2:$B$474)),"Master Missing","OK"))</f>
        <v/>
      </c>
      <c r="E4046" s="146" t="str">
        <f>IF(A4046="","",IF(COUNTIF(Month_Engine!B:B,TRIM(J4046))&gt;0,"OK","Missing"))</f>
        <v/>
      </c>
      <c r="F4046" s="146" t="str">
        <f t="shared" si="385"/>
        <v/>
      </c>
      <c r="G4046" s="146" t="str">
        <f t="shared" si="386"/>
        <v/>
      </c>
      <c r="H4046" s="150" t="str">
        <f t="shared" si="381"/>
        <v/>
      </c>
      <c r="I4046" s="432"/>
      <c r="S4046" s="146" t="str">
        <f t="shared" si="382"/>
        <v/>
      </c>
    </row>
    <row r="4047" spans="1:19" x14ac:dyDescent="0.45">
      <c r="A4047" s="144" t="str">
        <f t="shared" si="383"/>
        <v/>
      </c>
      <c r="B4047" s="143" t="str">
        <f t="shared" si="384"/>
        <v/>
      </c>
      <c r="C4047" s="143" t="str">
        <f>IF(A4047="","",IF(COUNTIF($B$2:B4046,B4047)&gt;0,"⚠ DUPLICATE","OK"))</f>
        <v/>
      </c>
      <c r="D4047" s="146" t="str">
        <f>IF($A4047="","",IF(ISNA(_xlfn.XLOOKUP(TRIM($A4047),MASTER_Workers!$B$2:$B$474,MASTER_Workers!$B$2:$B$474)),"Master Missing","OK"))</f>
        <v/>
      </c>
      <c r="E4047" s="146" t="str">
        <f>IF(A4047="","",IF(COUNTIF(Month_Engine!B:B,TRIM(J4047))&gt;0,"OK","Missing"))</f>
        <v/>
      </c>
      <c r="F4047" s="146" t="str">
        <f t="shared" si="385"/>
        <v/>
      </c>
      <c r="G4047" s="146" t="str">
        <f t="shared" si="386"/>
        <v/>
      </c>
      <c r="H4047" s="150" t="str">
        <f t="shared" si="381"/>
        <v/>
      </c>
      <c r="I4047" s="432"/>
      <c r="S4047" s="146" t="str">
        <f t="shared" si="382"/>
        <v/>
      </c>
    </row>
    <row r="4048" spans="1:19" x14ac:dyDescent="0.45">
      <c r="A4048" s="144" t="str">
        <f t="shared" si="383"/>
        <v/>
      </c>
      <c r="B4048" s="143" t="str">
        <f t="shared" si="384"/>
        <v/>
      </c>
      <c r="C4048" s="143" t="str">
        <f>IF(A4048="","",IF(COUNTIF($B$2:B4047,B4048)&gt;0,"⚠ DUPLICATE","OK"))</f>
        <v/>
      </c>
      <c r="D4048" s="146" t="str">
        <f>IF($A4048="","",IF(ISNA(_xlfn.XLOOKUP(TRIM($A4048),MASTER_Workers!$B$2:$B$474,MASTER_Workers!$B$2:$B$474)),"Master Missing","OK"))</f>
        <v/>
      </c>
      <c r="E4048" s="146" t="str">
        <f>IF(A4048="","",IF(COUNTIF(Month_Engine!B:B,TRIM(J4048))&gt;0,"OK","Missing"))</f>
        <v/>
      </c>
      <c r="F4048" s="146" t="str">
        <f t="shared" si="385"/>
        <v/>
      </c>
      <c r="G4048" s="146" t="str">
        <f t="shared" si="386"/>
        <v/>
      </c>
      <c r="H4048" s="150" t="str">
        <f t="shared" si="381"/>
        <v/>
      </c>
      <c r="I4048" s="432"/>
      <c r="S4048" s="146" t="str">
        <f t="shared" si="382"/>
        <v/>
      </c>
    </row>
    <row r="4049" spans="1:19" x14ac:dyDescent="0.45">
      <c r="A4049" s="144" t="str">
        <f t="shared" si="383"/>
        <v/>
      </c>
      <c r="B4049" s="143" t="str">
        <f t="shared" si="384"/>
        <v/>
      </c>
      <c r="C4049" s="143" t="str">
        <f>IF(A4049="","",IF(COUNTIF($B$2:B4048,B4049)&gt;0,"⚠ DUPLICATE","OK"))</f>
        <v/>
      </c>
      <c r="D4049" s="146" t="str">
        <f>IF($A4049="","",IF(ISNA(_xlfn.XLOOKUP(TRIM($A4049),MASTER_Workers!$B$2:$B$474,MASTER_Workers!$B$2:$B$474)),"Master Missing","OK"))</f>
        <v/>
      </c>
      <c r="E4049" s="146" t="str">
        <f>IF(A4049="","",IF(COUNTIF(Month_Engine!B:B,TRIM(J4049))&gt;0,"OK","Missing"))</f>
        <v/>
      </c>
      <c r="F4049" s="146" t="str">
        <f t="shared" si="385"/>
        <v/>
      </c>
      <c r="G4049" s="146" t="str">
        <f t="shared" si="386"/>
        <v/>
      </c>
      <c r="H4049" s="150" t="str">
        <f t="shared" si="381"/>
        <v/>
      </c>
      <c r="I4049" s="432"/>
      <c r="S4049" s="146" t="str">
        <f t="shared" si="382"/>
        <v/>
      </c>
    </row>
    <row r="4050" spans="1:19" x14ac:dyDescent="0.45">
      <c r="A4050" s="144" t="str">
        <f t="shared" si="383"/>
        <v/>
      </c>
      <c r="B4050" s="143" t="str">
        <f t="shared" si="384"/>
        <v/>
      </c>
      <c r="C4050" s="143" t="str">
        <f>IF(A4050="","",IF(COUNTIF($B$2:B4049,B4050)&gt;0,"⚠ DUPLICATE","OK"))</f>
        <v/>
      </c>
      <c r="D4050" s="146" t="str">
        <f>IF($A4050="","",IF(ISNA(_xlfn.XLOOKUP(TRIM($A4050),MASTER_Workers!$B$2:$B$474,MASTER_Workers!$B$2:$B$474)),"Master Missing","OK"))</f>
        <v/>
      </c>
      <c r="E4050" s="146" t="str">
        <f>IF(A4050="","",IF(COUNTIF(Month_Engine!B:B,TRIM(J4050))&gt;0,"OK","Missing"))</f>
        <v/>
      </c>
      <c r="F4050" s="146" t="str">
        <f t="shared" si="385"/>
        <v/>
      </c>
      <c r="G4050" s="146" t="str">
        <f t="shared" si="386"/>
        <v/>
      </c>
      <c r="H4050" s="150" t="str">
        <f t="shared" si="381"/>
        <v/>
      </c>
      <c r="I4050" s="432"/>
      <c r="S4050" s="146" t="str">
        <f t="shared" si="382"/>
        <v/>
      </c>
    </row>
    <row r="4051" spans="1:19" x14ac:dyDescent="0.45">
      <c r="A4051" s="144" t="str">
        <f t="shared" si="383"/>
        <v/>
      </c>
      <c r="B4051" s="143" t="str">
        <f t="shared" si="384"/>
        <v/>
      </c>
      <c r="C4051" s="143" t="str">
        <f>IF(A4051="","",IF(COUNTIF($B$2:B4050,B4051)&gt;0,"⚠ DUPLICATE","OK"))</f>
        <v/>
      </c>
      <c r="D4051" s="146" t="str">
        <f>IF($A4051="","",IF(ISNA(_xlfn.XLOOKUP(TRIM($A4051),MASTER_Workers!$B$2:$B$474,MASTER_Workers!$B$2:$B$474)),"Master Missing","OK"))</f>
        <v/>
      </c>
      <c r="E4051" s="146" t="str">
        <f>IF(A4051="","",IF(COUNTIF(Month_Engine!B:B,TRIM(J4051))&gt;0,"OK","Missing"))</f>
        <v/>
      </c>
      <c r="F4051" s="146" t="str">
        <f t="shared" si="385"/>
        <v/>
      </c>
      <c r="G4051" s="146" t="str">
        <f t="shared" si="386"/>
        <v/>
      </c>
      <c r="H4051" s="150" t="str">
        <f t="shared" si="381"/>
        <v/>
      </c>
      <c r="I4051" s="432"/>
      <c r="S4051" s="146" t="str">
        <f t="shared" si="382"/>
        <v/>
      </c>
    </row>
    <row r="4052" spans="1:19" x14ac:dyDescent="0.45">
      <c r="A4052" s="144" t="str">
        <f t="shared" si="383"/>
        <v/>
      </c>
      <c r="B4052" s="143" t="str">
        <f t="shared" si="384"/>
        <v/>
      </c>
      <c r="C4052" s="143" t="str">
        <f>IF(A4052="","",IF(COUNTIF($B$2:B4051,B4052)&gt;0,"⚠ DUPLICATE","OK"))</f>
        <v/>
      </c>
      <c r="D4052" s="146" t="str">
        <f>IF($A4052="","",IF(ISNA(_xlfn.XLOOKUP(TRIM($A4052),MASTER_Workers!$B$2:$B$474,MASTER_Workers!$B$2:$B$474)),"Master Missing","OK"))</f>
        <v/>
      </c>
      <c r="E4052" s="146" t="str">
        <f>IF(A4052="","",IF(COUNTIF(Month_Engine!B:B,TRIM(J4052))&gt;0,"OK","Missing"))</f>
        <v/>
      </c>
      <c r="F4052" s="146" t="str">
        <f t="shared" si="385"/>
        <v/>
      </c>
      <c r="G4052" s="146" t="str">
        <f t="shared" si="386"/>
        <v/>
      </c>
      <c r="H4052" s="150" t="str">
        <f t="shared" si="381"/>
        <v/>
      </c>
      <c r="I4052" s="432"/>
      <c r="S4052" s="146" t="str">
        <f t="shared" si="382"/>
        <v/>
      </c>
    </row>
    <row r="4053" spans="1:19" x14ac:dyDescent="0.45">
      <c r="A4053" s="144" t="str">
        <f t="shared" si="383"/>
        <v/>
      </c>
      <c r="B4053" s="143" t="str">
        <f t="shared" si="384"/>
        <v/>
      </c>
      <c r="C4053" s="143" t="str">
        <f>IF(A4053="","",IF(COUNTIF($B$2:B4052,B4053)&gt;0,"⚠ DUPLICATE","OK"))</f>
        <v/>
      </c>
      <c r="D4053" s="146" t="str">
        <f>IF($A4053="","",IF(ISNA(_xlfn.XLOOKUP(TRIM($A4053),MASTER_Workers!$B$2:$B$474,MASTER_Workers!$B$2:$B$474)),"Master Missing","OK"))</f>
        <v/>
      </c>
      <c r="E4053" s="146" t="str">
        <f>IF(A4053="","",IF(COUNTIF(Month_Engine!B:B,TRIM(J4053))&gt;0,"OK","Missing"))</f>
        <v/>
      </c>
      <c r="F4053" s="146" t="str">
        <f t="shared" si="385"/>
        <v/>
      </c>
      <c r="G4053" s="146" t="str">
        <f t="shared" si="386"/>
        <v/>
      </c>
      <c r="H4053" s="150" t="str">
        <f t="shared" si="381"/>
        <v/>
      </c>
      <c r="I4053" s="432"/>
      <c r="S4053" s="146" t="str">
        <f t="shared" si="382"/>
        <v/>
      </c>
    </row>
    <row r="4054" spans="1:19" x14ac:dyDescent="0.45">
      <c r="A4054" s="144" t="str">
        <f t="shared" si="383"/>
        <v/>
      </c>
      <c r="B4054" s="143" t="str">
        <f t="shared" si="384"/>
        <v/>
      </c>
      <c r="C4054" s="143" t="str">
        <f>IF(A4054="","",IF(COUNTIF($B$2:B4053,B4054)&gt;0,"⚠ DUPLICATE","OK"))</f>
        <v/>
      </c>
      <c r="D4054" s="146" t="str">
        <f>IF($A4054="","",IF(ISNA(_xlfn.XLOOKUP(TRIM($A4054),MASTER_Workers!$B$2:$B$474,MASTER_Workers!$B$2:$B$474)),"Master Missing","OK"))</f>
        <v/>
      </c>
      <c r="E4054" s="146" t="str">
        <f>IF(A4054="","",IF(COUNTIF(Month_Engine!B:B,TRIM(J4054))&gt;0,"OK","Missing"))</f>
        <v/>
      </c>
      <c r="F4054" s="146" t="str">
        <f t="shared" si="385"/>
        <v/>
      </c>
      <c r="G4054" s="146" t="str">
        <f t="shared" si="386"/>
        <v/>
      </c>
      <c r="H4054" s="150" t="str">
        <f t="shared" si="381"/>
        <v/>
      </c>
      <c r="I4054" s="432"/>
      <c r="S4054" s="146" t="str">
        <f t="shared" si="382"/>
        <v/>
      </c>
    </row>
    <row r="4055" spans="1:19" x14ac:dyDescent="0.45">
      <c r="A4055" s="144" t="str">
        <f t="shared" si="383"/>
        <v/>
      </c>
      <c r="B4055" s="143" t="str">
        <f t="shared" si="384"/>
        <v/>
      </c>
      <c r="C4055" s="143" t="str">
        <f>IF(A4055="","",IF(COUNTIF($B$2:B4054,B4055)&gt;0,"⚠ DUPLICATE","OK"))</f>
        <v/>
      </c>
      <c r="D4055" s="146" t="str">
        <f>IF($A4055="","",IF(ISNA(_xlfn.XLOOKUP(TRIM($A4055),MASTER_Workers!$B$2:$B$474,MASTER_Workers!$B$2:$B$474)),"Master Missing","OK"))</f>
        <v/>
      </c>
      <c r="E4055" s="146" t="str">
        <f>IF(A4055="","",IF(COUNTIF(Month_Engine!B:B,TRIM(J4055))&gt;0,"OK","Missing"))</f>
        <v/>
      </c>
      <c r="F4055" s="146" t="str">
        <f t="shared" si="385"/>
        <v/>
      </c>
      <c r="G4055" s="146" t="str">
        <f t="shared" si="386"/>
        <v/>
      </c>
      <c r="H4055" s="150" t="str">
        <f t="shared" si="381"/>
        <v/>
      </c>
      <c r="I4055" s="432"/>
      <c r="S4055" s="146" t="str">
        <f t="shared" si="382"/>
        <v/>
      </c>
    </row>
    <row r="4056" spans="1:19" x14ac:dyDescent="0.45">
      <c r="A4056" s="144" t="str">
        <f t="shared" si="383"/>
        <v/>
      </c>
      <c r="B4056" s="143" t="str">
        <f t="shared" si="384"/>
        <v/>
      </c>
      <c r="C4056" s="143" t="str">
        <f>IF(A4056="","",IF(COUNTIF($B$2:B4055,B4056)&gt;0,"⚠ DUPLICATE","OK"))</f>
        <v/>
      </c>
      <c r="D4056" s="146" t="str">
        <f>IF($A4056="","",IF(ISNA(_xlfn.XLOOKUP(TRIM($A4056),MASTER_Workers!$B$2:$B$474,MASTER_Workers!$B$2:$B$474)),"Master Missing","OK"))</f>
        <v/>
      </c>
      <c r="E4056" s="146" t="str">
        <f>IF(A4056="","",IF(COUNTIF(Month_Engine!B:B,TRIM(J4056))&gt;0,"OK","Missing"))</f>
        <v/>
      </c>
      <c r="F4056" s="146" t="str">
        <f t="shared" si="385"/>
        <v/>
      </c>
      <c r="G4056" s="146" t="str">
        <f t="shared" si="386"/>
        <v/>
      </c>
      <c r="H4056" s="150" t="str">
        <f t="shared" si="381"/>
        <v/>
      </c>
      <c r="I4056" s="432"/>
      <c r="S4056" s="146" t="str">
        <f t="shared" si="382"/>
        <v/>
      </c>
    </row>
    <row r="4057" spans="1:19" x14ac:dyDescent="0.45">
      <c r="A4057" s="144" t="str">
        <f t="shared" si="383"/>
        <v/>
      </c>
      <c r="B4057" s="143" t="str">
        <f t="shared" si="384"/>
        <v/>
      </c>
      <c r="C4057" s="143" t="str">
        <f>IF(A4057="","",IF(COUNTIF($B$2:B4056,B4057)&gt;0,"⚠ DUPLICATE","OK"))</f>
        <v/>
      </c>
      <c r="D4057" s="146" t="str">
        <f>IF($A4057="","",IF(ISNA(_xlfn.XLOOKUP(TRIM($A4057),MASTER_Workers!$B$2:$B$474,MASTER_Workers!$B$2:$B$474)),"Master Missing","OK"))</f>
        <v/>
      </c>
      <c r="E4057" s="146" t="str">
        <f>IF(A4057="","",IF(COUNTIF(Month_Engine!B:B,TRIM(J4057))&gt;0,"OK","Missing"))</f>
        <v/>
      </c>
      <c r="F4057" s="146" t="str">
        <f t="shared" si="385"/>
        <v/>
      </c>
      <c r="G4057" s="146" t="str">
        <f t="shared" si="386"/>
        <v/>
      </c>
      <c r="H4057" s="150" t="str">
        <f t="shared" si="381"/>
        <v/>
      </c>
      <c r="I4057" s="432"/>
      <c r="S4057" s="146" t="str">
        <f t="shared" si="382"/>
        <v/>
      </c>
    </row>
    <row r="4058" spans="1:19" x14ac:dyDescent="0.45">
      <c r="A4058" s="144" t="str">
        <f t="shared" si="383"/>
        <v/>
      </c>
      <c r="B4058" s="143" t="str">
        <f t="shared" si="384"/>
        <v/>
      </c>
      <c r="C4058" s="143" t="str">
        <f>IF(A4058="","",IF(COUNTIF($B$2:B4057,B4058)&gt;0,"⚠ DUPLICATE","OK"))</f>
        <v/>
      </c>
      <c r="D4058" s="146" t="str">
        <f>IF($A4058="","",IF(ISNA(_xlfn.XLOOKUP(TRIM($A4058),MASTER_Workers!$B$2:$B$474,MASTER_Workers!$B$2:$B$474)),"Master Missing","OK"))</f>
        <v/>
      </c>
      <c r="E4058" s="146" t="str">
        <f>IF(A4058="","",IF(COUNTIF(Month_Engine!B:B,TRIM(J4058))&gt;0,"OK","Missing"))</f>
        <v/>
      </c>
      <c r="F4058" s="146" t="str">
        <f t="shared" si="385"/>
        <v/>
      </c>
      <c r="G4058" s="146" t="str">
        <f t="shared" si="386"/>
        <v/>
      </c>
      <c r="H4058" s="150" t="str">
        <f t="shared" si="381"/>
        <v/>
      </c>
      <c r="I4058" s="432"/>
      <c r="S4058" s="146" t="str">
        <f t="shared" si="382"/>
        <v/>
      </c>
    </row>
    <row r="4059" spans="1:19" x14ac:dyDescent="0.45">
      <c r="A4059" s="144" t="str">
        <f t="shared" si="383"/>
        <v/>
      </c>
      <c r="B4059" s="143" t="str">
        <f t="shared" si="384"/>
        <v/>
      </c>
      <c r="C4059" s="143" t="str">
        <f>IF(A4059="","",IF(COUNTIF($B$2:B4058,B4059)&gt;0,"⚠ DUPLICATE","OK"))</f>
        <v/>
      </c>
      <c r="D4059" s="146" t="str">
        <f>IF($A4059="","",IF(ISNA(_xlfn.XLOOKUP(TRIM($A4059),MASTER_Workers!$B$2:$B$474,MASTER_Workers!$B$2:$B$474)),"Master Missing","OK"))</f>
        <v/>
      </c>
      <c r="E4059" s="146" t="str">
        <f>IF(A4059="","",IF(COUNTIF(Month_Engine!B:B,TRIM(J4059))&gt;0,"OK","Missing"))</f>
        <v/>
      </c>
      <c r="F4059" s="146" t="str">
        <f t="shared" si="385"/>
        <v/>
      </c>
      <c r="G4059" s="146" t="str">
        <f t="shared" si="386"/>
        <v/>
      </c>
      <c r="H4059" s="150" t="str">
        <f t="shared" si="381"/>
        <v/>
      </c>
      <c r="I4059" s="432"/>
      <c r="S4059" s="146" t="str">
        <f t="shared" si="382"/>
        <v/>
      </c>
    </row>
    <row r="4060" spans="1:19" x14ac:dyDescent="0.45">
      <c r="A4060" s="144" t="str">
        <f t="shared" si="383"/>
        <v/>
      </c>
      <c r="B4060" s="143" t="str">
        <f t="shared" si="384"/>
        <v/>
      </c>
      <c r="C4060" s="143" t="str">
        <f>IF(A4060="","",IF(COUNTIF($B$2:B4059,B4060)&gt;0,"⚠ DUPLICATE","OK"))</f>
        <v/>
      </c>
      <c r="D4060" s="146" t="str">
        <f>IF($A4060="","",IF(ISNA(_xlfn.XLOOKUP(TRIM($A4060),MASTER_Workers!$B$2:$B$474,MASTER_Workers!$B$2:$B$474)),"Master Missing","OK"))</f>
        <v/>
      </c>
      <c r="E4060" s="146" t="str">
        <f>IF(A4060="","",IF(COUNTIF(Month_Engine!B:B,TRIM(J4060))&gt;0,"OK","Missing"))</f>
        <v/>
      </c>
      <c r="F4060" s="146" t="str">
        <f t="shared" si="385"/>
        <v/>
      </c>
      <c r="G4060" s="146" t="str">
        <f t="shared" si="386"/>
        <v/>
      </c>
      <c r="H4060" s="150" t="str">
        <f t="shared" si="381"/>
        <v/>
      </c>
      <c r="I4060" s="432"/>
      <c r="S4060" s="146" t="str">
        <f t="shared" si="382"/>
        <v/>
      </c>
    </row>
    <row r="4061" spans="1:19" x14ac:dyDescent="0.45">
      <c r="A4061" s="144" t="str">
        <f t="shared" si="383"/>
        <v/>
      </c>
      <c r="B4061" s="143" t="str">
        <f t="shared" si="384"/>
        <v/>
      </c>
      <c r="C4061" s="143" t="str">
        <f>IF(A4061="","",IF(COUNTIF($B$2:B4060,B4061)&gt;0,"⚠ DUPLICATE","OK"))</f>
        <v/>
      </c>
      <c r="D4061" s="146" t="str">
        <f>IF($A4061="","",IF(ISNA(_xlfn.XLOOKUP(TRIM($A4061),MASTER_Workers!$B$2:$B$474,MASTER_Workers!$B$2:$B$474)),"Master Missing","OK"))</f>
        <v/>
      </c>
      <c r="E4061" s="146" t="str">
        <f>IF(A4061="","",IF(COUNTIF(Month_Engine!B:B,TRIM(J4061))&gt;0,"OK","Missing"))</f>
        <v/>
      </c>
      <c r="F4061" s="146" t="str">
        <f t="shared" si="385"/>
        <v/>
      </c>
      <c r="G4061" s="146" t="str">
        <f t="shared" si="386"/>
        <v/>
      </c>
      <c r="H4061" s="150" t="str">
        <f t="shared" si="381"/>
        <v/>
      </c>
      <c r="I4061" s="432"/>
      <c r="S4061" s="146" t="str">
        <f t="shared" si="382"/>
        <v/>
      </c>
    </row>
    <row r="4062" spans="1:19" x14ac:dyDescent="0.45">
      <c r="A4062" s="144" t="str">
        <f t="shared" si="383"/>
        <v/>
      </c>
      <c r="B4062" s="143" t="str">
        <f t="shared" si="384"/>
        <v/>
      </c>
      <c r="C4062" s="143" t="str">
        <f>IF(A4062="","",IF(COUNTIF($B$2:B4061,B4062)&gt;0,"⚠ DUPLICATE","OK"))</f>
        <v/>
      </c>
      <c r="D4062" s="146" t="str">
        <f>IF($A4062="","",IF(ISNA(_xlfn.XLOOKUP(TRIM($A4062),MASTER_Workers!$B$2:$B$474,MASTER_Workers!$B$2:$B$474)),"Master Missing","OK"))</f>
        <v/>
      </c>
      <c r="E4062" s="146" t="str">
        <f>IF(A4062="","",IF(COUNTIF(Month_Engine!B:B,TRIM(J4062))&gt;0,"OK","Missing"))</f>
        <v/>
      </c>
      <c r="F4062" s="146" t="str">
        <f t="shared" si="385"/>
        <v/>
      </c>
      <c r="G4062" s="146" t="str">
        <f t="shared" si="386"/>
        <v/>
      </c>
      <c r="H4062" s="150" t="str">
        <f t="shared" si="381"/>
        <v/>
      </c>
      <c r="I4062" s="432"/>
      <c r="S4062" s="146" t="str">
        <f t="shared" si="382"/>
        <v/>
      </c>
    </row>
    <row r="4063" spans="1:19" x14ac:dyDescent="0.45">
      <c r="A4063" s="144" t="str">
        <f t="shared" si="383"/>
        <v/>
      </c>
      <c r="B4063" s="143" t="str">
        <f t="shared" si="384"/>
        <v/>
      </c>
      <c r="C4063" s="143" t="str">
        <f>IF(A4063="","",IF(COUNTIF($B$2:B4062,B4063)&gt;0,"⚠ DUPLICATE","OK"))</f>
        <v/>
      </c>
      <c r="D4063" s="146" t="str">
        <f>IF($A4063="","",IF(ISNA(_xlfn.XLOOKUP(TRIM($A4063),MASTER_Workers!$B$2:$B$474,MASTER_Workers!$B$2:$B$474)),"Master Missing","OK"))</f>
        <v/>
      </c>
      <c r="E4063" s="146" t="str">
        <f>IF(A4063="","",IF(COUNTIF(Month_Engine!B:B,TRIM(J4063))&gt;0,"OK","Missing"))</f>
        <v/>
      </c>
      <c r="F4063" s="146" t="str">
        <f t="shared" si="385"/>
        <v/>
      </c>
      <c r="G4063" s="146" t="str">
        <f t="shared" si="386"/>
        <v/>
      </c>
      <c r="H4063" s="150" t="str">
        <f t="shared" si="381"/>
        <v/>
      </c>
      <c r="I4063" s="432"/>
      <c r="S4063" s="146" t="str">
        <f t="shared" si="382"/>
        <v/>
      </c>
    </row>
    <row r="4064" spans="1:19" x14ac:dyDescent="0.45">
      <c r="A4064" s="144" t="str">
        <f t="shared" si="383"/>
        <v/>
      </c>
      <c r="B4064" s="143" t="str">
        <f t="shared" si="384"/>
        <v/>
      </c>
      <c r="C4064" s="143" t="str">
        <f>IF(A4064="","",IF(COUNTIF($B$2:B4063,B4064)&gt;0,"⚠ DUPLICATE","OK"))</f>
        <v/>
      </c>
      <c r="D4064" s="146" t="str">
        <f>IF($A4064="","",IF(ISNA(_xlfn.XLOOKUP(TRIM($A4064),MASTER_Workers!$B$2:$B$474,MASTER_Workers!$B$2:$B$474)),"Master Missing","OK"))</f>
        <v/>
      </c>
      <c r="E4064" s="146" t="str">
        <f>IF(A4064="","",IF(COUNTIF(Month_Engine!B:B,TRIM(J4064))&gt;0,"OK","Missing"))</f>
        <v/>
      </c>
      <c r="F4064" s="146" t="str">
        <f t="shared" si="385"/>
        <v/>
      </c>
      <c r="G4064" s="146" t="str">
        <f t="shared" si="386"/>
        <v/>
      </c>
      <c r="H4064" s="150" t="str">
        <f t="shared" si="381"/>
        <v/>
      </c>
      <c r="I4064" s="432"/>
      <c r="S4064" s="146" t="str">
        <f t="shared" si="382"/>
        <v/>
      </c>
    </row>
    <row r="4065" spans="1:19" x14ac:dyDescent="0.45">
      <c r="A4065" s="144" t="str">
        <f t="shared" si="383"/>
        <v/>
      </c>
      <c r="B4065" s="143" t="str">
        <f t="shared" si="384"/>
        <v/>
      </c>
      <c r="C4065" s="143" t="str">
        <f>IF(A4065="","",IF(COUNTIF($B$2:B4064,B4065)&gt;0,"⚠ DUPLICATE","OK"))</f>
        <v/>
      </c>
      <c r="D4065" s="146" t="str">
        <f>IF($A4065="","",IF(ISNA(_xlfn.XLOOKUP(TRIM($A4065),MASTER_Workers!$B$2:$B$474,MASTER_Workers!$B$2:$B$474)),"Master Missing","OK"))</f>
        <v/>
      </c>
      <c r="E4065" s="146" t="str">
        <f>IF(A4065="","",IF(COUNTIF(Month_Engine!B:B,TRIM(J4065))&gt;0,"OK","Missing"))</f>
        <v/>
      </c>
      <c r="F4065" s="146" t="str">
        <f t="shared" si="385"/>
        <v/>
      </c>
      <c r="G4065" s="146" t="str">
        <f t="shared" si="386"/>
        <v/>
      </c>
      <c r="H4065" s="150" t="str">
        <f t="shared" si="381"/>
        <v/>
      </c>
      <c r="I4065" s="432"/>
      <c r="S4065" s="146" t="str">
        <f t="shared" si="382"/>
        <v/>
      </c>
    </row>
    <row r="4066" spans="1:19" x14ac:dyDescent="0.45">
      <c r="A4066" s="144" t="str">
        <f t="shared" si="383"/>
        <v/>
      </c>
      <c r="B4066" s="143" t="str">
        <f t="shared" si="384"/>
        <v/>
      </c>
      <c r="C4066" s="143" t="str">
        <f>IF(A4066="","",IF(COUNTIF($B$2:B4065,B4066)&gt;0,"⚠ DUPLICATE","OK"))</f>
        <v/>
      </c>
      <c r="D4066" s="146" t="str">
        <f>IF($A4066="","",IF(ISNA(_xlfn.XLOOKUP(TRIM($A4066),MASTER_Workers!$B$2:$B$474,MASTER_Workers!$B$2:$B$474)),"Master Missing","OK"))</f>
        <v/>
      </c>
      <c r="E4066" s="146" t="str">
        <f>IF(A4066="","",IF(COUNTIF(Month_Engine!B:B,TRIM(J4066))&gt;0,"OK","Missing"))</f>
        <v/>
      </c>
      <c r="F4066" s="146" t="str">
        <f t="shared" si="385"/>
        <v/>
      </c>
      <c r="G4066" s="146" t="str">
        <f t="shared" si="386"/>
        <v/>
      </c>
      <c r="H4066" s="150" t="str">
        <f t="shared" si="381"/>
        <v/>
      </c>
      <c r="I4066" s="432"/>
      <c r="S4066" s="146" t="str">
        <f t="shared" si="382"/>
        <v/>
      </c>
    </row>
    <row r="4067" spans="1:19" x14ac:dyDescent="0.45">
      <c r="A4067" s="144" t="str">
        <f t="shared" si="383"/>
        <v/>
      </c>
      <c r="B4067" s="143" t="str">
        <f t="shared" si="384"/>
        <v/>
      </c>
      <c r="C4067" s="143" t="str">
        <f>IF(A4067="","",IF(COUNTIF($B$2:B4066,B4067)&gt;0,"⚠ DUPLICATE","OK"))</f>
        <v/>
      </c>
      <c r="D4067" s="146" t="str">
        <f>IF($A4067="","",IF(ISNA(_xlfn.XLOOKUP(TRIM($A4067),MASTER_Workers!$B$2:$B$474,MASTER_Workers!$B$2:$B$474)),"Master Missing","OK"))</f>
        <v/>
      </c>
      <c r="E4067" s="146" t="str">
        <f>IF(A4067="","",IF(COUNTIF(Month_Engine!B:B,TRIM(J4067))&gt;0,"OK","Missing"))</f>
        <v/>
      </c>
      <c r="F4067" s="146" t="str">
        <f t="shared" si="385"/>
        <v/>
      </c>
      <c r="G4067" s="146" t="str">
        <f t="shared" si="386"/>
        <v/>
      </c>
      <c r="H4067" s="150" t="str">
        <f t="shared" si="381"/>
        <v/>
      </c>
      <c r="I4067" s="432"/>
      <c r="S4067" s="146" t="str">
        <f t="shared" si="382"/>
        <v/>
      </c>
    </row>
    <row r="4068" spans="1:19" x14ac:dyDescent="0.45">
      <c r="A4068" s="144" t="str">
        <f t="shared" si="383"/>
        <v/>
      </c>
      <c r="B4068" s="143" t="str">
        <f t="shared" si="384"/>
        <v/>
      </c>
      <c r="C4068" s="143" t="str">
        <f>IF(A4068="","",IF(COUNTIF($B$2:B4067,B4068)&gt;0,"⚠ DUPLICATE","OK"))</f>
        <v/>
      </c>
      <c r="D4068" s="146" t="str">
        <f>IF($A4068="","",IF(ISNA(_xlfn.XLOOKUP(TRIM($A4068),MASTER_Workers!$B$2:$B$474,MASTER_Workers!$B$2:$B$474)),"Master Missing","OK"))</f>
        <v/>
      </c>
      <c r="E4068" s="146" t="str">
        <f>IF(A4068="","",IF(COUNTIF(Month_Engine!B:B,TRIM(J4068))&gt;0,"OK","Missing"))</f>
        <v/>
      </c>
      <c r="F4068" s="146" t="str">
        <f t="shared" si="385"/>
        <v/>
      </c>
      <c r="G4068" s="146" t="str">
        <f t="shared" si="386"/>
        <v/>
      </c>
      <c r="H4068" s="150" t="str">
        <f t="shared" si="381"/>
        <v/>
      </c>
      <c r="I4068" s="432"/>
      <c r="S4068" s="146" t="str">
        <f t="shared" si="382"/>
        <v/>
      </c>
    </row>
    <row r="4069" spans="1:19" x14ac:dyDescent="0.45">
      <c r="A4069" s="144" t="str">
        <f t="shared" si="383"/>
        <v/>
      </c>
      <c r="B4069" s="143" t="str">
        <f t="shared" si="384"/>
        <v/>
      </c>
      <c r="C4069" s="143" t="str">
        <f>IF(A4069="","",IF(COUNTIF($B$2:B4068,B4069)&gt;0,"⚠ DUPLICATE","OK"))</f>
        <v/>
      </c>
      <c r="D4069" s="146" t="str">
        <f>IF($A4069="","",IF(ISNA(_xlfn.XLOOKUP(TRIM($A4069),MASTER_Workers!$B$2:$B$474,MASTER_Workers!$B$2:$B$474)),"Master Missing","OK"))</f>
        <v/>
      </c>
      <c r="E4069" s="146" t="str">
        <f>IF(A4069="","",IF(COUNTIF(Month_Engine!B:B,TRIM(J4069))&gt;0,"OK","Missing"))</f>
        <v/>
      </c>
      <c r="F4069" s="146" t="str">
        <f t="shared" si="385"/>
        <v/>
      </c>
      <c r="G4069" s="146" t="str">
        <f t="shared" si="386"/>
        <v/>
      </c>
      <c r="H4069" s="150" t="str">
        <f t="shared" si="381"/>
        <v/>
      </c>
      <c r="I4069" s="432"/>
      <c r="S4069" s="146" t="str">
        <f t="shared" si="382"/>
        <v/>
      </c>
    </row>
    <row r="4070" spans="1:19" x14ac:dyDescent="0.45">
      <c r="A4070" s="144" t="str">
        <f t="shared" si="383"/>
        <v/>
      </c>
      <c r="B4070" s="143" t="str">
        <f t="shared" si="384"/>
        <v/>
      </c>
      <c r="C4070" s="143" t="str">
        <f>IF(A4070="","",IF(COUNTIF($B$2:B4069,B4070)&gt;0,"⚠ DUPLICATE","OK"))</f>
        <v/>
      </c>
      <c r="D4070" s="146" t="str">
        <f>IF($A4070="","",IF(ISNA(_xlfn.XLOOKUP(TRIM($A4070),MASTER_Workers!$B$2:$B$474,MASTER_Workers!$B$2:$B$474)),"Master Missing","OK"))</f>
        <v/>
      </c>
      <c r="E4070" s="146" t="str">
        <f>IF(A4070="","",IF(COUNTIF(Month_Engine!B:B,TRIM(J4070))&gt;0,"OK","Missing"))</f>
        <v/>
      </c>
      <c r="F4070" s="146" t="str">
        <f t="shared" si="385"/>
        <v/>
      </c>
      <c r="G4070" s="146" t="str">
        <f t="shared" si="386"/>
        <v/>
      </c>
      <c r="H4070" s="150" t="str">
        <f t="shared" si="381"/>
        <v/>
      </c>
      <c r="I4070" s="432"/>
      <c r="S4070" s="146" t="str">
        <f t="shared" si="382"/>
        <v/>
      </c>
    </row>
    <row r="4071" spans="1:19" x14ac:dyDescent="0.45">
      <c r="A4071" s="144" t="str">
        <f t="shared" si="383"/>
        <v/>
      </c>
      <c r="B4071" s="143" t="str">
        <f t="shared" si="384"/>
        <v/>
      </c>
      <c r="C4071" s="143" t="str">
        <f>IF(A4071="","",IF(COUNTIF($B$2:B4070,B4071)&gt;0,"⚠ DUPLICATE","OK"))</f>
        <v/>
      </c>
      <c r="D4071" s="146" t="str">
        <f>IF($A4071="","",IF(ISNA(_xlfn.XLOOKUP(TRIM($A4071),MASTER_Workers!$B$2:$B$474,MASTER_Workers!$B$2:$B$474)),"Master Missing","OK"))</f>
        <v/>
      </c>
      <c r="E4071" s="146" t="str">
        <f>IF(A4071="","",IF(COUNTIF(Month_Engine!B:B,TRIM(J4071))&gt;0,"OK","Missing"))</f>
        <v/>
      </c>
      <c r="F4071" s="146" t="str">
        <f t="shared" si="385"/>
        <v/>
      </c>
      <c r="G4071" s="146" t="str">
        <f t="shared" si="386"/>
        <v/>
      </c>
      <c r="H4071" s="150" t="str">
        <f t="shared" si="381"/>
        <v/>
      </c>
      <c r="I4071" s="432"/>
      <c r="S4071" s="146" t="str">
        <f t="shared" si="382"/>
        <v/>
      </c>
    </row>
    <row r="4072" spans="1:19" x14ac:dyDescent="0.45">
      <c r="A4072" s="144" t="str">
        <f t="shared" si="383"/>
        <v/>
      </c>
      <c r="B4072" s="143" t="str">
        <f t="shared" si="384"/>
        <v/>
      </c>
      <c r="C4072" s="143" t="str">
        <f>IF(A4072="","",IF(COUNTIF($B$2:B4071,B4072)&gt;0,"⚠ DUPLICATE","OK"))</f>
        <v/>
      </c>
      <c r="D4072" s="146" t="str">
        <f>IF($A4072="","",IF(ISNA(_xlfn.XLOOKUP(TRIM($A4072),MASTER_Workers!$B$2:$B$474,MASTER_Workers!$B$2:$B$474)),"Master Missing","OK"))</f>
        <v/>
      </c>
      <c r="E4072" s="146" t="str">
        <f>IF(A4072="","",IF(COUNTIF(Month_Engine!B:B,TRIM(J4072))&gt;0,"OK","Missing"))</f>
        <v/>
      </c>
      <c r="F4072" s="146" t="str">
        <f t="shared" si="385"/>
        <v/>
      </c>
      <c r="G4072" s="146" t="str">
        <f t="shared" si="386"/>
        <v/>
      </c>
      <c r="H4072" s="150" t="str">
        <f t="shared" si="381"/>
        <v/>
      </c>
      <c r="I4072" s="432"/>
      <c r="S4072" s="146" t="str">
        <f t="shared" si="382"/>
        <v/>
      </c>
    </row>
    <row r="4073" spans="1:19" x14ac:dyDescent="0.45">
      <c r="A4073" s="144" t="str">
        <f t="shared" si="383"/>
        <v/>
      </c>
      <c r="B4073" s="143" t="str">
        <f t="shared" si="384"/>
        <v/>
      </c>
      <c r="C4073" s="143" t="str">
        <f>IF(A4073="","",IF(COUNTIF($B$2:B4072,B4073)&gt;0,"⚠ DUPLICATE","OK"))</f>
        <v/>
      </c>
      <c r="D4073" s="146" t="str">
        <f>IF($A4073="","",IF(ISNA(_xlfn.XLOOKUP(TRIM($A4073),MASTER_Workers!$B$2:$B$474,MASTER_Workers!$B$2:$B$474)),"Master Missing","OK"))</f>
        <v/>
      </c>
      <c r="E4073" s="146" t="str">
        <f>IF(A4073="","",IF(COUNTIF(Month_Engine!B:B,TRIM(J4073))&gt;0,"OK","Missing"))</f>
        <v/>
      </c>
      <c r="F4073" s="146" t="str">
        <f t="shared" si="385"/>
        <v/>
      </c>
      <c r="G4073" s="146" t="str">
        <f t="shared" si="386"/>
        <v/>
      </c>
      <c r="H4073" s="150" t="str">
        <f t="shared" si="381"/>
        <v/>
      </c>
      <c r="I4073" s="432"/>
      <c r="S4073" s="146" t="str">
        <f t="shared" si="382"/>
        <v/>
      </c>
    </row>
    <row r="4074" spans="1:19" x14ac:dyDescent="0.45">
      <c r="A4074" s="144" t="str">
        <f t="shared" si="383"/>
        <v/>
      </c>
      <c r="B4074" s="143" t="str">
        <f t="shared" si="384"/>
        <v/>
      </c>
      <c r="C4074" s="143" t="str">
        <f>IF(A4074="","",IF(COUNTIF($B$2:B4073,B4074)&gt;0,"⚠ DUPLICATE","OK"))</f>
        <v/>
      </c>
      <c r="D4074" s="146" t="str">
        <f>IF($A4074="","",IF(ISNA(_xlfn.XLOOKUP(TRIM($A4074),MASTER_Workers!$B$2:$B$474,MASTER_Workers!$B$2:$B$474)),"Master Missing","OK"))</f>
        <v/>
      </c>
      <c r="E4074" s="146" t="str">
        <f>IF(A4074="","",IF(COUNTIF(Month_Engine!B:B,TRIM(J4074))&gt;0,"OK","Missing"))</f>
        <v/>
      </c>
      <c r="F4074" s="146" t="str">
        <f t="shared" si="385"/>
        <v/>
      </c>
      <c r="G4074" s="146" t="str">
        <f t="shared" si="386"/>
        <v/>
      </c>
      <c r="H4074" s="150" t="str">
        <f t="shared" si="381"/>
        <v/>
      </c>
      <c r="I4074" s="432"/>
      <c r="S4074" s="146" t="str">
        <f t="shared" si="382"/>
        <v/>
      </c>
    </row>
    <row r="4075" spans="1:19" x14ac:dyDescent="0.45">
      <c r="A4075" s="144" t="str">
        <f t="shared" si="383"/>
        <v/>
      </c>
      <c r="B4075" s="143" t="str">
        <f t="shared" si="384"/>
        <v/>
      </c>
      <c r="C4075" s="143" t="str">
        <f>IF(A4075="","",IF(COUNTIF($B$2:B4074,B4075)&gt;0,"⚠ DUPLICATE","OK"))</f>
        <v/>
      </c>
      <c r="D4075" s="146" t="str">
        <f>IF($A4075="","",IF(ISNA(_xlfn.XLOOKUP(TRIM($A4075),MASTER_Workers!$B$2:$B$474,MASTER_Workers!$B$2:$B$474)),"Master Missing","OK"))</f>
        <v/>
      </c>
      <c r="E4075" s="146" t="str">
        <f>IF(A4075="","",IF(COUNTIF(Month_Engine!B:B,TRIM(J4075))&gt;0,"OK","Missing"))</f>
        <v/>
      </c>
      <c r="F4075" s="146" t="str">
        <f t="shared" si="385"/>
        <v/>
      </c>
      <c r="G4075" s="146" t="str">
        <f t="shared" si="386"/>
        <v/>
      </c>
      <c r="H4075" s="150" t="str">
        <f t="shared" si="381"/>
        <v/>
      </c>
      <c r="I4075" s="432"/>
      <c r="S4075" s="146" t="str">
        <f t="shared" si="382"/>
        <v/>
      </c>
    </row>
    <row r="4076" spans="1:19" x14ac:dyDescent="0.45">
      <c r="A4076" s="144" t="str">
        <f t="shared" si="383"/>
        <v/>
      </c>
      <c r="B4076" s="143" t="str">
        <f t="shared" si="384"/>
        <v/>
      </c>
      <c r="C4076" s="143" t="str">
        <f>IF(A4076="","",IF(COUNTIF($B$2:B4075,B4076)&gt;0,"⚠ DUPLICATE","OK"))</f>
        <v/>
      </c>
      <c r="D4076" s="146" t="str">
        <f>IF($A4076="","",IF(ISNA(_xlfn.XLOOKUP(TRIM($A4076),MASTER_Workers!$B$2:$B$474,MASTER_Workers!$B$2:$B$474)),"Master Missing","OK"))</f>
        <v/>
      </c>
      <c r="E4076" s="146" t="str">
        <f>IF(A4076="","",IF(COUNTIF(Month_Engine!B:B,TRIM(J4076))&gt;0,"OK","Missing"))</f>
        <v/>
      </c>
      <c r="F4076" s="146" t="str">
        <f t="shared" si="385"/>
        <v/>
      </c>
      <c r="G4076" s="146" t="str">
        <f t="shared" si="386"/>
        <v/>
      </c>
      <c r="H4076" s="150" t="str">
        <f t="shared" si="381"/>
        <v/>
      </c>
      <c r="I4076" s="432"/>
      <c r="S4076" s="146" t="str">
        <f t="shared" si="382"/>
        <v/>
      </c>
    </row>
    <row r="4077" spans="1:19" x14ac:dyDescent="0.45">
      <c r="A4077" s="144" t="str">
        <f t="shared" si="383"/>
        <v/>
      </c>
      <c r="B4077" s="143" t="str">
        <f t="shared" si="384"/>
        <v/>
      </c>
      <c r="C4077" s="143" t="str">
        <f>IF(A4077="","",IF(COUNTIF($B$2:B4076,B4077)&gt;0,"⚠ DUPLICATE","OK"))</f>
        <v/>
      </c>
      <c r="D4077" s="146" t="str">
        <f>IF($A4077="","",IF(ISNA(_xlfn.XLOOKUP(TRIM($A4077),MASTER_Workers!$B$2:$B$474,MASTER_Workers!$B$2:$B$474)),"Master Missing","OK"))</f>
        <v/>
      </c>
      <c r="E4077" s="146" t="str">
        <f>IF(A4077="","",IF(COUNTIF(Month_Engine!B:B,TRIM(J4077))&gt;0,"OK","Missing"))</f>
        <v/>
      </c>
      <c r="F4077" s="146" t="str">
        <f t="shared" si="385"/>
        <v/>
      </c>
      <c r="G4077" s="146" t="str">
        <f t="shared" si="386"/>
        <v/>
      </c>
      <c r="H4077" s="150" t="str">
        <f t="shared" si="381"/>
        <v/>
      </c>
      <c r="I4077" s="432"/>
      <c r="S4077" s="146" t="str">
        <f t="shared" si="382"/>
        <v/>
      </c>
    </row>
    <row r="4078" spans="1:19" x14ac:dyDescent="0.45">
      <c r="A4078" s="144" t="str">
        <f t="shared" si="383"/>
        <v/>
      </c>
      <c r="B4078" s="143" t="str">
        <f t="shared" si="384"/>
        <v/>
      </c>
      <c r="C4078" s="143" t="str">
        <f>IF(A4078="","",IF(COUNTIF($B$2:B4077,B4078)&gt;0,"⚠ DUPLICATE","OK"))</f>
        <v/>
      </c>
      <c r="D4078" s="146" t="str">
        <f>IF($A4078="","",IF(ISNA(_xlfn.XLOOKUP(TRIM($A4078),MASTER_Workers!$B$2:$B$474,MASTER_Workers!$B$2:$B$474)),"Master Missing","OK"))</f>
        <v/>
      </c>
      <c r="E4078" s="146" t="str">
        <f>IF(A4078="","",IF(COUNTIF(Month_Engine!B:B,TRIM(J4078))&gt;0,"OK","Missing"))</f>
        <v/>
      </c>
      <c r="F4078" s="146" t="str">
        <f t="shared" si="385"/>
        <v/>
      </c>
      <c r="G4078" s="146" t="str">
        <f t="shared" si="386"/>
        <v/>
      </c>
      <c r="H4078" s="150" t="str">
        <f t="shared" si="381"/>
        <v/>
      </c>
      <c r="I4078" s="432"/>
      <c r="S4078" s="146" t="str">
        <f t="shared" si="382"/>
        <v/>
      </c>
    </row>
    <row r="4079" spans="1:19" x14ac:dyDescent="0.45">
      <c r="A4079" s="144" t="str">
        <f t="shared" si="383"/>
        <v/>
      </c>
      <c r="B4079" s="143" t="str">
        <f t="shared" si="384"/>
        <v/>
      </c>
      <c r="C4079" s="143" t="str">
        <f>IF(A4079="","",IF(COUNTIF($B$2:B4078,B4079)&gt;0,"⚠ DUPLICATE","OK"))</f>
        <v/>
      </c>
      <c r="D4079" s="146" t="str">
        <f>IF($A4079="","",IF(ISNA(_xlfn.XLOOKUP(TRIM($A4079),MASTER_Workers!$B$2:$B$474,MASTER_Workers!$B$2:$B$474)),"Master Missing","OK"))</f>
        <v/>
      </c>
      <c r="E4079" s="146" t="str">
        <f>IF(A4079="","",IF(COUNTIF(Month_Engine!B:B,TRIM(J4079))&gt;0,"OK","Missing"))</f>
        <v/>
      </c>
      <c r="F4079" s="146" t="str">
        <f t="shared" si="385"/>
        <v/>
      </c>
      <c r="G4079" s="146" t="str">
        <f t="shared" si="386"/>
        <v/>
      </c>
      <c r="H4079" s="150" t="str">
        <f t="shared" si="381"/>
        <v/>
      </c>
      <c r="I4079" s="432"/>
      <c r="S4079" s="146" t="str">
        <f t="shared" si="382"/>
        <v/>
      </c>
    </row>
    <row r="4080" spans="1:19" x14ac:dyDescent="0.45">
      <c r="A4080" s="144" t="str">
        <f t="shared" si="383"/>
        <v/>
      </c>
      <c r="B4080" s="143" t="str">
        <f t="shared" si="384"/>
        <v/>
      </c>
      <c r="C4080" s="143" t="str">
        <f>IF(A4080="","",IF(COUNTIF($B$2:B4079,B4080)&gt;0,"⚠ DUPLICATE","OK"))</f>
        <v/>
      </c>
      <c r="D4080" s="146" t="str">
        <f>IF($A4080="","",IF(ISNA(_xlfn.XLOOKUP(TRIM($A4080),MASTER_Workers!$B$2:$B$474,MASTER_Workers!$B$2:$B$474)),"Master Missing","OK"))</f>
        <v/>
      </c>
      <c r="E4080" s="146" t="str">
        <f>IF(A4080="","",IF(COUNTIF(Month_Engine!B:B,TRIM(J4080))&gt;0,"OK","Missing"))</f>
        <v/>
      </c>
      <c r="F4080" s="146" t="str">
        <f t="shared" si="385"/>
        <v/>
      </c>
      <c r="G4080" s="146" t="str">
        <f t="shared" si="386"/>
        <v/>
      </c>
      <c r="H4080" s="150" t="str">
        <f t="shared" si="381"/>
        <v/>
      </c>
      <c r="I4080" s="432"/>
      <c r="S4080" s="146" t="str">
        <f t="shared" si="382"/>
        <v/>
      </c>
    </row>
    <row r="4081" spans="1:19" x14ac:dyDescent="0.45">
      <c r="A4081" s="144" t="str">
        <f t="shared" si="383"/>
        <v/>
      </c>
      <c r="B4081" s="143" t="str">
        <f t="shared" si="384"/>
        <v/>
      </c>
      <c r="C4081" s="143" t="str">
        <f>IF(A4081="","",IF(COUNTIF($B$2:B4080,B4081)&gt;0,"⚠ DUPLICATE","OK"))</f>
        <v/>
      </c>
      <c r="D4081" s="146" t="str">
        <f>IF($A4081="","",IF(ISNA(_xlfn.XLOOKUP(TRIM($A4081),MASTER_Workers!$B$2:$B$474,MASTER_Workers!$B$2:$B$474)),"Master Missing","OK"))</f>
        <v/>
      </c>
      <c r="E4081" s="146" t="str">
        <f>IF(A4081="","",IF(COUNTIF(Month_Engine!B:B,TRIM(J4081))&gt;0,"OK","Missing"))</f>
        <v/>
      </c>
      <c r="F4081" s="146" t="str">
        <f t="shared" si="385"/>
        <v/>
      </c>
      <c r="G4081" s="146" t="str">
        <f t="shared" si="386"/>
        <v/>
      </c>
      <c r="H4081" s="150" t="str">
        <f t="shared" si="381"/>
        <v/>
      </c>
      <c r="I4081" s="432"/>
      <c r="S4081" s="146" t="str">
        <f t="shared" si="382"/>
        <v/>
      </c>
    </row>
    <row r="4082" spans="1:19" x14ac:dyDescent="0.45">
      <c r="A4082" s="144" t="str">
        <f t="shared" si="383"/>
        <v/>
      </c>
      <c r="B4082" s="143" t="str">
        <f t="shared" si="384"/>
        <v/>
      </c>
      <c r="C4082" s="143" t="str">
        <f>IF(A4082="","",IF(COUNTIF($B$2:B4081,B4082)&gt;0,"⚠ DUPLICATE","OK"))</f>
        <v/>
      </c>
      <c r="D4082" s="146" t="str">
        <f>IF($A4082="","",IF(ISNA(_xlfn.XLOOKUP(TRIM($A4082),MASTER_Workers!$B$2:$B$474,MASTER_Workers!$B$2:$B$474)),"Master Missing","OK"))</f>
        <v/>
      </c>
      <c r="E4082" s="146" t="str">
        <f>IF(A4082="","",IF(COUNTIF(Month_Engine!B:B,TRIM(J4082))&gt;0,"OK","Missing"))</f>
        <v/>
      </c>
      <c r="F4082" s="146" t="str">
        <f t="shared" si="385"/>
        <v/>
      </c>
      <c r="G4082" s="146" t="str">
        <f t="shared" si="386"/>
        <v/>
      </c>
      <c r="H4082" s="150" t="str">
        <f t="shared" si="381"/>
        <v/>
      </c>
      <c r="I4082" s="432"/>
      <c r="S4082" s="146" t="str">
        <f t="shared" si="382"/>
        <v/>
      </c>
    </row>
    <row r="4083" spans="1:19" x14ac:dyDescent="0.45">
      <c r="A4083" s="144" t="str">
        <f t="shared" si="383"/>
        <v/>
      </c>
      <c r="B4083" s="143" t="str">
        <f t="shared" si="384"/>
        <v/>
      </c>
      <c r="C4083" s="143" t="str">
        <f>IF(A4083="","",IF(COUNTIF($B$2:B4082,B4083)&gt;0,"⚠ DUPLICATE","OK"))</f>
        <v/>
      </c>
      <c r="D4083" s="146" t="str">
        <f>IF($A4083="","",IF(ISNA(_xlfn.XLOOKUP(TRIM($A4083),MASTER_Workers!$B$2:$B$474,MASTER_Workers!$B$2:$B$474)),"Master Missing","OK"))</f>
        <v/>
      </c>
      <c r="E4083" s="146" t="str">
        <f>IF(A4083="","",IF(COUNTIF(Month_Engine!B:B,TRIM(J4083))&gt;0,"OK","Missing"))</f>
        <v/>
      </c>
      <c r="F4083" s="146" t="str">
        <f t="shared" si="385"/>
        <v/>
      </c>
      <c r="G4083" s="146" t="str">
        <f t="shared" si="386"/>
        <v/>
      </c>
      <c r="H4083" s="150" t="str">
        <f t="shared" si="381"/>
        <v/>
      </c>
      <c r="I4083" s="432"/>
      <c r="S4083" s="146" t="str">
        <f t="shared" si="382"/>
        <v/>
      </c>
    </row>
    <row r="4084" spans="1:19" x14ac:dyDescent="0.45">
      <c r="A4084" s="144" t="str">
        <f t="shared" si="383"/>
        <v/>
      </c>
      <c r="B4084" s="143" t="str">
        <f t="shared" si="384"/>
        <v/>
      </c>
      <c r="C4084" s="143" t="str">
        <f>IF(A4084="","",IF(COUNTIF($B$2:B4083,B4084)&gt;0,"⚠ DUPLICATE","OK"))</f>
        <v/>
      </c>
      <c r="D4084" s="146" t="str">
        <f>IF($A4084="","",IF(ISNA(_xlfn.XLOOKUP(TRIM($A4084),MASTER_Workers!$B$2:$B$474,MASTER_Workers!$B$2:$B$474)),"Master Missing","OK"))</f>
        <v/>
      </c>
      <c r="E4084" s="146" t="str">
        <f>IF(A4084="","",IF(COUNTIF(Month_Engine!B:B,TRIM(J4084))&gt;0,"OK","Missing"))</f>
        <v/>
      </c>
      <c r="F4084" s="146" t="str">
        <f t="shared" si="385"/>
        <v/>
      </c>
      <c r="G4084" s="146" t="str">
        <f t="shared" si="386"/>
        <v/>
      </c>
      <c r="H4084" s="150" t="str">
        <f t="shared" si="381"/>
        <v/>
      </c>
      <c r="I4084" s="432"/>
      <c r="S4084" s="146" t="str">
        <f t="shared" si="382"/>
        <v/>
      </c>
    </row>
    <row r="4085" spans="1:19" x14ac:dyDescent="0.45">
      <c r="A4085" s="144" t="str">
        <f t="shared" si="383"/>
        <v/>
      </c>
      <c r="B4085" s="143" t="str">
        <f t="shared" si="384"/>
        <v/>
      </c>
      <c r="C4085" s="143" t="str">
        <f>IF(A4085="","",IF(COUNTIF($B$2:B4084,B4085)&gt;0,"⚠ DUPLICATE","OK"))</f>
        <v/>
      </c>
      <c r="D4085" s="146" t="str">
        <f>IF($A4085="","",IF(ISNA(_xlfn.XLOOKUP(TRIM($A4085),MASTER_Workers!$B$2:$B$474,MASTER_Workers!$B$2:$B$474)),"Master Missing","OK"))</f>
        <v/>
      </c>
      <c r="E4085" s="146" t="str">
        <f>IF(A4085="","",IF(COUNTIF(Month_Engine!B:B,TRIM(J4085))&gt;0,"OK","Missing"))</f>
        <v/>
      </c>
      <c r="F4085" s="146" t="str">
        <f t="shared" si="385"/>
        <v/>
      </c>
      <c r="G4085" s="146" t="str">
        <f t="shared" si="386"/>
        <v/>
      </c>
      <c r="H4085" s="150" t="str">
        <f t="shared" si="381"/>
        <v/>
      </c>
      <c r="I4085" s="432"/>
      <c r="S4085" s="146" t="str">
        <f t="shared" si="382"/>
        <v/>
      </c>
    </row>
    <row r="4086" spans="1:19" x14ac:dyDescent="0.45">
      <c r="A4086" s="144" t="str">
        <f t="shared" si="383"/>
        <v/>
      </c>
      <c r="B4086" s="143" t="str">
        <f t="shared" si="384"/>
        <v/>
      </c>
      <c r="C4086" s="143" t="str">
        <f>IF(A4086="","",IF(COUNTIF($B$2:B4085,B4086)&gt;0,"⚠ DUPLICATE","OK"))</f>
        <v/>
      </c>
      <c r="D4086" s="146" t="str">
        <f>IF($A4086="","",IF(ISNA(_xlfn.XLOOKUP(TRIM($A4086),MASTER_Workers!$B$2:$B$474,MASTER_Workers!$B$2:$B$474)),"Master Missing","OK"))</f>
        <v/>
      </c>
      <c r="E4086" s="146" t="str">
        <f>IF(A4086="","",IF(COUNTIF(Month_Engine!B:B,TRIM(J4086))&gt;0,"OK","Missing"))</f>
        <v/>
      </c>
      <c r="F4086" s="146" t="str">
        <f t="shared" si="385"/>
        <v/>
      </c>
      <c r="G4086" s="146" t="str">
        <f t="shared" si="386"/>
        <v/>
      </c>
      <c r="H4086" s="150" t="str">
        <f t="shared" si="381"/>
        <v/>
      </c>
      <c r="I4086" s="432"/>
      <c r="S4086" s="146" t="str">
        <f t="shared" si="382"/>
        <v/>
      </c>
    </row>
    <row r="4087" spans="1:19" x14ac:dyDescent="0.45">
      <c r="A4087" s="144" t="str">
        <f t="shared" si="383"/>
        <v/>
      </c>
      <c r="B4087" s="143" t="str">
        <f t="shared" si="384"/>
        <v/>
      </c>
      <c r="C4087" s="143" t="str">
        <f>IF(A4087="","",IF(COUNTIF($B$2:B4086,B4087)&gt;0,"⚠ DUPLICATE","OK"))</f>
        <v/>
      </c>
      <c r="D4087" s="146" t="str">
        <f>IF($A4087="","",IF(ISNA(_xlfn.XLOOKUP(TRIM($A4087),MASTER_Workers!$B$2:$B$474,MASTER_Workers!$B$2:$B$474)),"Master Missing","OK"))</f>
        <v/>
      </c>
      <c r="E4087" s="146" t="str">
        <f>IF(A4087="","",IF(COUNTIF(Month_Engine!B:B,TRIM(J4087))&gt;0,"OK","Missing"))</f>
        <v/>
      </c>
      <c r="F4087" s="146" t="str">
        <f t="shared" si="385"/>
        <v/>
      </c>
      <c r="G4087" s="146" t="str">
        <f t="shared" si="386"/>
        <v/>
      </c>
      <c r="H4087" s="150" t="str">
        <f t="shared" si="381"/>
        <v/>
      </c>
      <c r="I4087" s="432"/>
      <c r="S4087" s="146" t="str">
        <f t="shared" si="382"/>
        <v/>
      </c>
    </row>
    <row r="4088" spans="1:19" x14ac:dyDescent="0.45">
      <c r="A4088" s="144" t="str">
        <f t="shared" si="383"/>
        <v/>
      </c>
      <c r="B4088" s="143" t="str">
        <f t="shared" si="384"/>
        <v/>
      </c>
      <c r="C4088" s="143" t="str">
        <f>IF(A4088="","",IF(COUNTIF($B$2:B4087,B4088)&gt;0,"⚠ DUPLICATE","OK"))</f>
        <v/>
      </c>
      <c r="D4088" s="146" t="str">
        <f>IF($A4088="","",IF(ISNA(_xlfn.XLOOKUP(TRIM($A4088),MASTER_Workers!$B$2:$B$474,MASTER_Workers!$B$2:$B$474)),"Master Missing","OK"))</f>
        <v/>
      </c>
      <c r="E4088" s="146" t="str">
        <f>IF(A4088="","",IF(COUNTIF(Month_Engine!B:B,TRIM(J4088))&gt;0,"OK","Missing"))</f>
        <v/>
      </c>
      <c r="F4088" s="146" t="str">
        <f t="shared" si="385"/>
        <v/>
      </c>
      <c r="G4088" s="146" t="str">
        <f t="shared" si="386"/>
        <v/>
      </c>
      <c r="H4088" s="150" t="str">
        <f t="shared" si="381"/>
        <v/>
      </c>
      <c r="I4088" s="432"/>
      <c r="S4088" s="146" t="str">
        <f t="shared" si="382"/>
        <v/>
      </c>
    </row>
    <row r="4089" spans="1:19" x14ac:dyDescent="0.45">
      <c r="A4089" s="144" t="str">
        <f t="shared" si="383"/>
        <v/>
      </c>
      <c r="B4089" s="143" t="str">
        <f t="shared" si="384"/>
        <v/>
      </c>
      <c r="C4089" s="143" t="str">
        <f>IF(A4089="","",IF(COUNTIF($B$2:B4088,B4089)&gt;0,"⚠ DUPLICATE","OK"))</f>
        <v/>
      </c>
      <c r="D4089" s="146" t="str">
        <f>IF($A4089="","",IF(ISNA(_xlfn.XLOOKUP(TRIM($A4089),MASTER_Workers!$B$2:$B$474,MASTER_Workers!$B$2:$B$474)),"Master Missing","OK"))</f>
        <v/>
      </c>
      <c r="E4089" s="146" t="str">
        <f>IF(A4089="","",IF(COUNTIF(Month_Engine!B:B,TRIM(J4089))&gt;0,"OK","Missing"))</f>
        <v/>
      </c>
      <c r="F4089" s="146" t="str">
        <f t="shared" si="385"/>
        <v/>
      </c>
      <c r="G4089" s="146" t="str">
        <f t="shared" si="386"/>
        <v/>
      </c>
      <c r="H4089" s="150" t="str">
        <f t="shared" si="381"/>
        <v/>
      </c>
      <c r="I4089" s="432"/>
      <c r="S4089" s="146" t="str">
        <f t="shared" si="382"/>
        <v/>
      </c>
    </row>
    <row r="4090" spans="1:19" x14ac:dyDescent="0.45">
      <c r="A4090" s="144" t="str">
        <f t="shared" si="383"/>
        <v/>
      </c>
      <c r="B4090" s="143" t="str">
        <f t="shared" si="384"/>
        <v/>
      </c>
      <c r="C4090" s="143" t="str">
        <f>IF(A4090="","",IF(COUNTIF($B$2:B4089,B4090)&gt;0,"⚠ DUPLICATE","OK"))</f>
        <v/>
      </c>
      <c r="D4090" s="146" t="str">
        <f>IF($A4090="","",IF(ISNA(_xlfn.XLOOKUP(TRIM($A4090),MASTER_Workers!$B$2:$B$474,MASTER_Workers!$B$2:$B$474)),"Master Missing","OK"))</f>
        <v/>
      </c>
      <c r="E4090" s="146" t="str">
        <f>IF(A4090="","",IF(COUNTIF(Month_Engine!B:B,TRIM(J4090))&gt;0,"OK","Missing"))</f>
        <v/>
      </c>
      <c r="F4090" s="146" t="str">
        <f t="shared" si="385"/>
        <v/>
      </c>
      <c r="G4090" s="146" t="str">
        <f t="shared" si="386"/>
        <v/>
      </c>
      <c r="H4090" s="150" t="str">
        <f t="shared" si="381"/>
        <v/>
      </c>
      <c r="I4090" s="432"/>
      <c r="S4090" s="146" t="str">
        <f t="shared" si="382"/>
        <v/>
      </c>
    </row>
    <row r="4091" spans="1:19" x14ac:dyDescent="0.45">
      <c r="A4091" s="144" t="str">
        <f t="shared" si="383"/>
        <v/>
      </c>
      <c r="B4091" s="143" t="str">
        <f t="shared" si="384"/>
        <v/>
      </c>
      <c r="C4091" s="143" t="str">
        <f>IF(A4091="","",IF(COUNTIF($B$2:B4090,B4091)&gt;0,"⚠ DUPLICATE","OK"))</f>
        <v/>
      </c>
      <c r="D4091" s="146" t="str">
        <f>IF($A4091="","",IF(ISNA(_xlfn.XLOOKUP(TRIM($A4091),MASTER_Workers!$B$2:$B$474,MASTER_Workers!$B$2:$B$474)),"Master Missing","OK"))</f>
        <v/>
      </c>
      <c r="E4091" s="146" t="str">
        <f>IF(A4091="","",IF(COUNTIF(Month_Engine!B:B,TRIM(J4091))&gt;0,"OK","Missing"))</f>
        <v/>
      </c>
      <c r="F4091" s="146" t="str">
        <f t="shared" si="385"/>
        <v/>
      </c>
      <c r="G4091" s="146" t="str">
        <f t="shared" si="386"/>
        <v/>
      </c>
      <c r="H4091" s="150" t="str">
        <f t="shared" si="381"/>
        <v/>
      </c>
      <c r="I4091" s="432"/>
      <c r="S4091" s="146" t="str">
        <f t="shared" si="382"/>
        <v/>
      </c>
    </row>
    <row r="4092" spans="1:19" x14ac:dyDescent="0.45">
      <c r="A4092" s="144" t="str">
        <f t="shared" si="383"/>
        <v/>
      </c>
      <c r="B4092" s="143" t="str">
        <f t="shared" si="384"/>
        <v/>
      </c>
      <c r="C4092" s="143" t="str">
        <f>IF(A4092="","",IF(COUNTIF($B$2:B4091,B4092)&gt;0,"⚠ DUPLICATE","OK"))</f>
        <v/>
      </c>
      <c r="D4092" s="146" t="str">
        <f>IF($A4092="","",IF(ISNA(_xlfn.XLOOKUP(TRIM($A4092),MASTER_Workers!$B$2:$B$474,MASTER_Workers!$B$2:$B$474)),"Master Missing","OK"))</f>
        <v/>
      </c>
      <c r="E4092" s="146" t="str">
        <f>IF(A4092="","",IF(COUNTIF(Month_Engine!B:B,TRIM(J4092))&gt;0,"OK","Missing"))</f>
        <v/>
      </c>
      <c r="F4092" s="146" t="str">
        <f t="shared" si="385"/>
        <v/>
      </c>
      <c r="G4092" s="146" t="str">
        <f t="shared" si="386"/>
        <v/>
      </c>
      <c r="H4092" s="150" t="str">
        <f t="shared" si="381"/>
        <v/>
      </c>
      <c r="I4092" s="432"/>
      <c r="S4092" s="146" t="str">
        <f t="shared" si="382"/>
        <v/>
      </c>
    </row>
    <row r="4093" spans="1:19" x14ac:dyDescent="0.45">
      <c r="A4093" s="144" t="str">
        <f t="shared" si="383"/>
        <v/>
      </c>
      <c r="B4093" s="143" t="str">
        <f t="shared" si="384"/>
        <v/>
      </c>
      <c r="C4093" s="143" t="str">
        <f>IF(A4093="","",IF(COUNTIF($B$2:B4092,B4093)&gt;0,"⚠ DUPLICATE","OK"))</f>
        <v/>
      </c>
      <c r="D4093" s="146" t="str">
        <f>IF($A4093="","",IF(ISNA(_xlfn.XLOOKUP(TRIM($A4093),MASTER_Workers!$B$2:$B$474,MASTER_Workers!$B$2:$B$474)),"Master Missing","OK"))</f>
        <v/>
      </c>
      <c r="E4093" s="146" t="str">
        <f>IF(A4093="","",IF(COUNTIF(Month_Engine!B:B,TRIM(J4093))&gt;0,"OK","Missing"))</f>
        <v/>
      </c>
      <c r="F4093" s="146" t="str">
        <f t="shared" si="385"/>
        <v/>
      </c>
      <c r="G4093" s="146" t="str">
        <f t="shared" si="386"/>
        <v/>
      </c>
      <c r="H4093" s="150" t="str">
        <f t="shared" si="381"/>
        <v/>
      </c>
      <c r="I4093" s="432"/>
      <c r="S4093" s="146" t="str">
        <f t="shared" si="382"/>
        <v/>
      </c>
    </row>
    <row r="4094" spans="1:19" x14ac:dyDescent="0.45">
      <c r="A4094" s="144" t="str">
        <f t="shared" si="383"/>
        <v/>
      </c>
      <c r="B4094" s="143" t="str">
        <f t="shared" si="384"/>
        <v/>
      </c>
      <c r="C4094" s="143" t="str">
        <f>IF(A4094="","",IF(COUNTIF($B$2:B4093,B4094)&gt;0,"⚠ DUPLICATE","OK"))</f>
        <v/>
      </c>
      <c r="D4094" s="146" t="str">
        <f>IF($A4094="","",IF(ISNA(_xlfn.XLOOKUP(TRIM($A4094),MASTER_Workers!$B$2:$B$474,MASTER_Workers!$B$2:$B$474)),"Master Missing","OK"))</f>
        <v/>
      </c>
      <c r="E4094" s="146" t="str">
        <f>IF(A4094="","",IF(COUNTIF(Month_Engine!B:B,TRIM(J4094))&gt;0,"OK","Missing"))</f>
        <v/>
      </c>
      <c r="F4094" s="146" t="str">
        <f t="shared" si="385"/>
        <v/>
      </c>
      <c r="G4094" s="146" t="str">
        <f t="shared" si="386"/>
        <v/>
      </c>
      <c r="H4094" s="150" t="str">
        <f t="shared" si="381"/>
        <v/>
      </c>
      <c r="I4094" s="432"/>
      <c r="S4094" s="146" t="str">
        <f t="shared" si="382"/>
        <v/>
      </c>
    </row>
    <row r="4095" spans="1:19" x14ac:dyDescent="0.45">
      <c r="A4095" s="144" t="str">
        <f t="shared" si="383"/>
        <v/>
      </c>
      <c r="B4095" s="143" t="str">
        <f t="shared" si="384"/>
        <v/>
      </c>
      <c r="C4095" s="143" t="str">
        <f>IF(A4095="","",IF(COUNTIF($B$2:B4094,B4095)&gt;0,"⚠ DUPLICATE","OK"))</f>
        <v/>
      </c>
      <c r="D4095" s="146" t="str">
        <f>IF($A4095="","",IF(ISNA(_xlfn.XLOOKUP(TRIM($A4095),MASTER_Workers!$B$2:$B$474,MASTER_Workers!$B$2:$B$474)),"Master Missing","OK"))</f>
        <v/>
      </c>
      <c r="E4095" s="146" t="str">
        <f>IF(A4095="","",IF(COUNTIF(Month_Engine!B:B,TRIM(J4095))&gt;0,"OK","Missing"))</f>
        <v/>
      </c>
      <c r="F4095" s="146" t="str">
        <f t="shared" si="385"/>
        <v/>
      </c>
      <c r="G4095" s="146" t="str">
        <f t="shared" si="386"/>
        <v/>
      </c>
      <c r="H4095" s="150" t="str">
        <f t="shared" si="381"/>
        <v/>
      </c>
      <c r="I4095" s="432"/>
      <c r="S4095" s="146" t="str">
        <f t="shared" si="382"/>
        <v/>
      </c>
    </row>
    <row r="4096" spans="1:19" x14ac:dyDescent="0.45">
      <c r="A4096" s="144" t="str">
        <f t="shared" si="383"/>
        <v/>
      </c>
      <c r="B4096" s="143" t="str">
        <f t="shared" si="384"/>
        <v/>
      </c>
      <c r="C4096" s="143" t="str">
        <f>IF(A4096="","",IF(COUNTIF($B$2:B4095,B4096)&gt;0,"⚠ DUPLICATE","OK"))</f>
        <v/>
      </c>
      <c r="D4096" s="146" t="str">
        <f>IF($A4096="","",IF(ISNA(_xlfn.XLOOKUP(TRIM($A4096),MASTER_Workers!$B$2:$B$474,MASTER_Workers!$B$2:$B$474)),"Master Missing","OK"))</f>
        <v/>
      </c>
      <c r="E4096" s="146" t="str">
        <f>IF(A4096="","",IF(COUNTIF(Month_Engine!B:B,TRIM(J4096))&gt;0,"OK","Missing"))</f>
        <v/>
      </c>
      <c r="F4096" s="146" t="str">
        <f t="shared" si="385"/>
        <v/>
      </c>
      <c r="G4096" s="146" t="str">
        <f t="shared" si="386"/>
        <v/>
      </c>
      <c r="H4096" s="150" t="str">
        <f t="shared" si="381"/>
        <v/>
      </c>
      <c r="I4096" s="432"/>
      <c r="S4096" s="146" t="str">
        <f t="shared" si="382"/>
        <v/>
      </c>
    </row>
    <row r="4097" spans="1:19" x14ac:dyDescent="0.45">
      <c r="A4097" s="144" t="str">
        <f t="shared" si="383"/>
        <v/>
      </c>
      <c r="B4097" s="143" t="str">
        <f t="shared" si="384"/>
        <v/>
      </c>
      <c r="C4097" s="143" t="str">
        <f>IF(A4097="","",IF(COUNTIF($B$2:B4096,B4097)&gt;0,"⚠ DUPLICATE","OK"))</f>
        <v/>
      </c>
      <c r="D4097" s="146" t="str">
        <f>IF($A4097="","",IF(ISNA(_xlfn.XLOOKUP(TRIM($A4097),MASTER_Workers!$B$2:$B$474,MASTER_Workers!$B$2:$B$474)),"Master Missing","OK"))</f>
        <v/>
      </c>
      <c r="E4097" s="146" t="str">
        <f>IF(A4097="","",IF(COUNTIF(Month_Engine!B:B,TRIM(J4097))&gt;0,"OK","Missing"))</f>
        <v/>
      </c>
      <c r="F4097" s="146" t="str">
        <f t="shared" si="385"/>
        <v/>
      </c>
      <c r="G4097" s="146" t="str">
        <f t="shared" si="386"/>
        <v/>
      </c>
      <c r="H4097" s="150" t="str">
        <f t="shared" si="381"/>
        <v/>
      </c>
      <c r="I4097" s="432"/>
      <c r="S4097" s="146" t="str">
        <f t="shared" si="382"/>
        <v/>
      </c>
    </row>
    <row r="4098" spans="1:19" x14ac:dyDescent="0.45">
      <c r="A4098" s="144" t="str">
        <f t="shared" si="383"/>
        <v/>
      </c>
      <c r="B4098" s="143" t="str">
        <f t="shared" si="384"/>
        <v/>
      </c>
      <c r="C4098" s="143" t="str">
        <f>IF(A4098="","",IF(COUNTIF($B$2:B4097,B4098)&gt;0,"⚠ DUPLICATE","OK"))</f>
        <v/>
      </c>
      <c r="D4098" s="146" t="str">
        <f>IF($A4098="","",IF(ISNA(_xlfn.XLOOKUP(TRIM($A4098),MASTER_Workers!$B$2:$B$474,MASTER_Workers!$B$2:$B$474)),"Master Missing","OK"))</f>
        <v/>
      </c>
      <c r="E4098" s="146" t="str">
        <f>IF(A4098="","",IF(COUNTIF(Month_Engine!B:B,TRIM(J4098))&gt;0,"OK","Missing"))</f>
        <v/>
      </c>
      <c r="F4098" s="146" t="str">
        <f t="shared" si="385"/>
        <v/>
      </c>
      <c r="G4098" s="146" t="str">
        <f t="shared" si="386"/>
        <v/>
      </c>
      <c r="H4098" s="150" t="str">
        <f t="shared" si="381"/>
        <v/>
      </c>
      <c r="I4098" s="432"/>
      <c r="S4098" s="146" t="str">
        <f t="shared" si="382"/>
        <v/>
      </c>
    </row>
    <row r="4099" spans="1:19" x14ac:dyDescent="0.45">
      <c r="A4099" s="144" t="str">
        <f t="shared" si="383"/>
        <v/>
      </c>
      <c r="B4099" s="143" t="str">
        <f t="shared" si="384"/>
        <v/>
      </c>
      <c r="C4099" s="143" t="str">
        <f>IF(A4099="","",IF(COUNTIF($B$2:B4098,B4099)&gt;0,"⚠ DUPLICATE","OK"))</f>
        <v/>
      </c>
      <c r="D4099" s="146" t="str">
        <f>IF($A4099="","",IF(ISNA(_xlfn.XLOOKUP(TRIM($A4099),MASTER_Workers!$B$2:$B$474,MASTER_Workers!$B$2:$B$474)),"Master Missing","OK"))</f>
        <v/>
      </c>
      <c r="E4099" s="146" t="str">
        <f>IF(A4099="","",IF(COUNTIF(Month_Engine!B:B,TRIM(J4099))&gt;0,"OK","Missing"))</f>
        <v/>
      </c>
      <c r="F4099" s="146" t="str">
        <f t="shared" si="385"/>
        <v/>
      </c>
      <c r="G4099" s="146" t="str">
        <f t="shared" si="386"/>
        <v/>
      </c>
      <c r="H4099" s="150" t="str">
        <f t="shared" si="381"/>
        <v/>
      </c>
      <c r="I4099" s="432"/>
      <c r="S4099" s="146" t="str">
        <f t="shared" si="382"/>
        <v/>
      </c>
    </row>
    <row r="4100" spans="1:19" x14ac:dyDescent="0.45">
      <c r="A4100" s="144" t="str">
        <f t="shared" si="383"/>
        <v/>
      </c>
      <c r="B4100" s="143" t="str">
        <f t="shared" si="384"/>
        <v/>
      </c>
      <c r="C4100" s="143" t="str">
        <f>IF(A4100="","",IF(COUNTIF($B$2:B4099,B4100)&gt;0,"⚠ DUPLICATE","OK"))</f>
        <v/>
      </c>
      <c r="D4100" s="146" t="str">
        <f>IF($A4100="","",IF(ISNA(_xlfn.XLOOKUP(TRIM($A4100),MASTER_Workers!$B$2:$B$474,MASTER_Workers!$B$2:$B$474)),"Master Missing","OK"))</f>
        <v/>
      </c>
      <c r="E4100" s="146" t="str">
        <f>IF(A4100="","",IF(COUNTIF(Month_Engine!B:B,TRIM(J4100))&gt;0,"OK","Missing"))</f>
        <v/>
      </c>
      <c r="F4100" s="146" t="str">
        <f t="shared" si="385"/>
        <v/>
      </c>
      <c r="G4100" s="146" t="str">
        <f t="shared" si="386"/>
        <v/>
      </c>
      <c r="H4100" s="150" t="str">
        <f t="shared" ref="H4100:H4163" si="387">IF(A4100="","",IF(AND(C4100="OK",D4100="OK",E4100="OK",F4100=DAY(EOMONTH(I4100,0))),"OK","Mismatch"))</f>
        <v/>
      </c>
      <c r="I4100" s="432"/>
      <c r="S4100" s="146" t="str">
        <f t="shared" ref="S4100:S4163" si="388">IF(LEFT(A4100,6)="SV2PCO","Worker-SV2",
IF(LEFT(A4100,5)="SV2ST","Staff-SV2",
IF(LEFT(A4100,4)="SV2P","Worker-Com-SV2",
IF(LEFT(A4100,5)="SK1ST","Staff-1",
IF(LEFT(A4100,5)="SK3ST","Staff-3",
IF(LEFT(A4100,5)="SK1CW","Worker-1",
IF(LEFT(A4100,5)="SK3CW","Worker-3",
IF(LEFT(A4100,5)="SK1WK","Worker-Com-1",
IF(LEFT(A4100,5)="SK3WK","Worker-Com-3","")))))))))</f>
        <v/>
      </c>
    </row>
    <row r="4101" spans="1:19" x14ac:dyDescent="0.45">
      <c r="A4101" s="144" t="str">
        <f t="shared" ref="A4101:A4164" si="389">IF(J4101="","",TRIM(J4101))</f>
        <v/>
      </c>
      <c r="B4101" s="143" t="str">
        <f t="shared" ref="B4101:B4164" si="390">IF(A4101="","",TEXT(I4101,"MMMYYYY")&amp;"_"&amp;TRIM(J4101))</f>
        <v/>
      </c>
      <c r="C4101" s="143" t="str">
        <f>IF(A4101="","",IF(COUNTIF($B$2:B4100,B4101)&gt;0,"⚠ DUPLICATE","OK"))</f>
        <v/>
      </c>
      <c r="D4101" s="146" t="str">
        <f>IF($A4101="","",IF(ISNA(_xlfn.XLOOKUP(TRIM($A4101),MASTER_Workers!$B$2:$B$474,MASTER_Workers!$B$2:$B$474)),"Master Missing","OK"))</f>
        <v/>
      </c>
      <c r="E4101" s="146" t="str">
        <f>IF(A4101="","",IF(COUNTIF(Month_Engine!B:B,TRIM(J4101))&gt;0,"OK","Missing"))</f>
        <v/>
      </c>
      <c r="F4101" s="146" t="str">
        <f t="shared" ref="F4101:F4164" si="391">IF(A4101="","",SUM(L4101:Q4101))</f>
        <v/>
      </c>
      <c r="G4101" s="146" t="str">
        <f t="shared" si="386"/>
        <v/>
      </c>
      <c r="H4101" s="150" t="str">
        <f t="shared" si="387"/>
        <v/>
      </c>
      <c r="I4101" s="432"/>
      <c r="S4101" s="146" t="str">
        <f t="shared" si="388"/>
        <v/>
      </c>
    </row>
    <row r="4102" spans="1:19" x14ac:dyDescent="0.45">
      <c r="A4102" s="144" t="str">
        <f t="shared" si="389"/>
        <v/>
      </c>
      <c r="B4102" s="143" t="str">
        <f t="shared" si="390"/>
        <v/>
      </c>
      <c r="C4102" s="143" t="str">
        <f>IF(A4102="","",IF(COUNTIF($B$2:B4101,B4102)&gt;0,"⚠ DUPLICATE","OK"))</f>
        <v/>
      </c>
      <c r="D4102" s="146" t="str">
        <f>IF($A4102="","",IF(ISNA(_xlfn.XLOOKUP(TRIM($A4102),MASTER_Workers!$B$2:$B$474,MASTER_Workers!$B$2:$B$474)),"Master Missing","OK"))</f>
        <v/>
      </c>
      <c r="E4102" s="146" t="str">
        <f>IF(A4102="","",IF(COUNTIF(Month_Engine!B:B,TRIM(J4102))&gt;0,"OK","Missing"))</f>
        <v/>
      </c>
      <c r="F4102" s="146" t="str">
        <f t="shared" si="391"/>
        <v/>
      </c>
      <c r="G4102" s="146" t="str">
        <f t="shared" si="386"/>
        <v/>
      </c>
      <c r="H4102" s="150" t="str">
        <f t="shared" si="387"/>
        <v/>
      </c>
      <c r="I4102" s="432"/>
      <c r="S4102" s="146" t="str">
        <f t="shared" si="388"/>
        <v/>
      </c>
    </row>
    <row r="4103" spans="1:19" x14ac:dyDescent="0.45">
      <c r="A4103" s="144" t="str">
        <f t="shared" si="389"/>
        <v/>
      </c>
      <c r="B4103" s="143" t="str">
        <f t="shared" si="390"/>
        <v/>
      </c>
      <c r="C4103" s="143" t="str">
        <f>IF(A4103="","",IF(COUNTIF($B$2:B4102,B4103)&gt;0,"⚠ DUPLICATE","OK"))</f>
        <v/>
      </c>
      <c r="D4103" s="146" t="str">
        <f>IF($A4103="","",IF(ISNA(_xlfn.XLOOKUP(TRIM($A4103),MASTER_Workers!$B$2:$B$474,MASTER_Workers!$B$2:$B$474)),"Master Missing","OK"))</f>
        <v/>
      </c>
      <c r="E4103" s="146" t="str">
        <f>IF(A4103="","",IF(COUNTIF(Month_Engine!B:B,TRIM(J4103))&gt;0,"OK","Missing"))</f>
        <v/>
      </c>
      <c r="F4103" s="146" t="str">
        <f t="shared" si="391"/>
        <v/>
      </c>
      <c r="G4103" s="146" t="str">
        <f t="shared" si="386"/>
        <v/>
      </c>
      <c r="H4103" s="150" t="str">
        <f t="shared" si="387"/>
        <v/>
      </c>
      <c r="I4103" s="432"/>
      <c r="S4103" s="146" t="str">
        <f t="shared" si="388"/>
        <v/>
      </c>
    </row>
    <row r="4104" spans="1:19" x14ac:dyDescent="0.45">
      <c r="A4104" s="144" t="str">
        <f t="shared" si="389"/>
        <v/>
      </c>
      <c r="B4104" s="143" t="str">
        <f t="shared" si="390"/>
        <v/>
      </c>
      <c r="C4104" s="143" t="str">
        <f>IF(A4104="","",IF(COUNTIF($B$2:B4103,B4104)&gt;0,"⚠ DUPLICATE","OK"))</f>
        <v/>
      </c>
      <c r="D4104" s="146" t="str">
        <f>IF($A4104="","",IF(ISNA(_xlfn.XLOOKUP(TRIM($A4104),MASTER_Workers!$B$2:$B$474,MASTER_Workers!$B$2:$B$474)),"Master Missing","OK"))</f>
        <v/>
      </c>
      <c r="E4104" s="146" t="str">
        <f>IF(A4104="","",IF(COUNTIF(Month_Engine!B:B,TRIM(J4104))&gt;0,"OK","Missing"))</f>
        <v/>
      </c>
      <c r="F4104" s="146" t="str">
        <f t="shared" si="391"/>
        <v/>
      </c>
      <c r="G4104" s="146" t="str">
        <f t="shared" si="386"/>
        <v/>
      </c>
      <c r="H4104" s="150" t="str">
        <f t="shared" si="387"/>
        <v/>
      </c>
      <c r="I4104" s="432"/>
      <c r="S4104" s="146" t="str">
        <f t="shared" si="388"/>
        <v/>
      </c>
    </row>
    <row r="4105" spans="1:19" x14ac:dyDescent="0.45">
      <c r="A4105" s="144" t="str">
        <f t="shared" si="389"/>
        <v/>
      </c>
      <c r="B4105" s="143" t="str">
        <f t="shared" si="390"/>
        <v/>
      </c>
      <c r="C4105" s="143" t="str">
        <f>IF(A4105="","",IF(COUNTIF($B$2:B4104,B4105)&gt;0,"⚠ DUPLICATE","OK"))</f>
        <v/>
      </c>
      <c r="D4105" s="146" t="str">
        <f>IF($A4105="","",IF(ISNA(_xlfn.XLOOKUP(TRIM($A4105),MASTER_Workers!$B$2:$B$474,MASTER_Workers!$B$2:$B$474)),"Master Missing","OK"))</f>
        <v/>
      </c>
      <c r="E4105" s="146" t="str">
        <f>IF(A4105="","",IF(COUNTIF(Month_Engine!B:B,TRIM(J4105))&gt;0,"OK","Missing"))</f>
        <v/>
      </c>
      <c r="F4105" s="146" t="str">
        <f t="shared" si="391"/>
        <v/>
      </c>
      <c r="G4105" s="146" t="str">
        <f t="shared" si="386"/>
        <v/>
      </c>
      <c r="H4105" s="150" t="str">
        <f t="shared" si="387"/>
        <v/>
      </c>
      <c r="I4105" s="432"/>
      <c r="S4105" s="146" t="str">
        <f t="shared" si="388"/>
        <v/>
      </c>
    </row>
    <row r="4106" spans="1:19" x14ac:dyDescent="0.45">
      <c r="A4106" s="144" t="str">
        <f t="shared" si="389"/>
        <v/>
      </c>
      <c r="B4106" s="143" t="str">
        <f t="shared" si="390"/>
        <v/>
      </c>
      <c r="C4106" s="143" t="str">
        <f>IF(A4106="","",IF(COUNTIF($B$2:B4105,B4106)&gt;0,"⚠ DUPLICATE","OK"))</f>
        <v/>
      </c>
      <c r="D4106" s="146" t="str">
        <f>IF($A4106="","",IF(ISNA(_xlfn.XLOOKUP(TRIM($A4106),MASTER_Workers!$B$2:$B$474,MASTER_Workers!$B$2:$B$474)),"Master Missing","OK"))</f>
        <v/>
      </c>
      <c r="E4106" s="146" t="str">
        <f>IF(A4106="","",IF(COUNTIF(Month_Engine!B:B,TRIM(J4106))&gt;0,"OK","Missing"))</f>
        <v/>
      </c>
      <c r="F4106" s="146" t="str">
        <f t="shared" si="391"/>
        <v/>
      </c>
      <c r="G4106" s="146" t="str">
        <f t="shared" si="386"/>
        <v/>
      </c>
      <c r="H4106" s="150" t="str">
        <f t="shared" si="387"/>
        <v/>
      </c>
      <c r="I4106" s="432"/>
      <c r="S4106" s="146" t="str">
        <f t="shared" si="388"/>
        <v/>
      </c>
    </row>
    <row r="4107" spans="1:19" x14ac:dyDescent="0.45">
      <c r="A4107" s="144" t="str">
        <f t="shared" si="389"/>
        <v/>
      </c>
      <c r="B4107" s="143" t="str">
        <f t="shared" si="390"/>
        <v/>
      </c>
      <c r="C4107" s="143" t="str">
        <f>IF(A4107="","",IF(COUNTIF($B$2:B4106,B4107)&gt;0,"⚠ DUPLICATE","OK"))</f>
        <v/>
      </c>
      <c r="D4107" s="146" t="str">
        <f>IF($A4107="","",IF(ISNA(_xlfn.XLOOKUP(TRIM($A4107),MASTER_Workers!$B$2:$B$474,MASTER_Workers!$B$2:$B$474)),"Master Missing","OK"))</f>
        <v/>
      </c>
      <c r="E4107" s="146" t="str">
        <f>IF(A4107="","",IF(COUNTIF(Month_Engine!B:B,TRIM(J4107))&gt;0,"OK","Missing"))</f>
        <v/>
      </c>
      <c r="F4107" s="146" t="str">
        <f t="shared" si="391"/>
        <v/>
      </c>
      <c r="G4107" s="146" t="str">
        <f t="shared" si="386"/>
        <v/>
      </c>
      <c r="H4107" s="150" t="str">
        <f t="shared" si="387"/>
        <v/>
      </c>
      <c r="I4107" s="432"/>
      <c r="S4107" s="146" t="str">
        <f t="shared" si="388"/>
        <v/>
      </c>
    </row>
    <row r="4108" spans="1:19" x14ac:dyDescent="0.45">
      <c r="A4108" s="144" t="str">
        <f t="shared" si="389"/>
        <v/>
      </c>
      <c r="B4108" s="143" t="str">
        <f t="shared" si="390"/>
        <v/>
      </c>
      <c r="C4108" s="143" t="str">
        <f>IF(A4108="","",IF(COUNTIF($B$2:B4107,B4108)&gt;0,"⚠ DUPLICATE","OK"))</f>
        <v/>
      </c>
      <c r="D4108" s="146" t="str">
        <f>IF($A4108="","",IF(ISNA(_xlfn.XLOOKUP(TRIM($A4108),MASTER_Workers!$B$2:$B$474,MASTER_Workers!$B$2:$B$474)),"Master Missing","OK"))</f>
        <v/>
      </c>
      <c r="E4108" s="146" t="str">
        <f>IF(A4108="","",IF(COUNTIF(Month_Engine!B:B,TRIM(J4108))&gt;0,"OK","Missing"))</f>
        <v/>
      </c>
      <c r="F4108" s="146" t="str">
        <f t="shared" si="391"/>
        <v/>
      </c>
      <c r="G4108" s="146" t="str">
        <f t="shared" ref="G4108:G4171" si="392">IF(A4108="","",L4108+O4108+P4108+R4108+IF(OR(LEFT(TRIM(J4108),9)="SK1WK0101",ISNUMBER(SEARCH("Staff",S4108))),N4108,0))</f>
        <v/>
      </c>
      <c r="H4108" s="150" t="str">
        <f t="shared" si="387"/>
        <v/>
      </c>
      <c r="I4108" s="432"/>
      <c r="S4108" s="146" t="str">
        <f t="shared" si="388"/>
        <v/>
      </c>
    </row>
    <row r="4109" spans="1:19" x14ac:dyDescent="0.45">
      <c r="A4109" s="144" t="str">
        <f t="shared" si="389"/>
        <v/>
      </c>
      <c r="B4109" s="143" t="str">
        <f t="shared" si="390"/>
        <v/>
      </c>
      <c r="C4109" s="143" t="str">
        <f>IF(A4109="","",IF(COUNTIF($B$2:B4108,B4109)&gt;0,"⚠ DUPLICATE","OK"))</f>
        <v/>
      </c>
      <c r="D4109" s="146" t="str">
        <f>IF($A4109="","",IF(ISNA(_xlfn.XLOOKUP(TRIM($A4109),MASTER_Workers!$B$2:$B$474,MASTER_Workers!$B$2:$B$474)),"Master Missing","OK"))</f>
        <v/>
      </c>
      <c r="E4109" s="146" t="str">
        <f>IF(A4109="","",IF(COUNTIF(Month_Engine!B:B,TRIM(J4109))&gt;0,"OK","Missing"))</f>
        <v/>
      </c>
      <c r="F4109" s="146" t="str">
        <f t="shared" si="391"/>
        <v/>
      </c>
      <c r="G4109" s="146" t="str">
        <f t="shared" si="392"/>
        <v/>
      </c>
      <c r="H4109" s="150" t="str">
        <f t="shared" si="387"/>
        <v/>
      </c>
      <c r="I4109" s="432"/>
      <c r="S4109" s="146" t="str">
        <f t="shared" si="388"/>
        <v/>
      </c>
    </row>
    <row r="4110" spans="1:19" x14ac:dyDescent="0.45">
      <c r="A4110" s="144" t="str">
        <f t="shared" si="389"/>
        <v/>
      </c>
      <c r="B4110" s="143" t="str">
        <f t="shared" si="390"/>
        <v/>
      </c>
      <c r="C4110" s="143" t="str">
        <f>IF(A4110="","",IF(COUNTIF($B$2:B4109,B4110)&gt;0,"⚠ DUPLICATE","OK"))</f>
        <v/>
      </c>
      <c r="D4110" s="146" t="str">
        <f>IF($A4110="","",IF(ISNA(_xlfn.XLOOKUP(TRIM($A4110),MASTER_Workers!$B$2:$B$474,MASTER_Workers!$B$2:$B$474)),"Master Missing","OK"))</f>
        <v/>
      </c>
      <c r="E4110" s="146" t="str">
        <f>IF(A4110="","",IF(COUNTIF(Month_Engine!B:B,TRIM(J4110))&gt;0,"OK","Missing"))</f>
        <v/>
      </c>
      <c r="F4110" s="146" t="str">
        <f t="shared" si="391"/>
        <v/>
      </c>
      <c r="G4110" s="146" t="str">
        <f t="shared" si="392"/>
        <v/>
      </c>
      <c r="H4110" s="150" t="str">
        <f t="shared" si="387"/>
        <v/>
      </c>
      <c r="I4110" s="432"/>
      <c r="S4110" s="146" t="str">
        <f t="shared" si="388"/>
        <v/>
      </c>
    </row>
    <row r="4111" spans="1:19" x14ac:dyDescent="0.45">
      <c r="A4111" s="144" t="str">
        <f t="shared" si="389"/>
        <v/>
      </c>
      <c r="B4111" s="143" t="str">
        <f t="shared" si="390"/>
        <v/>
      </c>
      <c r="C4111" s="143" t="str">
        <f>IF(A4111="","",IF(COUNTIF($B$2:B4110,B4111)&gt;0,"⚠ DUPLICATE","OK"))</f>
        <v/>
      </c>
      <c r="D4111" s="146" t="str">
        <f>IF($A4111="","",IF(ISNA(_xlfn.XLOOKUP(TRIM($A4111),MASTER_Workers!$B$2:$B$474,MASTER_Workers!$B$2:$B$474)),"Master Missing","OK"))</f>
        <v/>
      </c>
      <c r="E4111" s="146" t="str">
        <f>IF(A4111="","",IF(COUNTIF(Month_Engine!B:B,TRIM(J4111))&gt;0,"OK","Missing"))</f>
        <v/>
      </c>
      <c r="F4111" s="146" t="str">
        <f t="shared" si="391"/>
        <v/>
      </c>
      <c r="G4111" s="146" t="str">
        <f t="shared" si="392"/>
        <v/>
      </c>
      <c r="H4111" s="150" t="str">
        <f t="shared" si="387"/>
        <v/>
      </c>
      <c r="I4111" s="432"/>
      <c r="S4111" s="146" t="str">
        <f t="shared" si="388"/>
        <v/>
      </c>
    </row>
    <row r="4112" spans="1:19" x14ac:dyDescent="0.45">
      <c r="A4112" s="144" t="str">
        <f t="shared" si="389"/>
        <v/>
      </c>
      <c r="B4112" s="143" t="str">
        <f t="shared" si="390"/>
        <v/>
      </c>
      <c r="C4112" s="143" t="str">
        <f>IF(A4112="","",IF(COUNTIF($B$2:B4111,B4112)&gt;0,"⚠ DUPLICATE","OK"))</f>
        <v/>
      </c>
      <c r="D4112" s="146" t="str">
        <f>IF($A4112="","",IF(ISNA(_xlfn.XLOOKUP(TRIM($A4112),MASTER_Workers!$B$2:$B$474,MASTER_Workers!$B$2:$B$474)),"Master Missing","OK"))</f>
        <v/>
      </c>
      <c r="E4112" s="146" t="str">
        <f>IF(A4112="","",IF(COUNTIF(Month_Engine!B:B,TRIM(J4112))&gt;0,"OK","Missing"))</f>
        <v/>
      </c>
      <c r="F4112" s="146" t="str">
        <f t="shared" si="391"/>
        <v/>
      </c>
      <c r="G4112" s="146" t="str">
        <f t="shared" si="392"/>
        <v/>
      </c>
      <c r="H4112" s="150" t="str">
        <f t="shared" si="387"/>
        <v/>
      </c>
      <c r="I4112" s="432"/>
      <c r="S4112" s="146" t="str">
        <f t="shared" si="388"/>
        <v/>
      </c>
    </row>
    <row r="4113" spans="1:19" x14ac:dyDescent="0.45">
      <c r="A4113" s="144" t="str">
        <f t="shared" si="389"/>
        <v/>
      </c>
      <c r="B4113" s="143" t="str">
        <f t="shared" si="390"/>
        <v/>
      </c>
      <c r="C4113" s="143" t="str">
        <f>IF(A4113="","",IF(COUNTIF($B$2:B4112,B4113)&gt;0,"⚠ DUPLICATE","OK"))</f>
        <v/>
      </c>
      <c r="D4113" s="146" t="str">
        <f>IF($A4113="","",IF(ISNA(_xlfn.XLOOKUP(TRIM($A4113),MASTER_Workers!$B$2:$B$474,MASTER_Workers!$B$2:$B$474)),"Master Missing","OK"))</f>
        <v/>
      </c>
      <c r="E4113" s="146" t="str">
        <f>IF(A4113="","",IF(COUNTIF(Month_Engine!B:B,TRIM(J4113))&gt;0,"OK","Missing"))</f>
        <v/>
      </c>
      <c r="F4113" s="146" t="str">
        <f t="shared" si="391"/>
        <v/>
      </c>
      <c r="G4113" s="146" t="str">
        <f t="shared" si="392"/>
        <v/>
      </c>
      <c r="H4113" s="150" t="str">
        <f t="shared" si="387"/>
        <v/>
      </c>
      <c r="I4113" s="432"/>
      <c r="S4113" s="146" t="str">
        <f t="shared" si="388"/>
        <v/>
      </c>
    </row>
    <row r="4114" spans="1:19" x14ac:dyDescent="0.45">
      <c r="A4114" s="144" t="str">
        <f t="shared" si="389"/>
        <v/>
      </c>
      <c r="B4114" s="143" t="str">
        <f t="shared" si="390"/>
        <v/>
      </c>
      <c r="C4114" s="143" t="str">
        <f>IF(A4114="","",IF(COUNTIF($B$2:B4113,B4114)&gt;0,"⚠ DUPLICATE","OK"))</f>
        <v/>
      </c>
      <c r="D4114" s="146" t="str">
        <f>IF($A4114="","",IF(ISNA(_xlfn.XLOOKUP(TRIM($A4114),MASTER_Workers!$B$2:$B$474,MASTER_Workers!$B$2:$B$474)),"Master Missing","OK"))</f>
        <v/>
      </c>
      <c r="E4114" s="146" t="str">
        <f>IF(A4114="","",IF(COUNTIF(Month_Engine!B:B,TRIM(J4114))&gt;0,"OK","Missing"))</f>
        <v/>
      </c>
      <c r="F4114" s="146" t="str">
        <f t="shared" si="391"/>
        <v/>
      </c>
      <c r="G4114" s="146" t="str">
        <f t="shared" si="392"/>
        <v/>
      </c>
      <c r="H4114" s="150" t="str">
        <f t="shared" si="387"/>
        <v/>
      </c>
      <c r="I4114" s="432"/>
      <c r="S4114" s="146" t="str">
        <f t="shared" si="388"/>
        <v/>
      </c>
    </row>
    <row r="4115" spans="1:19" x14ac:dyDescent="0.45">
      <c r="A4115" s="144" t="str">
        <f t="shared" si="389"/>
        <v/>
      </c>
      <c r="B4115" s="143" t="str">
        <f t="shared" si="390"/>
        <v/>
      </c>
      <c r="C4115" s="143" t="str">
        <f>IF(A4115="","",IF(COUNTIF($B$2:B4114,B4115)&gt;0,"⚠ DUPLICATE","OK"))</f>
        <v/>
      </c>
      <c r="D4115" s="146" t="str">
        <f>IF($A4115="","",IF(ISNA(_xlfn.XLOOKUP(TRIM($A4115),MASTER_Workers!$B$2:$B$474,MASTER_Workers!$B$2:$B$474)),"Master Missing","OK"))</f>
        <v/>
      </c>
      <c r="E4115" s="146" t="str">
        <f>IF(A4115="","",IF(COUNTIF(Month_Engine!B:B,TRIM(J4115))&gt;0,"OK","Missing"))</f>
        <v/>
      </c>
      <c r="F4115" s="146" t="str">
        <f t="shared" si="391"/>
        <v/>
      </c>
      <c r="G4115" s="146" t="str">
        <f t="shared" si="392"/>
        <v/>
      </c>
      <c r="H4115" s="150" t="str">
        <f t="shared" si="387"/>
        <v/>
      </c>
      <c r="I4115" s="432"/>
      <c r="S4115" s="146" t="str">
        <f t="shared" si="388"/>
        <v/>
      </c>
    </row>
    <row r="4116" spans="1:19" x14ac:dyDescent="0.45">
      <c r="A4116" s="144" t="str">
        <f t="shared" si="389"/>
        <v/>
      </c>
      <c r="B4116" s="143" t="str">
        <f t="shared" si="390"/>
        <v/>
      </c>
      <c r="C4116" s="143" t="str">
        <f>IF(A4116="","",IF(COUNTIF($B$2:B4115,B4116)&gt;0,"⚠ DUPLICATE","OK"))</f>
        <v/>
      </c>
      <c r="D4116" s="146" t="str">
        <f>IF($A4116="","",IF(ISNA(_xlfn.XLOOKUP(TRIM($A4116),MASTER_Workers!$B$2:$B$474,MASTER_Workers!$B$2:$B$474)),"Master Missing","OK"))</f>
        <v/>
      </c>
      <c r="E4116" s="146" t="str">
        <f>IF(A4116="","",IF(COUNTIF(Month_Engine!B:B,TRIM(J4116))&gt;0,"OK","Missing"))</f>
        <v/>
      </c>
      <c r="F4116" s="146" t="str">
        <f t="shared" si="391"/>
        <v/>
      </c>
      <c r="G4116" s="146" t="str">
        <f t="shared" si="392"/>
        <v/>
      </c>
      <c r="H4116" s="150" t="str">
        <f t="shared" si="387"/>
        <v/>
      </c>
      <c r="I4116" s="432"/>
      <c r="S4116" s="146" t="str">
        <f t="shared" si="388"/>
        <v/>
      </c>
    </row>
    <row r="4117" spans="1:19" x14ac:dyDescent="0.45">
      <c r="A4117" s="144" t="str">
        <f t="shared" si="389"/>
        <v/>
      </c>
      <c r="B4117" s="143" t="str">
        <f t="shared" si="390"/>
        <v/>
      </c>
      <c r="C4117" s="143" t="str">
        <f>IF(A4117="","",IF(COUNTIF($B$2:B4116,B4117)&gt;0,"⚠ DUPLICATE","OK"))</f>
        <v/>
      </c>
      <c r="D4117" s="146" t="str">
        <f>IF($A4117="","",IF(ISNA(_xlfn.XLOOKUP(TRIM($A4117),MASTER_Workers!$B$2:$B$474,MASTER_Workers!$B$2:$B$474)),"Master Missing","OK"))</f>
        <v/>
      </c>
      <c r="E4117" s="146" t="str">
        <f>IF(A4117="","",IF(COUNTIF(Month_Engine!B:B,TRIM(J4117))&gt;0,"OK","Missing"))</f>
        <v/>
      </c>
      <c r="F4117" s="146" t="str">
        <f t="shared" si="391"/>
        <v/>
      </c>
      <c r="G4117" s="146" t="str">
        <f t="shared" si="392"/>
        <v/>
      </c>
      <c r="H4117" s="150" t="str">
        <f t="shared" si="387"/>
        <v/>
      </c>
      <c r="I4117" s="432"/>
      <c r="S4117" s="146" t="str">
        <f t="shared" si="388"/>
        <v/>
      </c>
    </row>
    <row r="4118" spans="1:19" x14ac:dyDescent="0.45">
      <c r="A4118" s="144" t="str">
        <f t="shared" si="389"/>
        <v/>
      </c>
      <c r="B4118" s="143" t="str">
        <f t="shared" si="390"/>
        <v/>
      </c>
      <c r="C4118" s="143" t="str">
        <f>IF(A4118="","",IF(COUNTIF($B$2:B4117,B4118)&gt;0,"⚠ DUPLICATE","OK"))</f>
        <v/>
      </c>
      <c r="D4118" s="146" t="str">
        <f>IF($A4118="","",IF(ISNA(_xlfn.XLOOKUP(TRIM($A4118),MASTER_Workers!$B$2:$B$474,MASTER_Workers!$B$2:$B$474)),"Master Missing","OK"))</f>
        <v/>
      </c>
      <c r="E4118" s="146" t="str">
        <f>IF(A4118="","",IF(COUNTIF(Month_Engine!B:B,TRIM(J4118))&gt;0,"OK","Missing"))</f>
        <v/>
      </c>
      <c r="F4118" s="146" t="str">
        <f t="shared" si="391"/>
        <v/>
      </c>
      <c r="G4118" s="146" t="str">
        <f t="shared" si="392"/>
        <v/>
      </c>
      <c r="H4118" s="150" t="str">
        <f t="shared" si="387"/>
        <v/>
      </c>
      <c r="I4118" s="432"/>
      <c r="S4118" s="146" t="str">
        <f t="shared" si="388"/>
        <v/>
      </c>
    </row>
    <row r="4119" spans="1:19" x14ac:dyDescent="0.45">
      <c r="A4119" s="144" t="str">
        <f t="shared" si="389"/>
        <v/>
      </c>
      <c r="B4119" s="143" t="str">
        <f t="shared" si="390"/>
        <v/>
      </c>
      <c r="C4119" s="143" t="str">
        <f>IF(A4119="","",IF(COUNTIF($B$2:B4118,B4119)&gt;0,"⚠ DUPLICATE","OK"))</f>
        <v/>
      </c>
      <c r="D4119" s="146" t="str">
        <f>IF($A4119="","",IF(ISNA(_xlfn.XLOOKUP(TRIM($A4119),MASTER_Workers!$B$2:$B$474,MASTER_Workers!$B$2:$B$474)),"Master Missing","OK"))</f>
        <v/>
      </c>
      <c r="E4119" s="146" t="str">
        <f>IF(A4119="","",IF(COUNTIF(Month_Engine!B:B,TRIM(J4119))&gt;0,"OK","Missing"))</f>
        <v/>
      </c>
      <c r="F4119" s="146" t="str">
        <f t="shared" si="391"/>
        <v/>
      </c>
      <c r="G4119" s="146" t="str">
        <f t="shared" si="392"/>
        <v/>
      </c>
      <c r="H4119" s="150" t="str">
        <f t="shared" si="387"/>
        <v/>
      </c>
      <c r="I4119" s="432"/>
      <c r="S4119" s="146" t="str">
        <f t="shared" si="388"/>
        <v/>
      </c>
    </row>
    <row r="4120" spans="1:19" x14ac:dyDescent="0.45">
      <c r="A4120" s="144" t="str">
        <f t="shared" si="389"/>
        <v/>
      </c>
      <c r="B4120" s="143" t="str">
        <f t="shared" si="390"/>
        <v/>
      </c>
      <c r="C4120" s="143" t="str">
        <f>IF(A4120="","",IF(COUNTIF($B$2:B4119,B4120)&gt;0,"⚠ DUPLICATE","OK"))</f>
        <v/>
      </c>
      <c r="D4120" s="146" t="str">
        <f>IF($A4120="","",IF(ISNA(_xlfn.XLOOKUP(TRIM($A4120),MASTER_Workers!$B$2:$B$474,MASTER_Workers!$B$2:$B$474)),"Master Missing","OK"))</f>
        <v/>
      </c>
      <c r="E4120" s="146" t="str">
        <f>IF(A4120="","",IF(COUNTIF(Month_Engine!B:B,TRIM(J4120))&gt;0,"OK","Missing"))</f>
        <v/>
      </c>
      <c r="F4120" s="146" t="str">
        <f t="shared" si="391"/>
        <v/>
      </c>
      <c r="G4120" s="146" t="str">
        <f t="shared" si="392"/>
        <v/>
      </c>
      <c r="H4120" s="150" t="str">
        <f t="shared" si="387"/>
        <v/>
      </c>
      <c r="I4120" s="432"/>
      <c r="S4120" s="146" t="str">
        <f t="shared" si="388"/>
        <v/>
      </c>
    </row>
    <row r="4121" spans="1:19" x14ac:dyDescent="0.45">
      <c r="A4121" s="144" t="str">
        <f t="shared" si="389"/>
        <v/>
      </c>
      <c r="B4121" s="143" t="str">
        <f t="shared" si="390"/>
        <v/>
      </c>
      <c r="C4121" s="143" t="str">
        <f>IF(A4121="","",IF(COUNTIF($B$2:B4120,B4121)&gt;0,"⚠ DUPLICATE","OK"))</f>
        <v/>
      </c>
      <c r="D4121" s="146" t="str">
        <f>IF($A4121="","",IF(ISNA(_xlfn.XLOOKUP(TRIM($A4121),MASTER_Workers!$B$2:$B$474,MASTER_Workers!$B$2:$B$474)),"Master Missing","OK"))</f>
        <v/>
      </c>
      <c r="E4121" s="146" t="str">
        <f>IF(A4121="","",IF(COUNTIF(Month_Engine!B:B,TRIM(J4121))&gt;0,"OK","Missing"))</f>
        <v/>
      </c>
      <c r="F4121" s="146" t="str">
        <f t="shared" si="391"/>
        <v/>
      </c>
      <c r="G4121" s="146" t="str">
        <f t="shared" si="392"/>
        <v/>
      </c>
      <c r="H4121" s="150" t="str">
        <f t="shared" si="387"/>
        <v/>
      </c>
      <c r="I4121" s="432"/>
      <c r="S4121" s="146" t="str">
        <f t="shared" si="388"/>
        <v/>
      </c>
    </row>
    <row r="4122" spans="1:19" x14ac:dyDescent="0.45">
      <c r="A4122" s="144" t="str">
        <f t="shared" si="389"/>
        <v/>
      </c>
      <c r="B4122" s="143" t="str">
        <f t="shared" si="390"/>
        <v/>
      </c>
      <c r="C4122" s="143" t="str">
        <f>IF(A4122="","",IF(COUNTIF($B$2:B4121,B4122)&gt;0,"⚠ DUPLICATE","OK"))</f>
        <v/>
      </c>
      <c r="D4122" s="146" t="str">
        <f>IF($A4122="","",IF(ISNA(_xlfn.XLOOKUP(TRIM($A4122),MASTER_Workers!$B$2:$B$474,MASTER_Workers!$B$2:$B$474)),"Master Missing","OK"))</f>
        <v/>
      </c>
      <c r="E4122" s="146" t="str">
        <f>IF(A4122="","",IF(COUNTIF(Month_Engine!B:B,TRIM(J4122))&gt;0,"OK","Missing"))</f>
        <v/>
      </c>
      <c r="F4122" s="146" t="str">
        <f t="shared" si="391"/>
        <v/>
      </c>
      <c r="G4122" s="146" t="str">
        <f t="shared" si="392"/>
        <v/>
      </c>
      <c r="H4122" s="150" t="str">
        <f t="shared" si="387"/>
        <v/>
      </c>
      <c r="I4122" s="432"/>
      <c r="S4122" s="146" t="str">
        <f t="shared" si="388"/>
        <v/>
      </c>
    </row>
    <row r="4123" spans="1:19" x14ac:dyDescent="0.45">
      <c r="A4123" s="144" t="str">
        <f t="shared" si="389"/>
        <v/>
      </c>
      <c r="B4123" s="143" t="str">
        <f t="shared" si="390"/>
        <v/>
      </c>
      <c r="C4123" s="143" t="str">
        <f>IF(A4123="","",IF(COUNTIF($B$2:B4122,B4123)&gt;0,"⚠ DUPLICATE","OK"))</f>
        <v/>
      </c>
      <c r="D4123" s="146" t="str">
        <f>IF($A4123="","",IF(ISNA(_xlfn.XLOOKUP(TRIM($A4123),MASTER_Workers!$B$2:$B$474,MASTER_Workers!$B$2:$B$474)),"Master Missing","OK"))</f>
        <v/>
      </c>
      <c r="E4123" s="146" t="str">
        <f>IF(A4123="","",IF(COUNTIF(Month_Engine!B:B,TRIM(J4123))&gt;0,"OK","Missing"))</f>
        <v/>
      </c>
      <c r="F4123" s="146" t="str">
        <f t="shared" si="391"/>
        <v/>
      </c>
      <c r="G4123" s="146" t="str">
        <f t="shared" si="392"/>
        <v/>
      </c>
      <c r="H4123" s="150" t="str">
        <f t="shared" si="387"/>
        <v/>
      </c>
      <c r="I4123" s="432"/>
      <c r="S4123" s="146" t="str">
        <f t="shared" si="388"/>
        <v/>
      </c>
    </row>
    <row r="4124" spans="1:19" x14ac:dyDescent="0.45">
      <c r="A4124" s="144" t="str">
        <f t="shared" si="389"/>
        <v/>
      </c>
      <c r="B4124" s="143" t="str">
        <f t="shared" si="390"/>
        <v/>
      </c>
      <c r="C4124" s="143" t="str">
        <f>IF(A4124="","",IF(COUNTIF($B$2:B4123,B4124)&gt;0,"⚠ DUPLICATE","OK"))</f>
        <v/>
      </c>
      <c r="D4124" s="146" t="str">
        <f>IF($A4124="","",IF(ISNA(_xlfn.XLOOKUP(TRIM($A4124),MASTER_Workers!$B$2:$B$474,MASTER_Workers!$B$2:$B$474)),"Master Missing","OK"))</f>
        <v/>
      </c>
      <c r="E4124" s="146" t="str">
        <f>IF(A4124="","",IF(COUNTIF(Month_Engine!B:B,TRIM(J4124))&gt;0,"OK","Missing"))</f>
        <v/>
      </c>
      <c r="F4124" s="146" t="str">
        <f t="shared" si="391"/>
        <v/>
      </c>
      <c r="G4124" s="146" t="str">
        <f t="shared" si="392"/>
        <v/>
      </c>
      <c r="H4124" s="150" t="str">
        <f t="shared" si="387"/>
        <v/>
      </c>
      <c r="I4124" s="432"/>
      <c r="S4124" s="146" t="str">
        <f t="shared" si="388"/>
        <v/>
      </c>
    </row>
    <row r="4125" spans="1:19" x14ac:dyDescent="0.45">
      <c r="A4125" s="144" t="str">
        <f t="shared" si="389"/>
        <v/>
      </c>
      <c r="B4125" s="143" t="str">
        <f t="shared" si="390"/>
        <v/>
      </c>
      <c r="C4125" s="143" t="str">
        <f>IF(A4125="","",IF(COUNTIF($B$2:B4124,B4125)&gt;0,"⚠ DUPLICATE","OK"))</f>
        <v/>
      </c>
      <c r="D4125" s="146" t="str">
        <f>IF($A4125="","",IF(ISNA(_xlfn.XLOOKUP(TRIM($A4125),MASTER_Workers!$B$2:$B$474,MASTER_Workers!$B$2:$B$474)),"Master Missing","OK"))</f>
        <v/>
      </c>
      <c r="E4125" s="146" t="str">
        <f>IF(A4125="","",IF(COUNTIF(Month_Engine!B:B,TRIM(J4125))&gt;0,"OK","Missing"))</f>
        <v/>
      </c>
      <c r="F4125" s="146" t="str">
        <f t="shared" si="391"/>
        <v/>
      </c>
      <c r="G4125" s="146" t="str">
        <f t="shared" si="392"/>
        <v/>
      </c>
      <c r="H4125" s="150" t="str">
        <f t="shared" si="387"/>
        <v/>
      </c>
      <c r="I4125" s="432"/>
      <c r="S4125" s="146" t="str">
        <f t="shared" si="388"/>
        <v/>
      </c>
    </row>
    <row r="4126" spans="1:19" x14ac:dyDescent="0.45">
      <c r="A4126" s="144" t="str">
        <f t="shared" si="389"/>
        <v/>
      </c>
      <c r="B4126" s="143" t="str">
        <f t="shared" si="390"/>
        <v/>
      </c>
      <c r="C4126" s="143" t="str">
        <f>IF(A4126="","",IF(COUNTIF($B$2:B4125,B4126)&gt;0,"⚠ DUPLICATE","OK"))</f>
        <v/>
      </c>
      <c r="D4126" s="146" t="str">
        <f>IF($A4126="","",IF(ISNA(_xlfn.XLOOKUP(TRIM($A4126),MASTER_Workers!$B$2:$B$474,MASTER_Workers!$B$2:$B$474)),"Master Missing","OK"))</f>
        <v/>
      </c>
      <c r="E4126" s="146" t="str">
        <f>IF(A4126="","",IF(COUNTIF(Month_Engine!B:B,TRIM(J4126))&gt;0,"OK","Missing"))</f>
        <v/>
      </c>
      <c r="F4126" s="146" t="str">
        <f t="shared" si="391"/>
        <v/>
      </c>
      <c r="G4126" s="146" t="str">
        <f t="shared" si="392"/>
        <v/>
      </c>
      <c r="H4126" s="150" t="str">
        <f t="shared" si="387"/>
        <v/>
      </c>
      <c r="I4126" s="432"/>
      <c r="S4126" s="146" t="str">
        <f t="shared" si="388"/>
        <v/>
      </c>
    </row>
    <row r="4127" spans="1:19" x14ac:dyDescent="0.45">
      <c r="A4127" s="144" t="str">
        <f t="shared" si="389"/>
        <v/>
      </c>
      <c r="B4127" s="143" t="str">
        <f t="shared" si="390"/>
        <v/>
      </c>
      <c r="C4127" s="143" t="str">
        <f>IF(A4127="","",IF(COUNTIF($B$2:B4126,B4127)&gt;0,"⚠ DUPLICATE","OK"))</f>
        <v/>
      </c>
      <c r="D4127" s="146" t="str">
        <f>IF($A4127="","",IF(ISNA(_xlfn.XLOOKUP(TRIM($A4127),MASTER_Workers!$B$2:$B$474,MASTER_Workers!$B$2:$B$474)),"Master Missing","OK"))</f>
        <v/>
      </c>
      <c r="E4127" s="146" t="str">
        <f>IF(A4127="","",IF(COUNTIF(Month_Engine!B:B,TRIM(J4127))&gt;0,"OK","Missing"))</f>
        <v/>
      </c>
      <c r="F4127" s="146" t="str">
        <f t="shared" si="391"/>
        <v/>
      </c>
      <c r="G4127" s="146" t="str">
        <f t="shared" si="392"/>
        <v/>
      </c>
      <c r="H4127" s="150" t="str">
        <f t="shared" si="387"/>
        <v/>
      </c>
      <c r="I4127" s="432"/>
      <c r="S4127" s="146" t="str">
        <f t="shared" si="388"/>
        <v/>
      </c>
    </row>
    <row r="4128" spans="1:19" x14ac:dyDescent="0.45">
      <c r="A4128" s="144" t="str">
        <f t="shared" si="389"/>
        <v/>
      </c>
      <c r="B4128" s="143" t="str">
        <f t="shared" si="390"/>
        <v/>
      </c>
      <c r="C4128" s="143" t="str">
        <f>IF(A4128="","",IF(COUNTIF($B$2:B4127,B4128)&gt;0,"⚠ DUPLICATE","OK"))</f>
        <v/>
      </c>
      <c r="D4128" s="146" t="str">
        <f>IF($A4128="","",IF(ISNA(_xlfn.XLOOKUP(TRIM($A4128),MASTER_Workers!$B$2:$B$474,MASTER_Workers!$B$2:$B$474)),"Master Missing","OK"))</f>
        <v/>
      </c>
      <c r="E4128" s="146" t="str">
        <f>IF(A4128="","",IF(COUNTIF(Month_Engine!B:B,TRIM(J4128))&gt;0,"OK","Missing"))</f>
        <v/>
      </c>
      <c r="F4128" s="146" t="str">
        <f t="shared" si="391"/>
        <v/>
      </c>
      <c r="G4128" s="146" t="str">
        <f t="shared" si="392"/>
        <v/>
      </c>
      <c r="H4128" s="150" t="str">
        <f t="shared" si="387"/>
        <v/>
      </c>
      <c r="I4128" s="432"/>
      <c r="S4128" s="146" t="str">
        <f t="shared" si="388"/>
        <v/>
      </c>
    </row>
    <row r="4129" spans="1:19" x14ac:dyDescent="0.45">
      <c r="A4129" s="144" t="str">
        <f t="shared" si="389"/>
        <v/>
      </c>
      <c r="B4129" s="143" t="str">
        <f t="shared" si="390"/>
        <v/>
      </c>
      <c r="C4129" s="143" t="str">
        <f>IF(A4129="","",IF(COUNTIF($B$2:B4128,B4129)&gt;0,"⚠ DUPLICATE","OK"))</f>
        <v/>
      </c>
      <c r="D4129" s="146" t="str">
        <f>IF($A4129="","",IF(ISNA(_xlfn.XLOOKUP(TRIM($A4129),MASTER_Workers!$B$2:$B$474,MASTER_Workers!$B$2:$B$474)),"Master Missing","OK"))</f>
        <v/>
      </c>
      <c r="E4129" s="146" t="str">
        <f>IF(A4129="","",IF(COUNTIF(Month_Engine!B:B,TRIM(J4129))&gt;0,"OK","Missing"))</f>
        <v/>
      </c>
      <c r="F4129" s="146" t="str">
        <f t="shared" si="391"/>
        <v/>
      </c>
      <c r="G4129" s="146" t="str">
        <f t="shared" si="392"/>
        <v/>
      </c>
      <c r="H4129" s="150" t="str">
        <f t="shared" si="387"/>
        <v/>
      </c>
      <c r="I4129" s="432"/>
      <c r="S4129" s="146" t="str">
        <f t="shared" si="388"/>
        <v/>
      </c>
    </row>
    <row r="4130" spans="1:19" x14ac:dyDescent="0.45">
      <c r="A4130" s="144" t="str">
        <f t="shared" si="389"/>
        <v/>
      </c>
      <c r="B4130" s="143" t="str">
        <f t="shared" si="390"/>
        <v/>
      </c>
      <c r="C4130" s="143" t="str">
        <f>IF(A4130="","",IF(COUNTIF($B$2:B4129,B4130)&gt;0,"⚠ DUPLICATE","OK"))</f>
        <v/>
      </c>
      <c r="D4130" s="146" t="str">
        <f>IF($A4130="","",IF(ISNA(_xlfn.XLOOKUP(TRIM($A4130),MASTER_Workers!$B$2:$B$474,MASTER_Workers!$B$2:$B$474)),"Master Missing","OK"))</f>
        <v/>
      </c>
      <c r="E4130" s="146" t="str">
        <f>IF(A4130="","",IF(COUNTIF(Month_Engine!B:B,TRIM(J4130))&gt;0,"OK","Missing"))</f>
        <v/>
      </c>
      <c r="F4130" s="146" t="str">
        <f t="shared" si="391"/>
        <v/>
      </c>
      <c r="G4130" s="146" t="str">
        <f t="shared" si="392"/>
        <v/>
      </c>
      <c r="H4130" s="150" t="str">
        <f t="shared" si="387"/>
        <v/>
      </c>
      <c r="I4130" s="432"/>
      <c r="S4130" s="146" t="str">
        <f t="shared" si="388"/>
        <v/>
      </c>
    </row>
    <row r="4131" spans="1:19" x14ac:dyDescent="0.45">
      <c r="A4131" s="144" t="str">
        <f t="shared" si="389"/>
        <v/>
      </c>
      <c r="B4131" s="143" t="str">
        <f t="shared" si="390"/>
        <v/>
      </c>
      <c r="C4131" s="143" t="str">
        <f>IF(A4131="","",IF(COUNTIF($B$2:B4130,B4131)&gt;0,"⚠ DUPLICATE","OK"))</f>
        <v/>
      </c>
      <c r="D4131" s="146" t="str">
        <f>IF($A4131="","",IF(ISNA(_xlfn.XLOOKUP(TRIM($A4131),MASTER_Workers!$B$2:$B$474,MASTER_Workers!$B$2:$B$474)),"Master Missing","OK"))</f>
        <v/>
      </c>
      <c r="E4131" s="146" t="str">
        <f>IF(A4131="","",IF(COUNTIF(Month_Engine!B:B,TRIM(J4131))&gt;0,"OK","Missing"))</f>
        <v/>
      </c>
      <c r="F4131" s="146" t="str">
        <f t="shared" si="391"/>
        <v/>
      </c>
      <c r="G4131" s="146" t="str">
        <f t="shared" si="392"/>
        <v/>
      </c>
      <c r="H4131" s="150" t="str">
        <f t="shared" si="387"/>
        <v/>
      </c>
      <c r="I4131" s="432"/>
      <c r="S4131" s="146" t="str">
        <f t="shared" si="388"/>
        <v/>
      </c>
    </row>
    <row r="4132" spans="1:19" x14ac:dyDescent="0.45">
      <c r="A4132" s="144" t="str">
        <f t="shared" si="389"/>
        <v/>
      </c>
      <c r="B4132" s="143" t="str">
        <f t="shared" si="390"/>
        <v/>
      </c>
      <c r="C4132" s="143" t="str">
        <f>IF(A4132="","",IF(COUNTIF($B$2:B4131,B4132)&gt;0,"⚠ DUPLICATE","OK"))</f>
        <v/>
      </c>
      <c r="D4132" s="146" t="str">
        <f>IF($A4132="","",IF(ISNA(_xlfn.XLOOKUP(TRIM($A4132),MASTER_Workers!$B$2:$B$474,MASTER_Workers!$B$2:$B$474)),"Master Missing","OK"))</f>
        <v/>
      </c>
      <c r="E4132" s="146" t="str">
        <f>IF(A4132="","",IF(COUNTIF(Month_Engine!B:B,TRIM(J4132))&gt;0,"OK","Missing"))</f>
        <v/>
      </c>
      <c r="F4132" s="146" t="str">
        <f t="shared" si="391"/>
        <v/>
      </c>
      <c r="G4132" s="146" t="str">
        <f t="shared" si="392"/>
        <v/>
      </c>
      <c r="H4132" s="150" t="str">
        <f t="shared" si="387"/>
        <v/>
      </c>
      <c r="I4132" s="432"/>
      <c r="S4132" s="146" t="str">
        <f t="shared" si="388"/>
        <v/>
      </c>
    </row>
    <row r="4133" spans="1:19" x14ac:dyDescent="0.45">
      <c r="A4133" s="144" t="str">
        <f t="shared" si="389"/>
        <v/>
      </c>
      <c r="B4133" s="143" t="str">
        <f t="shared" si="390"/>
        <v/>
      </c>
      <c r="C4133" s="143" t="str">
        <f>IF(A4133="","",IF(COUNTIF($B$2:B4132,B4133)&gt;0,"⚠ DUPLICATE","OK"))</f>
        <v/>
      </c>
      <c r="D4133" s="146" t="str">
        <f>IF($A4133="","",IF(ISNA(_xlfn.XLOOKUP(TRIM($A4133),MASTER_Workers!$B$2:$B$474,MASTER_Workers!$B$2:$B$474)),"Master Missing","OK"))</f>
        <v/>
      </c>
      <c r="E4133" s="146" t="str">
        <f>IF(A4133="","",IF(COUNTIF(Month_Engine!B:B,TRIM(J4133))&gt;0,"OK","Missing"))</f>
        <v/>
      </c>
      <c r="F4133" s="146" t="str">
        <f t="shared" si="391"/>
        <v/>
      </c>
      <c r="G4133" s="146" t="str">
        <f t="shared" si="392"/>
        <v/>
      </c>
      <c r="H4133" s="150" t="str">
        <f t="shared" si="387"/>
        <v/>
      </c>
      <c r="I4133" s="432"/>
      <c r="S4133" s="146" t="str">
        <f t="shared" si="388"/>
        <v/>
      </c>
    </row>
    <row r="4134" spans="1:19" x14ac:dyDescent="0.45">
      <c r="A4134" s="144" t="str">
        <f t="shared" si="389"/>
        <v/>
      </c>
      <c r="B4134" s="143" t="str">
        <f t="shared" si="390"/>
        <v/>
      </c>
      <c r="C4134" s="143" t="str">
        <f>IF(A4134="","",IF(COUNTIF($B$2:B4133,B4134)&gt;0,"⚠ DUPLICATE","OK"))</f>
        <v/>
      </c>
      <c r="D4134" s="146" t="str">
        <f>IF($A4134="","",IF(ISNA(_xlfn.XLOOKUP(TRIM($A4134),MASTER_Workers!$B$2:$B$474,MASTER_Workers!$B$2:$B$474)),"Master Missing","OK"))</f>
        <v/>
      </c>
      <c r="E4134" s="146" t="str">
        <f>IF(A4134="","",IF(COUNTIF(Month_Engine!B:B,TRIM(J4134))&gt;0,"OK","Missing"))</f>
        <v/>
      </c>
      <c r="F4134" s="146" t="str">
        <f t="shared" si="391"/>
        <v/>
      </c>
      <c r="G4134" s="146" t="str">
        <f t="shared" si="392"/>
        <v/>
      </c>
      <c r="H4134" s="150" t="str">
        <f t="shared" si="387"/>
        <v/>
      </c>
      <c r="I4134" s="432"/>
      <c r="S4134" s="146" t="str">
        <f t="shared" si="388"/>
        <v/>
      </c>
    </row>
    <row r="4135" spans="1:19" x14ac:dyDescent="0.45">
      <c r="A4135" s="144" t="str">
        <f t="shared" si="389"/>
        <v/>
      </c>
      <c r="B4135" s="143" t="str">
        <f t="shared" si="390"/>
        <v/>
      </c>
      <c r="C4135" s="143" t="str">
        <f>IF(A4135="","",IF(COUNTIF($B$2:B4134,B4135)&gt;0,"⚠ DUPLICATE","OK"))</f>
        <v/>
      </c>
      <c r="D4135" s="146" t="str">
        <f>IF($A4135="","",IF(ISNA(_xlfn.XLOOKUP(TRIM($A4135),MASTER_Workers!$B$2:$B$474,MASTER_Workers!$B$2:$B$474)),"Master Missing","OK"))</f>
        <v/>
      </c>
      <c r="E4135" s="146" t="str">
        <f>IF(A4135="","",IF(COUNTIF(Month_Engine!B:B,TRIM(J4135))&gt;0,"OK","Missing"))</f>
        <v/>
      </c>
      <c r="F4135" s="146" t="str">
        <f t="shared" si="391"/>
        <v/>
      </c>
      <c r="G4135" s="146" t="str">
        <f t="shared" si="392"/>
        <v/>
      </c>
      <c r="H4135" s="150" t="str">
        <f t="shared" si="387"/>
        <v/>
      </c>
      <c r="I4135" s="432"/>
      <c r="S4135" s="146" t="str">
        <f t="shared" si="388"/>
        <v/>
      </c>
    </row>
    <row r="4136" spans="1:19" x14ac:dyDescent="0.45">
      <c r="A4136" s="144" t="str">
        <f t="shared" si="389"/>
        <v/>
      </c>
      <c r="B4136" s="143" t="str">
        <f t="shared" si="390"/>
        <v/>
      </c>
      <c r="C4136" s="143" t="str">
        <f>IF(A4136="","",IF(COUNTIF($B$2:B4135,B4136)&gt;0,"⚠ DUPLICATE","OK"))</f>
        <v/>
      </c>
      <c r="D4136" s="146" t="str">
        <f>IF($A4136="","",IF(ISNA(_xlfn.XLOOKUP(TRIM($A4136),MASTER_Workers!$B$2:$B$474,MASTER_Workers!$B$2:$B$474)),"Master Missing","OK"))</f>
        <v/>
      </c>
      <c r="E4136" s="146" t="str">
        <f>IF(A4136="","",IF(COUNTIF(Month_Engine!B:B,TRIM(J4136))&gt;0,"OK","Missing"))</f>
        <v/>
      </c>
      <c r="F4136" s="146" t="str">
        <f t="shared" si="391"/>
        <v/>
      </c>
      <c r="G4136" s="146" t="str">
        <f t="shared" si="392"/>
        <v/>
      </c>
      <c r="H4136" s="150" t="str">
        <f t="shared" si="387"/>
        <v/>
      </c>
      <c r="I4136" s="432"/>
      <c r="S4136" s="146" t="str">
        <f t="shared" si="388"/>
        <v/>
      </c>
    </row>
    <row r="4137" spans="1:19" x14ac:dyDescent="0.45">
      <c r="A4137" s="144" t="str">
        <f t="shared" si="389"/>
        <v/>
      </c>
      <c r="B4137" s="143" t="str">
        <f t="shared" si="390"/>
        <v/>
      </c>
      <c r="C4137" s="143" t="str">
        <f>IF(A4137="","",IF(COUNTIF($B$2:B4136,B4137)&gt;0,"⚠ DUPLICATE","OK"))</f>
        <v/>
      </c>
      <c r="D4137" s="146" t="str">
        <f>IF($A4137="","",IF(ISNA(_xlfn.XLOOKUP(TRIM($A4137),MASTER_Workers!$B$2:$B$474,MASTER_Workers!$B$2:$B$474)),"Master Missing","OK"))</f>
        <v/>
      </c>
      <c r="E4137" s="146" t="str">
        <f>IF(A4137="","",IF(COUNTIF(Month_Engine!B:B,TRIM(J4137))&gt;0,"OK","Missing"))</f>
        <v/>
      </c>
      <c r="F4137" s="146" t="str">
        <f t="shared" si="391"/>
        <v/>
      </c>
      <c r="G4137" s="146" t="str">
        <f t="shared" si="392"/>
        <v/>
      </c>
      <c r="H4137" s="150" t="str">
        <f t="shared" si="387"/>
        <v/>
      </c>
      <c r="I4137" s="432"/>
      <c r="S4137" s="146" t="str">
        <f t="shared" si="388"/>
        <v/>
      </c>
    </row>
    <row r="4138" spans="1:19" x14ac:dyDescent="0.45">
      <c r="A4138" s="144" t="str">
        <f t="shared" si="389"/>
        <v/>
      </c>
      <c r="B4138" s="143" t="str">
        <f t="shared" si="390"/>
        <v/>
      </c>
      <c r="C4138" s="143" t="str">
        <f>IF(A4138="","",IF(COUNTIF($B$2:B4137,B4138)&gt;0,"⚠ DUPLICATE","OK"))</f>
        <v/>
      </c>
      <c r="D4138" s="146" t="str">
        <f>IF($A4138="","",IF(ISNA(_xlfn.XLOOKUP(TRIM($A4138),MASTER_Workers!$B$2:$B$474,MASTER_Workers!$B$2:$B$474)),"Master Missing","OK"))</f>
        <v/>
      </c>
      <c r="E4138" s="146" t="str">
        <f>IF(A4138="","",IF(COUNTIF(Month_Engine!B:B,TRIM(J4138))&gt;0,"OK","Missing"))</f>
        <v/>
      </c>
      <c r="F4138" s="146" t="str">
        <f t="shared" si="391"/>
        <v/>
      </c>
      <c r="G4138" s="146" t="str">
        <f t="shared" si="392"/>
        <v/>
      </c>
      <c r="H4138" s="150" t="str">
        <f t="shared" si="387"/>
        <v/>
      </c>
      <c r="I4138" s="432"/>
      <c r="S4138" s="146" t="str">
        <f t="shared" si="388"/>
        <v/>
      </c>
    </row>
    <row r="4139" spans="1:19" x14ac:dyDescent="0.45">
      <c r="A4139" s="144" t="str">
        <f t="shared" si="389"/>
        <v/>
      </c>
      <c r="B4139" s="143" t="str">
        <f t="shared" si="390"/>
        <v/>
      </c>
      <c r="C4139" s="143" t="str">
        <f>IF(A4139="","",IF(COUNTIF($B$2:B4138,B4139)&gt;0,"⚠ DUPLICATE","OK"))</f>
        <v/>
      </c>
      <c r="D4139" s="146" t="str">
        <f>IF($A4139="","",IF(ISNA(_xlfn.XLOOKUP(TRIM($A4139),MASTER_Workers!$B$2:$B$474,MASTER_Workers!$B$2:$B$474)),"Master Missing","OK"))</f>
        <v/>
      </c>
      <c r="E4139" s="146" t="str">
        <f>IF(A4139="","",IF(COUNTIF(Month_Engine!B:B,TRIM(J4139))&gt;0,"OK","Missing"))</f>
        <v/>
      </c>
      <c r="F4139" s="146" t="str">
        <f t="shared" si="391"/>
        <v/>
      </c>
      <c r="G4139" s="146" t="str">
        <f t="shared" si="392"/>
        <v/>
      </c>
      <c r="H4139" s="150" t="str">
        <f t="shared" si="387"/>
        <v/>
      </c>
      <c r="I4139" s="432"/>
      <c r="S4139" s="146" t="str">
        <f t="shared" si="388"/>
        <v/>
      </c>
    </row>
    <row r="4140" spans="1:19" x14ac:dyDescent="0.45">
      <c r="A4140" s="144" t="str">
        <f t="shared" si="389"/>
        <v/>
      </c>
      <c r="B4140" s="143" t="str">
        <f t="shared" si="390"/>
        <v/>
      </c>
      <c r="C4140" s="143" t="str">
        <f>IF(A4140="","",IF(COUNTIF($B$2:B4139,B4140)&gt;0,"⚠ DUPLICATE","OK"))</f>
        <v/>
      </c>
      <c r="D4140" s="146" t="str">
        <f>IF($A4140="","",IF(ISNA(_xlfn.XLOOKUP(TRIM($A4140),MASTER_Workers!$B$2:$B$474,MASTER_Workers!$B$2:$B$474)),"Master Missing","OK"))</f>
        <v/>
      </c>
      <c r="E4140" s="146" t="str">
        <f>IF(A4140="","",IF(COUNTIF(Month_Engine!B:B,TRIM(J4140))&gt;0,"OK","Missing"))</f>
        <v/>
      </c>
      <c r="F4140" s="146" t="str">
        <f t="shared" si="391"/>
        <v/>
      </c>
      <c r="G4140" s="146" t="str">
        <f t="shared" si="392"/>
        <v/>
      </c>
      <c r="H4140" s="150" t="str">
        <f t="shared" si="387"/>
        <v/>
      </c>
      <c r="I4140" s="432"/>
      <c r="S4140" s="146" t="str">
        <f t="shared" si="388"/>
        <v/>
      </c>
    </row>
    <row r="4141" spans="1:19" x14ac:dyDescent="0.45">
      <c r="A4141" s="144" t="str">
        <f t="shared" si="389"/>
        <v/>
      </c>
      <c r="B4141" s="143" t="str">
        <f t="shared" si="390"/>
        <v/>
      </c>
      <c r="C4141" s="143" t="str">
        <f>IF(A4141="","",IF(COUNTIF($B$2:B4140,B4141)&gt;0,"⚠ DUPLICATE","OK"))</f>
        <v/>
      </c>
      <c r="D4141" s="146" t="str">
        <f>IF($A4141="","",IF(ISNA(_xlfn.XLOOKUP(TRIM($A4141),MASTER_Workers!$B$2:$B$474,MASTER_Workers!$B$2:$B$474)),"Master Missing","OK"))</f>
        <v/>
      </c>
      <c r="E4141" s="146" t="str">
        <f>IF(A4141="","",IF(COUNTIF(Month_Engine!B:B,TRIM(J4141))&gt;0,"OK","Missing"))</f>
        <v/>
      </c>
      <c r="F4141" s="146" t="str">
        <f t="shared" si="391"/>
        <v/>
      </c>
      <c r="G4141" s="146" t="str">
        <f t="shared" si="392"/>
        <v/>
      </c>
      <c r="H4141" s="150" t="str">
        <f t="shared" si="387"/>
        <v/>
      </c>
      <c r="I4141" s="432"/>
      <c r="S4141" s="146" t="str">
        <f t="shared" si="388"/>
        <v/>
      </c>
    </row>
    <row r="4142" spans="1:19" x14ac:dyDescent="0.45">
      <c r="A4142" s="144" t="str">
        <f t="shared" si="389"/>
        <v/>
      </c>
      <c r="B4142" s="143" t="str">
        <f t="shared" si="390"/>
        <v/>
      </c>
      <c r="C4142" s="143" t="str">
        <f>IF(A4142="","",IF(COUNTIF($B$2:B4141,B4142)&gt;0,"⚠ DUPLICATE","OK"))</f>
        <v/>
      </c>
      <c r="D4142" s="146" t="str">
        <f>IF($A4142="","",IF(ISNA(_xlfn.XLOOKUP(TRIM($A4142),MASTER_Workers!$B$2:$B$474,MASTER_Workers!$B$2:$B$474)),"Master Missing","OK"))</f>
        <v/>
      </c>
      <c r="E4142" s="146" t="str">
        <f>IF(A4142="","",IF(COUNTIF(Month_Engine!B:B,TRIM(J4142))&gt;0,"OK","Missing"))</f>
        <v/>
      </c>
      <c r="F4142" s="146" t="str">
        <f t="shared" si="391"/>
        <v/>
      </c>
      <c r="G4142" s="146" t="str">
        <f t="shared" si="392"/>
        <v/>
      </c>
      <c r="H4142" s="150" t="str">
        <f t="shared" si="387"/>
        <v/>
      </c>
      <c r="I4142" s="432"/>
      <c r="S4142" s="146" t="str">
        <f t="shared" si="388"/>
        <v/>
      </c>
    </row>
    <row r="4143" spans="1:19" x14ac:dyDescent="0.45">
      <c r="A4143" s="144" t="str">
        <f t="shared" si="389"/>
        <v/>
      </c>
      <c r="B4143" s="143" t="str">
        <f t="shared" si="390"/>
        <v/>
      </c>
      <c r="C4143" s="143" t="str">
        <f>IF(A4143="","",IF(COUNTIF($B$2:B4142,B4143)&gt;0,"⚠ DUPLICATE","OK"))</f>
        <v/>
      </c>
      <c r="D4143" s="146" t="str">
        <f>IF($A4143="","",IF(ISNA(_xlfn.XLOOKUP(TRIM($A4143),MASTER_Workers!$B$2:$B$474,MASTER_Workers!$B$2:$B$474)),"Master Missing","OK"))</f>
        <v/>
      </c>
      <c r="E4143" s="146" t="str">
        <f>IF(A4143="","",IF(COUNTIF(Month_Engine!B:B,TRIM(J4143))&gt;0,"OK","Missing"))</f>
        <v/>
      </c>
      <c r="F4143" s="146" t="str">
        <f t="shared" si="391"/>
        <v/>
      </c>
      <c r="G4143" s="146" t="str">
        <f t="shared" si="392"/>
        <v/>
      </c>
      <c r="H4143" s="150" t="str">
        <f t="shared" si="387"/>
        <v/>
      </c>
      <c r="I4143" s="432"/>
      <c r="S4143" s="146" t="str">
        <f t="shared" si="388"/>
        <v/>
      </c>
    </row>
    <row r="4144" spans="1:19" x14ac:dyDescent="0.45">
      <c r="A4144" s="144" t="str">
        <f t="shared" si="389"/>
        <v/>
      </c>
      <c r="B4144" s="143" t="str">
        <f t="shared" si="390"/>
        <v/>
      </c>
      <c r="C4144" s="143" t="str">
        <f>IF(A4144="","",IF(COUNTIF($B$2:B4143,B4144)&gt;0,"⚠ DUPLICATE","OK"))</f>
        <v/>
      </c>
      <c r="D4144" s="146" t="str">
        <f>IF($A4144="","",IF(ISNA(_xlfn.XLOOKUP(TRIM($A4144),MASTER_Workers!$B$2:$B$474,MASTER_Workers!$B$2:$B$474)),"Master Missing","OK"))</f>
        <v/>
      </c>
      <c r="E4144" s="146" t="str">
        <f>IF(A4144="","",IF(COUNTIF(Month_Engine!B:B,TRIM(J4144))&gt;0,"OK","Missing"))</f>
        <v/>
      </c>
      <c r="F4144" s="146" t="str">
        <f t="shared" si="391"/>
        <v/>
      </c>
      <c r="G4144" s="146" t="str">
        <f t="shared" si="392"/>
        <v/>
      </c>
      <c r="H4144" s="150" t="str">
        <f t="shared" si="387"/>
        <v/>
      </c>
      <c r="I4144" s="432"/>
      <c r="S4144" s="146" t="str">
        <f t="shared" si="388"/>
        <v/>
      </c>
    </row>
    <row r="4145" spans="1:19" x14ac:dyDescent="0.45">
      <c r="A4145" s="144" t="str">
        <f t="shared" si="389"/>
        <v/>
      </c>
      <c r="B4145" s="143" t="str">
        <f t="shared" si="390"/>
        <v/>
      </c>
      <c r="C4145" s="143" t="str">
        <f>IF(A4145="","",IF(COUNTIF($B$2:B4144,B4145)&gt;0,"⚠ DUPLICATE","OK"))</f>
        <v/>
      </c>
      <c r="D4145" s="146" t="str">
        <f>IF($A4145="","",IF(ISNA(_xlfn.XLOOKUP(TRIM($A4145),MASTER_Workers!$B$2:$B$474,MASTER_Workers!$B$2:$B$474)),"Master Missing","OK"))</f>
        <v/>
      </c>
      <c r="E4145" s="146" t="str">
        <f>IF(A4145="","",IF(COUNTIF(Month_Engine!B:B,TRIM(J4145))&gt;0,"OK","Missing"))</f>
        <v/>
      </c>
      <c r="F4145" s="146" t="str">
        <f t="shared" si="391"/>
        <v/>
      </c>
      <c r="G4145" s="146" t="str">
        <f t="shared" si="392"/>
        <v/>
      </c>
      <c r="H4145" s="150" t="str">
        <f t="shared" si="387"/>
        <v/>
      </c>
      <c r="I4145" s="432"/>
      <c r="S4145" s="146" t="str">
        <f t="shared" si="388"/>
        <v/>
      </c>
    </row>
    <row r="4146" spans="1:19" x14ac:dyDescent="0.45">
      <c r="A4146" s="144" t="str">
        <f t="shared" si="389"/>
        <v/>
      </c>
      <c r="B4146" s="143" t="str">
        <f t="shared" si="390"/>
        <v/>
      </c>
      <c r="C4146" s="143" t="str">
        <f>IF(A4146="","",IF(COUNTIF($B$2:B4145,B4146)&gt;0,"⚠ DUPLICATE","OK"))</f>
        <v/>
      </c>
      <c r="D4146" s="146" t="str">
        <f>IF($A4146="","",IF(ISNA(_xlfn.XLOOKUP(TRIM($A4146),MASTER_Workers!$B$2:$B$474,MASTER_Workers!$B$2:$B$474)),"Master Missing","OK"))</f>
        <v/>
      </c>
      <c r="E4146" s="146" t="str">
        <f>IF(A4146="","",IF(COUNTIF(Month_Engine!B:B,TRIM(J4146))&gt;0,"OK","Missing"))</f>
        <v/>
      </c>
      <c r="F4146" s="146" t="str">
        <f t="shared" si="391"/>
        <v/>
      </c>
      <c r="G4146" s="146" t="str">
        <f t="shared" si="392"/>
        <v/>
      </c>
      <c r="H4146" s="150" t="str">
        <f t="shared" si="387"/>
        <v/>
      </c>
      <c r="I4146" s="432"/>
      <c r="S4146" s="146" t="str">
        <f t="shared" si="388"/>
        <v/>
      </c>
    </row>
    <row r="4147" spans="1:19" x14ac:dyDescent="0.45">
      <c r="A4147" s="144" t="str">
        <f t="shared" si="389"/>
        <v/>
      </c>
      <c r="B4147" s="143" t="str">
        <f t="shared" si="390"/>
        <v/>
      </c>
      <c r="C4147" s="143" t="str">
        <f>IF(A4147="","",IF(COUNTIF($B$2:B4146,B4147)&gt;0,"⚠ DUPLICATE","OK"))</f>
        <v/>
      </c>
      <c r="D4147" s="146" t="str">
        <f>IF($A4147="","",IF(ISNA(_xlfn.XLOOKUP(TRIM($A4147),MASTER_Workers!$B$2:$B$474,MASTER_Workers!$B$2:$B$474)),"Master Missing","OK"))</f>
        <v/>
      </c>
      <c r="E4147" s="146" t="str">
        <f>IF(A4147="","",IF(COUNTIF(Month_Engine!B:B,TRIM(J4147))&gt;0,"OK","Missing"))</f>
        <v/>
      </c>
      <c r="F4147" s="146" t="str">
        <f t="shared" si="391"/>
        <v/>
      </c>
      <c r="G4147" s="146" t="str">
        <f t="shared" si="392"/>
        <v/>
      </c>
      <c r="H4147" s="150" t="str">
        <f t="shared" si="387"/>
        <v/>
      </c>
      <c r="I4147" s="432"/>
      <c r="S4147" s="146" t="str">
        <f t="shared" si="388"/>
        <v/>
      </c>
    </row>
    <row r="4148" spans="1:19" x14ac:dyDescent="0.45">
      <c r="A4148" s="144" t="str">
        <f t="shared" si="389"/>
        <v/>
      </c>
      <c r="B4148" s="143" t="str">
        <f t="shared" si="390"/>
        <v/>
      </c>
      <c r="C4148" s="143" t="str">
        <f>IF(A4148="","",IF(COUNTIF($B$2:B4147,B4148)&gt;0,"⚠ DUPLICATE","OK"))</f>
        <v/>
      </c>
      <c r="D4148" s="146" t="str">
        <f>IF($A4148="","",IF(ISNA(_xlfn.XLOOKUP(TRIM($A4148),MASTER_Workers!$B$2:$B$474,MASTER_Workers!$B$2:$B$474)),"Master Missing","OK"))</f>
        <v/>
      </c>
      <c r="E4148" s="146" t="str">
        <f>IF(A4148="","",IF(COUNTIF(Month_Engine!B:B,TRIM(J4148))&gt;0,"OK","Missing"))</f>
        <v/>
      </c>
      <c r="F4148" s="146" t="str">
        <f t="shared" si="391"/>
        <v/>
      </c>
      <c r="G4148" s="146" t="str">
        <f t="shared" si="392"/>
        <v/>
      </c>
      <c r="H4148" s="150" t="str">
        <f t="shared" si="387"/>
        <v/>
      </c>
      <c r="I4148" s="432"/>
      <c r="S4148" s="146" t="str">
        <f t="shared" si="388"/>
        <v/>
      </c>
    </row>
    <row r="4149" spans="1:19" x14ac:dyDescent="0.45">
      <c r="A4149" s="144" t="str">
        <f t="shared" si="389"/>
        <v/>
      </c>
      <c r="B4149" s="143" t="str">
        <f t="shared" si="390"/>
        <v/>
      </c>
      <c r="C4149" s="143" t="str">
        <f>IF(A4149="","",IF(COUNTIF($B$2:B4148,B4149)&gt;0,"⚠ DUPLICATE","OK"))</f>
        <v/>
      </c>
      <c r="D4149" s="146" t="str">
        <f>IF($A4149="","",IF(ISNA(_xlfn.XLOOKUP(TRIM($A4149),MASTER_Workers!$B$2:$B$474,MASTER_Workers!$B$2:$B$474)),"Master Missing","OK"))</f>
        <v/>
      </c>
      <c r="E4149" s="146" t="str">
        <f>IF(A4149="","",IF(COUNTIF(Month_Engine!B:B,TRIM(J4149))&gt;0,"OK","Missing"))</f>
        <v/>
      </c>
      <c r="F4149" s="146" t="str">
        <f t="shared" si="391"/>
        <v/>
      </c>
      <c r="G4149" s="146" t="str">
        <f t="shared" si="392"/>
        <v/>
      </c>
      <c r="H4149" s="150" t="str">
        <f t="shared" si="387"/>
        <v/>
      </c>
      <c r="I4149" s="432"/>
      <c r="S4149" s="146" t="str">
        <f t="shared" si="388"/>
        <v/>
      </c>
    </row>
    <row r="4150" spans="1:19" x14ac:dyDescent="0.45">
      <c r="A4150" s="144" t="str">
        <f t="shared" si="389"/>
        <v/>
      </c>
      <c r="B4150" s="143" t="str">
        <f t="shared" si="390"/>
        <v/>
      </c>
      <c r="C4150" s="143" t="str">
        <f>IF(A4150="","",IF(COUNTIF($B$2:B4149,B4150)&gt;0,"⚠ DUPLICATE","OK"))</f>
        <v/>
      </c>
      <c r="D4150" s="146" t="str">
        <f>IF($A4150="","",IF(ISNA(_xlfn.XLOOKUP(TRIM($A4150),MASTER_Workers!$B$2:$B$474,MASTER_Workers!$B$2:$B$474)),"Master Missing","OK"))</f>
        <v/>
      </c>
      <c r="E4150" s="146" t="str">
        <f>IF(A4150="","",IF(COUNTIF(Month_Engine!B:B,TRIM(J4150))&gt;0,"OK","Missing"))</f>
        <v/>
      </c>
      <c r="F4150" s="146" t="str">
        <f t="shared" si="391"/>
        <v/>
      </c>
      <c r="G4150" s="146" t="str">
        <f t="shared" si="392"/>
        <v/>
      </c>
      <c r="H4150" s="150" t="str">
        <f t="shared" si="387"/>
        <v/>
      </c>
      <c r="I4150" s="432"/>
      <c r="S4150" s="146" t="str">
        <f t="shared" si="388"/>
        <v/>
      </c>
    </row>
    <row r="4151" spans="1:19" x14ac:dyDescent="0.45">
      <c r="A4151" s="144" t="str">
        <f t="shared" si="389"/>
        <v/>
      </c>
      <c r="B4151" s="143" t="str">
        <f t="shared" si="390"/>
        <v/>
      </c>
      <c r="C4151" s="143" t="str">
        <f>IF(A4151="","",IF(COUNTIF($B$2:B4150,B4151)&gt;0,"⚠ DUPLICATE","OK"))</f>
        <v/>
      </c>
      <c r="D4151" s="146" t="str">
        <f>IF($A4151="","",IF(ISNA(_xlfn.XLOOKUP(TRIM($A4151),MASTER_Workers!$B$2:$B$474,MASTER_Workers!$B$2:$B$474)),"Master Missing","OK"))</f>
        <v/>
      </c>
      <c r="E4151" s="146" t="str">
        <f>IF(A4151="","",IF(COUNTIF(Month_Engine!B:B,TRIM(J4151))&gt;0,"OK","Missing"))</f>
        <v/>
      </c>
      <c r="F4151" s="146" t="str">
        <f t="shared" si="391"/>
        <v/>
      </c>
      <c r="G4151" s="146" t="str">
        <f t="shared" si="392"/>
        <v/>
      </c>
      <c r="H4151" s="150" t="str">
        <f t="shared" si="387"/>
        <v/>
      </c>
      <c r="I4151" s="432"/>
      <c r="S4151" s="146" t="str">
        <f t="shared" si="388"/>
        <v/>
      </c>
    </row>
    <row r="4152" spans="1:19" x14ac:dyDescent="0.45">
      <c r="A4152" s="144" t="str">
        <f t="shared" si="389"/>
        <v/>
      </c>
      <c r="B4152" s="143" t="str">
        <f t="shared" si="390"/>
        <v/>
      </c>
      <c r="C4152" s="143" t="str">
        <f>IF(A4152="","",IF(COUNTIF($B$2:B4151,B4152)&gt;0,"⚠ DUPLICATE","OK"))</f>
        <v/>
      </c>
      <c r="D4152" s="146" t="str">
        <f>IF($A4152="","",IF(ISNA(_xlfn.XLOOKUP(TRIM($A4152),MASTER_Workers!$B$2:$B$474,MASTER_Workers!$B$2:$B$474)),"Master Missing","OK"))</f>
        <v/>
      </c>
      <c r="E4152" s="146" t="str">
        <f>IF(A4152="","",IF(COUNTIF(Month_Engine!B:B,TRIM(J4152))&gt;0,"OK","Missing"))</f>
        <v/>
      </c>
      <c r="F4152" s="146" t="str">
        <f t="shared" si="391"/>
        <v/>
      </c>
      <c r="G4152" s="146" t="str">
        <f t="shared" si="392"/>
        <v/>
      </c>
      <c r="H4152" s="150" t="str">
        <f t="shared" si="387"/>
        <v/>
      </c>
      <c r="I4152" s="432"/>
      <c r="S4152" s="146" t="str">
        <f t="shared" si="388"/>
        <v/>
      </c>
    </row>
    <row r="4153" spans="1:19" x14ac:dyDescent="0.45">
      <c r="A4153" s="144" t="str">
        <f t="shared" si="389"/>
        <v/>
      </c>
      <c r="B4153" s="143" t="str">
        <f t="shared" si="390"/>
        <v/>
      </c>
      <c r="C4153" s="143" t="str">
        <f>IF(A4153="","",IF(COUNTIF($B$2:B4152,B4153)&gt;0,"⚠ DUPLICATE","OK"))</f>
        <v/>
      </c>
      <c r="D4153" s="146" t="str">
        <f>IF($A4153="","",IF(ISNA(_xlfn.XLOOKUP(TRIM($A4153),MASTER_Workers!$B$2:$B$474,MASTER_Workers!$B$2:$B$474)),"Master Missing","OK"))</f>
        <v/>
      </c>
      <c r="E4153" s="146" t="str">
        <f>IF(A4153="","",IF(COUNTIF(Month_Engine!B:B,TRIM(J4153))&gt;0,"OK","Missing"))</f>
        <v/>
      </c>
      <c r="F4153" s="146" t="str">
        <f t="shared" si="391"/>
        <v/>
      </c>
      <c r="G4153" s="146" t="str">
        <f t="shared" si="392"/>
        <v/>
      </c>
      <c r="H4153" s="150" t="str">
        <f t="shared" si="387"/>
        <v/>
      </c>
      <c r="I4153" s="432"/>
      <c r="S4153" s="146" t="str">
        <f t="shared" si="388"/>
        <v/>
      </c>
    </row>
    <row r="4154" spans="1:19" x14ac:dyDescent="0.45">
      <c r="A4154" s="144" t="str">
        <f t="shared" si="389"/>
        <v/>
      </c>
      <c r="B4154" s="143" t="str">
        <f t="shared" si="390"/>
        <v/>
      </c>
      <c r="C4154" s="143" t="str">
        <f>IF(A4154="","",IF(COUNTIF($B$2:B4153,B4154)&gt;0,"⚠ DUPLICATE","OK"))</f>
        <v/>
      </c>
      <c r="D4154" s="146" t="str">
        <f>IF($A4154="","",IF(ISNA(_xlfn.XLOOKUP(TRIM($A4154),MASTER_Workers!$B$2:$B$474,MASTER_Workers!$B$2:$B$474)),"Master Missing","OK"))</f>
        <v/>
      </c>
      <c r="E4154" s="146" t="str">
        <f>IF(A4154="","",IF(COUNTIF(Month_Engine!B:B,TRIM(J4154))&gt;0,"OK","Missing"))</f>
        <v/>
      </c>
      <c r="F4154" s="146" t="str">
        <f t="shared" si="391"/>
        <v/>
      </c>
      <c r="G4154" s="146" t="str">
        <f t="shared" si="392"/>
        <v/>
      </c>
      <c r="H4154" s="150" t="str">
        <f t="shared" si="387"/>
        <v/>
      </c>
      <c r="I4154" s="432"/>
      <c r="S4154" s="146" t="str">
        <f t="shared" si="388"/>
        <v/>
      </c>
    </row>
    <row r="4155" spans="1:19" x14ac:dyDescent="0.45">
      <c r="A4155" s="144" t="str">
        <f t="shared" si="389"/>
        <v/>
      </c>
      <c r="B4155" s="143" t="str">
        <f t="shared" si="390"/>
        <v/>
      </c>
      <c r="C4155" s="143" t="str">
        <f>IF(A4155="","",IF(COUNTIF($B$2:B4154,B4155)&gt;0,"⚠ DUPLICATE","OK"))</f>
        <v/>
      </c>
      <c r="D4155" s="146" t="str">
        <f>IF($A4155="","",IF(ISNA(_xlfn.XLOOKUP(TRIM($A4155),MASTER_Workers!$B$2:$B$474,MASTER_Workers!$B$2:$B$474)),"Master Missing","OK"))</f>
        <v/>
      </c>
      <c r="E4155" s="146" t="str">
        <f>IF(A4155="","",IF(COUNTIF(Month_Engine!B:B,TRIM(J4155))&gt;0,"OK","Missing"))</f>
        <v/>
      </c>
      <c r="F4155" s="146" t="str">
        <f t="shared" si="391"/>
        <v/>
      </c>
      <c r="G4155" s="146" t="str">
        <f t="shared" si="392"/>
        <v/>
      </c>
      <c r="H4155" s="150" t="str">
        <f t="shared" si="387"/>
        <v/>
      </c>
      <c r="I4155" s="432"/>
      <c r="S4155" s="146" t="str">
        <f t="shared" si="388"/>
        <v/>
      </c>
    </row>
    <row r="4156" spans="1:19" x14ac:dyDescent="0.45">
      <c r="A4156" s="144" t="str">
        <f t="shared" si="389"/>
        <v/>
      </c>
      <c r="B4156" s="143" t="str">
        <f t="shared" si="390"/>
        <v/>
      </c>
      <c r="C4156" s="143" t="str">
        <f>IF(A4156="","",IF(COUNTIF($B$2:B4155,B4156)&gt;0,"⚠ DUPLICATE","OK"))</f>
        <v/>
      </c>
      <c r="D4156" s="146" t="str">
        <f>IF($A4156="","",IF(ISNA(_xlfn.XLOOKUP(TRIM($A4156),MASTER_Workers!$B$2:$B$474,MASTER_Workers!$B$2:$B$474)),"Master Missing","OK"))</f>
        <v/>
      </c>
      <c r="E4156" s="146" t="str">
        <f>IF(A4156="","",IF(COUNTIF(Month_Engine!B:B,TRIM(J4156))&gt;0,"OK","Missing"))</f>
        <v/>
      </c>
      <c r="F4156" s="146" t="str">
        <f t="shared" si="391"/>
        <v/>
      </c>
      <c r="G4156" s="146" t="str">
        <f t="shared" si="392"/>
        <v/>
      </c>
      <c r="H4156" s="150" t="str">
        <f t="shared" si="387"/>
        <v/>
      </c>
      <c r="I4156" s="432"/>
      <c r="S4156" s="146" t="str">
        <f t="shared" si="388"/>
        <v/>
      </c>
    </row>
    <row r="4157" spans="1:19" x14ac:dyDescent="0.45">
      <c r="A4157" s="144" t="str">
        <f t="shared" si="389"/>
        <v/>
      </c>
      <c r="B4157" s="143" t="str">
        <f t="shared" si="390"/>
        <v/>
      </c>
      <c r="C4157" s="143" t="str">
        <f>IF(A4157="","",IF(COUNTIF($B$2:B4156,B4157)&gt;0,"⚠ DUPLICATE","OK"))</f>
        <v/>
      </c>
      <c r="D4157" s="146" t="str">
        <f>IF($A4157="","",IF(ISNA(_xlfn.XLOOKUP(TRIM($A4157),MASTER_Workers!$B$2:$B$474,MASTER_Workers!$B$2:$B$474)),"Master Missing","OK"))</f>
        <v/>
      </c>
      <c r="E4157" s="146" t="str">
        <f>IF(A4157="","",IF(COUNTIF(Month_Engine!B:B,TRIM(J4157))&gt;0,"OK","Missing"))</f>
        <v/>
      </c>
      <c r="F4157" s="146" t="str">
        <f t="shared" si="391"/>
        <v/>
      </c>
      <c r="G4157" s="146" t="str">
        <f t="shared" si="392"/>
        <v/>
      </c>
      <c r="H4157" s="150" t="str">
        <f t="shared" si="387"/>
        <v/>
      </c>
      <c r="I4157" s="432"/>
      <c r="S4157" s="146" t="str">
        <f t="shared" si="388"/>
        <v/>
      </c>
    </row>
    <row r="4158" spans="1:19" x14ac:dyDescent="0.45">
      <c r="A4158" s="144" t="str">
        <f t="shared" si="389"/>
        <v/>
      </c>
      <c r="B4158" s="143" t="str">
        <f t="shared" si="390"/>
        <v/>
      </c>
      <c r="C4158" s="143" t="str">
        <f>IF(A4158="","",IF(COUNTIF($B$2:B4157,B4158)&gt;0,"⚠ DUPLICATE","OK"))</f>
        <v/>
      </c>
      <c r="D4158" s="146" t="str">
        <f>IF($A4158="","",IF(ISNA(_xlfn.XLOOKUP(TRIM($A4158),MASTER_Workers!$B$2:$B$474,MASTER_Workers!$B$2:$B$474)),"Master Missing","OK"))</f>
        <v/>
      </c>
      <c r="E4158" s="146" t="str">
        <f>IF(A4158="","",IF(COUNTIF(Month_Engine!B:B,TRIM(J4158))&gt;0,"OK","Missing"))</f>
        <v/>
      </c>
      <c r="F4158" s="146" t="str">
        <f t="shared" si="391"/>
        <v/>
      </c>
      <c r="G4158" s="146" t="str">
        <f t="shared" si="392"/>
        <v/>
      </c>
      <c r="H4158" s="150" t="str">
        <f t="shared" si="387"/>
        <v/>
      </c>
      <c r="I4158" s="432"/>
      <c r="S4158" s="146" t="str">
        <f t="shared" si="388"/>
        <v/>
      </c>
    </row>
    <row r="4159" spans="1:19" x14ac:dyDescent="0.45">
      <c r="A4159" s="144" t="str">
        <f t="shared" si="389"/>
        <v/>
      </c>
      <c r="B4159" s="143" t="str">
        <f t="shared" si="390"/>
        <v/>
      </c>
      <c r="C4159" s="143" t="str">
        <f>IF(A4159="","",IF(COUNTIF($B$2:B4158,B4159)&gt;0,"⚠ DUPLICATE","OK"))</f>
        <v/>
      </c>
      <c r="D4159" s="146" t="str">
        <f>IF($A4159="","",IF(ISNA(_xlfn.XLOOKUP(TRIM($A4159),MASTER_Workers!$B$2:$B$474,MASTER_Workers!$B$2:$B$474)),"Master Missing","OK"))</f>
        <v/>
      </c>
      <c r="E4159" s="146" t="str">
        <f>IF(A4159="","",IF(COUNTIF(Month_Engine!B:B,TRIM(J4159))&gt;0,"OK","Missing"))</f>
        <v/>
      </c>
      <c r="F4159" s="146" t="str">
        <f t="shared" si="391"/>
        <v/>
      </c>
      <c r="G4159" s="146" t="str">
        <f t="shared" si="392"/>
        <v/>
      </c>
      <c r="H4159" s="150" t="str">
        <f t="shared" si="387"/>
        <v/>
      </c>
      <c r="I4159" s="432"/>
      <c r="S4159" s="146" t="str">
        <f t="shared" si="388"/>
        <v/>
      </c>
    </row>
    <row r="4160" spans="1:19" x14ac:dyDescent="0.45">
      <c r="A4160" s="144" t="str">
        <f t="shared" si="389"/>
        <v/>
      </c>
      <c r="B4160" s="143" t="str">
        <f t="shared" si="390"/>
        <v/>
      </c>
      <c r="C4160" s="143" t="str">
        <f>IF(A4160="","",IF(COUNTIF($B$2:B4159,B4160)&gt;0,"⚠ DUPLICATE","OK"))</f>
        <v/>
      </c>
      <c r="D4160" s="146" t="str">
        <f>IF($A4160="","",IF(ISNA(_xlfn.XLOOKUP(TRIM($A4160),MASTER_Workers!$B$2:$B$474,MASTER_Workers!$B$2:$B$474)),"Master Missing","OK"))</f>
        <v/>
      </c>
      <c r="E4160" s="146" t="str">
        <f>IF(A4160="","",IF(COUNTIF(Month_Engine!B:B,TRIM(J4160))&gt;0,"OK","Missing"))</f>
        <v/>
      </c>
      <c r="F4160" s="146" t="str">
        <f t="shared" si="391"/>
        <v/>
      </c>
      <c r="G4160" s="146" t="str">
        <f t="shared" si="392"/>
        <v/>
      </c>
      <c r="H4160" s="150" t="str">
        <f t="shared" si="387"/>
        <v/>
      </c>
      <c r="I4160" s="432"/>
      <c r="S4160" s="146" t="str">
        <f t="shared" si="388"/>
        <v/>
      </c>
    </row>
    <row r="4161" spans="1:19" x14ac:dyDescent="0.45">
      <c r="A4161" s="144" t="str">
        <f t="shared" si="389"/>
        <v/>
      </c>
      <c r="B4161" s="143" t="str">
        <f t="shared" si="390"/>
        <v/>
      </c>
      <c r="C4161" s="143" t="str">
        <f>IF(A4161="","",IF(COUNTIF($B$2:B4160,B4161)&gt;0,"⚠ DUPLICATE","OK"))</f>
        <v/>
      </c>
      <c r="D4161" s="146" t="str">
        <f>IF($A4161="","",IF(ISNA(_xlfn.XLOOKUP(TRIM($A4161),MASTER_Workers!$B$2:$B$474,MASTER_Workers!$B$2:$B$474)),"Master Missing","OK"))</f>
        <v/>
      </c>
      <c r="E4161" s="146" t="str">
        <f>IF(A4161="","",IF(COUNTIF(Month_Engine!B:B,TRIM(J4161))&gt;0,"OK","Missing"))</f>
        <v/>
      </c>
      <c r="F4161" s="146" t="str">
        <f t="shared" si="391"/>
        <v/>
      </c>
      <c r="G4161" s="146" t="str">
        <f t="shared" si="392"/>
        <v/>
      </c>
      <c r="H4161" s="150" t="str">
        <f t="shared" si="387"/>
        <v/>
      </c>
      <c r="I4161" s="432"/>
      <c r="S4161" s="146" t="str">
        <f t="shared" si="388"/>
        <v/>
      </c>
    </row>
    <row r="4162" spans="1:19" x14ac:dyDescent="0.45">
      <c r="A4162" s="144" t="str">
        <f t="shared" si="389"/>
        <v/>
      </c>
      <c r="B4162" s="143" t="str">
        <f t="shared" si="390"/>
        <v/>
      </c>
      <c r="C4162" s="143" t="str">
        <f>IF(A4162="","",IF(COUNTIF($B$2:B4161,B4162)&gt;0,"⚠ DUPLICATE","OK"))</f>
        <v/>
      </c>
      <c r="D4162" s="146" t="str">
        <f>IF($A4162="","",IF(ISNA(_xlfn.XLOOKUP(TRIM($A4162),MASTER_Workers!$B$2:$B$474,MASTER_Workers!$B$2:$B$474)),"Master Missing","OK"))</f>
        <v/>
      </c>
      <c r="E4162" s="146" t="str">
        <f>IF(A4162="","",IF(COUNTIF(Month_Engine!B:B,TRIM(J4162))&gt;0,"OK","Missing"))</f>
        <v/>
      </c>
      <c r="F4162" s="146" t="str">
        <f t="shared" si="391"/>
        <v/>
      </c>
      <c r="G4162" s="146" t="str">
        <f t="shared" si="392"/>
        <v/>
      </c>
      <c r="H4162" s="150" t="str">
        <f t="shared" si="387"/>
        <v/>
      </c>
      <c r="I4162" s="432"/>
      <c r="S4162" s="146" t="str">
        <f t="shared" si="388"/>
        <v/>
      </c>
    </row>
    <row r="4163" spans="1:19" x14ac:dyDescent="0.45">
      <c r="A4163" s="144" t="str">
        <f t="shared" si="389"/>
        <v/>
      </c>
      <c r="B4163" s="143" t="str">
        <f t="shared" si="390"/>
        <v/>
      </c>
      <c r="C4163" s="143" t="str">
        <f>IF(A4163="","",IF(COUNTIF($B$2:B4162,B4163)&gt;0,"⚠ DUPLICATE","OK"))</f>
        <v/>
      </c>
      <c r="D4163" s="146" t="str">
        <f>IF($A4163="","",IF(ISNA(_xlfn.XLOOKUP(TRIM($A4163),MASTER_Workers!$B$2:$B$474,MASTER_Workers!$B$2:$B$474)),"Master Missing","OK"))</f>
        <v/>
      </c>
      <c r="E4163" s="146" t="str">
        <f>IF(A4163="","",IF(COUNTIF(Month_Engine!B:B,TRIM(J4163))&gt;0,"OK","Missing"))</f>
        <v/>
      </c>
      <c r="F4163" s="146" t="str">
        <f t="shared" si="391"/>
        <v/>
      </c>
      <c r="G4163" s="146" t="str">
        <f t="shared" si="392"/>
        <v/>
      </c>
      <c r="H4163" s="150" t="str">
        <f t="shared" si="387"/>
        <v/>
      </c>
      <c r="I4163" s="432"/>
      <c r="S4163" s="146" t="str">
        <f t="shared" si="388"/>
        <v/>
      </c>
    </row>
    <row r="4164" spans="1:19" x14ac:dyDescent="0.45">
      <c r="A4164" s="144" t="str">
        <f t="shared" si="389"/>
        <v/>
      </c>
      <c r="B4164" s="143" t="str">
        <f t="shared" si="390"/>
        <v/>
      </c>
      <c r="C4164" s="143" t="str">
        <f>IF(A4164="","",IF(COUNTIF($B$2:B4163,B4164)&gt;0,"⚠ DUPLICATE","OK"))</f>
        <v/>
      </c>
      <c r="D4164" s="146" t="str">
        <f>IF($A4164="","",IF(ISNA(_xlfn.XLOOKUP(TRIM($A4164),MASTER_Workers!$B$2:$B$474,MASTER_Workers!$B$2:$B$474)),"Master Missing","OK"))</f>
        <v/>
      </c>
      <c r="E4164" s="146" t="str">
        <f>IF(A4164="","",IF(COUNTIF(Month_Engine!B:B,TRIM(J4164))&gt;0,"OK","Missing"))</f>
        <v/>
      </c>
      <c r="F4164" s="146" t="str">
        <f t="shared" si="391"/>
        <v/>
      </c>
      <c r="G4164" s="146" t="str">
        <f t="shared" si="392"/>
        <v/>
      </c>
      <c r="H4164" s="150" t="str">
        <f t="shared" ref="H4164:H4227" si="393">IF(A4164="","",IF(AND(C4164="OK",D4164="OK",E4164="OK",F4164=DAY(EOMONTH(I4164,0))),"OK","Mismatch"))</f>
        <v/>
      </c>
      <c r="I4164" s="432"/>
      <c r="S4164" s="146" t="str">
        <f t="shared" ref="S4164:S4227" si="394">IF(LEFT(A4164,6)="SV2PCO","Worker-SV2",
IF(LEFT(A4164,5)="SV2ST","Staff-SV2",
IF(LEFT(A4164,4)="SV2P","Worker-Com-SV2",
IF(LEFT(A4164,5)="SK1ST","Staff-1",
IF(LEFT(A4164,5)="SK3ST","Staff-3",
IF(LEFT(A4164,5)="SK1CW","Worker-1",
IF(LEFT(A4164,5)="SK3CW","Worker-3",
IF(LEFT(A4164,5)="SK1WK","Worker-Com-1",
IF(LEFT(A4164,5)="SK3WK","Worker-Com-3","")))))))))</f>
        <v/>
      </c>
    </row>
    <row r="4165" spans="1:19" x14ac:dyDescent="0.45">
      <c r="A4165" s="144" t="str">
        <f t="shared" ref="A4165:A4228" si="395">IF(J4165="","",TRIM(J4165))</f>
        <v/>
      </c>
      <c r="B4165" s="143" t="str">
        <f t="shared" ref="B4165:B4228" si="396">IF(A4165="","",TEXT(I4165,"MMMYYYY")&amp;"_"&amp;TRIM(J4165))</f>
        <v/>
      </c>
      <c r="C4165" s="143" t="str">
        <f>IF(A4165="","",IF(COUNTIF($B$2:B4164,B4165)&gt;0,"⚠ DUPLICATE","OK"))</f>
        <v/>
      </c>
      <c r="D4165" s="146" t="str">
        <f>IF($A4165="","",IF(ISNA(_xlfn.XLOOKUP(TRIM($A4165),MASTER_Workers!$B$2:$B$474,MASTER_Workers!$B$2:$B$474)),"Master Missing","OK"))</f>
        <v/>
      </c>
      <c r="E4165" s="146" t="str">
        <f>IF(A4165="","",IF(COUNTIF(Month_Engine!B:B,TRIM(J4165))&gt;0,"OK","Missing"))</f>
        <v/>
      </c>
      <c r="F4165" s="146" t="str">
        <f t="shared" ref="F4165:F4228" si="397">IF(A4165="","",SUM(L4165:Q4165))</f>
        <v/>
      </c>
      <c r="G4165" s="146" t="str">
        <f t="shared" si="392"/>
        <v/>
      </c>
      <c r="H4165" s="150" t="str">
        <f t="shared" si="393"/>
        <v/>
      </c>
      <c r="I4165" s="432"/>
      <c r="S4165" s="146" t="str">
        <f t="shared" si="394"/>
        <v/>
      </c>
    </row>
    <row r="4166" spans="1:19" x14ac:dyDescent="0.45">
      <c r="A4166" s="144" t="str">
        <f t="shared" si="395"/>
        <v/>
      </c>
      <c r="B4166" s="143" t="str">
        <f t="shared" si="396"/>
        <v/>
      </c>
      <c r="C4166" s="143" t="str">
        <f>IF(A4166="","",IF(COUNTIF($B$2:B4165,B4166)&gt;0,"⚠ DUPLICATE","OK"))</f>
        <v/>
      </c>
      <c r="D4166" s="146" t="str">
        <f>IF($A4166="","",IF(ISNA(_xlfn.XLOOKUP(TRIM($A4166),MASTER_Workers!$B$2:$B$474,MASTER_Workers!$B$2:$B$474)),"Master Missing","OK"))</f>
        <v/>
      </c>
      <c r="E4166" s="146" t="str">
        <f>IF(A4166="","",IF(COUNTIF(Month_Engine!B:B,TRIM(J4166))&gt;0,"OK","Missing"))</f>
        <v/>
      </c>
      <c r="F4166" s="146" t="str">
        <f t="shared" si="397"/>
        <v/>
      </c>
      <c r="G4166" s="146" t="str">
        <f t="shared" si="392"/>
        <v/>
      </c>
      <c r="H4166" s="150" t="str">
        <f t="shared" si="393"/>
        <v/>
      </c>
      <c r="I4166" s="432"/>
      <c r="S4166" s="146" t="str">
        <f t="shared" si="394"/>
        <v/>
      </c>
    </row>
    <row r="4167" spans="1:19" x14ac:dyDescent="0.45">
      <c r="A4167" s="144" t="str">
        <f t="shared" si="395"/>
        <v/>
      </c>
      <c r="B4167" s="143" t="str">
        <f t="shared" si="396"/>
        <v/>
      </c>
      <c r="C4167" s="143" t="str">
        <f>IF(A4167="","",IF(COUNTIF($B$2:B4166,B4167)&gt;0,"⚠ DUPLICATE","OK"))</f>
        <v/>
      </c>
      <c r="D4167" s="146" t="str">
        <f>IF($A4167="","",IF(ISNA(_xlfn.XLOOKUP(TRIM($A4167),MASTER_Workers!$B$2:$B$474,MASTER_Workers!$B$2:$B$474)),"Master Missing","OK"))</f>
        <v/>
      </c>
      <c r="E4167" s="146" t="str">
        <f>IF(A4167="","",IF(COUNTIF(Month_Engine!B:B,TRIM(J4167))&gt;0,"OK","Missing"))</f>
        <v/>
      </c>
      <c r="F4167" s="146" t="str">
        <f t="shared" si="397"/>
        <v/>
      </c>
      <c r="G4167" s="146" t="str">
        <f t="shared" si="392"/>
        <v/>
      </c>
      <c r="H4167" s="150" t="str">
        <f t="shared" si="393"/>
        <v/>
      </c>
      <c r="I4167" s="432"/>
      <c r="S4167" s="146" t="str">
        <f t="shared" si="394"/>
        <v/>
      </c>
    </row>
    <row r="4168" spans="1:19" x14ac:dyDescent="0.45">
      <c r="A4168" s="144" t="str">
        <f t="shared" si="395"/>
        <v/>
      </c>
      <c r="B4168" s="143" t="str">
        <f t="shared" si="396"/>
        <v/>
      </c>
      <c r="C4168" s="143" t="str">
        <f>IF(A4168="","",IF(COUNTIF($B$2:B4167,B4168)&gt;0,"⚠ DUPLICATE","OK"))</f>
        <v/>
      </c>
      <c r="D4168" s="146" t="str">
        <f>IF($A4168="","",IF(ISNA(_xlfn.XLOOKUP(TRIM($A4168),MASTER_Workers!$B$2:$B$474,MASTER_Workers!$B$2:$B$474)),"Master Missing","OK"))</f>
        <v/>
      </c>
      <c r="E4168" s="146" t="str">
        <f>IF(A4168="","",IF(COUNTIF(Month_Engine!B:B,TRIM(J4168))&gt;0,"OK","Missing"))</f>
        <v/>
      </c>
      <c r="F4168" s="146" t="str">
        <f t="shared" si="397"/>
        <v/>
      </c>
      <c r="G4168" s="146" t="str">
        <f t="shared" si="392"/>
        <v/>
      </c>
      <c r="H4168" s="150" t="str">
        <f t="shared" si="393"/>
        <v/>
      </c>
      <c r="I4168" s="432"/>
      <c r="S4168" s="146" t="str">
        <f t="shared" si="394"/>
        <v/>
      </c>
    </row>
    <row r="4169" spans="1:19" x14ac:dyDescent="0.45">
      <c r="A4169" s="144" t="str">
        <f t="shared" si="395"/>
        <v/>
      </c>
      <c r="B4169" s="143" t="str">
        <f t="shared" si="396"/>
        <v/>
      </c>
      <c r="C4169" s="143" t="str">
        <f>IF(A4169="","",IF(COUNTIF($B$2:B4168,B4169)&gt;0,"⚠ DUPLICATE","OK"))</f>
        <v/>
      </c>
      <c r="D4169" s="146" t="str">
        <f>IF($A4169="","",IF(ISNA(_xlfn.XLOOKUP(TRIM($A4169),MASTER_Workers!$B$2:$B$474,MASTER_Workers!$B$2:$B$474)),"Master Missing","OK"))</f>
        <v/>
      </c>
      <c r="E4169" s="146" t="str">
        <f>IF(A4169="","",IF(COUNTIF(Month_Engine!B:B,TRIM(J4169))&gt;0,"OK","Missing"))</f>
        <v/>
      </c>
      <c r="F4169" s="146" t="str">
        <f t="shared" si="397"/>
        <v/>
      </c>
      <c r="G4169" s="146" t="str">
        <f t="shared" si="392"/>
        <v/>
      </c>
      <c r="H4169" s="150" t="str">
        <f t="shared" si="393"/>
        <v/>
      </c>
      <c r="I4169" s="432"/>
      <c r="S4169" s="146" t="str">
        <f t="shared" si="394"/>
        <v/>
      </c>
    </row>
    <row r="4170" spans="1:19" x14ac:dyDescent="0.45">
      <c r="A4170" s="144" t="str">
        <f t="shared" si="395"/>
        <v/>
      </c>
      <c r="B4170" s="143" t="str">
        <f t="shared" si="396"/>
        <v/>
      </c>
      <c r="C4170" s="143" t="str">
        <f>IF(A4170="","",IF(COUNTIF($B$2:B4169,B4170)&gt;0,"⚠ DUPLICATE","OK"))</f>
        <v/>
      </c>
      <c r="D4170" s="146" t="str">
        <f>IF($A4170="","",IF(ISNA(_xlfn.XLOOKUP(TRIM($A4170),MASTER_Workers!$B$2:$B$474,MASTER_Workers!$B$2:$B$474)),"Master Missing","OK"))</f>
        <v/>
      </c>
      <c r="E4170" s="146" t="str">
        <f>IF(A4170="","",IF(COUNTIF(Month_Engine!B:B,TRIM(J4170))&gt;0,"OK","Missing"))</f>
        <v/>
      </c>
      <c r="F4170" s="146" t="str">
        <f t="shared" si="397"/>
        <v/>
      </c>
      <c r="G4170" s="146" t="str">
        <f t="shared" si="392"/>
        <v/>
      </c>
      <c r="H4170" s="150" t="str">
        <f t="shared" si="393"/>
        <v/>
      </c>
      <c r="I4170" s="432"/>
      <c r="S4170" s="146" t="str">
        <f t="shared" si="394"/>
        <v/>
      </c>
    </row>
    <row r="4171" spans="1:19" x14ac:dyDescent="0.45">
      <c r="A4171" s="144" t="str">
        <f t="shared" si="395"/>
        <v/>
      </c>
      <c r="B4171" s="143" t="str">
        <f t="shared" si="396"/>
        <v/>
      </c>
      <c r="C4171" s="143" t="str">
        <f>IF(A4171="","",IF(COUNTIF($B$2:B4170,B4171)&gt;0,"⚠ DUPLICATE","OK"))</f>
        <v/>
      </c>
      <c r="D4171" s="146" t="str">
        <f>IF($A4171="","",IF(ISNA(_xlfn.XLOOKUP(TRIM($A4171),MASTER_Workers!$B$2:$B$474,MASTER_Workers!$B$2:$B$474)),"Master Missing","OK"))</f>
        <v/>
      </c>
      <c r="E4171" s="146" t="str">
        <f>IF(A4171="","",IF(COUNTIF(Month_Engine!B:B,TRIM(J4171))&gt;0,"OK","Missing"))</f>
        <v/>
      </c>
      <c r="F4171" s="146" t="str">
        <f t="shared" si="397"/>
        <v/>
      </c>
      <c r="G4171" s="146" t="str">
        <f t="shared" si="392"/>
        <v/>
      </c>
      <c r="H4171" s="150" t="str">
        <f t="shared" si="393"/>
        <v/>
      </c>
      <c r="I4171" s="432"/>
      <c r="S4171" s="146" t="str">
        <f t="shared" si="394"/>
        <v/>
      </c>
    </row>
    <row r="4172" spans="1:19" x14ac:dyDescent="0.45">
      <c r="A4172" s="144" t="str">
        <f t="shared" si="395"/>
        <v/>
      </c>
      <c r="B4172" s="143" t="str">
        <f t="shared" si="396"/>
        <v/>
      </c>
      <c r="C4172" s="143" t="str">
        <f>IF(A4172="","",IF(COUNTIF($B$2:B4171,B4172)&gt;0,"⚠ DUPLICATE","OK"))</f>
        <v/>
      </c>
      <c r="D4172" s="146" t="str">
        <f>IF($A4172="","",IF(ISNA(_xlfn.XLOOKUP(TRIM($A4172),MASTER_Workers!$B$2:$B$474,MASTER_Workers!$B$2:$B$474)),"Master Missing","OK"))</f>
        <v/>
      </c>
      <c r="E4172" s="146" t="str">
        <f>IF(A4172="","",IF(COUNTIF(Month_Engine!B:B,TRIM(J4172))&gt;0,"OK","Missing"))</f>
        <v/>
      </c>
      <c r="F4172" s="146" t="str">
        <f t="shared" si="397"/>
        <v/>
      </c>
      <c r="G4172" s="146" t="str">
        <f t="shared" ref="G4172:G4235" si="398">IF(A4172="","",L4172+O4172+P4172+R4172+IF(OR(LEFT(TRIM(J4172),9)="SK1WK0101",ISNUMBER(SEARCH("Staff",S4172))),N4172,0))</f>
        <v/>
      </c>
      <c r="H4172" s="150" t="str">
        <f t="shared" si="393"/>
        <v/>
      </c>
      <c r="I4172" s="432"/>
      <c r="S4172" s="146" t="str">
        <f t="shared" si="394"/>
        <v/>
      </c>
    </row>
    <row r="4173" spans="1:19" x14ac:dyDescent="0.45">
      <c r="A4173" s="144" t="str">
        <f t="shared" si="395"/>
        <v/>
      </c>
      <c r="B4173" s="143" t="str">
        <f t="shared" si="396"/>
        <v/>
      </c>
      <c r="C4173" s="143" t="str">
        <f>IF(A4173="","",IF(COUNTIF($B$2:B4172,B4173)&gt;0,"⚠ DUPLICATE","OK"))</f>
        <v/>
      </c>
      <c r="D4173" s="146" t="str">
        <f>IF($A4173="","",IF(ISNA(_xlfn.XLOOKUP(TRIM($A4173),MASTER_Workers!$B$2:$B$474,MASTER_Workers!$B$2:$B$474)),"Master Missing","OK"))</f>
        <v/>
      </c>
      <c r="E4173" s="146" t="str">
        <f>IF(A4173="","",IF(COUNTIF(Month_Engine!B:B,TRIM(J4173))&gt;0,"OK","Missing"))</f>
        <v/>
      </c>
      <c r="F4173" s="146" t="str">
        <f t="shared" si="397"/>
        <v/>
      </c>
      <c r="G4173" s="146" t="str">
        <f t="shared" si="398"/>
        <v/>
      </c>
      <c r="H4173" s="150" t="str">
        <f t="shared" si="393"/>
        <v/>
      </c>
      <c r="I4173" s="432"/>
      <c r="S4173" s="146" t="str">
        <f t="shared" si="394"/>
        <v/>
      </c>
    </row>
    <row r="4174" spans="1:19" x14ac:dyDescent="0.45">
      <c r="A4174" s="144" t="str">
        <f t="shared" si="395"/>
        <v/>
      </c>
      <c r="B4174" s="143" t="str">
        <f t="shared" si="396"/>
        <v/>
      </c>
      <c r="C4174" s="143" t="str">
        <f>IF(A4174="","",IF(COUNTIF($B$2:B4173,B4174)&gt;0,"⚠ DUPLICATE","OK"))</f>
        <v/>
      </c>
      <c r="D4174" s="146" t="str">
        <f>IF($A4174="","",IF(ISNA(_xlfn.XLOOKUP(TRIM($A4174),MASTER_Workers!$B$2:$B$474,MASTER_Workers!$B$2:$B$474)),"Master Missing","OK"))</f>
        <v/>
      </c>
      <c r="E4174" s="146" t="str">
        <f>IF(A4174="","",IF(COUNTIF(Month_Engine!B:B,TRIM(J4174))&gt;0,"OK","Missing"))</f>
        <v/>
      </c>
      <c r="F4174" s="146" t="str">
        <f t="shared" si="397"/>
        <v/>
      </c>
      <c r="G4174" s="146" t="str">
        <f t="shared" si="398"/>
        <v/>
      </c>
      <c r="H4174" s="150" t="str">
        <f t="shared" si="393"/>
        <v/>
      </c>
      <c r="I4174" s="432"/>
      <c r="S4174" s="146" t="str">
        <f t="shared" si="394"/>
        <v/>
      </c>
    </row>
    <row r="4175" spans="1:19" x14ac:dyDescent="0.45">
      <c r="A4175" s="144" t="str">
        <f t="shared" si="395"/>
        <v/>
      </c>
      <c r="B4175" s="143" t="str">
        <f t="shared" si="396"/>
        <v/>
      </c>
      <c r="C4175" s="143" t="str">
        <f>IF(A4175="","",IF(COUNTIF($B$2:B4174,B4175)&gt;0,"⚠ DUPLICATE","OK"))</f>
        <v/>
      </c>
      <c r="D4175" s="146" t="str">
        <f>IF($A4175="","",IF(ISNA(_xlfn.XLOOKUP(TRIM($A4175),MASTER_Workers!$B$2:$B$474,MASTER_Workers!$B$2:$B$474)),"Master Missing","OK"))</f>
        <v/>
      </c>
      <c r="E4175" s="146" t="str">
        <f>IF(A4175="","",IF(COUNTIF(Month_Engine!B:B,TRIM(J4175))&gt;0,"OK","Missing"))</f>
        <v/>
      </c>
      <c r="F4175" s="146" t="str">
        <f t="shared" si="397"/>
        <v/>
      </c>
      <c r="G4175" s="146" t="str">
        <f t="shared" si="398"/>
        <v/>
      </c>
      <c r="H4175" s="150" t="str">
        <f t="shared" si="393"/>
        <v/>
      </c>
      <c r="I4175" s="432"/>
      <c r="S4175" s="146" t="str">
        <f t="shared" si="394"/>
        <v/>
      </c>
    </row>
    <row r="4176" spans="1:19" x14ac:dyDescent="0.45">
      <c r="A4176" s="144" t="str">
        <f t="shared" si="395"/>
        <v/>
      </c>
      <c r="B4176" s="143" t="str">
        <f t="shared" si="396"/>
        <v/>
      </c>
      <c r="C4176" s="143" t="str">
        <f>IF(A4176="","",IF(COUNTIF($B$2:B4175,B4176)&gt;0,"⚠ DUPLICATE","OK"))</f>
        <v/>
      </c>
      <c r="D4176" s="146" t="str">
        <f>IF($A4176="","",IF(ISNA(_xlfn.XLOOKUP(TRIM($A4176),MASTER_Workers!$B$2:$B$474,MASTER_Workers!$B$2:$B$474)),"Master Missing","OK"))</f>
        <v/>
      </c>
      <c r="E4176" s="146" t="str">
        <f>IF(A4176="","",IF(COUNTIF(Month_Engine!B:B,TRIM(J4176))&gt;0,"OK","Missing"))</f>
        <v/>
      </c>
      <c r="F4176" s="146" t="str">
        <f t="shared" si="397"/>
        <v/>
      </c>
      <c r="G4176" s="146" t="str">
        <f t="shared" si="398"/>
        <v/>
      </c>
      <c r="H4176" s="150" t="str">
        <f t="shared" si="393"/>
        <v/>
      </c>
      <c r="I4176" s="432"/>
      <c r="S4176" s="146" t="str">
        <f t="shared" si="394"/>
        <v/>
      </c>
    </row>
    <row r="4177" spans="1:19" x14ac:dyDescent="0.45">
      <c r="A4177" s="144" t="str">
        <f t="shared" si="395"/>
        <v/>
      </c>
      <c r="B4177" s="143" t="str">
        <f t="shared" si="396"/>
        <v/>
      </c>
      <c r="C4177" s="143" t="str">
        <f>IF(A4177="","",IF(COUNTIF($B$2:B4176,B4177)&gt;0,"⚠ DUPLICATE","OK"))</f>
        <v/>
      </c>
      <c r="D4177" s="146" t="str">
        <f>IF($A4177="","",IF(ISNA(_xlfn.XLOOKUP(TRIM($A4177),MASTER_Workers!$B$2:$B$474,MASTER_Workers!$B$2:$B$474)),"Master Missing","OK"))</f>
        <v/>
      </c>
      <c r="E4177" s="146" t="str">
        <f>IF(A4177="","",IF(COUNTIF(Month_Engine!B:B,TRIM(J4177))&gt;0,"OK","Missing"))</f>
        <v/>
      </c>
      <c r="F4177" s="146" t="str">
        <f t="shared" si="397"/>
        <v/>
      </c>
      <c r="G4177" s="146" t="str">
        <f t="shared" si="398"/>
        <v/>
      </c>
      <c r="H4177" s="150" t="str">
        <f t="shared" si="393"/>
        <v/>
      </c>
      <c r="I4177" s="432"/>
      <c r="S4177" s="146" t="str">
        <f t="shared" si="394"/>
        <v/>
      </c>
    </row>
    <row r="4178" spans="1:19" x14ac:dyDescent="0.45">
      <c r="A4178" s="144" t="str">
        <f t="shared" si="395"/>
        <v/>
      </c>
      <c r="B4178" s="143" t="str">
        <f t="shared" si="396"/>
        <v/>
      </c>
      <c r="C4178" s="143" t="str">
        <f>IF(A4178="","",IF(COUNTIF($B$2:B4177,B4178)&gt;0,"⚠ DUPLICATE","OK"))</f>
        <v/>
      </c>
      <c r="D4178" s="146" t="str">
        <f>IF($A4178="","",IF(ISNA(_xlfn.XLOOKUP(TRIM($A4178),MASTER_Workers!$B$2:$B$474,MASTER_Workers!$B$2:$B$474)),"Master Missing","OK"))</f>
        <v/>
      </c>
      <c r="E4178" s="146" t="str">
        <f>IF(A4178="","",IF(COUNTIF(Month_Engine!B:B,TRIM(J4178))&gt;0,"OK","Missing"))</f>
        <v/>
      </c>
      <c r="F4178" s="146" t="str">
        <f t="shared" si="397"/>
        <v/>
      </c>
      <c r="G4178" s="146" t="str">
        <f t="shared" si="398"/>
        <v/>
      </c>
      <c r="H4178" s="150" t="str">
        <f t="shared" si="393"/>
        <v/>
      </c>
      <c r="I4178" s="432"/>
      <c r="S4178" s="146" t="str">
        <f t="shared" si="394"/>
        <v/>
      </c>
    </row>
    <row r="4179" spans="1:19" x14ac:dyDescent="0.45">
      <c r="A4179" s="144" t="str">
        <f t="shared" si="395"/>
        <v/>
      </c>
      <c r="B4179" s="143" t="str">
        <f t="shared" si="396"/>
        <v/>
      </c>
      <c r="C4179" s="143" t="str">
        <f>IF(A4179="","",IF(COUNTIF($B$2:B4178,B4179)&gt;0,"⚠ DUPLICATE","OK"))</f>
        <v/>
      </c>
      <c r="D4179" s="146" t="str">
        <f>IF($A4179="","",IF(ISNA(_xlfn.XLOOKUP(TRIM($A4179),MASTER_Workers!$B$2:$B$474,MASTER_Workers!$B$2:$B$474)),"Master Missing","OK"))</f>
        <v/>
      </c>
      <c r="E4179" s="146" t="str">
        <f>IF(A4179="","",IF(COUNTIF(Month_Engine!B:B,TRIM(J4179))&gt;0,"OK","Missing"))</f>
        <v/>
      </c>
      <c r="F4179" s="146" t="str">
        <f t="shared" si="397"/>
        <v/>
      </c>
      <c r="G4179" s="146" t="str">
        <f t="shared" si="398"/>
        <v/>
      </c>
      <c r="H4179" s="150" t="str">
        <f t="shared" si="393"/>
        <v/>
      </c>
      <c r="I4179" s="432"/>
      <c r="S4179" s="146" t="str">
        <f t="shared" si="394"/>
        <v/>
      </c>
    </row>
    <row r="4180" spans="1:19" x14ac:dyDescent="0.45">
      <c r="A4180" s="144" t="str">
        <f t="shared" si="395"/>
        <v/>
      </c>
      <c r="B4180" s="143" t="str">
        <f t="shared" si="396"/>
        <v/>
      </c>
      <c r="C4180" s="143" t="str">
        <f>IF(A4180="","",IF(COUNTIF($B$2:B4179,B4180)&gt;0,"⚠ DUPLICATE","OK"))</f>
        <v/>
      </c>
      <c r="D4180" s="146" t="str">
        <f>IF($A4180="","",IF(ISNA(_xlfn.XLOOKUP(TRIM($A4180),MASTER_Workers!$B$2:$B$474,MASTER_Workers!$B$2:$B$474)),"Master Missing","OK"))</f>
        <v/>
      </c>
      <c r="E4180" s="146" t="str">
        <f>IF(A4180="","",IF(COUNTIF(Month_Engine!B:B,TRIM(J4180))&gt;0,"OK","Missing"))</f>
        <v/>
      </c>
      <c r="F4180" s="146" t="str">
        <f t="shared" si="397"/>
        <v/>
      </c>
      <c r="G4180" s="146" t="str">
        <f t="shared" si="398"/>
        <v/>
      </c>
      <c r="H4180" s="150" t="str">
        <f t="shared" si="393"/>
        <v/>
      </c>
      <c r="I4180" s="432"/>
      <c r="S4180" s="146" t="str">
        <f t="shared" si="394"/>
        <v/>
      </c>
    </row>
    <row r="4181" spans="1:19" x14ac:dyDescent="0.45">
      <c r="A4181" s="144" t="str">
        <f t="shared" si="395"/>
        <v/>
      </c>
      <c r="B4181" s="143" t="str">
        <f t="shared" si="396"/>
        <v/>
      </c>
      <c r="C4181" s="143" t="str">
        <f>IF(A4181="","",IF(COUNTIF($B$2:B4180,B4181)&gt;0,"⚠ DUPLICATE","OK"))</f>
        <v/>
      </c>
      <c r="D4181" s="146" t="str">
        <f>IF($A4181="","",IF(ISNA(_xlfn.XLOOKUP(TRIM($A4181),MASTER_Workers!$B$2:$B$474,MASTER_Workers!$B$2:$B$474)),"Master Missing","OK"))</f>
        <v/>
      </c>
      <c r="E4181" s="146" t="str">
        <f>IF(A4181="","",IF(COUNTIF(Month_Engine!B:B,TRIM(J4181))&gt;0,"OK","Missing"))</f>
        <v/>
      </c>
      <c r="F4181" s="146" t="str">
        <f t="shared" si="397"/>
        <v/>
      </c>
      <c r="G4181" s="146" t="str">
        <f t="shared" si="398"/>
        <v/>
      </c>
      <c r="H4181" s="150" t="str">
        <f t="shared" si="393"/>
        <v/>
      </c>
      <c r="I4181" s="432"/>
      <c r="S4181" s="146" t="str">
        <f t="shared" si="394"/>
        <v/>
      </c>
    </row>
    <row r="4182" spans="1:19" x14ac:dyDescent="0.45">
      <c r="A4182" s="144" t="str">
        <f t="shared" si="395"/>
        <v/>
      </c>
      <c r="B4182" s="143" t="str">
        <f t="shared" si="396"/>
        <v/>
      </c>
      <c r="C4182" s="143" t="str">
        <f>IF(A4182="","",IF(COUNTIF($B$2:B4181,B4182)&gt;0,"⚠ DUPLICATE","OK"))</f>
        <v/>
      </c>
      <c r="D4182" s="146" t="str">
        <f>IF($A4182="","",IF(ISNA(_xlfn.XLOOKUP(TRIM($A4182),MASTER_Workers!$B$2:$B$474,MASTER_Workers!$B$2:$B$474)),"Master Missing","OK"))</f>
        <v/>
      </c>
      <c r="E4182" s="146" t="str">
        <f>IF(A4182="","",IF(COUNTIF(Month_Engine!B:B,TRIM(J4182))&gt;0,"OK","Missing"))</f>
        <v/>
      </c>
      <c r="F4182" s="146" t="str">
        <f t="shared" si="397"/>
        <v/>
      </c>
      <c r="G4182" s="146" t="str">
        <f t="shared" si="398"/>
        <v/>
      </c>
      <c r="H4182" s="150" t="str">
        <f t="shared" si="393"/>
        <v/>
      </c>
      <c r="I4182" s="432"/>
      <c r="S4182" s="146" t="str">
        <f t="shared" si="394"/>
        <v/>
      </c>
    </row>
    <row r="4183" spans="1:19" x14ac:dyDescent="0.45">
      <c r="A4183" s="144" t="str">
        <f t="shared" si="395"/>
        <v/>
      </c>
      <c r="B4183" s="143" t="str">
        <f t="shared" si="396"/>
        <v/>
      </c>
      <c r="C4183" s="143" t="str">
        <f>IF(A4183="","",IF(COUNTIF($B$2:B4182,B4183)&gt;0,"⚠ DUPLICATE","OK"))</f>
        <v/>
      </c>
      <c r="D4183" s="146" t="str">
        <f>IF($A4183="","",IF(ISNA(_xlfn.XLOOKUP(TRIM($A4183),MASTER_Workers!$B$2:$B$474,MASTER_Workers!$B$2:$B$474)),"Master Missing","OK"))</f>
        <v/>
      </c>
      <c r="E4183" s="146" t="str">
        <f>IF(A4183="","",IF(COUNTIF(Month_Engine!B:B,TRIM(J4183))&gt;0,"OK","Missing"))</f>
        <v/>
      </c>
      <c r="F4183" s="146" t="str">
        <f t="shared" si="397"/>
        <v/>
      </c>
      <c r="G4183" s="146" t="str">
        <f t="shared" si="398"/>
        <v/>
      </c>
      <c r="H4183" s="150" t="str">
        <f t="shared" si="393"/>
        <v/>
      </c>
      <c r="I4183" s="432"/>
      <c r="S4183" s="146" t="str">
        <f t="shared" si="394"/>
        <v/>
      </c>
    </row>
    <row r="4184" spans="1:19" x14ac:dyDescent="0.45">
      <c r="A4184" s="144" t="str">
        <f t="shared" si="395"/>
        <v/>
      </c>
      <c r="B4184" s="143" t="str">
        <f t="shared" si="396"/>
        <v/>
      </c>
      <c r="C4184" s="143" t="str">
        <f>IF(A4184="","",IF(COUNTIF($B$2:B4183,B4184)&gt;0,"⚠ DUPLICATE","OK"))</f>
        <v/>
      </c>
      <c r="D4184" s="146" t="str">
        <f>IF($A4184="","",IF(ISNA(_xlfn.XLOOKUP(TRIM($A4184),MASTER_Workers!$B$2:$B$474,MASTER_Workers!$B$2:$B$474)),"Master Missing","OK"))</f>
        <v/>
      </c>
      <c r="E4184" s="146" t="str">
        <f>IF(A4184="","",IF(COUNTIF(Month_Engine!B:B,TRIM(J4184))&gt;0,"OK","Missing"))</f>
        <v/>
      </c>
      <c r="F4184" s="146" t="str">
        <f t="shared" si="397"/>
        <v/>
      </c>
      <c r="G4184" s="146" t="str">
        <f t="shared" si="398"/>
        <v/>
      </c>
      <c r="H4184" s="150" t="str">
        <f t="shared" si="393"/>
        <v/>
      </c>
      <c r="I4184" s="432"/>
      <c r="S4184" s="146" t="str">
        <f t="shared" si="394"/>
        <v/>
      </c>
    </row>
    <row r="4185" spans="1:19" x14ac:dyDescent="0.45">
      <c r="A4185" s="144" t="str">
        <f t="shared" si="395"/>
        <v/>
      </c>
      <c r="B4185" s="143" t="str">
        <f t="shared" si="396"/>
        <v/>
      </c>
      <c r="C4185" s="143" t="str">
        <f>IF(A4185="","",IF(COUNTIF($B$2:B4184,B4185)&gt;0,"⚠ DUPLICATE","OK"))</f>
        <v/>
      </c>
      <c r="D4185" s="146" t="str">
        <f>IF($A4185="","",IF(ISNA(_xlfn.XLOOKUP(TRIM($A4185),MASTER_Workers!$B$2:$B$474,MASTER_Workers!$B$2:$B$474)),"Master Missing","OK"))</f>
        <v/>
      </c>
      <c r="E4185" s="146" t="str">
        <f>IF(A4185="","",IF(COUNTIF(Month_Engine!B:B,TRIM(J4185))&gt;0,"OK","Missing"))</f>
        <v/>
      </c>
      <c r="F4185" s="146" t="str">
        <f t="shared" si="397"/>
        <v/>
      </c>
      <c r="G4185" s="146" t="str">
        <f t="shared" si="398"/>
        <v/>
      </c>
      <c r="H4185" s="150" t="str">
        <f t="shared" si="393"/>
        <v/>
      </c>
      <c r="I4185" s="432"/>
      <c r="S4185" s="146" t="str">
        <f t="shared" si="394"/>
        <v/>
      </c>
    </row>
    <row r="4186" spans="1:19" x14ac:dyDescent="0.45">
      <c r="A4186" s="144" t="str">
        <f t="shared" si="395"/>
        <v/>
      </c>
      <c r="B4186" s="143" t="str">
        <f t="shared" si="396"/>
        <v/>
      </c>
      <c r="C4186" s="143" t="str">
        <f>IF(A4186="","",IF(COUNTIF($B$2:B4185,B4186)&gt;0,"⚠ DUPLICATE","OK"))</f>
        <v/>
      </c>
      <c r="D4186" s="146" t="str">
        <f>IF($A4186="","",IF(ISNA(_xlfn.XLOOKUP(TRIM($A4186),MASTER_Workers!$B$2:$B$474,MASTER_Workers!$B$2:$B$474)),"Master Missing","OK"))</f>
        <v/>
      </c>
      <c r="E4186" s="146" t="str">
        <f>IF(A4186="","",IF(COUNTIF(Month_Engine!B:B,TRIM(J4186))&gt;0,"OK","Missing"))</f>
        <v/>
      </c>
      <c r="F4186" s="146" t="str">
        <f t="shared" si="397"/>
        <v/>
      </c>
      <c r="G4186" s="146" t="str">
        <f t="shared" si="398"/>
        <v/>
      </c>
      <c r="H4186" s="150" t="str">
        <f t="shared" si="393"/>
        <v/>
      </c>
      <c r="I4186" s="432"/>
      <c r="S4186" s="146" t="str">
        <f t="shared" si="394"/>
        <v/>
      </c>
    </row>
    <row r="4187" spans="1:19" x14ac:dyDescent="0.45">
      <c r="A4187" s="144" t="str">
        <f t="shared" si="395"/>
        <v/>
      </c>
      <c r="B4187" s="143" t="str">
        <f t="shared" si="396"/>
        <v/>
      </c>
      <c r="C4187" s="143" t="str">
        <f>IF(A4187="","",IF(COUNTIF($B$2:B4186,B4187)&gt;0,"⚠ DUPLICATE","OK"))</f>
        <v/>
      </c>
      <c r="D4187" s="146" t="str">
        <f>IF($A4187="","",IF(ISNA(_xlfn.XLOOKUP(TRIM($A4187),MASTER_Workers!$B$2:$B$474,MASTER_Workers!$B$2:$B$474)),"Master Missing","OK"))</f>
        <v/>
      </c>
      <c r="E4187" s="146" t="str">
        <f>IF(A4187="","",IF(COUNTIF(Month_Engine!B:B,TRIM(J4187))&gt;0,"OK","Missing"))</f>
        <v/>
      </c>
      <c r="F4187" s="146" t="str">
        <f t="shared" si="397"/>
        <v/>
      </c>
      <c r="G4187" s="146" t="str">
        <f t="shared" si="398"/>
        <v/>
      </c>
      <c r="H4187" s="150" t="str">
        <f t="shared" si="393"/>
        <v/>
      </c>
      <c r="I4187" s="432"/>
      <c r="S4187" s="146" t="str">
        <f t="shared" si="394"/>
        <v/>
      </c>
    </row>
    <row r="4188" spans="1:19" x14ac:dyDescent="0.45">
      <c r="A4188" s="144" t="str">
        <f t="shared" si="395"/>
        <v/>
      </c>
      <c r="B4188" s="143" t="str">
        <f t="shared" si="396"/>
        <v/>
      </c>
      <c r="C4188" s="143" t="str">
        <f>IF(A4188="","",IF(COUNTIF($B$2:B4187,B4188)&gt;0,"⚠ DUPLICATE","OK"))</f>
        <v/>
      </c>
      <c r="D4188" s="146" t="str">
        <f>IF($A4188="","",IF(ISNA(_xlfn.XLOOKUP(TRIM($A4188),MASTER_Workers!$B$2:$B$474,MASTER_Workers!$B$2:$B$474)),"Master Missing","OK"))</f>
        <v/>
      </c>
      <c r="E4188" s="146" t="str">
        <f>IF(A4188="","",IF(COUNTIF(Month_Engine!B:B,TRIM(J4188))&gt;0,"OK","Missing"))</f>
        <v/>
      </c>
      <c r="F4188" s="146" t="str">
        <f t="shared" si="397"/>
        <v/>
      </c>
      <c r="G4188" s="146" t="str">
        <f t="shared" si="398"/>
        <v/>
      </c>
      <c r="H4188" s="150" t="str">
        <f t="shared" si="393"/>
        <v/>
      </c>
      <c r="I4188" s="432"/>
      <c r="S4188" s="146" t="str">
        <f t="shared" si="394"/>
        <v/>
      </c>
    </row>
    <row r="4189" spans="1:19" x14ac:dyDescent="0.45">
      <c r="A4189" s="144" t="str">
        <f t="shared" si="395"/>
        <v/>
      </c>
      <c r="B4189" s="143" t="str">
        <f t="shared" si="396"/>
        <v/>
      </c>
      <c r="C4189" s="143" t="str">
        <f>IF(A4189="","",IF(COUNTIF($B$2:B4188,B4189)&gt;0,"⚠ DUPLICATE","OK"))</f>
        <v/>
      </c>
      <c r="D4189" s="146" t="str">
        <f>IF($A4189="","",IF(ISNA(_xlfn.XLOOKUP(TRIM($A4189),MASTER_Workers!$B$2:$B$474,MASTER_Workers!$B$2:$B$474)),"Master Missing","OK"))</f>
        <v/>
      </c>
      <c r="E4189" s="146" t="str">
        <f>IF(A4189="","",IF(COUNTIF(Month_Engine!B:B,TRIM(J4189))&gt;0,"OK","Missing"))</f>
        <v/>
      </c>
      <c r="F4189" s="146" t="str">
        <f t="shared" si="397"/>
        <v/>
      </c>
      <c r="G4189" s="146" t="str">
        <f t="shared" si="398"/>
        <v/>
      </c>
      <c r="H4189" s="150" t="str">
        <f t="shared" si="393"/>
        <v/>
      </c>
      <c r="I4189" s="432"/>
      <c r="S4189" s="146" t="str">
        <f t="shared" si="394"/>
        <v/>
      </c>
    </row>
    <row r="4190" spans="1:19" x14ac:dyDescent="0.45">
      <c r="A4190" s="144" t="str">
        <f t="shared" si="395"/>
        <v/>
      </c>
      <c r="B4190" s="143" t="str">
        <f t="shared" si="396"/>
        <v/>
      </c>
      <c r="C4190" s="143" t="str">
        <f>IF(A4190="","",IF(COUNTIF($B$2:B4189,B4190)&gt;0,"⚠ DUPLICATE","OK"))</f>
        <v/>
      </c>
      <c r="D4190" s="146" t="str">
        <f>IF($A4190="","",IF(ISNA(_xlfn.XLOOKUP(TRIM($A4190),MASTER_Workers!$B$2:$B$474,MASTER_Workers!$B$2:$B$474)),"Master Missing","OK"))</f>
        <v/>
      </c>
      <c r="E4190" s="146" t="str">
        <f>IF(A4190="","",IF(COUNTIF(Month_Engine!B:B,TRIM(J4190))&gt;0,"OK","Missing"))</f>
        <v/>
      </c>
      <c r="F4190" s="146" t="str">
        <f t="shared" si="397"/>
        <v/>
      </c>
      <c r="G4190" s="146" t="str">
        <f t="shared" si="398"/>
        <v/>
      </c>
      <c r="H4190" s="150" t="str">
        <f t="shared" si="393"/>
        <v/>
      </c>
      <c r="I4190" s="432"/>
      <c r="S4190" s="146" t="str">
        <f t="shared" si="394"/>
        <v/>
      </c>
    </row>
    <row r="4191" spans="1:19" x14ac:dyDescent="0.45">
      <c r="A4191" s="144" t="str">
        <f t="shared" si="395"/>
        <v/>
      </c>
      <c r="B4191" s="143" t="str">
        <f t="shared" si="396"/>
        <v/>
      </c>
      <c r="C4191" s="143" t="str">
        <f>IF(A4191="","",IF(COUNTIF($B$2:B4190,B4191)&gt;0,"⚠ DUPLICATE","OK"))</f>
        <v/>
      </c>
      <c r="D4191" s="146" t="str">
        <f>IF($A4191="","",IF(ISNA(_xlfn.XLOOKUP(TRIM($A4191),MASTER_Workers!$B$2:$B$474,MASTER_Workers!$B$2:$B$474)),"Master Missing","OK"))</f>
        <v/>
      </c>
      <c r="E4191" s="146" t="str">
        <f>IF(A4191="","",IF(COUNTIF(Month_Engine!B:B,TRIM(J4191))&gt;0,"OK","Missing"))</f>
        <v/>
      </c>
      <c r="F4191" s="146" t="str">
        <f t="shared" si="397"/>
        <v/>
      </c>
      <c r="G4191" s="146" t="str">
        <f t="shared" si="398"/>
        <v/>
      </c>
      <c r="H4191" s="150" t="str">
        <f t="shared" si="393"/>
        <v/>
      </c>
      <c r="I4191" s="432"/>
      <c r="S4191" s="146" t="str">
        <f t="shared" si="394"/>
        <v/>
      </c>
    </row>
    <row r="4192" spans="1:19" x14ac:dyDescent="0.45">
      <c r="A4192" s="144" t="str">
        <f t="shared" si="395"/>
        <v/>
      </c>
      <c r="B4192" s="143" t="str">
        <f t="shared" si="396"/>
        <v/>
      </c>
      <c r="C4192" s="143" t="str">
        <f>IF(A4192="","",IF(COUNTIF($B$2:B4191,B4192)&gt;0,"⚠ DUPLICATE","OK"))</f>
        <v/>
      </c>
      <c r="D4192" s="146" t="str">
        <f>IF($A4192="","",IF(ISNA(_xlfn.XLOOKUP(TRIM($A4192),MASTER_Workers!$B$2:$B$474,MASTER_Workers!$B$2:$B$474)),"Master Missing","OK"))</f>
        <v/>
      </c>
      <c r="E4192" s="146" t="str">
        <f>IF(A4192="","",IF(COUNTIF(Month_Engine!B:B,TRIM(J4192))&gt;0,"OK","Missing"))</f>
        <v/>
      </c>
      <c r="F4192" s="146" t="str">
        <f t="shared" si="397"/>
        <v/>
      </c>
      <c r="G4192" s="146" t="str">
        <f t="shared" si="398"/>
        <v/>
      </c>
      <c r="H4192" s="150" t="str">
        <f t="shared" si="393"/>
        <v/>
      </c>
      <c r="I4192" s="432"/>
      <c r="S4192" s="146" t="str">
        <f t="shared" si="394"/>
        <v/>
      </c>
    </row>
    <row r="4193" spans="1:19" x14ac:dyDescent="0.45">
      <c r="A4193" s="144" t="str">
        <f t="shared" si="395"/>
        <v/>
      </c>
      <c r="B4193" s="143" t="str">
        <f t="shared" si="396"/>
        <v/>
      </c>
      <c r="C4193" s="143" t="str">
        <f>IF(A4193="","",IF(COUNTIF($B$2:B4192,B4193)&gt;0,"⚠ DUPLICATE","OK"))</f>
        <v/>
      </c>
      <c r="D4193" s="146" t="str">
        <f>IF($A4193="","",IF(ISNA(_xlfn.XLOOKUP(TRIM($A4193),MASTER_Workers!$B$2:$B$474,MASTER_Workers!$B$2:$B$474)),"Master Missing","OK"))</f>
        <v/>
      </c>
      <c r="E4193" s="146" t="str">
        <f>IF(A4193="","",IF(COUNTIF(Month_Engine!B:B,TRIM(J4193))&gt;0,"OK","Missing"))</f>
        <v/>
      </c>
      <c r="F4193" s="146" t="str">
        <f t="shared" si="397"/>
        <v/>
      </c>
      <c r="G4193" s="146" t="str">
        <f t="shared" si="398"/>
        <v/>
      </c>
      <c r="H4193" s="150" t="str">
        <f t="shared" si="393"/>
        <v/>
      </c>
      <c r="I4193" s="432"/>
      <c r="S4193" s="146" t="str">
        <f t="shared" si="394"/>
        <v/>
      </c>
    </row>
    <row r="4194" spans="1:19" x14ac:dyDescent="0.45">
      <c r="A4194" s="144" t="str">
        <f t="shared" si="395"/>
        <v/>
      </c>
      <c r="B4194" s="143" t="str">
        <f t="shared" si="396"/>
        <v/>
      </c>
      <c r="C4194" s="143" t="str">
        <f>IF(A4194="","",IF(COUNTIF($B$2:B4193,B4194)&gt;0,"⚠ DUPLICATE","OK"))</f>
        <v/>
      </c>
      <c r="D4194" s="146" t="str">
        <f>IF($A4194="","",IF(ISNA(_xlfn.XLOOKUP(TRIM($A4194),MASTER_Workers!$B$2:$B$474,MASTER_Workers!$B$2:$B$474)),"Master Missing","OK"))</f>
        <v/>
      </c>
      <c r="E4194" s="146" t="str">
        <f>IF(A4194="","",IF(COUNTIF(Month_Engine!B:B,TRIM(J4194))&gt;0,"OK","Missing"))</f>
        <v/>
      </c>
      <c r="F4194" s="146" t="str">
        <f t="shared" si="397"/>
        <v/>
      </c>
      <c r="G4194" s="146" t="str">
        <f t="shared" si="398"/>
        <v/>
      </c>
      <c r="H4194" s="150" t="str">
        <f t="shared" si="393"/>
        <v/>
      </c>
      <c r="I4194" s="432"/>
      <c r="S4194" s="146" t="str">
        <f t="shared" si="394"/>
        <v/>
      </c>
    </row>
    <row r="4195" spans="1:19" x14ac:dyDescent="0.45">
      <c r="A4195" s="144" t="str">
        <f t="shared" si="395"/>
        <v/>
      </c>
      <c r="B4195" s="143" t="str">
        <f t="shared" si="396"/>
        <v/>
      </c>
      <c r="C4195" s="143" t="str">
        <f>IF(A4195="","",IF(COUNTIF($B$2:B4194,B4195)&gt;0,"⚠ DUPLICATE","OK"))</f>
        <v/>
      </c>
      <c r="D4195" s="146" t="str">
        <f>IF($A4195="","",IF(ISNA(_xlfn.XLOOKUP(TRIM($A4195),MASTER_Workers!$B$2:$B$474,MASTER_Workers!$B$2:$B$474)),"Master Missing","OK"))</f>
        <v/>
      </c>
      <c r="E4195" s="146" t="str">
        <f>IF(A4195="","",IF(COUNTIF(Month_Engine!B:B,TRIM(J4195))&gt;0,"OK","Missing"))</f>
        <v/>
      </c>
      <c r="F4195" s="146" t="str">
        <f t="shared" si="397"/>
        <v/>
      </c>
      <c r="G4195" s="146" t="str">
        <f t="shared" si="398"/>
        <v/>
      </c>
      <c r="H4195" s="150" t="str">
        <f t="shared" si="393"/>
        <v/>
      </c>
      <c r="I4195" s="432"/>
      <c r="S4195" s="146" t="str">
        <f t="shared" si="394"/>
        <v/>
      </c>
    </row>
    <row r="4196" spans="1:19" x14ac:dyDescent="0.45">
      <c r="A4196" s="144" t="str">
        <f t="shared" si="395"/>
        <v/>
      </c>
      <c r="B4196" s="143" t="str">
        <f t="shared" si="396"/>
        <v/>
      </c>
      <c r="C4196" s="143" t="str">
        <f>IF(A4196="","",IF(COUNTIF($B$2:B4195,B4196)&gt;0,"⚠ DUPLICATE","OK"))</f>
        <v/>
      </c>
      <c r="D4196" s="146" t="str">
        <f>IF($A4196="","",IF(ISNA(_xlfn.XLOOKUP(TRIM($A4196),MASTER_Workers!$B$2:$B$474,MASTER_Workers!$B$2:$B$474)),"Master Missing","OK"))</f>
        <v/>
      </c>
      <c r="E4196" s="146" t="str">
        <f>IF(A4196="","",IF(COUNTIF(Month_Engine!B:B,TRIM(J4196))&gt;0,"OK","Missing"))</f>
        <v/>
      </c>
      <c r="F4196" s="146" t="str">
        <f t="shared" si="397"/>
        <v/>
      </c>
      <c r="G4196" s="146" t="str">
        <f t="shared" si="398"/>
        <v/>
      </c>
      <c r="H4196" s="150" t="str">
        <f t="shared" si="393"/>
        <v/>
      </c>
      <c r="I4196" s="432"/>
      <c r="S4196" s="146" t="str">
        <f t="shared" si="394"/>
        <v/>
      </c>
    </row>
    <row r="4197" spans="1:19" x14ac:dyDescent="0.45">
      <c r="A4197" s="144" t="str">
        <f t="shared" si="395"/>
        <v/>
      </c>
      <c r="B4197" s="143" t="str">
        <f t="shared" si="396"/>
        <v/>
      </c>
      <c r="C4197" s="143" t="str">
        <f>IF(A4197="","",IF(COUNTIF($B$2:B4196,B4197)&gt;0,"⚠ DUPLICATE","OK"))</f>
        <v/>
      </c>
      <c r="D4197" s="146" t="str">
        <f>IF($A4197="","",IF(ISNA(_xlfn.XLOOKUP(TRIM($A4197),MASTER_Workers!$B$2:$B$474,MASTER_Workers!$B$2:$B$474)),"Master Missing","OK"))</f>
        <v/>
      </c>
      <c r="E4197" s="146" t="str">
        <f>IF(A4197="","",IF(COUNTIF(Month_Engine!B:B,TRIM(J4197))&gt;0,"OK","Missing"))</f>
        <v/>
      </c>
      <c r="F4197" s="146" t="str">
        <f t="shared" si="397"/>
        <v/>
      </c>
      <c r="G4197" s="146" t="str">
        <f t="shared" si="398"/>
        <v/>
      </c>
      <c r="H4197" s="150" t="str">
        <f t="shared" si="393"/>
        <v/>
      </c>
      <c r="I4197" s="432"/>
      <c r="S4197" s="146" t="str">
        <f t="shared" si="394"/>
        <v/>
      </c>
    </row>
    <row r="4198" spans="1:19" x14ac:dyDescent="0.45">
      <c r="A4198" s="144" t="str">
        <f t="shared" si="395"/>
        <v/>
      </c>
      <c r="B4198" s="143" t="str">
        <f t="shared" si="396"/>
        <v/>
      </c>
      <c r="C4198" s="143" t="str">
        <f>IF(A4198="","",IF(COUNTIF($B$2:B4197,B4198)&gt;0,"⚠ DUPLICATE","OK"))</f>
        <v/>
      </c>
      <c r="D4198" s="146" t="str">
        <f>IF($A4198="","",IF(ISNA(_xlfn.XLOOKUP(TRIM($A4198),MASTER_Workers!$B$2:$B$474,MASTER_Workers!$B$2:$B$474)),"Master Missing","OK"))</f>
        <v/>
      </c>
      <c r="E4198" s="146" t="str">
        <f>IF(A4198="","",IF(COUNTIF(Month_Engine!B:B,TRIM(J4198))&gt;0,"OK","Missing"))</f>
        <v/>
      </c>
      <c r="F4198" s="146" t="str">
        <f t="shared" si="397"/>
        <v/>
      </c>
      <c r="G4198" s="146" t="str">
        <f t="shared" si="398"/>
        <v/>
      </c>
      <c r="H4198" s="150" t="str">
        <f t="shared" si="393"/>
        <v/>
      </c>
      <c r="I4198" s="432"/>
      <c r="S4198" s="146" t="str">
        <f t="shared" si="394"/>
        <v/>
      </c>
    </row>
    <row r="4199" spans="1:19" x14ac:dyDescent="0.45">
      <c r="A4199" s="144" t="str">
        <f t="shared" si="395"/>
        <v/>
      </c>
      <c r="B4199" s="143" t="str">
        <f t="shared" si="396"/>
        <v/>
      </c>
      <c r="C4199" s="143" t="str">
        <f>IF(A4199="","",IF(COUNTIF($B$2:B4198,B4199)&gt;0,"⚠ DUPLICATE","OK"))</f>
        <v/>
      </c>
      <c r="D4199" s="146" t="str">
        <f>IF($A4199="","",IF(ISNA(_xlfn.XLOOKUP(TRIM($A4199),MASTER_Workers!$B$2:$B$474,MASTER_Workers!$B$2:$B$474)),"Master Missing","OK"))</f>
        <v/>
      </c>
      <c r="E4199" s="146" t="str">
        <f>IF(A4199="","",IF(COUNTIF(Month_Engine!B:B,TRIM(J4199))&gt;0,"OK","Missing"))</f>
        <v/>
      </c>
      <c r="F4199" s="146" t="str">
        <f t="shared" si="397"/>
        <v/>
      </c>
      <c r="G4199" s="146" t="str">
        <f t="shared" si="398"/>
        <v/>
      </c>
      <c r="H4199" s="150" t="str">
        <f t="shared" si="393"/>
        <v/>
      </c>
      <c r="I4199" s="432"/>
      <c r="S4199" s="146" t="str">
        <f t="shared" si="394"/>
        <v/>
      </c>
    </row>
    <row r="4200" spans="1:19" x14ac:dyDescent="0.45">
      <c r="A4200" s="144" t="str">
        <f t="shared" si="395"/>
        <v/>
      </c>
      <c r="B4200" s="143" t="str">
        <f t="shared" si="396"/>
        <v/>
      </c>
      <c r="C4200" s="143" t="str">
        <f>IF(A4200="","",IF(COUNTIF($B$2:B4199,B4200)&gt;0,"⚠ DUPLICATE","OK"))</f>
        <v/>
      </c>
      <c r="D4200" s="146" t="str">
        <f>IF($A4200="","",IF(ISNA(_xlfn.XLOOKUP(TRIM($A4200),MASTER_Workers!$B$2:$B$474,MASTER_Workers!$B$2:$B$474)),"Master Missing","OK"))</f>
        <v/>
      </c>
      <c r="E4200" s="146" t="str">
        <f>IF(A4200="","",IF(COUNTIF(Month_Engine!B:B,TRIM(J4200))&gt;0,"OK","Missing"))</f>
        <v/>
      </c>
      <c r="F4200" s="146" t="str">
        <f t="shared" si="397"/>
        <v/>
      </c>
      <c r="G4200" s="146" t="str">
        <f t="shared" si="398"/>
        <v/>
      </c>
      <c r="H4200" s="150" t="str">
        <f t="shared" si="393"/>
        <v/>
      </c>
      <c r="I4200" s="432"/>
      <c r="S4200" s="146" t="str">
        <f t="shared" si="394"/>
        <v/>
      </c>
    </row>
    <row r="4201" spans="1:19" x14ac:dyDescent="0.45">
      <c r="A4201" s="144" t="str">
        <f t="shared" si="395"/>
        <v/>
      </c>
      <c r="B4201" s="143" t="str">
        <f t="shared" si="396"/>
        <v/>
      </c>
      <c r="C4201" s="143" t="str">
        <f>IF(A4201="","",IF(COUNTIF($B$2:B4200,B4201)&gt;0,"⚠ DUPLICATE","OK"))</f>
        <v/>
      </c>
      <c r="D4201" s="146" t="str">
        <f>IF($A4201="","",IF(ISNA(_xlfn.XLOOKUP(TRIM($A4201),MASTER_Workers!$B$2:$B$474,MASTER_Workers!$B$2:$B$474)),"Master Missing","OK"))</f>
        <v/>
      </c>
      <c r="E4201" s="146" t="str">
        <f>IF(A4201="","",IF(COUNTIF(Month_Engine!B:B,TRIM(J4201))&gt;0,"OK","Missing"))</f>
        <v/>
      </c>
      <c r="F4201" s="146" t="str">
        <f t="shared" si="397"/>
        <v/>
      </c>
      <c r="G4201" s="146" t="str">
        <f t="shared" si="398"/>
        <v/>
      </c>
      <c r="H4201" s="150" t="str">
        <f t="shared" si="393"/>
        <v/>
      </c>
      <c r="I4201" s="432"/>
      <c r="S4201" s="146" t="str">
        <f t="shared" si="394"/>
        <v/>
      </c>
    </row>
    <row r="4202" spans="1:19" x14ac:dyDescent="0.45">
      <c r="A4202" s="144" t="str">
        <f t="shared" si="395"/>
        <v/>
      </c>
      <c r="B4202" s="143" t="str">
        <f t="shared" si="396"/>
        <v/>
      </c>
      <c r="C4202" s="143" t="str">
        <f>IF(A4202="","",IF(COUNTIF($B$2:B4201,B4202)&gt;0,"⚠ DUPLICATE","OK"))</f>
        <v/>
      </c>
      <c r="D4202" s="146" t="str">
        <f>IF($A4202="","",IF(ISNA(_xlfn.XLOOKUP(TRIM($A4202),MASTER_Workers!$B$2:$B$474,MASTER_Workers!$B$2:$B$474)),"Master Missing","OK"))</f>
        <v/>
      </c>
      <c r="E4202" s="146" t="str">
        <f>IF(A4202="","",IF(COUNTIF(Month_Engine!B:B,TRIM(J4202))&gt;0,"OK","Missing"))</f>
        <v/>
      </c>
      <c r="F4202" s="146" t="str">
        <f t="shared" si="397"/>
        <v/>
      </c>
      <c r="G4202" s="146" t="str">
        <f t="shared" si="398"/>
        <v/>
      </c>
      <c r="H4202" s="150" t="str">
        <f t="shared" si="393"/>
        <v/>
      </c>
      <c r="I4202" s="432"/>
      <c r="S4202" s="146" t="str">
        <f t="shared" si="394"/>
        <v/>
      </c>
    </row>
    <row r="4203" spans="1:19" x14ac:dyDescent="0.45">
      <c r="A4203" s="144" t="str">
        <f t="shared" si="395"/>
        <v/>
      </c>
      <c r="B4203" s="143" t="str">
        <f t="shared" si="396"/>
        <v/>
      </c>
      <c r="C4203" s="143" t="str">
        <f>IF(A4203="","",IF(COUNTIF($B$2:B4202,B4203)&gt;0,"⚠ DUPLICATE","OK"))</f>
        <v/>
      </c>
      <c r="D4203" s="146" t="str">
        <f>IF($A4203="","",IF(ISNA(_xlfn.XLOOKUP(TRIM($A4203),MASTER_Workers!$B$2:$B$474,MASTER_Workers!$B$2:$B$474)),"Master Missing","OK"))</f>
        <v/>
      </c>
      <c r="E4203" s="146" t="str">
        <f>IF(A4203="","",IF(COUNTIF(Month_Engine!B:B,TRIM(J4203))&gt;0,"OK","Missing"))</f>
        <v/>
      </c>
      <c r="F4203" s="146" t="str">
        <f t="shared" si="397"/>
        <v/>
      </c>
      <c r="G4203" s="146" t="str">
        <f t="shared" si="398"/>
        <v/>
      </c>
      <c r="H4203" s="150" t="str">
        <f t="shared" si="393"/>
        <v/>
      </c>
      <c r="I4203" s="432"/>
      <c r="S4203" s="146" t="str">
        <f t="shared" si="394"/>
        <v/>
      </c>
    </row>
    <row r="4204" spans="1:19" x14ac:dyDescent="0.45">
      <c r="A4204" s="144" t="str">
        <f t="shared" si="395"/>
        <v/>
      </c>
      <c r="B4204" s="143" t="str">
        <f t="shared" si="396"/>
        <v/>
      </c>
      <c r="C4204" s="143" t="str">
        <f>IF(A4204="","",IF(COUNTIF($B$2:B4203,B4204)&gt;0,"⚠ DUPLICATE","OK"))</f>
        <v/>
      </c>
      <c r="D4204" s="146" t="str">
        <f>IF($A4204="","",IF(ISNA(_xlfn.XLOOKUP(TRIM($A4204),MASTER_Workers!$B$2:$B$474,MASTER_Workers!$B$2:$B$474)),"Master Missing","OK"))</f>
        <v/>
      </c>
      <c r="E4204" s="146" t="str">
        <f>IF(A4204="","",IF(COUNTIF(Month_Engine!B:B,TRIM(J4204))&gt;0,"OK","Missing"))</f>
        <v/>
      </c>
      <c r="F4204" s="146" t="str">
        <f t="shared" si="397"/>
        <v/>
      </c>
      <c r="G4204" s="146" t="str">
        <f t="shared" si="398"/>
        <v/>
      </c>
      <c r="H4204" s="150" t="str">
        <f t="shared" si="393"/>
        <v/>
      </c>
      <c r="I4204" s="432"/>
      <c r="S4204" s="146" t="str">
        <f t="shared" si="394"/>
        <v/>
      </c>
    </row>
    <row r="4205" spans="1:19" x14ac:dyDescent="0.45">
      <c r="A4205" s="144" t="str">
        <f t="shared" si="395"/>
        <v/>
      </c>
      <c r="B4205" s="143" t="str">
        <f t="shared" si="396"/>
        <v/>
      </c>
      <c r="C4205" s="143" t="str">
        <f>IF(A4205="","",IF(COUNTIF($B$2:B4204,B4205)&gt;0,"⚠ DUPLICATE","OK"))</f>
        <v/>
      </c>
      <c r="D4205" s="146" t="str">
        <f>IF($A4205="","",IF(ISNA(_xlfn.XLOOKUP(TRIM($A4205),MASTER_Workers!$B$2:$B$474,MASTER_Workers!$B$2:$B$474)),"Master Missing","OK"))</f>
        <v/>
      </c>
      <c r="E4205" s="146" t="str">
        <f>IF(A4205="","",IF(COUNTIF(Month_Engine!B:B,TRIM(J4205))&gt;0,"OK","Missing"))</f>
        <v/>
      </c>
      <c r="F4205" s="146" t="str">
        <f t="shared" si="397"/>
        <v/>
      </c>
      <c r="G4205" s="146" t="str">
        <f t="shared" si="398"/>
        <v/>
      </c>
      <c r="H4205" s="150" t="str">
        <f t="shared" si="393"/>
        <v/>
      </c>
      <c r="I4205" s="432"/>
      <c r="S4205" s="146" t="str">
        <f t="shared" si="394"/>
        <v/>
      </c>
    </row>
    <row r="4206" spans="1:19" x14ac:dyDescent="0.45">
      <c r="A4206" s="144" t="str">
        <f t="shared" si="395"/>
        <v/>
      </c>
      <c r="B4206" s="143" t="str">
        <f t="shared" si="396"/>
        <v/>
      </c>
      <c r="C4206" s="143" t="str">
        <f>IF(A4206="","",IF(COUNTIF($B$2:B4205,B4206)&gt;0,"⚠ DUPLICATE","OK"))</f>
        <v/>
      </c>
      <c r="D4206" s="146" t="str">
        <f>IF($A4206="","",IF(ISNA(_xlfn.XLOOKUP(TRIM($A4206),MASTER_Workers!$B$2:$B$474,MASTER_Workers!$B$2:$B$474)),"Master Missing","OK"))</f>
        <v/>
      </c>
      <c r="E4206" s="146" t="str">
        <f>IF(A4206="","",IF(COUNTIF(Month_Engine!B:B,TRIM(J4206))&gt;0,"OK","Missing"))</f>
        <v/>
      </c>
      <c r="F4206" s="146" t="str">
        <f t="shared" si="397"/>
        <v/>
      </c>
      <c r="G4206" s="146" t="str">
        <f t="shared" si="398"/>
        <v/>
      </c>
      <c r="H4206" s="150" t="str">
        <f t="shared" si="393"/>
        <v/>
      </c>
      <c r="I4206" s="432"/>
      <c r="S4206" s="146" t="str">
        <f t="shared" si="394"/>
        <v/>
      </c>
    </row>
    <row r="4207" spans="1:19" x14ac:dyDescent="0.45">
      <c r="A4207" s="144" t="str">
        <f t="shared" si="395"/>
        <v/>
      </c>
      <c r="B4207" s="143" t="str">
        <f t="shared" si="396"/>
        <v/>
      </c>
      <c r="C4207" s="143" t="str">
        <f>IF(A4207="","",IF(COUNTIF($B$2:B4206,B4207)&gt;0,"⚠ DUPLICATE","OK"))</f>
        <v/>
      </c>
      <c r="D4207" s="146" t="str">
        <f>IF($A4207="","",IF(ISNA(_xlfn.XLOOKUP(TRIM($A4207),MASTER_Workers!$B$2:$B$474,MASTER_Workers!$B$2:$B$474)),"Master Missing","OK"))</f>
        <v/>
      </c>
      <c r="E4207" s="146" t="str">
        <f>IF(A4207="","",IF(COUNTIF(Month_Engine!B:B,TRIM(J4207))&gt;0,"OK","Missing"))</f>
        <v/>
      </c>
      <c r="F4207" s="146" t="str">
        <f t="shared" si="397"/>
        <v/>
      </c>
      <c r="G4207" s="146" t="str">
        <f t="shared" si="398"/>
        <v/>
      </c>
      <c r="H4207" s="150" t="str">
        <f t="shared" si="393"/>
        <v/>
      </c>
      <c r="I4207" s="432"/>
      <c r="S4207" s="146" t="str">
        <f t="shared" si="394"/>
        <v/>
      </c>
    </row>
    <row r="4208" spans="1:19" x14ac:dyDescent="0.45">
      <c r="A4208" s="144" t="str">
        <f t="shared" si="395"/>
        <v/>
      </c>
      <c r="B4208" s="143" t="str">
        <f t="shared" si="396"/>
        <v/>
      </c>
      <c r="C4208" s="143" t="str">
        <f>IF(A4208="","",IF(COUNTIF($B$2:B4207,B4208)&gt;0,"⚠ DUPLICATE","OK"))</f>
        <v/>
      </c>
      <c r="D4208" s="146" t="str">
        <f>IF($A4208="","",IF(ISNA(_xlfn.XLOOKUP(TRIM($A4208),MASTER_Workers!$B$2:$B$474,MASTER_Workers!$B$2:$B$474)),"Master Missing","OK"))</f>
        <v/>
      </c>
      <c r="E4208" s="146" t="str">
        <f>IF(A4208="","",IF(COUNTIF(Month_Engine!B:B,TRIM(J4208))&gt;0,"OK","Missing"))</f>
        <v/>
      </c>
      <c r="F4208" s="146" t="str">
        <f t="shared" si="397"/>
        <v/>
      </c>
      <c r="G4208" s="146" t="str">
        <f t="shared" si="398"/>
        <v/>
      </c>
      <c r="H4208" s="150" t="str">
        <f t="shared" si="393"/>
        <v/>
      </c>
      <c r="I4208" s="432"/>
      <c r="S4208" s="146" t="str">
        <f t="shared" si="394"/>
        <v/>
      </c>
    </row>
    <row r="4209" spans="1:19" x14ac:dyDescent="0.45">
      <c r="A4209" s="144" t="str">
        <f t="shared" si="395"/>
        <v/>
      </c>
      <c r="B4209" s="143" t="str">
        <f t="shared" si="396"/>
        <v/>
      </c>
      <c r="C4209" s="143" t="str">
        <f>IF(A4209="","",IF(COUNTIF($B$2:B4208,B4209)&gt;0,"⚠ DUPLICATE","OK"))</f>
        <v/>
      </c>
      <c r="D4209" s="146" t="str">
        <f>IF($A4209="","",IF(ISNA(_xlfn.XLOOKUP(TRIM($A4209),MASTER_Workers!$B$2:$B$474,MASTER_Workers!$B$2:$B$474)),"Master Missing","OK"))</f>
        <v/>
      </c>
      <c r="E4209" s="146" t="str">
        <f>IF(A4209="","",IF(COUNTIF(Month_Engine!B:B,TRIM(J4209))&gt;0,"OK","Missing"))</f>
        <v/>
      </c>
      <c r="F4209" s="146" t="str">
        <f t="shared" si="397"/>
        <v/>
      </c>
      <c r="G4209" s="146" t="str">
        <f t="shared" si="398"/>
        <v/>
      </c>
      <c r="H4209" s="150" t="str">
        <f t="shared" si="393"/>
        <v/>
      </c>
      <c r="I4209" s="432"/>
      <c r="S4209" s="146" t="str">
        <f t="shared" si="394"/>
        <v/>
      </c>
    </row>
    <row r="4210" spans="1:19" x14ac:dyDescent="0.45">
      <c r="A4210" s="144" t="str">
        <f t="shared" si="395"/>
        <v/>
      </c>
      <c r="B4210" s="143" t="str">
        <f t="shared" si="396"/>
        <v/>
      </c>
      <c r="C4210" s="143" t="str">
        <f>IF(A4210="","",IF(COUNTIF($B$2:B4209,B4210)&gt;0,"⚠ DUPLICATE","OK"))</f>
        <v/>
      </c>
      <c r="D4210" s="146" t="str">
        <f>IF($A4210="","",IF(ISNA(_xlfn.XLOOKUP(TRIM($A4210),MASTER_Workers!$B$2:$B$474,MASTER_Workers!$B$2:$B$474)),"Master Missing","OK"))</f>
        <v/>
      </c>
      <c r="E4210" s="146" t="str">
        <f>IF(A4210="","",IF(COUNTIF(Month_Engine!B:B,TRIM(J4210))&gt;0,"OK","Missing"))</f>
        <v/>
      </c>
      <c r="F4210" s="146" t="str">
        <f t="shared" si="397"/>
        <v/>
      </c>
      <c r="G4210" s="146" t="str">
        <f t="shared" si="398"/>
        <v/>
      </c>
      <c r="H4210" s="150" t="str">
        <f t="shared" si="393"/>
        <v/>
      </c>
      <c r="I4210" s="432"/>
      <c r="S4210" s="146" t="str">
        <f t="shared" si="394"/>
        <v/>
      </c>
    </row>
    <row r="4211" spans="1:19" x14ac:dyDescent="0.45">
      <c r="A4211" s="144" t="str">
        <f t="shared" si="395"/>
        <v/>
      </c>
      <c r="B4211" s="143" t="str">
        <f t="shared" si="396"/>
        <v/>
      </c>
      <c r="C4211" s="143" t="str">
        <f>IF(A4211="","",IF(COUNTIF($B$2:B4210,B4211)&gt;0,"⚠ DUPLICATE","OK"))</f>
        <v/>
      </c>
      <c r="D4211" s="146" t="str">
        <f>IF($A4211="","",IF(ISNA(_xlfn.XLOOKUP(TRIM($A4211),MASTER_Workers!$B$2:$B$474,MASTER_Workers!$B$2:$B$474)),"Master Missing","OK"))</f>
        <v/>
      </c>
      <c r="E4211" s="146" t="str">
        <f>IF(A4211="","",IF(COUNTIF(Month_Engine!B:B,TRIM(J4211))&gt;0,"OK","Missing"))</f>
        <v/>
      </c>
      <c r="F4211" s="146" t="str">
        <f t="shared" si="397"/>
        <v/>
      </c>
      <c r="G4211" s="146" t="str">
        <f t="shared" si="398"/>
        <v/>
      </c>
      <c r="H4211" s="150" t="str">
        <f t="shared" si="393"/>
        <v/>
      </c>
      <c r="I4211" s="432"/>
      <c r="S4211" s="146" t="str">
        <f t="shared" si="394"/>
        <v/>
      </c>
    </row>
    <row r="4212" spans="1:19" x14ac:dyDescent="0.45">
      <c r="A4212" s="144" t="str">
        <f t="shared" si="395"/>
        <v/>
      </c>
      <c r="B4212" s="143" t="str">
        <f t="shared" si="396"/>
        <v/>
      </c>
      <c r="C4212" s="143" t="str">
        <f>IF(A4212="","",IF(COUNTIF($B$2:B4211,B4212)&gt;0,"⚠ DUPLICATE","OK"))</f>
        <v/>
      </c>
      <c r="D4212" s="146" t="str">
        <f>IF($A4212="","",IF(ISNA(_xlfn.XLOOKUP(TRIM($A4212),MASTER_Workers!$B$2:$B$474,MASTER_Workers!$B$2:$B$474)),"Master Missing","OK"))</f>
        <v/>
      </c>
      <c r="E4212" s="146" t="str">
        <f>IF(A4212="","",IF(COUNTIF(Month_Engine!B:B,TRIM(J4212))&gt;0,"OK","Missing"))</f>
        <v/>
      </c>
      <c r="F4212" s="146" t="str">
        <f t="shared" si="397"/>
        <v/>
      </c>
      <c r="G4212" s="146" t="str">
        <f t="shared" si="398"/>
        <v/>
      </c>
      <c r="H4212" s="150" t="str">
        <f t="shared" si="393"/>
        <v/>
      </c>
      <c r="I4212" s="432"/>
      <c r="S4212" s="146" t="str">
        <f t="shared" si="394"/>
        <v/>
      </c>
    </row>
    <row r="4213" spans="1:19" x14ac:dyDescent="0.45">
      <c r="A4213" s="144" t="str">
        <f t="shared" si="395"/>
        <v/>
      </c>
      <c r="B4213" s="143" t="str">
        <f t="shared" si="396"/>
        <v/>
      </c>
      <c r="C4213" s="143" t="str">
        <f>IF(A4213="","",IF(COUNTIF($B$2:B4212,B4213)&gt;0,"⚠ DUPLICATE","OK"))</f>
        <v/>
      </c>
      <c r="D4213" s="146" t="str">
        <f>IF($A4213="","",IF(ISNA(_xlfn.XLOOKUP(TRIM($A4213),MASTER_Workers!$B$2:$B$474,MASTER_Workers!$B$2:$B$474)),"Master Missing","OK"))</f>
        <v/>
      </c>
      <c r="E4213" s="146" t="str">
        <f>IF(A4213="","",IF(COUNTIF(Month_Engine!B:B,TRIM(J4213))&gt;0,"OK","Missing"))</f>
        <v/>
      </c>
      <c r="F4213" s="146" t="str">
        <f t="shared" si="397"/>
        <v/>
      </c>
      <c r="G4213" s="146" t="str">
        <f t="shared" si="398"/>
        <v/>
      </c>
      <c r="H4213" s="150" t="str">
        <f t="shared" si="393"/>
        <v/>
      </c>
      <c r="I4213" s="432"/>
      <c r="S4213" s="146" t="str">
        <f t="shared" si="394"/>
        <v/>
      </c>
    </row>
    <row r="4214" spans="1:19" x14ac:dyDescent="0.45">
      <c r="A4214" s="144" t="str">
        <f t="shared" si="395"/>
        <v/>
      </c>
      <c r="B4214" s="143" t="str">
        <f t="shared" si="396"/>
        <v/>
      </c>
      <c r="C4214" s="143" t="str">
        <f>IF(A4214="","",IF(COUNTIF($B$2:B4213,B4214)&gt;0,"⚠ DUPLICATE","OK"))</f>
        <v/>
      </c>
      <c r="D4214" s="146" t="str">
        <f>IF($A4214="","",IF(ISNA(_xlfn.XLOOKUP(TRIM($A4214),MASTER_Workers!$B$2:$B$474,MASTER_Workers!$B$2:$B$474)),"Master Missing","OK"))</f>
        <v/>
      </c>
      <c r="E4214" s="146" t="str">
        <f>IF(A4214="","",IF(COUNTIF(Month_Engine!B:B,TRIM(J4214))&gt;0,"OK","Missing"))</f>
        <v/>
      </c>
      <c r="F4214" s="146" t="str">
        <f t="shared" si="397"/>
        <v/>
      </c>
      <c r="G4214" s="146" t="str">
        <f t="shared" si="398"/>
        <v/>
      </c>
      <c r="H4214" s="150" t="str">
        <f t="shared" si="393"/>
        <v/>
      </c>
      <c r="I4214" s="432"/>
      <c r="S4214" s="146" t="str">
        <f t="shared" si="394"/>
        <v/>
      </c>
    </row>
    <row r="4215" spans="1:19" x14ac:dyDescent="0.45">
      <c r="A4215" s="144" t="str">
        <f t="shared" si="395"/>
        <v/>
      </c>
      <c r="B4215" s="143" t="str">
        <f t="shared" si="396"/>
        <v/>
      </c>
      <c r="C4215" s="143" t="str">
        <f>IF(A4215="","",IF(COUNTIF($B$2:B4214,B4215)&gt;0,"⚠ DUPLICATE","OK"))</f>
        <v/>
      </c>
      <c r="D4215" s="146" t="str">
        <f>IF($A4215="","",IF(ISNA(_xlfn.XLOOKUP(TRIM($A4215),MASTER_Workers!$B$2:$B$474,MASTER_Workers!$B$2:$B$474)),"Master Missing","OK"))</f>
        <v/>
      </c>
      <c r="E4215" s="146" t="str">
        <f>IF(A4215="","",IF(COUNTIF(Month_Engine!B:B,TRIM(J4215))&gt;0,"OK","Missing"))</f>
        <v/>
      </c>
      <c r="F4215" s="146" t="str">
        <f t="shared" si="397"/>
        <v/>
      </c>
      <c r="G4215" s="146" t="str">
        <f t="shared" si="398"/>
        <v/>
      </c>
      <c r="H4215" s="150" t="str">
        <f t="shared" si="393"/>
        <v/>
      </c>
      <c r="I4215" s="432"/>
      <c r="S4215" s="146" t="str">
        <f t="shared" si="394"/>
        <v/>
      </c>
    </row>
    <row r="4216" spans="1:19" x14ac:dyDescent="0.45">
      <c r="A4216" s="144" t="str">
        <f t="shared" si="395"/>
        <v/>
      </c>
      <c r="B4216" s="143" t="str">
        <f t="shared" si="396"/>
        <v/>
      </c>
      <c r="C4216" s="143" t="str">
        <f>IF(A4216="","",IF(COUNTIF($B$2:B4215,B4216)&gt;0,"⚠ DUPLICATE","OK"))</f>
        <v/>
      </c>
      <c r="D4216" s="146" t="str">
        <f>IF($A4216="","",IF(ISNA(_xlfn.XLOOKUP(TRIM($A4216),MASTER_Workers!$B$2:$B$474,MASTER_Workers!$B$2:$B$474)),"Master Missing","OK"))</f>
        <v/>
      </c>
      <c r="E4216" s="146" t="str">
        <f>IF(A4216="","",IF(COUNTIF(Month_Engine!B:B,TRIM(J4216))&gt;0,"OK","Missing"))</f>
        <v/>
      </c>
      <c r="F4216" s="146" t="str">
        <f t="shared" si="397"/>
        <v/>
      </c>
      <c r="G4216" s="146" t="str">
        <f t="shared" si="398"/>
        <v/>
      </c>
      <c r="H4216" s="150" t="str">
        <f t="shared" si="393"/>
        <v/>
      </c>
      <c r="I4216" s="432"/>
      <c r="S4216" s="146" t="str">
        <f t="shared" si="394"/>
        <v/>
      </c>
    </row>
    <row r="4217" spans="1:19" x14ac:dyDescent="0.45">
      <c r="A4217" s="144" t="str">
        <f t="shared" si="395"/>
        <v/>
      </c>
      <c r="B4217" s="143" t="str">
        <f t="shared" si="396"/>
        <v/>
      </c>
      <c r="C4217" s="143" t="str">
        <f>IF(A4217="","",IF(COUNTIF($B$2:B4216,B4217)&gt;0,"⚠ DUPLICATE","OK"))</f>
        <v/>
      </c>
      <c r="D4217" s="146" t="str">
        <f>IF($A4217="","",IF(ISNA(_xlfn.XLOOKUP(TRIM($A4217),MASTER_Workers!$B$2:$B$474,MASTER_Workers!$B$2:$B$474)),"Master Missing","OK"))</f>
        <v/>
      </c>
      <c r="E4217" s="146" t="str">
        <f>IF(A4217="","",IF(COUNTIF(Month_Engine!B:B,TRIM(J4217))&gt;0,"OK","Missing"))</f>
        <v/>
      </c>
      <c r="F4217" s="146" t="str">
        <f t="shared" si="397"/>
        <v/>
      </c>
      <c r="G4217" s="146" t="str">
        <f t="shared" si="398"/>
        <v/>
      </c>
      <c r="H4217" s="150" t="str">
        <f t="shared" si="393"/>
        <v/>
      </c>
      <c r="I4217" s="432"/>
      <c r="S4217" s="146" t="str">
        <f t="shared" si="394"/>
        <v/>
      </c>
    </row>
    <row r="4218" spans="1:19" x14ac:dyDescent="0.45">
      <c r="A4218" s="144" t="str">
        <f t="shared" si="395"/>
        <v/>
      </c>
      <c r="B4218" s="143" t="str">
        <f t="shared" si="396"/>
        <v/>
      </c>
      <c r="C4218" s="143" t="str">
        <f>IF(A4218="","",IF(COUNTIF($B$2:B4217,B4218)&gt;0,"⚠ DUPLICATE","OK"))</f>
        <v/>
      </c>
      <c r="D4218" s="146" t="str">
        <f>IF($A4218="","",IF(ISNA(_xlfn.XLOOKUP(TRIM($A4218),MASTER_Workers!$B$2:$B$474,MASTER_Workers!$B$2:$B$474)),"Master Missing","OK"))</f>
        <v/>
      </c>
      <c r="E4218" s="146" t="str">
        <f>IF(A4218="","",IF(COUNTIF(Month_Engine!B:B,TRIM(J4218))&gt;0,"OK","Missing"))</f>
        <v/>
      </c>
      <c r="F4218" s="146" t="str">
        <f t="shared" si="397"/>
        <v/>
      </c>
      <c r="G4218" s="146" t="str">
        <f t="shared" si="398"/>
        <v/>
      </c>
      <c r="H4218" s="150" t="str">
        <f t="shared" si="393"/>
        <v/>
      </c>
      <c r="I4218" s="432"/>
      <c r="S4218" s="146" t="str">
        <f t="shared" si="394"/>
        <v/>
      </c>
    </row>
    <row r="4219" spans="1:19" x14ac:dyDescent="0.45">
      <c r="A4219" s="144" t="str">
        <f t="shared" si="395"/>
        <v/>
      </c>
      <c r="B4219" s="143" t="str">
        <f t="shared" si="396"/>
        <v/>
      </c>
      <c r="C4219" s="143" t="str">
        <f>IF(A4219="","",IF(COUNTIF($B$2:B4218,B4219)&gt;0,"⚠ DUPLICATE","OK"))</f>
        <v/>
      </c>
      <c r="D4219" s="146" t="str">
        <f>IF($A4219="","",IF(ISNA(_xlfn.XLOOKUP(TRIM($A4219),MASTER_Workers!$B$2:$B$474,MASTER_Workers!$B$2:$B$474)),"Master Missing","OK"))</f>
        <v/>
      </c>
      <c r="E4219" s="146" t="str">
        <f>IF(A4219="","",IF(COUNTIF(Month_Engine!B:B,TRIM(J4219))&gt;0,"OK","Missing"))</f>
        <v/>
      </c>
      <c r="F4219" s="146" t="str">
        <f t="shared" si="397"/>
        <v/>
      </c>
      <c r="G4219" s="146" t="str">
        <f t="shared" si="398"/>
        <v/>
      </c>
      <c r="H4219" s="150" t="str">
        <f t="shared" si="393"/>
        <v/>
      </c>
      <c r="I4219" s="432"/>
      <c r="S4219" s="146" t="str">
        <f t="shared" si="394"/>
        <v/>
      </c>
    </row>
    <row r="4220" spans="1:19" x14ac:dyDescent="0.45">
      <c r="A4220" s="144" t="str">
        <f t="shared" si="395"/>
        <v/>
      </c>
      <c r="B4220" s="143" t="str">
        <f t="shared" si="396"/>
        <v/>
      </c>
      <c r="C4220" s="143" t="str">
        <f>IF(A4220="","",IF(COUNTIF($B$2:B4219,B4220)&gt;0,"⚠ DUPLICATE","OK"))</f>
        <v/>
      </c>
      <c r="D4220" s="146" t="str">
        <f>IF($A4220="","",IF(ISNA(_xlfn.XLOOKUP(TRIM($A4220),MASTER_Workers!$B$2:$B$474,MASTER_Workers!$B$2:$B$474)),"Master Missing","OK"))</f>
        <v/>
      </c>
      <c r="E4220" s="146" t="str">
        <f>IF(A4220="","",IF(COUNTIF(Month_Engine!B:B,TRIM(J4220))&gt;0,"OK","Missing"))</f>
        <v/>
      </c>
      <c r="F4220" s="146" t="str">
        <f t="shared" si="397"/>
        <v/>
      </c>
      <c r="G4220" s="146" t="str">
        <f t="shared" si="398"/>
        <v/>
      </c>
      <c r="H4220" s="150" t="str">
        <f t="shared" si="393"/>
        <v/>
      </c>
      <c r="I4220" s="432"/>
      <c r="S4220" s="146" t="str">
        <f t="shared" si="394"/>
        <v/>
      </c>
    </row>
    <row r="4221" spans="1:19" x14ac:dyDescent="0.45">
      <c r="A4221" s="144" t="str">
        <f t="shared" si="395"/>
        <v/>
      </c>
      <c r="B4221" s="143" t="str">
        <f t="shared" si="396"/>
        <v/>
      </c>
      <c r="C4221" s="143" t="str">
        <f>IF(A4221="","",IF(COUNTIF($B$2:B4220,B4221)&gt;0,"⚠ DUPLICATE","OK"))</f>
        <v/>
      </c>
      <c r="D4221" s="146" t="str">
        <f>IF($A4221="","",IF(ISNA(_xlfn.XLOOKUP(TRIM($A4221),MASTER_Workers!$B$2:$B$474,MASTER_Workers!$B$2:$B$474)),"Master Missing","OK"))</f>
        <v/>
      </c>
      <c r="E4221" s="146" t="str">
        <f>IF(A4221="","",IF(COUNTIF(Month_Engine!B:B,TRIM(J4221))&gt;0,"OK","Missing"))</f>
        <v/>
      </c>
      <c r="F4221" s="146" t="str">
        <f t="shared" si="397"/>
        <v/>
      </c>
      <c r="G4221" s="146" t="str">
        <f t="shared" si="398"/>
        <v/>
      </c>
      <c r="H4221" s="150" t="str">
        <f t="shared" si="393"/>
        <v/>
      </c>
      <c r="I4221" s="432"/>
      <c r="S4221" s="146" t="str">
        <f t="shared" si="394"/>
        <v/>
      </c>
    </row>
    <row r="4222" spans="1:19" x14ac:dyDescent="0.45">
      <c r="A4222" s="144" t="str">
        <f t="shared" si="395"/>
        <v/>
      </c>
      <c r="B4222" s="143" t="str">
        <f t="shared" si="396"/>
        <v/>
      </c>
      <c r="C4222" s="143" t="str">
        <f>IF(A4222="","",IF(COUNTIF($B$2:B4221,B4222)&gt;0,"⚠ DUPLICATE","OK"))</f>
        <v/>
      </c>
      <c r="D4222" s="146" t="str">
        <f>IF($A4222="","",IF(ISNA(_xlfn.XLOOKUP(TRIM($A4222),MASTER_Workers!$B$2:$B$474,MASTER_Workers!$B$2:$B$474)),"Master Missing","OK"))</f>
        <v/>
      </c>
      <c r="E4222" s="146" t="str">
        <f>IF(A4222="","",IF(COUNTIF(Month_Engine!B:B,TRIM(J4222))&gt;0,"OK","Missing"))</f>
        <v/>
      </c>
      <c r="F4222" s="146" t="str">
        <f t="shared" si="397"/>
        <v/>
      </c>
      <c r="G4222" s="146" t="str">
        <f t="shared" si="398"/>
        <v/>
      </c>
      <c r="H4222" s="150" t="str">
        <f t="shared" si="393"/>
        <v/>
      </c>
      <c r="I4222" s="432"/>
      <c r="S4222" s="146" t="str">
        <f t="shared" si="394"/>
        <v/>
      </c>
    </row>
    <row r="4223" spans="1:19" x14ac:dyDescent="0.45">
      <c r="A4223" s="144" t="str">
        <f t="shared" si="395"/>
        <v/>
      </c>
      <c r="B4223" s="143" t="str">
        <f t="shared" si="396"/>
        <v/>
      </c>
      <c r="C4223" s="143" t="str">
        <f>IF(A4223="","",IF(COUNTIF($B$2:B4222,B4223)&gt;0,"⚠ DUPLICATE","OK"))</f>
        <v/>
      </c>
      <c r="D4223" s="146" t="str">
        <f>IF($A4223="","",IF(ISNA(_xlfn.XLOOKUP(TRIM($A4223),MASTER_Workers!$B$2:$B$474,MASTER_Workers!$B$2:$B$474)),"Master Missing","OK"))</f>
        <v/>
      </c>
      <c r="E4223" s="146" t="str">
        <f>IF(A4223="","",IF(COUNTIF(Month_Engine!B:B,TRIM(J4223))&gt;0,"OK","Missing"))</f>
        <v/>
      </c>
      <c r="F4223" s="146" t="str">
        <f t="shared" si="397"/>
        <v/>
      </c>
      <c r="G4223" s="146" t="str">
        <f t="shared" si="398"/>
        <v/>
      </c>
      <c r="H4223" s="150" t="str">
        <f t="shared" si="393"/>
        <v/>
      </c>
      <c r="I4223" s="432"/>
      <c r="S4223" s="146" t="str">
        <f t="shared" si="394"/>
        <v/>
      </c>
    </row>
    <row r="4224" spans="1:19" x14ac:dyDescent="0.45">
      <c r="A4224" s="144" t="str">
        <f t="shared" si="395"/>
        <v/>
      </c>
      <c r="B4224" s="143" t="str">
        <f t="shared" si="396"/>
        <v/>
      </c>
      <c r="C4224" s="143" t="str">
        <f>IF(A4224="","",IF(COUNTIF($B$2:B4223,B4224)&gt;0,"⚠ DUPLICATE","OK"))</f>
        <v/>
      </c>
      <c r="D4224" s="146" t="str">
        <f>IF($A4224="","",IF(ISNA(_xlfn.XLOOKUP(TRIM($A4224),MASTER_Workers!$B$2:$B$474,MASTER_Workers!$B$2:$B$474)),"Master Missing","OK"))</f>
        <v/>
      </c>
      <c r="E4224" s="146" t="str">
        <f>IF(A4224="","",IF(COUNTIF(Month_Engine!B:B,TRIM(J4224))&gt;0,"OK","Missing"))</f>
        <v/>
      </c>
      <c r="F4224" s="146" t="str">
        <f t="shared" si="397"/>
        <v/>
      </c>
      <c r="G4224" s="146" t="str">
        <f t="shared" si="398"/>
        <v/>
      </c>
      <c r="H4224" s="150" t="str">
        <f t="shared" si="393"/>
        <v/>
      </c>
      <c r="I4224" s="432"/>
      <c r="S4224" s="146" t="str">
        <f t="shared" si="394"/>
        <v/>
      </c>
    </row>
    <row r="4225" spans="1:19" x14ac:dyDescent="0.45">
      <c r="A4225" s="144" t="str">
        <f t="shared" si="395"/>
        <v/>
      </c>
      <c r="B4225" s="143" t="str">
        <f t="shared" si="396"/>
        <v/>
      </c>
      <c r="C4225" s="143" t="str">
        <f>IF(A4225="","",IF(COUNTIF($B$2:B4224,B4225)&gt;0,"⚠ DUPLICATE","OK"))</f>
        <v/>
      </c>
      <c r="D4225" s="146" t="str">
        <f>IF($A4225="","",IF(ISNA(_xlfn.XLOOKUP(TRIM($A4225),MASTER_Workers!$B$2:$B$474,MASTER_Workers!$B$2:$B$474)),"Master Missing","OK"))</f>
        <v/>
      </c>
      <c r="E4225" s="146" t="str">
        <f>IF(A4225="","",IF(COUNTIF(Month_Engine!B:B,TRIM(J4225))&gt;0,"OK","Missing"))</f>
        <v/>
      </c>
      <c r="F4225" s="146" t="str">
        <f t="shared" si="397"/>
        <v/>
      </c>
      <c r="G4225" s="146" t="str">
        <f t="shared" si="398"/>
        <v/>
      </c>
      <c r="H4225" s="150" t="str">
        <f t="shared" si="393"/>
        <v/>
      </c>
      <c r="I4225" s="432"/>
      <c r="S4225" s="146" t="str">
        <f t="shared" si="394"/>
        <v/>
      </c>
    </row>
    <row r="4226" spans="1:19" x14ac:dyDescent="0.45">
      <c r="A4226" s="144" t="str">
        <f t="shared" si="395"/>
        <v/>
      </c>
      <c r="B4226" s="143" t="str">
        <f t="shared" si="396"/>
        <v/>
      </c>
      <c r="C4226" s="143" t="str">
        <f>IF(A4226="","",IF(COUNTIF($B$2:B4225,B4226)&gt;0,"⚠ DUPLICATE","OK"))</f>
        <v/>
      </c>
      <c r="D4226" s="146" t="str">
        <f>IF($A4226="","",IF(ISNA(_xlfn.XLOOKUP(TRIM($A4226),MASTER_Workers!$B$2:$B$474,MASTER_Workers!$B$2:$B$474)),"Master Missing","OK"))</f>
        <v/>
      </c>
      <c r="E4226" s="146" t="str">
        <f>IF(A4226="","",IF(COUNTIF(Month_Engine!B:B,TRIM(J4226))&gt;0,"OK","Missing"))</f>
        <v/>
      </c>
      <c r="F4226" s="146" t="str">
        <f t="shared" si="397"/>
        <v/>
      </c>
      <c r="G4226" s="146" t="str">
        <f t="shared" si="398"/>
        <v/>
      </c>
      <c r="H4226" s="150" t="str">
        <f t="shared" si="393"/>
        <v/>
      </c>
      <c r="I4226" s="432"/>
      <c r="S4226" s="146" t="str">
        <f t="shared" si="394"/>
        <v/>
      </c>
    </row>
    <row r="4227" spans="1:19" x14ac:dyDescent="0.45">
      <c r="A4227" s="144" t="str">
        <f t="shared" si="395"/>
        <v/>
      </c>
      <c r="B4227" s="143" t="str">
        <f t="shared" si="396"/>
        <v/>
      </c>
      <c r="C4227" s="143" t="str">
        <f>IF(A4227="","",IF(COUNTIF($B$2:B4226,B4227)&gt;0,"⚠ DUPLICATE","OK"))</f>
        <v/>
      </c>
      <c r="D4227" s="146" t="str">
        <f>IF($A4227="","",IF(ISNA(_xlfn.XLOOKUP(TRIM($A4227),MASTER_Workers!$B$2:$B$474,MASTER_Workers!$B$2:$B$474)),"Master Missing","OK"))</f>
        <v/>
      </c>
      <c r="E4227" s="146" t="str">
        <f>IF(A4227="","",IF(COUNTIF(Month_Engine!B:B,TRIM(J4227))&gt;0,"OK","Missing"))</f>
        <v/>
      </c>
      <c r="F4227" s="146" t="str">
        <f t="shared" si="397"/>
        <v/>
      </c>
      <c r="G4227" s="146" t="str">
        <f t="shared" si="398"/>
        <v/>
      </c>
      <c r="H4227" s="150" t="str">
        <f t="shared" si="393"/>
        <v/>
      </c>
      <c r="I4227" s="432"/>
      <c r="S4227" s="146" t="str">
        <f t="shared" si="394"/>
        <v/>
      </c>
    </row>
    <row r="4228" spans="1:19" x14ac:dyDescent="0.45">
      <c r="A4228" s="144" t="str">
        <f t="shared" si="395"/>
        <v/>
      </c>
      <c r="B4228" s="143" t="str">
        <f t="shared" si="396"/>
        <v/>
      </c>
      <c r="C4228" s="143" t="str">
        <f>IF(A4228="","",IF(COUNTIF($B$2:B4227,B4228)&gt;0,"⚠ DUPLICATE","OK"))</f>
        <v/>
      </c>
      <c r="D4228" s="146" t="str">
        <f>IF($A4228="","",IF(ISNA(_xlfn.XLOOKUP(TRIM($A4228),MASTER_Workers!$B$2:$B$474,MASTER_Workers!$B$2:$B$474)),"Master Missing","OK"))</f>
        <v/>
      </c>
      <c r="E4228" s="146" t="str">
        <f>IF(A4228="","",IF(COUNTIF(Month_Engine!B:B,TRIM(J4228))&gt;0,"OK","Missing"))</f>
        <v/>
      </c>
      <c r="F4228" s="146" t="str">
        <f t="shared" si="397"/>
        <v/>
      </c>
      <c r="G4228" s="146" t="str">
        <f t="shared" si="398"/>
        <v/>
      </c>
      <c r="H4228" s="150" t="str">
        <f t="shared" ref="H4228:H4291" si="399">IF(A4228="","",IF(AND(C4228="OK",D4228="OK",E4228="OK",F4228=DAY(EOMONTH(I4228,0))),"OK","Mismatch"))</f>
        <v/>
      </c>
      <c r="I4228" s="432"/>
      <c r="S4228" s="146" t="str">
        <f t="shared" ref="S4228:S4291" si="400">IF(LEFT(A4228,6)="SV2PCO","Worker-SV2",
IF(LEFT(A4228,5)="SV2ST","Staff-SV2",
IF(LEFT(A4228,4)="SV2P","Worker-Com-SV2",
IF(LEFT(A4228,5)="SK1ST","Staff-1",
IF(LEFT(A4228,5)="SK3ST","Staff-3",
IF(LEFT(A4228,5)="SK1CW","Worker-1",
IF(LEFT(A4228,5)="SK3CW","Worker-3",
IF(LEFT(A4228,5)="SK1WK","Worker-Com-1",
IF(LEFT(A4228,5)="SK3WK","Worker-Com-3","")))))))))</f>
        <v/>
      </c>
    </row>
    <row r="4229" spans="1:19" x14ac:dyDescent="0.45">
      <c r="A4229" s="144" t="str">
        <f t="shared" ref="A4229:A4292" si="401">IF(J4229="","",TRIM(J4229))</f>
        <v/>
      </c>
      <c r="B4229" s="143" t="str">
        <f t="shared" ref="B4229:B4292" si="402">IF(A4229="","",TEXT(I4229,"MMMYYYY")&amp;"_"&amp;TRIM(J4229))</f>
        <v/>
      </c>
      <c r="C4229" s="143" t="str">
        <f>IF(A4229="","",IF(COUNTIF($B$2:B4228,B4229)&gt;0,"⚠ DUPLICATE","OK"))</f>
        <v/>
      </c>
      <c r="D4229" s="146" t="str">
        <f>IF($A4229="","",IF(ISNA(_xlfn.XLOOKUP(TRIM($A4229),MASTER_Workers!$B$2:$B$474,MASTER_Workers!$B$2:$B$474)),"Master Missing","OK"))</f>
        <v/>
      </c>
      <c r="E4229" s="146" t="str">
        <f>IF(A4229="","",IF(COUNTIF(Month_Engine!B:B,TRIM(J4229))&gt;0,"OK","Missing"))</f>
        <v/>
      </c>
      <c r="F4229" s="146" t="str">
        <f t="shared" ref="F4229:F4292" si="403">IF(A4229="","",SUM(L4229:Q4229))</f>
        <v/>
      </c>
      <c r="G4229" s="146" t="str">
        <f t="shared" si="398"/>
        <v/>
      </c>
      <c r="H4229" s="150" t="str">
        <f t="shared" si="399"/>
        <v/>
      </c>
      <c r="I4229" s="432"/>
      <c r="S4229" s="146" t="str">
        <f t="shared" si="400"/>
        <v/>
      </c>
    </row>
    <row r="4230" spans="1:19" x14ac:dyDescent="0.45">
      <c r="A4230" s="144" t="str">
        <f t="shared" si="401"/>
        <v/>
      </c>
      <c r="B4230" s="143" t="str">
        <f t="shared" si="402"/>
        <v/>
      </c>
      <c r="C4230" s="143" t="str">
        <f>IF(A4230="","",IF(COUNTIF($B$2:B4229,B4230)&gt;0,"⚠ DUPLICATE","OK"))</f>
        <v/>
      </c>
      <c r="D4230" s="146" t="str">
        <f>IF($A4230="","",IF(ISNA(_xlfn.XLOOKUP(TRIM($A4230),MASTER_Workers!$B$2:$B$474,MASTER_Workers!$B$2:$B$474)),"Master Missing","OK"))</f>
        <v/>
      </c>
      <c r="E4230" s="146" t="str">
        <f>IF(A4230="","",IF(COUNTIF(Month_Engine!B:B,TRIM(J4230))&gt;0,"OK","Missing"))</f>
        <v/>
      </c>
      <c r="F4230" s="146" t="str">
        <f t="shared" si="403"/>
        <v/>
      </c>
      <c r="G4230" s="146" t="str">
        <f t="shared" si="398"/>
        <v/>
      </c>
      <c r="H4230" s="150" t="str">
        <f t="shared" si="399"/>
        <v/>
      </c>
      <c r="I4230" s="432"/>
      <c r="S4230" s="146" t="str">
        <f t="shared" si="400"/>
        <v/>
      </c>
    </row>
    <row r="4231" spans="1:19" x14ac:dyDescent="0.45">
      <c r="A4231" s="144" t="str">
        <f t="shared" si="401"/>
        <v/>
      </c>
      <c r="B4231" s="143" t="str">
        <f t="shared" si="402"/>
        <v/>
      </c>
      <c r="C4231" s="143" t="str">
        <f>IF(A4231="","",IF(COUNTIF($B$2:B4230,B4231)&gt;0,"⚠ DUPLICATE","OK"))</f>
        <v/>
      </c>
      <c r="D4231" s="146" t="str">
        <f>IF($A4231="","",IF(ISNA(_xlfn.XLOOKUP(TRIM($A4231),MASTER_Workers!$B$2:$B$474,MASTER_Workers!$B$2:$B$474)),"Master Missing","OK"))</f>
        <v/>
      </c>
      <c r="E4231" s="146" t="str">
        <f>IF(A4231="","",IF(COUNTIF(Month_Engine!B:B,TRIM(J4231))&gt;0,"OK","Missing"))</f>
        <v/>
      </c>
      <c r="F4231" s="146" t="str">
        <f t="shared" si="403"/>
        <v/>
      </c>
      <c r="G4231" s="146" t="str">
        <f t="shared" si="398"/>
        <v/>
      </c>
      <c r="H4231" s="150" t="str">
        <f t="shared" si="399"/>
        <v/>
      </c>
      <c r="I4231" s="432"/>
      <c r="S4231" s="146" t="str">
        <f t="shared" si="400"/>
        <v/>
      </c>
    </row>
    <row r="4232" spans="1:19" x14ac:dyDescent="0.45">
      <c r="A4232" s="144" t="str">
        <f t="shared" si="401"/>
        <v/>
      </c>
      <c r="B4232" s="143" t="str">
        <f t="shared" si="402"/>
        <v/>
      </c>
      <c r="C4232" s="143" t="str">
        <f>IF(A4232="","",IF(COUNTIF($B$2:B4231,B4232)&gt;0,"⚠ DUPLICATE","OK"))</f>
        <v/>
      </c>
      <c r="D4232" s="146" t="str">
        <f>IF($A4232="","",IF(ISNA(_xlfn.XLOOKUP(TRIM($A4232),MASTER_Workers!$B$2:$B$474,MASTER_Workers!$B$2:$B$474)),"Master Missing","OK"))</f>
        <v/>
      </c>
      <c r="E4232" s="146" t="str">
        <f>IF(A4232="","",IF(COUNTIF(Month_Engine!B:B,TRIM(J4232))&gt;0,"OK","Missing"))</f>
        <v/>
      </c>
      <c r="F4232" s="146" t="str">
        <f t="shared" si="403"/>
        <v/>
      </c>
      <c r="G4232" s="146" t="str">
        <f t="shared" si="398"/>
        <v/>
      </c>
      <c r="H4232" s="150" t="str">
        <f t="shared" si="399"/>
        <v/>
      </c>
      <c r="I4232" s="432"/>
      <c r="S4232" s="146" t="str">
        <f t="shared" si="400"/>
        <v/>
      </c>
    </row>
    <row r="4233" spans="1:19" x14ac:dyDescent="0.45">
      <c r="A4233" s="144" t="str">
        <f t="shared" si="401"/>
        <v/>
      </c>
      <c r="B4233" s="143" t="str">
        <f t="shared" si="402"/>
        <v/>
      </c>
      <c r="C4233" s="143" t="str">
        <f>IF(A4233="","",IF(COUNTIF($B$2:B4232,B4233)&gt;0,"⚠ DUPLICATE","OK"))</f>
        <v/>
      </c>
      <c r="D4233" s="146" t="str">
        <f>IF($A4233="","",IF(ISNA(_xlfn.XLOOKUP(TRIM($A4233),MASTER_Workers!$B$2:$B$474,MASTER_Workers!$B$2:$B$474)),"Master Missing","OK"))</f>
        <v/>
      </c>
      <c r="E4233" s="146" t="str">
        <f>IF(A4233="","",IF(COUNTIF(Month_Engine!B:B,TRIM(J4233))&gt;0,"OK","Missing"))</f>
        <v/>
      </c>
      <c r="F4233" s="146" t="str">
        <f t="shared" si="403"/>
        <v/>
      </c>
      <c r="G4233" s="146" t="str">
        <f t="shared" si="398"/>
        <v/>
      </c>
      <c r="H4233" s="150" t="str">
        <f t="shared" si="399"/>
        <v/>
      </c>
      <c r="I4233" s="432"/>
      <c r="S4233" s="146" t="str">
        <f t="shared" si="400"/>
        <v/>
      </c>
    </row>
    <row r="4234" spans="1:19" x14ac:dyDescent="0.45">
      <c r="A4234" s="144" t="str">
        <f t="shared" si="401"/>
        <v/>
      </c>
      <c r="B4234" s="143" t="str">
        <f t="shared" si="402"/>
        <v/>
      </c>
      <c r="C4234" s="143" t="str">
        <f>IF(A4234="","",IF(COUNTIF($B$2:B4233,B4234)&gt;0,"⚠ DUPLICATE","OK"))</f>
        <v/>
      </c>
      <c r="D4234" s="146" t="str">
        <f>IF($A4234="","",IF(ISNA(_xlfn.XLOOKUP(TRIM($A4234),MASTER_Workers!$B$2:$B$474,MASTER_Workers!$B$2:$B$474)),"Master Missing","OK"))</f>
        <v/>
      </c>
      <c r="E4234" s="146" t="str">
        <f>IF(A4234="","",IF(COUNTIF(Month_Engine!B:B,TRIM(J4234))&gt;0,"OK","Missing"))</f>
        <v/>
      </c>
      <c r="F4234" s="146" t="str">
        <f t="shared" si="403"/>
        <v/>
      </c>
      <c r="G4234" s="146" t="str">
        <f t="shared" si="398"/>
        <v/>
      </c>
      <c r="H4234" s="150" t="str">
        <f t="shared" si="399"/>
        <v/>
      </c>
      <c r="I4234" s="432"/>
      <c r="S4234" s="146" t="str">
        <f t="shared" si="400"/>
        <v/>
      </c>
    </row>
    <row r="4235" spans="1:19" x14ac:dyDescent="0.45">
      <c r="A4235" s="144" t="str">
        <f t="shared" si="401"/>
        <v/>
      </c>
      <c r="B4235" s="143" t="str">
        <f t="shared" si="402"/>
        <v/>
      </c>
      <c r="C4235" s="143" t="str">
        <f>IF(A4235="","",IF(COUNTIF($B$2:B4234,B4235)&gt;0,"⚠ DUPLICATE","OK"))</f>
        <v/>
      </c>
      <c r="D4235" s="146" t="str">
        <f>IF($A4235="","",IF(ISNA(_xlfn.XLOOKUP(TRIM($A4235),MASTER_Workers!$B$2:$B$474,MASTER_Workers!$B$2:$B$474)),"Master Missing","OK"))</f>
        <v/>
      </c>
      <c r="E4235" s="146" t="str">
        <f>IF(A4235="","",IF(COUNTIF(Month_Engine!B:B,TRIM(J4235))&gt;0,"OK","Missing"))</f>
        <v/>
      </c>
      <c r="F4235" s="146" t="str">
        <f t="shared" si="403"/>
        <v/>
      </c>
      <c r="G4235" s="146" t="str">
        <f t="shared" si="398"/>
        <v/>
      </c>
      <c r="H4235" s="150" t="str">
        <f t="shared" si="399"/>
        <v/>
      </c>
      <c r="I4235" s="432"/>
      <c r="S4235" s="146" t="str">
        <f t="shared" si="400"/>
        <v/>
      </c>
    </row>
    <row r="4236" spans="1:19" x14ac:dyDescent="0.45">
      <c r="A4236" s="144" t="str">
        <f t="shared" si="401"/>
        <v/>
      </c>
      <c r="B4236" s="143" t="str">
        <f t="shared" si="402"/>
        <v/>
      </c>
      <c r="C4236" s="143" t="str">
        <f>IF(A4236="","",IF(COUNTIF($B$2:B4235,B4236)&gt;0,"⚠ DUPLICATE","OK"))</f>
        <v/>
      </c>
      <c r="D4236" s="146" t="str">
        <f>IF($A4236="","",IF(ISNA(_xlfn.XLOOKUP(TRIM($A4236),MASTER_Workers!$B$2:$B$474,MASTER_Workers!$B$2:$B$474)),"Master Missing","OK"))</f>
        <v/>
      </c>
      <c r="E4236" s="146" t="str">
        <f>IF(A4236="","",IF(COUNTIF(Month_Engine!B:B,TRIM(J4236))&gt;0,"OK","Missing"))</f>
        <v/>
      </c>
      <c r="F4236" s="146" t="str">
        <f t="shared" si="403"/>
        <v/>
      </c>
      <c r="G4236" s="146" t="str">
        <f t="shared" ref="G4236:G4299" si="404">IF(A4236="","",L4236+O4236+P4236+R4236+IF(OR(LEFT(TRIM(J4236),9)="SK1WK0101",ISNUMBER(SEARCH("Staff",S4236))),N4236,0))</f>
        <v/>
      </c>
      <c r="H4236" s="150" t="str">
        <f t="shared" si="399"/>
        <v/>
      </c>
      <c r="I4236" s="432"/>
      <c r="S4236" s="146" t="str">
        <f t="shared" si="400"/>
        <v/>
      </c>
    </row>
    <row r="4237" spans="1:19" x14ac:dyDescent="0.45">
      <c r="A4237" s="144" t="str">
        <f t="shared" si="401"/>
        <v/>
      </c>
      <c r="B4237" s="143" t="str">
        <f t="shared" si="402"/>
        <v/>
      </c>
      <c r="C4237" s="143" t="str">
        <f>IF(A4237="","",IF(COUNTIF($B$2:B4236,B4237)&gt;0,"⚠ DUPLICATE","OK"))</f>
        <v/>
      </c>
      <c r="D4237" s="146" t="str">
        <f>IF($A4237="","",IF(ISNA(_xlfn.XLOOKUP(TRIM($A4237),MASTER_Workers!$B$2:$B$474,MASTER_Workers!$B$2:$B$474)),"Master Missing","OK"))</f>
        <v/>
      </c>
      <c r="E4237" s="146" t="str">
        <f>IF(A4237="","",IF(COUNTIF(Month_Engine!B:B,TRIM(J4237))&gt;0,"OK","Missing"))</f>
        <v/>
      </c>
      <c r="F4237" s="146" t="str">
        <f t="shared" si="403"/>
        <v/>
      </c>
      <c r="G4237" s="146" t="str">
        <f t="shared" si="404"/>
        <v/>
      </c>
      <c r="H4237" s="150" t="str">
        <f t="shared" si="399"/>
        <v/>
      </c>
      <c r="I4237" s="432"/>
      <c r="S4237" s="146" t="str">
        <f t="shared" si="400"/>
        <v/>
      </c>
    </row>
    <row r="4238" spans="1:19" x14ac:dyDescent="0.45">
      <c r="A4238" s="144" t="str">
        <f t="shared" si="401"/>
        <v/>
      </c>
      <c r="B4238" s="143" t="str">
        <f t="shared" si="402"/>
        <v/>
      </c>
      <c r="C4238" s="143" t="str">
        <f>IF(A4238="","",IF(COUNTIF($B$2:B4237,B4238)&gt;0,"⚠ DUPLICATE","OK"))</f>
        <v/>
      </c>
      <c r="D4238" s="146" t="str">
        <f>IF($A4238="","",IF(ISNA(_xlfn.XLOOKUP(TRIM($A4238),MASTER_Workers!$B$2:$B$474,MASTER_Workers!$B$2:$B$474)),"Master Missing","OK"))</f>
        <v/>
      </c>
      <c r="E4238" s="146" t="str">
        <f>IF(A4238="","",IF(COUNTIF(Month_Engine!B:B,TRIM(J4238))&gt;0,"OK","Missing"))</f>
        <v/>
      </c>
      <c r="F4238" s="146" t="str">
        <f t="shared" si="403"/>
        <v/>
      </c>
      <c r="G4238" s="146" t="str">
        <f t="shared" si="404"/>
        <v/>
      </c>
      <c r="H4238" s="150" t="str">
        <f t="shared" si="399"/>
        <v/>
      </c>
      <c r="I4238" s="432"/>
      <c r="S4238" s="146" t="str">
        <f t="shared" si="400"/>
        <v/>
      </c>
    </row>
    <row r="4239" spans="1:19" x14ac:dyDescent="0.45">
      <c r="A4239" s="144" t="str">
        <f t="shared" si="401"/>
        <v/>
      </c>
      <c r="B4239" s="143" t="str">
        <f t="shared" si="402"/>
        <v/>
      </c>
      <c r="C4239" s="143" t="str">
        <f>IF(A4239="","",IF(COUNTIF($B$2:B4238,B4239)&gt;0,"⚠ DUPLICATE","OK"))</f>
        <v/>
      </c>
      <c r="D4239" s="146" t="str">
        <f>IF($A4239="","",IF(ISNA(_xlfn.XLOOKUP(TRIM($A4239),MASTER_Workers!$B$2:$B$474,MASTER_Workers!$B$2:$B$474)),"Master Missing","OK"))</f>
        <v/>
      </c>
      <c r="E4239" s="146" t="str">
        <f>IF(A4239="","",IF(COUNTIF(Month_Engine!B:B,TRIM(J4239))&gt;0,"OK","Missing"))</f>
        <v/>
      </c>
      <c r="F4239" s="146" t="str">
        <f t="shared" si="403"/>
        <v/>
      </c>
      <c r="G4239" s="146" t="str">
        <f t="shared" si="404"/>
        <v/>
      </c>
      <c r="H4239" s="150" t="str">
        <f t="shared" si="399"/>
        <v/>
      </c>
      <c r="I4239" s="432"/>
      <c r="S4239" s="146" t="str">
        <f t="shared" si="400"/>
        <v/>
      </c>
    </row>
    <row r="4240" spans="1:19" x14ac:dyDescent="0.45">
      <c r="A4240" s="144" t="str">
        <f t="shared" si="401"/>
        <v/>
      </c>
      <c r="B4240" s="143" t="str">
        <f t="shared" si="402"/>
        <v/>
      </c>
      <c r="C4240" s="143" t="str">
        <f>IF(A4240="","",IF(COUNTIF($B$2:B4239,B4240)&gt;0,"⚠ DUPLICATE","OK"))</f>
        <v/>
      </c>
      <c r="D4240" s="146" t="str">
        <f>IF($A4240="","",IF(ISNA(_xlfn.XLOOKUP(TRIM($A4240),MASTER_Workers!$B$2:$B$474,MASTER_Workers!$B$2:$B$474)),"Master Missing","OK"))</f>
        <v/>
      </c>
      <c r="E4240" s="146" t="str">
        <f>IF(A4240="","",IF(COUNTIF(Month_Engine!B:B,TRIM(J4240))&gt;0,"OK","Missing"))</f>
        <v/>
      </c>
      <c r="F4240" s="146" t="str">
        <f t="shared" si="403"/>
        <v/>
      </c>
      <c r="G4240" s="146" t="str">
        <f t="shared" si="404"/>
        <v/>
      </c>
      <c r="H4240" s="150" t="str">
        <f t="shared" si="399"/>
        <v/>
      </c>
      <c r="I4240" s="432"/>
      <c r="S4240" s="146" t="str">
        <f t="shared" si="400"/>
        <v/>
      </c>
    </row>
    <row r="4241" spans="1:19" x14ac:dyDescent="0.45">
      <c r="A4241" s="144" t="str">
        <f t="shared" si="401"/>
        <v/>
      </c>
      <c r="B4241" s="143" t="str">
        <f t="shared" si="402"/>
        <v/>
      </c>
      <c r="C4241" s="143" t="str">
        <f>IF(A4241="","",IF(COUNTIF($B$2:B4240,B4241)&gt;0,"⚠ DUPLICATE","OK"))</f>
        <v/>
      </c>
      <c r="D4241" s="146" t="str">
        <f>IF($A4241="","",IF(ISNA(_xlfn.XLOOKUP(TRIM($A4241),MASTER_Workers!$B$2:$B$474,MASTER_Workers!$B$2:$B$474)),"Master Missing","OK"))</f>
        <v/>
      </c>
      <c r="E4241" s="146" t="str">
        <f>IF(A4241="","",IF(COUNTIF(Month_Engine!B:B,TRIM(J4241))&gt;0,"OK","Missing"))</f>
        <v/>
      </c>
      <c r="F4241" s="146" t="str">
        <f t="shared" si="403"/>
        <v/>
      </c>
      <c r="G4241" s="146" t="str">
        <f t="shared" si="404"/>
        <v/>
      </c>
      <c r="H4241" s="150" t="str">
        <f t="shared" si="399"/>
        <v/>
      </c>
      <c r="I4241" s="432"/>
      <c r="S4241" s="146" t="str">
        <f t="shared" si="400"/>
        <v/>
      </c>
    </row>
    <row r="4242" spans="1:19" x14ac:dyDescent="0.45">
      <c r="A4242" s="144" t="str">
        <f t="shared" si="401"/>
        <v/>
      </c>
      <c r="B4242" s="143" t="str">
        <f t="shared" si="402"/>
        <v/>
      </c>
      <c r="C4242" s="143" t="str">
        <f>IF(A4242="","",IF(COUNTIF($B$2:B4241,B4242)&gt;0,"⚠ DUPLICATE","OK"))</f>
        <v/>
      </c>
      <c r="D4242" s="146" t="str">
        <f>IF($A4242="","",IF(ISNA(_xlfn.XLOOKUP(TRIM($A4242),MASTER_Workers!$B$2:$B$474,MASTER_Workers!$B$2:$B$474)),"Master Missing","OK"))</f>
        <v/>
      </c>
      <c r="E4242" s="146" t="str">
        <f>IF(A4242="","",IF(COUNTIF(Month_Engine!B:B,TRIM(J4242))&gt;0,"OK","Missing"))</f>
        <v/>
      </c>
      <c r="F4242" s="146" t="str">
        <f t="shared" si="403"/>
        <v/>
      </c>
      <c r="G4242" s="146" t="str">
        <f t="shared" si="404"/>
        <v/>
      </c>
      <c r="H4242" s="150" t="str">
        <f t="shared" si="399"/>
        <v/>
      </c>
      <c r="I4242" s="432"/>
      <c r="S4242" s="146" t="str">
        <f t="shared" si="400"/>
        <v/>
      </c>
    </row>
    <row r="4243" spans="1:19" x14ac:dyDescent="0.45">
      <c r="A4243" s="144" t="str">
        <f t="shared" si="401"/>
        <v/>
      </c>
      <c r="B4243" s="143" t="str">
        <f t="shared" si="402"/>
        <v/>
      </c>
      <c r="C4243" s="143" t="str">
        <f>IF(A4243="","",IF(COUNTIF($B$2:B4242,B4243)&gt;0,"⚠ DUPLICATE","OK"))</f>
        <v/>
      </c>
      <c r="D4243" s="146" t="str">
        <f>IF($A4243="","",IF(ISNA(_xlfn.XLOOKUP(TRIM($A4243),MASTER_Workers!$B$2:$B$474,MASTER_Workers!$B$2:$B$474)),"Master Missing","OK"))</f>
        <v/>
      </c>
      <c r="E4243" s="146" t="str">
        <f>IF(A4243="","",IF(COUNTIF(Month_Engine!B:B,TRIM(J4243))&gt;0,"OK","Missing"))</f>
        <v/>
      </c>
      <c r="F4243" s="146" t="str">
        <f t="shared" si="403"/>
        <v/>
      </c>
      <c r="G4243" s="146" t="str">
        <f t="shared" si="404"/>
        <v/>
      </c>
      <c r="H4243" s="150" t="str">
        <f t="shared" si="399"/>
        <v/>
      </c>
      <c r="I4243" s="432"/>
      <c r="S4243" s="146" t="str">
        <f t="shared" si="400"/>
        <v/>
      </c>
    </row>
    <row r="4244" spans="1:19" x14ac:dyDescent="0.45">
      <c r="A4244" s="144" t="str">
        <f t="shared" si="401"/>
        <v/>
      </c>
      <c r="B4244" s="143" t="str">
        <f t="shared" si="402"/>
        <v/>
      </c>
      <c r="C4244" s="143" t="str">
        <f>IF(A4244="","",IF(COUNTIF($B$2:B4243,B4244)&gt;0,"⚠ DUPLICATE","OK"))</f>
        <v/>
      </c>
      <c r="D4244" s="146" t="str">
        <f>IF($A4244="","",IF(ISNA(_xlfn.XLOOKUP(TRIM($A4244),MASTER_Workers!$B$2:$B$474,MASTER_Workers!$B$2:$B$474)),"Master Missing","OK"))</f>
        <v/>
      </c>
      <c r="E4244" s="146" t="str">
        <f>IF(A4244="","",IF(COUNTIF(Month_Engine!B:B,TRIM(J4244))&gt;0,"OK","Missing"))</f>
        <v/>
      </c>
      <c r="F4244" s="146" t="str">
        <f t="shared" si="403"/>
        <v/>
      </c>
      <c r="G4244" s="146" t="str">
        <f t="shared" si="404"/>
        <v/>
      </c>
      <c r="H4244" s="150" t="str">
        <f t="shared" si="399"/>
        <v/>
      </c>
      <c r="I4244" s="432"/>
      <c r="S4244" s="146" t="str">
        <f t="shared" si="400"/>
        <v/>
      </c>
    </row>
    <row r="4245" spans="1:19" x14ac:dyDescent="0.45">
      <c r="A4245" s="144" t="str">
        <f t="shared" si="401"/>
        <v/>
      </c>
      <c r="B4245" s="143" t="str">
        <f t="shared" si="402"/>
        <v/>
      </c>
      <c r="C4245" s="143" t="str">
        <f>IF(A4245="","",IF(COUNTIF($B$2:B4244,B4245)&gt;0,"⚠ DUPLICATE","OK"))</f>
        <v/>
      </c>
      <c r="D4245" s="146" t="str">
        <f>IF($A4245="","",IF(ISNA(_xlfn.XLOOKUP(TRIM($A4245),MASTER_Workers!$B$2:$B$474,MASTER_Workers!$B$2:$B$474)),"Master Missing","OK"))</f>
        <v/>
      </c>
      <c r="E4245" s="146" t="str">
        <f>IF(A4245="","",IF(COUNTIF(Month_Engine!B:B,TRIM(J4245))&gt;0,"OK","Missing"))</f>
        <v/>
      </c>
      <c r="F4245" s="146" t="str">
        <f t="shared" si="403"/>
        <v/>
      </c>
      <c r="G4245" s="146" t="str">
        <f t="shared" si="404"/>
        <v/>
      </c>
      <c r="H4245" s="150" t="str">
        <f t="shared" si="399"/>
        <v/>
      </c>
      <c r="I4245" s="432"/>
      <c r="S4245" s="146" t="str">
        <f t="shared" si="400"/>
        <v/>
      </c>
    </row>
    <row r="4246" spans="1:19" x14ac:dyDescent="0.45">
      <c r="A4246" s="144" t="str">
        <f t="shared" si="401"/>
        <v/>
      </c>
      <c r="B4246" s="143" t="str">
        <f t="shared" si="402"/>
        <v/>
      </c>
      <c r="C4246" s="143" t="str">
        <f>IF(A4246="","",IF(COUNTIF($B$2:B4245,B4246)&gt;0,"⚠ DUPLICATE","OK"))</f>
        <v/>
      </c>
      <c r="D4246" s="146" t="str">
        <f>IF($A4246="","",IF(ISNA(_xlfn.XLOOKUP(TRIM($A4246),MASTER_Workers!$B$2:$B$474,MASTER_Workers!$B$2:$B$474)),"Master Missing","OK"))</f>
        <v/>
      </c>
      <c r="E4246" s="146" t="str">
        <f>IF(A4246="","",IF(COUNTIF(Month_Engine!B:B,TRIM(J4246))&gt;0,"OK","Missing"))</f>
        <v/>
      </c>
      <c r="F4246" s="146" t="str">
        <f t="shared" si="403"/>
        <v/>
      </c>
      <c r="G4246" s="146" t="str">
        <f t="shared" si="404"/>
        <v/>
      </c>
      <c r="H4246" s="150" t="str">
        <f t="shared" si="399"/>
        <v/>
      </c>
      <c r="I4246" s="432"/>
      <c r="S4246" s="146" t="str">
        <f t="shared" si="400"/>
        <v/>
      </c>
    </row>
    <row r="4247" spans="1:19" x14ac:dyDescent="0.45">
      <c r="A4247" s="144" t="str">
        <f t="shared" si="401"/>
        <v/>
      </c>
      <c r="B4247" s="143" t="str">
        <f t="shared" si="402"/>
        <v/>
      </c>
      <c r="C4247" s="143" t="str">
        <f>IF(A4247="","",IF(COUNTIF($B$2:B4246,B4247)&gt;0,"⚠ DUPLICATE","OK"))</f>
        <v/>
      </c>
      <c r="D4247" s="146" t="str">
        <f>IF($A4247="","",IF(ISNA(_xlfn.XLOOKUP(TRIM($A4247),MASTER_Workers!$B$2:$B$474,MASTER_Workers!$B$2:$B$474)),"Master Missing","OK"))</f>
        <v/>
      </c>
      <c r="E4247" s="146" t="str">
        <f>IF(A4247="","",IF(COUNTIF(Month_Engine!B:B,TRIM(J4247))&gt;0,"OK","Missing"))</f>
        <v/>
      </c>
      <c r="F4247" s="146" t="str">
        <f t="shared" si="403"/>
        <v/>
      </c>
      <c r="G4247" s="146" t="str">
        <f t="shared" si="404"/>
        <v/>
      </c>
      <c r="H4247" s="150" t="str">
        <f t="shared" si="399"/>
        <v/>
      </c>
      <c r="I4247" s="432"/>
      <c r="S4247" s="146" t="str">
        <f t="shared" si="400"/>
        <v/>
      </c>
    </row>
    <row r="4248" spans="1:19" x14ac:dyDescent="0.45">
      <c r="A4248" s="144" t="str">
        <f t="shared" si="401"/>
        <v/>
      </c>
      <c r="B4248" s="143" t="str">
        <f t="shared" si="402"/>
        <v/>
      </c>
      <c r="C4248" s="143" t="str">
        <f>IF(A4248="","",IF(COUNTIF($B$2:B4247,B4248)&gt;0,"⚠ DUPLICATE","OK"))</f>
        <v/>
      </c>
      <c r="D4248" s="146" t="str">
        <f>IF($A4248="","",IF(ISNA(_xlfn.XLOOKUP(TRIM($A4248),MASTER_Workers!$B$2:$B$474,MASTER_Workers!$B$2:$B$474)),"Master Missing","OK"))</f>
        <v/>
      </c>
      <c r="E4248" s="146" t="str">
        <f>IF(A4248="","",IF(COUNTIF(Month_Engine!B:B,TRIM(J4248))&gt;0,"OK","Missing"))</f>
        <v/>
      </c>
      <c r="F4248" s="146" t="str">
        <f t="shared" si="403"/>
        <v/>
      </c>
      <c r="G4248" s="146" t="str">
        <f t="shared" si="404"/>
        <v/>
      </c>
      <c r="H4248" s="150" t="str">
        <f t="shared" si="399"/>
        <v/>
      </c>
      <c r="I4248" s="432"/>
      <c r="S4248" s="146" t="str">
        <f t="shared" si="400"/>
        <v/>
      </c>
    </row>
    <row r="4249" spans="1:19" x14ac:dyDescent="0.45">
      <c r="A4249" s="144" t="str">
        <f t="shared" si="401"/>
        <v/>
      </c>
      <c r="B4249" s="143" t="str">
        <f t="shared" si="402"/>
        <v/>
      </c>
      <c r="C4249" s="143" t="str">
        <f>IF(A4249="","",IF(COUNTIF($B$2:B4248,B4249)&gt;0,"⚠ DUPLICATE","OK"))</f>
        <v/>
      </c>
      <c r="D4249" s="146" t="str">
        <f>IF($A4249="","",IF(ISNA(_xlfn.XLOOKUP(TRIM($A4249),MASTER_Workers!$B$2:$B$474,MASTER_Workers!$B$2:$B$474)),"Master Missing","OK"))</f>
        <v/>
      </c>
      <c r="E4249" s="146" t="str">
        <f>IF(A4249="","",IF(COUNTIF(Month_Engine!B:B,TRIM(J4249))&gt;0,"OK","Missing"))</f>
        <v/>
      </c>
      <c r="F4249" s="146" t="str">
        <f t="shared" si="403"/>
        <v/>
      </c>
      <c r="G4249" s="146" t="str">
        <f t="shared" si="404"/>
        <v/>
      </c>
      <c r="H4249" s="150" t="str">
        <f t="shared" si="399"/>
        <v/>
      </c>
      <c r="I4249" s="432"/>
      <c r="S4249" s="146" t="str">
        <f t="shared" si="400"/>
        <v/>
      </c>
    </row>
    <row r="4250" spans="1:19" x14ac:dyDescent="0.45">
      <c r="A4250" s="144" t="str">
        <f t="shared" si="401"/>
        <v/>
      </c>
      <c r="B4250" s="143" t="str">
        <f t="shared" si="402"/>
        <v/>
      </c>
      <c r="C4250" s="143" t="str">
        <f>IF(A4250="","",IF(COUNTIF($B$2:B4249,B4250)&gt;0,"⚠ DUPLICATE","OK"))</f>
        <v/>
      </c>
      <c r="D4250" s="146" t="str">
        <f>IF($A4250="","",IF(ISNA(_xlfn.XLOOKUP(TRIM($A4250),MASTER_Workers!$B$2:$B$474,MASTER_Workers!$B$2:$B$474)),"Master Missing","OK"))</f>
        <v/>
      </c>
      <c r="E4250" s="146" t="str">
        <f>IF(A4250="","",IF(COUNTIF(Month_Engine!B:B,TRIM(J4250))&gt;0,"OK","Missing"))</f>
        <v/>
      </c>
      <c r="F4250" s="146" t="str">
        <f t="shared" si="403"/>
        <v/>
      </c>
      <c r="G4250" s="146" t="str">
        <f t="shared" si="404"/>
        <v/>
      </c>
      <c r="H4250" s="150" t="str">
        <f t="shared" si="399"/>
        <v/>
      </c>
      <c r="I4250" s="432"/>
      <c r="S4250" s="146" t="str">
        <f t="shared" si="400"/>
        <v/>
      </c>
    </row>
    <row r="4251" spans="1:19" x14ac:dyDescent="0.45">
      <c r="A4251" s="144" t="str">
        <f t="shared" si="401"/>
        <v/>
      </c>
      <c r="B4251" s="143" t="str">
        <f t="shared" si="402"/>
        <v/>
      </c>
      <c r="C4251" s="143" t="str">
        <f>IF(A4251="","",IF(COUNTIF($B$2:B4250,B4251)&gt;0,"⚠ DUPLICATE","OK"))</f>
        <v/>
      </c>
      <c r="D4251" s="146" t="str">
        <f>IF($A4251="","",IF(ISNA(_xlfn.XLOOKUP(TRIM($A4251),MASTER_Workers!$B$2:$B$474,MASTER_Workers!$B$2:$B$474)),"Master Missing","OK"))</f>
        <v/>
      </c>
      <c r="E4251" s="146" t="str">
        <f>IF(A4251="","",IF(COUNTIF(Month_Engine!B:B,TRIM(J4251))&gt;0,"OK","Missing"))</f>
        <v/>
      </c>
      <c r="F4251" s="146" t="str">
        <f t="shared" si="403"/>
        <v/>
      </c>
      <c r="G4251" s="146" t="str">
        <f t="shared" si="404"/>
        <v/>
      </c>
      <c r="H4251" s="150" t="str">
        <f t="shared" si="399"/>
        <v/>
      </c>
      <c r="I4251" s="432"/>
      <c r="S4251" s="146" t="str">
        <f t="shared" si="400"/>
        <v/>
      </c>
    </row>
    <row r="4252" spans="1:19" x14ac:dyDescent="0.45">
      <c r="A4252" s="144" t="str">
        <f t="shared" si="401"/>
        <v/>
      </c>
      <c r="B4252" s="143" t="str">
        <f t="shared" si="402"/>
        <v/>
      </c>
      <c r="C4252" s="143" t="str">
        <f>IF(A4252="","",IF(COUNTIF($B$2:B4251,B4252)&gt;0,"⚠ DUPLICATE","OK"))</f>
        <v/>
      </c>
      <c r="D4252" s="146" t="str">
        <f>IF($A4252="","",IF(ISNA(_xlfn.XLOOKUP(TRIM($A4252),MASTER_Workers!$B$2:$B$474,MASTER_Workers!$B$2:$B$474)),"Master Missing","OK"))</f>
        <v/>
      </c>
      <c r="E4252" s="146" t="str">
        <f>IF(A4252="","",IF(COUNTIF(Month_Engine!B:B,TRIM(J4252))&gt;0,"OK","Missing"))</f>
        <v/>
      </c>
      <c r="F4252" s="146" t="str">
        <f t="shared" si="403"/>
        <v/>
      </c>
      <c r="G4252" s="146" t="str">
        <f t="shared" si="404"/>
        <v/>
      </c>
      <c r="H4252" s="150" t="str">
        <f t="shared" si="399"/>
        <v/>
      </c>
      <c r="I4252" s="432"/>
      <c r="S4252" s="146" t="str">
        <f t="shared" si="400"/>
        <v/>
      </c>
    </row>
    <row r="4253" spans="1:19" x14ac:dyDescent="0.45">
      <c r="A4253" s="144" t="str">
        <f t="shared" si="401"/>
        <v/>
      </c>
      <c r="B4253" s="143" t="str">
        <f t="shared" si="402"/>
        <v/>
      </c>
      <c r="C4253" s="143" t="str">
        <f>IF(A4253="","",IF(COUNTIF($B$2:B4252,B4253)&gt;0,"⚠ DUPLICATE","OK"))</f>
        <v/>
      </c>
      <c r="D4253" s="146" t="str">
        <f>IF($A4253="","",IF(ISNA(_xlfn.XLOOKUP(TRIM($A4253),MASTER_Workers!$B$2:$B$474,MASTER_Workers!$B$2:$B$474)),"Master Missing","OK"))</f>
        <v/>
      </c>
      <c r="E4253" s="146" t="str">
        <f>IF(A4253="","",IF(COUNTIF(Month_Engine!B:B,TRIM(J4253))&gt;0,"OK","Missing"))</f>
        <v/>
      </c>
      <c r="F4253" s="146" t="str">
        <f t="shared" si="403"/>
        <v/>
      </c>
      <c r="G4253" s="146" t="str">
        <f t="shared" si="404"/>
        <v/>
      </c>
      <c r="H4253" s="150" t="str">
        <f t="shared" si="399"/>
        <v/>
      </c>
      <c r="I4253" s="432"/>
      <c r="S4253" s="146" t="str">
        <f t="shared" si="400"/>
        <v/>
      </c>
    </row>
    <row r="4254" spans="1:19" x14ac:dyDescent="0.45">
      <c r="A4254" s="144" t="str">
        <f t="shared" si="401"/>
        <v/>
      </c>
      <c r="B4254" s="143" t="str">
        <f t="shared" si="402"/>
        <v/>
      </c>
      <c r="C4254" s="143" t="str">
        <f>IF(A4254="","",IF(COUNTIF($B$2:B4253,B4254)&gt;0,"⚠ DUPLICATE","OK"))</f>
        <v/>
      </c>
      <c r="D4254" s="146" t="str">
        <f>IF($A4254="","",IF(ISNA(_xlfn.XLOOKUP(TRIM($A4254),MASTER_Workers!$B$2:$B$474,MASTER_Workers!$B$2:$B$474)),"Master Missing","OK"))</f>
        <v/>
      </c>
      <c r="E4254" s="146" t="str">
        <f>IF(A4254="","",IF(COUNTIF(Month_Engine!B:B,TRIM(J4254))&gt;0,"OK","Missing"))</f>
        <v/>
      </c>
      <c r="F4254" s="146" t="str">
        <f t="shared" si="403"/>
        <v/>
      </c>
      <c r="G4254" s="146" t="str">
        <f t="shared" si="404"/>
        <v/>
      </c>
      <c r="H4254" s="150" t="str">
        <f t="shared" si="399"/>
        <v/>
      </c>
      <c r="I4254" s="432"/>
      <c r="S4254" s="146" t="str">
        <f t="shared" si="400"/>
        <v/>
      </c>
    </row>
    <row r="4255" spans="1:19" x14ac:dyDescent="0.45">
      <c r="A4255" s="144" t="str">
        <f t="shared" si="401"/>
        <v/>
      </c>
      <c r="B4255" s="143" t="str">
        <f t="shared" si="402"/>
        <v/>
      </c>
      <c r="C4255" s="143" t="str">
        <f>IF(A4255="","",IF(COUNTIF($B$2:B4254,B4255)&gt;0,"⚠ DUPLICATE","OK"))</f>
        <v/>
      </c>
      <c r="D4255" s="146" t="str">
        <f>IF($A4255="","",IF(ISNA(_xlfn.XLOOKUP(TRIM($A4255),MASTER_Workers!$B$2:$B$474,MASTER_Workers!$B$2:$B$474)),"Master Missing","OK"))</f>
        <v/>
      </c>
      <c r="E4255" s="146" t="str">
        <f>IF(A4255="","",IF(COUNTIF(Month_Engine!B:B,TRIM(J4255))&gt;0,"OK","Missing"))</f>
        <v/>
      </c>
      <c r="F4255" s="146" t="str">
        <f t="shared" si="403"/>
        <v/>
      </c>
      <c r="G4255" s="146" t="str">
        <f t="shared" si="404"/>
        <v/>
      </c>
      <c r="H4255" s="150" t="str">
        <f t="shared" si="399"/>
        <v/>
      </c>
      <c r="I4255" s="432"/>
      <c r="S4255" s="146" t="str">
        <f t="shared" si="400"/>
        <v/>
      </c>
    </row>
    <row r="4256" spans="1:19" x14ac:dyDescent="0.45">
      <c r="A4256" s="144" t="str">
        <f t="shared" si="401"/>
        <v/>
      </c>
      <c r="B4256" s="143" t="str">
        <f t="shared" si="402"/>
        <v/>
      </c>
      <c r="C4256" s="143" t="str">
        <f>IF(A4256="","",IF(COUNTIF($B$2:B4255,B4256)&gt;0,"⚠ DUPLICATE","OK"))</f>
        <v/>
      </c>
      <c r="D4256" s="146" t="str">
        <f>IF($A4256="","",IF(ISNA(_xlfn.XLOOKUP(TRIM($A4256),MASTER_Workers!$B$2:$B$474,MASTER_Workers!$B$2:$B$474)),"Master Missing","OK"))</f>
        <v/>
      </c>
      <c r="E4256" s="146" t="str">
        <f>IF(A4256="","",IF(COUNTIF(Month_Engine!B:B,TRIM(J4256))&gt;0,"OK","Missing"))</f>
        <v/>
      </c>
      <c r="F4256" s="146" t="str">
        <f t="shared" si="403"/>
        <v/>
      </c>
      <c r="G4256" s="146" t="str">
        <f t="shared" si="404"/>
        <v/>
      </c>
      <c r="H4256" s="150" t="str">
        <f t="shared" si="399"/>
        <v/>
      </c>
      <c r="I4256" s="432"/>
      <c r="S4256" s="146" t="str">
        <f t="shared" si="400"/>
        <v/>
      </c>
    </row>
    <row r="4257" spans="1:19" x14ac:dyDescent="0.45">
      <c r="A4257" s="144" t="str">
        <f t="shared" si="401"/>
        <v/>
      </c>
      <c r="B4257" s="143" t="str">
        <f t="shared" si="402"/>
        <v/>
      </c>
      <c r="C4257" s="143" t="str">
        <f>IF(A4257="","",IF(COUNTIF($B$2:B4256,B4257)&gt;0,"⚠ DUPLICATE","OK"))</f>
        <v/>
      </c>
      <c r="D4257" s="146" t="str">
        <f>IF($A4257="","",IF(ISNA(_xlfn.XLOOKUP(TRIM($A4257),MASTER_Workers!$B$2:$B$474,MASTER_Workers!$B$2:$B$474)),"Master Missing","OK"))</f>
        <v/>
      </c>
      <c r="E4257" s="146" t="str">
        <f>IF(A4257="","",IF(COUNTIF(Month_Engine!B:B,TRIM(J4257))&gt;0,"OK","Missing"))</f>
        <v/>
      </c>
      <c r="F4257" s="146" t="str">
        <f t="shared" si="403"/>
        <v/>
      </c>
      <c r="G4257" s="146" t="str">
        <f t="shared" si="404"/>
        <v/>
      </c>
      <c r="H4257" s="150" t="str">
        <f t="shared" si="399"/>
        <v/>
      </c>
      <c r="I4257" s="432"/>
      <c r="S4257" s="146" t="str">
        <f t="shared" si="400"/>
        <v/>
      </c>
    </row>
    <row r="4258" spans="1:19" x14ac:dyDescent="0.45">
      <c r="A4258" s="144" t="str">
        <f t="shared" si="401"/>
        <v/>
      </c>
      <c r="B4258" s="143" t="str">
        <f t="shared" si="402"/>
        <v/>
      </c>
      <c r="C4258" s="143" t="str">
        <f>IF(A4258="","",IF(COUNTIF($B$2:B4257,B4258)&gt;0,"⚠ DUPLICATE","OK"))</f>
        <v/>
      </c>
      <c r="D4258" s="146" t="str">
        <f>IF($A4258="","",IF(ISNA(_xlfn.XLOOKUP(TRIM($A4258),MASTER_Workers!$B$2:$B$474,MASTER_Workers!$B$2:$B$474)),"Master Missing","OK"))</f>
        <v/>
      </c>
      <c r="E4258" s="146" t="str">
        <f>IF(A4258="","",IF(COUNTIF(Month_Engine!B:B,TRIM(J4258))&gt;0,"OK","Missing"))</f>
        <v/>
      </c>
      <c r="F4258" s="146" t="str">
        <f t="shared" si="403"/>
        <v/>
      </c>
      <c r="G4258" s="146" t="str">
        <f t="shared" si="404"/>
        <v/>
      </c>
      <c r="H4258" s="150" t="str">
        <f t="shared" si="399"/>
        <v/>
      </c>
      <c r="I4258" s="432"/>
      <c r="S4258" s="146" t="str">
        <f t="shared" si="400"/>
        <v/>
      </c>
    </row>
    <row r="4259" spans="1:19" x14ac:dyDescent="0.45">
      <c r="A4259" s="144" t="str">
        <f t="shared" si="401"/>
        <v/>
      </c>
      <c r="B4259" s="143" t="str">
        <f t="shared" si="402"/>
        <v/>
      </c>
      <c r="C4259" s="143" t="str">
        <f>IF(A4259="","",IF(COUNTIF($B$2:B4258,B4259)&gt;0,"⚠ DUPLICATE","OK"))</f>
        <v/>
      </c>
      <c r="D4259" s="146" t="str">
        <f>IF($A4259="","",IF(ISNA(_xlfn.XLOOKUP(TRIM($A4259),MASTER_Workers!$B$2:$B$474,MASTER_Workers!$B$2:$B$474)),"Master Missing","OK"))</f>
        <v/>
      </c>
      <c r="E4259" s="146" t="str">
        <f>IF(A4259="","",IF(COUNTIF(Month_Engine!B:B,TRIM(J4259))&gt;0,"OK","Missing"))</f>
        <v/>
      </c>
      <c r="F4259" s="146" t="str">
        <f t="shared" si="403"/>
        <v/>
      </c>
      <c r="G4259" s="146" t="str">
        <f t="shared" si="404"/>
        <v/>
      </c>
      <c r="H4259" s="150" t="str">
        <f t="shared" si="399"/>
        <v/>
      </c>
      <c r="I4259" s="432"/>
      <c r="S4259" s="146" t="str">
        <f t="shared" si="400"/>
        <v/>
      </c>
    </row>
    <row r="4260" spans="1:19" x14ac:dyDescent="0.45">
      <c r="A4260" s="144" t="str">
        <f t="shared" si="401"/>
        <v/>
      </c>
      <c r="B4260" s="143" t="str">
        <f t="shared" si="402"/>
        <v/>
      </c>
      <c r="C4260" s="143" t="str">
        <f>IF(A4260="","",IF(COUNTIF($B$2:B4259,B4260)&gt;0,"⚠ DUPLICATE","OK"))</f>
        <v/>
      </c>
      <c r="D4260" s="146" t="str">
        <f>IF($A4260="","",IF(ISNA(_xlfn.XLOOKUP(TRIM($A4260),MASTER_Workers!$B$2:$B$474,MASTER_Workers!$B$2:$B$474)),"Master Missing","OK"))</f>
        <v/>
      </c>
      <c r="E4260" s="146" t="str">
        <f>IF(A4260="","",IF(COUNTIF(Month_Engine!B:B,TRIM(J4260))&gt;0,"OK","Missing"))</f>
        <v/>
      </c>
      <c r="F4260" s="146" t="str">
        <f t="shared" si="403"/>
        <v/>
      </c>
      <c r="G4260" s="146" t="str">
        <f t="shared" si="404"/>
        <v/>
      </c>
      <c r="H4260" s="150" t="str">
        <f t="shared" si="399"/>
        <v/>
      </c>
      <c r="I4260" s="432"/>
      <c r="S4260" s="146" t="str">
        <f t="shared" si="400"/>
        <v/>
      </c>
    </row>
    <row r="4261" spans="1:19" x14ac:dyDescent="0.45">
      <c r="A4261" s="144" t="str">
        <f t="shared" si="401"/>
        <v/>
      </c>
      <c r="B4261" s="143" t="str">
        <f t="shared" si="402"/>
        <v/>
      </c>
      <c r="C4261" s="143" t="str">
        <f>IF(A4261="","",IF(COUNTIF($B$2:B4260,B4261)&gt;0,"⚠ DUPLICATE","OK"))</f>
        <v/>
      </c>
      <c r="D4261" s="146" t="str">
        <f>IF($A4261="","",IF(ISNA(_xlfn.XLOOKUP(TRIM($A4261),MASTER_Workers!$B$2:$B$474,MASTER_Workers!$B$2:$B$474)),"Master Missing","OK"))</f>
        <v/>
      </c>
      <c r="E4261" s="146" t="str">
        <f>IF(A4261="","",IF(COUNTIF(Month_Engine!B:B,TRIM(J4261))&gt;0,"OK","Missing"))</f>
        <v/>
      </c>
      <c r="F4261" s="146" t="str">
        <f t="shared" si="403"/>
        <v/>
      </c>
      <c r="G4261" s="146" t="str">
        <f t="shared" si="404"/>
        <v/>
      </c>
      <c r="H4261" s="150" t="str">
        <f t="shared" si="399"/>
        <v/>
      </c>
      <c r="I4261" s="432"/>
      <c r="S4261" s="146" t="str">
        <f t="shared" si="400"/>
        <v/>
      </c>
    </row>
    <row r="4262" spans="1:19" x14ac:dyDescent="0.45">
      <c r="A4262" s="144" t="str">
        <f t="shared" si="401"/>
        <v/>
      </c>
      <c r="B4262" s="143" t="str">
        <f t="shared" si="402"/>
        <v/>
      </c>
      <c r="C4262" s="143" t="str">
        <f>IF(A4262="","",IF(COUNTIF($B$2:B4261,B4262)&gt;0,"⚠ DUPLICATE","OK"))</f>
        <v/>
      </c>
      <c r="D4262" s="146" t="str">
        <f>IF($A4262="","",IF(ISNA(_xlfn.XLOOKUP(TRIM($A4262),MASTER_Workers!$B$2:$B$474,MASTER_Workers!$B$2:$B$474)),"Master Missing","OK"))</f>
        <v/>
      </c>
      <c r="E4262" s="146" t="str">
        <f>IF(A4262="","",IF(COUNTIF(Month_Engine!B:B,TRIM(J4262))&gt;0,"OK","Missing"))</f>
        <v/>
      </c>
      <c r="F4262" s="146" t="str">
        <f t="shared" si="403"/>
        <v/>
      </c>
      <c r="G4262" s="146" t="str">
        <f t="shared" si="404"/>
        <v/>
      </c>
      <c r="H4262" s="150" t="str">
        <f t="shared" si="399"/>
        <v/>
      </c>
      <c r="I4262" s="432"/>
      <c r="S4262" s="146" t="str">
        <f t="shared" si="400"/>
        <v/>
      </c>
    </row>
    <row r="4263" spans="1:19" x14ac:dyDescent="0.45">
      <c r="A4263" s="144" t="str">
        <f t="shared" si="401"/>
        <v/>
      </c>
      <c r="B4263" s="143" t="str">
        <f t="shared" si="402"/>
        <v/>
      </c>
      <c r="C4263" s="143" t="str">
        <f>IF(A4263="","",IF(COUNTIF($B$2:B4262,B4263)&gt;0,"⚠ DUPLICATE","OK"))</f>
        <v/>
      </c>
      <c r="D4263" s="146" t="str">
        <f>IF($A4263="","",IF(ISNA(_xlfn.XLOOKUP(TRIM($A4263),MASTER_Workers!$B$2:$B$474,MASTER_Workers!$B$2:$B$474)),"Master Missing","OK"))</f>
        <v/>
      </c>
      <c r="E4263" s="146" t="str">
        <f>IF(A4263="","",IF(COUNTIF(Month_Engine!B:B,TRIM(J4263))&gt;0,"OK","Missing"))</f>
        <v/>
      </c>
      <c r="F4263" s="146" t="str">
        <f t="shared" si="403"/>
        <v/>
      </c>
      <c r="G4263" s="146" t="str">
        <f t="shared" si="404"/>
        <v/>
      </c>
      <c r="H4263" s="150" t="str">
        <f t="shared" si="399"/>
        <v/>
      </c>
      <c r="I4263" s="432"/>
      <c r="S4263" s="146" t="str">
        <f t="shared" si="400"/>
        <v/>
      </c>
    </row>
    <row r="4264" spans="1:19" x14ac:dyDescent="0.45">
      <c r="A4264" s="144" t="str">
        <f t="shared" si="401"/>
        <v/>
      </c>
      <c r="B4264" s="143" t="str">
        <f t="shared" si="402"/>
        <v/>
      </c>
      <c r="C4264" s="143" t="str">
        <f>IF(A4264="","",IF(COUNTIF($B$2:B4263,B4264)&gt;0,"⚠ DUPLICATE","OK"))</f>
        <v/>
      </c>
      <c r="D4264" s="146" t="str">
        <f>IF($A4264="","",IF(ISNA(_xlfn.XLOOKUP(TRIM($A4264),MASTER_Workers!$B$2:$B$474,MASTER_Workers!$B$2:$B$474)),"Master Missing","OK"))</f>
        <v/>
      </c>
      <c r="E4264" s="146" t="str">
        <f>IF(A4264="","",IF(COUNTIF(Month_Engine!B:B,TRIM(J4264))&gt;0,"OK","Missing"))</f>
        <v/>
      </c>
      <c r="F4264" s="146" t="str">
        <f t="shared" si="403"/>
        <v/>
      </c>
      <c r="G4264" s="146" t="str">
        <f t="shared" si="404"/>
        <v/>
      </c>
      <c r="H4264" s="150" t="str">
        <f t="shared" si="399"/>
        <v/>
      </c>
      <c r="I4264" s="432"/>
      <c r="S4264" s="146" t="str">
        <f t="shared" si="400"/>
        <v/>
      </c>
    </row>
    <row r="4265" spans="1:19" x14ac:dyDescent="0.45">
      <c r="A4265" s="144" t="str">
        <f t="shared" si="401"/>
        <v/>
      </c>
      <c r="B4265" s="143" t="str">
        <f t="shared" si="402"/>
        <v/>
      </c>
      <c r="C4265" s="143" t="str">
        <f>IF(A4265="","",IF(COUNTIF($B$2:B4264,B4265)&gt;0,"⚠ DUPLICATE","OK"))</f>
        <v/>
      </c>
      <c r="D4265" s="146" t="str">
        <f>IF($A4265="","",IF(ISNA(_xlfn.XLOOKUP(TRIM($A4265),MASTER_Workers!$B$2:$B$474,MASTER_Workers!$B$2:$B$474)),"Master Missing","OK"))</f>
        <v/>
      </c>
      <c r="E4265" s="146" t="str">
        <f>IF(A4265="","",IF(COUNTIF(Month_Engine!B:B,TRIM(J4265))&gt;0,"OK","Missing"))</f>
        <v/>
      </c>
      <c r="F4265" s="146" t="str">
        <f t="shared" si="403"/>
        <v/>
      </c>
      <c r="G4265" s="146" t="str">
        <f t="shared" si="404"/>
        <v/>
      </c>
      <c r="H4265" s="150" t="str">
        <f t="shared" si="399"/>
        <v/>
      </c>
      <c r="I4265" s="432"/>
      <c r="S4265" s="146" t="str">
        <f t="shared" si="400"/>
        <v/>
      </c>
    </row>
    <row r="4266" spans="1:19" x14ac:dyDescent="0.45">
      <c r="A4266" s="144" t="str">
        <f t="shared" si="401"/>
        <v/>
      </c>
      <c r="B4266" s="143" t="str">
        <f t="shared" si="402"/>
        <v/>
      </c>
      <c r="C4266" s="143" t="str">
        <f>IF(A4266="","",IF(COUNTIF($B$2:B4265,B4266)&gt;0,"⚠ DUPLICATE","OK"))</f>
        <v/>
      </c>
      <c r="D4266" s="146" t="str">
        <f>IF($A4266="","",IF(ISNA(_xlfn.XLOOKUP(TRIM($A4266),MASTER_Workers!$B$2:$B$474,MASTER_Workers!$B$2:$B$474)),"Master Missing","OK"))</f>
        <v/>
      </c>
      <c r="E4266" s="146" t="str">
        <f>IF(A4266="","",IF(COUNTIF(Month_Engine!B:B,TRIM(J4266))&gt;0,"OK","Missing"))</f>
        <v/>
      </c>
      <c r="F4266" s="146" t="str">
        <f t="shared" si="403"/>
        <v/>
      </c>
      <c r="G4266" s="146" t="str">
        <f t="shared" si="404"/>
        <v/>
      </c>
      <c r="H4266" s="150" t="str">
        <f t="shared" si="399"/>
        <v/>
      </c>
      <c r="I4266" s="432"/>
      <c r="S4266" s="146" t="str">
        <f t="shared" si="400"/>
        <v/>
      </c>
    </row>
    <row r="4267" spans="1:19" x14ac:dyDescent="0.45">
      <c r="A4267" s="144" t="str">
        <f t="shared" si="401"/>
        <v/>
      </c>
      <c r="B4267" s="143" t="str">
        <f t="shared" si="402"/>
        <v/>
      </c>
      <c r="C4267" s="143" t="str">
        <f>IF(A4267="","",IF(COUNTIF($B$2:B4266,B4267)&gt;0,"⚠ DUPLICATE","OK"))</f>
        <v/>
      </c>
      <c r="D4267" s="146" t="str">
        <f>IF($A4267="","",IF(ISNA(_xlfn.XLOOKUP(TRIM($A4267),MASTER_Workers!$B$2:$B$474,MASTER_Workers!$B$2:$B$474)),"Master Missing","OK"))</f>
        <v/>
      </c>
      <c r="E4267" s="146" t="str">
        <f>IF(A4267="","",IF(COUNTIF(Month_Engine!B:B,TRIM(J4267))&gt;0,"OK","Missing"))</f>
        <v/>
      </c>
      <c r="F4267" s="146" t="str">
        <f t="shared" si="403"/>
        <v/>
      </c>
      <c r="G4267" s="146" t="str">
        <f t="shared" si="404"/>
        <v/>
      </c>
      <c r="H4267" s="150" t="str">
        <f t="shared" si="399"/>
        <v/>
      </c>
      <c r="I4267" s="432"/>
      <c r="S4267" s="146" t="str">
        <f t="shared" si="400"/>
        <v/>
      </c>
    </row>
    <row r="4268" spans="1:19" x14ac:dyDescent="0.45">
      <c r="A4268" s="144" t="str">
        <f t="shared" si="401"/>
        <v/>
      </c>
      <c r="B4268" s="143" t="str">
        <f t="shared" si="402"/>
        <v/>
      </c>
      <c r="C4268" s="143" t="str">
        <f>IF(A4268="","",IF(COUNTIF($B$2:B4267,B4268)&gt;0,"⚠ DUPLICATE","OK"))</f>
        <v/>
      </c>
      <c r="D4268" s="146" t="str">
        <f>IF($A4268="","",IF(ISNA(_xlfn.XLOOKUP(TRIM($A4268),MASTER_Workers!$B$2:$B$474,MASTER_Workers!$B$2:$B$474)),"Master Missing","OK"))</f>
        <v/>
      </c>
      <c r="E4268" s="146" t="str">
        <f>IF(A4268="","",IF(COUNTIF(Month_Engine!B:B,TRIM(J4268))&gt;0,"OK","Missing"))</f>
        <v/>
      </c>
      <c r="F4268" s="146" t="str">
        <f t="shared" si="403"/>
        <v/>
      </c>
      <c r="G4268" s="146" t="str">
        <f t="shared" si="404"/>
        <v/>
      </c>
      <c r="H4268" s="150" t="str">
        <f t="shared" si="399"/>
        <v/>
      </c>
      <c r="I4268" s="432"/>
      <c r="S4268" s="146" t="str">
        <f t="shared" si="400"/>
        <v/>
      </c>
    </row>
    <row r="4269" spans="1:19" x14ac:dyDescent="0.45">
      <c r="A4269" s="144" t="str">
        <f t="shared" si="401"/>
        <v/>
      </c>
      <c r="B4269" s="143" t="str">
        <f t="shared" si="402"/>
        <v/>
      </c>
      <c r="C4269" s="143" t="str">
        <f>IF(A4269="","",IF(COUNTIF($B$2:B4268,B4269)&gt;0,"⚠ DUPLICATE","OK"))</f>
        <v/>
      </c>
      <c r="D4269" s="146" t="str">
        <f>IF($A4269="","",IF(ISNA(_xlfn.XLOOKUP(TRIM($A4269),MASTER_Workers!$B$2:$B$474,MASTER_Workers!$B$2:$B$474)),"Master Missing","OK"))</f>
        <v/>
      </c>
      <c r="E4269" s="146" t="str">
        <f>IF(A4269="","",IF(COUNTIF(Month_Engine!B:B,TRIM(J4269))&gt;0,"OK","Missing"))</f>
        <v/>
      </c>
      <c r="F4269" s="146" t="str">
        <f t="shared" si="403"/>
        <v/>
      </c>
      <c r="G4269" s="146" t="str">
        <f t="shared" si="404"/>
        <v/>
      </c>
      <c r="H4269" s="150" t="str">
        <f t="shared" si="399"/>
        <v/>
      </c>
      <c r="I4269" s="432"/>
      <c r="S4269" s="146" t="str">
        <f t="shared" si="400"/>
        <v/>
      </c>
    </row>
    <row r="4270" spans="1:19" x14ac:dyDescent="0.45">
      <c r="A4270" s="144" t="str">
        <f t="shared" si="401"/>
        <v/>
      </c>
      <c r="B4270" s="143" t="str">
        <f t="shared" si="402"/>
        <v/>
      </c>
      <c r="C4270" s="143" t="str">
        <f>IF(A4270="","",IF(COUNTIF($B$2:B4269,B4270)&gt;0,"⚠ DUPLICATE","OK"))</f>
        <v/>
      </c>
      <c r="D4270" s="146" t="str">
        <f>IF($A4270="","",IF(ISNA(_xlfn.XLOOKUP(TRIM($A4270),MASTER_Workers!$B$2:$B$474,MASTER_Workers!$B$2:$B$474)),"Master Missing","OK"))</f>
        <v/>
      </c>
      <c r="E4270" s="146" t="str">
        <f>IF(A4270="","",IF(COUNTIF(Month_Engine!B:B,TRIM(J4270))&gt;0,"OK","Missing"))</f>
        <v/>
      </c>
      <c r="F4270" s="146" t="str">
        <f t="shared" si="403"/>
        <v/>
      </c>
      <c r="G4270" s="146" t="str">
        <f t="shared" si="404"/>
        <v/>
      </c>
      <c r="H4270" s="150" t="str">
        <f t="shared" si="399"/>
        <v/>
      </c>
      <c r="I4270" s="432"/>
      <c r="S4270" s="146" t="str">
        <f t="shared" si="400"/>
        <v/>
      </c>
    </row>
    <row r="4271" spans="1:19" x14ac:dyDescent="0.45">
      <c r="A4271" s="144" t="str">
        <f t="shared" si="401"/>
        <v/>
      </c>
      <c r="B4271" s="143" t="str">
        <f t="shared" si="402"/>
        <v/>
      </c>
      <c r="C4271" s="143" t="str">
        <f>IF(A4271="","",IF(COUNTIF($B$2:B4270,B4271)&gt;0,"⚠ DUPLICATE","OK"))</f>
        <v/>
      </c>
      <c r="D4271" s="146" t="str">
        <f>IF($A4271="","",IF(ISNA(_xlfn.XLOOKUP(TRIM($A4271),MASTER_Workers!$B$2:$B$474,MASTER_Workers!$B$2:$B$474)),"Master Missing","OK"))</f>
        <v/>
      </c>
      <c r="E4271" s="146" t="str">
        <f>IF(A4271="","",IF(COUNTIF(Month_Engine!B:B,TRIM(J4271))&gt;0,"OK","Missing"))</f>
        <v/>
      </c>
      <c r="F4271" s="146" t="str">
        <f t="shared" si="403"/>
        <v/>
      </c>
      <c r="G4271" s="146" t="str">
        <f t="shared" si="404"/>
        <v/>
      </c>
      <c r="H4271" s="150" t="str">
        <f t="shared" si="399"/>
        <v/>
      </c>
      <c r="I4271" s="432"/>
      <c r="S4271" s="146" t="str">
        <f t="shared" si="400"/>
        <v/>
      </c>
    </row>
    <row r="4272" spans="1:19" x14ac:dyDescent="0.45">
      <c r="A4272" s="144" t="str">
        <f t="shared" si="401"/>
        <v/>
      </c>
      <c r="B4272" s="143" t="str">
        <f t="shared" si="402"/>
        <v/>
      </c>
      <c r="C4272" s="143" t="str">
        <f>IF(A4272="","",IF(COUNTIF($B$2:B4271,B4272)&gt;0,"⚠ DUPLICATE","OK"))</f>
        <v/>
      </c>
      <c r="D4272" s="146" t="str">
        <f>IF($A4272="","",IF(ISNA(_xlfn.XLOOKUP(TRIM($A4272),MASTER_Workers!$B$2:$B$474,MASTER_Workers!$B$2:$B$474)),"Master Missing","OK"))</f>
        <v/>
      </c>
      <c r="E4272" s="146" t="str">
        <f>IF(A4272="","",IF(COUNTIF(Month_Engine!B:B,TRIM(J4272))&gt;0,"OK","Missing"))</f>
        <v/>
      </c>
      <c r="F4272" s="146" t="str">
        <f t="shared" si="403"/>
        <v/>
      </c>
      <c r="G4272" s="146" t="str">
        <f t="shared" si="404"/>
        <v/>
      </c>
      <c r="H4272" s="150" t="str">
        <f t="shared" si="399"/>
        <v/>
      </c>
      <c r="I4272" s="432"/>
      <c r="S4272" s="146" t="str">
        <f t="shared" si="400"/>
        <v/>
      </c>
    </row>
    <row r="4273" spans="1:19" x14ac:dyDescent="0.45">
      <c r="A4273" s="144" t="str">
        <f t="shared" si="401"/>
        <v/>
      </c>
      <c r="B4273" s="143" t="str">
        <f t="shared" si="402"/>
        <v/>
      </c>
      <c r="C4273" s="143" t="str">
        <f>IF(A4273="","",IF(COUNTIF($B$2:B4272,B4273)&gt;0,"⚠ DUPLICATE","OK"))</f>
        <v/>
      </c>
      <c r="D4273" s="146" t="str">
        <f>IF($A4273="","",IF(ISNA(_xlfn.XLOOKUP(TRIM($A4273),MASTER_Workers!$B$2:$B$474,MASTER_Workers!$B$2:$B$474)),"Master Missing","OK"))</f>
        <v/>
      </c>
      <c r="E4273" s="146" t="str">
        <f>IF(A4273="","",IF(COUNTIF(Month_Engine!B:B,TRIM(J4273))&gt;0,"OK","Missing"))</f>
        <v/>
      </c>
      <c r="F4273" s="146" t="str">
        <f t="shared" si="403"/>
        <v/>
      </c>
      <c r="G4273" s="146" t="str">
        <f t="shared" si="404"/>
        <v/>
      </c>
      <c r="H4273" s="150" t="str">
        <f t="shared" si="399"/>
        <v/>
      </c>
      <c r="I4273" s="432"/>
      <c r="S4273" s="146" t="str">
        <f t="shared" si="400"/>
        <v/>
      </c>
    </row>
    <row r="4274" spans="1:19" x14ac:dyDescent="0.45">
      <c r="A4274" s="144" t="str">
        <f t="shared" si="401"/>
        <v/>
      </c>
      <c r="B4274" s="143" t="str">
        <f t="shared" si="402"/>
        <v/>
      </c>
      <c r="C4274" s="143" t="str">
        <f>IF(A4274="","",IF(COUNTIF($B$2:B4273,B4274)&gt;0,"⚠ DUPLICATE","OK"))</f>
        <v/>
      </c>
      <c r="D4274" s="146" t="str">
        <f>IF($A4274="","",IF(ISNA(_xlfn.XLOOKUP(TRIM($A4274),MASTER_Workers!$B$2:$B$474,MASTER_Workers!$B$2:$B$474)),"Master Missing","OK"))</f>
        <v/>
      </c>
      <c r="E4274" s="146" t="str">
        <f>IF(A4274="","",IF(COUNTIF(Month_Engine!B:B,TRIM(J4274))&gt;0,"OK","Missing"))</f>
        <v/>
      </c>
      <c r="F4274" s="146" t="str">
        <f t="shared" si="403"/>
        <v/>
      </c>
      <c r="G4274" s="146" t="str">
        <f t="shared" si="404"/>
        <v/>
      </c>
      <c r="H4274" s="150" t="str">
        <f t="shared" si="399"/>
        <v/>
      </c>
      <c r="I4274" s="432"/>
      <c r="S4274" s="146" t="str">
        <f t="shared" si="400"/>
        <v/>
      </c>
    </row>
    <row r="4275" spans="1:19" x14ac:dyDescent="0.45">
      <c r="A4275" s="144" t="str">
        <f t="shared" si="401"/>
        <v/>
      </c>
      <c r="B4275" s="143" t="str">
        <f t="shared" si="402"/>
        <v/>
      </c>
      <c r="C4275" s="143" t="str">
        <f>IF(A4275="","",IF(COUNTIF($B$2:B4274,B4275)&gt;0,"⚠ DUPLICATE","OK"))</f>
        <v/>
      </c>
      <c r="D4275" s="146" t="str">
        <f>IF($A4275="","",IF(ISNA(_xlfn.XLOOKUP(TRIM($A4275),MASTER_Workers!$B$2:$B$474,MASTER_Workers!$B$2:$B$474)),"Master Missing","OK"))</f>
        <v/>
      </c>
      <c r="E4275" s="146" t="str">
        <f>IF(A4275="","",IF(COUNTIF(Month_Engine!B:B,TRIM(J4275))&gt;0,"OK","Missing"))</f>
        <v/>
      </c>
      <c r="F4275" s="146" t="str">
        <f t="shared" si="403"/>
        <v/>
      </c>
      <c r="G4275" s="146" t="str">
        <f t="shared" si="404"/>
        <v/>
      </c>
      <c r="H4275" s="150" t="str">
        <f t="shared" si="399"/>
        <v/>
      </c>
      <c r="I4275" s="432"/>
      <c r="S4275" s="146" t="str">
        <f t="shared" si="400"/>
        <v/>
      </c>
    </row>
    <row r="4276" spans="1:19" x14ac:dyDescent="0.45">
      <c r="A4276" s="144" t="str">
        <f t="shared" si="401"/>
        <v/>
      </c>
      <c r="B4276" s="143" t="str">
        <f t="shared" si="402"/>
        <v/>
      </c>
      <c r="C4276" s="143" t="str">
        <f>IF(A4276="","",IF(COUNTIF($B$2:B4275,B4276)&gt;0,"⚠ DUPLICATE","OK"))</f>
        <v/>
      </c>
      <c r="D4276" s="146" t="str">
        <f>IF($A4276="","",IF(ISNA(_xlfn.XLOOKUP(TRIM($A4276),MASTER_Workers!$B$2:$B$474,MASTER_Workers!$B$2:$B$474)),"Master Missing","OK"))</f>
        <v/>
      </c>
      <c r="E4276" s="146" t="str">
        <f>IF(A4276="","",IF(COUNTIF(Month_Engine!B:B,TRIM(J4276))&gt;0,"OK","Missing"))</f>
        <v/>
      </c>
      <c r="F4276" s="146" t="str">
        <f t="shared" si="403"/>
        <v/>
      </c>
      <c r="G4276" s="146" t="str">
        <f t="shared" si="404"/>
        <v/>
      </c>
      <c r="H4276" s="150" t="str">
        <f t="shared" si="399"/>
        <v/>
      </c>
      <c r="I4276" s="432"/>
      <c r="S4276" s="146" t="str">
        <f t="shared" si="400"/>
        <v/>
      </c>
    </row>
    <row r="4277" spans="1:19" x14ac:dyDescent="0.45">
      <c r="A4277" s="144" t="str">
        <f t="shared" si="401"/>
        <v/>
      </c>
      <c r="B4277" s="143" t="str">
        <f t="shared" si="402"/>
        <v/>
      </c>
      <c r="C4277" s="143" t="str">
        <f>IF(A4277="","",IF(COUNTIF($B$2:B4276,B4277)&gt;0,"⚠ DUPLICATE","OK"))</f>
        <v/>
      </c>
      <c r="D4277" s="146" t="str">
        <f>IF($A4277="","",IF(ISNA(_xlfn.XLOOKUP(TRIM($A4277),MASTER_Workers!$B$2:$B$474,MASTER_Workers!$B$2:$B$474)),"Master Missing","OK"))</f>
        <v/>
      </c>
      <c r="E4277" s="146" t="str">
        <f>IF(A4277="","",IF(COUNTIF(Month_Engine!B:B,TRIM(J4277))&gt;0,"OK","Missing"))</f>
        <v/>
      </c>
      <c r="F4277" s="146" t="str">
        <f t="shared" si="403"/>
        <v/>
      </c>
      <c r="G4277" s="146" t="str">
        <f t="shared" si="404"/>
        <v/>
      </c>
      <c r="H4277" s="150" t="str">
        <f t="shared" si="399"/>
        <v/>
      </c>
      <c r="I4277" s="432"/>
      <c r="S4277" s="146" t="str">
        <f t="shared" si="400"/>
        <v/>
      </c>
    </row>
    <row r="4278" spans="1:19" x14ac:dyDescent="0.45">
      <c r="A4278" s="144" t="str">
        <f t="shared" si="401"/>
        <v/>
      </c>
      <c r="B4278" s="143" t="str">
        <f t="shared" si="402"/>
        <v/>
      </c>
      <c r="C4278" s="143" t="str">
        <f>IF(A4278="","",IF(COUNTIF($B$2:B4277,B4278)&gt;0,"⚠ DUPLICATE","OK"))</f>
        <v/>
      </c>
      <c r="D4278" s="146" t="str">
        <f>IF($A4278="","",IF(ISNA(_xlfn.XLOOKUP(TRIM($A4278),MASTER_Workers!$B$2:$B$474,MASTER_Workers!$B$2:$B$474)),"Master Missing","OK"))</f>
        <v/>
      </c>
      <c r="E4278" s="146" t="str">
        <f>IF(A4278="","",IF(COUNTIF(Month_Engine!B:B,TRIM(J4278))&gt;0,"OK","Missing"))</f>
        <v/>
      </c>
      <c r="F4278" s="146" t="str">
        <f t="shared" si="403"/>
        <v/>
      </c>
      <c r="G4278" s="146" t="str">
        <f t="shared" si="404"/>
        <v/>
      </c>
      <c r="H4278" s="150" t="str">
        <f t="shared" si="399"/>
        <v/>
      </c>
      <c r="I4278" s="432"/>
      <c r="S4278" s="146" t="str">
        <f t="shared" si="400"/>
        <v/>
      </c>
    </row>
    <row r="4279" spans="1:19" x14ac:dyDescent="0.45">
      <c r="A4279" s="144" t="str">
        <f t="shared" si="401"/>
        <v/>
      </c>
      <c r="B4279" s="143" t="str">
        <f t="shared" si="402"/>
        <v/>
      </c>
      <c r="C4279" s="143" t="str">
        <f>IF(A4279="","",IF(COUNTIF($B$2:B4278,B4279)&gt;0,"⚠ DUPLICATE","OK"))</f>
        <v/>
      </c>
      <c r="D4279" s="146" t="str">
        <f>IF($A4279="","",IF(ISNA(_xlfn.XLOOKUP(TRIM($A4279),MASTER_Workers!$B$2:$B$474,MASTER_Workers!$B$2:$B$474)),"Master Missing","OK"))</f>
        <v/>
      </c>
      <c r="E4279" s="146" t="str">
        <f>IF(A4279="","",IF(COUNTIF(Month_Engine!B:B,TRIM(J4279))&gt;0,"OK","Missing"))</f>
        <v/>
      </c>
      <c r="F4279" s="146" t="str">
        <f t="shared" si="403"/>
        <v/>
      </c>
      <c r="G4279" s="146" t="str">
        <f t="shared" si="404"/>
        <v/>
      </c>
      <c r="H4279" s="150" t="str">
        <f t="shared" si="399"/>
        <v/>
      </c>
      <c r="I4279" s="432"/>
      <c r="S4279" s="146" t="str">
        <f t="shared" si="400"/>
        <v/>
      </c>
    </row>
    <row r="4280" spans="1:19" x14ac:dyDescent="0.45">
      <c r="A4280" s="144" t="str">
        <f t="shared" si="401"/>
        <v/>
      </c>
      <c r="B4280" s="143" t="str">
        <f t="shared" si="402"/>
        <v/>
      </c>
      <c r="C4280" s="143" t="str">
        <f>IF(A4280="","",IF(COUNTIF($B$2:B4279,B4280)&gt;0,"⚠ DUPLICATE","OK"))</f>
        <v/>
      </c>
      <c r="D4280" s="146" t="str">
        <f>IF($A4280="","",IF(ISNA(_xlfn.XLOOKUP(TRIM($A4280),MASTER_Workers!$B$2:$B$474,MASTER_Workers!$B$2:$B$474)),"Master Missing","OK"))</f>
        <v/>
      </c>
      <c r="E4280" s="146" t="str">
        <f>IF(A4280="","",IF(COUNTIF(Month_Engine!B:B,TRIM(J4280))&gt;0,"OK","Missing"))</f>
        <v/>
      </c>
      <c r="F4280" s="146" t="str">
        <f t="shared" si="403"/>
        <v/>
      </c>
      <c r="G4280" s="146" t="str">
        <f t="shared" si="404"/>
        <v/>
      </c>
      <c r="H4280" s="150" t="str">
        <f t="shared" si="399"/>
        <v/>
      </c>
      <c r="I4280" s="432"/>
      <c r="S4280" s="146" t="str">
        <f t="shared" si="400"/>
        <v/>
      </c>
    </row>
    <row r="4281" spans="1:19" x14ac:dyDescent="0.45">
      <c r="A4281" s="144" t="str">
        <f t="shared" si="401"/>
        <v/>
      </c>
      <c r="B4281" s="143" t="str">
        <f t="shared" si="402"/>
        <v/>
      </c>
      <c r="C4281" s="143" t="str">
        <f>IF(A4281="","",IF(COUNTIF($B$2:B4280,B4281)&gt;0,"⚠ DUPLICATE","OK"))</f>
        <v/>
      </c>
      <c r="D4281" s="146" t="str">
        <f>IF($A4281="","",IF(ISNA(_xlfn.XLOOKUP(TRIM($A4281),MASTER_Workers!$B$2:$B$474,MASTER_Workers!$B$2:$B$474)),"Master Missing","OK"))</f>
        <v/>
      </c>
      <c r="E4281" s="146" t="str">
        <f>IF(A4281="","",IF(COUNTIF(Month_Engine!B:B,TRIM(J4281))&gt;0,"OK","Missing"))</f>
        <v/>
      </c>
      <c r="F4281" s="146" t="str">
        <f t="shared" si="403"/>
        <v/>
      </c>
      <c r="G4281" s="146" t="str">
        <f t="shared" si="404"/>
        <v/>
      </c>
      <c r="H4281" s="150" t="str">
        <f t="shared" si="399"/>
        <v/>
      </c>
      <c r="I4281" s="432"/>
      <c r="S4281" s="146" t="str">
        <f t="shared" si="400"/>
        <v/>
      </c>
    </row>
    <row r="4282" spans="1:19" x14ac:dyDescent="0.45">
      <c r="A4282" s="144" t="str">
        <f t="shared" si="401"/>
        <v/>
      </c>
      <c r="B4282" s="143" t="str">
        <f t="shared" si="402"/>
        <v/>
      </c>
      <c r="C4282" s="143" t="str">
        <f>IF(A4282="","",IF(COUNTIF($B$2:B4281,B4282)&gt;0,"⚠ DUPLICATE","OK"))</f>
        <v/>
      </c>
      <c r="D4282" s="146" t="str">
        <f>IF($A4282="","",IF(ISNA(_xlfn.XLOOKUP(TRIM($A4282),MASTER_Workers!$B$2:$B$474,MASTER_Workers!$B$2:$B$474)),"Master Missing","OK"))</f>
        <v/>
      </c>
      <c r="E4282" s="146" t="str">
        <f>IF(A4282="","",IF(COUNTIF(Month_Engine!B:B,TRIM(J4282))&gt;0,"OK","Missing"))</f>
        <v/>
      </c>
      <c r="F4282" s="146" t="str">
        <f t="shared" si="403"/>
        <v/>
      </c>
      <c r="G4282" s="146" t="str">
        <f t="shared" si="404"/>
        <v/>
      </c>
      <c r="H4282" s="150" t="str">
        <f t="shared" si="399"/>
        <v/>
      </c>
      <c r="I4282" s="432"/>
      <c r="S4282" s="146" t="str">
        <f t="shared" si="400"/>
        <v/>
      </c>
    </row>
    <row r="4283" spans="1:19" x14ac:dyDescent="0.45">
      <c r="A4283" s="144" t="str">
        <f t="shared" si="401"/>
        <v/>
      </c>
      <c r="B4283" s="143" t="str">
        <f t="shared" si="402"/>
        <v/>
      </c>
      <c r="C4283" s="143" t="str">
        <f>IF(A4283="","",IF(COUNTIF($B$2:B4282,B4283)&gt;0,"⚠ DUPLICATE","OK"))</f>
        <v/>
      </c>
      <c r="D4283" s="146" t="str">
        <f>IF($A4283="","",IF(ISNA(_xlfn.XLOOKUP(TRIM($A4283),MASTER_Workers!$B$2:$B$474,MASTER_Workers!$B$2:$B$474)),"Master Missing","OK"))</f>
        <v/>
      </c>
      <c r="E4283" s="146" t="str">
        <f>IF(A4283="","",IF(COUNTIF(Month_Engine!B:B,TRIM(J4283))&gt;0,"OK","Missing"))</f>
        <v/>
      </c>
      <c r="F4283" s="146" t="str">
        <f t="shared" si="403"/>
        <v/>
      </c>
      <c r="G4283" s="146" t="str">
        <f t="shared" si="404"/>
        <v/>
      </c>
      <c r="H4283" s="150" t="str">
        <f t="shared" si="399"/>
        <v/>
      </c>
      <c r="I4283" s="432"/>
      <c r="S4283" s="146" t="str">
        <f t="shared" si="400"/>
        <v/>
      </c>
    </row>
    <row r="4284" spans="1:19" x14ac:dyDescent="0.45">
      <c r="A4284" s="144" t="str">
        <f t="shared" si="401"/>
        <v/>
      </c>
      <c r="B4284" s="143" t="str">
        <f t="shared" si="402"/>
        <v/>
      </c>
      <c r="C4284" s="143" t="str">
        <f>IF(A4284="","",IF(COUNTIF($B$2:B4283,B4284)&gt;0,"⚠ DUPLICATE","OK"))</f>
        <v/>
      </c>
      <c r="D4284" s="146" t="str">
        <f>IF($A4284="","",IF(ISNA(_xlfn.XLOOKUP(TRIM($A4284),MASTER_Workers!$B$2:$B$474,MASTER_Workers!$B$2:$B$474)),"Master Missing","OK"))</f>
        <v/>
      </c>
      <c r="E4284" s="146" t="str">
        <f>IF(A4284="","",IF(COUNTIF(Month_Engine!B:B,TRIM(J4284))&gt;0,"OK","Missing"))</f>
        <v/>
      </c>
      <c r="F4284" s="146" t="str">
        <f t="shared" si="403"/>
        <v/>
      </c>
      <c r="G4284" s="146" t="str">
        <f t="shared" si="404"/>
        <v/>
      </c>
      <c r="H4284" s="150" t="str">
        <f t="shared" si="399"/>
        <v/>
      </c>
      <c r="I4284" s="432"/>
      <c r="S4284" s="146" t="str">
        <f t="shared" si="400"/>
        <v/>
      </c>
    </row>
    <row r="4285" spans="1:19" x14ac:dyDescent="0.45">
      <c r="A4285" s="144" t="str">
        <f t="shared" si="401"/>
        <v/>
      </c>
      <c r="B4285" s="143" t="str">
        <f t="shared" si="402"/>
        <v/>
      </c>
      <c r="C4285" s="143" t="str">
        <f>IF(A4285="","",IF(COUNTIF($B$2:B4284,B4285)&gt;0,"⚠ DUPLICATE","OK"))</f>
        <v/>
      </c>
      <c r="D4285" s="146" t="str">
        <f>IF($A4285="","",IF(ISNA(_xlfn.XLOOKUP(TRIM($A4285),MASTER_Workers!$B$2:$B$474,MASTER_Workers!$B$2:$B$474)),"Master Missing","OK"))</f>
        <v/>
      </c>
      <c r="E4285" s="146" t="str">
        <f>IF(A4285="","",IF(COUNTIF(Month_Engine!B:B,TRIM(J4285))&gt;0,"OK","Missing"))</f>
        <v/>
      </c>
      <c r="F4285" s="146" t="str">
        <f t="shared" si="403"/>
        <v/>
      </c>
      <c r="G4285" s="146" t="str">
        <f t="shared" si="404"/>
        <v/>
      </c>
      <c r="H4285" s="150" t="str">
        <f t="shared" si="399"/>
        <v/>
      </c>
      <c r="I4285" s="432"/>
      <c r="S4285" s="146" t="str">
        <f t="shared" si="400"/>
        <v/>
      </c>
    </row>
    <row r="4286" spans="1:19" x14ac:dyDescent="0.45">
      <c r="A4286" s="144" t="str">
        <f t="shared" si="401"/>
        <v/>
      </c>
      <c r="B4286" s="143" t="str">
        <f t="shared" si="402"/>
        <v/>
      </c>
      <c r="C4286" s="143" t="str">
        <f>IF(A4286="","",IF(COUNTIF($B$2:B4285,B4286)&gt;0,"⚠ DUPLICATE","OK"))</f>
        <v/>
      </c>
      <c r="D4286" s="146" t="str">
        <f>IF($A4286="","",IF(ISNA(_xlfn.XLOOKUP(TRIM($A4286),MASTER_Workers!$B$2:$B$474,MASTER_Workers!$B$2:$B$474)),"Master Missing","OK"))</f>
        <v/>
      </c>
      <c r="E4286" s="146" t="str">
        <f>IF(A4286="","",IF(COUNTIF(Month_Engine!B:B,TRIM(J4286))&gt;0,"OK","Missing"))</f>
        <v/>
      </c>
      <c r="F4286" s="146" t="str">
        <f t="shared" si="403"/>
        <v/>
      </c>
      <c r="G4286" s="146" t="str">
        <f t="shared" si="404"/>
        <v/>
      </c>
      <c r="H4286" s="150" t="str">
        <f t="shared" si="399"/>
        <v/>
      </c>
      <c r="I4286" s="432"/>
      <c r="S4286" s="146" t="str">
        <f t="shared" si="400"/>
        <v/>
      </c>
    </row>
    <row r="4287" spans="1:19" x14ac:dyDescent="0.45">
      <c r="A4287" s="144" t="str">
        <f t="shared" si="401"/>
        <v/>
      </c>
      <c r="B4287" s="143" t="str">
        <f t="shared" si="402"/>
        <v/>
      </c>
      <c r="C4287" s="143" t="str">
        <f>IF(A4287="","",IF(COUNTIF($B$2:B4286,B4287)&gt;0,"⚠ DUPLICATE","OK"))</f>
        <v/>
      </c>
      <c r="D4287" s="146" t="str">
        <f>IF($A4287="","",IF(ISNA(_xlfn.XLOOKUP(TRIM($A4287),MASTER_Workers!$B$2:$B$474,MASTER_Workers!$B$2:$B$474)),"Master Missing","OK"))</f>
        <v/>
      </c>
      <c r="E4287" s="146" t="str">
        <f>IF(A4287="","",IF(COUNTIF(Month_Engine!B:B,TRIM(J4287))&gt;0,"OK","Missing"))</f>
        <v/>
      </c>
      <c r="F4287" s="146" t="str">
        <f t="shared" si="403"/>
        <v/>
      </c>
      <c r="G4287" s="146" t="str">
        <f t="shared" si="404"/>
        <v/>
      </c>
      <c r="H4287" s="150" t="str">
        <f t="shared" si="399"/>
        <v/>
      </c>
      <c r="I4287" s="432"/>
      <c r="S4287" s="146" t="str">
        <f t="shared" si="400"/>
        <v/>
      </c>
    </row>
    <row r="4288" spans="1:19" x14ac:dyDescent="0.45">
      <c r="A4288" s="144" t="str">
        <f t="shared" si="401"/>
        <v/>
      </c>
      <c r="B4288" s="143" t="str">
        <f t="shared" si="402"/>
        <v/>
      </c>
      <c r="C4288" s="143" t="str">
        <f>IF(A4288="","",IF(COUNTIF($B$2:B4287,B4288)&gt;0,"⚠ DUPLICATE","OK"))</f>
        <v/>
      </c>
      <c r="D4288" s="146" t="str">
        <f>IF($A4288="","",IF(ISNA(_xlfn.XLOOKUP(TRIM($A4288),MASTER_Workers!$B$2:$B$474,MASTER_Workers!$B$2:$B$474)),"Master Missing","OK"))</f>
        <v/>
      </c>
      <c r="E4288" s="146" t="str">
        <f>IF(A4288="","",IF(COUNTIF(Month_Engine!B:B,TRIM(J4288))&gt;0,"OK","Missing"))</f>
        <v/>
      </c>
      <c r="F4288" s="146" t="str">
        <f t="shared" si="403"/>
        <v/>
      </c>
      <c r="G4288" s="146" t="str">
        <f t="shared" si="404"/>
        <v/>
      </c>
      <c r="H4288" s="150" t="str">
        <f t="shared" si="399"/>
        <v/>
      </c>
      <c r="I4288" s="432"/>
      <c r="S4288" s="146" t="str">
        <f t="shared" si="400"/>
        <v/>
      </c>
    </row>
    <row r="4289" spans="1:19" x14ac:dyDescent="0.45">
      <c r="A4289" s="144" t="str">
        <f t="shared" si="401"/>
        <v/>
      </c>
      <c r="B4289" s="143" t="str">
        <f t="shared" si="402"/>
        <v/>
      </c>
      <c r="C4289" s="143" t="str">
        <f>IF(A4289="","",IF(COUNTIF($B$2:B4288,B4289)&gt;0,"⚠ DUPLICATE","OK"))</f>
        <v/>
      </c>
      <c r="D4289" s="146" t="str">
        <f>IF($A4289="","",IF(ISNA(_xlfn.XLOOKUP(TRIM($A4289),MASTER_Workers!$B$2:$B$474,MASTER_Workers!$B$2:$B$474)),"Master Missing","OK"))</f>
        <v/>
      </c>
      <c r="E4289" s="146" t="str">
        <f>IF(A4289="","",IF(COUNTIF(Month_Engine!B:B,TRIM(J4289))&gt;0,"OK","Missing"))</f>
        <v/>
      </c>
      <c r="F4289" s="146" t="str">
        <f t="shared" si="403"/>
        <v/>
      </c>
      <c r="G4289" s="146" t="str">
        <f t="shared" si="404"/>
        <v/>
      </c>
      <c r="H4289" s="150" t="str">
        <f t="shared" si="399"/>
        <v/>
      </c>
      <c r="I4289" s="432"/>
      <c r="S4289" s="146" t="str">
        <f t="shared" si="400"/>
        <v/>
      </c>
    </row>
    <row r="4290" spans="1:19" x14ac:dyDescent="0.45">
      <c r="A4290" s="144" t="str">
        <f t="shared" si="401"/>
        <v/>
      </c>
      <c r="B4290" s="143" t="str">
        <f t="shared" si="402"/>
        <v/>
      </c>
      <c r="C4290" s="143" t="str">
        <f>IF(A4290="","",IF(COUNTIF($B$2:B4289,B4290)&gt;0,"⚠ DUPLICATE","OK"))</f>
        <v/>
      </c>
      <c r="D4290" s="146" t="str">
        <f>IF($A4290="","",IF(ISNA(_xlfn.XLOOKUP(TRIM($A4290),MASTER_Workers!$B$2:$B$474,MASTER_Workers!$B$2:$B$474)),"Master Missing","OK"))</f>
        <v/>
      </c>
      <c r="E4290" s="146" t="str">
        <f>IF(A4290="","",IF(COUNTIF(Month_Engine!B:B,TRIM(J4290))&gt;0,"OK","Missing"))</f>
        <v/>
      </c>
      <c r="F4290" s="146" t="str">
        <f t="shared" si="403"/>
        <v/>
      </c>
      <c r="G4290" s="146" t="str">
        <f t="shared" si="404"/>
        <v/>
      </c>
      <c r="H4290" s="150" t="str">
        <f t="shared" si="399"/>
        <v/>
      </c>
      <c r="I4290" s="432"/>
      <c r="S4290" s="146" t="str">
        <f t="shared" si="400"/>
        <v/>
      </c>
    </row>
    <row r="4291" spans="1:19" x14ac:dyDescent="0.45">
      <c r="A4291" s="144" t="str">
        <f t="shared" si="401"/>
        <v/>
      </c>
      <c r="B4291" s="143" t="str">
        <f t="shared" si="402"/>
        <v/>
      </c>
      <c r="C4291" s="143" t="str">
        <f>IF(A4291="","",IF(COUNTIF($B$2:B4290,B4291)&gt;0,"⚠ DUPLICATE","OK"))</f>
        <v/>
      </c>
      <c r="D4291" s="146" t="str">
        <f>IF($A4291="","",IF(ISNA(_xlfn.XLOOKUP(TRIM($A4291),MASTER_Workers!$B$2:$B$474,MASTER_Workers!$B$2:$B$474)),"Master Missing","OK"))</f>
        <v/>
      </c>
      <c r="E4291" s="146" t="str">
        <f>IF(A4291="","",IF(COUNTIF(Month_Engine!B:B,TRIM(J4291))&gt;0,"OK","Missing"))</f>
        <v/>
      </c>
      <c r="F4291" s="146" t="str">
        <f t="shared" si="403"/>
        <v/>
      </c>
      <c r="G4291" s="146" t="str">
        <f t="shared" si="404"/>
        <v/>
      </c>
      <c r="H4291" s="150" t="str">
        <f t="shared" si="399"/>
        <v/>
      </c>
      <c r="I4291" s="432"/>
      <c r="S4291" s="146" t="str">
        <f t="shared" si="400"/>
        <v/>
      </c>
    </row>
    <row r="4292" spans="1:19" x14ac:dyDescent="0.45">
      <c r="A4292" s="144" t="str">
        <f t="shared" si="401"/>
        <v/>
      </c>
      <c r="B4292" s="143" t="str">
        <f t="shared" si="402"/>
        <v/>
      </c>
      <c r="C4292" s="143" t="str">
        <f>IF(A4292="","",IF(COUNTIF($B$2:B4291,B4292)&gt;0,"⚠ DUPLICATE","OK"))</f>
        <v/>
      </c>
      <c r="D4292" s="146" t="str">
        <f>IF($A4292="","",IF(ISNA(_xlfn.XLOOKUP(TRIM($A4292),MASTER_Workers!$B$2:$B$474,MASTER_Workers!$B$2:$B$474)),"Master Missing","OK"))</f>
        <v/>
      </c>
      <c r="E4292" s="146" t="str">
        <f>IF(A4292="","",IF(COUNTIF(Month_Engine!B:B,TRIM(J4292))&gt;0,"OK","Missing"))</f>
        <v/>
      </c>
      <c r="F4292" s="146" t="str">
        <f t="shared" si="403"/>
        <v/>
      </c>
      <c r="G4292" s="146" t="str">
        <f t="shared" si="404"/>
        <v/>
      </c>
      <c r="H4292" s="150" t="str">
        <f t="shared" ref="H4292:H4355" si="405">IF(A4292="","",IF(AND(C4292="OK",D4292="OK",E4292="OK",F4292=DAY(EOMONTH(I4292,0))),"OK","Mismatch"))</f>
        <v/>
      </c>
      <c r="I4292" s="432"/>
      <c r="S4292" s="146" t="str">
        <f t="shared" ref="S4292:S4355" si="406">IF(LEFT(A4292,6)="SV2PCO","Worker-SV2",
IF(LEFT(A4292,5)="SV2ST","Staff-SV2",
IF(LEFT(A4292,4)="SV2P","Worker-Com-SV2",
IF(LEFT(A4292,5)="SK1ST","Staff-1",
IF(LEFT(A4292,5)="SK3ST","Staff-3",
IF(LEFT(A4292,5)="SK1CW","Worker-1",
IF(LEFT(A4292,5)="SK3CW","Worker-3",
IF(LEFT(A4292,5)="SK1WK","Worker-Com-1",
IF(LEFT(A4292,5)="SK3WK","Worker-Com-3","")))))))))</f>
        <v/>
      </c>
    </row>
    <row r="4293" spans="1:19" x14ac:dyDescent="0.45">
      <c r="A4293" s="144" t="str">
        <f t="shared" ref="A4293:A4356" si="407">IF(J4293="","",TRIM(J4293))</f>
        <v/>
      </c>
      <c r="B4293" s="143" t="str">
        <f t="shared" ref="B4293:B4356" si="408">IF(A4293="","",TEXT(I4293,"MMMYYYY")&amp;"_"&amp;TRIM(J4293))</f>
        <v/>
      </c>
      <c r="C4293" s="143" t="str">
        <f>IF(A4293="","",IF(COUNTIF($B$2:B4292,B4293)&gt;0,"⚠ DUPLICATE","OK"))</f>
        <v/>
      </c>
      <c r="D4293" s="146" t="str">
        <f>IF($A4293="","",IF(ISNA(_xlfn.XLOOKUP(TRIM($A4293),MASTER_Workers!$B$2:$B$474,MASTER_Workers!$B$2:$B$474)),"Master Missing","OK"))</f>
        <v/>
      </c>
      <c r="E4293" s="146" t="str">
        <f>IF(A4293="","",IF(COUNTIF(Month_Engine!B:B,TRIM(J4293))&gt;0,"OK","Missing"))</f>
        <v/>
      </c>
      <c r="F4293" s="146" t="str">
        <f t="shared" ref="F4293:F4356" si="409">IF(A4293="","",SUM(L4293:Q4293))</f>
        <v/>
      </c>
      <c r="G4293" s="146" t="str">
        <f t="shared" si="404"/>
        <v/>
      </c>
      <c r="H4293" s="150" t="str">
        <f t="shared" si="405"/>
        <v/>
      </c>
      <c r="I4293" s="432"/>
      <c r="S4293" s="146" t="str">
        <f t="shared" si="406"/>
        <v/>
      </c>
    </row>
    <row r="4294" spans="1:19" x14ac:dyDescent="0.45">
      <c r="A4294" s="144" t="str">
        <f t="shared" si="407"/>
        <v/>
      </c>
      <c r="B4294" s="143" t="str">
        <f t="shared" si="408"/>
        <v/>
      </c>
      <c r="C4294" s="143" t="str">
        <f>IF(A4294="","",IF(COUNTIF($B$2:B4293,B4294)&gt;0,"⚠ DUPLICATE","OK"))</f>
        <v/>
      </c>
      <c r="D4294" s="146" t="str">
        <f>IF($A4294="","",IF(ISNA(_xlfn.XLOOKUP(TRIM($A4294),MASTER_Workers!$B$2:$B$474,MASTER_Workers!$B$2:$B$474)),"Master Missing","OK"))</f>
        <v/>
      </c>
      <c r="E4294" s="146" t="str">
        <f>IF(A4294="","",IF(COUNTIF(Month_Engine!B:B,TRIM(J4294))&gt;0,"OK","Missing"))</f>
        <v/>
      </c>
      <c r="F4294" s="146" t="str">
        <f t="shared" si="409"/>
        <v/>
      </c>
      <c r="G4294" s="146" t="str">
        <f t="shared" si="404"/>
        <v/>
      </c>
      <c r="H4294" s="150" t="str">
        <f t="shared" si="405"/>
        <v/>
      </c>
      <c r="I4294" s="432"/>
      <c r="S4294" s="146" t="str">
        <f t="shared" si="406"/>
        <v/>
      </c>
    </row>
    <row r="4295" spans="1:19" x14ac:dyDescent="0.45">
      <c r="A4295" s="144" t="str">
        <f t="shared" si="407"/>
        <v/>
      </c>
      <c r="B4295" s="143" t="str">
        <f t="shared" si="408"/>
        <v/>
      </c>
      <c r="C4295" s="143" t="str">
        <f>IF(A4295="","",IF(COUNTIF($B$2:B4294,B4295)&gt;0,"⚠ DUPLICATE","OK"))</f>
        <v/>
      </c>
      <c r="D4295" s="146" t="str">
        <f>IF($A4295="","",IF(ISNA(_xlfn.XLOOKUP(TRIM($A4295),MASTER_Workers!$B$2:$B$474,MASTER_Workers!$B$2:$B$474)),"Master Missing","OK"))</f>
        <v/>
      </c>
      <c r="E4295" s="146" t="str">
        <f>IF(A4295="","",IF(COUNTIF(Month_Engine!B:B,TRIM(J4295))&gt;0,"OK","Missing"))</f>
        <v/>
      </c>
      <c r="F4295" s="146" t="str">
        <f t="shared" si="409"/>
        <v/>
      </c>
      <c r="G4295" s="146" t="str">
        <f t="shared" si="404"/>
        <v/>
      </c>
      <c r="H4295" s="150" t="str">
        <f t="shared" si="405"/>
        <v/>
      </c>
      <c r="I4295" s="432"/>
      <c r="S4295" s="146" t="str">
        <f t="shared" si="406"/>
        <v/>
      </c>
    </row>
    <row r="4296" spans="1:19" x14ac:dyDescent="0.45">
      <c r="A4296" s="144" t="str">
        <f t="shared" si="407"/>
        <v/>
      </c>
      <c r="B4296" s="143" t="str">
        <f t="shared" si="408"/>
        <v/>
      </c>
      <c r="C4296" s="143" t="str">
        <f>IF(A4296="","",IF(COUNTIF($B$2:B4295,B4296)&gt;0,"⚠ DUPLICATE","OK"))</f>
        <v/>
      </c>
      <c r="D4296" s="146" t="str">
        <f>IF($A4296="","",IF(ISNA(_xlfn.XLOOKUP(TRIM($A4296),MASTER_Workers!$B$2:$B$474,MASTER_Workers!$B$2:$B$474)),"Master Missing","OK"))</f>
        <v/>
      </c>
      <c r="E4296" s="146" t="str">
        <f>IF(A4296="","",IF(COUNTIF(Month_Engine!B:B,TRIM(J4296))&gt;0,"OK","Missing"))</f>
        <v/>
      </c>
      <c r="F4296" s="146" t="str">
        <f t="shared" si="409"/>
        <v/>
      </c>
      <c r="G4296" s="146" t="str">
        <f t="shared" si="404"/>
        <v/>
      </c>
      <c r="H4296" s="150" t="str">
        <f t="shared" si="405"/>
        <v/>
      </c>
      <c r="I4296" s="432"/>
      <c r="S4296" s="146" t="str">
        <f t="shared" si="406"/>
        <v/>
      </c>
    </row>
    <row r="4297" spans="1:19" x14ac:dyDescent="0.45">
      <c r="A4297" s="144" t="str">
        <f t="shared" si="407"/>
        <v/>
      </c>
      <c r="B4297" s="143" t="str">
        <f t="shared" si="408"/>
        <v/>
      </c>
      <c r="C4297" s="143" t="str">
        <f>IF(A4297="","",IF(COUNTIF($B$2:B4296,B4297)&gt;0,"⚠ DUPLICATE","OK"))</f>
        <v/>
      </c>
      <c r="D4297" s="146" t="str">
        <f>IF($A4297="","",IF(ISNA(_xlfn.XLOOKUP(TRIM($A4297),MASTER_Workers!$B$2:$B$474,MASTER_Workers!$B$2:$B$474)),"Master Missing","OK"))</f>
        <v/>
      </c>
      <c r="E4297" s="146" t="str">
        <f>IF(A4297="","",IF(COUNTIF(Month_Engine!B:B,TRIM(J4297))&gt;0,"OK","Missing"))</f>
        <v/>
      </c>
      <c r="F4297" s="146" t="str">
        <f t="shared" si="409"/>
        <v/>
      </c>
      <c r="G4297" s="146" t="str">
        <f t="shared" si="404"/>
        <v/>
      </c>
      <c r="H4297" s="150" t="str">
        <f t="shared" si="405"/>
        <v/>
      </c>
      <c r="I4297" s="432"/>
      <c r="S4297" s="146" t="str">
        <f t="shared" si="406"/>
        <v/>
      </c>
    </row>
    <row r="4298" spans="1:19" x14ac:dyDescent="0.45">
      <c r="A4298" s="144" t="str">
        <f t="shared" si="407"/>
        <v/>
      </c>
      <c r="B4298" s="143" t="str">
        <f t="shared" si="408"/>
        <v/>
      </c>
      <c r="C4298" s="143" t="str">
        <f>IF(A4298="","",IF(COUNTIF($B$2:B4297,B4298)&gt;0,"⚠ DUPLICATE","OK"))</f>
        <v/>
      </c>
      <c r="D4298" s="146" t="str">
        <f>IF($A4298="","",IF(ISNA(_xlfn.XLOOKUP(TRIM($A4298),MASTER_Workers!$B$2:$B$474,MASTER_Workers!$B$2:$B$474)),"Master Missing","OK"))</f>
        <v/>
      </c>
      <c r="E4298" s="146" t="str">
        <f>IF(A4298="","",IF(COUNTIF(Month_Engine!B:B,TRIM(J4298))&gt;0,"OK","Missing"))</f>
        <v/>
      </c>
      <c r="F4298" s="146" t="str">
        <f t="shared" si="409"/>
        <v/>
      </c>
      <c r="G4298" s="146" t="str">
        <f t="shared" si="404"/>
        <v/>
      </c>
      <c r="H4298" s="150" t="str">
        <f t="shared" si="405"/>
        <v/>
      </c>
      <c r="I4298" s="432"/>
      <c r="S4298" s="146" t="str">
        <f t="shared" si="406"/>
        <v/>
      </c>
    </row>
    <row r="4299" spans="1:19" x14ac:dyDescent="0.45">
      <c r="A4299" s="144" t="str">
        <f t="shared" si="407"/>
        <v/>
      </c>
      <c r="B4299" s="143" t="str">
        <f t="shared" si="408"/>
        <v/>
      </c>
      <c r="C4299" s="143" t="str">
        <f>IF(A4299="","",IF(COUNTIF($B$2:B4298,B4299)&gt;0,"⚠ DUPLICATE","OK"))</f>
        <v/>
      </c>
      <c r="D4299" s="146" t="str">
        <f>IF($A4299="","",IF(ISNA(_xlfn.XLOOKUP(TRIM($A4299),MASTER_Workers!$B$2:$B$474,MASTER_Workers!$B$2:$B$474)),"Master Missing","OK"))</f>
        <v/>
      </c>
      <c r="E4299" s="146" t="str">
        <f>IF(A4299="","",IF(COUNTIF(Month_Engine!B:B,TRIM(J4299))&gt;0,"OK","Missing"))</f>
        <v/>
      </c>
      <c r="F4299" s="146" t="str">
        <f t="shared" si="409"/>
        <v/>
      </c>
      <c r="G4299" s="146" t="str">
        <f t="shared" si="404"/>
        <v/>
      </c>
      <c r="H4299" s="150" t="str">
        <f t="shared" si="405"/>
        <v/>
      </c>
      <c r="I4299" s="432"/>
      <c r="S4299" s="146" t="str">
        <f t="shared" si="406"/>
        <v/>
      </c>
    </row>
    <row r="4300" spans="1:19" x14ac:dyDescent="0.45">
      <c r="A4300" s="144" t="str">
        <f t="shared" si="407"/>
        <v/>
      </c>
      <c r="B4300" s="143" t="str">
        <f t="shared" si="408"/>
        <v/>
      </c>
      <c r="C4300" s="143" t="str">
        <f>IF(A4300="","",IF(COUNTIF($B$2:B4299,B4300)&gt;0,"⚠ DUPLICATE","OK"))</f>
        <v/>
      </c>
      <c r="D4300" s="146" t="str">
        <f>IF($A4300="","",IF(ISNA(_xlfn.XLOOKUP(TRIM($A4300),MASTER_Workers!$B$2:$B$474,MASTER_Workers!$B$2:$B$474)),"Master Missing","OK"))</f>
        <v/>
      </c>
      <c r="E4300" s="146" t="str">
        <f>IF(A4300="","",IF(COUNTIF(Month_Engine!B:B,TRIM(J4300))&gt;0,"OK","Missing"))</f>
        <v/>
      </c>
      <c r="F4300" s="146" t="str">
        <f t="shared" si="409"/>
        <v/>
      </c>
      <c r="G4300" s="146" t="str">
        <f t="shared" ref="G4300:G4363" si="410">IF(A4300="","",L4300+O4300+P4300+R4300+IF(OR(LEFT(TRIM(J4300),9)="SK1WK0101",ISNUMBER(SEARCH("Staff",S4300))),N4300,0))</f>
        <v/>
      </c>
      <c r="H4300" s="150" t="str">
        <f t="shared" si="405"/>
        <v/>
      </c>
      <c r="I4300" s="432"/>
      <c r="S4300" s="146" t="str">
        <f t="shared" si="406"/>
        <v/>
      </c>
    </row>
    <row r="4301" spans="1:19" x14ac:dyDescent="0.45">
      <c r="A4301" s="144" t="str">
        <f t="shared" si="407"/>
        <v/>
      </c>
      <c r="B4301" s="143" t="str">
        <f t="shared" si="408"/>
        <v/>
      </c>
      <c r="C4301" s="143" t="str">
        <f>IF(A4301="","",IF(COUNTIF($B$2:B4300,B4301)&gt;0,"⚠ DUPLICATE","OK"))</f>
        <v/>
      </c>
      <c r="D4301" s="146" t="str">
        <f>IF($A4301="","",IF(ISNA(_xlfn.XLOOKUP(TRIM($A4301),MASTER_Workers!$B$2:$B$474,MASTER_Workers!$B$2:$B$474)),"Master Missing","OK"))</f>
        <v/>
      </c>
      <c r="E4301" s="146" t="str">
        <f>IF(A4301="","",IF(COUNTIF(Month_Engine!B:B,TRIM(J4301))&gt;0,"OK","Missing"))</f>
        <v/>
      </c>
      <c r="F4301" s="146" t="str">
        <f t="shared" si="409"/>
        <v/>
      </c>
      <c r="G4301" s="146" t="str">
        <f t="shared" si="410"/>
        <v/>
      </c>
      <c r="H4301" s="150" t="str">
        <f t="shared" si="405"/>
        <v/>
      </c>
      <c r="I4301" s="432"/>
      <c r="S4301" s="146" t="str">
        <f t="shared" si="406"/>
        <v/>
      </c>
    </row>
    <row r="4302" spans="1:19" x14ac:dyDescent="0.45">
      <c r="A4302" s="144" t="str">
        <f t="shared" si="407"/>
        <v/>
      </c>
      <c r="B4302" s="143" t="str">
        <f t="shared" si="408"/>
        <v/>
      </c>
      <c r="C4302" s="143" t="str">
        <f>IF(A4302="","",IF(COUNTIF($B$2:B4301,B4302)&gt;0,"⚠ DUPLICATE","OK"))</f>
        <v/>
      </c>
      <c r="D4302" s="146" t="str">
        <f>IF($A4302="","",IF(ISNA(_xlfn.XLOOKUP(TRIM($A4302),MASTER_Workers!$B$2:$B$474,MASTER_Workers!$B$2:$B$474)),"Master Missing","OK"))</f>
        <v/>
      </c>
      <c r="E4302" s="146" t="str">
        <f>IF(A4302="","",IF(COUNTIF(Month_Engine!B:B,TRIM(J4302))&gt;0,"OK","Missing"))</f>
        <v/>
      </c>
      <c r="F4302" s="146" t="str">
        <f t="shared" si="409"/>
        <v/>
      </c>
      <c r="G4302" s="146" t="str">
        <f t="shared" si="410"/>
        <v/>
      </c>
      <c r="H4302" s="150" t="str">
        <f t="shared" si="405"/>
        <v/>
      </c>
      <c r="I4302" s="432"/>
      <c r="S4302" s="146" t="str">
        <f t="shared" si="406"/>
        <v/>
      </c>
    </row>
    <row r="4303" spans="1:19" x14ac:dyDescent="0.45">
      <c r="A4303" s="144" t="str">
        <f t="shared" si="407"/>
        <v/>
      </c>
      <c r="B4303" s="143" t="str">
        <f t="shared" si="408"/>
        <v/>
      </c>
      <c r="C4303" s="143" t="str">
        <f>IF(A4303="","",IF(COUNTIF($B$2:B4302,B4303)&gt;0,"⚠ DUPLICATE","OK"))</f>
        <v/>
      </c>
      <c r="D4303" s="146" t="str">
        <f>IF($A4303="","",IF(ISNA(_xlfn.XLOOKUP(TRIM($A4303),MASTER_Workers!$B$2:$B$474,MASTER_Workers!$B$2:$B$474)),"Master Missing","OK"))</f>
        <v/>
      </c>
      <c r="E4303" s="146" t="str">
        <f>IF(A4303="","",IF(COUNTIF(Month_Engine!B:B,TRIM(J4303))&gt;0,"OK","Missing"))</f>
        <v/>
      </c>
      <c r="F4303" s="146" t="str">
        <f t="shared" si="409"/>
        <v/>
      </c>
      <c r="G4303" s="146" t="str">
        <f t="shared" si="410"/>
        <v/>
      </c>
      <c r="H4303" s="150" t="str">
        <f t="shared" si="405"/>
        <v/>
      </c>
      <c r="I4303" s="432"/>
      <c r="S4303" s="146" t="str">
        <f t="shared" si="406"/>
        <v/>
      </c>
    </row>
    <row r="4304" spans="1:19" x14ac:dyDescent="0.45">
      <c r="A4304" s="144" t="str">
        <f t="shared" si="407"/>
        <v/>
      </c>
      <c r="B4304" s="143" t="str">
        <f t="shared" si="408"/>
        <v/>
      </c>
      <c r="C4304" s="143" t="str">
        <f>IF(A4304="","",IF(COUNTIF($B$2:B4303,B4304)&gt;0,"⚠ DUPLICATE","OK"))</f>
        <v/>
      </c>
      <c r="D4304" s="146" t="str">
        <f>IF($A4304="","",IF(ISNA(_xlfn.XLOOKUP(TRIM($A4304),MASTER_Workers!$B$2:$B$474,MASTER_Workers!$B$2:$B$474)),"Master Missing","OK"))</f>
        <v/>
      </c>
      <c r="E4304" s="146" t="str">
        <f>IF(A4304="","",IF(COUNTIF(Month_Engine!B:B,TRIM(J4304))&gt;0,"OK","Missing"))</f>
        <v/>
      </c>
      <c r="F4304" s="146" t="str">
        <f t="shared" si="409"/>
        <v/>
      </c>
      <c r="G4304" s="146" t="str">
        <f t="shared" si="410"/>
        <v/>
      </c>
      <c r="H4304" s="150" t="str">
        <f t="shared" si="405"/>
        <v/>
      </c>
      <c r="I4304" s="432"/>
      <c r="S4304" s="146" t="str">
        <f t="shared" si="406"/>
        <v/>
      </c>
    </row>
    <row r="4305" spans="1:19" x14ac:dyDescent="0.45">
      <c r="A4305" s="144" t="str">
        <f t="shared" si="407"/>
        <v/>
      </c>
      <c r="B4305" s="143" t="str">
        <f t="shared" si="408"/>
        <v/>
      </c>
      <c r="C4305" s="143" t="str">
        <f>IF(A4305="","",IF(COUNTIF($B$2:B4304,B4305)&gt;0,"⚠ DUPLICATE","OK"))</f>
        <v/>
      </c>
      <c r="D4305" s="146" t="str">
        <f>IF($A4305="","",IF(ISNA(_xlfn.XLOOKUP(TRIM($A4305),MASTER_Workers!$B$2:$B$474,MASTER_Workers!$B$2:$B$474)),"Master Missing","OK"))</f>
        <v/>
      </c>
      <c r="E4305" s="146" t="str">
        <f>IF(A4305="","",IF(COUNTIF(Month_Engine!B:B,TRIM(J4305))&gt;0,"OK","Missing"))</f>
        <v/>
      </c>
      <c r="F4305" s="146" t="str">
        <f t="shared" si="409"/>
        <v/>
      </c>
      <c r="G4305" s="146" t="str">
        <f t="shared" si="410"/>
        <v/>
      </c>
      <c r="H4305" s="150" t="str">
        <f t="shared" si="405"/>
        <v/>
      </c>
      <c r="I4305" s="432"/>
      <c r="S4305" s="146" t="str">
        <f t="shared" si="406"/>
        <v/>
      </c>
    </row>
    <row r="4306" spans="1:19" x14ac:dyDescent="0.45">
      <c r="A4306" s="144" t="str">
        <f t="shared" si="407"/>
        <v/>
      </c>
      <c r="B4306" s="143" t="str">
        <f t="shared" si="408"/>
        <v/>
      </c>
      <c r="C4306" s="143" t="str">
        <f>IF(A4306="","",IF(COUNTIF($B$2:B4305,B4306)&gt;0,"⚠ DUPLICATE","OK"))</f>
        <v/>
      </c>
      <c r="D4306" s="146" t="str">
        <f>IF($A4306="","",IF(ISNA(_xlfn.XLOOKUP(TRIM($A4306),MASTER_Workers!$B$2:$B$474,MASTER_Workers!$B$2:$B$474)),"Master Missing","OK"))</f>
        <v/>
      </c>
      <c r="E4306" s="146" t="str">
        <f>IF(A4306="","",IF(COUNTIF(Month_Engine!B:B,TRIM(J4306))&gt;0,"OK","Missing"))</f>
        <v/>
      </c>
      <c r="F4306" s="146" t="str">
        <f t="shared" si="409"/>
        <v/>
      </c>
      <c r="G4306" s="146" t="str">
        <f t="shared" si="410"/>
        <v/>
      </c>
      <c r="H4306" s="150" t="str">
        <f t="shared" si="405"/>
        <v/>
      </c>
      <c r="I4306" s="432"/>
      <c r="S4306" s="146" t="str">
        <f t="shared" si="406"/>
        <v/>
      </c>
    </row>
    <row r="4307" spans="1:19" x14ac:dyDescent="0.45">
      <c r="A4307" s="144" t="str">
        <f t="shared" si="407"/>
        <v/>
      </c>
      <c r="B4307" s="143" t="str">
        <f t="shared" si="408"/>
        <v/>
      </c>
      <c r="C4307" s="143" t="str">
        <f>IF(A4307="","",IF(COUNTIF($B$2:B4306,B4307)&gt;0,"⚠ DUPLICATE","OK"))</f>
        <v/>
      </c>
      <c r="D4307" s="146" t="str">
        <f>IF($A4307="","",IF(ISNA(_xlfn.XLOOKUP(TRIM($A4307),MASTER_Workers!$B$2:$B$474,MASTER_Workers!$B$2:$B$474)),"Master Missing","OK"))</f>
        <v/>
      </c>
      <c r="E4307" s="146" t="str">
        <f>IF(A4307="","",IF(COUNTIF(Month_Engine!B:B,TRIM(J4307))&gt;0,"OK","Missing"))</f>
        <v/>
      </c>
      <c r="F4307" s="146" t="str">
        <f t="shared" si="409"/>
        <v/>
      </c>
      <c r="G4307" s="146" t="str">
        <f t="shared" si="410"/>
        <v/>
      </c>
      <c r="H4307" s="150" t="str">
        <f t="shared" si="405"/>
        <v/>
      </c>
      <c r="I4307" s="432"/>
      <c r="S4307" s="146" t="str">
        <f t="shared" si="406"/>
        <v/>
      </c>
    </row>
    <row r="4308" spans="1:19" x14ac:dyDescent="0.45">
      <c r="A4308" s="144" t="str">
        <f t="shared" si="407"/>
        <v/>
      </c>
      <c r="B4308" s="143" t="str">
        <f t="shared" si="408"/>
        <v/>
      </c>
      <c r="C4308" s="143" t="str">
        <f>IF(A4308="","",IF(COUNTIF($B$2:B4307,B4308)&gt;0,"⚠ DUPLICATE","OK"))</f>
        <v/>
      </c>
      <c r="D4308" s="146" t="str">
        <f>IF($A4308="","",IF(ISNA(_xlfn.XLOOKUP(TRIM($A4308),MASTER_Workers!$B$2:$B$474,MASTER_Workers!$B$2:$B$474)),"Master Missing","OK"))</f>
        <v/>
      </c>
      <c r="E4308" s="146" t="str">
        <f>IF(A4308="","",IF(COUNTIF(Month_Engine!B:B,TRIM(J4308))&gt;0,"OK","Missing"))</f>
        <v/>
      </c>
      <c r="F4308" s="146" t="str">
        <f t="shared" si="409"/>
        <v/>
      </c>
      <c r="G4308" s="146" t="str">
        <f t="shared" si="410"/>
        <v/>
      </c>
      <c r="H4308" s="150" t="str">
        <f t="shared" si="405"/>
        <v/>
      </c>
      <c r="I4308" s="432"/>
      <c r="S4308" s="146" t="str">
        <f t="shared" si="406"/>
        <v/>
      </c>
    </row>
    <row r="4309" spans="1:19" x14ac:dyDescent="0.45">
      <c r="A4309" s="144" t="str">
        <f t="shared" si="407"/>
        <v/>
      </c>
      <c r="B4309" s="143" t="str">
        <f t="shared" si="408"/>
        <v/>
      </c>
      <c r="C4309" s="143" t="str">
        <f>IF(A4309="","",IF(COUNTIF($B$2:B4308,B4309)&gt;0,"⚠ DUPLICATE","OK"))</f>
        <v/>
      </c>
      <c r="D4309" s="146" t="str">
        <f>IF($A4309="","",IF(ISNA(_xlfn.XLOOKUP(TRIM($A4309),MASTER_Workers!$B$2:$B$474,MASTER_Workers!$B$2:$B$474)),"Master Missing","OK"))</f>
        <v/>
      </c>
      <c r="E4309" s="146" t="str">
        <f>IF(A4309="","",IF(COUNTIF(Month_Engine!B:B,TRIM(J4309))&gt;0,"OK","Missing"))</f>
        <v/>
      </c>
      <c r="F4309" s="146" t="str">
        <f t="shared" si="409"/>
        <v/>
      </c>
      <c r="G4309" s="146" t="str">
        <f t="shared" si="410"/>
        <v/>
      </c>
      <c r="H4309" s="150" t="str">
        <f t="shared" si="405"/>
        <v/>
      </c>
      <c r="I4309" s="432"/>
      <c r="S4309" s="146" t="str">
        <f t="shared" si="406"/>
        <v/>
      </c>
    </row>
    <row r="4310" spans="1:19" x14ac:dyDescent="0.45">
      <c r="A4310" s="144" t="str">
        <f t="shared" si="407"/>
        <v/>
      </c>
      <c r="B4310" s="143" t="str">
        <f t="shared" si="408"/>
        <v/>
      </c>
      <c r="C4310" s="143" t="str">
        <f>IF(A4310="","",IF(COUNTIF($B$2:B4309,B4310)&gt;0,"⚠ DUPLICATE","OK"))</f>
        <v/>
      </c>
      <c r="D4310" s="146" t="str">
        <f>IF($A4310="","",IF(ISNA(_xlfn.XLOOKUP(TRIM($A4310),MASTER_Workers!$B$2:$B$474,MASTER_Workers!$B$2:$B$474)),"Master Missing","OK"))</f>
        <v/>
      </c>
      <c r="E4310" s="146" t="str">
        <f>IF(A4310="","",IF(COUNTIF(Month_Engine!B:B,TRIM(J4310))&gt;0,"OK","Missing"))</f>
        <v/>
      </c>
      <c r="F4310" s="146" t="str">
        <f t="shared" si="409"/>
        <v/>
      </c>
      <c r="G4310" s="146" t="str">
        <f t="shared" si="410"/>
        <v/>
      </c>
      <c r="H4310" s="150" t="str">
        <f t="shared" si="405"/>
        <v/>
      </c>
      <c r="I4310" s="432"/>
      <c r="S4310" s="146" t="str">
        <f t="shared" si="406"/>
        <v/>
      </c>
    </row>
    <row r="4311" spans="1:19" x14ac:dyDescent="0.45">
      <c r="A4311" s="144" t="str">
        <f t="shared" si="407"/>
        <v/>
      </c>
      <c r="B4311" s="143" t="str">
        <f t="shared" si="408"/>
        <v/>
      </c>
      <c r="C4311" s="143" t="str">
        <f>IF(A4311="","",IF(COUNTIF($B$2:B4310,B4311)&gt;0,"⚠ DUPLICATE","OK"))</f>
        <v/>
      </c>
      <c r="D4311" s="146" t="str">
        <f>IF($A4311="","",IF(ISNA(_xlfn.XLOOKUP(TRIM($A4311),MASTER_Workers!$B$2:$B$474,MASTER_Workers!$B$2:$B$474)),"Master Missing","OK"))</f>
        <v/>
      </c>
      <c r="E4311" s="146" t="str">
        <f>IF(A4311="","",IF(COUNTIF(Month_Engine!B:B,TRIM(J4311))&gt;0,"OK","Missing"))</f>
        <v/>
      </c>
      <c r="F4311" s="146" t="str">
        <f t="shared" si="409"/>
        <v/>
      </c>
      <c r="G4311" s="146" t="str">
        <f t="shared" si="410"/>
        <v/>
      </c>
      <c r="H4311" s="150" t="str">
        <f t="shared" si="405"/>
        <v/>
      </c>
      <c r="I4311" s="432"/>
      <c r="S4311" s="146" t="str">
        <f t="shared" si="406"/>
        <v/>
      </c>
    </row>
    <row r="4312" spans="1:19" x14ac:dyDescent="0.45">
      <c r="A4312" s="144" t="str">
        <f t="shared" si="407"/>
        <v/>
      </c>
      <c r="B4312" s="143" t="str">
        <f t="shared" si="408"/>
        <v/>
      </c>
      <c r="C4312" s="143" t="str">
        <f>IF(A4312="","",IF(COUNTIF($B$2:B4311,B4312)&gt;0,"⚠ DUPLICATE","OK"))</f>
        <v/>
      </c>
      <c r="D4312" s="146" t="str">
        <f>IF($A4312="","",IF(ISNA(_xlfn.XLOOKUP(TRIM($A4312),MASTER_Workers!$B$2:$B$474,MASTER_Workers!$B$2:$B$474)),"Master Missing","OK"))</f>
        <v/>
      </c>
      <c r="E4312" s="146" t="str">
        <f>IF(A4312="","",IF(COUNTIF(Month_Engine!B:B,TRIM(J4312))&gt;0,"OK","Missing"))</f>
        <v/>
      </c>
      <c r="F4312" s="146" t="str">
        <f t="shared" si="409"/>
        <v/>
      </c>
      <c r="G4312" s="146" t="str">
        <f t="shared" si="410"/>
        <v/>
      </c>
      <c r="H4312" s="150" t="str">
        <f t="shared" si="405"/>
        <v/>
      </c>
      <c r="I4312" s="432"/>
      <c r="S4312" s="146" t="str">
        <f t="shared" si="406"/>
        <v/>
      </c>
    </row>
    <row r="4313" spans="1:19" x14ac:dyDescent="0.45">
      <c r="A4313" s="144" t="str">
        <f t="shared" si="407"/>
        <v/>
      </c>
      <c r="B4313" s="143" t="str">
        <f t="shared" si="408"/>
        <v/>
      </c>
      <c r="C4313" s="143" t="str">
        <f>IF(A4313="","",IF(COUNTIF($B$2:B4312,B4313)&gt;0,"⚠ DUPLICATE","OK"))</f>
        <v/>
      </c>
      <c r="D4313" s="146" t="str">
        <f>IF($A4313="","",IF(ISNA(_xlfn.XLOOKUP(TRIM($A4313),MASTER_Workers!$B$2:$B$474,MASTER_Workers!$B$2:$B$474)),"Master Missing","OK"))</f>
        <v/>
      </c>
      <c r="E4313" s="146" t="str">
        <f>IF(A4313="","",IF(COUNTIF(Month_Engine!B:B,TRIM(J4313))&gt;0,"OK","Missing"))</f>
        <v/>
      </c>
      <c r="F4313" s="146" t="str">
        <f t="shared" si="409"/>
        <v/>
      </c>
      <c r="G4313" s="146" t="str">
        <f t="shared" si="410"/>
        <v/>
      </c>
      <c r="H4313" s="150" t="str">
        <f t="shared" si="405"/>
        <v/>
      </c>
      <c r="I4313" s="432"/>
      <c r="S4313" s="146" t="str">
        <f t="shared" si="406"/>
        <v/>
      </c>
    </row>
    <row r="4314" spans="1:19" x14ac:dyDescent="0.45">
      <c r="A4314" s="144" t="str">
        <f t="shared" si="407"/>
        <v/>
      </c>
      <c r="B4314" s="143" t="str">
        <f t="shared" si="408"/>
        <v/>
      </c>
      <c r="C4314" s="143" t="str">
        <f>IF(A4314="","",IF(COUNTIF($B$2:B4313,B4314)&gt;0,"⚠ DUPLICATE","OK"))</f>
        <v/>
      </c>
      <c r="D4314" s="146" t="str">
        <f>IF($A4314="","",IF(ISNA(_xlfn.XLOOKUP(TRIM($A4314),MASTER_Workers!$B$2:$B$474,MASTER_Workers!$B$2:$B$474)),"Master Missing","OK"))</f>
        <v/>
      </c>
      <c r="E4314" s="146" t="str">
        <f>IF(A4314="","",IF(COUNTIF(Month_Engine!B:B,TRIM(J4314))&gt;0,"OK","Missing"))</f>
        <v/>
      </c>
      <c r="F4314" s="146" t="str">
        <f t="shared" si="409"/>
        <v/>
      </c>
      <c r="G4314" s="146" t="str">
        <f t="shared" si="410"/>
        <v/>
      </c>
      <c r="H4314" s="150" t="str">
        <f t="shared" si="405"/>
        <v/>
      </c>
      <c r="I4314" s="432"/>
      <c r="S4314" s="146" t="str">
        <f t="shared" si="406"/>
        <v/>
      </c>
    </row>
    <row r="4315" spans="1:19" x14ac:dyDescent="0.45">
      <c r="A4315" s="144" t="str">
        <f t="shared" si="407"/>
        <v/>
      </c>
      <c r="B4315" s="143" t="str">
        <f t="shared" si="408"/>
        <v/>
      </c>
      <c r="C4315" s="143" t="str">
        <f>IF(A4315="","",IF(COUNTIF($B$2:B4314,B4315)&gt;0,"⚠ DUPLICATE","OK"))</f>
        <v/>
      </c>
      <c r="D4315" s="146" t="str">
        <f>IF($A4315="","",IF(ISNA(_xlfn.XLOOKUP(TRIM($A4315),MASTER_Workers!$B$2:$B$474,MASTER_Workers!$B$2:$B$474)),"Master Missing","OK"))</f>
        <v/>
      </c>
      <c r="E4315" s="146" t="str">
        <f>IF(A4315="","",IF(COUNTIF(Month_Engine!B:B,TRIM(J4315))&gt;0,"OK","Missing"))</f>
        <v/>
      </c>
      <c r="F4315" s="146" t="str">
        <f t="shared" si="409"/>
        <v/>
      </c>
      <c r="G4315" s="146" t="str">
        <f t="shared" si="410"/>
        <v/>
      </c>
      <c r="H4315" s="150" t="str">
        <f t="shared" si="405"/>
        <v/>
      </c>
      <c r="I4315" s="432"/>
      <c r="S4315" s="146" t="str">
        <f t="shared" si="406"/>
        <v/>
      </c>
    </row>
    <row r="4316" spans="1:19" x14ac:dyDescent="0.45">
      <c r="A4316" s="144" t="str">
        <f t="shared" si="407"/>
        <v/>
      </c>
      <c r="B4316" s="143" t="str">
        <f t="shared" si="408"/>
        <v/>
      </c>
      <c r="C4316" s="143" t="str">
        <f>IF(A4316="","",IF(COUNTIF($B$2:B4315,B4316)&gt;0,"⚠ DUPLICATE","OK"))</f>
        <v/>
      </c>
      <c r="D4316" s="146" t="str">
        <f>IF($A4316="","",IF(ISNA(_xlfn.XLOOKUP(TRIM($A4316),MASTER_Workers!$B$2:$B$474,MASTER_Workers!$B$2:$B$474)),"Master Missing","OK"))</f>
        <v/>
      </c>
      <c r="E4316" s="146" t="str">
        <f>IF(A4316="","",IF(COUNTIF(Month_Engine!B:B,TRIM(J4316))&gt;0,"OK","Missing"))</f>
        <v/>
      </c>
      <c r="F4316" s="146" t="str">
        <f t="shared" si="409"/>
        <v/>
      </c>
      <c r="G4316" s="146" t="str">
        <f t="shared" si="410"/>
        <v/>
      </c>
      <c r="H4316" s="150" t="str">
        <f t="shared" si="405"/>
        <v/>
      </c>
      <c r="I4316" s="432"/>
      <c r="S4316" s="146" t="str">
        <f t="shared" si="406"/>
        <v/>
      </c>
    </row>
    <row r="4317" spans="1:19" x14ac:dyDescent="0.45">
      <c r="A4317" s="144" t="str">
        <f t="shared" si="407"/>
        <v/>
      </c>
      <c r="B4317" s="143" t="str">
        <f t="shared" si="408"/>
        <v/>
      </c>
      <c r="C4317" s="143" t="str">
        <f>IF(A4317="","",IF(COUNTIF($B$2:B4316,B4317)&gt;0,"⚠ DUPLICATE","OK"))</f>
        <v/>
      </c>
      <c r="D4317" s="146" t="str">
        <f>IF($A4317="","",IF(ISNA(_xlfn.XLOOKUP(TRIM($A4317),MASTER_Workers!$B$2:$B$474,MASTER_Workers!$B$2:$B$474)),"Master Missing","OK"))</f>
        <v/>
      </c>
      <c r="E4317" s="146" t="str">
        <f>IF(A4317="","",IF(COUNTIF(Month_Engine!B:B,TRIM(J4317))&gt;0,"OK","Missing"))</f>
        <v/>
      </c>
      <c r="F4317" s="146" t="str">
        <f t="shared" si="409"/>
        <v/>
      </c>
      <c r="G4317" s="146" t="str">
        <f t="shared" si="410"/>
        <v/>
      </c>
      <c r="H4317" s="150" t="str">
        <f t="shared" si="405"/>
        <v/>
      </c>
      <c r="I4317" s="432"/>
      <c r="S4317" s="146" t="str">
        <f t="shared" si="406"/>
        <v/>
      </c>
    </row>
    <row r="4318" spans="1:19" x14ac:dyDescent="0.45">
      <c r="A4318" s="144" t="str">
        <f t="shared" si="407"/>
        <v/>
      </c>
      <c r="B4318" s="143" t="str">
        <f t="shared" si="408"/>
        <v/>
      </c>
      <c r="C4318" s="143" t="str">
        <f>IF(A4318="","",IF(COUNTIF($B$2:B4317,B4318)&gt;0,"⚠ DUPLICATE","OK"))</f>
        <v/>
      </c>
      <c r="D4318" s="146" t="str">
        <f>IF($A4318="","",IF(ISNA(_xlfn.XLOOKUP(TRIM($A4318),MASTER_Workers!$B$2:$B$474,MASTER_Workers!$B$2:$B$474)),"Master Missing","OK"))</f>
        <v/>
      </c>
      <c r="E4318" s="146" t="str">
        <f>IF(A4318="","",IF(COUNTIF(Month_Engine!B:B,TRIM(J4318))&gt;0,"OK","Missing"))</f>
        <v/>
      </c>
      <c r="F4318" s="146" t="str">
        <f t="shared" si="409"/>
        <v/>
      </c>
      <c r="G4318" s="146" t="str">
        <f t="shared" si="410"/>
        <v/>
      </c>
      <c r="H4318" s="150" t="str">
        <f t="shared" si="405"/>
        <v/>
      </c>
      <c r="I4318" s="432"/>
      <c r="S4318" s="146" t="str">
        <f t="shared" si="406"/>
        <v/>
      </c>
    </row>
    <row r="4319" spans="1:19" x14ac:dyDescent="0.45">
      <c r="A4319" s="144" t="str">
        <f t="shared" si="407"/>
        <v/>
      </c>
      <c r="B4319" s="143" t="str">
        <f t="shared" si="408"/>
        <v/>
      </c>
      <c r="C4319" s="143" t="str">
        <f>IF(A4319="","",IF(COUNTIF($B$2:B4318,B4319)&gt;0,"⚠ DUPLICATE","OK"))</f>
        <v/>
      </c>
      <c r="D4319" s="146" t="str">
        <f>IF($A4319="","",IF(ISNA(_xlfn.XLOOKUP(TRIM($A4319),MASTER_Workers!$B$2:$B$474,MASTER_Workers!$B$2:$B$474)),"Master Missing","OK"))</f>
        <v/>
      </c>
      <c r="E4319" s="146" t="str">
        <f>IF(A4319="","",IF(COUNTIF(Month_Engine!B:B,TRIM(J4319))&gt;0,"OK","Missing"))</f>
        <v/>
      </c>
      <c r="F4319" s="146" t="str">
        <f t="shared" si="409"/>
        <v/>
      </c>
      <c r="G4319" s="146" t="str">
        <f t="shared" si="410"/>
        <v/>
      </c>
      <c r="H4319" s="150" t="str">
        <f t="shared" si="405"/>
        <v/>
      </c>
      <c r="I4319" s="432"/>
      <c r="S4319" s="146" t="str">
        <f t="shared" si="406"/>
        <v/>
      </c>
    </row>
    <row r="4320" spans="1:19" x14ac:dyDescent="0.45">
      <c r="A4320" s="144" t="str">
        <f t="shared" si="407"/>
        <v/>
      </c>
      <c r="B4320" s="143" t="str">
        <f t="shared" si="408"/>
        <v/>
      </c>
      <c r="C4320" s="143" t="str">
        <f>IF(A4320="","",IF(COUNTIF($B$2:B4319,B4320)&gt;0,"⚠ DUPLICATE","OK"))</f>
        <v/>
      </c>
      <c r="D4320" s="146" t="str">
        <f>IF($A4320="","",IF(ISNA(_xlfn.XLOOKUP(TRIM($A4320),MASTER_Workers!$B$2:$B$474,MASTER_Workers!$B$2:$B$474)),"Master Missing","OK"))</f>
        <v/>
      </c>
      <c r="E4320" s="146" t="str">
        <f>IF(A4320="","",IF(COUNTIF(Month_Engine!B:B,TRIM(J4320))&gt;0,"OK","Missing"))</f>
        <v/>
      </c>
      <c r="F4320" s="146" t="str">
        <f t="shared" si="409"/>
        <v/>
      </c>
      <c r="G4320" s="146" t="str">
        <f t="shared" si="410"/>
        <v/>
      </c>
      <c r="H4320" s="150" t="str">
        <f t="shared" si="405"/>
        <v/>
      </c>
      <c r="I4320" s="432"/>
      <c r="S4320" s="146" t="str">
        <f t="shared" si="406"/>
        <v/>
      </c>
    </row>
    <row r="4321" spans="1:19" x14ac:dyDescent="0.45">
      <c r="A4321" s="144" t="str">
        <f t="shared" si="407"/>
        <v/>
      </c>
      <c r="B4321" s="143" t="str">
        <f t="shared" si="408"/>
        <v/>
      </c>
      <c r="C4321" s="143" t="str">
        <f>IF(A4321="","",IF(COUNTIF($B$2:B4320,B4321)&gt;0,"⚠ DUPLICATE","OK"))</f>
        <v/>
      </c>
      <c r="D4321" s="146" t="str">
        <f>IF($A4321="","",IF(ISNA(_xlfn.XLOOKUP(TRIM($A4321),MASTER_Workers!$B$2:$B$474,MASTER_Workers!$B$2:$B$474)),"Master Missing","OK"))</f>
        <v/>
      </c>
      <c r="E4321" s="146" t="str">
        <f>IF(A4321="","",IF(COUNTIF(Month_Engine!B:B,TRIM(J4321))&gt;0,"OK","Missing"))</f>
        <v/>
      </c>
      <c r="F4321" s="146" t="str">
        <f t="shared" si="409"/>
        <v/>
      </c>
      <c r="G4321" s="146" t="str">
        <f t="shared" si="410"/>
        <v/>
      </c>
      <c r="H4321" s="150" t="str">
        <f t="shared" si="405"/>
        <v/>
      </c>
      <c r="I4321" s="432"/>
      <c r="S4321" s="146" t="str">
        <f t="shared" si="406"/>
        <v/>
      </c>
    </row>
    <row r="4322" spans="1:19" x14ac:dyDescent="0.45">
      <c r="A4322" s="144" t="str">
        <f t="shared" si="407"/>
        <v/>
      </c>
      <c r="B4322" s="143" t="str">
        <f t="shared" si="408"/>
        <v/>
      </c>
      <c r="C4322" s="143" t="str">
        <f>IF(A4322="","",IF(COUNTIF($B$2:B4321,B4322)&gt;0,"⚠ DUPLICATE","OK"))</f>
        <v/>
      </c>
      <c r="D4322" s="146" t="str">
        <f>IF($A4322="","",IF(ISNA(_xlfn.XLOOKUP(TRIM($A4322),MASTER_Workers!$B$2:$B$474,MASTER_Workers!$B$2:$B$474)),"Master Missing","OK"))</f>
        <v/>
      </c>
      <c r="E4322" s="146" t="str">
        <f>IF(A4322="","",IF(COUNTIF(Month_Engine!B:B,TRIM(J4322))&gt;0,"OK","Missing"))</f>
        <v/>
      </c>
      <c r="F4322" s="146" t="str">
        <f t="shared" si="409"/>
        <v/>
      </c>
      <c r="G4322" s="146" t="str">
        <f t="shared" si="410"/>
        <v/>
      </c>
      <c r="H4322" s="150" t="str">
        <f t="shared" si="405"/>
        <v/>
      </c>
      <c r="I4322" s="432"/>
      <c r="S4322" s="146" t="str">
        <f t="shared" si="406"/>
        <v/>
      </c>
    </row>
    <row r="4323" spans="1:19" x14ac:dyDescent="0.45">
      <c r="A4323" s="144" t="str">
        <f t="shared" si="407"/>
        <v/>
      </c>
      <c r="B4323" s="143" t="str">
        <f t="shared" si="408"/>
        <v/>
      </c>
      <c r="C4323" s="143" t="str">
        <f>IF(A4323="","",IF(COUNTIF($B$2:B4322,B4323)&gt;0,"⚠ DUPLICATE","OK"))</f>
        <v/>
      </c>
      <c r="D4323" s="146" t="str">
        <f>IF($A4323="","",IF(ISNA(_xlfn.XLOOKUP(TRIM($A4323),MASTER_Workers!$B$2:$B$474,MASTER_Workers!$B$2:$B$474)),"Master Missing","OK"))</f>
        <v/>
      </c>
      <c r="E4323" s="146" t="str">
        <f>IF(A4323="","",IF(COUNTIF(Month_Engine!B:B,TRIM(J4323))&gt;0,"OK","Missing"))</f>
        <v/>
      </c>
      <c r="F4323" s="146" t="str">
        <f t="shared" si="409"/>
        <v/>
      </c>
      <c r="G4323" s="146" t="str">
        <f t="shared" si="410"/>
        <v/>
      </c>
      <c r="H4323" s="150" t="str">
        <f t="shared" si="405"/>
        <v/>
      </c>
      <c r="I4323" s="432"/>
      <c r="S4323" s="146" t="str">
        <f t="shared" si="406"/>
        <v/>
      </c>
    </row>
    <row r="4324" spans="1:19" x14ac:dyDescent="0.45">
      <c r="A4324" s="144" t="str">
        <f t="shared" si="407"/>
        <v/>
      </c>
      <c r="B4324" s="143" t="str">
        <f t="shared" si="408"/>
        <v/>
      </c>
      <c r="C4324" s="143" t="str">
        <f>IF(A4324="","",IF(COUNTIF($B$2:B4323,B4324)&gt;0,"⚠ DUPLICATE","OK"))</f>
        <v/>
      </c>
      <c r="D4324" s="146" t="str">
        <f>IF($A4324="","",IF(ISNA(_xlfn.XLOOKUP(TRIM($A4324),MASTER_Workers!$B$2:$B$474,MASTER_Workers!$B$2:$B$474)),"Master Missing","OK"))</f>
        <v/>
      </c>
      <c r="E4324" s="146" t="str">
        <f>IF(A4324="","",IF(COUNTIF(Month_Engine!B:B,TRIM(J4324))&gt;0,"OK","Missing"))</f>
        <v/>
      </c>
      <c r="F4324" s="146" t="str">
        <f t="shared" si="409"/>
        <v/>
      </c>
      <c r="G4324" s="146" t="str">
        <f t="shared" si="410"/>
        <v/>
      </c>
      <c r="H4324" s="150" t="str">
        <f t="shared" si="405"/>
        <v/>
      </c>
      <c r="I4324" s="432"/>
      <c r="S4324" s="146" t="str">
        <f t="shared" si="406"/>
        <v/>
      </c>
    </row>
    <row r="4325" spans="1:19" x14ac:dyDescent="0.45">
      <c r="A4325" s="144" t="str">
        <f t="shared" si="407"/>
        <v/>
      </c>
      <c r="B4325" s="143" t="str">
        <f t="shared" si="408"/>
        <v/>
      </c>
      <c r="C4325" s="143" t="str">
        <f>IF(A4325="","",IF(COUNTIF($B$2:B4324,B4325)&gt;0,"⚠ DUPLICATE","OK"))</f>
        <v/>
      </c>
      <c r="D4325" s="146" t="str">
        <f>IF($A4325="","",IF(ISNA(_xlfn.XLOOKUP(TRIM($A4325),MASTER_Workers!$B$2:$B$474,MASTER_Workers!$B$2:$B$474)),"Master Missing","OK"))</f>
        <v/>
      </c>
      <c r="E4325" s="146" t="str">
        <f>IF(A4325="","",IF(COUNTIF(Month_Engine!B:B,TRIM(J4325))&gt;0,"OK","Missing"))</f>
        <v/>
      </c>
      <c r="F4325" s="146" t="str">
        <f t="shared" si="409"/>
        <v/>
      </c>
      <c r="G4325" s="146" t="str">
        <f t="shared" si="410"/>
        <v/>
      </c>
      <c r="H4325" s="150" t="str">
        <f t="shared" si="405"/>
        <v/>
      </c>
      <c r="I4325" s="432"/>
      <c r="S4325" s="146" t="str">
        <f t="shared" si="406"/>
        <v/>
      </c>
    </row>
    <row r="4326" spans="1:19" x14ac:dyDescent="0.45">
      <c r="A4326" s="144" t="str">
        <f t="shared" si="407"/>
        <v/>
      </c>
      <c r="B4326" s="143" t="str">
        <f t="shared" si="408"/>
        <v/>
      </c>
      <c r="C4326" s="143" t="str">
        <f>IF(A4326="","",IF(COUNTIF($B$2:B4325,B4326)&gt;0,"⚠ DUPLICATE","OK"))</f>
        <v/>
      </c>
      <c r="D4326" s="146" t="str">
        <f>IF($A4326="","",IF(ISNA(_xlfn.XLOOKUP(TRIM($A4326),MASTER_Workers!$B$2:$B$474,MASTER_Workers!$B$2:$B$474)),"Master Missing","OK"))</f>
        <v/>
      </c>
      <c r="E4326" s="146" t="str">
        <f>IF(A4326="","",IF(COUNTIF(Month_Engine!B:B,TRIM(J4326))&gt;0,"OK","Missing"))</f>
        <v/>
      </c>
      <c r="F4326" s="146" t="str">
        <f t="shared" si="409"/>
        <v/>
      </c>
      <c r="G4326" s="146" t="str">
        <f t="shared" si="410"/>
        <v/>
      </c>
      <c r="H4326" s="150" t="str">
        <f t="shared" si="405"/>
        <v/>
      </c>
      <c r="I4326" s="432"/>
      <c r="S4326" s="146" t="str">
        <f t="shared" si="406"/>
        <v/>
      </c>
    </row>
    <row r="4327" spans="1:19" x14ac:dyDescent="0.45">
      <c r="A4327" s="144" t="str">
        <f t="shared" si="407"/>
        <v/>
      </c>
      <c r="B4327" s="143" t="str">
        <f t="shared" si="408"/>
        <v/>
      </c>
      <c r="C4327" s="143" t="str">
        <f>IF(A4327="","",IF(COUNTIF($B$2:B4326,B4327)&gt;0,"⚠ DUPLICATE","OK"))</f>
        <v/>
      </c>
      <c r="D4327" s="146" t="str">
        <f>IF($A4327="","",IF(ISNA(_xlfn.XLOOKUP(TRIM($A4327),MASTER_Workers!$B$2:$B$474,MASTER_Workers!$B$2:$B$474)),"Master Missing","OK"))</f>
        <v/>
      </c>
      <c r="E4327" s="146" t="str">
        <f>IF(A4327="","",IF(COUNTIF(Month_Engine!B:B,TRIM(J4327))&gt;0,"OK","Missing"))</f>
        <v/>
      </c>
      <c r="F4327" s="146" t="str">
        <f t="shared" si="409"/>
        <v/>
      </c>
      <c r="G4327" s="146" t="str">
        <f t="shared" si="410"/>
        <v/>
      </c>
      <c r="H4327" s="150" t="str">
        <f t="shared" si="405"/>
        <v/>
      </c>
      <c r="I4327" s="432"/>
      <c r="S4327" s="146" t="str">
        <f t="shared" si="406"/>
        <v/>
      </c>
    </row>
    <row r="4328" spans="1:19" x14ac:dyDescent="0.45">
      <c r="A4328" s="144" t="str">
        <f t="shared" si="407"/>
        <v/>
      </c>
      <c r="B4328" s="143" t="str">
        <f t="shared" si="408"/>
        <v/>
      </c>
      <c r="C4328" s="143" t="str">
        <f>IF(A4328="","",IF(COUNTIF($B$2:B4327,B4328)&gt;0,"⚠ DUPLICATE","OK"))</f>
        <v/>
      </c>
      <c r="D4328" s="146" t="str">
        <f>IF($A4328="","",IF(ISNA(_xlfn.XLOOKUP(TRIM($A4328),MASTER_Workers!$B$2:$B$474,MASTER_Workers!$B$2:$B$474)),"Master Missing","OK"))</f>
        <v/>
      </c>
      <c r="E4328" s="146" t="str">
        <f>IF(A4328="","",IF(COUNTIF(Month_Engine!B:B,TRIM(J4328))&gt;0,"OK","Missing"))</f>
        <v/>
      </c>
      <c r="F4328" s="146" t="str">
        <f t="shared" si="409"/>
        <v/>
      </c>
      <c r="G4328" s="146" t="str">
        <f t="shared" si="410"/>
        <v/>
      </c>
      <c r="H4328" s="150" t="str">
        <f t="shared" si="405"/>
        <v/>
      </c>
      <c r="I4328" s="432"/>
      <c r="S4328" s="146" t="str">
        <f t="shared" si="406"/>
        <v/>
      </c>
    </row>
    <row r="4329" spans="1:19" x14ac:dyDescent="0.45">
      <c r="A4329" s="144" t="str">
        <f t="shared" si="407"/>
        <v/>
      </c>
      <c r="B4329" s="143" t="str">
        <f t="shared" si="408"/>
        <v/>
      </c>
      <c r="C4329" s="143" t="str">
        <f>IF(A4329="","",IF(COUNTIF($B$2:B4328,B4329)&gt;0,"⚠ DUPLICATE","OK"))</f>
        <v/>
      </c>
      <c r="D4329" s="146" t="str">
        <f>IF($A4329="","",IF(ISNA(_xlfn.XLOOKUP(TRIM($A4329),MASTER_Workers!$B$2:$B$474,MASTER_Workers!$B$2:$B$474)),"Master Missing","OK"))</f>
        <v/>
      </c>
      <c r="E4329" s="146" t="str">
        <f>IF(A4329="","",IF(COUNTIF(Month_Engine!B:B,TRIM(J4329))&gt;0,"OK","Missing"))</f>
        <v/>
      </c>
      <c r="F4329" s="146" t="str">
        <f t="shared" si="409"/>
        <v/>
      </c>
      <c r="G4329" s="146" t="str">
        <f t="shared" si="410"/>
        <v/>
      </c>
      <c r="H4329" s="150" t="str">
        <f t="shared" si="405"/>
        <v/>
      </c>
      <c r="I4329" s="432"/>
      <c r="S4329" s="146" t="str">
        <f t="shared" si="406"/>
        <v/>
      </c>
    </row>
    <row r="4330" spans="1:19" x14ac:dyDescent="0.45">
      <c r="A4330" s="144" t="str">
        <f t="shared" si="407"/>
        <v/>
      </c>
      <c r="B4330" s="143" t="str">
        <f t="shared" si="408"/>
        <v/>
      </c>
      <c r="C4330" s="143" t="str">
        <f>IF(A4330="","",IF(COUNTIF($B$2:B4329,B4330)&gt;0,"⚠ DUPLICATE","OK"))</f>
        <v/>
      </c>
      <c r="D4330" s="146" t="str">
        <f>IF($A4330="","",IF(ISNA(_xlfn.XLOOKUP(TRIM($A4330),MASTER_Workers!$B$2:$B$474,MASTER_Workers!$B$2:$B$474)),"Master Missing","OK"))</f>
        <v/>
      </c>
      <c r="E4330" s="146" t="str">
        <f>IF(A4330="","",IF(COUNTIF(Month_Engine!B:B,TRIM(J4330))&gt;0,"OK","Missing"))</f>
        <v/>
      </c>
      <c r="F4330" s="146" t="str">
        <f t="shared" si="409"/>
        <v/>
      </c>
      <c r="G4330" s="146" t="str">
        <f t="shared" si="410"/>
        <v/>
      </c>
      <c r="H4330" s="150" t="str">
        <f t="shared" si="405"/>
        <v/>
      </c>
      <c r="I4330" s="432"/>
      <c r="S4330" s="146" t="str">
        <f t="shared" si="406"/>
        <v/>
      </c>
    </row>
    <row r="4331" spans="1:19" x14ac:dyDescent="0.45">
      <c r="A4331" s="144" t="str">
        <f t="shared" si="407"/>
        <v/>
      </c>
      <c r="B4331" s="143" t="str">
        <f t="shared" si="408"/>
        <v/>
      </c>
      <c r="C4331" s="143" t="str">
        <f>IF(A4331="","",IF(COUNTIF($B$2:B4330,B4331)&gt;0,"⚠ DUPLICATE","OK"))</f>
        <v/>
      </c>
      <c r="D4331" s="146" t="str">
        <f>IF($A4331="","",IF(ISNA(_xlfn.XLOOKUP(TRIM($A4331),MASTER_Workers!$B$2:$B$474,MASTER_Workers!$B$2:$B$474)),"Master Missing","OK"))</f>
        <v/>
      </c>
      <c r="E4331" s="146" t="str">
        <f>IF(A4331="","",IF(COUNTIF(Month_Engine!B:B,TRIM(J4331))&gt;0,"OK","Missing"))</f>
        <v/>
      </c>
      <c r="F4331" s="146" t="str">
        <f t="shared" si="409"/>
        <v/>
      </c>
      <c r="G4331" s="146" t="str">
        <f t="shared" si="410"/>
        <v/>
      </c>
      <c r="H4331" s="150" t="str">
        <f t="shared" si="405"/>
        <v/>
      </c>
      <c r="I4331" s="432"/>
      <c r="S4331" s="146" t="str">
        <f t="shared" si="406"/>
        <v/>
      </c>
    </row>
    <row r="4332" spans="1:19" x14ac:dyDescent="0.45">
      <c r="A4332" s="144" t="str">
        <f t="shared" si="407"/>
        <v/>
      </c>
      <c r="B4332" s="143" t="str">
        <f t="shared" si="408"/>
        <v/>
      </c>
      <c r="C4332" s="143" t="str">
        <f>IF(A4332="","",IF(COUNTIF($B$2:B4331,B4332)&gt;0,"⚠ DUPLICATE","OK"))</f>
        <v/>
      </c>
      <c r="D4332" s="146" t="str">
        <f>IF($A4332="","",IF(ISNA(_xlfn.XLOOKUP(TRIM($A4332),MASTER_Workers!$B$2:$B$474,MASTER_Workers!$B$2:$B$474)),"Master Missing","OK"))</f>
        <v/>
      </c>
      <c r="E4332" s="146" t="str">
        <f>IF(A4332="","",IF(COUNTIF(Month_Engine!B:B,TRIM(J4332))&gt;0,"OK","Missing"))</f>
        <v/>
      </c>
      <c r="F4332" s="146" t="str">
        <f t="shared" si="409"/>
        <v/>
      </c>
      <c r="G4332" s="146" t="str">
        <f t="shared" si="410"/>
        <v/>
      </c>
      <c r="H4332" s="150" t="str">
        <f t="shared" si="405"/>
        <v/>
      </c>
      <c r="I4332" s="432"/>
      <c r="S4332" s="146" t="str">
        <f t="shared" si="406"/>
        <v/>
      </c>
    </row>
    <row r="4333" spans="1:19" x14ac:dyDescent="0.45">
      <c r="A4333" s="144" t="str">
        <f t="shared" si="407"/>
        <v/>
      </c>
      <c r="B4333" s="143" t="str">
        <f t="shared" si="408"/>
        <v/>
      </c>
      <c r="C4333" s="143" t="str">
        <f>IF(A4333="","",IF(COUNTIF($B$2:B4332,B4333)&gt;0,"⚠ DUPLICATE","OK"))</f>
        <v/>
      </c>
      <c r="D4333" s="146" t="str">
        <f>IF($A4333="","",IF(ISNA(_xlfn.XLOOKUP(TRIM($A4333),MASTER_Workers!$B$2:$B$474,MASTER_Workers!$B$2:$B$474)),"Master Missing","OK"))</f>
        <v/>
      </c>
      <c r="E4333" s="146" t="str">
        <f>IF(A4333="","",IF(COUNTIF(Month_Engine!B:B,TRIM(J4333))&gt;0,"OK","Missing"))</f>
        <v/>
      </c>
      <c r="F4333" s="146" t="str">
        <f t="shared" si="409"/>
        <v/>
      </c>
      <c r="G4333" s="146" t="str">
        <f t="shared" si="410"/>
        <v/>
      </c>
      <c r="H4333" s="150" t="str">
        <f t="shared" si="405"/>
        <v/>
      </c>
      <c r="I4333" s="432"/>
      <c r="S4333" s="146" t="str">
        <f t="shared" si="406"/>
        <v/>
      </c>
    </row>
    <row r="4334" spans="1:19" x14ac:dyDescent="0.45">
      <c r="A4334" s="144" t="str">
        <f t="shared" si="407"/>
        <v/>
      </c>
      <c r="B4334" s="143" t="str">
        <f t="shared" si="408"/>
        <v/>
      </c>
      <c r="C4334" s="143" t="str">
        <f>IF(A4334="","",IF(COUNTIF($B$2:B4333,B4334)&gt;0,"⚠ DUPLICATE","OK"))</f>
        <v/>
      </c>
      <c r="D4334" s="146" t="str">
        <f>IF($A4334="","",IF(ISNA(_xlfn.XLOOKUP(TRIM($A4334),MASTER_Workers!$B$2:$B$474,MASTER_Workers!$B$2:$B$474)),"Master Missing","OK"))</f>
        <v/>
      </c>
      <c r="E4334" s="146" t="str">
        <f>IF(A4334="","",IF(COUNTIF(Month_Engine!B:B,TRIM(J4334))&gt;0,"OK","Missing"))</f>
        <v/>
      </c>
      <c r="F4334" s="146" t="str">
        <f t="shared" si="409"/>
        <v/>
      </c>
      <c r="G4334" s="146" t="str">
        <f t="shared" si="410"/>
        <v/>
      </c>
      <c r="H4334" s="150" t="str">
        <f t="shared" si="405"/>
        <v/>
      </c>
      <c r="I4334" s="432"/>
      <c r="S4334" s="146" t="str">
        <f t="shared" si="406"/>
        <v/>
      </c>
    </row>
    <row r="4335" spans="1:19" x14ac:dyDescent="0.45">
      <c r="A4335" s="144" t="str">
        <f t="shared" si="407"/>
        <v/>
      </c>
      <c r="B4335" s="143" t="str">
        <f t="shared" si="408"/>
        <v/>
      </c>
      <c r="C4335" s="143" t="str">
        <f>IF(A4335="","",IF(COUNTIF($B$2:B4334,B4335)&gt;0,"⚠ DUPLICATE","OK"))</f>
        <v/>
      </c>
      <c r="D4335" s="146" t="str">
        <f>IF($A4335="","",IF(ISNA(_xlfn.XLOOKUP(TRIM($A4335),MASTER_Workers!$B$2:$B$474,MASTER_Workers!$B$2:$B$474)),"Master Missing","OK"))</f>
        <v/>
      </c>
      <c r="E4335" s="146" t="str">
        <f>IF(A4335="","",IF(COUNTIF(Month_Engine!B:B,TRIM(J4335))&gt;0,"OK","Missing"))</f>
        <v/>
      </c>
      <c r="F4335" s="146" t="str">
        <f t="shared" si="409"/>
        <v/>
      </c>
      <c r="G4335" s="146" t="str">
        <f t="shared" si="410"/>
        <v/>
      </c>
      <c r="H4335" s="150" t="str">
        <f t="shared" si="405"/>
        <v/>
      </c>
      <c r="I4335" s="432"/>
      <c r="S4335" s="146" t="str">
        <f t="shared" si="406"/>
        <v/>
      </c>
    </row>
    <row r="4336" spans="1:19" x14ac:dyDescent="0.45">
      <c r="A4336" s="144" t="str">
        <f t="shared" si="407"/>
        <v/>
      </c>
      <c r="B4336" s="143" t="str">
        <f t="shared" si="408"/>
        <v/>
      </c>
      <c r="C4336" s="143" t="str">
        <f>IF(A4336="","",IF(COUNTIF($B$2:B4335,B4336)&gt;0,"⚠ DUPLICATE","OK"))</f>
        <v/>
      </c>
      <c r="D4336" s="146" t="str">
        <f>IF($A4336="","",IF(ISNA(_xlfn.XLOOKUP(TRIM($A4336),MASTER_Workers!$B$2:$B$474,MASTER_Workers!$B$2:$B$474)),"Master Missing","OK"))</f>
        <v/>
      </c>
      <c r="E4336" s="146" t="str">
        <f>IF(A4336="","",IF(COUNTIF(Month_Engine!B:B,TRIM(J4336))&gt;0,"OK","Missing"))</f>
        <v/>
      </c>
      <c r="F4336" s="146" t="str">
        <f t="shared" si="409"/>
        <v/>
      </c>
      <c r="G4336" s="146" t="str">
        <f t="shared" si="410"/>
        <v/>
      </c>
      <c r="H4336" s="150" t="str">
        <f t="shared" si="405"/>
        <v/>
      </c>
      <c r="I4336" s="432"/>
      <c r="S4336" s="146" t="str">
        <f t="shared" si="406"/>
        <v/>
      </c>
    </row>
    <row r="4337" spans="1:19" x14ac:dyDescent="0.45">
      <c r="A4337" s="144" t="str">
        <f t="shared" si="407"/>
        <v/>
      </c>
      <c r="B4337" s="143" t="str">
        <f t="shared" si="408"/>
        <v/>
      </c>
      <c r="C4337" s="143" t="str">
        <f>IF(A4337="","",IF(COUNTIF($B$2:B4336,B4337)&gt;0,"⚠ DUPLICATE","OK"))</f>
        <v/>
      </c>
      <c r="D4337" s="146" t="str">
        <f>IF($A4337="","",IF(ISNA(_xlfn.XLOOKUP(TRIM($A4337),MASTER_Workers!$B$2:$B$474,MASTER_Workers!$B$2:$B$474)),"Master Missing","OK"))</f>
        <v/>
      </c>
      <c r="E4337" s="146" t="str">
        <f>IF(A4337="","",IF(COUNTIF(Month_Engine!B:B,TRIM(J4337))&gt;0,"OK","Missing"))</f>
        <v/>
      </c>
      <c r="F4337" s="146" t="str">
        <f t="shared" si="409"/>
        <v/>
      </c>
      <c r="G4337" s="146" t="str">
        <f t="shared" si="410"/>
        <v/>
      </c>
      <c r="H4337" s="150" t="str">
        <f t="shared" si="405"/>
        <v/>
      </c>
      <c r="I4337" s="432"/>
      <c r="S4337" s="146" t="str">
        <f t="shared" si="406"/>
        <v/>
      </c>
    </row>
    <row r="4338" spans="1:19" x14ac:dyDescent="0.45">
      <c r="A4338" s="144" t="str">
        <f t="shared" si="407"/>
        <v/>
      </c>
      <c r="B4338" s="143" t="str">
        <f t="shared" si="408"/>
        <v/>
      </c>
      <c r="C4338" s="143" t="str">
        <f>IF(A4338="","",IF(COUNTIF($B$2:B4337,B4338)&gt;0,"⚠ DUPLICATE","OK"))</f>
        <v/>
      </c>
      <c r="D4338" s="146" t="str">
        <f>IF($A4338="","",IF(ISNA(_xlfn.XLOOKUP(TRIM($A4338),MASTER_Workers!$B$2:$B$474,MASTER_Workers!$B$2:$B$474)),"Master Missing","OK"))</f>
        <v/>
      </c>
      <c r="E4338" s="146" t="str">
        <f>IF(A4338="","",IF(COUNTIF(Month_Engine!B:B,TRIM(J4338))&gt;0,"OK","Missing"))</f>
        <v/>
      </c>
      <c r="F4338" s="146" t="str">
        <f t="shared" si="409"/>
        <v/>
      </c>
      <c r="G4338" s="146" t="str">
        <f t="shared" si="410"/>
        <v/>
      </c>
      <c r="H4338" s="150" t="str">
        <f t="shared" si="405"/>
        <v/>
      </c>
      <c r="I4338" s="432"/>
      <c r="S4338" s="146" t="str">
        <f t="shared" si="406"/>
        <v/>
      </c>
    </row>
    <row r="4339" spans="1:19" x14ac:dyDescent="0.45">
      <c r="A4339" s="144" t="str">
        <f t="shared" si="407"/>
        <v/>
      </c>
      <c r="B4339" s="143" t="str">
        <f t="shared" si="408"/>
        <v/>
      </c>
      <c r="C4339" s="143" t="str">
        <f>IF(A4339="","",IF(COUNTIF($B$2:B4338,B4339)&gt;0,"⚠ DUPLICATE","OK"))</f>
        <v/>
      </c>
      <c r="D4339" s="146" t="str">
        <f>IF($A4339="","",IF(ISNA(_xlfn.XLOOKUP(TRIM($A4339),MASTER_Workers!$B$2:$B$474,MASTER_Workers!$B$2:$B$474)),"Master Missing","OK"))</f>
        <v/>
      </c>
      <c r="E4339" s="146" t="str">
        <f>IF(A4339="","",IF(COUNTIF(Month_Engine!B:B,TRIM(J4339))&gt;0,"OK","Missing"))</f>
        <v/>
      </c>
      <c r="F4339" s="146" t="str">
        <f t="shared" si="409"/>
        <v/>
      </c>
      <c r="G4339" s="146" t="str">
        <f t="shared" si="410"/>
        <v/>
      </c>
      <c r="H4339" s="150" t="str">
        <f t="shared" si="405"/>
        <v/>
      </c>
      <c r="I4339" s="432"/>
      <c r="S4339" s="146" t="str">
        <f t="shared" si="406"/>
        <v/>
      </c>
    </row>
    <row r="4340" spans="1:19" x14ac:dyDescent="0.45">
      <c r="A4340" s="144" t="str">
        <f t="shared" si="407"/>
        <v/>
      </c>
      <c r="B4340" s="143" t="str">
        <f t="shared" si="408"/>
        <v/>
      </c>
      <c r="C4340" s="143" t="str">
        <f>IF(A4340="","",IF(COUNTIF($B$2:B4339,B4340)&gt;0,"⚠ DUPLICATE","OK"))</f>
        <v/>
      </c>
      <c r="D4340" s="146" t="str">
        <f>IF($A4340="","",IF(ISNA(_xlfn.XLOOKUP(TRIM($A4340),MASTER_Workers!$B$2:$B$474,MASTER_Workers!$B$2:$B$474)),"Master Missing","OK"))</f>
        <v/>
      </c>
      <c r="E4340" s="146" t="str">
        <f>IF(A4340="","",IF(COUNTIF(Month_Engine!B:B,TRIM(J4340))&gt;0,"OK","Missing"))</f>
        <v/>
      </c>
      <c r="F4340" s="146" t="str">
        <f t="shared" si="409"/>
        <v/>
      </c>
      <c r="G4340" s="146" t="str">
        <f t="shared" si="410"/>
        <v/>
      </c>
      <c r="H4340" s="150" t="str">
        <f t="shared" si="405"/>
        <v/>
      </c>
      <c r="I4340" s="432"/>
      <c r="S4340" s="146" t="str">
        <f t="shared" si="406"/>
        <v/>
      </c>
    </row>
    <row r="4341" spans="1:19" x14ac:dyDescent="0.45">
      <c r="A4341" s="144" t="str">
        <f t="shared" si="407"/>
        <v/>
      </c>
      <c r="B4341" s="143" t="str">
        <f t="shared" si="408"/>
        <v/>
      </c>
      <c r="C4341" s="143" t="str">
        <f>IF(A4341="","",IF(COUNTIF($B$2:B4340,B4341)&gt;0,"⚠ DUPLICATE","OK"))</f>
        <v/>
      </c>
      <c r="D4341" s="146" t="str">
        <f>IF($A4341="","",IF(ISNA(_xlfn.XLOOKUP(TRIM($A4341),MASTER_Workers!$B$2:$B$474,MASTER_Workers!$B$2:$B$474)),"Master Missing","OK"))</f>
        <v/>
      </c>
      <c r="E4341" s="146" t="str">
        <f>IF(A4341="","",IF(COUNTIF(Month_Engine!B:B,TRIM(J4341))&gt;0,"OK","Missing"))</f>
        <v/>
      </c>
      <c r="F4341" s="146" t="str">
        <f t="shared" si="409"/>
        <v/>
      </c>
      <c r="G4341" s="146" t="str">
        <f t="shared" si="410"/>
        <v/>
      </c>
      <c r="H4341" s="150" t="str">
        <f t="shared" si="405"/>
        <v/>
      </c>
      <c r="I4341" s="432"/>
      <c r="S4341" s="146" t="str">
        <f t="shared" si="406"/>
        <v/>
      </c>
    </row>
    <row r="4342" spans="1:19" x14ac:dyDescent="0.45">
      <c r="A4342" s="144" t="str">
        <f t="shared" si="407"/>
        <v/>
      </c>
      <c r="B4342" s="143" t="str">
        <f t="shared" si="408"/>
        <v/>
      </c>
      <c r="C4342" s="143" t="str">
        <f>IF(A4342="","",IF(COUNTIF($B$2:B4341,B4342)&gt;0,"⚠ DUPLICATE","OK"))</f>
        <v/>
      </c>
      <c r="D4342" s="146" t="str">
        <f>IF($A4342="","",IF(ISNA(_xlfn.XLOOKUP(TRIM($A4342),MASTER_Workers!$B$2:$B$474,MASTER_Workers!$B$2:$B$474)),"Master Missing","OK"))</f>
        <v/>
      </c>
      <c r="E4342" s="146" t="str">
        <f>IF(A4342="","",IF(COUNTIF(Month_Engine!B:B,TRIM(J4342))&gt;0,"OK","Missing"))</f>
        <v/>
      </c>
      <c r="F4342" s="146" t="str">
        <f t="shared" si="409"/>
        <v/>
      </c>
      <c r="G4342" s="146" t="str">
        <f t="shared" si="410"/>
        <v/>
      </c>
      <c r="H4342" s="150" t="str">
        <f t="shared" si="405"/>
        <v/>
      </c>
      <c r="I4342" s="432"/>
      <c r="S4342" s="146" t="str">
        <f t="shared" si="406"/>
        <v/>
      </c>
    </row>
    <row r="4343" spans="1:19" x14ac:dyDescent="0.45">
      <c r="A4343" s="144" t="str">
        <f t="shared" si="407"/>
        <v/>
      </c>
      <c r="B4343" s="143" t="str">
        <f t="shared" si="408"/>
        <v/>
      </c>
      <c r="C4343" s="143" t="str">
        <f>IF(A4343="","",IF(COUNTIF($B$2:B4342,B4343)&gt;0,"⚠ DUPLICATE","OK"))</f>
        <v/>
      </c>
      <c r="D4343" s="146" t="str">
        <f>IF($A4343="","",IF(ISNA(_xlfn.XLOOKUP(TRIM($A4343),MASTER_Workers!$B$2:$B$474,MASTER_Workers!$B$2:$B$474)),"Master Missing","OK"))</f>
        <v/>
      </c>
      <c r="E4343" s="146" t="str">
        <f>IF(A4343="","",IF(COUNTIF(Month_Engine!B:B,TRIM(J4343))&gt;0,"OK","Missing"))</f>
        <v/>
      </c>
      <c r="F4343" s="146" t="str">
        <f t="shared" si="409"/>
        <v/>
      </c>
      <c r="G4343" s="146" t="str">
        <f t="shared" si="410"/>
        <v/>
      </c>
      <c r="H4343" s="150" t="str">
        <f t="shared" si="405"/>
        <v/>
      </c>
      <c r="I4343" s="432"/>
      <c r="S4343" s="146" t="str">
        <f t="shared" si="406"/>
        <v/>
      </c>
    </row>
    <row r="4344" spans="1:19" x14ac:dyDescent="0.45">
      <c r="A4344" s="144" t="str">
        <f t="shared" si="407"/>
        <v/>
      </c>
      <c r="B4344" s="143" t="str">
        <f t="shared" si="408"/>
        <v/>
      </c>
      <c r="C4344" s="143" t="str">
        <f>IF(A4344="","",IF(COUNTIF($B$2:B4343,B4344)&gt;0,"⚠ DUPLICATE","OK"))</f>
        <v/>
      </c>
      <c r="D4344" s="146" t="str">
        <f>IF($A4344="","",IF(ISNA(_xlfn.XLOOKUP(TRIM($A4344),MASTER_Workers!$B$2:$B$474,MASTER_Workers!$B$2:$B$474)),"Master Missing","OK"))</f>
        <v/>
      </c>
      <c r="E4344" s="146" t="str">
        <f>IF(A4344="","",IF(COUNTIF(Month_Engine!B:B,TRIM(J4344))&gt;0,"OK","Missing"))</f>
        <v/>
      </c>
      <c r="F4344" s="146" t="str">
        <f t="shared" si="409"/>
        <v/>
      </c>
      <c r="G4344" s="146" t="str">
        <f t="shared" si="410"/>
        <v/>
      </c>
      <c r="H4344" s="150" t="str">
        <f t="shared" si="405"/>
        <v/>
      </c>
      <c r="I4344" s="432"/>
      <c r="S4344" s="146" t="str">
        <f t="shared" si="406"/>
        <v/>
      </c>
    </row>
    <row r="4345" spans="1:19" x14ac:dyDescent="0.45">
      <c r="A4345" s="144" t="str">
        <f t="shared" si="407"/>
        <v/>
      </c>
      <c r="B4345" s="143" t="str">
        <f t="shared" si="408"/>
        <v/>
      </c>
      <c r="C4345" s="143" t="str">
        <f>IF(A4345="","",IF(COUNTIF($B$2:B4344,B4345)&gt;0,"⚠ DUPLICATE","OK"))</f>
        <v/>
      </c>
      <c r="D4345" s="146" t="str">
        <f>IF($A4345="","",IF(ISNA(_xlfn.XLOOKUP(TRIM($A4345),MASTER_Workers!$B$2:$B$474,MASTER_Workers!$B$2:$B$474)),"Master Missing","OK"))</f>
        <v/>
      </c>
      <c r="E4345" s="146" t="str">
        <f>IF(A4345="","",IF(COUNTIF(Month_Engine!B:B,TRIM(J4345))&gt;0,"OK","Missing"))</f>
        <v/>
      </c>
      <c r="F4345" s="146" t="str">
        <f t="shared" si="409"/>
        <v/>
      </c>
      <c r="G4345" s="146" t="str">
        <f t="shared" si="410"/>
        <v/>
      </c>
      <c r="H4345" s="150" t="str">
        <f t="shared" si="405"/>
        <v/>
      </c>
      <c r="I4345" s="432"/>
      <c r="S4345" s="146" t="str">
        <f t="shared" si="406"/>
        <v/>
      </c>
    </row>
    <row r="4346" spans="1:19" x14ac:dyDescent="0.45">
      <c r="A4346" s="144" t="str">
        <f t="shared" si="407"/>
        <v/>
      </c>
      <c r="B4346" s="143" t="str">
        <f t="shared" si="408"/>
        <v/>
      </c>
      <c r="C4346" s="143" t="str">
        <f>IF(A4346="","",IF(COUNTIF($B$2:B4345,B4346)&gt;0,"⚠ DUPLICATE","OK"))</f>
        <v/>
      </c>
      <c r="D4346" s="146" t="str">
        <f>IF($A4346="","",IF(ISNA(_xlfn.XLOOKUP(TRIM($A4346),MASTER_Workers!$B$2:$B$474,MASTER_Workers!$B$2:$B$474)),"Master Missing","OK"))</f>
        <v/>
      </c>
      <c r="E4346" s="146" t="str">
        <f>IF(A4346="","",IF(COUNTIF(Month_Engine!B:B,TRIM(J4346))&gt;0,"OK","Missing"))</f>
        <v/>
      </c>
      <c r="F4346" s="146" t="str">
        <f t="shared" si="409"/>
        <v/>
      </c>
      <c r="G4346" s="146" t="str">
        <f t="shared" si="410"/>
        <v/>
      </c>
      <c r="H4346" s="150" t="str">
        <f t="shared" si="405"/>
        <v/>
      </c>
      <c r="I4346" s="432"/>
      <c r="S4346" s="146" t="str">
        <f t="shared" si="406"/>
        <v/>
      </c>
    </row>
    <row r="4347" spans="1:19" x14ac:dyDescent="0.45">
      <c r="A4347" s="144" t="str">
        <f t="shared" si="407"/>
        <v/>
      </c>
      <c r="B4347" s="143" t="str">
        <f t="shared" si="408"/>
        <v/>
      </c>
      <c r="C4347" s="143" t="str">
        <f>IF(A4347="","",IF(COUNTIF($B$2:B4346,B4347)&gt;0,"⚠ DUPLICATE","OK"))</f>
        <v/>
      </c>
      <c r="D4347" s="146" t="str">
        <f>IF($A4347="","",IF(ISNA(_xlfn.XLOOKUP(TRIM($A4347),MASTER_Workers!$B$2:$B$474,MASTER_Workers!$B$2:$B$474)),"Master Missing","OK"))</f>
        <v/>
      </c>
      <c r="E4347" s="146" t="str">
        <f>IF(A4347="","",IF(COUNTIF(Month_Engine!B:B,TRIM(J4347))&gt;0,"OK","Missing"))</f>
        <v/>
      </c>
      <c r="F4347" s="146" t="str">
        <f t="shared" si="409"/>
        <v/>
      </c>
      <c r="G4347" s="146" t="str">
        <f t="shared" si="410"/>
        <v/>
      </c>
      <c r="H4347" s="150" t="str">
        <f t="shared" si="405"/>
        <v/>
      </c>
      <c r="I4347" s="432"/>
      <c r="S4347" s="146" t="str">
        <f t="shared" si="406"/>
        <v/>
      </c>
    </row>
    <row r="4348" spans="1:19" x14ac:dyDescent="0.45">
      <c r="A4348" s="144" t="str">
        <f t="shared" si="407"/>
        <v/>
      </c>
      <c r="B4348" s="143" t="str">
        <f t="shared" si="408"/>
        <v/>
      </c>
      <c r="C4348" s="143" t="str">
        <f>IF(A4348="","",IF(COUNTIF($B$2:B4347,B4348)&gt;0,"⚠ DUPLICATE","OK"))</f>
        <v/>
      </c>
      <c r="D4348" s="146" t="str">
        <f>IF($A4348="","",IF(ISNA(_xlfn.XLOOKUP(TRIM($A4348),MASTER_Workers!$B$2:$B$474,MASTER_Workers!$B$2:$B$474)),"Master Missing","OK"))</f>
        <v/>
      </c>
      <c r="E4348" s="146" t="str">
        <f>IF(A4348="","",IF(COUNTIF(Month_Engine!B:B,TRIM(J4348))&gt;0,"OK","Missing"))</f>
        <v/>
      </c>
      <c r="F4348" s="146" t="str">
        <f t="shared" si="409"/>
        <v/>
      </c>
      <c r="G4348" s="146" t="str">
        <f t="shared" si="410"/>
        <v/>
      </c>
      <c r="H4348" s="150" t="str">
        <f t="shared" si="405"/>
        <v/>
      </c>
      <c r="I4348" s="432"/>
      <c r="S4348" s="146" t="str">
        <f t="shared" si="406"/>
        <v/>
      </c>
    </row>
    <row r="4349" spans="1:19" x14ac:dyDescent="0.45">
      <c r="A4349" s="144" t="str">
        <f t="shared" si="407"/>
        <v/>
      </c>
      <c r="B4349" s="143" t="str">
        <f t="shared" si="408"/>
        <v/>
      </c>
      <c r="C4349" s="143" t="str">
        <f>IF(A4349="","",IF(COUNTIF($B$2:B4348,B4349)&gt;0,"⚠ DUPLICATE","OK"))</f>
        <v/>
      </c>
      <c r="D4349" s="146" t="str">
        <f>IF($A4349="","",IF(ISNA(_xlfn.XLOOKUP(TRIM($A4349),MASTER_Workers!$B$2:$B$474,MASTER_Workers!$B$2:$B$474)),"Master Missing","OK"))</f>
        <v/>
      </c>
      <c r="E4349" s="146" t="str">
        <f>IF(A4349="","",IF(COUNTIF(Month_Engine!B:B,TRIM(J4349))&gt;0,"OK","Missing"))</f>
        <v/>
      </c>
      <c r="F4349" s="146" t="str">
        <f t="shared" si="409"/>
        <v/>
      </c>
      <c r="G4349" s="146" t="str">
        <f t="shared" si="410"/>
        <v/>
      </c>
      <c r="H4349" s="150" t="str">
        <f t="shared" si="405"/>
        <v/>
      </c>
      <c r="I4349" s="432"/>
      <c r="S4349" s="146" t="str">
        <f t="shared" si="406"/>
        <v/>
      </c>
    </row>
    <row r="4350" spans="1:19" x14ac:dyDescent="0.45">
      <c r="A4350" s="144" t="str">
        <f t="shared" si="407"/>
        <v/>
      </c>
      <c r="B4350" s="143" t="str">
        <f t="shared" si="408"/>
        <v/>
      </c>
      <c r="C4350" s="143" t="str">
        <f>IF(A4350="","",IF(COUNTIF($B$2:B4349,B4350)&gt;0,"⚠ DUPLICATE","OK"))</f>
        <v/>
      </c>
      <c r="D4350" s="146" t="str">
        <f>IF($A4350="","",IF(ISNA(_xlfn.XLOOKUP(TRIM($A4350),MASTER_Workers!$B$2:$B$474,MASTER_Workers!$B$2:$B$474)),"Master Missing","OK"))</f>
        <v/>
      </c>
      <c r="E4350" s="146" t="str">
        <f>IF(A4350="","",IF(COUNTIF(Month_Engine!B:B,TRIM(J4350))&gt;0,"OK","Missing"))</f>
        <v/>
      </c>
      <c r="F4350" s="146" t="str">
        <f t="shared" si="409"/>
        <v/>
      </c>
      <c r="G4350" s="146" t="str">
        <f t="shared" si="410"/>
        <v/>
      </c>
      <c r="H4350" s="150" t="str">
        <f t="shared" si="405"/>
        <v/>
      </c>
      <c r="I4350" s="432"/>
      <c r="S4350" s="146" t="str">
        <f t="shared" si="406"/>
        <v/>
      </c>
    </row>
    <row r="4351" spans="1:19" x14ac:dyDescent="0.45">
      <c r="A4351" s="144" t="str">
        <f t="shared" si="407"/>
        <v/>
      </c>
      <c r="B4351" s="143" t="str">
        <f t="shared" si="408"/>
        <v/>
      </c>
      <c r="C4351" s="143" t="str">
        <f>IF(A4351="","",IF(COUNTIF($B$2:B4350,B4351)&gt;0,"⚠ DUPLICATE","OK"))</f>
        <v/>
      </c>
      <c r="D4351" s="146" t="str">
        <f>IF($A4351="","",IF(ISNA(_xlfn.XLOOKUP(TRIM($A4351),MASTER_Workers!$B$2:$B$474,MASTER_Workers!$B$2:$B$474)),"Master Missing","OK"))</f>
        <v/>
      </c>
      <c r="E4351" s="146" t="str">
        <f>IF(A4351="","",IF(COUNTIF(Month_Engine!B:B,TRIM(J4351))&gt;0,"OK","Missing"))</f>
        <v/>
      </c>
      <c r="F4351" s="146" t="str">
        <f t="shared" si="409"/>
        <v/>
      </c>
      <c r="G4351" s="146" t="str">
        <f t="shared" si="410"/>
        <v/>
      </c>
      <c r="H4351" s="150" t="str">
        <f t="shared" si="405"/>
        <v/>
      </c>
      <c r="I4351" s="432"/>
      <c r="S4351" s="146" t="str">
        <f t="shared" si="406"/>
        <v/>
      </c>
    </row>
    <row r="4352" spans="1:19" x14ac:dyDescent="0.45">
      <c r="A4352" s="144" t="str">
        <f t="shared" si="407"/>
        <v/>
      </c>
      <c r="B4352" s="143" t="str">
        <f t="shared" si="408"/>
        <v/>
      </c>
      <c r="C4352" s="143" t="str">
        <f>IF(A4352="","",IF(COUNTIF($B$2:B4351,B4352)&gt;0,"⚠ DUPLICATE","OK"))</f>
        <v/>
      </c>
      <c r="D4352" s="146" t="str">
        <f>IF($A4352="","",IF(ISNA(_xlfn.XLOOKUP(TRIM($A4352),MASTER_Workers!$B$2:$B$474,MASTER_Workers!$B$2:$B$474)),"Master Missing","OK"))</f>
        <v/>
      </c>
      <c r="E4352" s="146" t="str">
        <f>IF(A4352="","",IF(COUNTIF(Month_Engine!B:B,TRIM(J4352))&gt;0,"OK","Missing"))</f>
        <v/>
      </c>
      <c r="F4352" s="146" t="str">
        <f t="shared" si="409"/>
        <v/>
      </c>
      <c r="G4352" s="146" t="str">
        <f t="shared" si="410"/>
        <v/>
      </c>
      <c r="H4352" s="150" t="str">
        <f t="shared" si="405"/>
        <v/>
      </c>
      <c r="I4352" s="432"/>
      <c r="S4352" s="146" t="str">
        <f t="shared" si="406"/>
        <v/>
      </c>
    </row>
    <row r="4353" spans="1:19" x14ac:dyDescent="0.45">
      <c r="A4353" s="144" t="str">
        <f t="shared" si="407"/>
        <v/>
      </c>
      <c r="B4353" s="143" t="str">
        <f t="shared" si="408"/>
        <v/>
      </c>
      <c r="C4353" s="143" t="str">
        <f>IF(A4353="","",IF(COUNTIF($B$2:B4352,B4353)&gt;0,"⚠ DUPLICATE","OK"))</f>
        <v/>
      </c>
      <c r="D4353" s="146" t="str">
        <f>IF($A4353="","",IF(ISNA(_xlfn.XLOOKUP(TRIM($A4353),MASTER_Workers!$B$2:$B$474,MASTER_Workers!$B$2:$B$474)),"Master Missing","OK"))</f>
        <v/>
      </c>
      <c r="E4353" s="146" t="str">
        <f>IF(A4353="","",IF(COUNTIF(Month_Engine!B:B,TRIM(J4353))&gt;0,"OK","Missing"))</f>
        <v/>
      </c>
      <c r="F4353" s="146" t="str">
        <f t="shared" si="409"/>
        <v/>
      </c>
      <c r="G4353" s="146" t="str">
        <f t="shared" si="410"/>
        <v/>
      </c>
      <c r="H4353" s="150" t="str">
        <f t="shared" si="405"/>
        <v/>
      </c>
      <c r="I4353" s="432"/>
      <c r="S4353" s="146" t="str">
        <f t="shared" si="406"/>
        <v/>
      </c>
    </row>
    <row r="4354" spans="1:19" x14ac:dyDescent="0.45">
      <c r="A4354" s="144" t="str">
        <f t="shared" si="407"/>
        <v/>
      </c>
      <c r="B4354" s="143" t="str">
        <f t="shared" si="408"/>
        <v/>
      </c>
      <c r="C4354" s="143" t="str">
        <f>IF(A4354="","",IF(COUNTIF($B$2:B4353,B4354)&gt;0,"⚠ DUPLICATE","OK"))</f>
        <v/>
      </c>
      <c r="D4354" s="146" t="str">
        <f>IF($A4354="","",IF(ISNA(_xlfn.XLOOKUP(TRIM($A4354),MASTER_Workers!$B$2:$B$474,MASTER_Workers!$B$2:$B$474)),"Master Missing","OK"))</f>
        <v/>
      </c>
      <c r="E4354" s="146" t="str">
        <f>IF(A4354="","",IF(COUNTIF(Month_Engine!B:B,TRIM(J4354))&gt;0,"OK","Missing"))</f>
        <v/>
      </c>
      <c r="F4354" s="146" t="str">
        <f t="shared" si="409"/>
        <v/>
      </c>
      <c r="G4354" s="146" t="str">
        <f t="shared" si="410"/>
        <v/>
      </c>
      <c r="H4354" s="150" t="str">
        <f t="shared" si="405"/>
        <v/>
      </c>
      <c r="I4354" s="432"/>
      <c r="S4354" s="146" t="str">
        <f t="shared" si="406"/>
        <v/>
      </c>
    </row>
    <row r="4355" spans="1:19" x14ac:dyDescent="0.45">
      <c r="A4355" s="144" t="str">
        <f t="shared" si="407"/>
        <v/>
      </c>
      <c r="B4355" s="143" t="str">
        <f t="shared" si="408"/>
        <v/>
      </c>
      <c r="C4355" s="143" t="str">
        <f>IF(A4355="","",IF(COUNTIF($B$2:B4354,B4355)&gt;0,"⚠ DUPLICATE","OK"))</f>
        <v/>
      </c>
      <c r="D4355" s="146" t="str">
        <f>IF($A4355="","",IF(ISNA(_xlfn.XLOOKUP(TRIM($A4355),MASTER_Workers!$B$2:$B$474,MASTER_Workers!$B$2:$B$474)),"Master Missing","OK"))</f>
        <v/>
      </c>
      <c r="E4355" s="146" t="str">
        <f>IF(A4355="","",IF(COUNTIF(Month_Engine!B:B,TRIM(J4355))&gt;0,"OK","Missing"))</f>
        <v/>
      </c>
      <c r="F4355" s="146" t="str">
        <f t="shared" si="409"/>
        <v/>
      </c>
      <c r="G4355" s="146" t="str">
        <f t="shared" si="410"/>
        <v/>
      </c>
      <c r="H4355" s="150" t="str">
        <f t="shared" si="405"/>
        <v/>
      </c>
      <c r="I4355" s="432"/>
      <c r="S4355" s="146" t="str">
        <f t="shared" si="406"/>
        <v/>
      </c>
    </row>
    <row r="4356" spans="1:19" x14ac:dyDescent="0.45">
      <c r="A4356" s="144" t="str">
        <f t="shared" si="407"/>
        <v/>
      </c>
      <c r="B4356" s="143" t="str">
        <f t="shared" si="408"/>
        <v/>
      </c>
      <c r="C4356" s="143" t="str">
        <f>IF(A4356="","",IF(COUNTIF($B$2:B4355,B4356)&gt;0,"⚠ DUPLICATE","OK"))</f>
        <v/>
      </c>
      <c r="D4356" s="146" t="str">
        <f>IF($A4356="","",IF(ISNA(_xlfn.XLOOKUP(TRIM($A4356),MASTER_Workers!$B$2:$B$474,MASTER_Workers!$B$2:$B$474)),"Master Missing","OK"))</f>
        <v/>
      </c>
      <c r="E4356" s="146" t="str">
        <f>IF(A4356="","",IF(COUNTIF(Month_Engine!B:B,TRIM(J4356))&gt;0,"OK","Missing"))</f>
        <v/>
      </c>
      <c r="F4356" s="146" t="str">
        <f t="shared" si="409"/>
        <v/>
      </c>
      <c r="G4356" s="146" t="str">
        <f t="shared" si="410"/>
        <v/>
      </c>
      <c r="H4356" s="150" t="str">
        <f t="shared" ref="H4356:H4419" si="411">IF(A4356="","",IF(AND(C4356="OK",D4356="OK",E4356="OK",F4356=DAY(EOMONTH(I4356,0))),"OK","Mismatch"))</f>
        <v/>
      </c>
      <c r="I4356" s="432"/>
      <c r="S4356" s="146" t="str">
        <f t="shared" ref="S4356:S4419" si="412">IF(LEFT(A4356,6)="SV2PCO","Worker-SV2",
IF(LEFT(A4356,5)="SV2ST","Staff-SV2",
IF(LEFT(A4356,4)="SV2P","Worker-Com-SV2",
IF(LEFT(A4356,5)="SK1ST","Staff-1",
IF(LEFT(A4356,5)="SK3ST","Staff-3",
IF(LEFT(A4356,5)="SK1CW","Worker-1",
IF(LEFT(A4356,5)="SK3CW","Worker-3",
IF(LEFT(A4356,5)="SK1WK","Worker-Com-1",
IF(LEFT(A4356,5)="SK3WK","Worker-Com-3","")))))))))</f>
        <v/>
      </c>
    </row>
    <row r="4357" spans="1:19" x14ac:dyDescent="0.45">
      <c r="A4357" s="144" t="str">
        <f t="shared" ref="A4357:A4420" si="413">IF(J4357="","",TRIM(J4357))</f>
        <v/>
      </c>
      <c r="B4357" s="143" t="str">
        <f t="shared" ref="B4357:B4420" si="414">IF(A4357="","",TEXT(I4357,"MMMYYYY")&amp;"_"&amp;TRIM(J4357))</f>
        <v/>
      </c>
      <c r="C4357" s="143" t="str">
        <f>IF(A4357="","",IF(COUNTIF($B$2:B4356,B4357)&gt;0,"⚠ DUPLICATE","OK"))</f>
        <v/>
      </c>
      <c r="D4357" s="146" t="str">
        <f>IF($A4357="","",IF(ISNA(_xlfn.XLOOKUP(TRIM($A4357),MASTER_Workers!$B$2:$B$474,MASTER_Workers!$B$2:$B$474)),"Master Missing","OK"))</f>
        <v/>
      </c>
      <c r="E4357" s="146" t="str">
        <f>IF(A4357="","",IF(COUNTIF(Month_Engine!B:B,TRIM(J4357))&gt;0,"OK","Missing"))</f>
        <v/>
      </c>
      <c r="F4357" s="146" t="str">
        <f t="shared" ref="F4357:F4420" si="415">IF(A4357="","",SUM(L4357:Q4357))</f>
        <v/>
      </c>
      <c r="G4357" s="146" t="str">
        <f t="shared" si="410"/>
        <v/>
      </c>
      <c r="H4357" s="150" t="str">
        <f t="shared" si="411"/>
        <v/>
      </c>
      <c r="I4357" s="432"/>
      <c r="S4357" s="146" t="str">
        <f t="shared" si="412"/>
        <v/>
      </c>
    </row>
    <row r="4358" spans="1:19" x14ac:dyDescent="0.45">
      <c r="A4358" s="144" t="str">
        <f t="shared" si="413"/>
        <v/>
      </c>
      <c r="B4358" s="143" t="str">
        <f t="shared" si="414"/>
        <v/>
      </c>
      <c r="C4358" s="143" t="str">
        <f>IF(A4358="","",IF(COUNTIF($B$2:B4357,B4358)&gt;0,"⚠ DUPLICATE","OK"))</f>
        <v/>
      </c>
      <c r="D4358" s="146" t="str">
        <f>IF($A4358="","",IF(ISNA(_xlfn.XLOOKUP(TRIM($A4358),MASTER_Workers!$B$2:$B$474,MASTER_Workers!$B$2:$B$474)),"Master Missing","OK"))</f>
        <v/>
      </c>
      <c r="E4358" s="146" t="str">
        <f>IF(A4358="","",IF(COUNTIF(Month_Engine!B:B,TRIM(J4358))&gt;0,"OK","Missing"))</f>
        <v/>
      </c>
      <c r="F4358" s="146" t="str">
        <f t="shared" si="415"/>
        <v/>
      </c>
      <c r="G4358" s="146" t="str">
        <f t="shared" si="410"/>
        <v/>
      </c>
      <c r="H4358" s="150" t="str">
        <f t="shared" si="411"/>
        <v/>
      </c>
      <c r="I4358" s="432"/>
      <c r="S4358" s="146" t="str">
        <f t="shared" si="412"/>
        <v/>
      </c>
    </row>
    <row r="4359" spans="1:19" x14ac:dyDescent="0.45">
      <c r="A4359" s="144" t="str">
        <f t="shared" si="413"/>
        <v/>
      </c>
      <c r="B4359" s="143" t="str">
        <f t="shared" si="414"/>
        <v/>
      </c>
      <c r="C4359" s="143" t="str">
        <f>IF(A4359="","",IF(COUNTIF($B$2:B4358,B4359)&gt;0,"⚠ DUPLICATE","OK"))</f>
        <v/>
      </c>
      <c r="D4359" s="146" t="str">
        <f>IF($A4359="","",IF(ISNA(_xlfn.XLOOKUP(TRIM($A4359),MASTER_Workers!$B$2:$B$474,MASTER_Workers!$B$2:$B$474)),"Master Missing","OK"))</f>
        <v/>
      </c>
      <c r="E4359" s="146" t="str">
        <f>IF(A4359="","",IF(COUNTIF(Month_Engine!B:B,TRIM(J4359))&gt;0,"OK","Missing"))</f>
        <v/>
      </c>
      <c r="F4359" s="146" t="str">
        <f t="shared" si="415"/>
        <v/>
      </c>
      <c r="G4359" s="146" t="str">
        <f t="shared" si="410"/>
        <v/>
      </c>
      <c r="H4359" s="150" t="str">
        <f t="shared" si="411"/>
        <v/>
      </c>
      <c r="I4359" s="432"/>
      <c r="S4359" s="146" t="str">
        <f t="shared" si="412"/>
        <v/>
      </c>
    </row>
    <row r="4360" spans="1:19" x14ac:dyDescent="0.45">
      <c r="A4360" s="144" t="str">
        <f t="shared" si="413"/>
        <v/>
      </c>
      <c r="B4360" s="143" t="str">
        <f t="shared" si="414"/>
        <v/>
      </c>
      <c r="C4360" s="143" t="str">
        <f>IF(A4360="","",IF(COUNTIF($B$2:B4359,B4360)&gt;0,"⚠ DUPLICATE","OK"))</f>
        <v/>
      </c>
      <c r="D4360" s="146" t="str">
        <f>IF($A4360="","",IF(ISNA(_xlfn.XLOOKUP(TRIM($A4360),MASTER_Workers!$B$2:$B$474,MASTER_Workers!$B$2:$B$474)),"Master Missing","OK"))</f>
        <v/>
      </c>
      <c r="E4360" s="146" t="str">
        <f>IF(A4360="","",IF(COUNTIF(Month_Engine!B:B,TRIM(J4360))&gt;0,"OK","Missing"))</f>
        <v/>
      </c>
      <c r="F4360" s="146" t="str">
        <f t="shared" si="415"/>
        <v/>
      </c>
      <c r="G4360" s="146" t="str">
        <f t="shared" si="410"/>
        <v/>
      </c>
      <c r="H4360" s="150" t="str">
        <f t="shared" si="411"/>
        <v/>
      </c>
      <c r="I4360" s="432"/>
      <c r="S4360" s="146" t="str">
        <f t="shared" si="412"/>
        <v/>
      </c>
    </row>
    <row r="4361" spans="1:19" x14ac:dyDescent="0.45">
      <c r="A4361" s="144" t="str">
        <f t="shared" si="413"/>
        <v/>
      </c>
      <c r="B4361" s="143" t="str">
        <f t="shared" si="414"/>
        <v/>
      </c>
      <c r="C4361" s="143" t="str">
        <f>IF(A4361="","",IF(COUNTIF($B$2:B4360,B4361)&gt;0,"⚠ DUPLICATE","OK"))</f>
        <v/>
      </c>
      <c r="D4361" s="146" t="str">
        <f>IF($A4361="","",IF(ISNA(_xlfn.XLOOKUP(TRIM($A4361),MASTER_Workers!$B$2:$B$474,MASTER_Workers!$B$2:$B$474)),"Master Missing","OK"))</f>
        <v/>
      </c>
      <c r="E4361" s="146" t="str">
        <f>IF(A4361="","",IF(COUNTIF(Month_Engine!B:B,TRIM(J4361))&gt;0,"OK","Missing"))</f>
        <v/>
      </c>
      <c r="F4361" s="146" t="str">
        <f t="shared" si="415"/>
        <v/>
      </c>
      <c r="G4361" s="146" t="str">
        <f t="shared" si="410"/>
        <v/>
      </c>
      <c r="H4361" s="150" t="str">
        <f t="shared" si="411"/>
        <v/>
      </c>
      <c r="I4361" s="432"/>
      <c r="S4361" s="146" t="str">
        <f t="shared" si="412"/>
        <v/>
      </c>
    </row>
    <row r="4362" spans="1:19" x14ac:dyDescent="0.45">
      <c r="A4362" s="144" t="str">
        <f t="shared" si="413"/>
        <v/>
      </c>
      <c r="B4362" s="143" t="str">
        <f t="shared" si="414"/>
        <v/>
      </c>
      <c r="C4362" s="143" t="str">
        <f>IF(A4362="","",IF(COUNTIF($B$2:B4361,B4362)&gt;0,"⚠ DUPLICATE","OK"))</f>
        <v/>
      </c>
      <c r="D4362" s="146" t="str">
        <f>IF($A4362="","",IF(ISNA(_xlfn.XLOOKUP(TRIM($A4362),MASTER_Workers!$B$2:$B$474,MASTER_Workers!$B$2:$B$474)),"Master Missing","OK"))</f>
        <v/>
      </c>
      <c r="E4362" s="146" t="str">
        <f>IF(A4362="","",IF(COUNTIF(Month_Engine!B:B,TRIM(J4362))&gt;0,"OK","Missing"))</f>
        <v/>
      </c>
      <c r="F4362" s="146" t="str">
        <f t="shared" si="415"/>
        <v/>
      </c>
      <c r="G4362" s="146" t="str">
        <f t="shared" si="410"/>
        <v/>
      </c>
      <c r="H4362" s="150" t="str">
        <f t="shared" si="411"/>
        <v/>
      </c>
      <c r="I4362" s="432"/>
      <c r="S4362" s="146" t="str">
        <f t="shared" si="412"/>
        <v/>
      </c>
    </row>
    <row r="4363" spans="1:19" x14ac:dyDescent="0.45">
      <c r="A4363" s="144" t="str">
        <f t="shared" si="413"/>
        <v/>
      </c>
      <c r="B4363" s="143" t="str">
        <f t="shared" si="414"/>
        <v/>
      </c>
      <c r="C4363" s="143" t="str">
        <f>IF(A4363="","",IF(COUNTIF($B$2:B4362,B4363)&gt;0,"⚠ DUPLICATE","OK"))</f>
        <v/>
      </c>
      <c r="D4363" s="146" t="str">
        <f>IF($A4363="","",IF(ISNA(_xlfn.XLOOKUP(TRIM($A4363),MASTER_Workers!$B$2:$B$474,MASTER_Workers!$B$2:$B$474)),"Master Missing","OK"))</f>
        <v/>
      </c>
      <c r="E4363" s="146" t="str">
        <f>IF(A4363="","",IF(COUNTIF(Month_Engine!B:B,TRIM(J4363))&gt;0,"OK","Missing"))</f>
        <v/>
      </c>
      <c r="F4363" s="146" t="str">
        <f t="shared" si="415"/>
        <v/>
      </c>
      <c r="G4363" s="146" t="str">
        <f t="shared" si="410"/>
        <v/>
      </c>
      <c r="H4363" s="150" t="str">
        <f t="shared" si="411"/>
        <v/>
      </c>
      <c r="I4363" s="432"/>
      <c r="S4363" s="146" t="str">
        <f t="shared" si="412"/>
        <v/>
      </c>
    </row>
    <row r="4364" spans="1:19" x14ac:dyDescent="0.45">
      <c r="A4364" s="144" t="str">
        <f t="shared" si="413"/>
        <v/>
      </c>
      <c r="B4364" s="143" t="str">
        <f t="shared" si="414"/>
        <v/>
      </c>
      <c r="C4364" s="143" t="str">
        <f>IF(A4364="","",IF(COUNTIF($B$2:B4363,B4364)&gt;0,"⚠ DUPLICATE","OK"))</f>
        <v/>
      </c>
      <c r="D4364" s="146" t="str">
        <f>IF($A4364="","",IF(ISNA(_xlfn.XLOOKUP(TRIM($A4364),MASTER_Workers!$B$2:$B$474,MASTER_Workers!$B$2:$B$474)),"Master Missing","OK"))</f>
        <v/>
      </c>
      <c r="E4364" s="146" t="str">
        <f>IF(A4364="","",IF(COUNTIF(Month_Engine!B:B,TRIM(J4364))&gt;0,"OK","Missing"))</f>
        <v/>
      </c>
      <c r="F4364" s="146" t="str">
        <f t="shared" si="415"/>
        <v/>
      </c>
      <c r="G4364" s="146" t="str">
        <f t="shared" ref="G4364:G4427" si="416">IF(A4364="","",L4364+O4364+P4364+R4364+IF(OR(LEFT(TRIM(J4364),9)="SK1WK0101",ISNUMBER(SEARCH("Staff",S4364))),N4364,0))</f>
        <v/>
      </c>
      <c r="H4364" s="150" t="str">
        <f t="shared" si="411"/>
        <v/>
      </c>
      <c r="I4364" s="432"/>
      <c r="S4364" s="146" t="str">
        <f t="shared" si="412"/>
        <v/>
      </c>
    </row>
    <row r="4365" spans="1:19" x14ac:dyDescent="0.45">
      <c r="A4365" s="144" t="str">
        <f t="shared" si="413"/>
        <v/>
      </c>
      <c r="B4365" s="143" t="str">
        <f t="shared" si="414"/>
        <v/>
      </c>
      <c r="C4365" s="143" t="str">
        <f>IF(A4365="","",IF(COUNTIF($B$2:B4364,B4365)&gt;0,"⚠ DUPLICATE","OK"))</f>
        <v/>
      </c>
      <c r="D4365" s="146" t="str">
        <f>IF($A4365="","",IF(ISNA(_xlfn.XLOOKUP(TRIM($A4365),MASTER_Workers!$B$2:$B$474,MASTER_Workers!$B$2:$B$474)),"Master Missing","OK"))</f>
        <v/>
      </c>
      <c r="E4365" s="146" t="str">
        <f>IF(A4365="","",IF(COUNTIF(Month_Engine!B:B,TRIM(J4365))&gt;0,"OK","Missing"))</f>
        <v/>
      </c>
      <c r="F4365" s="146" t="str">
        <f t="shared" si="415"/>
        <v/>
      </c>
      <c r="G4365" s="146" t="str">
        <f t="shared" si="416"/>
        <v/>
      </c>
      <c r="H4365" s="150" t="str">
        <f t="shared" si="411"/>
        <v/>
      </c>
      <c r="I4365" s="432"/>
      <c r="S4365" s="146" t="str">
        <f t="shared" si="412"/>
        <v/>
      </c>
    </row>
    <row r="4366" spans="1:19" x14ac:dyDescent="0.45">
      <c r="A4366" s="144" t="str">
        <f t="shared" si="413"/>
        <v/>
      </c>
      <c r="B4366" s="143" t="str">
        <f t="shared" si="414"/>
        <v/>
      </c>
      <c r="C4366" s="143" t="str">
        <f>IF(A4366="","",IF(COUNTIF($B$2:B4365,B4366)&gt;0,"⚠ DUPLICATE","OK"))</f>
        <v/>
      </c>
      <c r="D4366" s="146" t="str">
        <f>IF($A4366="","",IF(ISNA(_xlfn.XLOOKUP(TRIM($A4366),MASTER_Workers!$B$2:$B$474,MASTER_Workers!$B$2:$B$474)),"Master Missing","OK"))</f>
        <v/>
      </c>
      <c r="E4366" s="146" t="str">
        <f>IF(A4366="","",IF(COUNTIF(Month_Engine!B:B,TRIM(J4366))&gt;0,"OK","Missing"))</f>
        <v/>
      </c>
      <c r="F4366" s="146" t="str">
        <f t="shared" si="415"/>
        <v/>
      </c>
      <c r="G4366" s="146" t="str">
        <f t="shared" si="416"/>
        <v/>
      </c>
      <c r="H4366" s="150" t="str">
        <f t="shared" si="411"/>
        <v/>
      </c>
      <c r="I4366" s="432"/>
      <c r="S4366" s="146" t="str">
        <f t="shared" si="412"/>
        <v/>
      </c>
    </row>
    <row r="4367" spans="1:19" x14ac:dyDescent="0.45">
      <c r="A4367" s="144" t="str">
        <f t="shared" si="413"/>
        <v/>
      </c>
      <c r="B4367" s="143" t="str">
        <f t="shared" si="414"/>
        <v/>
      </c>
      <c r="C4367" s="143" t="str">
        <f>IF(A4367="","",IF(COUNTIF($B$2:B4366,B4367)&gt;0,"⚠ DUPLICATE","OK"))</f>
        <v/>
      </c>
      <c r="D4367" s="146" t="str">
        <f>IF($A4367="","",IF(ISNA(_xlfn.XLOOKUP(TRIM($A4367),MASTER_Workers!$B$2:$B$474,MASTER_Workers!$B$2:$B$474)),"Master Missing","OK"))</f>
        <v/>
      </c>
      <c r="E4367" s="146" t="str">
        <f>IF(A4367="","",IF(COUNTIF(Month_Engine!B:B,TRIM(J4367))&gt;0,"OK","Missing"))</f>
        <v/>
      </c>
      <c r="F4367" s="146" t="str">
        <f t="shared" si="415"/>
        <v/>
      </c>
      <c r="G4367" s="146" t="str">
        <f t="shared" si="416"/>
        <v/>
      </c>
      <c r="H4367" s="150" t="str">
        <f t="shared" si="411"/>
        <v/>
      </c>
      <c r="I4367" s="432"/>
      <c r="S4367" s="146" t="str">
        <f t="shared" si="412"/>
        <v/>
      </c>
    </row>
    <row r="4368" spans="1:19" x14ac:dyDescent="0.45">
      <c r="A4368" s="144" t="str">
        <f t="shared" si="413"/>
        <v/>
      </c>
      <c r="B4368" s="143" t="str">
        <f t="shared" si="414"/>
        <v/>
      </c>
      <c r="C4368" s="143" t="str">
        <f>IF(A4368="","",IF(COUNTIF($B$2:B4367,B4368)&gt;0,"⚠ DUPLICATE","OK"))</f>
        <v/>
      </c>
      <c r="D4368" s="146" t="str">
        <f>IF($A4368="","",IF(ISNA(_xlfn.XLOOKUP(TRIM($A4368),MASTER_Workers!$B$2:$B$474,MASTER_Workers!$B$2:$B$474)),"Master Missing","OK"))</f>
        <v/>
      </c>
      <c r="E4368" s="146" t="str">
        <f>IF(A4368="","",IF(COUNTIF(Month_Engine!B:B,TRIM(J4368))&gt;0,"OK","Missing"))</f>
        <v/>
      </c>
      <c r="F4368" s="146" t="str">
        <f t="shared" si="415"/>
        <v/>
      </c>
      <c r="G4368" s="146" t="str">
        <f t="shared" si="416"/>
        <v/>
      </c>
      <c r="H4368" s="150" t="str">
        <f t="shared" si="411"/>
        <v/>
      </c>
      <c r="I4368" s="432"/>
      <c r="S4368" s="146" t="str">
        <f t="shared" si="412"/>
        <v/>
      </c>
    </row>
    <row r="4369" spans="1:19" x14ac:dyDescent="0.45">
      <c r="A4369" s="144" t="str">
        <f t="shared" si="413"/>
        <v/>
      </c>
      <c r="B4369" s="143" t="str">
        <f t="shared" si="414"/>
        <v/>
      </c>
      <c r="C4369" s="143" t="str">
        <f>IF(A4369="","",IF(COUNTIF($B$2:B4368,B4369)&gt;0,"⚠ DUPLICATE","OK"))</f>
        <v/>
      </c>
      <c r="D4369" s="146" t="str">
        <f>IF($A4369="","",IF(ISNA(_xlfn.XLOOKUP(TRIM($A4369),MASTER_Workers!$B$2:$B$474,MASTER_Workers!$B$2:$B$474)),"Master Missing","OK"))</f>
        <v/>
      </c>
      <c r="E4369" s="146" t="str">
        <f>IF(A4369="","",IF(COUNTIF(Month_Engine!B:B,TRIM(J4369))&gt;0,"OK","Missing"))</f>
        <v/>
      </c>
      <c r="F4369" s="146" t="str">
        <f t="shared" si="415"/>
        <v/>
      </c>
      <c r="G4369" s="146" t="str">
        <f t="shared" si="416"/>
        <v/>
      </c>
      <c r="H4369" s="150" t="str">
        <f t="shared" si="411"/>
        <v/>
      </c>
      <c r="I4369" s="432"/>
      <c r="S4369" s="146" t="str">
        <f t="shared" si="412"/>
        <v/>
      </c>
    </row>
    <row r="4370" spans="1:19" x14ac:dyDescent="0.45">
      <c r="A4370" s="144" t="str">
        <f t="shared" si="413"/>
        <v/>
      </c>
      <c r="B4370" s="143" t="str">
        <f t="shared" si="414"/>
        <v/>
      </c>
      <c r="C4370" s="143" t="str">
        <f>IF(A4370="","",IF(COUNTIF($B$2:B4369,B4370)&gt;0,"⚠ DUPLICATE","OK"))</f>
        <v/>
      </c>
      <c r="D4370" s="146" t="str">
        <f>IF($A4370="","",IF(ISNA(_xlfn.XLOOKUP(TRIM($A4370),MASTER_Workers!$B$2:$B$474,MASTER_Workers!$B$2:$B$474)),"Master Missing","OK"))</f>
        <v/>
      </c>
      <c r="E4370" s="146" t="str">
        <f>IF(A4370="","",IF(COUNTIF(Month_Engine!B:B,TRIM(J4370))&gt;0,"OK","Missing"))</f>
        <v/>
      </c>
      <c r="F4370" s="146" t="str">
        <f t="shared" si="415"/>
        <v/>
      </c>
      <c r="G4370" s="146" t="str">
        <f t="shared" si="416"/>
        <v/>
      </c>
      <c r="H4370" s="150" t="str">
        <f t="shared" si="411"/>
        <v/>
      </c>
      <c r="I4370" s="432"/>
      <c r="S4370" s="146" t="str">
        <f t="shared" si="412"/>
        <v/>
      </c>
    </row>
    <row r="4371" spans="1:19" x14ac:dyDescent="0.45">
      <c r="A4371" s="144" t="str">
        <f t="shared" si="413"/>
        <v/>
      </c>
      <c r="B4371" s="143" t="str">
        <f t="shared" si="414"/>
        <v/>
      </c>
      <c r="C4371" s="143" t="str">
        <f>IF(A4371="","",IF(COUNTIF($B$2:B4370,B4371)&gt;0,"⚠ DUPLICATE","OK"))</f>
        <v/>
      </c>
      <c r="D4371" s="146" t="str">
        <f>IF($A4371="","",IF(ISNA(_xlfn.XLOOKUP(TRIM($A4371),MASTER_Workers!$B$2:$B$474,MASTER_Workers!$B$2:$B$474)),"Master Missing","OK"))</f>
        <v/>
      </c>
      <c r="E4371" s="146" t="str">
        <f>IF(A4371="","",IF(COUNTIF(Month_Engine!B:B,TRIM(J4371))&gt;0,"OK","Missing"))</f>
        <v/>
      </c>
      <c r="F4371" s="146" t="str">
        <f t="shared" si="415"/>
        <v/>
      </c>
      <c r="G4371" s="146" t="str">
        <f t="shared" si="416"/>
        <v/>
      </c>
      <c r="H4371" s="150" t="str">
        <f t="shared" si="411"/>
        <v/>
      </c>
      <c r="I4371" s="432"/>
      <c r="S4371" s="146" t="str">
        <f t="shared" si="412"/>
        <v/>
      </c>
    </row>
    <row r="4372" spans="1:19" x14ac:dyDescent="0.45">
      <c r="A4372" s="144" t="str">
        <f t="shared" si="413"/>
        <v/>
      </c>
      <c r="B4372" s="143" t="str">
        <f t="shared" si="414"/>
        <v/>
      </c>
      <c r="C4372" s="143" t="str">
        <f>IF(A4372="","",IF(COUNTIF($B$2:B4371,B4372)&gt;0,"⚠ DUPLICATE","OK"))</f>
        <v/>
      </c>
      <c r="D4372" s="146" t="str">
        <f>IF($A4372="","",IF(ISNA(_xlfn.XLOOKUP(TRIM($A4372),MASTER_Workers!$B$2:$B$474,MASTER_Workers!$B$2:$B$474)),"Master Missing","OK"))</f>
        <v/>
      </c>
      <c r="E4372" s="146" t="str">
        <f>IF(A4372="","",IF(COUNTIF(Month_Engine!B:B,TRIM(J4372))&gt;0,"OK","Missing"))</f>
        <v/>
      </c>
      <c r="F4372" s="146" t="str">
        <f t="shared" si="415"/>
        <v/>
      </c>
      <c r="G4372" s="146" t="str">
        <f t="shared" si="416"/>
        <v/>
      </c>
      <c r="H4372" s="150" t="str">
        <f t="shared" si="411"/>
        <v/>
      </c>
      <c r="I4372" s="432"/>
      <c r="S4372" s="146" t="str">
        <f t="shared" si="412"/>
        <v/>
      </c>
    </row>
    <row r="4373" spans="1:19" x14ac:dyDescent="0.45">
      <c r="A4373" s="144" t="str">
        <f t="shared" si="413"/>
        <v/>
      </c>
      <c r="B4373" s="143" t="str">
        <f t="shared" si="414"/>
        <v/>
      </c>
      <c r="C4373" s="143" t="str">
        <f>IF(A4373="","",IF(COUNTIF($B$2:B4372,B4373)&gt;0,"⚠ DUPLICATE","OK"))</f>
        <v/>
      </c>
      <c r="D4373" s="146" t="str">
        <f>IF($A4373="","",IF(ISNA(_xlfn.XLOOKUP(TRIM($A4373),MASTER_Workers!$B$2:$B$474,MASTER_Workers!$B$2:$B$474)),"Master Missing","OK"))</f>
        <v/>
      </c>
      <c r="E4373" s="146" t="str">
        <f>IF(A4373="","",IF(COUNTIF(Month_Engine!B:B,TRIM(J4373))&gt;0,"OK","Missing"))</f>
        <v/>
      </c>
      <c r="F4373" s="146" t="str">
        <f t="shared" si="415"/>
        <v/>
      </c>
      <c r="G4373" s="146" t="str">
        <f t="shared" si="416"/>
        <v/>
      </c>
      <c r="H4373" s="150" t="str">
        <f t="shared" si="411"/>
        <v/>
      </c>
      <c r="I4373" s="432"/>
      <c r="S4373" s="146" t="str">
        <f t="shared" si="412"/>
        <v/>
      </c>
    </row>
    <row r="4374" spans="1:19" x14ac:dyDescent="0.45">
      <c r="A4374" s="144" t="str">
        <f t="shared" si="413"/>
        <v/>
      </c>
      <c r="B4374" s="143" t="str">
        <f t="shared" si="414"/>
        <v/>
      </c>
      <c r="C4374" s="143" t="str">
        <f>IF(A4374="","",IF(COUNTIF($B$2:B4373,B4374)&gt;0,"⚠ DUPLICATE","OK"))</f>
        <v/>
      </c>
      <c r="D4374" s="146" t="str">
        <f>IF($A4374="","",IF(ISNA(_xlfn.XLOOKUP(TRIM($A4374),MASTER_Workers!$B$2:$B$474,MASTER_Workers!$B$2:$B$474)),"Master Missing","OK"))</f>
        <v/>
      </c>
      <c r="E4374" s="146" t="str">
        <f>IF(A4374="","",IF(COUNTIF(Month_Engine!B:B,TRIM(J4374))&gt;0,"OK","Missing"))</f>
        <v/>
      </c>
      <c r="F4374" s="146" t="str">
        <f t="shared" si="415"/>
        <v/>
      </c>
      <c r="G4374" s="146" t="str">
        <f t="shared" si="416"/>
        <v/>
      </c>
      <c r="H4374" s="150" t="str">
        <f t="shared" si="411"/>
        <v/>
      </c>
      <c r="I4374" s="432"/>
      <c r="S4374" s="146" t="str">
        <f t="shared" si="412"/>
        <v/>
      </c>
    </row>
    <row r="4375" spans="1:19" x14ac:dyDescent="0.45">
      <c r="A4375" s="144" t="str">
        <f t="shared" si="413"/>
        <v/>
      </c>
      <c r="B4375" s="143" t="str">
        <f t="shared" si="414"/>
        <v/>
      </c>
      <c r="C4375" s="143" t="str">
        <f>IF(A4375="","",IF(COUNTIF($B$2:B4374,B4375)&gt;0,"⚠ DUPLICATE","OK"))</f>
        <v/>
      </c>
      <c r="D4375" s="146" t="str">
        <f>IF($A4375="","",IF(ISNA(_xlfn.XLOOKUP(TRIM($A4375),MASTER_Workers!$B$2:$B$474,MASTER_Workers!$B$2:$B$474)),"Master Missing","OK"))</f>
        <v/>
      </c>
      <c r="E4375" s="146" t="str">
        <f>IF(A4375="","",IF(COUNTIF(Month_Engine!B:B,TRIM(J4375))&gt;0,"OK","Missing"))</f>
        <v/>
      </c>
      <c r="F4375" s="146" t="str">
        <f t="shared" si="415"/>
        <v/>
      </c>
      <c r="G4375" s="146" t="str">
        <f t="shared" si="416"/>
        <v/>
      </c>
      <c r="H4375" s="150" t="str">
        <f t="shared" si="411"/>
        <v/>
      </c>
      <c r="I4375" s="432"/>
      <c r="S4375" s="146" t="str">
        <f t="shared" si="412"/>
        <v/>
      </c>
    </row>
    <row r="4376" spans="1:19" x14ac:dyDescent="0.45">
      <c r="A4376" s="144" t="str">
        <f t="shared" si="413"/>
        <v/>
      </c>
      <c r="B4376" s="143" t="str">
        <f t="shared" si="414"/>
        <v/>
      </c>
      <c r="C4376" s="143" t="str">
        <f>IF(A4376="","",IF(COUNTIF($B$2:B4375,B4376)&gt;0,"⚠ DUPLICATE","OK"))</f>
        <v/>
      </c>
      <c r="D4376" s="146" t="str">
        <f>IF($A4376="","",IF(ISNA(_xlfn.XLOOKUP(TRIM($A4376),MASTER_Workers!$B$2:$B$474,MASTER_Workers!$B$2:$B$474)),"Master Missing","OK"))</f>
        <v/>
      </c>
      <c r="E4376" s="146" t="str">
        <f>IF(A4376="","",IF(COUNTIF(Month_Engine!B:B,TRIM(J4376))&gt;0,"OK","Missing"))</f>
        <v/>
      </c>
      <c r="F4376" s="146" t="str">
        <f t="shared" si="415"/>
        <v/>
      </c>
      <c r="G4376" s="146" t="str">
        <f t="shared" si="416"/>
        <v/>
      </c>
      <c r="H4376" s="150" t="str">
        <f t="shared" si="411"/>
        <v/>
      </c>
      <c r="I4376" s="432"/>
      <c r="S4376" s="146" t="str">
        <f t="shared" si="412"/>
        <v/>
      </c>
    </row>
    <row r="4377" spans="1:19" x14ac:dyDescent="0.45">
      <c r="A4377" s="144" t="str">
        <f t="shared" si="413"/>
        <v/>
      </c>
      <c r="B4377" s="143" t="str">
        <f t="shared" si="414"/>
        <v/>
      </c>
      <c r="C4377" s="143" t="str">
        <f>IF(A4377="","",IF(COUNTIF($B$2:B4376,B4377)&gt;0,"⚠ DUPLICATE","OK"))</f>
        <v/>
      </c>
      <c r="D4377" s="146" t="str">
        <f>IF($A4377="","",IF(ISNA(_xlfn.XLOOKUP(TRIM($A4377),MASTER_Workers!$B$2:$B$474,MASTER_Workers!$B$2:$B$474)),"Master Missing","OK"))</f>
        <v/>
      </c>
      <c r="E4377" s="146" t="str">
        <f>IF(A4377="","",IF(COUNTIF(Month_Engine!B:B,TRIM(J4377))&gt;0,"OK","Missing"))</f>
        <v/>
      </c>
      <c r="F4377" s="146" t="str">
        <f t="shared" si="415"/>
        <v/>
      </c>
      <c r="G4377" s="146" t="str">
        <f t="shared" si="416"/>
        <v/>
      </c>
      <c r="H4377" s="150" t="str">
        <f t="shared" si="411"/>
        <v/>
      </c>
      <c r="I4377" s="432"/>
      <c r="S4377" s="146" t="str">
        <f t="shared" si="412"/>
        <v/>
      </c>
    </row>
    <row r="4378" spans="1:19" x14ac:dyDescent="0.45">
      <c r="A4378" s="144" t="str">
        <f t="shared" si="413"/>
        <v/>
      </c>
      <c r="B4378" s="143" t="str">
        <f t="shared" si="414"/>
        <v/>
      </c>
      <c r="C4378" s="143" t="str">
        <f>IF(A4378="","",IF(COUNTIF($B$2:B4377,B4378)&gt;0,"⚠ DUPLICATE","OK"))</f>
        <v/>
      </c>
      <c r="D4378" s="146" t="str">
        <f>IF($A4378="","",IF(ISNA(_xlfn.XLOOKUP(TRIM($A4378),MASTER_Workers!$B$2:$B$474,MASTER_Workers!$B$2:$B$474)),"Master Missing","OK"))</f>
        <v/>
      </c>
      <c r="E4378" s="146" t="str">
        <f>IF(A4378="","",IF(COUNTIF(Month_Engine!B:B,TRIM(J4378))&gt;0,"OK","Missing"))</f>
        <v/>
      </c>
      <c r="F4378" s="146" t="str">
        <f t="shared" si="415"/>
        <v/>
      </c>
      <c r="G4378" s="146" t="str">
        <f t="shared" si="416"/>
        <v/>
      </c>
      <c r="H4378" s="150" t="str">
        <f t="shared" si="411"/>
        <v/>
      </c>
      <c r="I4378" s="432"/>
      <c r="S4378" s="146" t="str">
        <f t="shared" si="412"/>
        <v/>
      </c>
    </row>
    <row r="4379" spans="1:19" x14ac:dyDescent="0.45">
      <c r="A4379" s="144" t="str">
        <f t="shared" si="413"/>
        <v/>
      </c>
      <c r="B4379" s="143" t="str">
        <f t="shared" si="414"/>
        <v/>
      </c>
      <c r="C4379" s="143" t="str">
        <f>IF(A4379="","",IF(COUNTIF($B$2:B4378,B4379)&gt;0,"⚠ DUPLICATE","OK"))</f>
        <v/>
      </c>
      <c r="D4379" s="146" t="str">
        <f>IF($A4379="","",IF(ISNA(_xlfn.XLOOKUP(TRIM($A4379),MASTER_Workers!$B$2:$B$474,MASTER_Workers!$B$2:$B$474)),"Master Missing","OK"))</f>
        <v/>
      </c>
      <c r="E4379" s="146" t="str">
        <f>IF(A4379="","",IF(COUNTIF(Month_Engine!B:B,TRIM(J4379))&gt;0,"OK","Missing"))</f>
        <v/>
      </c>
      <c r="F4379" s="146" t="str">
        <f t="shared" si="415"/>
        <v/>
      </c>
      <c r="G4379" s="146" t="str">
        <f t="shared" si="416"/>
        <v/>
      </c>
      <c r="H4379" s="150" t="str">
        <f t="shared" si="411"/>
        <v/>
      </c>
      <c r="I4379" s="432"/>
      <c r="S4379" s="146" t="str">
        <f t="shared" si="412"/>
        <v/>
      </c>
    </row>
    <row r="4380" spans="1:19" x14ac:dyDescent="0.45">
      <c r="A4380" s="144" t="str">
        <f t="shared" si="413"/>
        <v/>
      </c>
      <c r="B4380" s="143" t="str">
        <f t="shared" si="414"/>
        <v/>
      </c>
      <c r="C4380" s="143" t="str">
        <f>IF(A4380="","",IF(COUNTIF($B$2:B4379,B4380)&gt;0,"⚠ DUPLICATE","OK"))</f>
        <v/>
      </c>
      <c r="D4380" s="146" t="str">
        <f>IF($A4380="","",IF(ISNA(_xlfn.XLOOKUP(TRIM($A4380),MASTER_Workers!$B$2:$B$474,MASTER_Workers!$B$2:$B$474)),"Master Missing","OK"))</f>
        <v/>
      </c>
      <c r="E4380" s="146" t="str">
        <f>IF(A4380="","",IF(COUNTIF(Month_Engine!B:B,TRIM(J4380))&gt;0,"OK","Missing"))</f>
        <v/>
      </c>
      <c r="F4380" s="146" t="str">
        <f t="shared" si="415"/>
        <v/>
      </c>
      <c r="G4380" s="146" t="str">
        <f t="shared" si="416"/>
        <v/>
      </c>
      <c r="H4380" s="150" t="str">
        <f t="shared" si="411"/>
        <v/>
      </c>
      <c r="I4380" s="432"/>
      <c r="S4380" s="146" t="str">
        <f t="shared" si="412"/>
        <v/>
      </c>
    </row>
    <row r="4381" spans="1:19" x14ac:dyDescent="0.45">
      <c r="A4381" s="144" t="str">
        <f t="shared" si="413"/>
        <v/>
      </c>
      <c r="B4381" s="143" t="str">
        <f t="shared" si="414"/>
        <v/>
      </c>
      <c r="C4381" s="143" t="str">
        <f>IF(A4381="","",IF(COUNTIF($B$2:B4380,B4381)&gt;0,"⚠ DUPLICATE","OK"))</f>
        <v/>
      </c>
      <c r="D4381" s="146" t="str">
        <f>IF($A4381="","",IF(ISNA(_xlfn.XLOOKUP(TRIM($A4381),MASTER_Workers!$B$2:$B$474,MASTER_Workers!$B$2:$B$474)),"Master Missing","OK"))</f>
        <v/>
      </c>
      <c r="E4381" s="146" t="str">
        <f>IF(A4381="","",IF(COUNTIF(Month_Engine!B:B,TRIM(J4381))&gt;0,"OK","Missing"))</f>
        <v/>
      </c>
      <c r="F4381" s="146" t="str">
        <f t="shared" si="415"/>
        <v/>
      </c>
      <c r="G4381" s="146" t="str">
        <f t="shared" si="416"/>
        <v/>
      </c>
      <c r="H4381" s="150" t="str">
        <f t="shared" si="411"/>
        <v/>
      </c>
      <c r="I4381" s="432"/>
      <c r="S4381" s="146" t="str">
        <f t="shared" si="412"/>
        <v/>
      </c>
    </row>
    <row r="4382" spans="1:19" x14ac:dyDescent="0.45">
      <c r="A4382" s="144" t="str">
        <f t="shared" si="413"/>
        <v/>
      </c>
      <c r="B4382" s="143" t="str">
        <f t="shared" si="414"/>
        <v/>
      </c>
      <c r="C4382" s="143" t="str">
        <f>IF(A4382="","",IF(COUNTIF($B$2:B4381,B4382)&gt;0,"⚠ DUPLICATE","OK"))</f>
        <v/>
      </c>
      <c r="D4382" s="146" t="str">
        <f>IF($A4382="","",IF(ISNA(_xlfn.XLOOKUP(TRIM($A4382),MASTER_Workers!$B$2:$B$474,MASTER_Workers!$B$2:$B$474)),"Master Missing","OK"))</f>
        <v/>
      </c>
      <c r="E4382" s="146" t="str">
        <f>IF(A4382="","",IF(COUNTIF(Month_Engine!B:B,TRIM(J4382))&gt;0,"OK","Missing"))</f>
        <v/>
      </c>
      <c r="F4382" s="146" t="str">
        <f t="shared" si="415"/>
        <v/>
      </c>
      <c r="G4382" s="146" t="str">
        <f t="shared" si="416"/>
        <v/>
      </c>
      <c r="H4382" s="150" t="str">
        <f t="shared" si="411"/>
        <v/>
      </c>
      <c r="I4382" s="432"/>
      <c r="S4382" s="146" t="str">
        <f t="shared" si="412"/>
        <v/>
      </c>
    </row>
    <row r="4383" spans="1:19" x14ac:dyDescent="0.45">
      <c r="A4383" s="144" t="str">
        <f t="shared" si="413"/>
        <v/>
      </c>
      <c r="B4383" s="143" t="str">
        <f t="shared" si="414"/>
        <v/>
      </c>
      <c r="C4383" s="143" t="str">
        <f>IF(A4383="","",IF(COUNTIF($B$2:B4382,B4383)&gt;0,"⚠ DUPLICATE","OK"))</f>
        <v/>
      </c>
      <c r="D4383" s="146" t="str">
        <f>IF($A4383="","",IF(ISNA(_xlfn.XLOOKUP(TRIM($A4383),MASTER_Workers!$B$2:$B$474,MASTER_Workers!$B$2:$B$474)),"Master Missing","OK"))</f>
        <v/>
      </c>
      <c r="E4383" s="146" t="str">
        <f>IF(A4383="","",IF(COUNTIF(Month_Engine!B:B,TRIM(J4383))&gt;0,"OK","Missing"))</f>
        <v/>
      </c>
      <c r="F4383" s="146" t="str">
        <f t="shared" si="415"/>
        <v/>
      </c>
      <c r="G4383" s="146" t="str">
        <f t="shared" si="416"/>
        <v/>
      </c>
      <c r="H4383" s="150" t="str">
        <f t="shared" si="411"/>
        <v/>
      </c>
      <c r="I4383" s="432"/>
      <c r="S4383" s="146" t="str">
        <f t="shared" si="412"/>
        <v/>
      </c>
    </row>
    <row r="4384" spans="1:19" x14ac:dyDescent="0.45">
      <c r="A4384" s="144" t="str">
        <f t="shared" si="413"/>
        <v/>
      </c>
      <c r="B4384" s="143" t="str">
        <f t="shared" si="414"/>
        <v/>
      </c>
      <c r="C4384" s="143" t="str">
        <f>IF(A4384="","",IF(COUNTIF($B$2:B4383,B4384)&gt;0,"⚠ DUPLICATE","OK"))</f>
        <v/>
      </c>
      <c r="D4384" s="146" t="str">
        <f>IF($A4384="","",IF(ISNA(_xlfn.XLOOKUP(TRIM($A4384),MASTER_Workers!$B$2:$B$474,MASTER_Workers!$B$2:$B$474)),"Master Missing","OK"))</f>
        <v/>
      </c>
      <c r="E4384" s="146" t="str">
        <f>IF(A4384="","",IF(COUNTIF(Month_Engine!B:B,TRIM(J4384))&gt;0,"OK","Missing"))</f>
        <v/>
      </c>
      <c r="F4384" s="146" t="str">
        <f t="shared" si="415"/>
        <v/>
      </c>
      <c r="G4384" s="146" t="str">
        <f t="shared" si="416"/>
        <v/>
      </c>
      <c r="H4384" s="150" t="str">
        <f t="shared" si="411"/>
        <v/>
      </c>
      <c r="I4384" s="432"/>
      <c r="S4384" s="146" t="str">
        <f t="shared" si="412"/>
        <v/>
      </c>
    </row>
    <row r="4385" spans="1:19" x14ac:dyDescent="0.45">
      <c r="A4385" s="144" t="str">
        <f t="shared" si="413"/>
        <v/>
      </c>
      <c r="B4385" s="143" t="str">
        <f t="shared" si="414"/>
        <v/>
      </c>
      <c r="C4385" s="143" t="str">
        <f>IF(A4385="","",IF(COUNTIF($B$2:B4384,B4385)&gt;0,"⚠ DUPLICATE","OK"))</f>
        <v/>
      </c>
      <c r="D4385" s="146" t="str">
        <f>IF($A4385="","",IF(ISNA(_xlfn.XLOOKUP(TRIM($A4385),MASTER_Workers!$B$2:$B$474,MASTER_Workers!$B$2:$B$474)),"Master Missing","OK"))</f>
        <v/>
      </c>
      <c r="E4385" s="146" t="str">
        <f>IF(A4385="","",IF(COUNTIF(Month_Engine!B:B,TRIM(J4385))&gt;0,"OK","Missing"))</f>
        <v/>
      </c>
      <c r="F4385" s="146" t="str">
        <f t="shared" si="415"/>
        <v/>
      </c>
      <c r="G4385" s="146" t="str">
        <f t="shared" si="416"/>
        <v/>
      </c>
      <c r="H4385" s="150" t="str">
        <f t="shared" si="411"/>
        <v/>
      </c>
      <c r="I4385" s="432"/>
      <c r="S4385" s="146" t="str">
        <f t="shared" si="412"/>
        <v/>
      </c>
    </row>
    <row r="4386" spans="1:19" x14ac:dyDescent="0.45">
      <c r="A4386" s="144" t="str">
        <f t="shared" si="413"/>
        <v/>
      </c>
      <c r="B4386" s="143" t="str">
        <f t="shared" si="414"/>
        <v/>
      </c>
      <c r="C4386" s="143" t="str">
        <f>IF(A4386="","",IF(COUNTIF($B$2:B4385,B4386)&gt;0,"⚠ DUPLICATE","OK"))</f>
        <v/>
      </c>
      <c r="D4386" s="146" t="str">
        <f>IF($A4386="","",IF(ISNA(_xlfn.XLOOKUP(TRIM($A4386),MASTER_Workers!$B$2:$B$474,MASTER_Workers!$B$2:$B$474)),"Master Missing","OK"))</f>
        <v/>
      </c>
      <c r="E4386" s="146" t="str">
        <f>IF(A4386="","",IF(COUNTIF(Month_Engine!B:B,TRIM(J4386))&gt;0,"OK","Missing"))</f>
        <v/>
      </c>
      <c r="F4386" s="146" t="str">
        <f t="shared" si="415"/>
        <v/>
      </c>
      <c r="G4386" s="146" t="str">
        <f t="shared" si="416"/>
        <v/>
      </c>
      <c r="H4386" s="150" t="str">
        <f t="shared" si="411"/>
        <v/>
      </c>
      <c r="I4386" s="432"/>
      <c r="S4386" s="146" t="str">
        <f t="shared" si="412"/>
        <v/>
      </c>
    </row>
    <row r="4387" spans="1:19" x14ac:dyDescent="0.45">
      <c r="A4387" s="144" t="str">
        <f t="shared" si="413"/>
        <v/>
      </c>
      <c r="B4387" s="143" t="str">
        <f t="shared" si="414"/>
        <v/>
      </c>
      <c r="C4387" s="143" t="str">
        <f>IF(A4387="","",IF(COUNTIF($B$2:B4386,B4387)&gt;0,"⚠ DUPLICATE","OK"))</f>
        <v/>
      </c>
      <c r="D4387" s="146" t="str">
        <f>IF($A4387="","",IF(ISNA(_xlfn.XLOOKUP(TRIM($A4387),MASTER_Workers!$B$2:$B$474,MASTER_Workers!$B$2:$B$474)),"Master Missing","OK"))</f>
        <v/>
      </c>
      <c r="E4387" s="146" t="str">
        <f>IF(A4387="","",IF(COUNTIF(Month_Engine!B:B,TRIM(J4387))&gt;0,"OK","Missing"))</f>
        <v/>
      </c>
      <c r="F4387" s="146" t="str">
        <f t="shared" si="415"/>
        <v/>
      </c>
      <c r="G4387" s="146" t="str">
        <f t="shared" si="416"/>
        <v/>
      </c>
      <c r="H4387" s="150" t="str">
        <f t="shared" si="411"/>
        <v/>
      </c>
      <c r="I4387" s="432"/>
      <c r="S4387" s="146" t="str">
        <f t="shared" si="412"/>
        <v/>
      </c>
    </row>
    <row r="4388" spans="1:19" x14ac:dyDescent="0.45">
      <c r="A4388" s="144" t="str">
        <f t="shared" si="413"/>
        <v/>
      </c>
      <c r="B4388" s="143" t="str">
        <f t="shared" si="414"/>
        <v/>
      </c>
      <c r="C4388" s="143" t="str">
        <f>IF(A4388="","",IF(COUNTIF($B$2:B4387,B4388)&gt;0,"⚠ DUPLICATE","OK"))</f>
        <v/>
      </c>
      <c r="D4388" s="146" t="str">
        <f>IF($A4388="","",IF(ISNA(_xlfn.XLOOKUP(TRIM($A4388),MASTER_Workers!$B$2:$B$474,MASTER_Workers!$B$2:$B$474)),"Master Missing","OK"))</f>
        <v/>
      </c>
      <c r="E4388" s="146" t="str">
        <f>IF(A4388="","",IF(COUNTIF(Month_Engine!B:B,TRIM(J4388))&gt;0,"OK","Missing"))</f>
        <v/>
      </c>
      <c r="F4388" s="146" t="str">
        <f t="shared" si="415"/>
        <v/>
      </c>
      <c r="G4388" s="146" t="str">
        <f t="shared" si="416"/>
        <v/>
      </c>
      <c r="H4388" s="150" t="str">
        <f t="shared" si="411"/>
        <v/>
      </c>
      <c r="I4388" s="432"/>
      <c r="S4388" s="146" t="str">
        <f t="shared" si="412"/>
        <v/>
      </c>
    </row>
    <row r="4389" spans="1:19" x14ac:dyDescent="0.45">
      <c r="A4389" s="144" t="str">
        <f t="shared" si="413"/>
        <v/>
      </c>
      <c r="B4389" s="143" t="str">
        <f t="shared" si="414"/>
        <v/>
      </c>
      <c r="C4389" s="143" t="str">
        <f>IF(A4389="","",IF(COUNTIF($B$2:B4388,B4389)&gt;0,"⚠ DUPLICATE","OK"))</f>
        <v/>
      </c>
      <c r="D4389" s="146" t="str">
        <f>IF($A4389="","",IF(ISNA(_xlfn.XLOOKUP(TRIM($A4389),MASTER_Workers!$B$2:$B$474,MASTER_Workers!$B$2:$B$474)),"Master Missing","OK"))</f>
        <v/>
      </c>
      <c r="E4389" s="146" t="str">
        <f>IF(A4389="","",IF(COUNTIF(Month_Engine!B:B,TRIM(J4389))&gt;0,"OK","Missing"))</f>
        <v/>
      </c>
      <c r="F4389" s="146" t="str">
        <f t="shared" si="415"/>
        <v/>
      </c>
      <c r="G4389" s="146" t="str">
        <f t="shared" si="416"/>
        <v/>
      </c>
      <c r="H4389" s="150" t="str">
        <f t="shared" si="411"/>
        <v/>
      </c>
      <c r="I4389" s="432"/>
      <c r="S4389" s="146" t="str">
        <f t="shared" si="412"/>
        <v/>
      </c>
    </row>
    <row r="4390" spans="1:19" x14ac:dyDescent="0.45">
      <c r="A4390" s="144" t="str">
        <f t="shared" si="413"/>
        <v/>
      </c>
      <c r="B4390" s="143" t="str">
        <f t="shared" si="414"/>
        <v/>
      </c>
      <c r="C4390" s="143" t="str">
        <f>IF(A4390="","",IF(COUNTIF($B$2:B4389,B4390)&gt;0,"⚠ DUPLICATE","OK"))</f>
        <v/>
      </c>
      <c r="D4390" s="146" t="str">
        <f>IF($A4390="","",IF(ISNA(_xlfn.XLOOKUP(TRIM($A4390),MASTER_Workers!$B$2:$B$474,MASTER_Workers!$B$2:$B$474)),"Master Missing","OK"))</f>
        <v/>
      </c>
      <c r="E4390" s="146" t="str">
        <f>IF(A4390="","",IF(COUNTIF(Month_Engine!B:B,TRIM(J4390))&gt;0,"OK","Missing"))</f>
        <v/>
      </c>
      <c r="F4390" s="146" t="str">
        <f t="shared" si="415"/>
        <v/>
      </c>
      <c r="G4390" s="146" t="str">
        <f t="shared" si="416"/>
        <v/>
      </c>
      <c r="H4390" s="150" t="str">
        <f t="shared" si="411"/>
        <v/>
      </c>
      <c r="I4390" s="432"/>
      <c r="S4390" s="146" t="str">
        <f t="shared" si="412"/>
        <v/>
      </c>
    </row>
    <row r="4391" spans="1:19" x14ac:dyDescent="0.45">
      <c r="A4391" s="144" t="str">
        <f t="shared" si="413"/>
        <v/>
      </c>
      <c r="B4391" s="143" t="str">
        <f t="shared" si="414"/>
        <v/>
      </c>
      <c r="C4391" s="143" t="str">
        <f>IF(A4391="","",IF(COUNTIF($B$2:B4390,B4391)&gt;0,"⚠ DUPLICATE","OK"))</f>
        <v/>
      </c>
      <c r="D4391" s="146" t="str">
        <f>IF($A4391="","",IF(ISNA(_xlfn.XLOOKUP(TRIM($A4391),MASTER_Workers!$B$2:$B$474,MASTER_Workers!$B$2:$B$474)),"Master Missing","OK"))</f>
        <v/>
      </c>
      <c r="E4391" s="146" t="str">
        <f>IF(A4391="","",IF(COUNTIF(Month_Engine!B:B,TRIM(J4391))&gt;0,"OK","Missing"))</f>
        <v/>
      </c>
      <c r="F4391" s="146" t="str">
        <f t="shared" si="415"/>
        <v/>
      </c>
      <c r="G4391" s="146" t="str">
        <f t="shared" si="416"/>
        <v/>
      </c>
      <c r="H4391" s="150" t="str">
        <f t="shared" si="411"/>
        <v/>
      </c>
      <c r="I4391" s="432"/>
      <c r="S4391" s="146" t="str">
        <f t="shared" si="412"/>
        <v/>
      </c>
    </row>
    <row r="4392" spans="1:19" x14ac:dyDescent="0.45">
      <c r="A4392" s="144" t="str">
        <f t="shared" si="413"/>
        <v/>
      </c>
      <c r="B4392" s="143" t="str">
        <f t="shared" si="414"/>
        <v/>
      </c>
      <c r="C4392" s="143" t="str">
        <f>IF(A4392="","",IF(COUNTIF($B$2:B4391,B4392)&gt;0,"⚠ DUPLICATE","OK"))</f>
        <v/>
      </c>
      <c r="D4392" s="146" t="str">
        <f>IF($A4392="","",IF(ISNA(_xlfn.XLOOKUP(TRIM($A4392),MASTER_Workers!$B$2:$B$474,MASTER_Workers!$B$2:$B$474)),"Master Missing","OK"))</f>
        <v/>
      </c>
      <c r="E4392" s="146" t="str">
        <f>IF(A4392="","",IF(COUNTIF(Month_Engine!B:B,TRIM(J4392))&gt;0,"OK","Missing"))</f>
        <v/>
      </c>
      <c r="F4392" s="146" t="str">
        <f t="shared" si="415"/>
        <v/>
      </c>
      <c r="G4392" s="146" t="str">
        <f t="shared" si="416"/>
        <v/>
      </c>
      <c r="H4392" s="150" t="str">
        <f t="shared" si="411"/>
        <v/>
      </c>
      <c r="I4392" s="432"/>
      <c r="S4392" s="146" t="str">
        <f t="shared" si="412"/>
        <v/>
      </c>
    </row>
    <row r="4393" spans="1:19" x14ac:dyDescent="0.45">
      <c r="A4393" s="144" t="str">
        <f t="shared" si="413"/>
        <v/>
      </c>
      <c r="B4393" s="143" t="str">
        <f t="shared" si="414"/>
        <v/>
      </c>
      <c r="C4393" s="143" t="str">
        <f>IF(A4393="","",IF(COUNTIF($B$2:B4392,B4393)&gt;0,"⚠ DUPLICATE","OK"))</f>
        <v/>
      </c>
      <c r="D4393" s="146" t="str">
        <f>IF($A4393="","",IF(ISNA(_xlfn.XLOOKUP(TRIM($A4393),MASTER_Workers!$B$2:$B$474,MASTER_Workers!$B$2:$B$474)),"Master Missing","OK"))</f>
        <v/>
      </c>
      <c r="E4393" s="146" t="str">
        <f>IF(A4393="","",IF(COUNTIF(Month_Engine!B:B,TRIM(J4393))&gt;0,"OK","Missing"))</f>
        <v/>
      </c>
      <c r="F4393" s="146" t="str">
        <f t="shared" si="415"/>
        <v/>
      </c>
      <c r="G4393" s="146" t="str">
        <f t="shared" si="416"/>
        <v/>
      </c>
      <c r="H4393" s="150" t="str">
        <f t="shared" si="411"/>
        <v/>
      </c>
      <c r="I4393" s="432"/>
      <c r="S4393" s="146" t="str">
        <f t="shared" si="412"/>
        <v/>
      </c>
    </row>
    <row r="4394" spans="1:19" x14ac:dyDescent="0.45">
      <c r="A4394" s="144" t="str">
        <f t="shared" si="413"/>
        <v/>
      </c>
      <c r="B4394" s="143" t="str">
        <f t="shared" si="414"/>
        <v/>
      </c>
      <c r="C4394" s="143" t="str">
        <f>IF(A4394="","",IF(COUNTIF($B$2:B4393,B4394)&gt;0,"⚠ DUPLICATE","OK"))</f>
        <v/>
      </c>
      <c r="D4394" s="146" t="str">
        <f>IF($A4394="","",IF(ISNA(_xlfn.XLOOKUP(TRIM($A4394),MASTER_Workers!$B$2:$B$474,MASTER_Workers!$B$2:$B$474)),"Master Missing","OK"))</f>
        <v/>
      </c>
      <c r="E4394" s="146" t="str">
        <f>IF(A4394="","",IF(COUNTIF(Month_Engine!B:B,TRIM(J4394))&gt;0,"OK","Missing"))</f>
        <v/>
      </c>
      <c r="F4394" s="146" t="str">
        <f t="shared" si="415"/>
        <v/>
      </c>
      <c r="G4394" s="146" t="str">
        <f t="shared" si="416"/>
        <v/>
      </c>
      <c r="H4394" s="150" t="str">
        <f t="shared" si="411"/>
        <v/>
      </c>
      <c r="I4394" s="432"/>
      <c r="S4394" s="146" t="str">
        <f t="shared" si="412"/>
        <v/>
      </c>
    </row>
    <row r="4395" spans="1:19" x14ac:dyDescent="0.45">
      <c r="A4395" s="144" t="str">
        <f t="shared" si="413"/>
        <v/>
      </c>
      <c r="B4395" s="143" t="str">
        <f t="shared" si="414"/>
        <v/>
      </c>
      <c r="C4395" s="143" t="str">
        <f>IF(A4395="","",IF(COUNTIF($B$2:B4394,B4395)&gt;0,"⚠ DUPLICATE","OK"))</f>
        <v/>
      </c>
      <c r="D4395" s="146" t="str">
        <f>IF($A4395="","",IF(ISNA(_xlfn.XLOOKUP(TRIM($A4395),MASTER_Workers!$B$2:$B$474,MASTER_Workers!$B$2:$B$474)),"Master Missing","OK"))</f>
        <v/>
      </c>
      <c r="E4395" s="146" t="str">
        <f>IF(A4395="","",IF(COUNTIF(Month_Engine!B:B,TRIM(J4395))&gt;0,"OK","Missing"))</f>
        <v/>
      </c>
      <c r="F4395" s="146" t="str">
        <f t="shared" si="415"/>
        <v/>
      </c>
      <c r="G4395" s="146" t="str">
        <f t="shared" si="416"/>
        <v/>
      </c>
      <c r="H4395" s="150" t="str">
        <f t="shared" si="411"/>
        <v/>
      </c>
      <c r="I4395" s="432"/>
      <c r="S4395" s="146" t="str">
        <f t="shared" si="412"/>
        <v/>
      </c>
    </row>
    <row r="4396" spans="1:19" x14ac:dyDescent="0.45">
      <c r="A4396" s="144" t="str">
        <f t="shared" si="413"/>
        <v/>
      </c>
      <c r="B4396" s="143" t="str">
        <f t="shared" si="414"/>
        <v/>
      </c>
      <c r="C4396" s="143" t="str">
        <f>IF(A4396="","",IF(COUNTIF($B$2:B4395,B4396)&gt;0,"⚠ DUPLICATE","OK"))</f>
        <v/>
      </c>
      <c r="D4396" s="146" t="str">
        <f>IF($A4396="","",IF(ISNA(_xlfn.XLOOKUP(TRIM($A4396),MASTER_Workers!$B$2:$B$474,MASTER_Workers!$B$2:$B$474)),"Master Missing","OK"))</f>
        <v/>
      </c>
      <c r="E4396" s="146" t="str">
        <f>IF(A4396="","",IF(COUNTIF(Month_Engine!B:B,TRIM(J4396))&gt;0,"OK","Missing"))</f>
        <v/>
      </c>
      <c r="F4396" s="146" t="str">
        <f t="shared" si="415"/>
        <v/>
      </c>
      <c r="G4396" s="146" t="str">
        <f t="shared" si="416"/>
        <v/>
      </c>
      <c r="H4396" s="150" t="str">
        <f t="shared" si="411"/>
        <v/>
      </c>
      <c r="I4396" s="432"/>
      <c r="S4396" s="146" t="str">
        <f t="shared" si="412"/>
        <v/>
      </c>
    </row>
    <row r="4397" spans="1:19" x14ac:dyDescent="0.45">
      <c r="A4397" s="144" t="str">
        <f t="shared" si="413"/>
        <v/>
      </c>
      <c r="B4397" s="143" t="str">
        <f t="shared" si="414"/>
        <v/>
      </c>
      <c r="C4397" s="143" t="str">
        <f>IF(A4397="","",IF(COUNTIF($B$2:B4396,B4397)&gt;0,"⚠ DUPLICATE","OK"))</f>
        <v/>
      </c>
      <c r="D4397" s="146" t="str">
        <f>IF($A4397="","",IF(ISNA(_xlfn.XLOOKUP(TRIM($A4397),MASTER_Workers!$B$2:$B$474,MASTER_Workers!$B$2:$B$474)),"Master Missing","OK"))</f>
        <v/>
      </c>
      <c r="E4397" s="146" t="str">
        <f>IF(A4397="","",IF(COUNTIF(Month_Engine!B:B,TRIM(J4397))&gt;0,"OK","Missing"))</f>
        <v/>
      </c>
      <c r="F4397" s="146" t="str">
        <f t="shared" si="415"/>
        <v/>
      </c>
      <c r="G4397" s="146" t="str">
        <f t="shared" si="416"/>
        <v/>
      </c>
      <c r="H4397" s="150" t="str">
        <f t="shared" si="411"/>
        <v/>
      </c>
      <c r="I4397" s="432"/>
      <c r="S4397" s="146" t="str">
        <f t="shared" si="412"/>
        <v/>
      </c>
    </row>
    <row r="4398" spans="1:19" x14ac:dyDescent="0.45">
      <c r="A4398" s="144" t="str">
        <f t="shared" si="413"/>
        <v/>
      </c>
      <c r="B4398" s="143" t="str">
        <f t="shared" si="414"/>
        <v/>
      </c>
      <c r="C4398" s="143" t="str">
        <f>IF(A4398="","",IF(COUNTIF($B$2:B4397,B4398)&gt;0,"⚠ DUPLICATE","OK"))</f>
        <v/>
      </c>
      <c r="D4398" s="146" t="str">
        <f>IF($A4398="","",IF(ISNA(_xlfn.XLOOKUP(TRIM($A4398),MASTER_Workers!$B$2:$B$474,MASTER_Workers!$B$2:$B$474)),"Master Missing","OK"))</f>
        <v/>
      </c>
      <c r="E4398" s="146" t="str">
        <f>IF(A4398="","",IF(COUNTIF(Month_Engine!B:B,TRIM(J4398))&gt;0,"OK","Missing"))</f>
        <v/>
      </c>
      <c r="F4398" s="146" t="str">
        <f t="shared" si="415"/>
        <v/>
      </c>
      <c r="G4398" s="146" t="str">
        <f t="shared" si="416"/>
        <v/>
      </c>
      <c r="H4398" s="150" t="str">
        <f t="shared" si="411"/>
        <v/>
      </c>
      <c r="I4398" s="432"/>
      <c r="S4398" s="146" t="str">
        <f t="shared" si="412"/>
        <v/>
      </c>
    </row>
    <row r="4399" spans="1:19" x14ac:dyDescent="0.45">
      <c r="A4399" s="144" t="str">
        <f t="shared" si="413"/>
        <v/>
      </c>
      <c r="B4399" s="143" t="str">
        <f t="shared" si="414"/>
        <v/>
      </c>
      <c r="C4399" s="143" t="str">
        <f>IF(A4399="","",IF(COUNTIF($B$2:B4398,B4399)&gt;0,"⚠ DUPLICATE","OK"))</f>
        <v/>
      </c>
      <c r="D4399" s="146" t="str">
        <f>IF($A4399="","",IF(ISNA(_xlfn.XLOOKUP(TRIM($A4399),MASTER_Workers!$B$2:$B$474,MASTER_Workers!$B$2:$B$474)),"Master Missing","OK"))</f>
        <v/>
      </c>
      <c r="E4399" s="146" t="str">
        <f>IF(A4399="","",IF(COUNTIF(Month_Engine!B:B,TRIM(J4399))&gt;0,"OK","Missing"))</f>
        <v/>
      </c>
      <c r="F4399" s="146" t="str">
        <f t="shared" si="415"/>
        <v/>
      </c>
      <c r="G4399" s="146" t="str">
        <f t="shared" si="416"/>
        <v/>
      </c>
      <c r="H4399" s="150" t="str">
        <f t="shared" si="411"/>
        <v/>
      </c>
      <c r="I4399" s="432"/>
      <c r="S4399" s="146" t="str">
        <f t="shared" si="412"/>
        <v/>
      </c>
    </row>
    <row r="4400" spans="1:19" x14ac:dyDescent="0.45">
      <c r="A4400" s="144" t="str">
        <f t="shared" si="413"/>
        <v/>
      </c>
      <c r="B4400" s="143" t="str">
        <f t="shared" si="414"/>
        <v/>
      </c>
      <c r="C4400" s="143" t="str">
        <f>IF(A4400="","",IF(COUNTIF($B$2:B4399,B4400)&gt;0,"⚠ DUPLICATE","OK"))</f>
        <v/>
      </c>
      <c r="D4400" s="146" t="str">
        <f>IF($A4400="","",IF(ISNA(_xlfn.XLOOKUP(TRIM($A4400),MASTER_Workers!$B$2:$B$474,MASTER_Workers!$B$2:$B$474)),"Master Missing","OK"))</f>
        <v/>
      </c>
      <c r="E4400" s="146" t="str">
        <f>IF(A4400="","",IF(COUNTIF(Month_Engine!B:B,TRIM(J4400))&gt;0,"OK","Missing"))</f>
        <v/>
      </c>
      <c r="F4400" s="146" t="str">
        <f t="shared" si="415"/>
        <v/>
      </c>
      <c r="G4400" s="146" t="str">
        <f t="shared" si="416"/>
        <v/>
      </c>
      <c r="H4400" s="150" t="str">
        <f t="shared" si="411"/>
        <v/>
      </c>
      <c r="I4400" s="432"/>
      <c r="S4400" s="146" t="str">
        <f t="shared" si="412"/>
        <v/>
      </c>
    </row>
    <row r="4401" spans="1:19" x14ac:dyDescent="0.45">
      <c r="A4401" s="144" t="str">
        <f t="shared" si="413"/>
        <v/>
      </c>
      <c r="B4401" s="143" t="str">
        <f t="shared" si="414"/>
        <v/>
      </c>
      <c r="C4401" s="143" t="str">
        <f>IF(A4401="","",IF(COUNTIF($B$2:B4400,B4401)&gt;0,"⚠ DUPLICATE","OK"))</f>
        <v/>
      </c>
      <c r="D4401" s="146" t="str">
        <f>IF($A4401="","",IF(ISNA(_xlfn.XLOOKUP(TRIM($A4401),MASTER_Workers!$B$2:$B$474,MASTER_Workers!$B$2:$B$474)),"Master Missing","OK"))</f>
        <v/>
      </c>
      <c r="E4401" s="146" t="str">
        <f>IF(A4401="","",IF(COUNTIF(Month_Engine!B:B,TRIM(J4401))&gt;0,"OK","Missing"))</f>
        <v/>
      </c>
      <c r="F4401" s="146" t="str">
        <f t="shared" si="415"/>
        <v/>
      </c>
      <c r="G4401" s="146" t="str">
        <f t="shared" si="416"/>
        <v/>
      </c>
      <c r="H4401" s="150" t="str">
        <f t="shared" si="411"/>
        <v/>
      </c>
      <c r="I4401" s="432"/>
      <c r="S4401" s="146" t="str">
        <f t="shared" si="412"/>
        <v/>
      </c>
    </row>
    <row r="4402" spans="1:19" x14ac:dyDescent="0.45">
      <c r="A4402" s="144" t="str">
        <f t="shared" si="413"/>
        <v/>
      </c>
      <c r="B4402" s="143" t="str">
        <f t="shared" si="414"/>
        <v/>
      </c>
      <c r="C4402" s="143" t="str">
        <f>IF(A4402="","",IF(COUNTIF($B$2:B4401,B4402)&gt;0,"⚠ DUPLICATE","OK"))</f>
        <v/>
      </c>
      <c r="D4402" s="146" t="str">
        <f>IF($A4402="","",IF(ISNA(_xlfn.XLOOKUP(TRIM($A4402),MASTER_Workers!$B$2:$B$474,MASTER_Workers!$B$2:$B$474)),"Master Missing","OK"))</f>
        <v/>
      </c>
      <c r="E4402" s="146" t="str">
        <f>IF(A4402="","",IF(COUNTIF(Month_Engine!B:B,TRIM(J4402))&gt;0,"OK","Missing"))</f>
        <v/>
      </c>
      <c r="F4402" s="146" t="str">
        <f t="shared" si="415"/>
        <v/>
      </c>
      <c r="G4402" s="146" t="str">
        <f t="shared" si="416"/>
        <v/>
      </c>
      <c r="H4402" s="150" t="str">
        <f t="shared" si="411"/>
        <v/>
      </c>
      <c r="I4402" s="432"/>
      <c r="S4402" s="146" t="str">
        <f t="shared" si="412"/>
        <v/>
      </c>
    </row>
    <row r="4403" spans="1:19" x14ac:dyDescent="0.45">
      <c r="A4403" s="144" t="str">
        <f t="shared" si="413"/>
        <v/>
      </c>
      <c r="B4403" s="143" t="str">
        <f t="shared" si="414"/>
        <v/>
      </c>
      <c r="C4403" s="143" t="str">
        <f>IF(A4403="","",IF(COUNTIF($B$2:B4402,B4403)&gt;0,"⚠ DUPLICATE","OK"))</f>
        <v/>
      </c>
      <c r="D4403" s="146" t="str">
        <f>IF($A4403="","",IF(ISNA(_xlfn.XLOOKUP(TRIM($A4403),MASTER_Workers!$B$2:$B$474,MASTER_Workers!$B$2:$B$474)),"Master Missing","OK"))</f>
        <v/>
      </c>
      <c r="E4403" s="146" t="str">
        <f>IF(A4403="","",IF(COUNTIF(Month_Engine!B:B,TRIM(J4403))&gt;0,"OK","Missing"))</f>
        <v/>
      </c>
      <c r="F4403" s="146" t="str">
        <f t="shared" si="415"/>
        <v/>
      </c>
      <c r="G4403" s="146" t="str">
        <f t="shared" si="416"/>
        <v/>
      </c>
      <c r="H4403" s="150" t="str">
        <f t="shared" si="411"/>
        <v/>
      </c>
      <c r="I4403" s="432"/>
      <c r="S4403" s="146" t="str">
        <f t="shared" si="412"/>
        <v/>
      </c>
    </row>
    <row r="4404" spans="1:19" x14ac:dyDescent="0.45">
      <c r="A4404" s="144" t="str">
        <f t="shared" si="413"/>
        <v/>
      </c>
      <c r="B4404" s="143" t="str">
        <f t="shared" si="414"/>
        <v/>
      </c>
      <c r="C4404" s="143" t="str">
        <f>IF(A4404="","",IF(COUNTIF($B$2:B4403,B4404)&gt;0,"⚠ DUPLICATE","OK"))</f>
        <v/>
      </c>
      <c r="D4404" s="146" t="str">
        <f>IF($A4404="","",IF(ISNA(_xlfn.XLOOKUP(TRIM($A4404),MASTER_Workers!$B$2:$B$474,MASTER_Workers!$B$2:$B$474)),"Master Missing","OK"))</f>
        <v/>
      </c>
      <c r="E4404" s="146" t="str">
        <f>IF(A4404="","",IF(COUNTIF(Month_Engine!B:B,TRIM(J4404))&gt;0,"OK","Missing"))</f>
        <v/>
      </c>
      <c r="F4404" s="146" t="str">
        <f t="shared" si="415"/>
        <v/>
      </c>
      <c r="G4404" s="146" t="str">
        <f t="shared" si="416"/>
        <v/>
      </c>
      <c r="H4404" s="150" t="str">
        <f t="shared" si="411"/>
        <v/>
      </c>
      <c r="I4404" s="432"/>
      <c r="S4404" s="146" t="str">
        <f t="shared" si="412"/>
        <v/>
      </c>
    </row>
    <row r="4405" spans="1:19" x14ac:dyDescent="0.45">
      <c r="A4405" s="144" t="str">
        <f t="shared" si="413"/>
        <v/>
      </c>
      <c r="B4405" s="143" t="str">
        <f t="shared" si="414"/>
        <v/>
      </c>
      <c r="C4405" s="143" t="str">
        <f>IF(A4405="","",IF(COUNTIF($B$2:B4404,B4405)&gt;0,"⚠ DUPLICATE","OK"))</f>
        <v/>
      </c>
      <c r="D4405" s="146" t="str">
        <f>IF($A4405="","",IF(ISNA(_xlfn.XLOOKUP(TRIM($A4405),MASTER_Workers!$B$2:$B$474,MASTER_Workers!$B$2:$B$474)),"Master Missing","OK"))</f>
        <v/>
      </c>
      <c r="E4405" s="146" t="str">
        <f>IF(A4405="","",IF(COUNTIF(Month_Engine!B:B,TRIM(J4405))&gt;0,"OK","Missing"))</f>
        <v/>
      </c>
      <c r="F4405" s="146" t="str">
        <f t="shared" si="415"/>
        <v/>
      </c>
      <c r="G4405" s="146" t="str">
        <f t="shared" si="416"/>
        <v/>
      </c>
      <c r="H4405" s="150" t="str">
        <f t="shared" si="411"/>
        <v/>
      </c>
      <c r="I4405" s="432"/>
      <c r="S4405" s="146" t="str">
        <f t="shared" si="412"/>
        <v/>
      </c>
    </row>
    <row r="4406" spans="1:19" x14ac:dyDescent="0.45">
      <c r="A4406" s="144" t="str">
        <f t="shared" si="413"/>
        <v/>
      </c>
      <c r="B4406" s="143" t="str">
        <f t="shared" si="414"/>
        <v/>
      </c>
      <c r="C4406" s="143" t="str">
        <f>IF(A4406="","",IF(COUNTIF($B$2:B4405,B4406)&gt;0,"⚠ DUPLICATE","OK"))</f>
        <v/>
      </c>
      <c r="D4406" s="146" t="str">
        <f>IF($A4406="","",IF(ISNA(_xlfn.XLOOKUP(TRIM($A4406),MASTER_Workers!$B$2:$B$474,MASTER_Workers!$B$2:$B$474)),"Master Missing","OK"))</f>
        <v/>
      </c>
      <c r="E4406" s="146" t="str">
        <f>IF(A4406="","",IF(COUNTIF(Month_Engine!B:B,TRIM(J4406))&gt;0,"OK","Missing"))</f>
        <v/>
      </c>
      <c r="F4406" s="146" t="str">
        <f t="shared" si="415"/>
        <v/>
      </c>
      <c r="G4406" s="146" t="str">
        <f t="shared" si="416"/>
        <v/>
      </c>
      <c r="H4406" s="150" t="str">
        <f t="shared" si="411"/>
        <v/>
      </c>
      <c r="I4406" s="432"/>
      <c r="S4406" s="146" t="str">
        <f t="shared" si="412"/>
        <v/>
      </c>
    </row>
    <row r="4407" spans="1:19" x14ac:dyDescent="0.45">
      <c r="A4407" s="144" t="str">
        <f t="shared" si="413"/>
        <v/>
      </c>
      <c r="B4407" s="143" t="str">
        <f t="shared" si="414"/>
        <v/>
      </c>
      <c r="C4407" s="143" t="str">
        <f>IF(A4407="","",IF(COUNTIF($B$2:B4406,B4407)&gt;0,"⚠ DUPLICATE","OK"))</f>
        <v/>
      </c>
      <c r="D4407" s="146" t="str">
        <f>IF($A4407="","",IF(ISNA(_xlfn.XLOOKUP(TRIM($A4407),MASTER_Workers!$B$2:$B$474,MASTER_Workers!$B$2:$B$474)),"Master Missing","OK"))</f>
        <v/>
      </c>
      <c r="E4407" s="146" t="str">
        <f>IF(A4407="","",IF(COUNTIF(Month_Engine!B:B,TRIM(J4407))&gt;0,"OK","Missing"))</f>
        <v/>
      </c>
      <c r="F4407" s="146" t="str">
        <f t="shared" si="415"/>
        <v/>
      </c>
      <c r="G4407" s="146" t="str">
        <f t="shared" si="416"/>
        <v/>
      </c>
      <c r="H4407" s="150" t="str">
        <f t="shared" si="411"/>
        <v/>
      </c>
      <c r="I4407" s="432"/>
      <c r="S4407" s="146" t="str">
        <f t="shared" si="412"/>
        <v/>
      </c>
    </row>
    <row r="4408" spans="1:19" x14ac:dyDescent="0.45">
      <c r="A4408" s="144" t="str">
        <f t="shared" si="413"/>
        <v/>
      </c>
      <c r="B4408" s="143" t="str">
        <f t="shared" si="414"/>
        <v/>
      </c>
      <c r="C4408" s="143" t="str">
        <f>IF(A4408="","",IF(COUNTIF($B$2:B4407,B4408)&gt;0,"⚠ DUPLICATE","OK"))</f>
        <v/>
      </c>
      <c r="D4408" s="146" t="str">
        <f>IF($A4408="","",IF(ISNA(_xlfn.XLOOKUP(TRIM($A4408),MASTER_Workers!$B$2:$B$474,MASTER_Workers!$B$2:$B$474)),"Master Missing","OK"))</f>
        <v/>
      </c>
      <c r="E4408" s="146" t="str">
        <f>IF(A4408="","",IF(COUNTIF(Month_Engine!B:B,TRIM(J4408))&gt;0,"OK","Missing"))</f>
        <v/>
      </c>
      <c r="F4408" s="146" t="str">
        <f t="shared" si="415"/>
        <v/>
      </c>
      <c r="G4408" s="146" t="str">
        <f t="shared" si="416"/>
        <v/>
      </c>
      <c r="H4408" s="150" t="str">
        <f t="shared" si="411"/>
        <v/>
      </c>
      <c r="I4408" s="432"/>
      <c r="S4408" s="146" t="str">
        <f t="shared" si="412"/>
        <v/>
      </c>
    </row>
    <row r="4409" spans="1:19" x14ac:dyDescent="0.45">
      <c r="A4409" s="144" t="str">
        <f t="shared" si="413"/>
        <v/>
      </c>
      <c r="B4409" s="143" t="str">
        <f t="shared" si="414"/>
        <v/>
      </c>
      <c r="C4409" s="143" t="str">
        <f>IF(A4409="","",IF(COUNTIF($B$2:B4408,B4409)&gt;0,"⚠ DUPLICATE","OK"))</f>
        <v/>
      </c>
      <c r="D4409" s="146" t="str">
        <f>IF($A4409="","",IF(ISNA(_xlfn.XLOOKUP(TRIM($A4409),MASTER_Workers!$B$2:$B$474,MASTER_Workers!$B$2:$B$474)),"Master Missing","OK"))</f>
        <v/>
      </c>
      <c r="E4409" s="146" t="str">
        <f>IF(A4409="","",IF(COUNTIF(Month_Engine!B:B,TRIM(J4409))&gt;0,"OK","Missing"))</f>
        <v/>
      </c>
      <c r="F4409" s="146" t="str">
        <f t="shared" si="415"/>
        <v/>
      </c>
      <c r="G4409" s="146" t="str">
        <f t="shared" si="416"/>
        <v/>
      </c>
      <c r="H4409" s="150" t="str">
        <f t="shared" si="411"/>
        <v/>
      </c>
      <c r="I4409" s="432"/>
      <c r="S4409" s="146" t="str">
        <f t="shared" si="412"/>
        <v/>
      </c>
    </row>
    <row r="4410" spans="1:19" x14ac:dyDescent="0.45">
      <c r="A4410" s="144" t="str">
        <f t="shared" si="413"/>
        <v/>
      </c>
      <c r="B4410" s="143" t="str">
        <f t="shared" si="414"/>
        <v/>
      </c>
      <c r="C4410" s="143" t="str">
        <f>IF(A4410="","",IF(COUNTIF($B$2:B4409,B4410)&gt;0,"⚠ DUPLICATE","OK"))</f>
        <v/>
      </c>
      <c r="D4410" s="146" t="str">
        <f>IF($A4410="","",IF(ISNA(_xlfn.XLOOKUP(TRIM($A4410),MASTER_Workers!$B$2:$B$474,MASTER_Workers!$B$2:$B$474)),"Master Missing","OK"))</f>
        <v/>
      </c>
      <c r="E4410" s="146" t="str">
        <f>IF(A4410="","",IF(COUNTIF(Month_Engine!B:B,TRIM(J4410))&gt;0,"OK","Missing"))</f>
        <v/>
      </c>
      <c r="F4410" s="146" t="str">
        <f t="shared" si="415"/>
        <v/>
      </c>
      <c r="G4410" s="146" t="str">
        <f t="shared" si="416"/>
        <v/>
      </c>
      <c r="H4410" s="150" t="str">
        <f t="shared" si="411"/>
        <v/>
      </c>
      <c r="I4410" s="432"/>
      <c r="S4410" s="146" t="str">
        <f t="shared" si="412"/>
        <v/>
      </c>
    </row>
    <row r="4411" spans="1:19" x14ac:dyDescent="0.45">
      <c r="A4411" s="144" t="str">
        <f t="shared" si="413"/>
        <v/>
      </c>
      <c r="B4411" s="143" t="str">
        <f t="shared" si="414"/>
        <v/>
      </c>
      <c r="C4411" s="143" t="str">
        <f>IF(A4411="","",IF(COUNTIF($B$2:B4410,B4411)&gt;0,"⚠ DUPLICATE","OK"))</f>
        <v/>
      </c>
      <c r="D4411" s="146" t="str">
        <f>IF($A4411="","",IF(ISNA(_xlfn.XLOOKUP(TRIM($A4411),MASTER_Workers!$B$2:$B$474,MASTER_Workers!$B$2:$B$474)),"Master Missing","OK"))</f>
        <v/>
      </c>
      <c r="E4411" s="146" t="str">
        <f>IF(A4411="","",IF(COUNTIF(Month_Engine!B:B,TRIM(J4411))&gt;0,"OK","Missing"))</f>
        <v/>
      </c>
      <c r="F4411" s="146" t="str">
        <f t="shared" si="415"/>
        <v/>
      </c>
      <c r="G4411" s="146" t="str">
        <f t="shared" si="416"/>
        <v/>
      </c>
      <c r="H4411" s="150" t="str">
        <f t="shared" si="411"/>
        <v/>
      </c>
      <c r="I4411" s="432"/>
      <c r="S4411" s="146" t="str">
        <f t="shared" si="412"/>
        <v/>
      </c>
    </row>
    <row r="4412" spans="1:19" x14ac:dyDescent="0.45">
      <c r="A4412" s="144" t="str">
        <f t="shared" si="413"/>
        <v/>
      </c>
      <c r="B4412" s="143" t="str">
        <f t="shared" si="414"/>
        <v/>
      </c>
      <c r="C4412" s="143" t="str">
        <f>IF(A4412="","",IF(COUNTIF($B$2:B4411,B4412)&gt;0,"⚠ DUPLICATE","OK"))</f>
        <v/>
      </c>
      <c r="D4412" s="146" t="str">
        <f>IF($A4412="","",IF(ISNA(_xlfn.XLOOKUP(TRIM($A4412),MASTER_Workers!$B$2:$B$474,MASTER_Workers!$B$2:$B$474)),"Master Missing","OK"))</f>
        <v/>
      </c>
      <c r="E4412" s="146" t="str">
        <f>IF(A4412="","",IF(COUNTIF(Month_Engine!B:B,TRIM(J4412))&gt;0,"OK","Missing"))</f>
        <v/>
      </c>
      <c r="F4412" s="146" t="str">
        <f t="shared" si="415"/>
        <v/>
      </c>
      <c r="G4412" s="146" t="str">
        <f t="shared" si="416"/>
        <v/>
      </c>
      <c r="H4412" s="150" t="str">
        <f t="shared" si="411"/>
        <v/>
      </c>
      <c r="I4412" s="432"/>
      <c r="S4412" s="146" t="str">
        <f t="shared" si="412"/>
        <v/>
      </c>
    </row>
    <row r="4413" spans="1:19" x14ac:dyDescent="0.45">
      <c r="A4413" s="144" t="str">
        <f t="shared" si="413"/>
        <v/>
      </c>
      <c r="B4413" s="143" t="str">
        <f t="shared" si="414"/>
        <v/>
      </c>
      <c r="C4413" s="143" t="str">
        <f>IF(A4413="","",IF(COUNTIF($B$2:B4412,B4413)&gt;0,"⚠ DUPLICATE","OK"))</f>
        <v/>
      </c>
      <c r="D4413" s="146" t="str">
        <f>IF($A4413="","",IF(ISNA(_xlfn.XLOOKUP(TRIM($A4413),MASTER_Workers!$B$2:$B$474,MASTER_Workers!$B$2:$B$474)),"Master Missing","OK"))</f>
        <v/>
      </c>
      <c r="E4413" s="146" t="str">
        <f>IF(A4413="","",IF(COUNTIF(Month_Engine!B:B,TRIM(J4413))&gt;0,"OK","Missing"))</f>
        <v/>
      </c>
      <c r="F4413" s="146" t="str">
        <f t="shared" si="415"/>
        <v/>
      </c>
      <c r="G4413" s="146" t="str">
        <f t="shared" si="416"/>
        <v/>
      </c>
      <c r="H4413" s="150" t="str">
        <f t="shared" si="411"/>
        <v/>
      </c>
      <c r="I4413" s="432"/>
      <c r="S4413" s="146" t="str">
        <f t="shared" si="412"/>
        <v/>
      </c>
    </row>
    <row r="4414" spans="1:19" x14ac:dyDescent="0.45">
      <c r="A4414" s="144" t="str">
        <f t="shared" si="413"/>
        <v/>
      </c>
      <c r="B4414" s="143" t="str">
        <f t="shared" si="414"/>
        <v/>
      </c>
      <c r="C4414" s="143" t="str">
        <f>IF(A4414="","",IF(COUNTIF($B$2:B4413,B4414)&gt;0,"⚠ DUPLICATE","OK"))</f>
        <v/>
      </c>
      <c r="D4414" s="146" t="str">
        <f>IF($A4414="","",IF(ISNA(_xlfn.XLOOKUP(TRIM($A4414),MASTER_Workers!$B$2:$B$474,MASTER_Workers!$B$2:$B$474)),"Master Missing","OK"))</f>
        <v/>
      </c>
      <c r="E4414" s="146" t="str">
        <f>IF(A4414="","",IF(COUNTIF(Month_Engine!B:B,TRIM(J4414))&gt;0,"OK","Missing"))</f>
        <v/>
      </c>
      <c r="F4414" s="146" t="str">
        <f t="shared" si="415"/>
        <v/>
      </c>
      <c r="G4414" s="146" t="str">
        <f t="shared" si="416"/>
        <v/>
      </c>
      <c r="H4414" s="150" t="str">
        <f t="shared" si="411"/>
        <v/>
      </c>
      <c r="I4414" s="432"/>
      <c r="S4414" s="146" t="str">
        <f t="shared" si="412"/>
        <v/>
      </c>
    </row>
    <row r="4415" spans="1:19" x14ac:dyDescent="0.45">
      <c r="A4415" s="144" t="str">
        <f t="shared" si="413"/>
        <v/>
      </c>
      <c r="B4415" s="143" t="str">
        <f t="shared" si="414"/>
        <v/>
      </c>
      <c r="C4415" s="143" t="str">
        <f>IF(A4415="","",IF(COUNTIF($B$2:B4414,B4415)&gt;0,"⚠ DUPLICATE","OK"))</f>
        <v/>
      </c>
      <c r="D4415" s="146" t="str">
        <f>IF($A4415="","",IF(ISNA(_xlfn.XLOOKUP(TRIM($A4415),MASTER_Workers!$B$2:$B$474,MASTER_Workers!$B$2:$B$474)),"Master Missing","OK"))</f>
        <v/>
      </c>
      <c r="E4415" s="146" t="str">
        <f>IF(A4415="","",IF(COUNTIF(Month_Engine!B:B,TRIM(J4415))&gt;0,"OK","Missing"))</f>
        <v/>
      </c>
      <c r="F4415" s="146" t="str">
        <f t="shared" si="415"/>
        <v/>
      </c>
      <c r="G4415" s="146" t="str">
        <f t="shared" si="416"/>
        <v/>
      </c>
      <c r="H4415" s="150" t="str">
        <f t="shared" si="411"/>
        <v/>
      </c>
      <c r="I4415" s="432"/>
      <c r="S4415" s="146" t="str">
        <f t="shared" si="412"/>
        <v/>
      </c>
    </row>
    <row r="4416" spans="1:19" x14ac:dyDescent="0.45">
      <c r="A4416" s="144" t="str">
        <f t="shared" si="413"/>
        <v/>
      </c>
      <c r="B4416" s="143" t="str">
        <f t="shared" si="414"/>
        <v/>
      </c>
      <c r="C4416" s="143" t="str">
        <f>IF(A4416="","",IF(COUNTIF($B$2:B4415,B4416)&gt;0,"⚠ DUPLICATE","OK"))</f>
        <v/>
      </c>
      <c r="D4416" s="146" t="str">
        <f>IF($A4416="","",IF(ISNA(_xlfn.XLOOKUP(TRIM($A4416),MASTER_Workers!$B$2:$B$474,MASTER_Workers!$B$2:$B$474)),"Master Missing","OK"))</f>
        <v/>
      </c>
      <c r="E4416" s="146" t="str">
        <f>IF(A4416="","",IF(COUNTIF(Month_Engine!B:B,TRIM(J4416))&gt;0,"OK","Missing"))</f>
        <v/>
      </c>
      <c r="F4416" s="146" t="str">
        <f t="shared" si="415"/>
        <v/>
      </c>
      <c r="G4416" s="146" t="str">
        <f t="shared" si="416"/>
        <v/>
      </c>
      <c r="H4416" s="150" t="str">
        <f t="shared" si="411"/>
        <v/>
      </c>
      <c r="I4416" s="432"/>
      <c r="S4416" s="146" t="str">
        <f t="shared" si="412"/>
        <v/>
      </c>
    </row>
    <row r="4417" spans="1:19" x14ac:dyDescent="0.45">
      <c r="A4417" s="144" t="str">
        <f t="shared" si="413"/>
        <v/>
      </c>
      <c r="B4417" s="143" t="str">
        <f t="shared" si="414"/>
        <v/>
      </c>
      <c r="C4417" s="143" t="str">
        <f>IF(A4417="","",IF(COUNTIF($B$2:B4416,B4417)&gt;0,"⚠ DUPLICATE","OK"))</f>
        <v/>
      </c>
      <c r="D4417" s="146" t="str">
        <f>IF($A4417="","",IF(ISNA(_xlfn.XLOOKUP(TRIM($A4417),MASTER_Workers!$B$2:$B$474,MASTER_Workers!$B$2:$B$474)),"Master Missing","OK"))</f>
        <v/>
      </c>
      <c r="E4417" s="146" t="str">
        <f>IF(A4417="","",IF(COUNTIF(Month_Engine!B:B,TRIM(J4417))&gt;0,"OK","Missing"))</f>
        <v/>
      </c>
      <c r="F4417" s="146" t="str">
        <f t="shared" si="415"/>
        <v/>
      </c>
      <c r="G4417" s="146" t="str">
        <f t="shared" si="416"/>
        <v/>
      </c>
      <c r="H4417" s="150" t="str">
        <f t="shared" si="411"/>
        <v/>
      </c>
      <c r="I4417" s="432"/>
      <c r="S4417" s="146" t="str">
        <f t="shared" si="412"/>
        <v/>
      </c>
    </row>
    <row r="4418" spans="1:19" x14ac:dyDescent="0.45">
      <c r="A4418" s="144" t="str">
        <f t="shared" si="413"/>
        <v/>
      </c>
      <c r="B4418" s="143" t="str">
        <f t="shared" si="414"/>
        <v/>
      </c>
      <c r="C4418" s="143" t="str">
        <f>IF(A4418="","",IF(COUNTIF($B$2:B4417,B4418)&gt;0,"⚠ DUPLICATE","OK"))</f>
        <v/>
      </c>
      <c r="D4418" s="146" t="str">
        <f>IF($A4418="","",IF(ISNA(_xlfn.XLOOKUP(TRIM($A4418),MASTER_Workers!$B$2:$B$474,MASTER_Workers!$B$2:$B$474)),"Master Missing","OK"))</f>
        <v/>
      </c>
      <c r="E4418" s="146" t="str">
        <f>IF(A4418="","",IF(COUNTIF(Month_Engine!B:B,TRIM(J4418))&gt;0,"OK","Missing"))</f>
        <v/>
      </c>
      <c r="F4418" s="146" t="str">
        <f t="shared" si="415"/>
        <v/>
      </c>
      <c r="G4418" s="146" t="str">
        <f t="shared" si="416"/>
        <v/>
      </c>
      <c r="H4418" s="150" t="str">
        <f t="shared" si="411"/>
        <v/>
      </c>
      <c r="I4418" s="432"/>
      <c r="S4418" s="146" t="str">
        <f t="shared" si="412"/>
        <v/>
      </c>
    </row>
    <row r="4419" spans="1:19" x14ac:dyDescent="0.45">
      <c r="A4419" s="144" t="str">
        <f t="shared" si="413"/>
        <v/>
      </c>
      <c r="B4419" s="143" t="str">
        <f t="shared" si="414"/>
        <v/>
      </c>
      <c r="C4419" s="143" t="str">
        <f>IF(A4419="","",IF(COUNTIF($B$2:B4418,B4419)&gt;0,"⚠ DUPLICATE","OK"))</f>
        <v/>
      </c>
      <c r="D4419" s="146" t="str">
        <f>IF($A4419="","",IF(ISNA(_xlfn.XLOOKUP(TRIM($A4419),MASTER_Workers!$B$2:$B$474,MASTER_Workers!$B$2:$B$474)),"Master Missing","OK"))</f>
        <v/>
      </c>
      <c r="E4419" s="146" t="str">
        <f>IF(A4419="","",IF(COUNTIF(Month_Engine!B:B,TRIM(J4419))&gt;0,"OK","Missing"))</f>
        <v/>
      </c>
      <c r="F4419" s="146" t="str">
        <f t="shared" si="415"/>
        <v/>
      </c>
      <c r="G4419" s="146" t="str">
        <f t="shared" si="416"/>
        <v/>
      </c>
      <c r="H4419" s="150" t="str">
        <f t="shared" si="411"/>
        <v/>
      </c>
      <c r="I4419" s="432"/>
      <c r="S4419" s="146" t="str">
        <f t="shared" si="412"/>
        <v/>
      </c>
    </row>
    <row r="4420" spans="1:19" x14ac:dyDescent="0.45">
      <c r="A4420" s="144" t="str">
        <f t="shared" si="413"/>
        <v/>
      </c>
      <c r="B4420" s="143" t="str">
        <f t="shared" si="414"/>
        <v/>
      </c>
      <c r="C4420" s="143" t="str">
        <f>IF(A4420="","",IF(COUNTIF($B$2:B4419,B4420)&gt;0,"⚠ DUPLICATE","OK"))</f>
        <v/>
      </c>
      <c r="D4420" s="146" t="str">
        <f>IF($A4420="","",IF(ISNA(_xlfn.XLOOKUP(TRIM($A4420),MASTER_Workers!$B$2:$B$474,MASTER_Workers!$B$2:$B$474)),"Master Missing","OK"))</f>
        <v/>
      </c>
      <c r="E4420" s="146" t="str">
        <f>IF(A4420="","",IF(COUNTIF(Month_Engine!B:B,TRIM(J4420))&gt;0,"OK","Missing"))</f>
        <v/>
      </c>
      <c r="F4420" s="146" t="str">
        <f t="shared" si="415"/>
        <v/>
      </c>
      <c r="G4420" s="146" t="str">
        <f t="shared" si="416"/>
        <v/>
      </c>
      <c r="H4420" s="150" t="str">
        <f t="shared" ref="H4420:H4483" si="417">IF(A4420="","",IF(AND(C4420="OK",D4420="OK",E4420="OK",F4420=DAY(EOMONTH(I4420,0))),"OK","Mismatch"))</f>
        <v/>
      </c>
      <c r="I4420" s="432"/>
      <c r="S4420" s="146" t="str">
        <f t="shared" ref="S4420:S4483" si="418">IF(LEFT(A4420,6)="SV2PCO","Worker-SV2",
IF(LEFT(A4420,5)="SV2ST","Staff-SV2",
IF(LEFT(A4420,4)="SV2P","Worker-Com-SV2",
IF(LEFT(A4420,5)="SK1ST","Staff-1",
IF(LEFT(A4420,5)="SK3ST","Staff-3",
IF(LEFT(A4420,5)="SK1CW","Worker-1",
IF(LEFT(A4420,5)="SK3CW","Worker-3",
IF(LEFT(A4420,5)="SK1WK","Worker-Com-1",
IF(LEFT(A4420,5)="SK3WK","Worker-Com-3","")))))))))</f>
        <v/>
      </c>
    </row>
    <row r="4421" spans="1:19" x14ac:dyDescent="0.45">
      <c r="A4421" s="144" t="str">
        <f t="shared" ref="A4421:A4484" si="419">IF(J4421="","",TRIM(J4421))</f>
        <v/>
      </c>
      <c r="B4421" s="143" t="str">
        <f t="shared" ref="B4421:B4484" si="420">IF(A4421="","",TEXT(I4421,"MMMYYYY")&amp;"_"&amp;TRIM(J4421))</f>
        <v/>
      </c>
      <c r="C4421" s="143" t="str">
        <f>IF(A4421="","",IF(COUNTIF($B$2:B4420,B4421)&gt;0,"⚠ DUPLICATE","OK"))</f>
        <v/>
      </c>
      <c r="D4421" s="146" t="str">
        <f>IF($A4421="","",IF(ISNA(_xlfn.XLOOKUP(TRIM($A4421),MASTER_Workers!$B$2:$B$474,MASTER_Workers!$B$2:$B$474)),"Master Missing","OK"))</f>
        <v/>
      </c>
      <c r="E4421" s="146" t="str">
        <f>IF(A4421="","",IF(COUNTIF(Month_Engine!B:B,TRIM(J4421))&gt;0,"OK","Missing"))</f>
        <v/>
      </c>
      <c r="F4421" s="146" t="str">
        <f t="shared" ref="F4421:F4484" si="421">IF(A4421="","",SUM(L4421:Q4421))</f>
        <v/>
      </c>
      <c r="G4421" s="146" t="str">
        <f t="shared" si="416"/>
        <v/>
      </c>
      <c r="H4421" s="150" t="str">
        <f t="shared" si="417"/>
        <v/>
      </c>
      <c r="I4421" s="432"/>
      <c r="S4421" s="146" t="str">
        <f t="shared" si="418"/>
        <v/>
      </c>
    </row>
    <row r="4422" spans="1:19" x14ac:dyDescent="0.45">
      <c r="A4422" s="144" t="str">
        <f t="shared" si="419"/>
        <v/>
      </c>
      <c r="B4422" s="143" t="str">
        <f t="shared" si="420"/>
        <v/>
      </c>
      <c r="C4422" s="143" t="str">
        <f>IF(A4422="","",IF(COUNTIF($B$2:B4421,B4422)&gt;0,"⚠ DUPLICATE","OK"))</f>
        <v/>
      </c>
      <c r="D4422" s="146" t="str">
        <f>IF($A4422="","",IF(ISNA(_xlfn.XLOOKUP(TRIM($A4422),MASTER_Workers!$B$2:$B$474,MASTER_Workers!$B$2:$B$474)),"Master Missing","OK"))</f>
        <v/>
      </c>
      <c r="E4422" s="146" t="str">
        <f>IF(A4422="","",IF(COUNTIF(Month_Engine!B:B,TRIM(J4422))&gt;0,"OK","Missing"))</f>
        <v/>
      </c>
      <c r="F4422" s="146" t="str">
        <f t="shared" si="421"/>
        <v/>
      </c>
      <c r="G4422" s="146" t="str">
        <f t="shared" si="416"/>
        <v/>
      </c>
      <c r="H4422" s="150" t="str">
        <f t="shared" si="417"/>
        <v/>
      </c>
      <c r="I4422" s="432"/>
      <c r="S4422" s="146" t="str">
        <f t="shared" si="418"/>
        <v/>
      </c>
    </row>
    <row r="4423" spans="1:19" x14ac:dyDescent="0.45">
      <c r="A4423" s="144" t="str">
        <f t="shared" si="419"/>
        <v/>
      </c>
      <c r="B4423" s="143" t="str">
        <f t="shared" si="420"/>
        <v/>
      </c>
      <c r="C4423" s="143" t="str">
        <f>IF(A4423="","",IF(COUNTIF($B$2:B4422,B4423)&gt;0,"⚠ DUPLICATE","OK"))</f>
        <v/>
      </c>
      <c r="D4423" s="146" t="str">
        <f>IF($A4423="","",IF(ISNA(_xlfn.XLOOKUP(TRIM($A4423),MASTER_Workers!$B$2:$B$474,MASTER_Workers!$B$2:$B$474)),"Master Missing","OK"))</f>
        <v/>
      </c>
      <c r="E4423" s="146" t="str">
        <f>IF(A4423="","",IF(COUNTIF(Month_Engine!B:B,TRIM(J4423))&gt;0,"OK","Missing"))</f>
        <v/>
      </c>
      <c r="F4423" s="146" t="str">
        <f t="shared" si="421"/>
        <v/>
      </c>
      <c r="G4423" s="146" t="str">
        <f t="shared" si="416"/>
        <v/>
      </c>
      <c r="H4423" s="150" t="str">
        <f t="shared" si="417"/>
        <v/>
      </c>
      <c r="I4423" s="432"/>
      <c r="S4423" s="146" t="str">
        <f t="shared" si="418"/>
        <v/>
      </c>
    </row>
    <row r="4424" spans="1:19" x14ac:dyDescent="0.45">
      <c r="A4424" s="144" t="str">
        <f t="shared" si="419"/>
        <v/>
      </c>
      <c r="B4424" s="143" t="str">
        <f t="shared" si="420"/>
        <v/>
      </c>
      <c r="C4424" s="143" t="str">
        <f>IF(A4424="","",IF(COUNTIF($B$2:B4423,B4424)&gt;0,"⚠ DUPLICATE","OK"))</f>
        <v/>
      </c>
      <c r="D4424" s="146" t="str">
        <f>IF($A4424="","",IF(ISNA(_xlfn.XLOOKUP(TRIM($A4424),MASTER_Workers!$B$2:$B$474,MASTER_Workers!$B$2:$B$474)),"Master Missing","OK"))</f>
        <v/>
      </c>
      <c r="E4424" s="146" t="str">
        <f>IF(A4424="","",IF(COUNTIF(Month_Engine!B:B,TRIM(J4424))&gt;0,"OK","Missing"))</f>
        <v/>
      </c>
      <c r="F4424" s="146" t="str">
        <f t="shared" si="421"/>
        <v/>
      </c>
      <c r="G4424" s="146" t="str">
        <f t="shared" si="416"/>
        <v/>
      </c>
      <c r="H4424" s="150" t="str">
        <f t="shared" si="417"/>
        <v/>
      </c>
      <c r="I4424" s="432"/>
      <c r="S4424" s="146" t="str">
        <f t="shared" si="418"/>
        <v/>
      </c>
    </row>
    <row r="4425" spans="1:19" x14ac:dyDescent="0.45">
      <c r="A4425" s="144" t="str">
        <f t="shared" si="419"/>
        <v/>
      </c>
      <c r="B4425" s="143" t="str">
        <f t="shared" si="420"/>
        <v/>
      </c>
      <c r="C4425" s="143" t="str">
        <f>IF(A4425="","",IF(COUNTIF($B$2:B4424,B4425)&gt;0,"⚠ DUPLICATE","OK"))</f>
        <v/>
      </c>
      <c r="D4425" s="146" t="str">
        <f>IF($A4425="","",IF(ISNA(_xlfn.XLOOKUP(TRIM($A4425),MASTER_Workers!$B$2:$B$474,MASTER_Workers!$B$2:$B$474)),"Master Missing","OK"))</f>
        <v/>
      </c>
      <c r="E4425" s="146" t="str">
        <f>IF(A4425="","",IF(COUNTIF(Month_Engine!B:B,TRIM(J4425))&gt;0,"OK","Missing"))</f>
        <v/>
      </c>
      <c r="F4425" s="146" t="str">
        <f t="shared" si="421"/>
        <v/>
      </c>
      <c r="G4425" s="146" t="str">
        <f t="shared" si="416"/>
        <v/>
      </c>
      <c r="H4425" s="150" t="str">
        <f t="shared" si="417"/>
        <v/>
      </c>
      <c r="I4425" s="432"/>
      <c r="S4425" s="146" t="str">
        <f t="shared" si="418"/>
        <v/>
      </c>
    </row>
    <row r="4426" spans="1:19" x14ac:dyDescent="0.45">
      <c r="A4426" s="144" t="str">
        <f t="shared" si="419"/>
        <v/>
      </c>
      <c r="B4426" s="143" t="str">
        <f t="shared" si="420"/>
        <v/>
      </c>
      <c r="C4426" s="143" t="str">
        <f>IF(A4426="","",IF(COUNTIF($B$2:B4425,B4426)&gt;0,"⚠ DUPLICATE","OK"))</f>
        <v/>
      </c>
      <c r="D4426" s="146" t="str">
        <f>IF($A4426="","",IF(ISNA(_xlfn.XLOOKUP(TRIM($A4426),MASTER_Workers!$B$2:$B$474,MASTER_Workers!$B$2:$B$474)),"Master Missing","OK"))</f>
        <v/>
      </c>
      <c r="E4426" s="146" t="str">
        <f>IF(A4426="","",IF(COUNTIF(Month_Engine!B:B,TRIM(J4426))&gt;0,"OK","Missing"))</f>
        <v/>
      </c>
      <c r="F4426" s="146" t="str">
        <f t="shared" si="421"/>
        <v/>
      </c>
      <c r="G4426" s="146" t="str">
        <f t="shared" si="416"/>
        <v/>
      </c>
      <c r="H4426" s="150" t="str">
        <f t="shared" si="417"/>
        <v/>
      </c>
      <c r="I4426" s="432"/>
      <c r="S4426" s="146" t="str">
        <f t="shared" si="418"/>
        <v/>
      </c>
    </row>
    <row r="4427" spans="1:19" x14ac:dyDescent="0.45">
      <c r="A4427" s="144" t="str">
        <f t="shared" si="419"/>
        <v/>
      </c>
      <c r="B4427" s="143" t="str">
        <f t="shared" si="420"/>
        <v/>
      </c>
      <c r="C4427" s="143" t="str">
        <f>IF(A4427="","",IF(COUNTIF($B$2:B4426,B4427)&gt;0,"⚠ DUPLICATE","OK"))</f>
        <v/>
      </c>
      <c r="D4427" s="146" t="str">
        <f>IF($A4427="","",IF(ISNA(_xlfn.XLOOKUP(TRIM($A4427),MASTER_Workers!$B$2:$B$474,MASTER_Workers!$B$2:$B$474)),"Master Missing","OK"))</f>
        <v/>
      </c>
      <c r="E4427" s="146" t="str">
        <f>IF(A4427="","",IF(COUNTIF(Month_Engine!B:B,TRIM(J4427))&gt;0,"OK","Missing"))</f>
        <v/>
      </c>
      <c r="F4427" s="146" t="str">
        <f t="shared" si="421"/>
        <v/>
      </c>
      <c r="G4427" s="146" t="str">
        <f t="shared" si="416"/>
        <v/>
      </c>
      <c r="H4427" s="150" t="str">
        <f t="shared" si="417"/>
        <v/>
      </c>
      <c r="I4427" s="432"/>
      <c r="S4427" s="146" t="str">
        <f t="shared" si="418"/>
        <v/>
      </c>
    </row>
    <row r="4428" spans="1:19" x14ac:dyDescent="0.45">
      <c r="A4428" s="144" t="str">
        <f t="shared" si="419"/>
        <v/>
      </c>
      <c r="B4428" s="143" t="str">
        <f t="shared" si="420"/>
        <v/>
      </c>
      <c r="C4428" s="143" t="str">
        <f>IF(A4428="","",IF(COUNTIF($B$2:B4427,B4428)&gt;0,"⚠ DUPLICATE","OK"))</f>
        <v/>
      </c>
      <c r="D4428" s="146" t="str">
        <f>IF($A4428="","",IF(ISNA(_xlfn.XLOOKUP(TRIM($A4428),MASTER_Workers!$B$2:$B$474,MASTER_Workers!$B$2:$B$474)),"Master Missing","OK"))</f>
        <v/>
      </c>
      <c r="E4428" s="146" t="str">
        <f>IF(A4428="","",IF(COUNTIF(Month_Engine!B:B,TRIM(J4428))&gt;0,"OK","Missing"))</f>
        <v/>
      </c>
      <c r="F4428" s="146" t="str">
        <f t="shared" si="421"/>
        <v/>
      </c>
      <c r="G4428" s="146" t="str">
        <f t="shared" ref="G4428:G4491" si="422">IF(A4428="","",L4428+O4428+P4428+R4428+IF(OR(LEFT(TRIM(J4428),9)="SK1WK0101",ISNUMBER(SEARCH("Staff",S4428))),N4428,0))</f>
        <v/>
      </c>
      <c r="H4428" s="150" t="str">
        <f t="shared" si="417"/>
        <v/>
      </c>
      <c r="I4428" s="432"/>
      <c r="S4428" s="146" t="str">
        <f t="shared" si="418"/>
        <v/>
      </c>
    </row>
    <row r="4429" spans="1:19" x14ac:dyDescent="0.45">
      <c r="A4429" s="144" t="str">
        <f t="shared" si="419"/>
        <v/>
      </c>
      <c r="B4429" s="143" t="str">
        <f t="shared" si="420"/>
        <v/>
      </c>
      <c r="C4429" s="143" t="str">
        <f>IF(A4429="","",IF(COUNTIF($B$2:B4428,B4429)&gt;0,"⚠ DUPLICATE","OK"))</f>
        <v/>
      </c>
      <c r="D4429" s="146" t="str">
        <f>IF($A4429="","",IF(ISNA(_xlfn.XLOOKUP(TRIM($A4429),MASTER_Workers!$B$2:$B$474,MASTER_Workers!$B$2:$B$474)),"Master Missing","OK"))</f>
        <v/>
      </c>
      <c r="E4429" s="146" t="str">
        <f>IF(A4429="","",IF(COUNTIF(Month_Engine!B:B,TRIM(J4429))&gt;0,"OK","Missing"))</f>
        <v/>
      </c>
      <c r="F4429" s="146" t="str">
        <f t="shared" si="421"/>
        <v/>
      </c>
      <c r="G4429" s="146" t="str">
        <f t="shared" si="422"/>
        <v/>
      </c>
      <c r="H4429" s="150" t="str">
        <f t="shared" si="417"/>
        <v/>
      </c>
      <c r="I4429" s="432"/>
      <c r="S4429" s="146" t="str">
        <f t="shared" si="418"/>
        <v/>
      </c>
    </row>
    <row r="4430" spans="1:19" x14ac:dyDescent="0.45">
      <c r="A4430" s="144" t="str">
        <f t="shared" si="419"/>
        <v/>
      </c>
      <c r="B4430" s="143" t="str">
        <f t="shared" si="420"/>
        <v/>
      </c>
      <c r="C4430" s="143" t="str">
        <f>IF(A4430="","",IF(COUNTIF($B$2:B4429,B4430)&gt;0,"⚠ DUPLICATE","OK"))</f>
        <v/>
      </c>
      <c r="D4430" s="146" t="str">
        <f>IF($A4430="","",IF(ISNA(_xlfn.XLOOKUP(TRIM($A4430),MASTER_Workers!$B$2:$B$474,MASTER_Workers!$B$2:$B$474)),"Master Missing","OK"))</f>
        <v/>
      </c>
      <c r="E4430" s="146" t="str">
        <f>IF(A4430="","",IF(COUNTIF(Month_Engine!B:B,TRIM(J4430))&gt;0,"OK","Missing"))</f>
        <v/>
      </c>
      <c r="F4430" s="146" t="str">
        <f t="shared" si="421"/>
        <v/>
      </c>
      <c r="G4430" s="146" t="str">
        <f t="shared" si="422"/>
        <v/>
      </c>
      <c r="H4430" s="150" t="str">
        <f t="shared" si="417"/>
        <v/>
      </c>
      <c r="I4430" s="432"/>
      <c r="S4430" s="146" t="str">
        <f t="shared" si="418"/>
        <v/>
      </c>
    </row>
    <row r="4431" spans="1:19" x14ac:dyDescent="0.45">
      <c r="A4431" s="144" t="str">
        <f t="shared" si="419"/>
        <v/>
      </c>
      <c r="B4431" s="143" t="str">
        <f t="shared" si="420"/>
        <v/>
      </c>
      <c r="C4431" s="143" t="str">
        <f>IF(A4431="","",IF(COUNTIF($B$2:B4430,B4431)&gt;0,"⚠ DUPLICATE","OK"))</f>
        <v/>
      </c>
      <c r="D4431" s="146" t="str">
        <f>IF($A4431="","",IF(ISNA(_xlfn.XLOOKUP(TRIM($A4431),MASTER_Workers!$B$2:$B$474,MASTER_Workers!$B$2:$B$474)),"Master Missing","OK"))</f>
        <v/>
      </c>
      <c r="E4431" s="146" t="str">
        <f>IF(A4431="","",IF(COUNTIF(Month_Engine!B:B,TRIM(J4431))&gt;0,"OK","Missing"))</f>
        <v/>
      </c>
      <c r="F4431" s="146" t="str">
        <f t="shared" si="421"/>
        <v/>
      </c>
      <c r="G4431" s="146" t="str">
        <f t="shared" si="422"/>
        <v/>
      </c>
      <c r="H4431" s="150" t="str">
        <f t="shared" si="417"/>
        <v/>
      </c>
      <c r="I4431" s="432"/>
      <c r="S4431" s="146" t="str">
        <f t="shared" si="418"/>
        <v/>
      </c>
    </row>
    <row r="4432" spans="1:19" x14ac:dyDescent="0.45">
      <c r="A4432" s="144" t="str">
        <f t="shared" si="419"/>
        <v/>
      </c>
      <c r="B4432" s="143" t="str">
        <f t="shared" si="420"/>
        <v/>
      </c>
      <c r="C4432" s="143" t="str">
        <f>IF(A4432="","",IF(COUNTIF($B$2:B4431,B4432)&gt;0,"⚠ DUPLICATE","OK"))</f>
        <v/>
      </c>
      <c r="D4432" s="146" t="str">
        <f>IF($A4432="","",IF(ISNA(_xlfn.XLOOKUP(TRIM($A4432),MASTER_Workers!$B$2:$B$474,MASTER_Workers!$B$2:$B$474)),"Master Missing","OK"))</f>
        <v/>
      </c>
      <c r="E4432" s="146" t="str">
        <f>IF(A4432="","",IF(COUNTIF(Month_Engine!B:B,TRIM(J4432))&gt;0,"OK","Missing"))</f>
        <v/>
      </c>
      <c r="F4432" s="146" t="str">
        <f t="shared" si="421"/>
        <v/>
      </c>
      <c r="G4432" s="146" t="str">
        <f t="shared" si="422"/>
        <v/>
      </c>
      <c r="H4432" s="150" t="str">
        <f t="shared" si="417"/>
        <v/>
      </c>
      <c r="I4432" s="432"/>
      <c r="S4432" s="146" t="str">
        <f t="shared" si="418"/>
        <v/>
      </c>
    </row>
    <row r="4433" spans="1:19" x14ac:dyDescent="0.45">
      <c r="A4433" s="144" t="str">
        <f t="shared" si="419"/>
        <v/>
      </c>
      <c r="B4433" s="143" t="str">
        <f t="shared" si="420"/>
        <v/>
      </c>
      <c r="C4433" s="143" t="str">
        <f>IF(A4433="","",IF(COUNTIF($B$2:B4432,B4433)&gt;0,"⚠ DUPLICATE","OK"))</f>
        <v/>
      </c>
      <c r="D4433" s="146" t="str">
        <f>IF($A4433="","",IF(ISNA(_xlfn.XLOOKUP(TRIM($A4433),MASTER_Workers!$B$2:$B$474,MASTER_Workers!$B$2:$B$474)),"Master Missing","OK"))</f>
        <v/>
      </c>
      <c r="E4433" s="146" t="str">
        <f>IF(A4433="","",IF(COUNTIF(Month_Engine!B:B,TRIM(J4433))&gt;0,"OK","Missing"))</f>
        <v/>
      </c>
      <c r="F4433" s="146" t="str">
        <f t="shared" si="421"/>
        <v/>
      </c>
      <c r="G4433" s="146" t="str">
        <f t="shared" si="422"/>
        <v/>
      </c>
      <c r="H4433" s="150" t="str">
        <f t="shared" si="417"/>
        <v/>
      </c>
      <c r="I4433" s="432"/>
      <c r="S4433" s="146" t="str">
        <f t="shared" si="418"/>
        <v/>
      </c>
    </row>
    <row r="4434" spans="1:19" x14ac:dyDescent="0.45">
      <c r="A4434" s="144" t="str">
        <f t="shared" si="419"/>
        <v/>
      </c>
      <c r="B4434" s="143" t="str">
        <f t="shared" si="420"/>
        <v/>
      </c>
      <c r="C4434" s="143" t="str">
        <f>IF(A4434="","",IF(COUNTIF($B$2:B4433,B4434)&gt;0,"⚠ DUPLICATE","OK"))</f>
        <v/>
      </c>
      <c r="D4434" s="146" t="str">
        <f>IF($A4434="","",IF(ISNA(_xlfn.XLOOKUP(TRIM($A4434),MASTER_Workers!$B$2:$B$474,MASTER_Workers!$B$2:$B$474)),"Master Missing","OK"))</f>
        <v/>
      </c>
      <c r="E4434" s="146" t="str">
        <f>IF(A4434="","",IF(COUNTIF(Month_Engine!B:B,TRIM(J4434))&gt;0,"OK","Missing"))</f>
        <v/>
      </c>
      <c r="F4434" s="146" t="str">
        <f t="shared" si="421"/>
        <v/>
      </c>
      <c r="G4434" s="146" t="str">
        <f t="shared" si="422"/>
        <v/>
      </c>
      <c r="H4434" s="150" t="str">
        <f t="shared" si="417"/>
        <v/>
      </c>
      <c r="I4434" s="432"/>
      <c r="S4434" s="146" t="str">
        <f t="shared" si="418"/>
        <v/>
      </c>
    </row>
    <row r="4435" spans="1:19" x14ac:dyDescent="0.45">
      <c r="A4435" s="144" t="str">
        <f t="shared" si="419"/>
        <v/>
      </c>
      <c r="B4435" s="143" t="str">
        <f t="shared" si="420"/>
        <v/>
      </c>
      <c r="C4435" s="143" t="str">
        <f>IF(A4435="","",IF(COUNTIF($B$2:B4434,B4435)&gt;0,"⚠ DUPLICATE","OK"))</f>
        <v/>
      </c>
      <c r="D4435" s="146" t="str">
        <f>IF($A4435="","",IF(ISNA(_xlfn.XLOOKUP(TRIM($A4435),MASTER_Workers!$B$2:$B$474,MASTER_Workers!$B$2:$B$474)),"Master Missing","OK"))</f>
        <v/>
      </c>
      <c r="E4435" s="146" t="str">
        <f>IF(A4435="","",IF(COUNTIF(Month_Engine!B:B,TRIM(J4435))&gt;0,"OK","Missing"))</f>
        <v/>
      </c>
      <c r="F4435" s="146" t="str">
        <f t="shared" si="421"/>
        <v/>
      </c>
      <c r="G4435" s="146" t="str">
        <f t="shared" si="422"/>
        <v/>
      </c>
      <c r="H4435" s="150" t="str">
        <f t="shared" si="417"/>
        <v/>
      </c>
      <c r="I4435" s="432"/>
      <c r="S4435" s="146" t="str">
        <f t="shared" si="418"/>
        <v/>
      </c>
    </row>
    <row r="4436" spans="1:19" x14ac:dyDescent="0.45">
      <c r="A4436" s="144" t="str">
        <f t="shared" si="419"/>
        <v/>
      </c>
      <c r="B4436" s="143" t="str">
        <f t="shared" si="420"/>
        <v/>
      </c>
      <c r="C4436" s="143" t="str">
        <f>IF(A4436="","",IF(COUNTIF($B$2:B4435,B4436)&gt;0,"⚠ DUPLICATE","OK"))</f>
        <v/>
      </c>
      <c r="D4436" s="146" t="str">
        <f>IF($A4436="","",IF(ISNA(_xlfn.XLOOKUP(TRIM($A4436),MASTER_Workers!$B$2:$B$474,MASTER_Workers!$B$2:$B$474)),"Master Missing","OK"))</f>
        <v/>
      </c>
      <c r="E4436" s="146" t="str">
        <f>IF(A4436="","",IF(COUNTIF(Month_Engine!B:B,TRIM(J4436))&gt;0,"OK","Missing"))</f>
        <v/>
      </c>
      <c r="F4436" s="146" t="str">
        <f t="shared" si="421"/>
        <v/>
      </c>
      <c r="G4436" s="146" t="str">
        <f t="shared" si="422"/>
        <v/>
      </c>
      <c r="H4436" s="150" t="str">
        <f t="shared" si="417"/>
        <v/>
      </c>
      <c r="I4436" s="432"/>
      <c r="S4436" s="146" t="str">
        <f t="shared" si="418"/>
        <v/>
      </c>
    </row>
    <row r="4437" spans="1:19" x14ac:dyDescent="0.45">
      <c r="A4437" s="144" t="str">
        <f t="shared" si="419"/>
        <v/>
      </c>
      <c r="B4437" s="143" t="str">
        <f t="shared" si="420"/>
        <v/>
      </c>
      <c r="C4437" s="143" t="str">
        <f>IF(A4437="","",IF(COUNTIF($B$2:B4436,B4437)&gt;0,"⚠ DUPLICATE","OK"))</f>
        <v/>
      </c>
      <c r="D4437" s="146" t="str">
        <f>IF($A4437="","",IF(ISNA(_xlfn.XLOOKUP(TRIM($A4437),MASTER_Workers!$B$2:$B$474,MASTER_Workers!$B$2:$B$474)),"Master Missing","OK"))</f>
        <v/>
      </c>
      <c r="E4437" s="146" t="str">
        <f>IF(A4437="","",IF(COUNTIF(Month_Engine!B:B,TRIM(J4437))&gt;0,"OK","Missing"))</f>
        <v/>
      </c>
      <c r="F4437" s="146" t="str">
        <f t="shared" si="421"/>
        <v/>
      </c>
      <c r="G4437" s="146" t="str">
        <f t="shared" si="422"/>
        <v/>
      </c>
      <c r="H4437" s="150" t="str">
        <f t="shared" si="417"/>
        <v/>
      </c>
      <c r="I4437" s="432"/>
      <c r="S4437" s="146" t="str">
        <f t="shared" si="418"/>
        <v/>
      </c>
    </row>
    <row r="4438" spans="1:19" x14ac:dyDescent="0.45">
      <c r="A4438" s="144" t="str">
        <f t="shared" si="419"/>
        <v/>
      </c>
      <c r="B4438" s="143" t="str">
        <f t="shared" si="420"/>
        <v/>
      </c>
      <c r="C4438" s="143" t="str">
        <f>IF(A4438="","",IF(COUNTIF($B$2:B4437,B4438)&gt;0,"⚠ DUPLICATE","OK"))</f>
        <v/>
      </c>
      <c r="D4438" s="146" t="str">
        <f>IF($A4438="","",IF(ISNA(_xlfn.XLOOKUP(TRIM($A4438),MASTER_Workers!$B$2:$B$474,MASTER_Workers!$B$2:$B$474)),"Master Missing","OK"))</f>
        <v/>
      </c>
      <c r="E4438" s="146" t="str">
        <f>IF(A4438="","",IF(COUNTIF(Month_Engine!B:B,TRIM(J4438))&gt;0,"OK","Missing"))</f>
        <v/>
      </c>
      <c r="F4438" s="146" t="str">
        <f t="shared" si="421"/>
        <v/>
      </c>
      <c r="G4438" s="146" t="str">
        <f t="shared" si="422"/>
        <v/>
      </c>
      <c r="H4438" s="150" t="str">
        <f t="shared" si="417"/>
        <v/>
      </c>
      <c r="I4438" s="432"/>
      <c r="S4438" s="146" t="str">
        <f t="shared" si="418"/>
        <v/>
      </c>
    </row>
    <row r="4439" spans="1:19" x14ac:dyDescent="0.45">
      <c r="A4439" s="144" t="str">
        <f t="shared" si="419"/>
        <v/>
      </c>
      <c r="B4439" s="143" t="str">
        <f t="shared" si="420"/>
        <v/>
      </c>
      <c r="C4439" s="143" t="str">
        <f>IF(A4439="","",IF(COUNTIF($B$2:B4438,B4439)&gt;0,"⚠ DUPLICATE","OK"))</f>
        <v/>
      </c>
      <c r="D4439" s="146" t="str">
        <f>IF($A4439="","",IF(ISNA(_xlfn.XLOOKUP(TRIM($A4439),MASTER_Workers!$B$2:$B$474,MASTER_Workers!$B$2:$B$474)),"Master Missing","OK"))</f>
        <v/>
      </c>
      <c r="E4439" s="146" t="str">
        <f>IF(A4439="","",IF(COUNTIF(Month_Engine!B:B,TRIM(J4439))&gt;0,"OK","Missing"))</f>
        <v/>
      </c>
      <c r="F4439" s="146" t="str">
        <f t="shared" si="421"/>
        <v/>
      </c>
      <c r="G4439" s="146" t="str">
        <f t="shared" si="422"/>
        <v/>
      </c>
      <c r="H4439" s="150" t="str">
        <f t="shared" si="417"/>
        <v/>
      </c>
      <c r="I4439" s="432"/>
      <c r="S4439" s="146" t="str">
        <f t="shared" si="418"/>
        <v/>
      </c>
    </row>
    <row r="4440" spans="1:19" x14ac:dyDescent="0.45">
      <c r="A4440" s="144" t="str">
        <f t="shared" si="419"/>
        <v/>
      </c>
      <c r="B4440" s="143" t="str">
        <f t="shared" si="420"/>
        <v/>
      </c>
      <c r="C4440" s="143" t="str">
        <f>IF(A4440="","",IF(COUNTIF($B$2:B4439,B4440)&gt;0,"⚠ DUPLICATE","OK"))</f>
        <v/>
      </c>
      <c r="D4440" s="146" t="str">
        <f>IF($A4440="","",IF(ISNA(_xlfn.XLOOKUP(TRIM($A4440),MASTER_Workers!$B$2:$B$474,MASTER_Workers!$B$2:$B$474)),"Master Missing","OK"))</f>
        <v/>
      </c>
      <c r="E4440" s="146" t="str">
        <f>IF(A4440="","",IF(COUNTIF(Month_Engine!B:B,TRIM(J4440))&gt;0,"OK","Missing"))</f>
        <v/>
      </c>
      <c r="F4440" s="146" t="str">
        <f t="shared" si="421"/>
        <v/>
      </c>
      <c r="G4440" s="146" t="str">
        <f t="shared" si="422"/>
        <v/>
      </c>
      <c r="H4440" s="150" t="str">
        <f t="shared" si="417"/>
        <v/>
      </c>
      <c r="I4440" s="432"/>
      <c r="S4440" s="146" t="str">
        <f t="shared" si="418"/>
        <v/>
      </c>
    </row>
    <row r="4441" spans="1:19" x14ac:dyDescent="0.45">
      <c r="A4441" s="144" t="str">
        <f t="shared" si="419"/>
        <v/>
      </c>
      <c r="B4441" s="143" t="str">
        <f t="shared" si="420"/>
        <v/>
      </c>
      <c r="C4441" s="143" t="str">
        <f>IF(A4441="","",IF(COUNTIF($B$2:B4440,B4441)&gt;0,"⚠ DUPLICATE","OK"))</f>
        <v/>
      </c>
      <c r="D4441" s="146" t="str">
        <f>IF($A4441="","",IF(ISNA(_xlfn.XLOOKUP(TRIM($A4441),MASTER_Workers!$B$2:$B$474,MASTER_Workers!$B$2:$B$474)),"Master Missing","OK"))</f>
        <v/>
      </c>
      <c r="E4441" s="146" t="str">
        <f>IF(A4441="","",IF(COUNTIF(Month_Engine!B:B,TRIM(J4441))&gt;0,"OK","Missing"))</f>
        <v/>
      </c>
      <c r="F4441" s="146" t="str">
        <f t="shared" si="421"/>
        <v/>
      </c>
      <c r="G4441" s="146" t="str">
        <f t="shared" si="422"/>
        <v/>
      </c>
      <c r="H4441" s="150" t="str">
        <f t="shared" si="417"/>
        <v/>
      </c>
      <c r="I4441" s="432"/>
      <c r="S4441" s="146" t="str">
        <f t="shared" si="418"/>
        <v/>
      </c>
    </row>
    <row r="4442" spans="1:19" x14ac:dyDescent="0.45">
      <c r="A4442" s="144" t="str">
        <f t="shared" si="419"/>
        <v/>
      </c>
      <c r="B4442" s="143" t="str">
        <f t="shared" si="420"/>
        <v/>
      </c>
      <c r="C4442" s="143" t="str">
        <f>IF(A4442="","",IF(COUNTIF($B$2:B4441,B4442)&gt;0,"⚠ DUPLICATE","OK"))</f>
        <v/>
      </c>
      <c r="D4442" s="146" t="str">
        <f>IF($A4442="","",IF(ISNA(_xlfn.XLOOKUP(TRIM($A4442),MASTER_Workers!$B$2:$B$474,MASTER_Workers!$B$2:$B$474)),"Master Missing","OK"))</f>
        <v/>
      </c>
      <c r="E4442" s="146" t="str">
        <f>IF(A4442="","",IF(COUNTIF(Month_Engine!B:B,TRIM(J4442))&gt;0,"OK","Missing"))</f>
        <v/>
      </c>
      <c r="F4442" s="146" t="str">
        <f t="shared" si="421"/>
        <v/>
      </c>
      <c r="G4442" s="146" t="str">
        <f t="shared" si="422"/>
        <v/>
      </c>
      <c r="H4442" s="150" t="str">
        <f t="shared" si="417"/>
        <v/>
      </c>
      <c r="I4442" s="432"/>
      <c r="S4442" s="146" t="str">
        <f t="shared" si="418"/>
        <v/>
      </c>
    </row>
    <row r="4443" spans="1:19" x14ac:dyDescent="0.45">
      <c r="A4443" s="144" t="str">
        <f t="shared" si="419"/>
        <v/>
      </c>
      <c r="B4443" s="143" t="str">
        <f t="shared" si="420"/>
        <v/>
      </c>
      <c r="C4443" s="143" t="str">
        <f>IF(A4443="","",IF(COUNTIF($B$2:B4442,B4443)&gt;0,"⚠ DUPLICATE","OK"))</f>
        <v/>
      </c>
      <c r="D4443" s="146" t="str">
        <f>IF($A4443="","",IF(ISNA(_xlfn.XLOOKUP(TRIM($A4443),MASTER_Workers!$B$2:$B$474,MASTER_Workers!$B$2:$B$474)),"Master Missing","OK"))</f>
        <v/>
      </c>
      <c r="E4443" s="146" t="str">
        <f>IF(A4443="","",IF(COUNTIF(Month_Engine!B:B,TRIM(J4443))&gt;0,"OK","Missing"))</f>
        <v/>
      </c>
      <c r="F4443" s="146" t="str">
        <f t="shared" si="421"/>
        <v/>
      </c>
      <c r="G4443" s="146" t="str">
        <f t="shared" si="422"/>
        <v/>
      </c>
      <c r="H4443" s="150" t="str">
        <f t="shared" si="417"/>
        <v/>
      </c>
      <c r="I4443" s="432"/>
      <c r="S4443" s="146" t="str">
        <f t="shared" si="418"/>
        <v/>
      </c>
    </row>
    <row r="4444" spans="1:19" x14ac:dyDescent="0.45">
      <c r="A4444" s="144" t="str">
        <f t="shared" si="419"/>
        <v/>
      </c>
      <c r="B4444" s="143" t="str">
        <f t="shared" si="420"/>
        <v/>
      </c>
      <c r="C4444" s="143" t="str">
        <f>IF(A4444="","",IF(COUNTIF($B$2:B4443,B4444)&gt;0,"⚠ DUPLICATE","OK"))</f>
        <v/>
      </c>
      <c r="D4444" s="146" t="str">
        <f>IF($A4444="","",IF(ISNA(_xlfn.XLOOKUP(TRIM($A4444),MASTER_Workers!$B$2:$B$474,MASTER_Workers!$B$2:$B$474)),"Master Missing","OK"))</f>
        <v/>
      </c>
      <c r="E4444" s="146" t="str">
        <f>IF(A4444="","",IF(COUNTIF(Month_Engine!B:B,TRIM(J4444))&gt;0,"OK","Missing"))</f>
        <v/>
      </c>
      <c r="F4444" s="146" t="str">
        <f t="shared" si="421"/>
        <v/>
      </c>
      <c r="G4444" s="146" t="str">
        <f t="shared" si="422"/>
        <v/>
      </c>
      <c r="H4444" s="150" t="str">
        <f t="shared" si="417"/>
        <v/>
      </c>
      <c r="I4444" s="432"/>
      <c r="S4444" s="146" t="str">
        <f t="shared" si="418"/>
        <v/>
      </c>
    </row>
    <row r="4445" spans="1:19" x14ac:dyDescent="0.45">
      <c r="A4445" s="144" t="str">
        <f t="shared" si="419"/>
        <v/>
      </c>
      <c r="B4445" s="143" t="str">
        <f t="shared" si="420"/>
        <v/>
      </c>
      <c r="C4445" s="143" t="str">
        <f>IF(A4445="","",IF(COUNTIF($B$2:B4444,B4445)&gt;0,"⚠ DUPLICATE","OK"))</f>
        <v/>
      </c>
      <c r="D4445" s="146" t="str">
        <f>IF($A4445="","",IF(ISNA(_xlfn.XLOOKUP(TRIM($A4445),MASTER_Workers!$B$2:$B$474,MASTER_Workers!$B$2:$B$474)),"Master Missing","OK"))</f>
        <v/>
      </c>
      <c r="E4445" s="146" t="str">
        <f>IF(A4445="","",IF(COUNTIF(Month_Engine!B:B,TRIM(J4445))&gt;0,"OK","Missing"))</f>
        <v/>
      </c>
      <c r="F4445" s="146" t="str">
        <f t="shared" si="421"/>
        <v/>
      </c>
      <c r="G4445" s="146" t="str">
        <f t="shared" si="422"/>
        <v/>
      </c>
      <c r="H4445" s="150" t="str">
        <f t="shared" si="417"/>
        <v/>
      </c>
      <c r="I4445" s="432"/>
      <c r="S4445" s="146" t="str">
        <f t="shared" si="418"/>
        <v/>
      </c>
    </row>
    <row r="4446" spans="1:19" x14ac:dyDescent="0.45">
      <c r="A4446" s="144" t="str">
        <f t="shared" si="419"/>
        <v/>
      </c>
      <c r="B4446" s="143" t="str">
        <f t="shared" si="420"/>
        <v/>
      </c>
      <c r="C4446" s="143" t="str">
        <f>IF(A4446="","",IF(COUNTIF($B$2:B4445,B4446)&gt;0,"⚠ DUPLICATE","OK"))</f>
        <v/>
      </c>
      <c r="D4446" s="146" t="str">
        <f>IF($A4446="","",IF(ISNA(_xlfn.XLOOKUP(TRIM($A4446),MASTER_Workers!$B$2:$B$474,MASTER_Workers!$B$2:$B$474)),"Master Missing","OK"))</f>
        <v/>
      </c>
      <c r="E4446" s="146" t="str">
        <f>IF(A4446="","",IF(COUNTIF(Month_Engine!B:B,TRIM(J4446))&gt;0,"OK","Missing"))</f>
        <v/>
      </c>
      <c r="F4446" s="146" t="str">
        <f t="shared" si="421"/>
        <v/>
      </c>
      <c r="G4446" s="146" t="str">
        <f t="shared" si="422"/>
        <v/>
      </c>
      <c r="H4446" s="150" t="str">
        <f t="shared" si="417"/>
        <v/>
      </c>
      <c r="I4446" s="432"/>
      <c r="S4446" s="146" t="str">
        <f t="shared" si="418"/>
        <v/>
      </c>
    </row>
    <row r="4447" spans="1:19" x14ac:dyDescent="0.45">
      <c r="A4447" s="144" t="str">
        <f t="shared" si="419"/>
        <v/>
      </c>
      <c r="B4447" s="143" t="str">
        <f t="shared" si="420"/>
        <v/>
      </c>
      <c r="C4447" s="143" t="str">
        <f>IF(A4447="","",IF(COUNTIF($B$2:B4446,B4447)&gt;0,"⚠ DUPLICATE","OK"))</f>
        <v/>
      </c>
      <c r="D4447" s="146" t="str">
        <f>IF($A4447="","",IF(ISNA(_xlfn.XLOOKUP(TRIM($A4447),MASTER_Workers!$B$2:$B$474,MASTER_Workers!$B$2:$B$474)),"Master Missing","OK"))</f>
        <v/>
      </c>
      <c r="E4447" s="146" t="str">
        <f>IF(A4447="","",IF(COUNTIF(Month_Engine!B:B,TRIM(J4447))&gt;0,"OK","Missing"))</f>
        <v/>
      </c>
      <c r="F4447" s="146" t="str">
        <f t="shared" si="421"/>
        <v/>
      </c>
      <c r="G4447" s="146" t="str">
        <f t="shared" si="422"/>
        <v/>
      </c>
      <c r="H4447" s="150" t="str">
        <f t="shared" si="417"/>
        <v/>
      </c>
      <c r="I4447" s="432"/>
      <c r="S4447" s="146" t="str">
        <f t="shared" si="418"/>
        <v/>
      </c>
    </row>
    <row r="4448" spans="1:19" x14ac:dyDescent="0.45">
      <c r="A4448" s="144" t="str">
        <f t="shared" si="419"/>
        <v/>
      </c>
      <c r="B4448" s="143" t="str">
        <f t="shared" si="420"/>
        <v/>
      </c>
      <c r="C4448" s="143" t="str">
        <f>IF(A4448="","",IF(COUNTIF($B$2:B4447,B4448)&gt;0,"⚠ DUPLICATE","OK"))</f>
        <v/>
      </c>
      <c r="D4448" s="146" t="str">
        <f>IF($A4448="","",IF(ISNA(_xlfn.XLOOKUP(TRIM($A4448),MASTER_Workers!$B$2:$B$474,MASTER_Workers!$B$2:$B$474)),"Master Missing","OK"))</f>
        <v/>
      </c>
      <c r="E4448" s="146" t="str">
        <f>IF(A4448="","",IF(COUNTIF(Month_Engine!B:B,TRIM(J4448))&gt;0,"OK","Missing"))</f>
        <v/>
      </c>
      <c r="F4448" s="146" t="str">
        <f t="shared" si="421"/>
        <v/>
      </c>
      <c r="G4448" s="146" t="str">
        <f t="shared" si="422"/>
        <v/>
      </c>
      <c r="H4448" s="150" t="str">
        <f t="shared" si="417"/>
        <v/>
      </c>
      <c r="I4448" s="432"/>
      <c r="S4448" s="146" t="str">
        <f t="shared" si="418"/>
        <v/>
      </c>
    </row>
    <row r="4449" spans="1:19" x14ac:dyDescent="0.45">
      <c r="A4449" s="144" t="str">
        <f t="shared" si="419"/>
        <v/>
      </c>
      <c r="B4449" s="143" t="str">
        <f t="shared" si="420"/>
        <v/>
      </c>
      <c r="C4449" s="143" t="str">
        <f>IF(A4449="","",IF(COUNTIF($B$2:B4448,B4449)&gt;0,"⚠ DUPLICATE","OK"))</f>
        <v/>
      </c>
      <c r="D4449" s="146" t="str">
        <f>IF($A4449="","",IF(ISNA(_xlfn.XLOOKUP(TRIM($A4449),MASTER_Workers!$B$2:$B$474,MASTER_Workers!$B$2:$B$474)),"Master Missing","OK"))</f>
        <v/>
      </c>
      <c r="E4449" s="146" t="str">
        <f>IF(A4449="","",IF(COUNTIF(Month_Engine!B:B,TRIM(J4449))&gt;0,"OK","Missing"))</f>
        <v/>
      </c>
      <c r="F4449" s="146" t="str">
        <f t="shared" si="421"/>
        <v/>
      </c>
      <c r="G4449" s="146" t="str">
        <f t="shared" si="422"/>
        <v/>
      </c>
      <c r="H4449" s="150" t="str">
        <f t="shared" si="417"/>
        <v/>
      </c>
      <c r="I4449" s="432"/>
      <c r="S4449" s="146" t="str">
        <f t="shared" si="418"/>
        <v/>
      </c>
    </row>
    <row r="4450" spans="1:19" x14ac:dyDescent="0.45">
      <c r="A4450" s="144" t="str">
        <f t="shared" si="419"/>
        <v/>
      </c>
      <c r="B4450" s="143" t="str">
        <f t="shared" si="420"/>
        <v/>
      </c>
      <c r="C4450" s="143" t="str">
        <f>IF(A4450="","",IF(COUNTIF($B$2:B4449,B4450)&gt;0,"⚠ DUPLICATE","OK"))</f>
        <v/>
      </c>
      <c r="D4450" s="146" t="str">
        <f>IF($A4450="","",IF(ISNA(_xlfn.XLOOKUP(TRIM($A4450),MASTER_Workers!$B$2:$B$474,MASTER_Workers!$B$2:$B$474)),"Master Missing","OK"))</f>
        <v/>
      </c>
      <c r="E4450" s="146" t="str">
        <f>IF(A4450="","",IF(COUNTIF(Month_Engine!B:B,TRIM(J4450))&gt;0,"OK","Missing"))</f>
        <v/>
      </c>
      <c r="F4450" s="146" t="str">
        <f t="shared" si="421"/>
        <v/>
      </c>
      <c r="G4450" s="146" t="str">
        <f t="shared" si="422"/>
        <v/>
      </c>
      <c r="H4450" s="150" t="str">
        <f t="shared" si="417"/>
        <v/>
      </c>
      <c r="I4450" s="432"/>
      <c r="S4450" s="146" t="str">
        <f t="shared" si="418"/>
        <v/>
      </c>
    </row>
    <row r="4451" spans="1:19" x14ac:dyDescent="0.45">
      <c r="A4451" s="144" t="str">
        <f t="shared" si="419"/>
        <v/>
      </c>
      <c r="B4451" s="143" t="str">
        <f t="shared" si="420"/>
        <v/>
      </c>
      <c r="C4451" s="143" t="str">
        <f>IF(A4451="","",IF(COUNTIF($B$2:B4450,B4451)&gt;0,"⚠ DUPLICATE","OK"))</f>
        <v/>
      </c>
      <c r="D4451" s="146" t="str">
        <f>IF($A4451="","",IF(ISNA(_xlfn.XLOOKUP(TRIM($A4451),MASTER_Workers!$B$2:$B$474,MASTER_Workers!$B$2:$B$474)),"Master Missing","OK"))</f>
        <v/>
      </c>
      <c r="E4451" s="146" t="str">
        <f>IF(A4451="","",IF(COUNTIF(Month_Engine!B:B,TRIM(J4451))&gt;0,"OK","Missing"))</f>
        <v/>
      </c>
      <c r="F4451" s="146" t="str">
        <f t="shared" si="421"/>
        <v/>
      </c>
      <c r="G4451" s="146" t="str">
        <f t="shared" si="422"/>
        <v/>
      </c>
      <c r="H4451" s="150" t="str">
        <f t="shared" si="417"/>
        <v/>
      </c>
      <c r="I4451" s="432"/>
      <c r="S4451" s="146" t="str">
        <f t="shared" si="418"/>
        <v/>
      </c>
    </row>
    <row r="4452" spans="1:19" x14ac:dyDescent="0.45">
      <c r="A4452" s="144" t="str">
        <f t="shared" si="419"/>
        <v/>
      </c>
      <c r="B4452" s="143" t="str">
        <f t="shared" si="420"/>
        <v/>
      </c>
      <c r="C4452" s="143" t="str">
        <f>IF(A4452="","",IF(COUNTIF($B$2:B4451,B4452)&gt;0,"⚠ DUPLICATE","OK"))</f>
        <v/>
      </c>
      <c r="D4452" s="146" t="str">
        <f>IF($A4452="","",IF(ISNA(_xlfn.XLOOKUP(TRIM($A4452),MASTER_Workers!$B$2:$B$474,MASTER_Workers!$B$2:$B$474)),"Master Missing","OK"))</f>
        <v/>
      </c>
      <c r="E4452" s="146" t="str">
        <f>IF(A4452="","",IF(COUNTIF(Month_Engine!B:B,TRIM(J4452))&gt;0,"OK","Missing"))</f>
        <v/>
      </c>
      <c r="F4452" s="146" t="str">
        <f t="shared" si="421"/>
        <v/>
      </c>
      <c r="G4452" s="146" t="str">
        <f t="shared" si="422"/>
        <v/>
      </c>
      <c r="H4452" s="150" t="str">
        <f t="shared" si="417"/>
        <v/>
      </c>
      <c r="I4452" s="432"/>
      <c r="S4452" s="146" t="str">
        <f t="shared" si="418"/>
        <v/>
      </c>
    </row>
    <row r="4453" spans="1:19" x14ac:dyDescent="0.45">
      <c r="A4453" s="144" t="str">
        <f t="shared" si="419"/>
        <v/>
      </c>
      <c r="B4453" s="143" t="str">
        <f t="shared" si="420"/>
        <v/>
      </c>
      <c r="C4453" s="143" t="str">
        <f>IF(A4453="","",IF(COUNTIF($B$2:B4452,B4453)&gt;0,"⚠ DUPLICATE","OK"))</f>
        <v/>
      </c>
      <c r="D4453" s="146" t="str">
        <f>IF($A4453="","",IF(ISNA(_xlfn.XLOOKUP(TRIM($A4453),MASTER_Workers!$B$2:$B$474,MASTER_Workers!$B$2:$B$474)),"Master Missing","OK"))</f>
        <v/>
      </c>
      <c r="E4453" s="146" t="str">
        <f>IF(A4453="","",IF(COUNTIF(Month_Engine!B:B,TRIM(J4453))&gt;0,"OK","Missing"))</f>
        <v/>
      </c>
      <c r="F4453" s="146" t="str">
        <f t="shared" si="421"/>
        <v/>
      </c>
      <c r="G4453" s="146" t="str">
        <f t="shared" si="422"/>
        <v/>
      </c>
      <c r="H4453" s="150" t="str">
        <f t="shared" si="417"/>
        <v/>
      </c>
      <c r="I4453" s="432"/>
      <c r="S4453" s="146" t="str">
        <f t="shared" si="418"/>
        <v/>
      </c>
    </row>
    <row r="4454" spans="1:19" x14ac:dyDescent="0.45">
      <c r="A4454" s="144" t="str">
        <f t="shared" si="419"/>
        <v/>
      </c>
      <c r="B4454" s="143" t="str">
        <f t="shared" si="420"/>
        <v/>
      </c>
      <c r="C4454" s="143" t="str">
        <f>IF(A4454="","",IF(COUNTIF($B$2:B4453,B4454)&gt;0,"⚠ DUPLICATE","OK"))</f>
        <v/>
      </c>
      <c r="D4454" s="146" t="str">
        <f>IF($A4454="","",IF(ISNA(_xlfn.XLOOKUP(TRIM($A4454),MASTER_Workers!$B$2:$B$474,MASTER_Workers!$B$2:$B$474)),"Master Missing","OK"))</f>
        <v/>
      </c>
      <c r="E4454" s="146" t="str">
        <f>IF(A4454="","",IF(COUNTIF(Month_Engine!B:B,TRIM(J4454))&gt;0,"OK","Missing"))</f>
        <v/>
      </c>
      <c r="F4454" s="146" t="str">
        <f t="shared" si="421"/>
        <v/>
      </c>
      <c r="G4454" s="146" t="str">
        <f t="shared" si="422"/>
        <v/>
      </c>
      <c r="H4454" s="150" t="str">
        <f t="shared" si="417"/>
        <v/>
      </c>
      <c r="I4454" s="432"/>
      <c r="S4454" s="146" t="str">
        <f t="shared" si="418"/>
        <v/>
      </c>
    </row>
    <row r="4455" spans="1:19" x14ac:dyDescent="0.45">
      <c r="A4455" s="144" t="str">
        <f t="shared" si="419"/>
        <v/>
      </c>
      <c r="B4455" s="143" t="str">
        <f t="shared" si="420"/>
        <v/>
      </c>
      <c r="C4455" s="143" t="str">
        <f>IF(A4455="","",IF(COUNTIF($B$2:B4454,B4455)&gt;0,"⚠ DUPLICATE","OK"))</f>
        <v/>
      </c>
      <c r="D4455" s="146" t="str">
        <f>IF($A4455="","",IF(ISNA(_xlfn.XLOOKUP(TRIM($A4455),MASTER_Workers!$B$2:$B$474,MASTER_Workers!$B$2:$B$474)),"Master Missing","OK"))</f>
        <v/>
      </c>
      <c r="E4455" s="146" t="str">
        <f>IF(A4455="","",IF(COUNTIF(Month_Engine!B:B,TRIM(J4455))&gt;0,"OK","Missing"))</f>
        <v/>
      </c>
      <c r="F4455" s="146" t="str">
        <f t="shared" si="421"/>
        <v/>
      </c>
      <c r="G4455" s="146" t="str">
        <f t="shared" si="422"/>
        <v/>
      </c>
      <c r="H4455" s="150" t="str">
        <f t="shared" si="417"/>
        <v/>
      </c>
      <c r="I4455" s="432"/>
      <c r="S4455" s="146" t="str">
        <f t="shared" si="418"/>
        <v/>
      </c>
    </row>
    <row r="4456" spans="1:19" x14ac:dyDescent="0.45">
      <c r="A4456" s="144" t="str">
        <f t="shared" si="419"/>
        <v/>
      </c>
      <c r="B4456" s="143" t="str">
        <f t="shared" si="420"/>
        <v/>
      </c>
      <c r="C4456" s="143" t="str">
        <f>IF(A4456="","",IF(COUNTIF($B$2:B4455,B4456)&gt;0,"⚠ DUPLICATE","OK"))</f>
        <v/>
      </c>
      <c r="D4456" s="146" t="str">
        <f>IF($A4456="","",IF(ISNA(_xlfn.XLOOKUP(TRIM($A4456),MASTER_Workers!$B$2:$B$474,MASTER_Workers!$B$2:$B$474)),"Master Missing","OK"))</f>
        <v/>
      </c>
      <c r="E4456" s="146" t="str">
        <f>IF(A4456="","",IF(COUNTIF(Month_Engine!B:B,TRIM(J4456))&gt;0,"OK","Missing"))</f>
        <v/>
      </c>
      <c r="F4456" s="146" t="str">
        <f t="shared" si="421"/>
        <v/>
      </c>
      <c r="G4456" s="146" t="str">
        <f t="shared" si="422"/>
        <v/>
      </c>
      <c r="H4456" s="150" t="str">
        <f t="shared" si="417"/>
        <v/>
      </c>
      <c r="I4456" s="432"/>
      <c r="S4456" s="146" t="str">
        <f t="shared" si="418"/>
        <v/>
      </c>
    </row>
    <row r="4457" spans="1:19" x14ac:dyDescent="0.45">
      <c r="A4457" s="144" t="str">
        <f t="shared" si="419"/>
        <v/>
      </c>
      <c r="B4457" s="143" t="str">
        <f t="shared" si="420"/>
        <v/>
      </c>
      <c r="C4457" s="143" t="str">
        <f>IF(A4457="","",IF(COUNTIF($B$2:B4456,B4457)&gt;0,"⚠ DUPLICATE","OK"))</f>
        <v/>
      </c>
      <c r="D4457" s="146" t="str">
        <f>IF($A4457="","",IF(ISNA(_xlfn.XLOOKUP(TRIM($A4457),MASTER_Workers!$B$2:$B$474,MASTER_Workers!$B$2:$B$474)),"Master Missing","OK"))</f>
        <v/>
      </c>
      <c r="E4457" s="146" t="str">
        <f>IF(A4457="","",IF(COUNTIF(Month_Engine!B:B,TRIM(J4457))&gt;0,"OK","Missing"))</f>
        <v/>
      </c>
      <c r="F4457" s="146" t="str">
        <f t="shared" si="421"/>
        <v/>
      </c>
      <c r="G4457" s="146" t="str">
        <f t="shared" si="422"/>
        <v/>
      </c>
      <c r="H4457" s="150" t="str">
        <f t="shared" si="417"/>
        <v/>
      </c>
      <c r="I4457" s="432"/>
      <c r="S4457" s="146" t="str">
        <f t="shared" si="418"/>
        <v/>
      </c>
    </row>
    <row r="4458" spans="1:19" x14ac:dyDescent="0.45">
      <c r="A4458" s="144" t="str">
        <f t="shared" si="419"/>
        <v/>
      </c>
      <c r="B4458" s="143" t="str">
        <f t="shared" si="420"/>
        <v/>
      </c>
      <c r="C4458" s="143" t="str">
        <f>IF(A4458="","",IF(COUNTIF($B$2:B4457,B4458)&gt;0,"⚠ DUPLICATE","OK"))</f>
        <v/>
      </c>
      <c r="D4458" s="146" t="str">
        <f>IF($A4458="","",IF(ISNA(_xlfn.XLOOKUP(TRIM($A4458),MASTER_Workers!$B$2:$B$474,MASTER_Workers!$B$2:$B$474)),"Master Missing","OK"))</f>
        <v/>
      </c>
      <c r="E4458" s="146" t="str">
        <f>IF(A4458="","",IF(COUNTIF(Month_Engine!B:B,TRIM(J4458))&gt;0,"OK","Missing"))</f>
        <v/>
      </c>
      <c r="F4458" s="146" t="str">
        <f t="shared" si="421"/>
        <v/>
      </c>
      <c r="G4458" s="146" t="str">
        <f t="shared" si="422"/>
        <v/>
      </c>
      <c r="H4458" s="150" t="str">
        <f t="shared" si="417"/>
        <v/>
      </c>
      <c r="I4458" s="432"/>
      <c r="S4458" s="146" t="str">
        <f t="shared" si="418"/>
        <v/>
      </c>
    </row>
    <row r="4459" spans="1:19" x14ac:dyDescent="0.45">
      <c r="A4459" s="144" t="str">
        <f t="shared" si="419"/>
        <v/>
      </c>
      <c r="B4459" s="143" t="str">
        <f t="shared" si="420"/>
        <v/>
      </c>
      <c r="C4459" s="143" t="str">
        <f>IF(A4459="","",IF(COUNTIF($B$2:B4458,B4459)&gt;0,"⚠ DUPLICATE","OK"))</f>
        <v/>
      </c>
      <c r="D4459" s="146" t="str">
        <f>IF($A4459="","",IF(ISNA(_xlfn.XLOOKUP(TRIM($A4459),MASTER_Workers!$B$2:$B$474,MASTER_Workers!$B$2:$B$474)),"Master Missing","OK"))</f>
        <v/>
      </c>
      <c r="E4459" s="146" t="str">
        <f>IF(A4459="","",IF(COUNTIF(Month_Engine!B:B,TRIM(J4459))&gt;0,"OK","Missing"))</f>
        <v/>
      </c>
      <c r="F4459" s="146" t="str">
        <f t="shared" si="421"/>
        <v/>
      </c>
      <c r="G4459" s="146" t="str">
        <f t="shared" si="422"/>
        <v/>
      </c>
      <c r="H4459" s="150" t="str">
        <f t="shared" si="417"/>
        <v/>
      </c>
      <c r="I4459" s="432"/>
      <c r="S4459" s="146" t="str">
        <f t="shared" si="418"/>
        <v/>
      </c>
    </row>
    <row r="4460" spans="1:19" x14ac:dyDescent="0.45">
      <c r="A4460" s="144" t="str">
        <f t="shared" si="419"/>
        <v/>
      </c>
      <c r="B4460" s="143" t="str">
        <f t="shared" si="420"/>
        <v/>
      </c>
      <c r="C4460" s="143" t="str">
        <f>IF(A4460="","",IF(COUNTIF($B$2:B4459,B4460)&gt;0,"⚠ DUPLICATE","OK"))</f>
        <v/>
      </c>
      <c r="D4460" s="146" t="str">
        <f>IF($A4460="","",IF(ISNA(_xlfn.XLOOKUP(TRIM($A4460),MASTER_Workers!$B$2:$B$474,MASTER_Workers!$B$2:$B$474)),"Master Missing","OK"))</f>
        <v/>
      </c>
      <c r="E4460" s="146" t="str">
        <f>IF(A4460="","",IF(COUNTIF(Month_Engine!B:B,TRIM(J4460))&gt;0,"OK","Missing"))</f>
        <v/>
      </c>
      <c r="F4460" s="146" t="str">
        <f t="shared" si="421"/>
        <v/>
      </c>
      <c r="G4460" s="146" t="str">
        <f t="shared" si="422"/>
        <v/>
      </c>
      <c r="H4460" s="150" t="str">
        <f t="shared" si="417"/>
        <v/>
      </c>
      <c r="I4460" s="432"/>
      <c r="S4460" s="146" t="str">
        <f t="shared" si="418"/>
        <v/>
      </c>
    </row>
    <row r="4461" spans="1:19" x14ac:dyDescent="0.45">
      <c r="A4461" s="144" t="str">
        <f t="shared" si="419"/>
        <v/>
      </c>
      <c r="B4461" s="143" t="str">
        <f t="shared" si="420"/>
        <v/>
      </c>
      <c r="C4461" s="143" t="str">
        <f>IF(A4461="","",IF(COUNTIF($B$2:B4460,B4461)&gt;0,"⚠ DUPLICATE","OK"))</f>
        <v/>
      </c>
      <c r="D4461" s="146" t="str">
        <f>IF($A4461="","",IF(ISNA(_xlfn.XLOOKUP(TRIM($A4461),MASTER_Workers!$B$2:$B$474,MASTER_Workers!$B$2:$B$474)),"Master Missing","OK"))</f>
        <v/>
      </c>
      <c r="E4461" s="146" t="str">
        <f>IF(A4461="","",IF(COUNTIF(Month_Engine!B:B,TRIM(J4461))&gt;0,"OK","Missing"))</f>
        <v/>
      </c>
      <c r="F4461" s="146" t="str">
        <f t="shared" si="421"/>
        <v/>
      </c>
      <c r="G4461" s="146" t="str">
        <f t="shared" si="422"/>
        <v/>
      </c>
      <c r="H4461" s="150" t="str">
        <f t="shared" si="417"/>
        <v/>
      </c>
      <c r="I4461" s="432"/>
      <c r="S4461" s="146" t="str">
        <f t="shared" si="418"/>
        <v/>
      </c>
    </row>
    <row r="4462" spans="1:19" x14ac:dyDescent="0.45">
      <c r="A4462" s="144" t="str">
        <f t="shared" si="419"/>
        <v/>
      </c>
      <c r="B4462" s="143" t="str">
        <f t="shared" si="420"/>
        <v/>
      </c>
      <c r="C4462" s="143" t="str">
        <f>IF(A4462="","",IF(COUNTIF($B$2:B4461,B4462)&gt;0,"⚠ DUPLICATE","OK"))</f>
        <v/>
      </c>
      <c r="D4462" s="146" t="str">
        <f>IF($A4462="","",IF(ISNA(_xlfn.XLOOKUP(TRIM($A4462),MASTER_Workers!$B$2:$B$474,MASTER_Workers!$B$2:$B$474)),"Master Missing","OK"))</f>
        <v/>
      </c>
      <c r="E4462" s="146" t="str">
        <f>IF(A4462="","",IF(COUNTIF(Month_Engine!B:B,TRIM(J4462))&gt;0,"OK","Missing"))</f>
        <v/>
      </c>
      <c r="F4462" s="146" t="str">
        <f t="shared" si="421"/>
        <v/>
      </c>
      <c r="G4462" s="146" t="str">
        <f t="shared" si="422"/>
        <v/>
      </c>
      <c r="H4462" s="150" t="str">
        <f t="shared" si="417"/>
        <v/>
      </c>
      <c r="I4462" s="432"/>
      <c r="S4462" s="146" t="str">
        <f t="shared" si="418"/>
        <v/>
      </c>
    </row>
    <row r="4463" spans="1:19" x14ac:dyDescent="0.45">
      <c r="A4463" s="144" t="str">
        <f t="shared" si="419"/>
        <v/>
      </c>
      <c r="B4463" s="143" t="str">
        <f t="shared" si="420"/>
        <v/>
      </c>
      <c r="C4463" s="143" t="str">
        <f>IF(A4463="","",IF(COUNTIF($B$2:B4462,B4463)&gt;0,"⚠ DUPLICATE","OK"))</f>
        <v/>
      </c>
      <c r="D4463" s="146" t="str">
        <f>IF($A4463="","",IF(ISNA(_xlfn.XLOOKUP(TRIM($A4463),MASTER_Workers!$B$2:$B$474,MASTER_Workers!$B$2:$B$474)),"Master Missing","OK"))</f>
        <v/>
      </c>
      <c r="E4463" s="146" t="str">
        <f>IF(A4463="","",IF(COUNTIF(Month_Engine!B:B,TRIM(J4463))&gt;0,"OK","Missing"))</f>
        <v/>
      </c>
      <c r="F4463" s="146" t="str">
        <f t="shared" si="421"/>
        <v/>
      </c>
      <c r="G4463" s="146" t="str">
        <f t="shared" si="422"/>
        <v/>
      </c>
      <c r="H4463" s="150" t="str">
        <f t="shared" si="417"/>
        <v/>
      </c>
      <c r="I4463" s="432"/>
      <c r="S4463" s="146" t="str">
        <f t="shared" si="418"/>
        <v/>
      </c>
    </row>
    <row r="4464" spans="1:19" x14ac:dyDescent="0.45">
      <c r="A4464" s="144" t="str">
        <f t="shared" si="419"/>
        <v/>
      </c>
      <c r="B4464" s="143" t="str">
        <f t="shared" si="420"/>
        <v/>
      </c>
      <c r="C4464" s="143" t="str">
        <f>IF(A4464="","",IF(COUNTIF($B$2:B4463,B4464)&gt;0,"⚠ DUPLICATE","OK"))</f>
        <v/>
      </c>
      <c r="D4464" s="146" t="str">
        <f>IF($A4464="","",IF(ISNA(_xlfn.XLOOKUP(TRIM($A4464),MASTER_Workers!$B$2:$B$474,MASTER_Workers!$B$2:$B$474)),"Master Missing","OK"))</f>
        <v/>
      </c>
      <c r="E4464" s="146" t="str">
        <f>IF(A4464="","",IF(COUNTIF(Month_Engine!B:B,TRIM(J4464))&gt;0,"OK","Missing"))</f>
        <v/>
      </c>
      <c r="F4464" s="146" t="str">
        <f t="shared" si="421"/>
        <v/>
      </c>
      <c r="G4464" s="146" t="str">
        <f t="shared" si="422"/>
        <v/>
      </c>
      <c r="H4464" s="150" t="str">
        <f t="shared" si="417"/>
        <v/>
      </c>
      <c r="I4464" s="432"/>
      <c r="S4464" s="146" t="str">
        <f t="shared" si="418"/>
        <v/>
      </c>
    </row>
    <row r="4465" spans="1:19" x14ac:dyDescent="0.45">
      <c r="A4465" s="144" t="str">
        <f t="shared" si="419"/>
        <v/>
      </c>
      <c r="B4465" s="143" t="str">
        <f t="shared" si="420"/>
        <v/>
      </c>
      <c r="C4465" s="143" t="str">
        <f>IF(A4465="","",IF(COUNTIF($B$2:B4464,B4465)&gt;0,"⚠ DUPLICATE","OK"))</f>
        <v/>
      </c>
      <c r="D4465" s="146" t="str">
        <f>IF($A4465="","",IF(ISNA(_xlfn.XLOOKUP(TRIM($A4465),MASTER_Workers!$B$2:$B$474,MASTER_Workers!$B$2:$B$474)),"Master Missing","OK"))</f>
        <v/>
      </c>
      <c r="E4465" s="146" t="str">
        <f>IF(A4465="","",IF(COUNTIF(Month_Engine!B:B,TRIM(J4465))&gt;0,"OK","Missing"))</f>
        <v/>
      </c>
      <c r="F4465" s="146" t="str">
        <f t="shared" si="421"/>
        <v/>
      </c>
      <c r="G4465" s="146" t="str">
        <f t="shared" si="422"/>
        <v/>
      </c>
      <c r="H4465" s="150" t="str">
        <f t="shared" si="417"/>
        <v/>
      </c>
      <c r="I4465" s="432"/>
      <c r="S4465" s="146" t="str">
        <f t="shared" si="418"/>
        <v/>
      </c>
    </row>
    <row r="4466" spans="1:19" x14ac:dyDescent="0.45">
      <c r="A4466" s="144" t="str">
        <f t="shared" si="419"/>
        <v/>
      </c>
      <c r="B4466" s="143" t="str">
        <f t="shared" si="420"/>
        <v/>
      </c>
      <c r="C4466" s="143" t="str">
        <f>IF(A4466="","",IF(COUNTIF($B$2:B4465,B4466)&gt;0,"⚠ DUPLICATE","OK"))</f>
        <v/>
      </c>
      <c r="D4466" s="146" t="str">
        <f>IF($A4466="","",IF(ISNA(_xlfn.XLOOKUP(TRIM($A4466),MASTER_Workers!$B$2:$B$474,MASTER_Workers!$B$2:$B$474)),"Master Missing","OK"))</f>
        <v/>
      </c>
      <c r="E4466" s="146" t="str">
        <f>IF(A4466="","",IF(COUNTIF(Month_Engine!B:B,TRIM(J4466))&gt;0,"OK","Missing"))</f>
        <v/>
      </c>
      <c r="F4466" s="146" t="str">
        <f t="shared" si="421"/>
        <v/>
      </c>
      <c r="G4466" s="146" t="str">
        <f t="shared" si="422"/>
        <v/>
      </c>
      <c r="H4466" s="150" t="str">
        <f t="shared" si="417"/>
        <v/>
      </c>
      <c r="I4466" s="432"/>
      <c r="S4466" s="146" t="str">
        <f t="shared" si="418"/>
        <v/>
      </c>
    </row>
    <row r="4467" spans="1:19" x14ac:dyDescent="0.45">
      <c r="A4467" s="144" t="str">
        <f t="shared" si="419"/>
        <v/>
      </c>
      <c r="B4467" s="143" t="str">
        <f t="shared" si="420"/>
        <v/>
      </c>
      <c r="C4467" s="143" t="str">
        <f>IF(A4467="","",IF(COUNTIF($B$2:B4466,B4467)&gt;0,"⚠ DUPLICATE","OK"))</f>
        <v/>
      </c>
      <c r="D4467" s="146" t="str">
        <f>IF($A4467="","",IF(ISNA(_xlfn.XLOOKUP(TRIM($A4467),MASTER_Workers!$B$2:$B$474,MASTER_Workers!$B$2:$B$474)),"Master Missing","OK"))</f>
        <v/>
      </c>
      <c r="E4467" s="146" t="str">
        <f>IF(A4467="","",IF(COUNTIF(Month_Engine!B:B,TRIM(J4467))&gt;0,"OK","Missing"))</f>
        <v/>
      </c>
      <c r="F4467" s="146" t="str">
        <f t="shared" si="421"/>
        <v/>
      </c>
      <c r="G4467" s="146" t="str">
        <f t="shared" si="422"/>
        <v/>
      </c>
      <c r="H4467" s="150" t="str">
        <f t="shared" si="417"/>
        <v/>
      </c>
      <c r="I4467" s="432"/>
      <c r="S4467" s="146" t="str">
        <f t="shared" si="418"/>
        <v/>
      </c>
    </row>
    <row r="4468" spans="1:19" x14ac:dyDescent="0.45">
      <c r="A4468" s="144" t="str">
        <f t="shared" si="419"/>
        <v/>
      </c>
      <c r="B4468" s="143" t="str">
        <f t="shared" si="420"/>
        <v/>
      </c>
      <c r="C4468" s="143" t="str">
        <f>IF(A4468="","",IF(COUNTIF($B$2:B4467,B4468)&gt;0,"⚠ DUPLICATE","OK"))</f>
        <v/>
      </c>
      <c r="D4468" s="146" t="str">
        <f>IF($A4468="","",IF(ISNA(_xlfn.XLOOKUP(TRIM($A4468),MASTER_Workers!$B$2:$B$474,MASTER_Workers!$B$2:$B$474)),"Master Missing","OK"))</f>
        <v/>
      </c>
      <c r="E4468" s="146" t="str">
        <f>IF(A4468="","",IF(COUNTIF(Month_Engine!B:B,TRIM(J4468))&gt;0,"OK","Missing"))</f>
        <v/>
      </c>
      <c r="F4468" s="146" t="str">
        <f t="shared" si="421"/>
        <v/>
      </c>
      <c r="G4468" s="146" t="str">
        <f t="shared" si="422"/>
        <v/>
      </c>
      <c r="H4468" s="150" t="str">
        <f t="shared" si="417"/>
        <v/>
      </c>
      <c r="I4468" s="432"/>
      <c r="S4468" s="146" t="str">
        <f t="shared" si="418"/>
        <v/>
      </c>
    </row>
    <row r="4469" spans="1:19" x14ac:dyDescent="0.45">
      <c r="A4469" s="144" t="str">
        <f t="shared" si="419"/>
        <v/>
      </c>
      <c r="B4469" s="143" t="str">
        <f t="shared" si="420"/>
        <v/>
      </c>
      <c r="C4469" s="143" t="str">
        <f>IF(A4469="","",IF(COUNTIF($B$2:B4468,B4469)&gt;0,"⚠ DUPLICATE","OK"))</f>
        <v/>
      </c>
      <c r="D4469" s="146" t="str">
        <f>IF($A4469="","",IF(ISNA(_xlfn.XLOOKUP(TRIM($A4469),MASTER_Workers!$B$2:$B$474,MASTER_Workers!$B$2:$B$474)),"Master Missing","OK"))</f>
        <v/>
      </c>
      <c r="E4469" s="146" t="str">
        <f>IF(A4469="","",IF(COUNTIF(Month_Engine!B:B,TRIM(J4469))&gt;0,"OK","Missing"))</f>
        <v/>
      </c>
      <c r="F4469" s="146" t="str">
        <f t="shared" si="421"/>
        <v/>
      </c>
      <c r="G4469" s="146" t="str">
        <f t="shared" si="422"/>
        <v/>
      </c>
      <c r="H4469" s="150" t="str">
        <f t="shared" si="417"/>
        <v/>
      </c>
      <c r="I4469" s="432"/>
      <c r="S4469" s="146" t="str">
        <f t="shared" si="418"/>
        <v/>
      </c>
    </row>
    <row r="4470" spans="1:19" x14ac:dyDescent="0.45">
      <c r="A4470" s="144" t="str">
        <f t="shared" si="419"/>
        <v/>
      </c>
      <c r="B4470" s="143" t="str">
        <f t="shared" si="420"/>
        <v/>
      </c>
      <c r="C4470" s="143" t="str">
        <f>IF(A4470="","",IF(COUNTIF($B$2:B4469,B4470)&gt;0,"⚠ DUPLICATE","OK"))</f>
        <v/>
      </c>
      <c r="D4470" s="146" t="str">
        <f>IF($A4470="","",IF(ISNA(_xlfn.XLOOKUP(TRIM($A4470),MASTER_Workers!$B$2:$B$474,MASTER_Workers!$B$2:$B$474)),"Master Missing","OK"))</f>
        <v/>
      </c>
      <c r="E4470" s="146" t="str">
        <f>IF(A4470="","",IF(COUNTIF(Month_Engine!B:B,TRIM(J4470))&gt;0,"OK","Missing"))</f>
        <v/>
      </c>
      <c r="F4470" s="146" t="str">
        <f t="shared" si="421"/>
        <v/>
      </c>
      <c r="G4470" s="146" t="str">
        <f t="shared" si="422"/>
        <v/>
      </c>
      <c r="H4470" s="150" t="str">
        <f t="shared" si="417"/>
        <v/>
      </c>
      <c r="I4470" s="432"/>
      <c r="S4470" s="146" t="str">
        <f t="shared" si="418"/>
        <v/>
      </c>
    </row>
    <row r="4471" spans="1:19" x14ac:dyDescent="0.45">
      <c r="A4471" s="144" t="str">
        <f t="shared" si="419"/>
        <v/>
      </c>
      <c r="B4471" s="143" t="str">
        <f t="shared" si="420"/>
        <v/>
      </c>
      <c r="C4471" s="143" t="str">
        <f>IF(A4471="","",IF(COUNTIF($B$2:B4470,B4471)&gt;0,"⚠ DUPLICATE","OK"))</f>
        <v/>
      </c>
      <c r="D4471" s="146" t="str">
        <f>IF($A4471="","",IF(ISNA(_xlfn.XLOOKUP(TRIM($A4471),MASTER_Workers!$B$2:$B$474,MASTER_Workers!$B$2:$B$474)),"Master Missing","OK"))</f>
        <v/>
      </c>
      <c r="E4471" s="146" t="str">
        <f>IF(A4471="","",IF(COUNTIF(Month_Engine!B:B,TRIM(J4471))&gt;0,"OK","Missing"))</f>
        <v/>
      </c>
      <c r="F4471" s="146" t="str">
        <f t="shared" si="421"/>
        <v/>
      </c>
      <c r="G4471" s="146" t="str">
        <f t="shared" si="422"/>
        <v/>
      </c>
      <c r="H4471" s="150" t="str">
        <f t="shared" si="417"/>
        <v/>
      </c>
      <c r="I4471" s="432"/>
      <c r="S4471" s="146" t="str">
        <f t="shared" si="418"/>
        <v/>
      </c>
    </row>
    <row r="4472" spans="1:19" x14ac:dyDescent="0.45">
      <c r="A4472" s="144" t="str">
        <f t="shared" si="419"/>
        <v/>
      </c>
      <c r="B4472" s="143" t="str">
        <f t="shared" si="420"/>
        <v/>
      </c>
      <c r="C4472" s="143" t="str">
        <f>IF(A4472="","",IF(COUNTIF($B$2:B4471,B4472)&gt;0,"⚠ DUPLICATE","OK"))</f>
        <v/>
      </c>
      <c r="D4472" s="146" t="str">
        <f>IF($A4472="","",IF(ISNA(_xlfn.XLOOKUP(TRIM($A4472),MASTER_Workers!$B$2:$B$474,MASTER_Workers!$B$2:$B$474)),"Master Missing","OK"))</f>
        <v/>
      </c>
      <c r="E4472" s="146" t="str">
        <f>IF(A4472="","",IF(COUNTIF(Month_Engine!B:B,TRIM(J4472))&gt;0,"OK","Missing"))</f>
        <v/>
      </c>
      <c r="F4472" s="146" t="str">
        <f t="shared" si="421"/>
        <v/>
      </c>
      <c r="G4472" s="146" t="str">
        <f t="shared" si="422"/>
        <v/>
      </c>
      <c r="H4472" s="150" t="str">
        <f t="shared" si="417"/>
        <v/>
      </c>
      <c r="I4472" s="432"/>
      <c r="S4472" s="146" t="str">
        <f t="shared" si="418"/>
        <v/>
      </c>
    </row>
    <row r="4473" spans="1:19" x14ac:dyDescent="0.45">
      <c r="A4473" s="144" t="str">
        <f t="shared" si="419"/>
        <v/>
      </c>
      <c r="B4473" s="143" t="str">
        <f t="shared" si="420"/>
        <v/>
      </c>
      <c r="C4473" s="143" t="str">
        <f>IF(A4473="","",IF(COUNTIF($B$2:B4472,B4473)&gt;0,"⚠ DUPLICATE","OK"))</f>
        <v/>
      </c>
      <c r="D4473" s="146" t="str">
        <f>IF($A4473="","",IF(ISNA(_xlfn.XLOOKUP(TRIM($A4473),MASTER_Workers!$B$2:$B$474,MASTER_Workers!$B$2:$B$474)),"Master Missing","OK"))</f>
        <v/>
      </c>
      <c r="E4473" s="146" t="str">
        <f>IF(A4473="","",IF(COUNTIF(Month_Engine!B:B,TRIM(J4473))&gt;0,"OK","Missing"))</f>
        <v/>
      </c>
      <c r="F4473" s="146" t="str">
        <f t="shared" si="421"/>
        <v/>
      </c>
      <c r="G4473" s="146" t="str">
        <f t="shared" si="422"/>
        <v/>
      </c>
      <c r="H4473" s="150" t="str">
        <f t="shared" si="417"/>
        <v/>
      </c>
      <c r="I4473" s="432"/>
      <c r="S4473" s="146" t="str">
        <f t="shared" si="418"/>
        <v/>
      </c>
    </row>
    <row r="4474" spans="1:19" x14ac:dyDescent="0.45">
      <c r="A4474" s="144" t="str">
        <f t="shared" si="419"/>
        <v/>
      </c>
      <c r="B4474" s="143" t="str">
        <f t="shared" si="420"/>
        <v/>
      </c>
      <c r="C4474" s="143" t="str">
        <f>IF(A4474="","",IF(COUNTIF($B$2:B4473,B4474)&gt;0,"⚠ DUPLICATE","OK"))</f>
        <v/>
      </c>
      <c r="D4474" s="146" t="str">
        <f>IF($A4474="","",IF(ISNA(_xlfn.XLOOKUP(TRIM($A4474),MASTER_Workers!$B$2:$B$474,MASTER_Workers!$B$2:$B$474)),"Master Missing","OK"))</f>
        <v/>
      </c>
      <c r="E4474" s="146" t="str">
        <f>IF(A4474="","",IF(COUNTIF(Month_Engine!B:B,TRIM(J4474))&gt;0,"OK","Missing"))</f>
        <v/>
      </c>
      <c r="F4474" s="146" t="str">
        <f t="shared" si="421"/>
        <v/>
      </c>
      <c r="G4474" s="146" t="str">
        <f t="shared" si="422"/>
        <v/>
      </c>
      <c r="H4474" s="150" t="str">
        <f t="shared" si="417"/>
        <v/>
      </c>
      <c r="I4474" s="432"/>
      <c r="S4474" s="146" t="str">
        <f t="shared" si="418"/>
        <v/>
      </c>
    </row>
    <row r="4475" spans="1:19" x14ac:dyDescent="0.45">
      <c r="A4475" s="144" t="str">
        <f t="shared" si="419"/>
        <v/>
      </c>
      <c r="B4475" s="143" t="str">
        <f t="shared" si="420"/>
        <v/>
      </c>
      <c r="C4475" s="143" t="str">
        <f>IF(A4475="","",IF(COUNTIF($B$2:B4474,B4475)&gt;0,"⚠ DUPLICATE","OK"))</f>
        <v/>
      </c>
      <c r="D4475" s="146" t="str">
        <f>IF($A4475="","",IF(ISNA(_xlfn.XLOOKUP(TRIM($A4475),MASTER_Workers!$B$2:$B$474,MASTER_Workers!$B$2:$B$474)),"Master Missing","OK"))</f>
        <v/>
      </c>
      <c r="E4475" s="146" t="str">
        <f>IF(A4475="","",IF(COUNTIF(Month_Engine!B:B,TRIM(J4475))&gt;0,"OK","Missing"))</f>
        <v/>
      </c>
      <c r="F4475" s="146" t="str">
        <f t="shared" si="421"/>
        <v/>
      </c>
      <c r="G4475" s="146" t="str">
        <f t="shared" si="422"/>
        <v/>
      </c>
      <c r="H4475" s="150" t="str">
        <f t="shared" si="417"/>
        <v/>
      </c>
      <c r="I4475" s="432"/>
      <c r="S4475" s="146" t="str">
        <f t="shared" si="418"/>
        <v/>
      </c>
    </row>
    <row r="4476" spans="1:19" x14ac:dyDescent="0.45">
      <c r="A4476" s="144" t="str">
        <f t="shared" si="419"/>
        <v/>
      </c>
      <c r="B4476" s="143" t="str">
        <f t="shared" si="420"/>
        <v/>
      </c>
      <c r="C4476" s="143" t="str">
        <f>IF(A4476="","",IF(COUNTIF($B$2:B4475,B4476)&gt;0,"⚠ DUPLICATE","OK"))</f>
        <v/>
      </c>
      <c r="D4476" s="146" t="str">
        <f>IF($A4476="","",IF(ISNA(_xlfn.XLOOKUP(TRIM($A4476),MASTER_Workers!$B$2:$B$474,MASTER_Workers!$B$2:$B$474)),"Master Missing","OK"))</f>
        <v/>
      </c>
      <c r="E4476" s="146" t="str">
        <f>IF(A4476="","",IF(COUNTIF(Month_Engine!B:B,TRIM(J4476))&gt;0,"OK","Missing"))</f>
        <v/>
      </c>
      <c r="F4476" s="146" t="str">
        <f t="shared" si="421"/>
        <v/>
      </c>
      <c r="G4476" s="146" t="str">
        <f t="shared" si="422"/>
        <v/>
      </c>
      <c r="H4476" s="150" t="str">
        <f t="shared" si="417"/>
        <v/>
      </c>
      <c r="I4476" s="432"/>
      <c r="S4476" s="146" t="str">
        <f t="shared" si="418"/>
        <v/>
      </c>
    </row>
    <row r="4477" spans="1:19" x14ac:dyDescent="0.45">
      <c r="A4477" s="144" t="str">
        <f t="shared" si="419"/>
        <v/>
      </c>
      <c r="B4477" s="143" t="str">
        <f t="shared" si="420"/>
        <v/>
      </c>
      <c r="C4477" s="143" t="str">
        <f>IF(A4477="","",IF(COUNTIF($B$2:B4476,B4477)&gt;0,"⚠ DUPLICATE","OK"))</f>
        <v/>
      </c>
      <c r="D4477" s="146" t="str">
        <f>IF($A4477="","",IF(ISNA(_xlfn.XLOOKUP(TRIM($A4477),MASTER_Workers!$B$2:$B$474,MASTER_Workers!$B$2:$B$474)),"Master Missing","OK"))</f>
        <v/>
      </c>
      <c r="E4477" s="146" t="str">
        <f>IF(A4477="","",IF(COUNTIF(Month_Engine!B:B,TRIM(J4477))&gt;0,"OK","Missing"))</f>
        <v/>
      </c>
      <c r="F4477" s="146" t="str">
        <f t="shared" si="421"/>
        <v/>
      </c>
      <c r="G4477" s="146" t="str">
        <f t="shared" si="422"/>
        <v/>
      </c>
      <c r="H4477" s="150" t="str">
        <f t="shared" si="417"/>
        <v/>
      </c>
      <c r="I4477" s="432"/>
      <c r="S4477" s="146" t="str">
        <f t="shared" si="418"/>
        <v/>
      </c>
    </row>
    <row r="4478" spans="1:19" x14ac:dyDescent="0.45">
      <c r="A4478" s="144" t="str">
        <f t="shared" si="419"/>
        <v/>
      </c>
      <c r="B4478" s="143" t="str">
        <f t="shared" si="420"/>
        <v/>
      </c>
      <c r="C4478" s="143" t="str">
        <f>IF(A4478="","",IF(COUNTIF($B$2:B4477,B4478)&gt;0,"⚠ DUPLICATE","OK"))</f>
        <v/>
      </c>
      <c r="D4478" s="146" t="str">
        <f>IF($A4478="","",IF(ISNA(_xlfn.XLOOKUP(TRIM($A4478),MASTER_Workers!$B$2:$B$474,MASTER_Workers!$B$2:$B$474)),"Master Missing","OK"))</f>
        <v/>
      </c>
      <c r="E4478" s="146" t="str">
        <f>IF(A4478="","",IF(COUNTIF(Month_Engine!B:B,TRIM(J4478))&gt;0,"OK","Missing"))</f>
        <v/>
      </c>
      <c r="F4478" s="146" t="str">
        <f t="shared" si="421"/>
        <v/>
      </c>
      <c r="G4478" s="146" t="str">
        <f t="shared" si="422"/>
        <v/>
      </c>
      <c r="H4478" s="150" t="str">
        <f t="shared" si="417"/>
        <v/>
      </c>
      <c r="I4478" s="432"/>
      <c r="S4478" s="146" t="str">
        <f t="shared" si="418"/>
        <v/>
      </c>
    </row>
    <row r="4479" spans="1:19" x14ac:dyDescent="0.45">
      <c r="A4479" s="144" t="str">
        <f t="shared" si="419"/>
        <v/>
      </c>
      <c r="B4479" s="143" t="str">
        <f t="shared" si="420"/>
        <v/>
      </c>
      <c r="C4479" s="143" t="str">
        <f>IF(A4479="","",IF(COUNTIF($B$2:B4478,B4479)&gt;0,"⚠ DUPLICATE","OK"))</f>
        <v/>
      </c>
      <c r="D4479" s="146" t="str">
        <f>IF($A4479="","",IF(ISNA(_xlfn.XLOOKUP(TRIM($A4479),MASTER_Workers!$B$2:$B$474,MASTER_Workers!$B$2:$B$474)),"Master Missing","OK"))</f>
        <v/>
      </c>
      <c r="E4479" s="146" t="str">
        <f>IF(A4479="","",IF(COUNTIF(Month_Engine!B:B,TRIM(J4479))&gt;0,"OK","Missing"))</f>
        <v/>
      </c>
      <c r="F4479" s="146" t="str">
        <f t="shared" si="421"/>
        <v/>
      </c>
      <c r="G4479" s="146" t="str">
        <f t="shared" si="422"/>
        <v/>
      </c>
      <c r="H4479" s="150" t="str">
        <f t="shared" si="417"/>
        <v/>
      </c>
      <c r="I4479" s="432"/>
      <c r="S4479" s="146" t="str">
        <f t="shared" si="418"/>
        <v/>
      </c>
    </row>
    <row r="4480" spans="1:19" x14ac:dyDescent="0.45">
      <c r="A4480" s="144" t="str">
        <f t="shared" si="419"/>
        <v/>
      </c>
      <c r="B4480" s="143" t="str">
        <f t="shared" si="420"/>
        <v/>
      </c>
      <c r="C4480" s="143" t="str">
        <f>IF(A4480="","",IF(COUNTIF($B$2:B4479,B4480)&gt;0,"⚠ DUPLICATE","OK"))</f>
        <v/>
      </c>
      <c r="D4480" s="146" t="str">
        <f>IF($A4480="","",IF(ISNA(_xlfn.XLOOKUP(TRIM($A4480),MASTER_Workers!$B$2:$B$474,MASTER_Workers!$B$2:$B$474)),"Master Missing","OK"))</f>
        <v/>
      </c>
      <c r="E4480" s="146" t="str">
        <f>IF(A4480="","",IF(COUNTIF(Month_Engine!B:B,TRIM(J4480))&gt;0,"OK","Missing"))</f>
        <v/>
      </c>
      <c r="F4480" s="146" t="str">
        <f t="shared" si="421"/>
        <v/>
      </c>
      <c r="G4480" s="146" t="str">
        <f t="shared" si="422"/>
        <v/>
      </c>
      <c r="H4480" s="150" t="str">
        <f t="shared" si="417"/>
        <v/>
      </c>
      <c r="I4480" s="432"/>
      <c r="S4480" s="146" t="str">
        <f t="shared" si="418"/>
        <v/>
      </c>
    </row>
    <row r="4481" spans="1:19" x14ac:dyDescent="0.45">
      <c r="A4481" s="144" t="str">
        <f t="shared" si="419"/>
        <v/>
      </c>
      <c r="B4481" s="143" t="str">
        <f t="shared" si="420"/>
        <v/>
      </c>
      <c r="C4481" s="143" t="str">
        <f>IF(A4481="","",IF(COUNTIF($B$2:B4480,B4481)&gt;0,"⚠ DUPLICATE","OK"))</f>
        <v/>
      </c>
      <c r="D4481" s="146" t="str">
        <f>IF($A4481="","",IF(ISNA(_xlfn.XLOOKUP(TRIM($A4481),MASTER_Workers!$B$2:$B$474,MASTER_Workers!$B$2:$B$474)),"Master Missing","OK"))</f>
        <v/>
      </c>
      <c r="E4481" s="146" t="str">
        <f>IF(A4481="","",IF(COUNTIF(Month_Engine!B:B,TRIM(J4481))&gt;0,"OK","Missing"))</f>
        <v/>
      </c>
      <c r="F4481" s="146" t="str">
        <f t="shared" si="421"/>
        <v/>
      </c>
      <c r="G4481" s="146" t="str">
        <f t="shared" si="422"/>
        <v/>
      </c>
      <c r="H4481" s="150" t="str">
        <f t="shared" si="417"/>
        <v/>
      </c>
      <c r="I4481" s="432"/>
      <c r="S4481" s="146" t="str">
        <f t="shared" si="418"/>
        <v/>
      </c>
    </row>
    <row r="4482" spans="1:19" x14ac:dyDescent="0.45">
      <c r="A4482" s="144" t="str">
        <f t="shared" si="419"/>
        <v/>
      </c>
      <c r="B4482" s="143" t="str">
        <f t="shared" si="420"/>
        <v/>
      </c>
      <c r="C4482" s="143" t="str">
        <f>IF(A4482="","",IF(COUNTIF($B$2:B4481,B4482)&gt;0,"⚠ DUPLICATE","OK"))</f>
        <v/>
      </c>
      <c r="D4482" s="146" t="str">
        <f>IF($A4482="","",IF(ISNA(_xlfn.XLOOKUP(TRIM($A4482),MASTER_Workers!$B$2:$B$474,MASTER_Workers!$B$2:$B$474)),"Master Missing","OK"))</f>
        <v/>
      </c>
      <c r="E4482" s="146" t="str">
        <f>IF(A4482="","",IF(COUNTIF(Month_Engine!B:B,TRIM(J4482))&gt;0,"OK","Missing"))</f>
        <v/>
      </c>
      <c r="F4482" s="146" t="str">
        <f t="shared" si="421"/>
        <v/>
      </c>
      <c r="G4482" s="146" t="str">
        <f t="shared" si="422"/>
        <v/>
      </c>
      <c r="H4482" s="150" t="str">
        <f t="shared" si="417"/>
        <v/>
      </c>
      <c r="I4482" s="432"/>
      <c r="S4482" s="146" t="str">
        <f t="shared" si="418"/>
        <v/>
      </c>
    </row>
    <row r="4483" spans="1:19" x14ac:dyDescent="0.45">
      <c r="A4483" s="144" t="str">
        <f t="shared" si="419"/>
        <v/>
      </c>
      <c r="B4483" s="143" t="str">
        <f t="shared" si="420"/>
        <v/>
      </c>
      <c r="C4483" s="143" t="str">
        <f>IF(A4483="","",IF(COUNTIF($B$2:B4482,B4483)&gt;0,"⚠ DUPLICATE","OK"))</f>
        <v/>
      </c>
      <c r="D4483" s="146" t="str">
        <f>IF($A4483="","",IF(ISNA(_xlfn.XLOOKUP(TRIM($A4483),MASTER_Workers!$B$2:$B$474,MASTER_Workers!$B$2:$B$474)),"Master Missing","OK"))</f>
        <v/>
      </c>
      <c r="E4483" s="146" t="str">
        <f>IF(A4483="","",IF(COUNTIF(Month_Engine!B:B,TRIM(J4483))&gt;0,"OK","Missing"))</f>
        <v/>
      </c>
      <c r="F4483" s="146" t="str">
        <f t="shared" si="421"/>
        <v/>
      </c>
      <c r="G4483" s="146" t="str">
        <f t="shared" si="422"/>
        <v/>
      </c>
      <c r="H4483" s="150" t="str">
        <f t="shared" si="417"/>
        <v/>
      </c>
      <c r="I4483" s="432"/>
      <c r="S4483" s="146" t="str">
        <f t="shared" si="418"/>
        <v/>
      </c>
    </row>
    <row r="4484" spans="1:19" x14ac:dyDescent="0.45">
      <c r="A4484" s="144" t="str">
        <f t="shared" si="419"/>
        <v/>
      </c>
      <c r="B4484" s="143" t="str">
        <f t="shared" si="420"/>
        <v/>
      </c>
      <c r="C4484" s="143" t="str">
        <f>IF(A4484="","",IF(COUNTIF($B$2:B4483,B4484)&gt;0,"⚠ DUPLICATE","OK"))</f>
        <v/>
      </c>
      <c r="D4484" s="146" t="str">
        <f>IF($A4484="","",IF(ISNA(_xlfn.XLOOKUP(TRIM($A4484),MASTER_Workers!$B$2:$B$474,MASTER_Workers!$B$2:$B$474)),"Master Missing","OK"))</f>
        <v/>
      </c>
      <c r="E4484" s="146" t="str">
        <f>IF(A4484="","",IF(COUNTIF(Month_Engine!B:B,TRIM(J4484))&gt;0,"OK","Missing"))</f>
        <v/>
      </c>
      <c r="F4484" s="146" t="str">
        <f t="shared" si="421"/>
        <v/>
      </c>
      <c r="G4484" s="146" t="str">
        <f t="shared" si="422"/>
        <v/>
      </c>
      <c r="H4484" s="150" t="str">
        <f t="shared" ref="H4484:H4547" si="423">IF(A4484="","",IF(AND(C4484="OK",D4484="OK",E4484="OK",F4484=DAY(EOMONTH(I4484,0))),"OK","Mismatch"))</f>
        <v/>
      </c>
      <c r="I4484" s="432"/>
      <c r="S4484" s="146" t="str">
        <f t="shared" ref="S4484:S4547" si="424">IF(LEFT(A4484,6)="SV2PCO","Worker-SV2",
IF(LEFT(A4484,5)="SV2ST","Staff-SV2",
IF(LEFT(A4484,4)="SV2P","Worker-Com-SV2",
IF(LEFT(A4484,5)="SK1ST","Staff-1",
IF(LEFT(A4484,5)="SK3ST","Staff-3",
IF(LEFT(A4484,5)="SK1CW","Worker-1",
IF(LEFT(A4484,5)="SK3CW","Worker-3",
IF(LEFT(A4484,5)="SK1WK","Worker-Com-1",
IF(LEFT(A4484,5)="SK3WK","Worker-Com-3","")))))))))</f>
        <v/>
      </c>
    </row>
    <row r="4485" spans="1:19" x14ac:dyDescent="0.45">
      <c r="A4485" s="144" t="str">
        <f t="shared" ref="A4485:A4548" si="425">IF(J4485="","",TRIM(J4485))</f>
        <v/>
      </c>
      <c r="B4485" s="143" t="str">
        <f t="shared" ref="B4485:B4548" si="426">IF(A4485="","",TEXT(I4485,"MMMYYYY")&amp;"_"&amp;TRIM(J4485))</f>
        <v/>
      </c>
      <c r="C4485" s="143" t="str">
        <f>IF(A4485="","",IF(COUNTIF($B$2:B4484,B4485)&gt;0,"⚠ DUPLICATE","OK"))</f>
        <v/>
      </c>
      <c r="D4485" s="146" t="str">
        <f>IF($A4485="","",IF(ISNA(_xlfn.XLOOKUP(TRIM($A4485),MASTER_Workers!$B$2:$B$474,MASTER_Workers!$B$2:$B$474)),"Master Missing","OK"))</f>
        <v/>
      </c>
      <c r="E4485" s="146" t="str">
        <f>IF(A4485="","",IF(COUNTIF(Month_Engine!B:B,TRIM(J4485))&gt;0,"OK","Missing"))</f>
        <v/>
      </c>
      <c r="F4485" s="146" t="str">
        <f t="shared" ref="F4485:F4548" si="427">IF(A4485="","",SUM(L4485:Q4485))</f>
        <v/>
      </c>
      <c r="G4485" s="146" t="str">
        <f t="shared" si="422"/>
        <v/>
      </c>
      <c r="H4485" s="150" t="str">
        <f t="shared" si="423"/>
        <v/>
      </c>
      <c r="I4485" s="432"/>
      <c r="S4485" s="146" t="str">
        <f t="shared" si="424"/>
        <v/>
      </c>
    </row>
    <row r="4486" spans="1:19" x14ac:dyDescent="0.45">
      <c r="A4486" s="144" t="str">
        <f t="shared" si="425"/>
        <v/>
      </c>
      <c r="B4486" s="143" t="str">
        <f t="shared" si="426"/>
        <v/>
      </c>
      <c r="C4486" s="143" t="str">
        <f>IF(A4486="","",IF(COUNTIF($B$2:B4485,B4486)&gt;0,"⚠ DUPLICATE","OK"))</f>
        <v/>
      </c>
      <c r="D4486" s="146" t="str">
        <f>IF($A4486="","",IF(ISNA(_xlfn.XLOOKUP(TRIM($A4486),MASTER_Workers!$B$2:$B$474,MASTER_Workers!$B$2:$B$474)),"Master Missing","OK"))</f>
        <v/>
      </c>
      <c r="E4486" s="146" t="str">
        <f>IF(A4486="","",IF(COUNTIF(Month_Engine!B:B,TRIM(J4486))&gt;0,"OK","Missing"))</f>
        <v/>
      </c>
      <c r="F4486" s="146" t="str">
        <f t="shared" si="427"/>
        <v/>
      </c>
      <c r="G4486" s="146" t="str">
        <f t="shared" si="422"/>
        <v/>
      </c>
      <c r="H4486" s="150" t="str">
        <f t="shared" si="423"/>
        <v/>
      </c>
      <c r="I4486" s="432"/>
      <c r="S4486" s="146" t="str">
        <f t="shared" si="424"/>
        <v/>
      </c>
    </row>
    <row r="4487" spans="1:19" x14ac:dyDescent="0.45">
      <c r="A4487" s="144" t="str">
        <f t="shared" si="425"/>
        <v/>
      </c>
      <c r="B4487" s="143" t="str">
        <f t="shared" si="426"/>
        <v/>
      </c>
      <c r="C4487" s="143" t="str">
        <f>IF(A4487="","",IF(COUNTIF($B$2:B4486,B4487)&gt;0,"⚠ DUPLICATE","OK"))</f>
        <v/>
      </c>
      <c r="D4487" s="146" t="str">
        <f>IF($A4487="","",IF(ISNA(_xlfn.XLOOKUP(TRIM($A4487),MASTER_Workers!$B$2:$B$474,MASTER_Workers!$B$2:$B$474)),"Master Missing","OK"))</f>
        <v/>
      </c>
      <c r="E4487" s="146" t="str">
        <f>IF(A4487="","",IF(COUNTIF(Month_Engine!B:B,TRIM(J4487))&gt;0,"OK","Missing"))</f>
        <v/>
      </c>
      <c r="F4487" s="146" t="str">
        <f t="shared" si="427"/>
        <v/>
      </c>
      <c r="G4487" s="146" t="str">
        <f t="shared" si="422"/>
        <v/>
      </c>
      <c r="H4487" s="150" t="str">
        <f t="shared" si="423"/>
        <v/>
      </c>
      <c r="I4487" s="432"/>
      <c r="S4487" s="146" t="str">
        <f t="shared" si="424"/>
        <v/>
      </c>
    </row>
    <row r="4488" spans="1:19" x14ac:dyDescent="0.45">
      <c r="A4488" s="144" t="str">
        <f t="shared" si="425"/>
        <v/>
      </c>
      <c r="B4488" s="143" t="str">
        <f t="shared" si="426"/>
        <v/>
      </c>
      <c r="C4488" s="143" t="str">
        <f>IF(A4488="","",IF(COUNTIF($B$2:B4487,B4488)&gt;0,"⚠ DUPLICATE","OK"))</f>
        <v/>
      </c>
      <c r="D4488" s="146" t="str">
        <f>IF($A4488="","",IF(ISNA(_xlfn.XLOOKUP(TRIM($A4488),MASTER_Workers!$B$2:$B$474,MASTER_Workers!$B$2:$B$474)),"Master Missing","OK"))</f>
        <v/>
      </c>
      <c r="E4488" s="146" t="str">
        <f>IF(A4488="","",IF(COUNTIF(Month_Engine!B:B,TRIM(J4488))&gt;0,"OK","Missing"))</f>
        <v/>
      </c>
      <c r="F4488" s="146" t="str">
        <f t="shared" si="427"/>
        <v/>
      </c>
      <c r="G4488" s="146" t="str">
        <f t="shared" si="422"/>
        <v/>
      </c>
      <c r="H4488" s="150" t="str">
        <f t="shared" si="423"/>
        <v/>
      </c>
      <c r="I4488" s="432"/>
      <c r="S4488" s="146" t="str">
        <f t="shared" si="424"/>
        <v/>
      </c>
    </row>
    <row r="4489" spans="1:19" x14ac:dyDescent="0.45">
      <c r="A4489" s="144" t="str">
        <f t="shared" si="425"/>
        <v/>
      </c>
      <c r="B4489" s="143" t="str">
        <f t="shared" si="426"/>
        <v/>
      </c>
      <c r="C4489" s="143" t="str">
        <f>IF(A4489="","",IF(COUNTIF($B$2:B4488,B4489)&gt;0,"⚠ DUPLICATE","OK"))</f>
        <v/>
      </c>
      <c r="D4489" s="146" t="str">
        <f>IF($A4489="","",IF(ISNA(_xlfn.XLOOKUP(TRIM($A4489),MASTER_Workers!$B$2:$B$474,MASTER_Workers!$B$2:$B$474)),"Master Missing","OK"))</f>
        <v/>
      </c>
      <c r="E4489" s="146" t="str">
        <f>IF(A4489="","",IF(COUNTIF(Month_Engine!B:B,TRIM(J4489))&gt;0,"OK","Missing"))</f>
        <v/>
      </c>
      <c r="F4489" s="146" t="str">
        <f t="shared" si="427"/>
        <v/>
      </c>
      <c r="G4489" s="146" t="str">
        <f t="shared" si="422"/>
        <v/>
      </c>
      <c r="H4489" s="150" t="str">
        <f t="shared" si="423"/>
        <v/>
      </c>
      <c r="I4489" s="432"/>
      <c r="S4489" s="146" t="str">
        <f t="shared" si="424"/>
        <v/>
      </c>
    </row>
    <row r="4490" spans="1:19" x14ac:dyDescent="0.45">
      <c r="A4490" s="144" t="str">
        <f t="shared" si="425"/>
        <v/>
      </c>
      <c r="B4490" s="143" t="str">
        <f t="shared" si="426"/>
        <v/>
      </c>
      <c r="C4490" s="143" t="str">
        <f>IF(A4490="","",IF(COUNTIF($B$2:B4489,B4490)&gt;0,"⚠ DUPLICATE","OK"))</f>
        <v/>
      </c>
      <c r="D4490" s="146" t="str">
        <f>IF($A4490="","",IF(ISNA(_xlfn.XLOOKUP(TRIM($A4490),MASTER_Workers!$B$2:$B$474,MASTER_Workers!$B$2:$B$474)),"Master Missing","OK"))</f>
        <v/>
      </c>
      <c r="E4490" s="146" t="str">
        <f>IF(A4490="","",IF(COUNTIF(Month_Engine!B:B,TRIM(J4490))&gt;0,"OK","Missing"))</f>
        <v/>
      </c>
      <c r="F4490" s="146" t="str">
        <f t="shared" si="427"/>
        <v/>
      </c>
      <c r="G4490" s="146" t="str">
        <f t="shared" si="422"/>
        <v/>
      </c>
      <c r="H4490" s="150" t="str">
        <f t="shared" si="423"/>
        <v/>
      </c>
      <c r="I4490" s="432"/>
      <c r="S4490" s="146" t="str">
        <f t="shared" si="424"/>
        <v/>
      </c>
    </row>
    <row r="4491" spans="1:19" x14ac:dyDescent="0.45">
      <c r="A4491" s="144" t="str">
        <f t="shared" si="425"/>
        <v/>
      </c>
      <c r="B4491" s="143" t="str">
        <f t="shared" si="426"/>
        <v/>
      </c>
      <c r="C4491" s="143" t="str">
        <f>IF(A4491="","",IF(COUNTIF($B$2:B4490,B4491)&gt;0,"⚠ DUPLICATE","OK"))</f>
        <v/>
      </c>
      <c r="D4491" s="146" t="str">
        <f>IF($A4491="","",IF(ISNA(_xlfn.XLOOKUP(TRIM($A4491),MASTER_Workers!$B$2:$B$474,MASTER_Workers!$B$2:$B$474)),"Master Missing","OK"))</f>
        <v/>
      </c>
      <c r="E4491" s="146" t="str">
        <f>IF(A4491="","",IF(COUNTIF(Month_Engine!B:B,TRIM(J4491))&gt;0,"OK","Missing"))</f>
        <v/>
      </c>
      <c r="F4491" s="146" t="str">
        <f t="shared" si="427"/>
        <v/>
      </c>
      <c r="G4491" s="146" t="str">
        <f t="shared" si="422"/>
        <v/>
      </c>
      <c r="H4491" s="150" t="str">
        <f t="shared" si="423"/>
        <v/>
      </c>
      <c r="I4491" s="432"/>
      <c r="S4491" s="146" t="str">
        <f t="shared" si="424"/>
        <v/>
      </c>
    </row>
    <row r="4492" spans="1:19" x14ac:dyDescent="0.45">
      <c r="A4492" s="144" t="str">
        <f t="shared" si="425"/>
        <v/>
      </c>
      <c r="B4492" s="143" t="str">
        <f t="shared" si="426"/>
        <v/>
      </c>
      <c r="C4492" s="143" t="str">
        <f>IF(A4492="","",IF(COUNTIF($B$2:B4491,B4492)&gt;0,"⚠ DUPLICATE","OK"))</f>
        <v/>
      </c>
      <c r="D4492" s="146" t="str">
        <f>IF($A4492="","",IF(ISNA(_xlfn.XLOOKUP(TRIM($A4492),MASTER_Workers!$B$2:$B$474,MASTER_Workers!$B$2:$B$474)),"Master Missing","OK"))</f>
        <v/>
      </c>
      <c r="E4492" s="146" t="str">
        <f>IF(A4492="","",IF(COUNTIF(Month_Engine!B:B,TRIM(J4492))&gt;0,"OK","Missing"))</f>
        <v/>
      </c>
      <c r="F4492" s="146" t="str">
        <f t="shared" si="427"/>
        <v/>
      </c>
      <c r="G4492" s="146" t="str">
        <f t="shared" ref="G4492:G4555" si="428">IF(A4492="","",L4492+O4492+P4492+R4492+IF(OR(LEFT(TRIM(J4492),9)="SK1WK0101",ISNUMBER(SEARCH("Staff",S4492))),N4492,0))</f>
        <v/>
      </c>
      <c r="H4492" s="150" t="str">
        <f t="shared" si="423"/>
        <v/>
      </c>
      <c r="I4492" s="432"/>
      <c r="S4492" s="146" t="str">
        <f t="shared" si="424"/>
        <v/>
      </c>
    </row>
    <row r="4493" spans="1:19" x14ac:dyDescent="0.45">
      <c r="A4493" s="144" t="str">
        <f t="shared" si="425"/>
        <v/>
      </c>
      <c r="B4493" s="143" t="str">
        <f t="shared" si="426"/>
        <v/>
      </c>
      <c r="C4493" s="143" t="str">
        <f>IF(A4493="","",IF(COUNTIF($B$2:B4492,B4493)&gt;0,"⚠ DUPLICATE","OK"))</f>
        <v/>
      </c>
      <c r="D4493" s="146" t="str">
        <f>IF($A4493="","",IF(ISNA(_xlfn.XLOOKUP(TRIM($A4493),MASTER_Workers!$B$2:$B$474,MASTER_Workers!$B$2:$B$474)),"Master Missing","OK"))</f>
        <v/>
      </c>
      <c r="E4493" s="146" t="str">
        <f>IF(A4493="","",IF(COUNTIF(Month_Engine!B:B,TRIM(J4493))&gt;0,"OK","Missing"))</f>
        <v/>
      </c>
      <c r="F4493" s="146" t="str">
        <f t="shared" si="427"/>
        <v/>
      </c>
      <c r="G4493" s="146" t="str">
        <f t="shared" si="428"/>
        <v/>
      </c>
      <c r="H4493" s="150" t="str">
        <f t="shared" si="423"/>
        <v/>
      </c>
      <c r="I4493" s="432"/>
      <c r="S4493" s="146" t="str">
        <f t="shared" si="424"/>
        <v/>
      </c>
    </row>
    <row r="4494" spans="1:19" x14ac:dyDescent="0.45">
      <c r="A4494" s="144" t="str">
        <f t="shared" si="425"/>
        <v/>
      </c>
      <c r="B4494" s="143" t="str">
        <f t="shared" si="426"/>
        <v/>
      </c>
      <c r="C4494" s="143" t="str">
        <f>IF(A4494="","",IF(COUNTIF($B$2:B4493,B4494)&gt;0,"⚠ DUPLICATE","OK"))</f>
        <v/>
      </c>
      <c r="D4494" s="146" t="str">
        <f>IF($A4494="","",IF(ISNA(_xlfn.XLOOKUP(TRIM($A4494),MASTER_Workers!$B$2:$B$474,MASTER_Workers!$B$2:$B$474)),"Master Missing","OK"))</f>
        <v/>
      </c>
      <c r="E4494" s="146" t="str">
        <f>IF(A4494="","",IF(COUNTIF(Month_Engine!B:B,TRIM(J4494))&gt;0,"OK","Missing"))</f>
        <v/>
      </c>
      <c r="F4494" s="146" t="str">
        <f t="shared" si="427"/>
        <v/>
      </c>
      <c r="G4494" s="146" t="str">
        <f t="shared" si="428"/>
        <v/>
      </c>
      <c r="H4494" s="150" t="str">
        <f t="shared" si="423"/>
        <v/>
      </c>
      <c r="I4494" s="432"/>
      <c r="S4494" s="146" t="str">
        <f t="shared" si="424"/>
        <v/>
      </c>
    </row>
    <row r="4495" spans="1:19" x14ac:dyDescent="0.45">
      <c r="A4495" s="144" t="str">
        <f t="shared" si="425"/>
        <v/>
      </c>
      <c r="B4495" s="143" t="str">
        <f t="shared" si="426"/>
        <v/>
      </c>
      <c r="C4495" s="143" t="str">
        <f>IF(A4495="","",IF(COUNTIF($B$2:B4494,B4495)&gt;0,"⚠ DUPLICATE","OK"))</f>
        <v/>
      </c>
      <c r="D4495" s="146" t="str">
        <f>IF($A4495="","",IF(ISNA(_xlfn.XLOOKUP(TRIM($A4495),MASTER_Workers!$B$2:$B$474,MASTER_Workers!$B$2:$B$474)),"Master Missing","OK"))</f>
        <v/>
      </c>
      <c r="E4495" s="146" t="str">
        <f>IF(A4495="","",IF(COUNTIF(Month_Engine!B:B,TRIM(J4495))&gt;0,"OK","Missing"))</f>
        <v/>
      </c>
      <c r="F4495" s="146" t="str">
        <f t="shared" si="427"/>
        <v/>
      </c>
      <c r="G4495" s="146" t="str">
        <f t="shared" si="428"/>
        <v/>
      </c>
      <c r="H4495" s="150" t="str">
        <f t="shared" si="423"/>
        <v/>
      </c>
      <c r="I4495" s="432"/>
      <c r="S4495" s="146" t="str">
        <f t="shared" si="424"/>
        <v/>
      </c>
    </row>
    <row r="4496" spans="1:19" x14ac:dyDescent="0.45">
      <c r="A4496" s="144" t="str">
        <f t="shared" si="425"/>
        <v/>
      </c>
      <c r="B4496" s="143" t="str">
        <f t="shared" si="426"/>
        <v/>
      </c>
      <c r="C4496" s="143" t="str">
        <f>IF(A4496="","",IF(COUNTIF($B$2:B4495,B4496)&gt;0,"⚠ DUPLICATE","OK"))</f>
        <v/>
      </c>
      <c r="D4496" s="146" t="str">
        <f>IF($A4496="","",IF(ISNA(_xlfn.XLOOKUP(TRIM($A4496),MASTER_Workers!$B$2:$B$474,MASTER_Workers!$B$2:$B$474)),"Master Missing","OK"))</f>
        <v/>
      </c>
      <c r="E4496" s="146" t="str">
        <f>IF(A4496="","",IF(COUNTIF(Month_Engine!B:B,TRIM(J4496))&gt;0,"OK","Missing"))</f>
        <v/>
      </c>
      <c r="F4496" s="146" t="str">
        <f t="shared" si="427"/>
        <v/>
      </c>
      <c r="G4496" s="146" t="str">
        <f t="shared" si="428"/>
        <v/>
      </c>
      <c r="H4496" s="150" t="str">
        <f t="shared" si="423"/>
        <v/>
      </c>
      <c r="I4496" s="432"/>
      <c r="S4496" s="146" t="str">
        <f t="shared" si="424"/>
        <v/>
      </c>
    </row>
    <row r="4497" spans="1:19" x14ac:dyDescent="0.45">
      <c r="A4497" s="144" t="str">
        <f t="shared" si="425"/>
        <v/>
      </c>
      <c r="B4497" s="143" t="str">
        <f t="shared" si="426"/>
        <v/>
      </c>
      <c r="C4497" s="143" t="str">
        <f>IF(A4497="","",IF(COUNTIF($B$2:B4496,B4497)&gt;0,"⚠ DUPLICATE","OK"))</f>
        <v/>
      </c>
      <c r="D4497" s="146" t="str">
        <f>IF($A4497="","",IF(ISNA(_xlfn.XLOOKUP(TRIM($A4497),MASTER_Workers!$B$2:$B$474,MASTER_Workers!$B$2:$B$474)),"Master Missing","OK"))</f>
        <v/>
      </c>
      <c r="E4497" s="146" t="str">
        <f>IF(A4497="","",IF(COUNTIF(Month_Engine!B:B,TRIM(J4497))&gt;0,"OK","Missing"))</f>
        <v/>
      </c>
      <c r="F4497" s="146" t="str">
        <f t="shared" si="427"/>
        <v/>
      </c>
      <c r="G4497" s="146" t="str">
        <f t="shared" si="428"/>
        <v/>
      </c>
      <c r="H4497" s="150" t="str">
        <f t="shared" si="423"/>
        <v/>
      </c>
      <c r="I4497" s="432"/>
      <c r="S4497" s="146" t="str">
        <f t="shared" si="424"/>
        <v/>
      </c>
    </row>
    <row r="4498" spans="1:19" x14ac:dyDescent="0.45">
      <c r="A4498" s="144" t="str">
        <f t="shared" si="425"/>
        <v/>
      </c>
      <c r="B4498" s="143" t="str">
        <f t="shared" si="426"/>
        <v/>
      </c>
      <c r="C4498" s="143" t="str">
        <f>IF(A4498="","",IF(COUNTIF($B$2:B4497,B4498)&gt;0,"⚠ DUPLICATE","OK"))</f>
        <v/>
      </c>
      <c r="D4498" s="146" t="str">
        <f>IF($A4498="","",IF(ISNA(_xlfn.XLOOKUP(TRIM($A4498),MASTER_Workers!$B$2:$B$474,MASTER_Workers!$B$2:$B$474)),"Master Missing","OK"))</f>
        <v/>
      </c>
      <c r="E4498" s="146" t="str">
        <f>IF(A4498="","",IF(COUNTIF(Month_Engine!B:B,TRIM(J4498))&gt;0,"OK","Missing"))</f>
        <v/>
      </c>
      <c r="F4498" s="146" t="str">
        <f t="shared" si="427"/>
        <v/>
      </c>
      <c r="G4498" s="146" t="str">
        <f t="shared" si="428"/>
        <v/>
      </c>
      <c r="H4498" s="150" t="str">
        <f t="shared" si="423"/>
        <v/>
      </c>
      <c r="I4498" s="432"/>
      <c r="S4498" s="146" t="str">
        <f t="shared" si="424"/>
        <v/>
      </c>
    </row>
    <row r="4499" spans="1:19" x14ac:dyDescent="0.45">
      <c r="A4499" s="144" t="str">
        <f t="shared" si="425"/>
        <v/>
      </c>
      <c r="B4499" s="143" t="str">
        <f t="shared" si="426"/>
        <v/>
      </c>
      <c r="C4499" s="143" t="str">
        <f>IF(A4499="","",IF(COUNTIF($B$2:B4498,B4499)&gt;0,"⚠ DUPLICATE","OK"))</f>
        <v/>
      </c>
      <c r="D4499" s="146" t="str">
        <f>IF($A4499="","",IF(ISNA(_xlfn.XLOOKUP(TRIM($A4499),MASTER_Workers!$B$2:$B$474,MASTER_Workers!$B$2:$B$474)),"Master Missing","OK"))</f>
        <v/>
      </c>
      <c r="E4499" s="146" t="str">
        <f>IF(A4499="","",IF(COUNTIF(Month_Engine!B:B,TRIM(J4499))&gt;0,"OK","Missing"))</f>
        <v/>
      </c>
      <c r="F4499" s="146" t="str">
        <f t="shared" si="427"/>
        <v/>
      </c>
      <c r="G4499" s="146" t="str">
        <f t="shared" si="428"/>
        <v/>
      </c>
      <c r="H4499" s="150" t="str">
        <f t="shared" si="423"/>
        <v/>
      </c>
      <c r="I4499" s="432"/>
      <c r="S4499" s="146" t="str">
        <f t="shared" si="424"/>
        <v/>
      </c>
    </row>
    <row r="4500" spans="1:19" x14ac:dyDescent="0.45">
      <c r="A4500" s="144" t="str">
        <f t="shared" si="425"/>
        <v/>
      </c>
      <c r="B4500" s="143" t="str">
        <f t="shared" si="426"/>
        <v/>
      </c>
      <c r="C4500" s="143" t="str">
        <f>IF(A4500="","",IF(COUNTIF($B$2:B4499,B4500)&gt;0,"⚠ DUPLICATE","OK"))</f>
        <v/>
      </c>
      <c r="D4500" s="146" t="str">
        <f>IF($A4500="","",IF(ISNA(_xlfn.XLOOKUP(TRIM($A4500),MASTER_Workers!$B$2:$B$474,MASTER_Workers!$B$2:$B$474)),"Master Missing","OK"))</f>
        <v/>
      </c>
      <c r="E4500" s="146" t="str">
        <f>IF(A4500="","",IF(COUNTIF(Month_Engine!B:B,TRIM(J4500))&gt;0,"OK","Missing"))</f>
        <v/>
      </c>
      <c r="F4500" s="146" t="str">
        <f t="shared" si="427"/>
        <v/>
      </c>
      <c r="G4500" s="146" t="str">
        <f t="shared" si="428"/>
        <v/>
      </c>
      <c r="H4500" s="150" t="str">
        <f t="shared" si="423"/>
        <v/>
      </c>
      <c r="I4500" s="432"/>
      <c r="S4500" s="146" t="str">
        <f t="shared" si="424"/>
        <v/>
      </c>
    </row>
    <row r="4501" spans="1:19" x14ac:dyDescent="0.45">
      <c r="A4501" s="144" t="str">
        <f t="shared" si="425"/>
        <v/>
      </c>
      <c r="B4501" s="143" t="str">
        <f t="shared" si="426"/>
        <v/>
      </c>
      <c r="C4501" s="143" t="str">
        <f>IF(A4501="","",IF(COUNTIF($B$2:B4500,B4501)&gt;0,"⚠ DUPLICATE","OK"))</f>
        <v/>
      </c>
      <c r="D4501" s="146" t="str">
        <f>IF($A4501="","",IF(ISNA(_xlfn.XLOOKUP(TRIM($A4501),MASTER_Workers!$B$2:$B$474,MASTER_Workers!$B$2:$B$474)),"Master Missing","OK"))</f>
        <v/>
      </c>
      <c r="E4501" s="146" t="str">
        <f>IF(A4501="","",IF(COUNTIF(Month_Engine!B:B,TRIM(J4501))&gt;0,"OK","Missing"))</f>
        <v/>
      </c>
      <c r="F4501" s="146" t="str">
        <f t="shared" si="427"/>
        <v/>
      </c>
      <c r="G4501" s="146" t="str">
        <f t="shared" si="428"/>
        <v/>
      </c>
      <c r="H4501" s="150" t="str">
        <f t="shared" si="423"/>
        <v/>
      </c>
      <c r="I4501" s="432"/>
      <c r="S4501" s="146" t="str">
        <f t="shared" si="424"/>
        <v/>
      </c>
    </row>
    <row r="4502" spans="1:19" x14ac:dyDescent="0.45">
      <c r="A4502" s="144" t="str">
        <f t="shared" si="425"/>
        <v/>
      </c>
      <c r="B4502" s="143" t="str">
        <f t="shared" si="426"/>
        <v/>
      </c>
      <c r="C4502" s="143" t="str">
        <f>IF(A4502="","",IF(COUNTIF($B$2:B4501,B4502)&gt;0,"⚠ DUPLICATE","OK"))</f>
        <v/>
      </c>
      <c r="D4502" s="146" t="str">
        <f>IF($A4502="","",IF(ISNA(_xlfn.XLOOKUP(TRIM($A4502),MASTER_Workers!$B$2:$B$474,MASTER_Workers!$B$2:$B$474)),"Master Missing","OK"))</f>
        <v/>
      </c>
      <c r="E4502" s="146" t="str">
        <f>IF(A4502="","",IF(COUNTIF(Month_Engine!B:B,TRIM(J4502))&gt;0,"OK","Missing"))</f>
        <v/>
      </c>
      <c r="F4502" s="146" t="str">
        <f t="shared" si="427"/>
        <v/>
      </c>
      <c r="G4502" s="146" t="str">
        <f t="shared" si="428"/>
        <v/>
      </c>
      <c r="H4502" s="150" t="str">
        <f t="shared" si="423"/>
        <v/>
      </c>
      <c r="I4502" s="432"/>
      <c r="S4502" s="146" t="str">
        <f t="shared" si="424"/>
        <v/>
      </c>
    </row>
    <row r="4503" spans="1:19" x14ac:dyDescent="0.45">
      <c r="A4503" s="144" t="str">
        <f t="shared" si="425"/>
        <v/>
      </c>
      <c r="B4503" s="143" t="str">
        <f t="shared" si="426"/>
        <v/>
      </c>
      <c r="C4503" s="143" t="str">
        <f>IF(A4503="","",IF(COUNTIF($B$2:B4502,B4503)&gt;0,"⚠ DUPLICATE","OK"))</f>
        <v/>
      </c>
      <c r="D4503" s="146" t="str">
        <f>IF($A4503="","",IF(ISNA(_xlfn.XLOOKUP(TRIM($A4503),MASTER_Workers!$B$2:$B$474,MASTER_Workers!$B$2:$B$474)),"Master Missing","OK"))</f>
        <v/>
      </c>
      <c r="E4503" s="146" t="str">
        <f>IF(A4503="","",IF(COUNTIF(Month_Engine!B:B,TRIM(J4503))&gt;0,"OK","Missing"))</f>
        <v/>
      </c>
      <c r="F4503" s="146" t="str">
        <f t="shared" si="427"/>
        <v/>
      </c>
      <c r="G4503" s="146" t="str">
        <f t="shared" si="428"/>
        <v/>
      </c>
      <c r="H4503" s="150" t="str">
        <f t="shared" si="423"/>
        <v/>
      </c>
      <c r="I4503" s="432"/>
      <c r="S4503" s="146" t="str">
        <f t="shared" si="424"/>
        <v/>
      </c>
    </row>
    <row r="4504" spans="1:19" x14ac:dyDescent="0.45">
      <c r="A4504" s="144" t="str">
        <f t="shared" si="425"/>
        <v/>
      </c>
      <c r="B4504" s="143" t="str">
        <f t="shared" si="426"/>
        <v/>
      </c>
      <c r="C4504" s="143" t="str">
        <f>IF(A4504="","",IF(COUNTIF($B$2:B4503,B4504)&gt;0,"⚠ DUPLICATE","OK"))</f>
        <v/>
      </c>
      <c r="D4504" s="146" t="str">
        <f>IF($A4504="","",IF(ISNA(_xlfn.XLOOKUP(TRIM($A4504),MASTER_Workers!$B$2:$B$474,MASTER_Workers!$B$2:$B$474)),"Master Missing","OK"))</f>
        <v/>
      </c>
      <c r="E4504" s="146" t="str">
        <f>IF(A4504="","",IF(COUNTIF(Month_Engine!B:B,TRIM(J4504))&gt;0,"OK","Missing"))</f>
        <v/>
      </c>
      <c r="F4504" s="146" t="str">
        <f t="shared" si="427"/>
        <v/>
      </c>
      <c r="G4504" s="146" t="str">
        <f t="shared" si="428"/>
        <v/>
      </c>
      <c r="H4504" s="150" t="str">
        <f t="shared" si="423"/>
        <v/>
      </c>
      <c r="I4504" s="432"/>
      <c r="S4504" s="146" t="str">
        <f t="shared" si="424"/>
        <v/>
      </c>
    </row>
    <row r="4505" spans="1:19" x14ac:dyDescent="0.45">
      <c r="A4505" s="144" t="str">
        <f t="shared" si="425"/>
        <v/>
      </c>
      <c r="B4505" s="143" t="str">
        <f t="shared" si="426"/>
        <v/>
      </c>
      <c r="C4505" s="143" t="str">
        <f>IF(A4505="","",IF(COUNTIF($B$2:B4504,B4505)&gt;0,"⚠ DUPLICATE","OK"))</f>
        <v/>
      </c>
      <c r="D4505" s="146" t="str">
        <f>IF($A4505="","",IF(ISNA(_xlfn.XLOOKUP(TRIM($A4505),MASTER_Workers!$B$2:$B$474,MASTER_Workers!$B$2:$B$474)),"Master Missing","OK"))</f>
        <v/>
      </c>
      <c r="E4505" s="146" t="str">
        <f>IF(A4505="","",IF(COUNTIF(Month_Engine!B:B,TRIM(J4505))&gt;0,"OK","Missing"))</f>
        <v/>
      </c>
      <c r="F4505" s="146" t="str">
        <f t="shared" si="427"/>
        <v/>
      </c>
      <c r="G4505" s="146" t="str">
        <f t="shared" si="428"/>
        <v/>
      </c>
      <c r="H4505" s="150" t="str">
        <f t="shared" si="423"/>
        <v/>
      </c>
      <c r="I4505" s="432"/>
      <c r="S4505" s="146" t="str">
        <f t="shared" si="424"/>
        <v/>
      </c>
    </row>
    <row r="4506" spans="1:19" x14ac:dyDescent="0.45">
      <c r="A4506" s="144" t="str">
        <f t="shared" si="425"/>
        <v/>
      </c>
      <c r="B4506" s="143" t="str">
        <f t="shared" si="426"/>
        <v/>
      </c>
      <c r="C4506" s="143" t="str">
        <f>IF(A4506="","",IF(COUNTIF($B$2:B4505,B4506)&gt;0,"⚠ DUPLICATE","OK"))</f>
        <v/>
      </c>
      <c r="D4506" s="146" t="str">
        <f>IF($A4506="","",IF(ISNA(_xlfn.XLOOKUP(TRIM($A4506),MASTER_Workers!$B$2:$B$474,MASTER_Workers!$B$2:$B$474)),"Master Missing","OK"))</f>
        <v/>
      </c>
      <c r="E4506" s="146" t="str">
        <f>IF(A4506="","",IF(COUNTIF(Month_Engine!B:B,TRIM(J4506))&gt;0,"OK","Missing"))</f>
        <v/>
      </c>
      <c r="F4506" s="146" t="str">
        <f t="shared" si="427"/>
        <v/>
      </c>
      <c r="G4506" s="146" t="str">
        <f t="shared" si="428"/>
        <v/>
      </c>
      <c r="H4506" s="150" t="str">
        <f t="shared" si="423"/>
        <v/>
      </c>
      <c r="I4506" s="432"/>
      <c r="S4506" s="146" t="str">
        <f t="shared" si="424"/>
        <v/>
      </c>
    </row>
    <row r="4507" spans="1:19" x14ac:dyDescent="0.45">
      <c r="A4507" s="144" t="str">
        <f t="shared" si="425"/>
        <v/>
      </c>
      <c r="B4507" s="143" t="str">
        <f t="shared" si="426"/>
        <v/>
      </c>
      <c r="C4507" s="143" t="str">
        <f>IF(A4507="","",IF(COUNTIF($B$2:B4506,B4507)&gt;0,"⚠ DUPLICATE","OK"))</f>
        <v/>
      </c>
      <c r="D4507" s="146" t="str">
        <f>IF($A4507="","",IF(ISNA(_xlfn.XLOOKUP(TRIM($A4507),MASTER_Workers!$B$2:$B$474,MASTER_Workers!$B$2:$B$474)),"Master Missing","OK"))</f>
        <v/>
      </c>
      <c r="E4507" s="146" t="str">
        <f>IF(A4507="","",IF(COUNTIF(Month_Engine!B:B,TRIM(J4507))&gt;0,"OK","Missing"))</f>
        <v/>
      </c>
      <c r="F4507" s="146" t="str">
        <f t="shared" si="427"/>
        <v/>
      </c>
      <c r="G4507" s="146" t="str">
        <f t="shared" si="428"/>
        <v/>
      </c>
      <c r="H4507" s="150" t="str">
        <f t="shared" si="423"/>
        <v/>
      </c>
      <c r="I4507" s="432"/>
      <c r="S4507" s="146" t="str">
        <f t="shared" si="424"/>
        <v/>
      </c>
    </row>
    <row r="4508" spans="1:19" x14ac:dyDescent="0.45">
      <c r="A4508" s="144" t="str">
        <f t="shared" si="425"/>
        <v/>
      </c>
      <c r="B4508" s="143" t="str">
        <f t="shared" si="426"/>
        <v/>
      </c>
      <c r="C4508" s="143" t="str">
        <f>IF(A4508="","",IF(COUNTIF($B$2:B4507,B4508)&gt;0,"⚠ DUPLICATE","OK"))</f>
        <v/>
      </c>
      <c r="D4508" s="146" t="str">
        <f>IF($A4508="","",IF(ISNA(_xlfn.XLOOKUP(TRIM($A4508),MASTER_Workers!$B$2:$B$474,MASTER_Workers!$B$2:$B$474)),"Master Missing","OK"))</f>
        <v/>
      </c>
      <c r="E4508" s="146" t="str">
        <f>IF(A4508="","",IF(COUNTIF(Month_Engine!B:B,TRIM(J4508))&gt;0,"OK","Missing"))</f>
        <v/>
      </c>
      <c r="F4508" s="146" t="str">
        <f t="shared" si="427"/>
        <v/>
      </c>
      <c r="G4508" s="146" t="str">
        <f t="shared" si="428"/>
        <v/>
      </c>
      <c r="H4508" s="150" t="str">
        <f t="shared" si="423"/>
        <v/>
      </c>
      <c r="I4508" s="432"/>
      <c r="S4508" s="146" t="str">
        <f t="shared" si="424"/>
        <v/>
      </c>
    </row>
    <row r="4509" spans="1:19" x14ac:dyDescent="0.45">
      <c r="A4509" s="144" t="str">
        <f t="shared" si="425"/>
        <v/>
      </c>
      <c r="B4509" s="143" t="str">
        <f t="shared" si="426"/>
        <v/>
      </c>
      <c r="C4509" s="143" t="str">
        <f>IF(A4509="","",IF(COUNTIF($B$2:B4508,B4509)&gt;0,"⚠ DUPLICATE","OK"))</f>
        <v/>
      </c>
      <c r="D4509" s="146" t="str">
        <f>IF($A4509="","",IF(ISNA(_xlfn.XLOOKUP(TRIM($A4509),MASTER_Workers!$B$2:$B$474,MASTER_Workers!$B$2:$B$474)),"Master Missing","OK"))</f>
        <v/>
      </c>
      <c r="E4509" s="146" t="str">
        <f>IF(A4509="","",IF(COUNTIF(Month_Engine!B:B,TRIM(J4509))&gt;0,"OK","Missing"))</f>
        <v/>
      </c>
      <c r="F4509" s="146" t="str">
        <f t="shared" si="427"/>
        <v/>
      </c>
      <c r="G4509" s="146" t="str">
        <f t="shared" si="428"/>
        <v/>
      </c>
      <c r="H4509" s="150" t="str">
        <f t="shared" si="423"/>
        <v/>
      </c>
      <c r="I4509" s="432"/>
      <c r="S4509" s="146" t="str">
        <f t="shared" si="424"/>
        <v/>
      </c>
    </row>
    <row r="4510" spans="1:19" x14ac:dyDescent="0.45">
      <c r="A4510" s="144" t="str">
        <f t="shared" si="425"/>
        <v/>
      </c>
      <c r="B4510" s="143" t="str">
        <f t="shared" si="426"/>
        <v/>
      </c>
      <c r="C4510" s="143" t="str">
        <f>IF(A4510="","",IF(COUNTIF($B$2:B4509,B4510)&gt;0,"⚠ DUPLICATE","OK"))</f>
        <v/>
      </c>
      <c r="D4510" s="146" t="str">
        <f>IF($A4510="","",IF(ISNA(_xlfn.XLOOKUP(TRIM($A4510),MASTER_Workers!$B$2:$B$474,MASTER_Workers!$B$2:$B$474)),"Master Missing","OK"))</f>
        <v/>
      </c>
      <c r="E4510" s="146" t="str">
        <f>IF(A4510="","",IF(COUNTIF(Month_Engine!B:B,TRIM(J4510))&gt;0,"OK","Missing"))</f>
        <v/>
      </c>
      <c r="F4510" s="146" t="str">
        <f t="shared" si="427"/>
        <v/>
      </c>
      <c r="G4510" s="146" t="str">
        <f t="shared" si="428"/>
        <v/>
      </c>
      <c r="H4510" s="150" t="str">
        <f t="shared" si="423"/>
        <v/>
      </c>
      <c r="I4510" s="432"/>
      <c r="S4510" s="146" t="str">
        <f t="shared" si="424"/>
        <v/>
      </c>
    </row>
    <row r="4511" spans="1:19" x14ac:dyDescent="0.45">
      <c r="A4511" s="144" t="str">
        <f t="shared" si="425"/>
        <v/>
      </c>
      <c r="B4511" s="143" t="str">
        <f t="shared" si="426"/>
        <v/>
      </c>
      <c r="C4511" s="143" t="str">
        <f>IF(A4511="","",IF(COUNTIF($B$2:B4510,B4511)&gt;0,"⚠ DUPLICATE","OK"))</f>
        <v/>
      </c>
      <c r="D4511" s="146" t="str">
        <f>IF($A4511="","",IF(ISNA(_xlfn.XLOOKUP(TRIM($A4511),MASTER_Workers!$B$2:$B$474,MASTER_Workers!$B$2:$B$474)),"Master Missing","OK"))</f>
        <v/>
      </c>
      <c r="E4511" s="146" t="str">
        <f>IF(A4511="","",IF(COUNTIF(Month_Engine!B:B,TRIM(J4511))&gt;0,"OK","Missing"))</f>
        <v/>
      </c>
      <c r="F4511" s="146" t="str">
        <f t="shared" si="427"/>
        <v/>
      </c>
      <c r="G4511" s="146" t="str">
        <f t="shared" si="428"/>
        <v/>
      </c>
      <c r="H4511" s="150" t="str">
        <f t="shared" si="423"/>
        <v/>
      </c>
      <c r="I4511" s="432"/>
      <c r="S4511" s="146" t="str">
        <f t="shared" si="424"/>
        <v/>
      </c>
    </row>
    <row r="4512" spans="1:19" x14ac:dyDescent="0.45">
      <c r="A4512" s="144" t="str">
        <f t="shared" si="425"/>
        <v/>
      </c>
      <c r="B4512" s="143" t="str">
        <f t="shared" si="426"/>
        <v/>
      </c>
      <c r="C4512" s="143" t="str">
        <f>IF(A4512="","",IF(COUNTIF($B$2:B4511,B4512)&gt;0,"⚠ DUPLICATE","OK"))</f>
        <v/>
      </c>
      <c r="D4512" s="146" t="str">
        <f>IF($A4512="","",IF(ISNA(_xlfn.XLOOKUP(TRIM($A4512),MASTER_Workers!$B$2:$B$474,MASTER_Workers!$B$2:$B$474)),"Master Missing","OK"))</f>
        <v/>
      </c>
      <c r="E4512" s="146" t="str">
        <f>IF(A4512="","",IF(COUNTIF(Month_Engine!B:B,TRIM(J4512))&gt;0,"OK","Missing"))</f>
        <v/>
      </c>
      <c r="F4512" s="146" t="str">
        <f t="shared" si="427"/>
        <v/>
      </c>
      <c r="G4512" s="146" t="str">
        <f t="shared" si="428"/>
        <v/>
      </c>
      <c r="H4512" s="150" t="str">
        <f t="shared" si="423"/>
        <v/>
      </c>
      <c r="I4512" s="432"/>
      <c r="S4512" s="146" t="str">
        <f t="shared" si="424"/>
        <v/>
      </c>
    </row>
    <row r="4513" spans="1:19" x14ac:dyDescent="0.45">
      <c r="A4513" s="144" t="str">
        <f t="shared" si="425"/>
        <v/>
      </c>
      <c r="B4513" s="143" t="str">
        <f t="shared" si="426"/>
        <v/>
      </c>
      <c r="C4513" s="143" t="str">
        <f>IF(A4513="","",IF(COUNTIF($B$2:B4512,B4513)&gt;0,"⚠ DUPLICATE","OK"))</f>
        <v/>
      </c>
      <c r="D4513" s="146" t="str">
        <f>IF($A4513="","",IF(ISNA(_xlfn.XLOOKUP(TRIM($A4513),MASTER_Workers!$B$2:$B$474,MASTER_Workers!$B$2:$B$474)),"Master Missing","OK"))</f>
        <v/>
      </c>
      <c r="E4513" s="146" t="str">
        <f>IF(A4513="","",IF(COUNTIF(Month_Engine!B:B,TRIM(J4513))&gt;0,"OK","Missing"))</f>
        <v/>
      </c>
      <c r="F4513" s="146" t="str">
        <f t="shared" si="427"/>
        <v/>
      </c>
      <c r="G4513" s="146" t="str">
        <f t="shared" si="428"/>
        <v/>
      </c>
      <c r="H4513" s="150" t="str">
        <f t="shared" si="423"/>
        <v/>
      </c>
      <c r="I4513" s="432"/>
      <c r="S4513" s="146" t="str">
        <f t="shared" si="424"/>
        <v/>
      </c>
    </row>
    <row r="4514" spans="1:19" x14ac:dyDescent="0.45">
      <c r="A4514" s="144" t="str">
        <f t="shared" si="425"/>
        <v/>
      </c>
      <c r="B4514" s="143" t="str">
        <f t="shared" si="426"/>
        <v/>
      </c>
      <c r="C4514" s="143" t="str">
        <f>IF(A4514="","",IF(COUNTIF($B$2:B4513,B4514)&gt;0,"⚠ DUPLICATE","OK"))</f>
        <v/>
      </c>
      <c r="D4514" s="146" t="str">
        <f>IF($A4514="","",IF(ISNA(_xlfn.XLOOKUP(TRIM($A4514),MASTER_Workers!$B$2:$B$474,MASTER_Workers!$B$2:$B$474)),"Master Missing","OK"))</f>
        <v/>
      </c>
      <c r="E4514" s="146" t="str">
        <f>IF(A4514="","",IF(COUNTIF(Month_Engine!B:B,TRIM(J4514))&gt;0,"OK","Missing"))</f>
        <v/>
      </c>
      <c r="F4514" s="146" t="str">
        <f t="shared" si="427"/>
        <v/>
      </c>
      <c r="G4514" s="146" t="str">
        <f t="shared" si="428"/>
        <v/>
      </c>
      <c r="H4514" s="150" t="str">
        <f t="shared" si="423"/>
        <v/>
      </c>
      <c r="I4514" s="432"/>
      <c r="S4514" s="146" t="str">
        <f t="shared" si="424"/>
        <v/>
      </c>
    </row>
    <row r="4515" spans="1:19" x14ac:dyDescent="0.45">
      <c r="A4515" s="144" t="str">
        <f t="shared" si="425"/>
        <v/>
      </c>
      <c r="B4515" s="143" t="str">
        <f t="shared" si="426"/>
        <v/>
      </c>
      <c r="C4515" s="143" t="str">
        <f>IF(A4515="","",IF(COUNTIF($B$2:B4514,B4515)&gt;0,"⚠ DUPLICATE","OK"))</f>
        <v/>
      </c>
      <c r="D4515" s="146" t="str">
        <f>IF($A4515="","",IF(ISNA(_xlfn.XLOOKUP(TRIM($A4515),MASTER_Workers!$B$2:$B$474,MASTER_Workers!$B$2:$B$474)),"Master Missing","OK"))</f>
        <v/>
      </c>
      <c r="E4515" s="146" t="str">
        <f>IF(A4515="","",IF(COUNTIF(Month_Engine!B:B,TRIM(J4515))&gt;0,"OK","Missing"))</f>
        <v/>
      </c>
      <c r="F4515" s="146" t="str">
        <f t="shared" si="427"/>
        <v/>
      </c>
      <c r="G4515" s="146" t="str">
        <f t="shared" si="428"/>
        <v/>
      </c>
      <c r="H4515" s="150" t="str">
        <f t="shared" si="423"/>
        <v/>
      </c>
      <c r="I4515" s="432"/>
      <c r="S4515" s="146" t="str">
        <f t="shared" si="424"/>
        <v/>
      </c>
    </row>
    <row r="4516" spans="1:19" x14ac:dyDescent="0.45">
      <c r="A4516" s="144" t="str">
        <f t="shared" si="425"/>
        <v/>
      </c>
      <c r="B4516" s="143" t="str">
        <f t="shared" si="426"/>
        <v/>
      </c>
      <c r="C4516" s="143" t="str">
        <f>IF(A4516="","",IF(COUNTIF($B$2:B4515,B4516)&gt;0,"⚠ DUPLICATE","OK"))</f>
        <v/>
      </c>
      <c r="D4516" s="146" t="str">
        <f>IF($A4516="","",IF(ISNA(_xlfn.XLOOKUP(TRIM($A4516),MASTER_Workers!$B$2:$B$474,MASTER_Workers!$B$2:$B$474)),"Master Missing","OK"))</f>
        <v/>
      </c>
      <c r="E4516" s="146" t="str">
        <f>IF(A4516="","",IF(COUNTIF(Month_Engine!B:B,TRIM(J4516))&gt;0,"OK","Missing"))</f>
        <v/>
      </c>
      <c r="F4516" s="146" t="str">
        <f t="shared" si="427"/>
        <v/>
      </c>
      <c r="G4516" s="146" t="str">
        <f t="shared" si="428"/>
        <v/>
      </c>
      <c r="H4516" s="150" t="str">
        <f t="shared" si="423"/>
        <v/>
      </c>
      <c r="I4516" s="432"/>
      <c r="S4516" s="146" t="str">
        <f t="shared" si="424"/>
        <v/>
      </c>
    </row>
    <row r="4517" spans="1:19" x14ac:dyDescent="0.45">
      <c r="A4517" s="144" t="str">
        <f t="shared" si="425"/>
        <v/>
      </c>
      <c r="B4517" s="143" t="str">
        <f t="shared" si="426"/>
        <v/>
      </c>
      <c r="C4517" s="143" t="str">
        <f>IF(A4517="","",IF(COUNTIF($B$2:B4516,B4517)&gt;0,"⚠ DUPLICATE","OK"))</f>
        <v/>
      </c>
      <c r="D4517" s="146" t="str">
        <f>IF($A4517="","",IF(ISNA(_xlfn.XLOOKUP(TRIM($A4517),MASTER_Workers!$B$2:$B$474,MASTER_Workers!$B$2:$B$474)),"Master Missing","OK"))</f>
        <v/>
      </c>
      <c r="E4517" s="146" t="str">
        <f>IF(A4517="","",IF(COUNTIF(Month_Engine!B:B,TRIM(J4517))&gt;0,"OK","Missing"))</f>
        <v/>
      </c>
      <c r="F4517" s="146" t="str">
        <f t="shared" si="427"/>
        <v/>
      </c>
      <c r="G4517" s="146" t="str">
        <f t="shared" si="428"/>
        <v/>
      </c>
      <c r="H4517" s="150" t="str">
        <f t="shared" si="423"/>
        <v/>
      </c>
      <c r="I4517" s="432"/>
      <c r="S4517" s="146" t="str">
        <f t="shared" si="424"/>
        <v/>
      </c>
    </row>
    <row r="4518" spans="1:19" x14ac:dyDescent="0.45">
      <c r="A4518" s="144" t="str">
        <f t="shared" si="425"/>
        <v/>
      </c>
      <c r="B4518" s="143" t="str">
        <f t="shared" si="426"/>
        <v/>
      </c>
      <c r="C4518" s="143" t="str">
        <f>IF(A4518="","",IF(COUNTIF($B$2:B4517,B4518)&gt;0,"⚠ DUPLICATE","OK"))</f>
        <v/>
      </c>
      <c r="D4518" s="146" t="str">
        <f>IF($A4518="","",IF(ISNA(_xlfn.XLOOKUP(TRIM($A4518),MASTER_Workers!$B$2:$B$474,MASTER_Workers!$B$2:$B$474)),"Master Missing","OK"))</f>
        <v/>
      </c>
      <c r="E4518" s="146" t="str">
        <f>IF(A4518="","",IF(COUNTIF(Month_Engine!B:B,TRIM(J4518))&gt;0,"OK","Missing"))</f>
        <v/>
      </c>
      <c r="F4518" s="146" t="str">
        <f t="shared" si="427"/>
        <v/>
      </c>
      <c r="G4518" s="146" t="str">
        <f t="shared" si="428"/>
        <v/>
      </c>
      <c r="H4518" s="150" t="str">
        <f t="shared" si="423"/>
        <v/>
      </c>
      <c r="I4518" s="432"/>
      <c r="S4518" s="146" t="str">
        <f t="shared" si="424"/>
        <v/>
      </c>
    </row>
    <row r="4519" spans="1:19" x14ac:dyDescent="0.45">
      <c r="A4519" s="144" t="str">
        <f t="shared" si="425"/>
        <v/>
      </c>
      <c r="B4519" s="143" t="str">
        <f t="shared" si="426"/>
        <v/>
      </c>
      <c r="C4519" s="143" t="str">
        <f>IF(A4519="","",IF(COUNTIF($B$2:B4518,B4519)&gt;0,"⚠ DUPLICATE","OK"))</f>
        <v/>
      </c>
      <c r="D4519" s="146" t="str">
        <f>IF($A4519="","",IF(ISNA(_xlfn.XLOOKUP(TRIM($A4519),MASTER_Workers!$B$2:$B$474,MASTER_Workers!$B$2:$B$474)),"Master Missing","OK"))</f>
        <v/>
      </c>
      <c r="E4519" s="146" t="str">
        <f>IF(A4519="","",IF(COUNTIF(Month_Engine!B:B,TRIM(J4519))&gt;0,"OK","Missing"))</f>
        <v/>
      </c>
      <c r="F4519" s="146" t="str">
        <f t="shared" si="427"/>
        <v/>
      </c>
      <c r="G4519" s="146" t="str">
        <f t="shared" si="428"/>
        <v/>
      </c>
      <c r="H4519" s="150" t="str">
        <f t="shared" si="423"/>
        <v/>
      </c>
      <c r="I4519" s="432"/>
      <c r="S4519" s="146" t="str">
        <f t="shared" si="424"/>
        <v/>
      </c>
    </row>
    <row r="4520" spans="1:19" x14ac:dyDescent="0.45">
      <c r="A4520" s="144" t="str">
        <f t="shared" si="425"/>
        <v/>
      </c>
      <c r="B4520" s="143" t="str">
        <f t="shared" si="426"/>
        <v/>
      </c>
      <c r="C4520" s="143" t="str">
        <f>IF(A4520="","",IF(COUNTIF($B$2:B4519,B4520)&gt;0,"⚠ DUPLICATE","OK"))</f>
        <v/>
      </c>
      <c r="D4520" s="146" t="str">
        <f>IF($A4520="","",IF(ISNA(_xlfn.XLOOKUP(TRIM($A4520),MASTER_Workers!$B$2:$B$474,MASTER_Workers!$B$2:$B$474)),"Master Missing","OK"))</f>
        <v/>
      </c>
      <c r="E4520" s="146" t="str">
        <f>IF(A4520="","",IF(COUNTIF(Month_Engine!B:B,TRIM(J4520))&gt;0,"OK","Missing"))</f>
        <v/>
      </c>
      <c r="F4520" s="146" t="str">
        <f t="shared" si="427"/>
        <v/>
      </c>
      <c r="G4520" s="146" t="str">
        <f t="shared" si="428"/>
        <v/>
      </c>
      <c r="H4520" s="150" t="str">
        <f t="shared" si="423"/>
        <v/>
      </c>
      <c r="I4520" s="432"/>
      <c r="S4520" s="146" t="str">
        <f t="shared" si="424"/>
        <v/>
      </c>
    </row>
    <row r="4521" spans="1:19" x14ac:dyDescent="0.45">
      <c r="A4521" s="144" t="str">
        <f t="shared" si="425"/>
        <v/>
      </c>
      <c r="B4521" s="143" t="str">
        <f t="shared" si="426"/>
        <v/>
      </c>
      <c r="C4521" s="143" t="str">
        <f>IF(A4521="","",IF(COUNTIF($B$2:B4520,B4521)&gt;0,"⚠ DUPLICATE","OK"))</f>
        <v/>
      </c>
      <c r="D4521" s="146" t="str">
        <f>IF($A4521="","",IF(ISNA(_xlfn.XLOOKUP(TRIM($A4521),MASTER_Workers!$B$2:$B$474,MASTER_Workers!$B$2:$B$474)),"Master Missing","OK"))</f>
        <v/>
      </c>
      <c r="E4521" s="146" t="str">
        <f>IF(A4521="","",IF(COUNTIF(Month_Engine!B:B,TRIM(J4521))&gt;0,"OK","Missing"))</f>
        <v/>
      </c>
      <c r="F4521" s="146" t="str">
        <f t="shared" si="427"/>
        <v/>
      </c>
      <c r="G4521" s="146" t="str">
        <f t="shared" si="428"/>
        <v/>
      </c>
      <c r="H4521" s="150" t="str">
        <f t="shared" si="423"/>
        <v/>
      </c>
      <c r="I4521" s="432"/>
      <c r="S4521" s="146" t="str">
        <f t="shared" si="424"/>
        <v/>
      </c>
    </row>
    <row r="4522" spans="1:19" x14ac:dyDescent="0.45">
      <c r="A4522" s="144" t="str">
        <f t="shared" si="425"/>
        <v/>
      </c>
      <c r="B4522" s="143" t="str">
        <f t="shared" si="426"/>
        <v/>
      </c>
      <c r="C4522" s="143" t="str">
        <f>IF(A4522="","",IF(COUNTIF($B$2:B4521,B4522)&gt;0,"⚠ DUPLICATE","OK"))</f>
        <v/>
      </c>
      <c r="D4522" s="146" t="str">
        <f>IF($A4522="","",IF(ISNA(_xlfn.XLOOKUP(TRIM($A4522),MASTER_Workers!$B$2:$B$474,MASTER_Workers!$B$2:$B$474)),"Master Missing","OK"))</f>
        <v/>
      </c>
      <c r="E4522" s="146" t="str">
        <f>IF(A4522="","",IF(COUNTIF(Month_Engine!B:B,TRIM(J4522))&gt;0,"OK","Missing"))</f>
        <v/>
      </c>
      <c r="F4522" s="146" t="str">
        <f t="shared" si="427"/>
        <v/>
      </c>
      <c r="G4522" s="146" t="str">
        <f t="shared" si="428"/>
        <v/>
      </c>
      <c r="H4522" s="150" t="str">
        <f t="shared" si="423"/>
        <v/>
      </c>
      <c r="I4522" s="432"/>
      <c r="S4522" s="146" t="str">
        <f t="shared" si="424"/>
        <v/>
      </c>
    </row>
    <row r="4523" spans="1:19" x14ac:dyDescent="0.45">
      <c r="A4523" s="144" t="str">
        <f t="shared" si="425"/>
        <v/>
      </c>
      <c r="B4523" s="143" t="str">
        <f t="shared" si="426"/>
        <v/>
      </c>
      <c r="C4523" s="143" t="str">
        <f>IF(A4523="","",IF(COUNTIF($B$2:B4522,B4523)&gt;0,"⚠ DUPLICATE","OK"))</f>
        <v/>
      </c>
      <c r="D4523" s="146" t="str">
        <f>IF($A4523="","",IF(ISNA(_xlfn.XLOOKUP(TRIM($A4523),MASTER_Workers!$B$2:$B$474,MASTER_Workers!$B$2:$B$474)),"Master Missing","OK"))</f>
        <v/>
      </c>
      <c r="E4523" s="146" t="str">
        <f>IF(A4523="","",IF(COUNTIF(Month_Engine!B:B,TRIM(J4523))&gt;0,"OK","Missing"))</f>
        <v/>
      </c>
      <c r="F4523" s="146" t="str">
        <f t="shared" si="427"/>
        <v/>
      </c>
      <c r="G4523" s="146" t="str">
        <f t="shared" si="428"/>
        <v/>
      </c>
      <c r="H4523" s="150" t="str">
        <f t="shared" si="423"/>
        <v/>
      </c>
      <c r="I4523" s="432"/>
      <c r="S4523" s="146" t="str">
        <f t="shared" si="424"/>
        <v/>
      </c>
    </row>
    <row r="4524" spans="1:19" x14ac:dyDescent="0.45">
      <c r="A4524" s="144" t="str">
        <f t="shared" si="425"/>
        <v/>
      </c>
      <c r="B4524" s="143" t="str">
        <f t="shared" si="426"/>
        <v/>
      </c>
      <c r="C4524" s="143" t="str">
        <f>IF(A4524="","",IF(COUNTIF($B$2:B4523,B4524)&gt;0,"⚠ DUPLICATE","OK"))</f>
        <v/>
      </c>
      <c r="D4524" s="146" t="str">
        <f>IF($A4524="","",IF(ISNA(_xlfn.XLOOKUP(TRIM($A4524),MASTER_Workers!$B$2:$B$474,MASTER_Workers!$B$2:$B$474)),"Master Missing","OK"))</f>
        <v/>
      </c>
      <c r="E4524" s="146" t="str">
        <f>IF(A4524="","",IF(COUNTIF(Month_Engine!B:B,TRIM(J4524))&gt;0,"OK","Missing"))</f>
        <v/>
      </c>
      <c r="F4524" s="146" t="str">
        <f t="shared" si="427"/>
        <v/>
      </c>
      <c r="G4524" s="146" t="str">
        <f t="shared" si="428"/>
        <v/>
      </c>
      <c r="H4524" s="150" t="str">
        <f t="shared" si="423"/>
        <v/>
      </c>
      <c r="I4524" s="432"/>
      <c r="S4524" s="146" t="str">
        <f t="shared" si="424"/>
        <v/>
      </c>
    </row>
    <row r="4525" spans="1:19" x14ac:dyDescent="0.45">
      <c r="A4525" s="144" t="str">
        <f t="shared" si="425"/>
        <v/>
      </c>
      <c r="B4525" s="143" t="str">
        <f t="shared" si="426"/>
        <v/>
      </c>
      <c r="C4525" s="143" t="str">
        <f>IF(A4525="","",IF(COUNTIF($B$2:B4524,B4525)&gt;0,"⚠ DUPLICATE","OK"))</f>
        <v/>
      </c>
      <c r="D4525" s="146" t="str">
        <f>IF($A4525="","",IF(ISNA(_xlfn.XLOOKUP(TRIM($A4525),MASTER_Workers!$B$2:$B$474,MASTER_Workers!$B$2:$B$474)),"Master Missing","OK"))</f>
        <v/>
      </c>
      <c r="E4525" s="146" t="str">
        <f>IF(A4525="","",IF(COUNTIF(Month_Engine!B:B,TRIM(J4525))&gt;0,"OK","Missing"))</f>
        <v/>
      </c>
      <c r="F4525" s="146" t="str">
        <f t="shared" si="427"/>
        <v/>
      </c>
      <c r="G4525" s="146" t="str">
        <f t="shared" si="428"/>
        <v/>
      </c>
      <c r="H4525" s="150" t="str">
        <f t="shared" si="423"/>
        <v/>
      </c>
      <c r="I4525" s="432"/>
      <c r="S4525" s="146" t="str">
        <f t="shared" si="424"/>
        <v/>
      </c>
    </row>
    <row r="4526" spans="1:19" x14ac:dyDescent="0.45">
      <c r="A4526" s="144" t="str">
        <f t="shared" si="425"/>
        <v/>
      </c>
      <c r="B4526" s="143" t="str">
        <f t="shared" si="426"/>
        <v/>
      </c>
      <c r="C4526" s="143" t="str">
        <f>IF(A4526="","",IF(COUNTIF($B$2:B4525,B4526)&gt;0,"⚠ DUPLICATE","OK"))</f>
        <v/>
      </c>
      <c r="D4526" s="146" t="str">
        <f>IF($A4526="","",IF(ISNA(_xlfn.XLOOKUP(TRIM($A4526),MASTER_Workers!$B$2:$B$474,MASTER_Workers!$B$2:$B$474)),"Master Missing","OK"))</f>
        <v/>
      </c>
      <c r="E4526" s="146" t="str">
        <f>IF(A4526="","",IF(COUNTIF(Month_Engine!B:B,TRIM(J4526))&gt;0,"OK","Missing"))</f>
        <v/>
      </c>
      <c r="F4526" s="146" t="str">
        <f t="shared" si="427"/>
        <v/>
      </c>
      <c r="G4526" s="146" t="str">
        <f t="shared" si="428"/>
        <v/>
      </c>
      <c r="H4526" s="150" t="str">
        <f t="shared" si="423"/>
        <v/>
      </c>
      <c r="I4526" s="432"/>
      <c r="S4526" s="146" t="str">
        <f t="shared" si="424"/>
        <v/>
      </c>
    </row>
    <row r="4527" spans="1:19" x14ac:dyDescent="0.45">
      <c r="A4527" s="144" t="str">
        <f t="shared" si="425"/>
        <v/>
      </c>
      <c r="B4527" s="143" t="str">
        <f t="shared" si="426"/>
        <v/>
      </c>
      <c r="C4527" s="143" t="str">
        <f>IF(A4527="","",IF(COUNTIF($B$2:B4526,B4527)&gt;0,"⚠ DUPLICATE","OK"))</f>
        <v/>
      </c>
      <c r="D4527" s="146" t="str">
        <f>IF($A4527="","",IF(ISNA(_xlfn.XLOOKUP(TRIM($A4527),MASTER_Workers!$B$2:$B$474,MASTER_Workers!$B$2:$B$474)),"Master Missing","OK"))</f>
        <v/>
      </c>
      <c r="E4527" s="146" t="str">
        <f>IF(A4527="","",IF(COUNTIF(Month_Engine!B:B,TRIM(J4527))&gt;0,"OK","Missing"))</f>
        <v/>
      </c>
      <c r="F4527" s="146" t="str">
        <f t="shared" si="427"/>
        <v/>
      </c>
      <c r="G4527" s="146" t="str">
        <f t="shared" si="428"/>
        <v/>
      </c>
      <c r="H4527" s="150" t="str">
        <f t="shared" si="423"/>
        <v/>
      </c>
      <c r="I4527" s="432"/>
      <c r="S4527" s="146" t="str">
        <f t="shared" si="424"/>
        <v/>
      </c>
    </row>
    <row r="4528" spans="1:19" x14ac:dyDescent="0.45">
      <c r="A4528" s="144" t="str">
        <f t="shared" si="425"/>
        <v/>
      </c>
      <c r="B4528" s="143" t="str">
        <f t="shared" si="426"/>
        <v/>
      </c>
      <c r="C4528" s="143" t="str">
        <f>IF(A4528="","",IF(COUNTIF($B$2:B4527,B4528)&gt;0,"⚠ DUPLICATE","OK"))</f>
        <v/>
      </c>
      <c r="D4528" s="146" t="str">
        <f>IF($A4528="","",IF(ISNA(_xlfn.XLOOKUP(TRIM($A4528),MASTER_Workers!$B$2:$B$474,MASTER_Workers!$B$2:$B$474)),"Master Missing","OK"))</f>
        <v/>
      </c>
      <c r="E4528" s="146" t="str">
        <f>IF(A4528="","",IF(COUNTIF(Month_Engine!B:B,TRIM(J4528))&gt;0,"OK","Missing"))</f>
        <v/>
      </c>
      <c r="F4528" s="146" t="str">
        <f t="shared" si="427"/>
        <v/>
      </c>
      <c r="G4528" s="146" t="str">
        <f t="shared" si="428"/>
        <v/>
      </c>
      <c r="H4528" s="150" t="str">
        <f t="shared" si="423"/>
        <v/>
      </c>
      <c r="I4528" s="432"/>
      <c r="S4528" s="146" t="str">
        <f t="shared" si="424"/>
        <v/>
      </c>
    </row>
    <row r="4529" spans="1:19" x14ac:dyDescent="0.45">
      <c r="A4529" s="144" t="str">
        <f t="shared" si="425"/>
        <v/>
      </c>
      <c r="B4529" s="143" t="str">
        <f t="shared" si="426"/>
        <v/>
      </c>
      <c r="C4529" s="143" t="str">
        <f>IF(A4529="","",IF(COUNTIF($B$2:B4528,B4529)&gt;0,"⚠ DUPLICATE","OK"))</f>
        <v/>
      </c>
      <c r="D4529" s="146" t="str">
        <f>IF($A4529="","",IF(ISNA(_xlfn.XLOOKUP(TRIM($A4529),MASTER_Workers!$B$2:$B$474,MASTER_Workers!$B$2:$B$474)),"Master Missing","OK"))</f>
        <v/>
      </c>
      <c r="E4529" s="146" t="str">
        <f>IF(A4529="","",IF(COUNTIF(Month_Engine!B:B,TRIM(J4529))&gt;0,"OK","Missing"))</f>
        <v/>
      </c>
      <c r="F4529" s="146" t="str">
        <f t="shared" si="427"/>
        <v/>
      </c>
      <c r="G4529" s="146" t="str">
        <f t="shared" si="428"/>
        <v/>
      </c>
      <c r="H4529" s="150" t="str">
        <f t="shared" si="423"/>
        <v/>
      </c>
      <c r="I4529" s="432"/>
      <c r="S4529" s="146" t="str">
        <f t="shared" si="424"/>
        <v/>
      </c>
    </row>
    <row r="4530" spans="1:19" x14ac:dyDescent="0.45">
      <c r="A4530" s="144" t="str">
        <f t="shared" si="425"/>
        <v/>
      </c>
      <c r="B4530" s="143" t="str">
        <f t="shared" si="426"/>
        <v/>
      </c>
      <c r="C4530" s="143" t="str">
        <f>IF(A4530="","",IF(COUNTIF($B$2:B4529,B4530)&gt;0,"⚠ DUPLICATE","OK"))</f>
        <v/>
      </c>
      <c r="D4530" s="146" t="str">
        <f>IF($A4530="","",IF(ISNA(_xlfn.XLOOKUP(TRIM($A4530),MASTER_Workers!$B$2:$B$474,MASTER_Workers!$B$2:$B$474)),"Master Missing","OK"))</f>
        <v/>
      </c>
      <c r="E4530" s="146" t="str">
        <f>IF(A4530="","",IF(COUNTIF(Month_Engine!B:B,TRIM(J4530))&gt;0,"OK","Missing"))</f>
        <v/>
      </c>
      <c r="F4530" s="146" t="str">
        <f t="shared" si="427"/>
        <v/>
      </c>
      <c r="G4530" s="146" t="str">
        <f t="shared" si="428"/>
        <v/>
      </c>
      <c r="H4530" s="150" t="str">
        <f t="shared" si="423"/>
        <v/>
      </c>
      <c r="I4530" s="432"/>
      <c r="S4530" s="146" t="str">
        <f t="shared" si="424"/>
        <v/>
      </c>
    </row>
    <row r="4531" spans="1:19" x14ac:dyDescent="0.45">
      <c r="A4531" s="144" t="str">
        <f t="shared" si="425"/>
        <v/>
      </c>
      <c r="B4531" s="143" t="str">
        <f t="shared" si="426"/>
        <v/>
      </c>
      <c r="C4531" s="143" t="str">
        <f>IF(A4531="","",IF(COUNTIF($B$2:B4530,B4531)&gt;0,"⚠ DUPLICATE","OK"))</f>
        <v/>
      </c>
      <c r="D4531" s="146" t="str">
        <f>IF($A4531="","",IF(ISNA(_xlfn.XLOOKUP(TRIM($A4531),MASTER_Workers!$B$2:$B$474,MASTER_Workers!$B$2:$B$474)),"Master Missing","OK"))</f>
        <v/>
      </c>
      <c r="E4531" s="146" t="str">
        <f>IF(A4531="","",IF(COUNTIF(Month_Engine!B:B,TRIM(J4531))&gt;0,"OK","Missing"))</f>
        <v/>
      </c>
      <c r="F4531" s="146" t="str">
        <f t="shared" si="427"/>
        <v/>
      </c>
      <c r="G4531" s="146" t="str">
        <f t="shared" si="428"/>
        <v/>
      </c>
      <c r="H4531" s="150" t="str">
        <f t="shared" si="423"/>
        <v/>
      </c>
      <c r="I4531" s="432"/>
      <c r="S4531" s="146" t="str">
        <f t="shared" si="424"/>
        <v/>
      </c>
    </row>
    <row r="4532" spans="1:19" x14ac:dyDescent="0.45">
      <c r="A4532" s="144" t="str">
        <f t="shared" si="425"/>
        <v/>
      </c>
      <c r="B4532" s="143" t="str">
        <f t="shared" si="426"/>
        <v/>
      </c>
      <c r="C4532" s="143" t="str">
        <f>IF(A4532="","",IF(COUNTIF($B$2:B4531,B4532)&gt;0,"⚠ DUPLICATE","OK"))</f>
        <v/>
      </c>
      <c r="D4532" s="146" t="str">
        <f>IF($A4532="","",IF(ISNA(_xlfn.XLOOKUP(TRIM($A4532),MASTER_Workers!$B$2:$B$474,MASTER_Workers!$B$2:$B$474)),"Master Missing","OK"))</f>
        <v/>
      </c>
      <c r="E4532" s="146" t="str">
        <f>IF(A4532="","",IF(COUNTIF(Month_Engine!B:B,TRIM(J4532))&gt;0,"OK","Missing"))</f>
        <v/>
      </c>
      <c r="F4532" s="146" t="str">
        <f t="shared" si="427"/>
        <v/>
      </c>
      <c r="G4532" s="146" t="str">
        <f t="shared" si="428"/>
        <v/>
      </c>
      <c r="H4532" s="150" t="str">
        <f t="shared" si="423"/>
        <v/>
      </c>
      <c r="I4532" s="432"/>
      <c r="S4532" s="146" t="str">
        <f t="shared" si="424"/>
        <v/>
      </c>
    </row>
    <row r="4533" spans="1:19" x14ac:dyDescent="0.45">
      <c r="A4533" s="144" t="str">
        <f t="shared" si="425"/>
        <v/>
      </c>
      <c r="B4533" s="143" t="str">
        <f t="shared" si="426"/>
        <v/>
      </c>
      <c r="C4533" s="143" t="str">
        <f>IF(A4533="","",IF(COUNTIF($B$2:B4532,B4533)&gt;0,"⚠ DUPLICATE","OK"))</f>
        <v/>
      </c>
      <c r="D4533" s="146" t="str">
        <f>IF($A4533="","",IF(ISNA(_xlfn.XLOOKUP(TRIM($A4533),MASTER_Workers!$B$2:$B$474,MASTER_Workers!$B$2:$B$474)),"Master Missing","OK"))</f>
        <v/>
      </c>
      <c r="E4533" s="146" t="str">
        <f>IF(A4533="","",IF(COUNTIF(Month_Engine!B:B,TRIM(J4533))&gt;0,"OK","Missing"))</f>
        <v/>
      </c>
      <c r="F4533" s="146" t="str">
        <f t="shared" si="427"/>
        <v/>
      </c>
      <c r="G4533" s="146" t="str">
        <f t="shared" si="428"/>
        <v/>
      </c>
      <c r="H4533" s="150" t="str">
        <f t="shared" si="423"/>
        <v/>
      </c>
      <c r="I4533" s="432"/>
      <c r="S4533" s="146" t="str">
        <f t="shared" si="424"/>
        <v/>
      </c>
    </row>
    <row r="4534" spans="1:19" x14ac:dyDescent="0.45">
      <c r="A4534" s="144" t="str">
        <f t="shared" si="425"/>
        <v/>
      </c>
      <c r="B4534" s="143" t="str">
        <f t="shared" si="426"/>
        <v/>
      </c>
      <c r="C4534" s="143" t="str">
        <f>IF(A4534="","",IF(COUNTIF($B$2:B4533,B4534)&gt;0,"⚠ DUPLICATE","OK"))</f>
        <v/>
      </c>
      <c r="D4534" s="146" t="str">
        <f>IF($A4534="","",IF(ISNA(_xlfn.XLOOKUP(TRIM($A4534),MASTER_Workers!$B$2:$B$474,MASTER_Workers!$B$2:$B$474)),"Master Missing","OK"))</f>
        <v/>
      </c>
      <c r="E4534" s="146" t="str">
        <f>IF(A4534="","",IF(COUNTIF(Month_Engine!B:B,TRIM(J4534))&gt;0,"OK","Missing"))</f>
        <v/>
      </c>
      <c r="F4534" s="146" t="str">
        <f t="shared" si="427"/>
        <v/>
      </c>
      <c r="G4534" s="146" t="str">
        <f t="shared" si="428"/>
        <v/>
      </c>
      <c r="H4534" s="150" t="str">
        <f t="shared" si="423"/>
        <v/>
      </c>
      <c r="I4534" s="432"/>
      <c r="S4534" s="146" t="str">
        <f t="shared" si="424"/>
        <v/>
      </c>
    </row>
    <row r="4535" spans="1:19" x14ac:dyDescent="0.45">
      <c r="A4535" s="144" t="str">
        <f t="shared" si="425"/>
        <v/>
      </c>
      <c r="B4535" s="143" t="str">
        <f t="shared" si="426"/>
        <v/>
      </c>
      <c r="C4535" s="143" t="str">
        <f>IF(A4535="","",IF(COUNTIF($B$2:B4534,B4535)&gt;0,"⚠ DUPLICATE","OK"))</f>
        <v/>
      </c>
      <c r="D4535" s="146" t="str">
        <f>IF($A4535="","",IF(ISNA(_xlfn.XLOOKUP(TRIM($A4535),MASTER_Workers!$B$2:$B$474,MASTER_Workers!$B$2:$B$474)),"Master Missing","OK"))</f>
        <v/>
      </c>
      <c r="E4535" s="146" t="str">
        <f>IF(A4535="","",IF(COUNTIF(Month_Engine!B:B,TRIM(J4535))&gt;0,"OK","Missing"))</f>
        <v/>
      </c>
      <c r="F4535" s="146" t="str">
        <f t="shared" si="427"/>
        <v/>
      </c>
      <c r="G4535" s="146" t="str">
        <f t="shared" si="428"/>
        <v/>
      </c>
      <c r="H4535" s="150" t="str">
        <f t="shared" si="423"/>
        <v/>
      </c>
      <c r="I4535" s="432"/>
      <c r="S4535" s="146" t="str">
        <f t="shared" si="424"/>
        <v/>
      </c>
    </row>
    <row r="4536" spans="1:19" x14ac:dyDescent="0.45">
      <c r="A4536" s="144" t="str">
        <f t="shared" si="425"/>
        <v/>
      </c>
      <c r="B4536" s="143" t="str">
        <f t="shared" si="426"/>
        <v/>
      </c>
      <c r="C4536" s="143" t="str">
        <f>IF(A4536="","",IF(COUNTIF($B$2:B4535,B4536)&gt;0,"⚠ DUPLICATE","OK"))</f>
        <v/>
      </c>
      <c r="D4536" s="146" t="str">
        <f>IF($A4536="","",IF(ISNA(_xlfn.XLOOKUP(TRIM($A4536),MASTER_Workers!$B$2:$B$474,MASTER_Workers!$B$2:$B$474)),"Master Missing","OK"))</f>
        <v/>
      </c>
      <c r="E4536" s="146" t="str">
        <f>IF(A4536="","",IF(COUNTIF(Month_Engine!B:B,TRIM(J4536))&gt;0,"OK","Missing"))</f>
        <v/>
      </c>
      <c r="F4536" s="146" t="str">
        <f t="shared" si="427"/>
        <v/>
      </c>
      <c r="G4536" s="146" t="str">
        <f t="shared" si="428"/>
        <v/>
      </c>
      <c r="H4536" s="150" t="str">
        <f t="shared" si="423"/>
        <v/>
      </c>
      <c r="I4536" s="432"/>
      <c r="S4536" s="146" t="str">
        <f t="shared" si="424"/>
        <v/>
      </c>
    </row>
    <row r="4537" spans="1:19" x14ac:dyDescent="0.45">
      <c r="A4537" s="144" t="str">
        <f t="shared" si="425"/>
        <v/>
      </c>
      <c r="B4537" s="143" t="str">
        <f t="shared" si="426"/>
        <v/>
      </c>
      <c r="C4537" s="143" t="str">
        <f>IF(A4537="","",IF(COUNTIF($B$2:B4536,B4537)&gt;0,"⚠ DUPLICATE","OK"))</f>
        <v/>
      </c>
      <c r="D4537" s="146" t="str">
        <f>IF($A4537="","",IF(ISNA(_xlfn.XLOOKUP(TRIM($A4537),MASTER_Workers!$B$2:$B$474,MASTER_Workers!$B$2:$B$474)),"Master Missing","OK"))</f>
        <v/>
      </c>
      <c r="E4537" s="146" t="str">
        <f>IF(A4537="","",IF(COUNTIF(Month_Engine!B:B,TRIM(J4537))&gt;0,"OK","Missing"))</f>
        <v/>
      </c>
      <c r="F4537" s="146" t="str">
        <f t="shared" si="427"/>
        <v/>
      </c>
      <c r="G4537" s="146" t="str">
        <f t="shared" si="428"/>
        <v/>
      </c>
      <c r="H4537" s="150" t="str">
        <f t="shared" si="423"/>
        <v/>
      </c>
      <c r="I4537" s="432"/>
      <c r="S4537" s="146" t="str">
        <f t="shared" si="424"/>
        <v/>
      </c>
    </row>
    <row r="4538" spans="1:19" x14ac:dyDescent="0.45">
      <c r="A4538" s="144" t="str">
        <f t="shared" si="425"/>
        <v/>
      </c>
      <c r="B4538" s="143" t="str">
        <f t="shared" si="426"/>
        <v/>
      </c>
      <c r="C4538" s="143" t="str">
        <f>IF(A4538="","",IF(COUNTIF($B$2:B4537,B4538)&gt;0,"⚠ DUPLICATE","OK"))</f>
        <v/>
      </c>
      <c r="D4538" s="146" t="str">
        <f>IF($A4538="","",IF(ISNA(_xlfn.XLOOKUP(TRIM($A4538),MASTER_Workers!$B$2:$B$474,MASTER_Workers!$B$2:$B$474)),"Master Missing","OK"))</f>
        <v/>
      </c>
      <c r="E4538" s="146" t="str">
        <f>IF(A4538="","",IF(COUNTIF(Month_Engine!B:B,TRIM(J4538))&gt;0,"OK","Missing"))</f>
        <v/>
      </c>
      <c r="F4538" s="146" t="str">
        <f t="shared" si="427"/>
        <v/>
      </c>
      <c r="G4538" s="146" t="str">
        <f t="shared" si="428"/>
        <v/>
      </c>
      <c r="H4538" s="150" t="str">
        <f t="shared" si="423"/>
        <v/>
      </c>
      <c r="I4538" s="432"/>
      <c r="S4538" s="146" t="str">
        <f t="shared" si="424"/>
        <v/>
      </c>
    </row>
    <row r="4539" spans="1:19" x14ac:dyDescent="0.45">
      <c r="A4539" s="144" t="str">
        <f t="shared" si="425"/>
        <v/>
      </c>
      <c r="B4539" s="143" t="str">
        <f t="shared" si="426"/>
        <v/>
      </c>
      <c r="C4539" s="143" t="str">
        <f>IF(A4539="","",IF(COUNTIF($B$2:B4538,B4539)&gt;0,"⚠ DUPLICATE","OK"))</f>
        <v/>
      </c>
      <c r="D4539" s="146" t="str">
        <f>IF($A4539="","",IF(ISNA(_xlfn.XLOOKUP(TRIM($A4539),MASTER_Workers!$B$2:$B$474,MASTER_Workers!$B$2:$B$474)),"Master Missing","OK"))</f>
        <v/>
      </c>
      <c r="E4539" s="146" t="str">
        <f>IF(A4539="","",IF(COUNTIF(Month_Engine!B:B,TRIM(J4539))&gt;0,"OK","Missing"))</f>
        <v/>
      </c>
      <c r="F4539" s="146" t="str">
        <f t="shared" si="427"/>
        <v/>
      </c>
      <c r="G4539" s="146" t="str">
        <f t="shared" si="428"/>
        <v/>
      </c>
      <c r="H4539" s="150" t="str">
        <f t="shared" si="423"/>
        <v/>
      </c>
      <c r="I4539" s="432"/>
      <c r="S4539" s="146" t="str">
        <f t="shared" si="424"/>
        <v/>
      </c>
    </row>
    <row r="4540" spans="1:19" x14ac:dyDescent="0.45">
      <c r="A4540" s="144" t="str">
        <f t="shared" si="425"/>
        <v/>
      </c>
      <c r="B4540" s="143" t="str">
        <f t="shared" si="426"/>
        <v/>
      </c>
      <c r="C4540" s="143" t="str">
        <f>IF(A4540="","",IF(COUNTIF($B$2:B4539,B4540)&gt;0,"⚠ DUPLICATE","OK"))</f>
        <v/>
      </c>
      <c r="D4540" s="146" t="str">
        <f>IF($A4540="","",IF(ISNA(_xlfn.XLOOKUP(TRIM($A4540),MASTER_Workers!$B$2:$B$474,MASTER_Workers!$B$2:$B$474)),"Master Missing","OK"))</f>
        <v/>
      </c>
      <c r="E4540" s="146" t="str">
        <f>IF(A4540="","",IF(COUNTIF(Month_Engine!B:B,TRIM(J4540))&gt;0,"OK","Missing"))</f>
        <v/>
      </c>
      <c r="F4540" s="146" t="str">
        <f t="shared" si="427"/>
        <v/>
      </c>
      <c r="G4540" s="146" t="str">
        <f t="shared" si="428"/>
        <v/>
      </c>
      <c r="H4540" s="150" t="str">
        <f t="shared" si="423"/>
        <v/>
      </c>
      <c r="I4540" s="432"/>
      <c r="S4540" s="146" t="str">
        <f t="shared" si="424"/>
        <v/>
      </c>
    </row>
    <row r="4541" spans="1:19" x14ac:dyDescent="0.45">
      <c r="A4541" s="144" t="str">
        <f t="shared" si="425"/>
        <v/>
      </c>
      <c r="B4541" s="143" t="str">
        <f t="shared" si="426"/>
        <v/>
      </c>
      <c r="C4541" s="143" t="str">
        <f>IF(A4541="","",IF(COUNTIF($B$2:B4540,B4541)&gt;0,"⚠ DUPLICATE","OK"))</f>
        <v/>
      </c>
      <c r="D4541" s="146" t="str">
        <f>IF($A4541="","",IF(ISNA(_xlfn.XLOOKUP(TRIM($A4541),MASTER_Workers!$B$2:$B$474,MASTER_Workers!$B$2:$B$474)),"Master Missing","OK"))</f>
        <v/>
      </c>
      <c r="E4541" s="146" t="str">
        <f>IF(A4541="","",IF(COUNTIF(Month_Engine!B:B,TRIM(J4541))&gt;0,"OK","Missing"))</f>
        <v/>
      </c>
      <c r="F4541" s="146" t="str">
        <f t="shared" si="427"/>
        <v/>
      </c>
      <c r="G4541" s="146" t="str">
        <f t="shared" si="428"/>
        <v/>
      </c>
      <c r="H4541" s="150" t="str">
        <f t="shared" si="423"/>
        <v/>
      </c>
      <c r="I4541" s="432"/>
      <c r="S4541" s="146" t="str">
        <f t="shared" si="424"/>
        <v/>
      </c>
    </row>
    <row r="4542" spans="1:19" x14ac:dyDescent="0.45">
      <c r="A4542" s="144" t="str">
        <f t="shared" si="425"/>
        <v/>
      </c>
      <c r="B4542" s="143" t="str">
        <f t="shared" si="426"/>
        <v/>
      </c>
      <c r="C4542" s="143" t="str">
        <f>IF(A4542="","",IF(COUNTIF($B$2:B4541,B4542)&gt;0,"⚠ DUPLICATE","OK"))</f>
        <v/>
      </c>
      <c r="D4542" s="146" t="str">
        <f>IF($A4542="","",IF(ISNA(_xlfn.XLOOKUP(TRIM($A4542),MASTER_Workers!$B$2:$B$474,MASTER_Workers!$B$2:$B$474)),"Master Missing","OK"))</f>
        <v/>
      </c>
      <c r="E4542" s="146" t="str">
        <f>IF(A4542="","",IF(COUNTIF(Month_Engine!B:B,TRIM(J4542))&gt;0,"OK","Missing"))</f>
        <v/>
      </c>
      <c r="F4542" s="146" t="str">
        <f t="shared" si="427"/>
        <v/>
      </c>
      <c r="G4542" s="146" t="str">
        <f t="shared" si="428"/>
        <v/>
      </c>
      <c r="H4542" s="150" t="str">
        <f t="shared" si="423"/>
        <v/>
      </c>
      <c r="I4542" s="432"/>
      <c r="S4542" s="146" t="str">
        <f t="shared" si="424"/>
        <v/>
      </c>
    </row>
    <row r="4543" spans="1:19" x14ac:dyDescent="0.45">
      <c r="A4543" s="144" t="str">
        <f t="shared" si="425"/>
        <v/>
      </c>
      <c r="B4543" s="143" t="str">
        <f t="shared" si="426"/>
        <v/>
      </c>
      <c r="C4543" s="143" t="str">
        <f>IF(A4543="","",IF(COUNTIF($B$2:B4542,B4543)&gt;0,"⚠ DUPLICATE","OK"))</f>
        <v/>
      </c>
      <c r="D4543" s="146" t="str">
        <f>IF($A4543="","",IF(ISNA(_xlfn.XLOOKUP(TRIM($A4543),MASTER_Workers!$B$2:$B$474,MASTER_Workers!$B$2:$B$474)),"Master Missing","OK"))</f>
        <v/>
      </c>
      <c r="E4543" s="146" t="str">
        <f>IF(A4543="","",IF(COUNTIF(Month_Engine!B:B,TRIM(J4543))&gt;0,"OK","Missing"))</f>
        <v/>
      </c>
      <c r="F4543" s="146" t="str">
        <f t="shared" si="427"/>
        <v/>
      </c>
      <c r="G4543" s="146" t="str">
        <f t="shared" si="428"/>
        <v/>
      </c>
      <c r="H4543" s="150" t="str">
        <f t="shared" si="423"/>
        <v/>
      </c>
      <c r="I4543" s="432"/>
      <c r="S4543" s="146" t="str">
        <f t="shared" si="424"/>
        <v/>
      </c>
    </row>
    <row r="4544" spans="1:19" x14ac:dyDescent="0.45">
      <c r="A4544" s="144" t="str">
        <f t="shared" si="425"/>
        <v/>
      </c>
      <c r="B4544" s="143" t="str">
        <f t="shared" si="426"/>
        <v/>
      </c>
      <c r="C4544" s="143" t="str">
        <f>IF(A4544="","",IF(COUNTIF($B$2:B4543,B4544)&gt;0,"⚠ DUPLICATE","OK"))</f>
        <v/>
      </c>
      <c r="D4544" s="146" t="str">
        <f>IF($A4544="","",IF(ISNA(_xlfn.XLOOKUP(TRIM($A4544),MASTER_Workers!$B$2:$B$474,MASTER_Workers!$B$2:$B$474)),"Master Missing","OK"))</f>
        <v/>
      </c>
      <c r="E4544" s="146" t="str">
        <f>IF(A4544="","",IF(COUNTIF(Month_Engine!B:B,TRIM(J4544))&gt;0,"OK","Missing"))</f>
        <v/>
      </c>
      <c r="F4544" s="146" t="str">
        <f t="shared" si="427"/>
        <v/>
      </c>
      <c r="G4544" s="146" t="str">
        <f t="shared" si="428"/>
        <v/>
      </c>
      <c r="H4544" s="150" t="str">
        <f t="shared" si="423"/>
        <v/>
      </c>
      <c r="I4544" s="432"/>
      <c r="S4544" s="146" t="str">
        <f t="shared" si="424"/>
        <v/>
      </c>
    </row>
    <row r="4545" spans="1:19" x14ac:dyDescent="0.45">
      <c r="A4545" s="144" t="str">
        <f t="shared" si="425"/>
        <v/>
      </c>
      <c r="B4545" s="143" t="str">
        <f t="shared" si="426"/>
        <v/>
      </c>
      <c r="C4545" s="143" t="str">
        <f>IF(A4545="","",IF(COUNTIF($B$2:B4544,B4545)&gt;0,"⚠ DUPLICATE","OK"))</f>
        <v/>
      </c>
      <c r="D4545" s="146" t="str">
        <f>IF($A4545="","",IF(ISNA(_xlfn.XLOOKUP(TRIM($A4545),MASTER_Workers!$B$2:$B$474,MASTER_Workers!$B$2:$B$474)),"Master Missing","OK"))</f>
        <v/>
      </c>
      <c r="E4545" s="146" t="str">
        <f>IF(A4545="","",IF(COUNTIF(Month_Engine!B:B,TRIM(J4545))&gt;0,"OK","Missing"))</f>
        <v/>
      </c>
      <c r="F4545" s="146" t="str">
        <f t="shared" si="427"/>
        <v/>
      </c>
      <c r="G4545" s="146" t="str">
        <f t="shared" si="428"/>
        <v/>
      </c>
      <c r="H4545" s="150" t="str">
        <f t="shared" si="423"/>
        <v/>
      </c>
      <c r="I4545" s="432"/>
      <c r="S4545" s="146" t="str">
        <f t="shared" si="424"/>
        <v/>
      </c>
    </row>
    <row r="4546" spans="1:19" x14ac:dyDescent="0.45">
      <c r="A4546" s="144" t="str">
        <f t="shared" si="425"/>
        <v/>
      </c>
      <c r="B4546" s="143" t="str">
        <f t="shared" si="426"/>
        <v/>
      </c>
      <c r="C4546" s="143" t="str">
        <f>IF(A4546="","",IF(COUNTIF($B$2:B4545,B4546)&gt;0,"⚠ DUPLICATE","OK"))</f>
        <v/>
      </c>
      <c r="D4546" s="146" t="str">
        <f>IF($A4546="","",IF(ISNA(_xlfn.XLOOKUP(TRIM($A4546),MASTER_Workers!$B$2:$B$474,MASTER_Workers!$B$2:$B$474)),"Master Missing","OK"))</f>
        <v/>
      </c>
      <c r="E4546" s="146" t="str">
        <f>IF(A4546="","",IF(COUNTIF(Month_Engine!B:B,TRIM(J4546))&gt;0,"OK","Missing"))</f>
        <v/>
      </c>
      <c r="F4546" s="146" t="str">
        <f t="shared" si="427"/>
        <v/>
      </c>
      <c r="G4546" s="146" t="str">
        <f t="shared" si="428"/>
        <v/>
      </c>
      <c r="H4546" s="150" t="str">
        <f t="shared" si="423"/>
        <v/>
      </c>
      <c r="I4546" s="432"/>
      <c r="S4546" s="146" t="str">
        <f t="shared" si="424"/>
        <v/>
      </c>
    </row>
    <row r="4547" spans="1:19" x14ac:dyDescent="0.45">
      <c r="A4547" s="144" t="str">
        <f t="shared" si="425"/>
        <v/>
      </c>
      <c r="B4547" s="143" t="str">
        <f t="shared" si="426"/>
        <v/>
      </c>
      <c r="C4547" s="143" t="str">
        <f>IF(A4547="","",IF(COUNTIF($B$2:B4546,B4547)&gt;0,"⚠ DUPLICATE","OK"))</f>
        <v/>
      </c>
      <c r="D4547" s="146" t="str">
        <f>IF($A4547="","",IF(ISNA(_xlfn.XLOOKUP(TRIM($A4547),MASTER_Workers!$B$2:$B$474,MASTER_Workers!$B$2:$B$474)),"Master Missing","OK"))</f>
        <v/>
      </c>
      <c r="E4547" s="146" t="str">
        <f>IF(A4547="","",IF(COUNTIF(Month_Engine!B:B,TRIM(J4547))&gt;0,"OK","Missing"))</f>
        <v/>
      </c>
      <c r="F4547" s="146" t="str">
        <f t="shared" si="427"/>
        <v/>
      </c>
      <c r="G4547" s="146" t="str">
        <f t="shared" si="428"/>
        <v/>
      </c>
      <c r="H4547" s="150" t="str">
        <f t="shared" si="423"/>
        <v/>
      </c>
      <c r="I4547" s="432"/>
      <c r="S4547" s="146" t="str">
        <f t="shared" si="424"/>
        <v/>
      </c>
    </row>
    <row r="4548" spans="1:19" x14ac:dyDescent="0.45">
      <c r="A4548" s="144" t="str">
        <f t="shared" si="425"/>
        <v/>
      </c>
      <c r="B4548" s="143" t="str">
        <f t="shared" si="426"/>
        <v/>
      </c>
      <c r="C4548" s="143" t="str">
        <f>IF(A4548="","",IF(COUNTIF($B$2:B4547,B4548)&gt;0,"⚠ DUPLICATE","OK"))</f>
        <v/>
      </c>
      <c r="D4548" s="146" t="str">
        <f>IF($A4548="","",IF(ISNA(_xlfn.XLOOKUP(TRIM($A4548),MASTER_Workers!$B$2:$B$474,MASTER_Workers!$B$2:$B$474)),"Master Missing","OK"))</f>
        <v/>
      </c>
      <c r="E4548" s="146" t="str">
        <f>IF(A4548="","",IF(COUNTIF(Month_Engine!B:B,TRIM(J4548))&gt;0,"OK","Missing"))</f>
        <v/>
      </c>
      <c r="F4548" s="146" t="str">
        <f t="shared" si="427"/>
        <v/>
      </c>
      <c r="G4548" s="146" t="str">
        <f t="shared" si="428"/>
        <v/>
      </c>
      <c r="H4548" s="150" t="str">
        <f t="shared" ref="H4548:H4611" si="429">IF(A4548="","",IF(AND(C4548="OK",D4548="OK",E4548="OK",F4548=DAY(EOMONTH(I4548,0))),"OK","Mismatch"))</f>
        <v/>
      </c>
      <c r="I4548" s="432"/>
      <c r="S4548" s="146" t="str">
        <f t="shared" ref="S4548:S4611" si="430">IF(LEFT(A4548,6)="SV2PCO","Worker-SV2",
IF(LEFT(A4548,5)="SV2ST","Staff-SV2",
IF(LEFT(A4548,4)="SV2P","Worker-Com-SV2",
IF(LEFT(A4548,5)="SK1ST","Staff-1",
IF(LEFT(A4548,5)="SK3ST","Staff-3",
IF(LEFT(A4548,5)="SK1CW","Worker-1",
IF(LEFT(A4548,5)="SK3CW","Worker-3",
IF(LEFT(A4548,5)="SK1WK","Worker-Com-1",
IF(LEFT(A4548,5)="SK3WK","Worker-Com-3","")))))))))</f>
        <v/>
      </c>
    </row>
    <row r="4549" spans="1:19" x14ac:dyDescent="0.45">
      <c r="A4549" s="144" t="str">
        <f t="shared" ref="A4549:A4612" si="431">IF(J4549="","",TRIM(J4549))</f>
        <v/>
      </c>
      <c r="B4549" s="143" t="str">
        <f t="shared" ref="B4549:B4612" si="432">IF(A4549="","",TEXT(I4549,"MMMYYYY")&amp;"_"&amp;TRIM(J4549))</f>
        <v/>
      </c>
      <c r="C4549" s="143" t="str">
        <f>IF(A4549="","",IF(COUNTIF($B$2:B4548,B4549)&gt;0,"⚠ DUPLICATE","OK"))</f>
        <v/>
      </c>
      <c r="D4549" s="146" t="str">
        <f>IF($A4549="","",IF(ISNA(_xlfn.XLOOKUP(TRIM($A4549),MASTER_Workers!$B$2:$B$474,MASTER_Workers!$B$2:$B$474)),"Master Missing","OK"))</f>
        <v/>
      </c>
      <c r="E4549" s="146" t="str">
        <f>IF(A4549="","",IF(COUNTIF(Month_Engine!B:B,TRIM(J4549))&gt;0,"OK","Missing"))</f>
        <v/>
      </c>
      <c r="F4549" s="146" t="str">
        <f t="shared" ref="F4549:F4612" si="433">IF(A4549="","",SUM(L4549:Q4549))</f>
        <v/>
      </c>
      <c r="G4549" s="146" t="str">
        <f t="shared" si="428"/>
        <v/>
      </c>
      <c r="H4549" s="150" t="str">
        <f t="shared" si="429"/>
        <v/>
      </c>
      <c r="I4549" s="432"/>
      <c r="S4549" s="146" t="str">
        <f t="shared" si="430"/>
        <v/>
      </c>
    </row>
    <row r="4550" spans="1:19" x14ac:dyDescent="0.45">
      <c r="A4550" s="144" t="str">
        <f t="shared" si="431"/>
        <v/>
      </c>
      <c r="B4550" s="143" t="str">
        <f t="shared" si="432"/>
        <v/>
      </c>
      <c r="C4550" s="143" t="str">
        <f>IF(A4550="","",IF(COUNTIF($B$2:B4549,B4550)&gt;0,"⚠ DUPLICATE","OK"))</f>
        <v/>
      </c>
      <c r="D4550" s="146" t="str">
        <f>IF($A4550="","",IF(ISNA(_xlfn.XLOOKUP(TRIM($A4550),MASTER_Workers!$B$2:$B$474,MASTER_Workers!$B$2:$B$474)),"Master Missing","OK"))</f>
        <v/>
      </c>
      <c r="E4550" s="146" t="str">
        <f>IF(A4550="","",IF(COUNTIF(Month_Engine!B:B,TRIM(J4550))&gt;0,"OK","Missing"))</f>
        <v/>
      </c>
      <c r="F4550" s="146" t="str">
        <f t="shared" si="433"/>
        <v/>
      </c>
      <c r="G4550" s="146" t="str">
        <f t="shared" si="428"/>
        <v/>
      </c>
      <c r="H4550" s="150" t="str">
        <f t="shared" si="429"/>
        <v/>
      </c>
      <c r="I4550" s="432"/>
      <c r="S4550" s="146" t="str">
        <f t="shared" si="430"/>
        <v/>
      </c>
    </row>
    <row r="4551" spans="1:19" x14ac:dyDescent="0.45">
      <c r="A4551" s="144" t="str">
        <f t="shared" si="431"/>
        <v/>
      </c>
      <c r="B4551" s="143" t="str">
        <f t="shared" si="432"/>
        <v/>
      </c>
      <c r="C4551" s="143" t="str">
        <f>IF(A4551="","",IF(COUNTIF($B$2:B4550,B4551)&gt;0,"⚠ DUPLICATE","OK"))</f>
        <v/>
      </c>
      <c r="D4551" s="146" t="str">
        <f>IF($A4551="","",IF(ISNA(_xlfn.XLOOKUP(TRIM($A4551),MASTER_Workers!$B$2:$B$474,MASTER_Workers!$B$2:$B$474)),"Master Missing","OK"))</f>
        <v/>
      </c>
      <c r="E4551" s="146" t="str">
        <f>IF(A4551="","",IF(COUNTIF(Month_Engine!B:B,TRIM(J4551))&gt;0,"OK","Missing"))</f>
        <v/>
      </c>
      <c r="F4551" s="146" t="str">
        <f t="shared" si="433"/>
        <v/>
      </c>
      <c r="G4551" s="146" t="str">
        <f t="shared" si="428"/>
        <v/>
      </c>
      <c r="H4551" s="150" t="str">
        <f t="shared" si="429"/>
        <v/>
      </c>
      <c r="I4551" s="432"/>
      <c r="S4551" s="146" t="str">
        <f t="shared" si="430"/>
        <v/>
      </c>
    </row>
    <row r="4552" spans="1:19" x14ac:dyDescent="0.45">
      <c r="A4552" s="144" t="str">
        <f t="shared" si="431"/>
        <v/>
      </c>
      <c r="B4552" s="143" t="str">
        <f t="shared" si="432"/>
        <v/>
      </c>
      <c r="C4552" s="143" t="str">
        <f>IF(A4552="","",IF(COUNTIF($B$2:B4551,B4552)&gt;0,"⚠ DUPLICATE","OK"))</f>
        <v/>
      </c>
      <c r="D4552" s="146" t="str">
        <f>IF($A4552="","",IF(ISNA(_xlfn.XLOOKUP(TRIM($A4552),MASTER_Workers!$B$2:$B$474,MASTER_Workers!$B$2:$B$474)),"Master Missing","OK"))</f>
        <v/>
      </c>
      <c r="E4552" s="146" t="str">
        <f>IF(A4552="","",IF(COUNTIF(Month_Engine!B:B,TRIM(J4552))&gt;0,"OK","Missing"))</f>
        <v/>
      </c>
      <c r="F4552" s="146" t="str">
        <f t="shared" si="433"/>
        <v/>
      </c>
      <c r="G4552" s="146" t="str">
        <f t="shared" si="428"/>
        <v/>
      </c>
      <c r="H4552" s="150" t="str">
        <f t="shared" si="429"/>
        <v/>
      </c>
      <c r="I4552" s="432"/>
      <c r="S4552" s="146" t="str">
        <f t="shared" si="430"/>
        <v/>
      </c>
    </row>
    <row r="4553" spans="1:19" x14ac:dyDescent="0.45">
      <c r="A4553" s="144" t="str">
        <f t="shared" si="431"/>
        <v/>
      </c>
      <c r="B4553" s="143" t="str">
        <f t="shared" si="432"/>
        <v/>
      </c>
      <c r="C4553" s="143" t="str">
        <f>IF(A4553="","",IF(COUNTIF($B$2:B4552,B4553)&gt;0,"⚠ DUPLICATE","OK"))</f>
        <v/>
      </c>
      <c r="D4553" s="146" t="str">
        <f>IF($A4553="","",IF(ISNA(_xlfn.XLOOKUP(TRIM($A4553),MASTER_Workers!$B$2:$B$474,MASTER_Workers!$B$2:$B$474)),"Master Missing","OK"))</f>
        <v/>
      </c>
      <c r="E4553" s="146" t="str">
        <f>IF(A4553="","",IF(COUNTIF(Month_Engine!B:B,TRIM(J4553))&gt;0,"OK","Missing"))</f>
        <v/>
      </c>
      <c r="F4553" s="146" t="str">
        <f t="shared" si="433"/>
        <v/>
      </c>
      <c r="G4553" s="146" t="str">
        <f t="shared" si="428"/>
        <v/>
      </c>
      <c r="H4553" s="150" t="str">
        <f t="shared" si="429"/>
        <v/>
      </c>
      <c r="I4553" s="432"/>
      <c r="S4553" s="146" t="str">
        <f t="shared" si="430"/>
        <v/>
      </c>
    </row>
    <row r="4554" spans="1:19" x14ac:dyDescent="0.45">
      <c r="A4554" s="144" t="str">
        <f t="shared" si="431"/>
        <v/>
      </c>
      <c r="B4554" s="143" t="str">
        <f t="shared" si="432"/>
        <v/>
      </c>
      <c r="C4554" s="143" t="str">
        <f>IF(A4554="","",IF(COUNTIF($B$2:B4553,B4554)&gt;0,"⚠ DUPLICATE","OK"))</f>
        <v/>
      </c>
      <c r="D4554" s="146" t="str">
        <f>IF($A4554="","",IF(ISNA(_xlfn.XLOOKUP(TRIM($A4554),MASTER_Workers!$B$2:$B$474,MASTER_Workers!$B$2:$B$474)),"Master Missing","OK"))</f>
        <v/>
      </c>
      <c r="E4554" s="146" t="str">
        <f>IF(A4554="","",IF(COUNTIF(Month_Engine!B:B,TRIM(J4554))&gt;0,"OK","Missing"))</f>
        <v/>
      </c>
      <c r="F4554" s="146" t="str">
        <f t="shared" si="433"/>
        <v/>
      </c>
      <c r="G4554" s="146" t="str">
        <f t="shared" si="428"/>
        <v/>
      </c>
      <c r="H4554" s="150" t="str">
        <f t="shared" si="429"/>
        <v/>
      </c>
      <c r="I4554" s="432"/>
      <c r="S4554" s="146" t="str">
        <f t="shared" si="430"/>
        <v/>
      </c>
    </row>
    <row r="4555" spans="1:19" x14ac:dyDescent="0.45">
      <c r="A4555" s="144" t="str">
        <f t="shared" si="431"/>
        <v/>
      </c>
      <c r="B4555" s="143" t="str">
        <f t="shared" si="432"/>
        <v/>
      </c>
      <c r="C4555" s="143" t="str">
        <f>IF(A4555="","",IF(COUNTIF($B$2:B4554,B4555)&gt;0,"⚠ DUPLICATE","OK"))</f>
        <v/>
      </c>
      <c r="D4555" s="146" t="str">
        <f>IF($A4555="","",IF(ISNA(_xlfn.XLOOKUP(TRIM($A4555),MASTER_Workers!$B$2:$B$474,MASTER_Workers!$B$2:$B$474)),"Master Missing","OK"))</f>
        <v/>
      </c>
      <c r="E4555" s="146" t="str">
        <f>IF(A4555="","",IF(COUNTIF(Month_Engine!B:B,TRIM(J4555))&gt;0,"OK","Missing"))</f>
        <v/>
      </c>
      <c r="F4555" s="146" t="str">
        <f t="shared" si="433"/>
        <v/>
      </c>
      <c r="G4555" s="146" t="str">
        <f t="shared" si="428"/>
        <v/>
      </c>
      <c r="H4555" s="150" t="str">
        <f t="shared" si="429"/>
        <v/>
      </c>
      <c r="I4555" s="432"/>
      <c r="S4555" s="146" t="str">
        <f t="shared" si="430"/>
        <v/>
      </c>
    </row>
    <row r="4556" spans="1:19" x14ac:dyDescent="0.45">
      <c r="A4556" s="144" t="str">
        <f t="shared" si="431"/>
        <v/>
      </c>
      <c r="B4556" s="143" t="str">
        <f t="shared" si="432"/>
        <v/>
      </c>
      <c r="C4556" s="143" t="str">
        <f>IF(A4556="","",IF(COUNTIF($B$2:B4555,B4556)&gt;0,"⚠ DUPLICATE","OK"))</f>
        <v/>
      </c>
      <c r="D4556" s="146" t="str">
        <f>IF($A4556="","",IF(ISNA(_xlfn.XLOOKUP(TRIM($A4556),MASTER_Workers!$B$2:$B$474,MASTER_Workers!$B$2:$B$474)),"Master Missing","OK"))</f>
        <v/>
      </c>
      <c r="E4556" s="146" t="str">
        <f>IF(A4556="","",IF(COUNTIF(Month_Engine!B:B,TRIM(J4556))&gt;0,"OK","Missing"))</f>
        <v/>
      </c>
      <c r="F4556" s="146" t="str">
        <f t="shared" si="433"/>
        <v/>
      </c>
      <c r="G4556" s="146" t="str">
        <f t="shared" ref="G4556:G4619" si="434">IF(A4556="","",L4556+O4556+P4556+R4556+IF(OR(LEFT(TRIM(J4556),9)="SK1WK0101",ISNUMBER(SEARCH("Staff",S4556))),N4556,0))</f>
        <v/>
      </c>
      <c r="H4556" s="150" t="str">
        <f t="shared" si="429"/>
        <v/>
      </c>
      <c r="I4556" s="432"/>
      <c r="S4556" s="146" t="str">
        <f t="shared" si="430"/>
        <v/>
      </c>
    </row>
    <row r="4557" spans="1:19" x14ac:dyDescent="0.45">
      <c r="A4557" s="144" t="str">
        <f t="shared" si="431"/>
        <v/>
      </c>
      <c r="B4557" s="143" t="str">
        <f t="shared" si="432"/>
        <v/>
      </c>
      <c r="C4557" s="143" t="str">
        <f>IF(A4557="","",IF(COUNTIF($B$2:B4556,B4557)&gt;0,"⚠ DUPLICATE","OK"))</f>
        <v/>
      </c>
      <c r="D4557" s="146" t="str">
        <f>IF($A4557="","",IF(ISNA(_xlfn.XLOOKUP(TRIM($A4557),MASTER_Workers!$B$2:$B$474,MASTER_Workers!$B$2:$B$474)),"Master Missing","OK"))</f>
        <v/>
      </c>
      <c r="E4557" s="146" t="str">
        <f>IF(A4557="","",IF(COUNTIF(Month_Engine!B:B,TRIM(J4557))&gt;0,"OK","Missing"))</f>
        <v/>
      </c>
      <c r="F4557" s="146" t="str">
        <f t="shared" si="433"/>
        <v/>
      </c>
      <c r="G4557" s="146" t="str">
        <f t="shared" si="434"/>
        <v/>
      </c>
      <c r="H4557" s="150" t="str">
        <f t="shared" si="429"/>
        <v/>
      </c>
      <c r="I4557" s="432"/>
      <c r="S4557" s="146" t="str">
        <f t="shared" si="430"/>
        <v/>
      </c>
    </row>
    <row r="4558" spans="1:19" x14ac:dyDescent="0.45">
      <c r="A4558" s="144" t="str">
        <f t="shared" si="431"/>
        <v/>
      </c>
      <c r="B4558" s="143" t="str">
        <f t="shared" si="432"/>
        <v/>
      </c>
      <c r="C4558" s="143" t="str">
        <f>IF(A4558="","",IF(COUNTIF($B$2:B4557,B4558)&gt;0,"⚠ DUPLICATE","OK"))</f>
        <v/>
      </c>
      <c r="D4558" s="146" t="str">
        <f>IF($A4558="","",IF(ISNA(_xlfn.XLOOKUP(TRIM($A4558),MASTER_Workers!$B$2:$B$474,MASTER_Workers!$B$2:$B$474)),"Master Missing","OK"))</f>
        <v/>
      </c>
      <c r="E4558" s="146" t="str">
        <f>IF(A4558="","",IF(COUNTIF(Month_Engine!B:B,TRIM(J4558))&gt;0,"OK","Missing"))</f>
        <v/>
      </c>
      <c r="F4558" s="146" t="str">
        <f t="shared" si="433"/>
        <v/>
      </c>
      <c r="G4558" s="146" t="str">
        <f t="shared" si="434"/>
        <v/>
      </c>
      <c r="H4558" s="150" t="str">
        <f t="shared" si="429"/>
        <v/>
      </c>
      <c r="I4558" s="432"/>
      <c r="S4558" s="146" t="str">
        <f t="shared" si="430"/>
        <v/>
      </c>
    </row>
    <row r="4559" spans="1:19" x14ac:dyDescent="0.45">
      <c r="A4559" s="144" t="str">
        <f t="shared" si="431"/>
        <v/>
      </c>
      <c r="B4559" s="143" t="str">
        <f t="shared" si="432"/>
        <v/>
      </c>
      <c r="C4559" s="143" t="str">
        <f>IF(A4559="","",IF(COUNTIF($B$2:B4558,B4559)&gt;0,"⚠ DUPLICATE","OK"))</f>
        <v/>
      </c>
      <c r="D4559" s="146" t="str">
        <f>IF($A4559="","",IF(ISNA(_xlfn.XLOOKUP(TRIM($A4559),MASTER_Workers!$B$2:$B$474,MASTER_Workers!$B$2:$B$474)),"Master Missing","OK"))</f>
        <v/>
      </c>
      <c r="E4559" s="146" t="str">
        <f>IF(A4559="","",IF(COUNTIF(Month_Engine!B:B,TRIM(J4559))&gt;0,"OK","Missing"))</f>
        <v/>
      </c>
      <c r="F4559" s="146" t="str">
        <f t="shared" si="433"/>
        <v/>
      </c>
      <c r="G4559" s="146" t="str">
        <f t="shared" si="434"/>
        <v/>
      </c>
      <c r="H4559" s="150" t="str">
        <f t="shared" si="429"/>
        <v/>
      </c>
      <c r="I4559" s="432"/>
      <c r="S4559" s="146" t="str">
        <f t="shared" si="430"/>
        <v/>
      </c>
    </row>
    <row r="4560" spans="1:19" x14ac:dyDescent="0.45">
      <c r="A4560" s="144" t="str">
        <f t="shared" si="431"/>
        <v/>
      </c>
      <c r="B4560" s="143" t="str">
        <f t="shared" si="432"/>
        <v/>
      </c>
      <c r="C4560" s="143" t="str">
        <f>IF(A4560="","",IF(COUNTIF($B$2:B4559,B4560)&gt;0,"⚠ DUPLICATE","OK"))</f>
        <v/>
      </c>
      <c r="D4560" s="146" t="str">
        <f>IF($A4560="","",IF(ISNA(_xlfn.XLOOKUP(TRIM($A4560),MASTER_Workers!$B$2:$B$474,MASTER_Workers!$B$2:$B$474)),"Master Missing","OK"))</f>
        <v/>
      </c>
      <c r="E4560" s="146" t="str">
        <f>IF(A4560="","",IF(COUNTIF(Month_Engine!B:B,TRIM(J4560))&gt;0,"OK","Missing"))</f>
        <v/>
      </c>
      <c r="F4560" s="146" t="str">
        <f t="shared" si="433"/>
        <v/>
      </c>
      <c r="G4560" s="146" t="str">
        <f t="shared" si="434"/>
        <v/>
      </c>
      <c r="H4560" s="150" t="str">
        <f t="shared" si="429"/>
        <v/>
      </c>
      <c r="I4560" s="432"/>
      <c r="S4560" s="146" t="str">
        <f t="shared" si="430"/>
        <v/>
      </c>
    </row>
    <row r="4561" spans="1:19" x14ac:dyDescent="0.45">
      <c r="A4561" s="144" t="str">
        <f t="shared" si="431"/>
        <v/>
      </c>
      <c r="B4561" s="143" t="str">
        <f t="shared" si="432"/>
        <v/>
      </c>
      <c r="C4561" s="143" t="str">
        <f>IF(A4561="","",IF(COUNTIF($B$2:B4560,B4561)&gt;0,"⚠ DUPLICATE","OK"))</f>
        <v/>
      </c>
      <c r="D4561" s="146" t="str">
        <f>IF($A4561="","",IF(ISNA(_xlfn.XLOOKUP(TRIM($A4561),MASTER_Workers!$B$2:$B$474,MASTER_Workers!$B$2:$B$474)),"Master Missing","OK"))</f>
        <v/>
      </c>
      <c r="E4561" s="146" t="str">
        <f>IF(A4561="","",IF(COUNTIF(Month_Engine!B:B,TRIM(J4561))&gt;0,"OK","Missing"))</f>
        <v/>
      </c>
      <c r="F4561" s="146" t="str">
        <f t="shared" si="433"/>
        <v/>
      </c>
      <c r="G4561" s="146" t="str">
        <f t="shared" si="434"/>
        <v/>
      </c>
      <c r="H4561" s="150" t="str">
        <f t="shared" si="429"/>
        <v/>
      </c>
      <c r="I4561" s="432"/>
      <c r="S4561" s="146" t="str">
        <f t="shared" si="430"/>
        <v/>
      </c>
    </row>
    <row r="4562" spans="1:19" x14ac:dyDescent="0.45">
      <c r="A4562" s="144" t="str">
        <f t="shared" si="431"/>
        <v/>
      </c>
      <c r="B4562" s="143" t="str">
        <f t="shared" si="432"/>
        <v/>
      </c>
      <c r="C4562" s="143" t="str">
        <f>IF(A4562="","",IF(COUNTIF($B$2:B4561,B4562)&gt;0,"⚠ DUPLICATE","OK"))</f>
        <v/>
      </c>
      <c r="D4562" s="146" t="str">
        <f>IF($A4562="","",IF(ISNA(_xlfn.XLOOKUP(TRIM($A4562),MASTER_Workers!$B$2:$B$474,MASTER_Workers!$B$2:$B$474)),"Master Missing","OK"))</f>
        <v/>
      </c>
      <c r="E4562" s="146" t="str">
        <f>IF(A4562="","",IF(COUNTIF(Month_Engine!B:B,TRIM(J4562))&gt;0,"OK","Missing"))</f>
        <v/>
      </c>
      <c r="F4562" s="146" t="str">
        <f t="shared" si="433"/>
        <v/>
      </c>
      <c r="G4562" s="146" t="str">
        <f t="shared" si="434"/>
        <v/>
      </c>
      <c r="H4562" s="150" t="str">
        <f t="shared" si="429"/>
        <v/>
      </c>
      <c r="I4562" s="432"/>
      <c r="S4562" s="146" t="str">
        <f t="shared" si="430"/>
        <v/>
      </c>
    </row>
    <row r="4563" spans="1:19" x14ac:dyDescent="0.45">
      <c r="A4563" s="144" t="str">
        <f t="shared" si="431"/>
        <v/>
      </c>
      <c r="B4563" s="143" t="str">
        <f t="shared" si="432"/>
        <v/>
      </c>
      <c r="C4563" s="143" t="str">
        <f>IF(A4563="","",IF(COUNTIF($B$2:B4562,B4563)&gt;0,"⚠ DUPLICATE","OK"))</f>
        <v/>
      </c>
      <c r="D4563" s="146" t="str">
        <f>IF($A4563="","",IF(ISNA(_xlfn.XLOOKUP(TRIM($A4563),MASTER_Workers!$B$2:$B$474,MASTER_Workers!$B$2:$B$474)),"Master Missing","OK"))</f>
        <v/>
      </c>
      <c r="E4563" s="146" t="str">
        <f>IF(A4563="","",IF(COUNTIF(Month_Engine!B:B,TRIM(J4563))&gt;0,"OK","Missing"))</f>
        <v/>
      </c>
      <c r="F4563" s="146" t="str">
        <f t="shared" si="433"/>
        <v/>
      </c>
      <c r="G4563" s="146" t="str">
        <f t="shared" si="434"/>
        <v/>
      </c>
      <c r="H4563" s="150" t="str">
        <f t="shared" si="429"/>
        <v/>
      </c>
      <c r="I4563" s="432"/>
      <c r="S4563" s="146" t="str">
        <f t="shared" si="430"/>
        <v/>
      </c>
    </row>
    <row r="4564" spans="1:19" x14ac:dyDescent="0.45">
      <c r="A4564" s="144" t="str">
        <f t="shared" si="431"/>
        <v/>
      </c>
      <c r="B4564" s="143" t="str">
        <f t="shared" si="432"/>
        <v/>
      </c>
      <c r="C4564" s="143" t="str">
        <f>IF(A4564="","",IF(COUNTIF($B$2:B4563,B4564)&gt;0,"⚠ DUPLICATE","OK"))</f>
        <v/>
      </c>
      <c r="D4564" s="146" t="str">
        <f>IF($A4564="","",IF(ISNA(_xlfn.XLOOKUP(TRIM($A4564),MASTER_Workers!$B$2:$B$474,MASTER_Workers!$B$2:$B$474)),"Master Missing","OK"))</f>
        <v/>
      </c>
      <c r="E4564" s="146" t="str">
        <f>IF(A4564="","",IF(COUNTIF(Month_Engine!B:B,TRIM(J4564))&gt;0,"OK","Missing"))</f>
        <v/>
      </c>
      <c r="F4564" s="146" t="str">
        <f t="shared" si="433"/>
        <v/>
      </c>
      <c r="G4564" s="146" t="str">
        <f t="shared" si="434"/>
        <v/>
      </c>
      <c r="H4564" s="150" t="str">
        <f t="shared" si="429"/>
        <v/>
      </c>
      <c r="I4564" s="432"/>
      <c r="S4564" s="146" t="str">
        <f t="shared" si="430"/>
        <v/>
      </c>
    </row>
    <row r="4565" spans="1:19" x14ac:dyDescent="0.45">
      <c r="A4565" s="144" t="str">
        <f t="shared" si="431"/>
        <v/>
      </c>
      <c r="B4565" s="143" t="str">
        <f t="shared" si="432"/>
        <v/>
      </c>
      <c r="C4565" s="143" t="str">
        <f>IF(A4565="","",IF(COUNTIF($B$2:B4564,B4565)&gt;0,"⚠ DUPLICATE","OK"))</f>
        <v/>
      </c>
      <c r="D4565" s="146" t="str">
        <f>IF($A4565="","",IF(ISNA(_xlfn.XLOOKUP(TRIM($A4565),MASTER_Workers!$B$2:$B$474,MASTER_Workers!$B$2:$B$474)),"Master Missing","OK"))</f>
        <v/>
      </c>
      <c r="E4565" s="146" t="str">
        <f>IF(A4565="","",IF(COUNTIF(Month_Engine!B:B,TRIM(J4565))&gt;0,"OK","Missing"))</f>
        <v/>
      </c>
      <c r="F4565" s="146" t="str">
        <f t="shared" si="433"/>
        <v/>
      </c>
      <c r="G4565" s="146" t="str">
        <f t="shared" si="434"/>
        <v/>
      </c>
      <c r="H4565" s="150" t="str">
        <f t="shared" si="429"/>
        <v/>
      </c>
      <c r="I4565" s="432"/>
      <c r="S4565" s="146" t="str">
        <f t="shared" si="430"/>
        <v/>
      </c>
    </row>
    <row r="4566" spans="1:19" x14ac:dyDescent="0.45">
      <c r="A4566" s="144" t="str">
        <f t="shared" si="431"/>
        <v/>
      </c>
      <c r="B4566" s="143" t="str">
        <f t="shared" si="432"/>
        <v/>
      </c>
      <c r="C4566" s="143" t="str">
        <f>IF(A4566="","",IF(COUNTIF($B$2:B4565,B4566)&gt;0,"⚠ DUPLICATE","OK"))</f>
        <v/>
      </c>
      <c r="D4566" s="146" t="str">
        <f>IF($A4566="","",IF(ISNA(_xlfn.XLOOKUP(TRIM($A4566),MASTER_Workers!$B$2:$B$474,MASTER_Workers!$B$2:$B$474)),"Master Missing","OK"))</f>
        <v/>
      </c>
      <c r="E4566" s="146" t="str">
        <f>IF(A4566="","",IF(COUNTIF(Month_Engine!B:B,TRIM(J4566))&gt;0,"OK","Missing"))</f>
        <v/>
      </c>
      <c r="F4566" s="146" t="str">
        <f t="shared" si="433"/>
        <v/>
      </c>
      <c r="G4566" s="146" t="str">
        <f t="shared" si="434"/>
        <v/>
      </c>
      <c r="H4566" s="150" t="str">
        <f t="shared" si="429"/>
        <v/>
      </c>
      <c r="I4566" s="432"/>
      <c r="S4566" s="146" t="str">
        <f t="shared" si="430"/>
        <v/>
      </c>
    </row>
    <row r="4567" spans="1:19" x14ac:dyDescent="0.45">
      <c r="A4567" s="144" t="str">
        <f t="shared" si="431"/>
        <v/>
      </c>
      <c r="B4567" s="143" t="str">
        <f t="shared" si="432"/>
        <v/>
      </c>
      <c r="C4567" s="143" t="str">
        <f>IF(A4567="","",IF(COUNTIF($B$2:B4566,B4567)&gt;0,"⚠ DUPLICATE","OK"))</f>
        <v/>
      </c>
      <c r="D4567" s="146" t="str">
        <f>IF($A4567="","",IF(ISNA(_xlfn.XLOOKUP(TRIM($A4567),MASTER_Workers!$B$2:$B$474,MASTER_Workers!$B$2:$B$474)),"Master Missing","OK"))</f>
        <v/>
      </c>
      <c r="E4567" s="146" t="str">
        <f>IF(A4567="","",IF(COUNTIF(Month_Engine!B:B,TRIM(J4567))&gt;0,"OK","Missing"))</f>
        <v/>
      </c>
      <c r="F4567" s="146" t="str">
        <f t="shared" si="433"/>
        <v/>
      </c>
      <c r="G4567" s="146" t="str">
        <f t="shared" si="434"/>
        <v/>
      </c>
      <c r="H4567" s="150" t="str">
        <f t="shared" si="429"/>
        <v/>
      </c>
      <c r="I4567" s="432"/>
      <c r="S4567" s="146" t="str">
        <f t="shared" si="430"/>
        <v/>
      </c>
    </row>
    <row r="4568" spans="1:19" x14ac:dyDescent="0.45">
      <c r="A4568" s="144" t="str">
        <f t="shared" si="431"/>
        <v/>
      </c>
      <c r="B4568" s="143" t="str">
        <f t="shared" si="432"/>
        <v/>
      </c>
      <c r="C4568" s="143" t="str">
        <f>IF(A4568="","",IF(COUNTIF($B$2:B4567,B4568)&gt;0,"⚠ DUPLICATE","OK"))</f>
        <v/>
      </c>
      <c r="D4568" s="146" t="str">
        <f>IF($A4568="","",IF(ISNA(_xlfn.XLOOKUP(TRIM($A4568),MASTER_Workers!$B$2:$B$474,MASTER_Workers!$B$2:$B$474)),"Master Missing","OK"))</f>
        <v/>
      </c>
      <c r="E4568" s="146" t="str">
        <f>IF(A4568="","",IF(COUNTIF(Month_Engine!B:B,TRIM(J4568))&gt;0,"OK","Missing"))</f>
        <v/>
      </c>
      <c r="F4568" s="146" t="str">
        <f t="shared" si="433"/>
        <v/>
      </c>
      <c r="G4568" s="146" t="str">
        <f t="shared" si="434"/>
        <v/>
      </c>
      <c r="H4568" s="150" t="str">
        <f t="shared" si="429"/>
        <v/>
      </c>
      <c r="I4568" s="432"/>
      <c r="S4568" s="146" t="str">
        <f t="shared" si="430"/>
        <v/>
      </c>
    </row>
    <row r="4569" spans="1:19" x14ac:dyDescent="0.45">
      <c r="A4569" s="144" t="str">
        <f t="shared" si="431"/>
        <v/>
      </c>
      <c r="B4569" s="143" t="str">
        <f t="shared" si="432"/>
        <v/>
      </c>
      <c r="C4569" s="143" t="str">
        <f>IF(A4569="","",IF(COUNTIF($B$2:B4568,B4569)&gt;0,"⚠ DUPLICATE","OK"))</f>
        <v/>
      </c>
      <c r="D4569" s="146" t="str">
        <f>IF($A4569="","",IF(ISNA(_xlfn.XLOOKUP(TRIM($A4569),MASTER_Workers!$B$2:$B$474,MASTER_Workers!$B$2:$B$474)),"Master Missing","OK"))</f>
        <v/>
      </c>
      <c r="E4569" s="146" t="str">
        <f>IF(A4569="","",IF(COUNTIF(Month_Engine!B:B,TRIM(J4569))&gt;0,"OK","Missing"))</f>
        <v/>
      </c>
      <c r="F4569" s="146" t="str">
        <f t="shared" si="433"/>
        <v/>
      </c>
      <c r="G4569" s="146" t="str">
        <f t="shared" si="434"/>
        <v/>
      </c>
      <c r="H4569" s="150" t="str">
        <f t="shared" si="429"/>
        <v/>
      </c>
      <c r="I4569" s="432"/>
      <c r="S4569" s="146" t="str">
        <f t="shared" si="430"/>
        <v/>
      </c>
    </row>
    <row r="4570" spans="1:19" x14ac:dyDescent="0.45">
      <c r="A4570" s="144" t="str">
        <f t="shared" si="431"/>
        <v/>
      </c>
      <c r="B4570" s="143" t="str">
        <f t="shared" si="432"/>
        <v/>
      </c>
      <c r="C4570" s="143" t="str">
        <f>IF(A4570="","",IF(COUNTIF($B$2:B4569,B4570)&gt;0,"⚠ DUPLICATE","OK"))</f>
        <v/>
      </c>
      <c r="D4570" s="146" t="str">
        <f>IF($A4570="","",IF(ISNA(_xlfn.XLOOKUP(TRIM($A4570),MASTER_Workers!$B$2:$B$474,MASTER_Workers!$B$2:$B$474)),"Master Missing","OK"))</f>
        <v/>
      </c>
      <c r="E4570" s="146" t="str">
        <f>IF(A4570="","",IF(COUNTIF(Month_Engine!B:B,TRIM(J4570))&gt;0,"OK","Missing"))</f>
        <v/>
      </c>
      <c r="F4570" s="146" t="str">
        <f t="shared" si="433"/>
        <v/>
      </c>
      <c r="G4570" s="146" t="str">
        <f t="shared" si="434"/>
        <v/>
      </c>
      <c r="H4570" s="150" t="str">
        <f t="shared" si="429"/>
        <v/>
      </c>
      <c r="I4570" s="432"/>
      <c r="S4570" s="146" t="str">
        <f t="shared" si="430"/>
        <v/>
      </c>
    </row>
    <row r="4571" spans="1:19" x14ac:dyDescent="0.45">
      <c r="A4571" s="144" t="str">
        <f t="shared" si="431"/>
        <v/>
      </c>
      <c r="B4571" s="143" t="str">
        <f t="shared" si="432"/>
        <v/>
      </c>
      <c r="C4571" s="143" t="str">
        <f>IF(A4571="","",IF(COUNTIF($B$2:B4570,B4571)&gt;0,"⚠ DUPLICATE","OK"))</f>
        <v/>
      </c>
      <c r="D4571" s="146" t="str">
        <f>IF($A4571="","",IF(ISNA(_xlfn.XLOOKUP(TRIM($A4571),MASTER_Workers!$B$2:$B$474,MASTER_Workers!$B$2:$B$474)),"Master Missing","OK"))</f>
        <v/>
      </c>
      <c r="E4571" s="146" t="str">
        <f>IF(A4571="","",IF(COUNTIF(Month_Engine!B:B,TRIM(J4571))&gt;0,"OK","Missing"))</f>
        <v/>
      </c>
      <c r="F4571" s="146" t="str">
        <f t="shared" si="433"/>
        <v/>
      </c>
      <c r="G4571" s="146" t="str">
        <f t="shared" si="434"/>
        <v/>
      </c>
      <c r="H4571" s="150" t="str">
        <f t="shared" si="429"/>
        <v/>
      </c>
      <c r="I4571" s="432"/>
      <c r="S4571" s="146" t="str">
        <f t="shared" si="430"/>
        <v/>
      </c>
    </row>
    <row r="4572" spans="1:19" x14ac:dyDescent="0.45">
      <c r="A4572" s="144" t="str">
        <f t="shared" si="431"/>
        <v/>
      </c>
      <c r="B4572" s="143" t="str">
        <f t="shared" si="432"/>
        <v/>
      </c>
      <c r="C4572" s="143" t="str">
        <f>IF(A4572="","",IF(COUNTIF($B$2:B4571,B4572)&gt;0,"⚠ DUPLICATE","OK"))</f>
        <v/>
      </c>
      <c r="D4572" s="146" t="str">
        <f>IF($A4572="","",IF(ISNA(_xlfn.XLOOKUP(TRIM($A4572),MASTER_Workers!$B$2:$B$474,MASTER_Workers!$B$2:$B$474)),"Master Missing","OK"))</f>
        <v/>
      </c>
      <c r="E4572" s="146" t="str">
        <f>IF(A4572="","",IF(COUNTIF(Month_Engine!B:B,TRIM(J4572))&gt;0,"OK","Missing"))</f>
        <v/>
      </c>
      <c r="F4572" s="146" t="str">
        <f t="shared" si="433"/>
        <v/>
      </c>
      <c r="G4572" s="146" t="str">
        <f t="shared" si="434"/>
        <v/>
      </c>
      <c r="H4572" s="150" t="str">
        <f t="shared" si="429"/>
        <v/>
      </c>
      <c r="I4572" s="432"/>
      <c r="S4572" s="146" t="str">
        <f t="shared" si="430"/>
        <v/>
      </c>
    </row>
    <row r="4573" spans="1:19" x14ac:dyDescent="0.45">
      <c r="A4573" s="144" t="str">
        <f t="shared" si="431"/>
        <v/>
      </c>
      <c r="B4573" s="143" t="str">
        <f t="shared" si="432"/>
        <v/>
      </c>
      <c r="C4573" s="143" t="str">
        <f>IF(A4573="","",IF(COUNTIF($B$2:B4572,B4573)&gt;0,"⚠ DUPLICATE","OK"))</f>
        <v/>
      </c>
      <c r="D4573" s="146" t="str">
        <f>IF($A4573="","",IF(ISNA(_xlfn.XLOOKUP(TRIM($A4573),MASTER_Workers!$B$2:$B$474,MASTER_Workers!$B$2:$B$474)),"Master Missing","OK"))</f>
        <v/>
      </c>
      <c r="E4573" s="146" t="str">
        <f>IF(A4573="","",IF(COUNTIF(Month_Engine!B:B,TRIM(J4573))&gt;0,"OK","Missing"))</f>
        <v/>
      </c>
      <c r="F4573" s="146" t="str">
        <f t="shared" si="433"/>
        <v/>
      </c>
      <c r="G4573" s="146" t="str">
        <f t="shared" si="434"/>
        <v/>
      </c>
      <c r="H4573" s="150" t="str">
        <f t="shared" si="429"/>
        <v/>
      </c>
      <c r="I4573" s="432"/>
      <c r="S4573" s="146" t="str">
        <f t="shared" si="430"/>
        <v/>
      </c>
    </row>
    <row r="4574" spans="1:19" x14ac:dyDescent="0.45">
      <c r="A4574" s="144" t="str">
        <f t="shared" si="431"/>
        <v/>
      </c>
      <c r="B4574" s="143" t="str">
        <f t="shared" si="432"/>
        <v/>
      </c>
      <c r="C4574" s="143" t="str">
        <f>IF(A4574="","",IF(COUNTIF($B$2:B4573,B4574)&gt;0,"⚠ DUPLICATE","OK"))</f>
        <v/>
      </c>
      <c r="D4574" s="146" t="str">
        <f>IF($A4574="","",IF(ISNA(_xlfn.XLOOKUP(TRIM($A4574),MASTER_Workers!$B$2:$B$474,MASTER_Workers!$B$2:$B$474)),"Master Missing","OK"))</f>
        <v/>
      </c>
      <c r="E4574" s="146" t="str">
        <f>IF(A4574="","",IF(COUNTIF(Month_Engine!B:B,TRIM(J4574))&gt;0,"OK","Missing"))</f>
        <v/>
      </c>
      <c r="F4574" s="146" t="str">
        <f t="shared" si="433"/>
        <v/>
      </c>
      <c r="G4574" s="146" t="str">
        <f t="shared" si="434"/>
        <v/>
      </c>
      <c r="H4574" s="150" t="str">
        <f t="shared" si="429"/>
        <v/>
      </c>
      <c r="I4574" s="432"/>
      <c r="S4574" s="146" t="str">
        <f t="shared" si="430"/>
        <v/>
      </c>
    </row>
    <row r="4575" spans="1:19" x14ac:dyDescent="0.45">
      <c r="A4575" s="144" t="str">
        <f t="shared" si="431"/>
        <v/>
      </c>
      <c r="B4575" s="143" t="str">
        <f t="shared" si="432"/>
        <v/>
      </c>
      <c r="C4575" s="143" t="str">
        <f>IF(A4575="","",IF(COUNTIF($B$2:B4574,B4575)&gt;0,"⚠ DUPLICATE","OK"))</f>
        <v/>
      </c>
      <c r="D4575" s="146" t="str">
        <f>IF($A4575="","",IF(ISNA(_xlfn.XLOOKUP(TRIM($A4575),MASTER_Workers!$B$2:$B$474,MASTER_Workers!$B$2:$B$474)),"Master Missing","OK"))</f>
        <v/>
      </c>
      <c r="E4575" s="146" t="str">
        <f>IF(A4575="","",IF(COUNTIF(Month_Engine!B:B,TRIM(J4575))&gt;0,"OK","Missing"))</f>
        <v/>
      </c>
      <c r="F4575" s="146" t="str">
        <f t="shared" si="433"/>
        <v/>
      </c>
      <c r="G4575" s="146" t="str">
        <f t="shared" si="434"/>
        <v/>
      </c>
      <c r="H4575" s="150" t="str">
        <f t="shared" si="429"/>
        <v/>
      </c>
      <c r="I4575" s="432"/>
      <c r="S4575" s="146" t="str">
        <f t="shared" si="430"/>
        <v/>
      </c>
    </row>
    <row r="4576" spans="1:19" x14ac:dyDescent="0.45">
      <c r="A4576" s="144" t="str">
        <f t="shared" si="431"/>
        <v/>
      </c>
      <c r="B4576" s="143" t="str">
        <f t="shared" si="432"/>
        <v/>
      </c>
      <c r="C4576" s="143" t="str">
        <f>IF(A4576="","",IF(COUNTIF($B$2:B4575,B4576)&gt;0,"⚠ DUPLICATE","OK"))</f>
        <v/>
      </c>
      <c r="D4576" s="146" t="str">
        <f>IF($A4576="","",IF(ISNA(_xlfn.XLOOKUP(TRIM($A4576),MASTER_Workers!$B$2:$B$474,MASTER_Workers!$B$2:$B$474)),"Master Missing","OK"))</f>
        <v/>
      </c>
      <c r="E4576" s="146" t="str">
        <f>IF(A4576="","",IF(COUNTIF(Month_Engine!B:B,TRIM(J4576))&gt;0,"OK","Missing"))</f>
        <v/>
      </c>
      <c r="F4576" s="146" t="str">
        <f t="shared" si="433"/>
        <v/>
      </c>
      <c r="G4576" s="146" t="str">
        <f t="shared" si="434"/>
        <v/>
      </c>
      <c r="H4576" s="150" t="str">
        <f t="shared" si="429"/>
        <v/>
      </c>
      <c r="I4576" s="432"/>
      <c r="S4576" s="146" t="str">
        <f t="shared" si="430"/>
        <v/>
      </c>
    </row>
    <row r="4577" spans="1:19" x14ac:dyDescent="0.45">
      <c r="A4577" s="144" t="str">
        <f t="shared" si="431"/>
        <v/>
      </c>
      <c r="B4577" s="143" t="str">
        <f t="shared" si="432"/>
        <v/>
      </c>
      <c r="C4577" s="143" t="str">
        <f>IF(A4577="","",IF(COUNTIF($B$2:B4576,B4577)&gt;0,"⚠ DUPLICATE","OK"))</f>
        <v/>
      </c>
      <c r="D4577" s="146" t="str">
        <f>IF($A4577="","",IF(ISNA(_xlfn.XLOOKUP(TRIM($A4577),MASTER_Workers!$B$2:$B$474,MASTER_Workers!$B$2:$B$474)),"Master Missing","OK"))</f>
        <v/>
      </c>
      <c r="E4577" s="146" t="str">
        <f>IF(A4577="","",IF(COUNTIF(Month_Engine!B:B,TRIM(J4577))&gt;0,"OK","Missing"))</f>
        <v/>
      </c>
      <c r="F4577" s="146" t="str">
        <f t="shared" si="433"/>
        <v/>
      </c>
      <c r="G4577" s="146" t="str">
        <f t="shared" si="434"/>
        <v/>
      </c>
      <c r="H4577" s="150" t="str">
        <f t="shared" si="429"/>
        <v/>
      </c>
      <c r="I4577" s="432"/>
      <c r="S4577" s="146" t="str">
        <f t="shared" si="430"/>
        <v/>
      </c>
    </row>
    <row r="4578" spans="1:19" x14ac:dyDescent="0.45">
      <c r="A4578" s="144" t="str">
        <f t="shared" si="431"/>
        <v/>
      </c>
      <c r="B4578" s="143" t="str">
        <f t="shared" si="432"/>
        <v/>
      </c>
      <c r="C4578" s="143" t="str">
        <f>IF(A4578="","",IF(COUNTIF($B$2:B4577,B4578)&gt;0,"⚠ DUPLICATE","OK"))</f>
        <v/>
      </c>
      <c r="D4578" s="146" t="str">
        <f>IF($A4578="","",IF(ISNA(_xlfn.XLOOKUP(TRIM($A4578),MASTER_Workers!$B$2:$B$474,MASTER_Workers!$B$2:$B$474)),"Master Missing","OK"))</f>
        <v/>
      </c>
      <c r="E4578" s="146" t="str">
        <f>IF(A4578="","",IF(COUNTIF(Month_Engine!B:B,TRIM(J4578))&gt;0,"OK","Missing"))</f>
        <v/>
      </c>
      <c r="F4578" s="146" t="str">
        <f t="shared" si="433"/>
        <v/>
      </c>
      <c r="G4578" s="146" t="str">
        <f t="shared" si="434"/>
        <v/>
      </c>
      <c r="H4578" s="150" t="str">
        <f t="shared" si="429"/>
        <v/>
      </c>
      <c r="I4578" s="432"/>
      <c r="S4578" s="146" t="str">
        <f t="shared" si="430"/>
        <v/>
      </c>
    </row>
    <row r="4579" spans="1:19" x14ac:dyDescent="0.45">
      <c r="A4579" s="144" t="str">
        <f t="shared" si="431"/>
        <v/>
      </c>
      <c r="B4579" s="143" t="str">
        <f t="shared" si="432"/>
        <v/>
      </c>
      <c r="C4579" s="143" t="str">
        <f>IF(A4579="","",IF(COUNTIF($B$2:B4578,B4579)&gt;0,"⚠ DUPLICATE","OK"))</f>
        <v/>
      </c>
      <c r="D4579" s="146" t="str">
        <f>IF($A4579="","",IF(ISNA(_xlfn.XLOOKUP(TRIM($A4579),MASTER_Workers!$B$2:$B$474,MASTER_Workers!$B$2:$B$474)),"Master Missing","OK"))</f>
        <v/>
      </c>
      <c r="E4579" s="146" t="str">
        <f>IF(A4579="","",IF(COUNTIF(Month_Engine!B:B,TRIM(J4579))&gt;0,"OK","Missing"))</f>
        <v/>
      </c>
      <c r="F4579" s="146" t="str">
        <f t="shared" si="433"/>
        <v/>
      </c>
      <c r="G4579" s="146" t="str">
        <f t="shared" si="434"/>
        <v/>
      </c>
      <c r="H4579" s="150" t="str">
        <f t="shared" si="429"/>
        <v/>
      </c>
      <c r="I4579" s="432"/>
      <c r="S4579" s="146" t="str">
        <f t="shared" si="430"/>
        <v/>
      </c>
    </row>
    <row r="4580" spans="1:19" x14ac:dyDescent="0.45">
      <c r="A4580" s="144" t="str">
        <f t="shared" si="431"/>
        <v/>
      </c>
      <c r="B4580" s="143" t="str">
        <f t="shared" si="432"/>
        <v/>
      </c>
      <c r="C4580" s="143" t="str">
        <f>IF(A4580="","",IF(COUNTIF($B$2:B4579,B4580)&gt;0,"⚠ DUPLICATE","OK"))</f>
        <v/>
      </c>
      <c r="D4580" s="146" t="str">
        <f>IF($A4580="","",IF(ISNA(_xlfn.XLOOKUP(TRIM($A4580),MASTER_Workers!$B$2:$B$474,MASTER_Workers!$B$2:$B$474)),"Master Missing","OK"))</f>
        <v/>
      </c>
      <c r="E4580" s="146" t="str">
        <f>IF(A4580="","",IF(COUNTIF(Month_Engine!B:B,TRIM(J4580))&gt;0,"OK","Missing"))</f>
        <v/>
      </c>
      <c r="F4580" s="146" t="str">
        <f t="shared" si="433"/>
        <v/>
      </c>
      <c r="G4580" s="146" t="str">
        <f t="shared" si="434"/>
        <v/>
      </c>
      <c r="H4580" s="150" t="str">
        <f t="shared" si="429"/>
        <v/>
      </c>
      <c r="I4580" s="432"/>
      <c r="S4580" s="146" t="str">
        <f t="shared" si="430"/>
        <v/>
      </c>
    </row>
    <row r="4581" spans="1:19" x14ac:dyDescent="0.45">
      <c r="A4581" s="144" t="str">
        <f t="shared" si="431"/>
        <v/>
      </c>
      <c r="B4581" s="143" t="str">
        <f t="shared" si="432"/>
        <v/>
      </c>
      <c r="C4581" s="143" t="str">
        <f>IF(A4581="","",IF(COUNTIF($B$2:B4580,B4581)&gt;0,"⚠ DUPLICATE","OK"))</f>
        <v/>
      </c>
      <c r="D4581" s="146" t="str">
        <f>IF($A4581="","",IF(ISNA(_xlfn.XLOOKUP(TRIM($A4581),MASTER_Workers!$B$2:$B$474,MASTER_Workers!$B$2:$B$474)),"Master Missing","OK"))</f>
        <v/>
      </c>
      <c r="E4581" s="146" t="str">
        <f>IF(A4581="","",IF(COUNTIF(Month_Engine!B:B,TRIM(J4581))&gt;0,"OK","Missing"))</f>
        <v/>
      </c>
      <c r="F4581" s="146" t="str">
        <f t="shared" si="433"/>
        <v/>
      </c>
      <c r="G4581" s="146" t="str">
        <f t="shared" si="434"/>
        <v/>
      </c>
      <c r="H4581" s="150" t="str">
        <f t="shared" si="429"/>
        <v/>
      </c>
      <c r="I4581" s="432"/>
      <c r="S4581" s="146" t="str">
        <f t="shared" si="430"/>
        <v/>
      </c>
    </row>
    <row r="4582" spans="1:19" x14ac:dyDescent="0.45">
      <c r="A4582" s="144" t="str">
        <f t="shared" si="431"/>
        <v/>
      </c>
      <c r="B4582" s="143" t="str">
        <f t="shared" si="432"/>
        <v/>
      </c>
      <c r="C4582" s="143" t="str">
        <f>IF(A4582="","",IF(COUNTIF($B$2:B4581,B4582)&gt;0,"⚠ DUPLICATE","OK"))</f>
        <v/>
      </c>
      <c r="D4582" s="146" t="str">
        <f>IF($A4582="","",IF(ISNA(_xlfn.XLOOKUP(TRIM($A4582),MASTER_Workers!$B$2:$B$474,MASTER_Workers!$B$2:$B$474)),"Master Missing","OK"))</f>
        <v/>
      </c>
      <c r="E4582" s="146" t="str">
        <f>IF(A4582="","",IF(COUNTIF(Month_Engine!B:B,TRIM(J4582))&gt;0,"OK","Missing"))</f>
        <v/>
      </c>
      <c r="F4582" s="146" t="str">
        <f t="shared" si="433"/>
        <v/>
      </c>
      <c r="G4582" s="146" t="str">
        <f t="shared" si="434"/>
        <v/>
      </c>
      <c r="H4582" s="150" t="str">
        <f t="shared" si="429"/>
        <v/>
      </c>
      <c r="I4582" s="432"/>
      <c r="S4582" s="146" t="str">
        <f t="shared" si="430"/>
        <v/>
      </c>
    </row>
    <row r="4583" spans="1:19" x14ac:dyDescent="0.45">
      <c r="A4583" s="144" t="str">
        <f t="shared" si="431"/>
        <v/>
      </c>
      <c r="B4583" s="143" t="str">
        <f t="shared" si="432"/>
        <v/>
      </c>
      <c r="C4583" s="143" t="str">
        <f>IF(A4583="","",IF(COUNTIF($B$2:B4582,B4583)&gt;0,"⚠ DUPLICATE","OK"))</f>
        <v/>
      </c>
      <c r="D4583" s="146" t="str">
        <f>IF($A4583="","",IF(ISNA(_xlfn.XLOOKUP(TRIM($A4583),MASTER_Workers!$B$2:$B$474,MASTER_Workers!$B$2:$B$474)),"Master Missing","OK"))</f>
        <v/>
      </c>
      <c r="E4583" s="146" t="str">
        <f>IF(A4583="","",IF(COUNTIF(Month_Engine!B:B,TRIM(J4583))&gt;0,"OK","Missing"))</f>
        <v/>
      </c>
      <c r="F4583" s="146" t="str">
        <f t="shared" si="433"/>
        <v/>
      </c>
      <c r="G4583" s="146" t="str">
        <f t="shared" si="434"/>
        <v/>
      </c>
      <c r="H4583" s="150" t="str">
        <f t="shared" si="429"/>
        <v/>
      </c>
      <c r="I4583" s="432"/>
      <c r="S4583" s="146" t="str">
        <f t="shared" si="430"/>
        <v/>
      </c>
    </row>
    <row r="4584" spans="1:19" x14ac:dyDescent="0.45">
      <c r="A4584" s="144" t="str">
        <f t="shared" si="431"/>
        <v/>
      </c>
      <c r="B4584" s="143" t="str">
        <f t="shared" si="432"/>
        <v/>
      </c>
      <c r="C4584" s="143" t="str">
        <f>IF(A4584="","",IF(COUNTIF($B$2:B4583,B4584)&gt;0,"⚠ DUPLICATE","OK"))</f>
        <v/>
      </c>
      <c r="D4584" s="146" t="str">
        <f>IF($A4584="","",IF(ISNA(_xlfn.XLOOKUP(TRIM($A4584),MASTER_Workers!$B$2:$B$474,MASTER_Workers!$B$2:$B$474)),"Master Missing","OK"))</f>
        <v/>
      </c>
      <c r="E4584" s="146" t="str">
        <f>IF(A4584="","",IF(COUNTIF(Month_Engine!B:B,TRIM(J4584))&gt;0,"OK","Missing"))</f>
        <v/>
      </c>
      <c r="F4584" s="146" t="str">
        <f t="shared" si="433"/>
        <v/>
      </c>
      <c r="G4584" s="146" t="str">
        <f t="shared" si="434"/>
        <v/>
      </c>
      <c r="H4584" s="150" t="str">
        <f t="shared" si="429"/>
        <v/>
      </c>
      <c r="I4584" s="432"/>
      <c r="S4584" s="146" t="str">
        <f t="shared" si="430"/>
        <v/>
      </c>
    </row>
    <row r="4585" spans="1:19" x14ac:dyDescent="0.45">
      <c r="A4585" s="144" t="str">
        <f t="shared" si="431"/>
        <v/>
      </c>
      <c r="B4585" s="143" t="str">
        <f t="shared" si="432"/>
        <v/>
      </c>
      <c r="C4585" s="143" t="str">
        <f>IF(A4585="","",IF(COUNTIF($B$2:B4584,B4585)&gt;0,"⚠ DUPLICATE","OK"))</f>
        <v/>
      </c>
      <c r="D4585" s="146" t="str">
        <f>IF($A4585="","",IF(ISNA(_xlfn.XLOOKUP(TRIM($A4585),MASTER_Workers!$B$2:$B$474,MASTER_Workers!$B$2:$B$474)),"Master Missing","OK"))</f>
        <v/>
      </c>
      <c r="E4585" s="146" t="str">
        <f>IF(A4585="","",IF(COUNTIF(Month_Engine!B:B,TRIM(J4585))&gt;0,"OK","Missing"))</f>
        <v/>
      </c>
      <c r="F4585" s="146" t="str">
        <f t="shared" si="433"/>
        <v/>
      </c>
      <c r="G4585" s="146" t="str">
        <f t="shared" si="434"/>
        <v/>
      </c>
      <c r="H4585" s="150" t="str">
        <f t="shared" si="429"/>
        <v/>
      </c>
      <c r="I4585" s="432"/>
      <c r="S4585" s="146" t="str">
        <f t="shared" si="430"/>
        <v/>
      </c>
    </row>
    <row r="4586" spans="1:19" x14ac:dyDescent="0.45">
      <c r="A4586" s="144" t="str">
        <f t="shared" si="431"/>
        <v/>
      </c>
      <c r="B4586" s="143" t="str">
        <f t="shared" si="432"/>
        <v/>
      </c>
      <c r="C4586" s="143" t="str">
        <f>IF(A4586="","",IF(COUNTIF($B$2:B4585,B4586)&gt;0,"⚠ DUPLICATE","OK"))</f>
        <v/>
      </c>
      <c r="D4586" s="146" t="str">
        <f>IF($A4586="","",IF(ISNA(_xlfn.XLOOKUP(TRIM($A4586),MASTER_Workers!$B$2:$B$474,MASTER_Workers!$B$2:$B$474)),"Master Missing","OK"))</f>
        <v/>
      </c>
      <c r="E4586" s="146" t="str">
        <f>IF(A4586="","",IF(COUNTIF(Month_Engine!B:B,TRIM(J4586))&gt;0,"OK","Missing"))</f>
        <v/>
      </c>
      <c r="F4586" s="146" t="str">
        <f t="shared" si="433"/>
        <v/>
      </c>
      <c r="G4586" s="146" t="str">
        <f t="shared" si="434"/>
        <v/>
      </c>
      <c r="H4586" s="150" t="str">
        <f t="shared" si="429"/>
        <v/>
      </c>
      <c r="I4586" s="432"/>
      <c r="S4586" s="146" t="str">
        <f t="shared" si="430"/>
        <v/>
      </c>
    </row>
    <row r="4587" spans="1:19" x14ac:dyDescent="0.45">
      <c r="A4587" s="144" t="str">
        <f t="shared" si="431"/>
        <v/>
      </c>
      <c r="B4587" s="143" t="str">
        <f t="shared" si="432"/>
        <v/>
      </c>
      <c r="C4587" s="143" t="str">
        <f>IF(A4587="","",IF(COUNTIF($B$2:B4586,B4587)&gt;0,"⚠ DUPLICATE","OK"))</f>
        <v/>
      </c>
      <c r="D4587" s="146" t="str">
        <f>IF($A4587="","",IF(ISNA(_xlfn.XLOOKUP(TRIM($A4587),MASTER_Workers!$B$2:$B$474,MASTER_Workers!$B$2:$B$474)),"Master Missing","OK"))</f>
        <v/>
      </c>
      <c r="E4587" s="146" t="str">
        <f>IF(A4587="","",IF(COUNTIF(Month_Engine!B:B,TRIM(J4587))&gt;0,"OK","Missing"))</f>
        <v/>
      </c>
      <c r="F4587" s="146" t="str">
        <f t="shared" si="433"/>
        <v/>
      </c>
      <c r="G4587" s="146" t="str">
        <f t="shared" si="434"/>
        <v/>
      </c>
      <c r="H4587" s="150" t="str">
        <f t="shared" si="429"/>
        <v/>
      </c>
      <c r="I4587" s="432"/>
      <c r="S4587" s="146" t="str">
        <f t="shared" si="430"/>
        <v/>
      </c>
    </row>
    <row r="4588" spans="1:19" x14ac:dyDescent="0.45">
      <c r="A4588" s="144" t="str">
        <f t="shared" si="431"/>
        <v/>
      </c>
      <c r="B4588" s="143" t="str">
        <f t="shared" si="432"/>
        <v/>
      </c>
      <c r="C4588" s="143" t="str">
        <f>IF(A4588="","",IF(COUNTIF($B$2:B4587,B4588)&gt;0,"⚠ DUPLICATE","OK"))</f>
        <v/>
      </c>
      <c r="D4588" s="146" t="str">
        <f>IF($A4588="","",IF(ISNA(_xlfn.XLOOKUP(TRIM($A4588),MASTER_Workers!$B$2:$B$474,MASTER_Workers!$B$2:$B$474)),"Master Missing","OK"))</f>
        <v/>
      </c>
      <c r="E4588" s="146" t="str">
        <f>IF(A4588="","",IF(COUNTIF(Month_Engine!B:B,TRIM(J4588))&gt;0,"OK","Missing"))</f>
        <v/>
      </c>
      <c r="F4588" s="146" t="str">
        <f t="shared" si="433"/>
        <v/>
      </c>
      <c r="G4588" s="146" t="str">
        <f t="shared" si="434"/>
        <v/>
      </c>
      <c r="H4588" s="150" t="str">
        <f t="shared" si="429"/>
        <v/>
      </c>
      <c r="I4588" s="432"/>
      <c r="S4588" s="146" t="str">
        <f t="shared" si="430"/>
        <v/>
      </c>
    </row>
    <row r="4589" spans="1:19" x14ac:dyDescent="0.45">
      <c r="A4589" s="144" t="str">
        <f t="shared" si="431"/>
        <v/>
      </c>
      <c r="B4589" s="143" t="str">
        <f t="shared" si="432"/>
        <v/>
      </c>
      <c r="C4589" s="143" t="str">
        <f>IF(A4589="","",IF(COUNTIF($B$2:B4588,B4589)&gt;0,"⚠ DUPLICATE","OK"))</f>
        <v/>
      </c>
      <c r="D4589" s="146" t="str">
        <f>IF($A4589="","",IF(ISNA(_xlfn.XLOOKUP(TRIM($A4589),MASTER_Workers!$B$2:$B$474,MASTER_Workers!$B$2:$B$474)),"Master Missing","OK"))</f>
        <v/>
      </c>
      <c r="E4589" s="146" t="str">
        <f>IF(A4589="","",IF(COUNTIF(Month_Engine!B:B,TRIM(J4589))&gt;0,"OK","Missing"))</f>
        <v/>
      </c>
      <c r="F4589" s="146" t="str">
        <f t="shared" si="433"/>
        <v/>
      </c>
      <c r="G4589" s="146" t="str">
        <f t="shared" si="434"/>
        <v/>
      </c>
      <c r="H4589" s="150" t="str">
        <f t="shared" si="429"/>
        <v/>
      </c>
      <c r="I4589" s="432"/>
      <c r="S4589" s="146" t="str">
        <f t="shared" si="430"/>
        <v/>
      </c>
    </row>
    <row r="4590" spans="1:19" x14ac:dyDescent="0.45">
      <c r="A4590" s="144" t="str">
        <f t="shared" si="431"/>
        <v/>
      </c>
      <c r="B4590" s="143" t="str">
        <f t="shared" si="432"/>
        <v/>
      </c>
      <c r="C4590" s="143" t="str">
        <f>IF(A4590="","",IF(COUNTIF($B$2:B4589,B4590)&gt;0,"⚠ DUPLICATE","OK"))</f>
        <v/>
      </c>
      <c r="D4590" s="146" t="str">
        <f>IF($A4590="","",IF(ISNA(_xlfn.XLOOKUP(TRIM($A4590),MASTER_Workers!$B$2:$B$474,MASTER_Workers!$B$2:$B$474)),"Master Missing","OK"))</f>
        <v/>
      </c>
      <c r="E4590" s="146" t="str">
        <f>IF(A4590="","",IF(COUNTIF(Month_Engine!B:B,TRIM(J4590))&gt;0,"OK","Missing"))</f>
        <v/>
      </c>
      <c r="F4590" s="146" t="str">
        <f t="shared" si="433"/>
        <v/>
      </c>
      <c r="G4590" s="146" t="str">
        <f t="shared" si="434"/>
        <v/>
      </c>
      <c r="H4590" s="150" t="str">
        <f t="shared" si="429"/>
        <v/>
      </c>
      <c r="I4590" s="432"/>
      <c r="S4590" s="146" t="str">
        <f t="shared" si="430"/>
        <v/>
      </c>
    </row>
    <row r="4591" spans="1:19" x14ac:dyDescent="0.45">
      <c r="A4591" s="144" t="str">
        <f t="shared" si="431"/>
        <v/>
      </c>
      <c r="B4591" s="143" t="str">
        <f t="shared" si="432"/>
        <v/>
      </c>
      <c r="C4591" s="143" t="str">
        <f>IF(A4591="","",IF(COUNTIF($B$2:B4590,B4591)&gt;0,"⚠ DUPLICATE","OK"))</f>
        <v/>
      </c>
      <c r="D4591" s="146" t="str">
        <f>IF($A4591="","",IF(ISNA(_xlfn.XLOOKUP(TRIM($A4591),MASTER_Workers!$B$2:$B$474,MASTER_Workers!$B$2:$B$474)),"Master Missing","OK"))</f>
        <v/>
      </c>
      <c r="E4591" s="146" t="str">
        <f>IF(A4591="","",IF(COUNTIF(Month_Engine!B:B,TRIM(J4591))&gt;0,"OK","Missing"))</f>
        <v/>
      </c>
      <c r="F4591" s="146" t="str">
        <f t="shared" si="433"/>
        <v/>
      </c>
      <c r="G4591" s="146" t="str">
        <f t="shared" si="434"/>
        <v/>
      </c>
      <c r="H4591" s="150" t="str">
        <f t="shared" si="429"/>
        <v/>
      </c>
      <c r="I4591" s="432"/>
      <c r="S4591" s="146" t="str">
        <f t="shared" si="430"/>
        <v/>
      </c>
    </row>
    <row r="4592" spans="1:19" x14ac:dyDescent="0.45">
      <c r="A4592" s="144" t="str">
        <f t="shared" si="431"/>
        <v/>
      </c>
      <c r="B4592" s="143" t="str">
        <f t="shared" si="432"/>
        <v/>
      </c>
      <c r="C4592" s="143" t="str">
        <f>IF(A4592="","",IF(COUNTIF($B$2:B4591,B4592)&gt;0,"⚠ DUPLICATE","OK"))</f>
        <v/>
      </c>
      <c r="D4592" s="146" t="str">
        <f>IF($A4592="","",IF(ISNA(_xlfn.XLOOKUP(TRIM($A4592),MASTER_Workers!$B$2:$B$474,MASTER_Workers!$B$2:$B$474)),"Master Missing","OK"))</f>
        <v/>
      </c>
      <c r="E4592" s="146" t="str">
        <f>IF(A4592="","",IF(COUNTIF(Month_Engine!B:B,TRIM(J4592))&gt;0,"OK","Missing"))</f>
        <v/>
      </c>
      <c r="F4592" s="146" t="str">
        <f t="shared" si="433"/>
        <v/>
      </c>
      <c r="G4592" s="146" t="str">
        <f t="shared" si="434"/>
        <v/>
      </c>
      <c r="H4592" s="150" t="str">
        <f t="shared" si="429"/>
        <v/>
      </c>
      <c r="I4592" s="432"/>
      <c r="S4592" s="146" t="str">
        <f t="shared" si="430"/>
        <v/>
      </c>
    </row>
    <row r="4593" spans="1:19" x14ac:dyDescent="0.45">
      <c r="A4593" s="144" t="str">
        <f t="shared" si="431"/>
        <v/>
      </c>
      <c r="B4593" s="143" t="str">
        <f t="shared" si="432"/>
        <v/>
      </c>
      <c r="C4593" s="143" t="str">
        <f>IF(A4593="","",IF(COUNTIF($B$2:B4592,B4593)&gt;0,"⚠ DUPLICATE","OK"))</f>
        <v/>
      </c>
      <c r="D4593" s="146" t="str">
        <f>IF($A4593="","",IF(ISNA(_xlfn.XLOOKUP(TRIM($A4593),MASTER_Workers!$B$2:$B$474,MASTER_Workers!$B$2:$B$474)),"Master Missing","OK"))</f>
        <v/>
      </c>
      <c r="E4593" s="146" t="str">
        <f>IF(A4593="","",IF(COUNTIF(Month_Engine!B:B,TRIM(J4593))&gt;0,"OK","Missing"))</f>
        <v/>
      </c>
      <c r="F4593" s="146" t="str">
        <f t="shared" si="433"/>
        <v/>
      </c>
      <c r="G4593" s="146" t="str">
        <f t="shared" si="434"/>
        <v/>
      </c>
      <c r="H4593" s="150" t="str">
        <f t="shared" si="429"/>
        <v/>
      </c>
      <c r="I4593" s="432"/>
      <c r="S4593" s="146" t="str">
        <f t="shared" si="430"/>
        <v/>
      </c>
    </row>
    <row r="4594" spans="1:19" x14ac:dyDescent="0.45">
      <c r="A4594" s="144" t="str">
        <f t="shared" si="431"/>
        <v/>
      </c>
      <c r="B4594" s="143" t="str">
        <f t="shared" si="432"/>
        <v/>
      </c>
      <c r="C4594" s="143" t="str">
        <f>IF(A4594="","",IF(COUNTIF($B$2:B4593,B4594)&gt;0,"⚠ DUPLICATE","OK"))</f>
        <v/>
      </c>
      <c r="D4594" s="146" t="str">
        <f>IF($A4594="","",IF(ISNA(_xlfn.XLOOKUP(TRIM($A4594),MASTER_Workers!$B$2:$B$474,MASTER_Workers!$B$2:$B$474)),"Master Missing","OK"))</f>
        <v/>
      </c>
      <c r="E4594" s="146" t="str">
        <f>IF(A4594="","",IF(COUNTIF(Month_Engine!B:B,TRIM(J4594))&gt;0,"OK","Missing"))</f>
        <v/>
      </c>
      <c r="F4594" s="146" t="str">
        <f t="shared" si="433"/>
        <v/>
      </c>
      <c r="G4594" s="146" t="str">
        <f t="shared" si="434"/>
        <v/>
      </c>
      <c r="H4594" s="150" t="str">
        <f t="shared" si="429"/>
        <v/>
      </c>
      <c r="I4594" s="432"/>
      <c r="S4594" s="146" t="str">
        <f t="shared" si="430"/>
        <v/>
      </c>
    </row>
    <row r="4595" spans="1:19" x14ac:dyDescent="0.45">
      <c r="A4595" s="144" t="str">
        <f t="shared" si="431"/>
        <v/>
      </c>
      <c r="B4595" s="143" t="str">
        <f t="shared" si="432"/>
        <v/>
      </c>
      <c r="C4595" s="143" t="str">
        <f>IF(A4595="","",IF(COUNTIF($B$2:B4594,B4595)&gt;0,"⚠ DUPLICATE","OK"))</f>
        <v/>
      </c>
      <c r="D4595" s="146" t="str">
        <f>IF($A4595="","",IF(ISNA(_xlfn.XLOOKUP(TRIM($A4595),MASTER_Workers!$B$2:$B$474,MASTER_Workers!$B$2:$B$474)),"Master Missing","OK"))</f>
        <v/>
      </c>
      <c r="E4595" s="146" t="str">
        <f>IF(A4595="","",IF(COUNTIF(Month_Engine!B:B,TRIM(J4595))&gt;0,"OK","Missing"))</f>
        <v/>
      </c>
      <c r="F4595" s="146" t="str">
        <f t="shared" si="433"/>
        <v/>
      </c>
      <c r="G4595" s="146" t="str">
        <f t="shared" si="434"/>
        <v/>
      </c>
      <c r="H4595" s="150" t="str">
        <f t="shared" si="429"/>
        <v/>
      </c>
      <c r="I4595" s="432"/>
      <c r="S4595" s="146" t="str">
        <f t="shared" si="430"/>
        <v/>
      </c>
    </row>
    <row r="4596" spans="1:19" x14ac:dyDescent="0.45">
      <c r="A4596" s="144" t="str">
        <f t="shared" si="431"/>
        <v/>
      </c>
      <c r="B4596" s="143" t="str">
        <f t="shared" si="432"/>
        <v/>
      </c>
      <c r="C4596" s="143" t="str">
        <f>IF(A4596="","",IF(COUNTIF($B$2:B4595,B4596)&gt;0,"⚠ DUPLICATE","OK"))</f>
        <v/>
      </c>
      <c r="D4596" s="146" t="str">
        <f>IF($A4596="","",IF(ISNA(_xlfn.XLOOKUP(TRIM($A4596),MASTER_Workers!$B$2:$B$474,MASTER_Workers!$B$2:$B$474)),"Master Missing","OK"))</f>
        <v/>
      </c>
      <c r="E4596" s="146" t="str">
        <f>IF(A4596="","",IF(COUNTIF(Month_Engine!B:B,TRIM(J4596))&gt;0,"OK","Missing"))</f>
        <v/>
      </c>
      <c r="F4596" s="146" t="str">
        <f t="shared" si="433"/>
        <v/>
      </c>
      <c r="G4596" s="146" t="str">
        <f t="shared" si="434"/>
        <v/>
      </c>
      <c r="H4596" s="150" t="str">
        <f t="shared" si="429"/>
        <v/>
      </c>
      <c r="I4596" s="432"/>
      <c r="S4596" s="146" t="str">
        <f t="shared" si="430"/>
        <v/>
      </c>
    </row>
    <row r="4597" spans="1:19" x14ac:dyDescent="0.45">
      <c r="A4597" s="144" t="str">
        <f t="shared" si="431"/>
        <v/>
      </c>
      <c r="B4597" s="143" t="str">
        <f t="shared" si="432"/>
        <v/>
      </c>
      <c r="C4597" s="143" t="str">
        <f>IF(A4597="","",IF(COUNTIF($B$2:B4596,B4597)&gt;0,"⚠ DUPLICATE","OK"))</f>
        <v/>
      </c>
      <c r="D4597" s="146" t="str">
        <f>IF($A4597="","",IF(ISNA(_xlfn.XLOOKUP(TRIM($A4597),MASTER_Workers!$B$2:$B$474,MASTER_Workers!$B$2:$B$474)),"Master Missing","OK"))</f>
        <v/>
      </c>
      <c r="E4597" s="146" t="str">
        <f>IF(A4597="","",IF(COUNTIF(Month_Engine!B:B,TRIM(J4597))&gt;0,"OK","Missing"))</f>
        <v/>
      </c>
      <c r="F4597" s="146" t="str">
        <f t="shared" si="433"/>
        <v/>
      </c>
      <c r="G4597" s="146" t="str">
        <f t="shared" si="434"/>
        <v/>
      </c>
      <c r="H4597" s="150" t="str">
        <f t="shared" si="429"/>
        <v/>
      </c>
      <c r="I4597" s="432"/>
      <c r="S4597" s="146" t="str">
        <f t="shared" si="430"/>
        <v/>
      </c>
    </row>
    <row r="4598" spans="1:19" x14ac:dyDescent="0.45">
      <c r="A4598" s="144" t="str">
        <f t="shared" si="431"/>
        <v/>
      </c>
      <c r="B4598" s="143" t="str">
        <f t="shared" si="432"/>
        <v/>
      </c>
      <c r="C4598" s="143" t="str">
        <f>IF(A4598="","",IF(COUNTIF($B$2:B4597,B4598)&gt;0,"⚠ DUPLICATE","OK"))</f>
        <v/>
      </c>
      <c r="D4598" s="146" t="str">
        <f>IF($A4598="","",IF(ISNA(_xlfn.XLOOKUP(TRIM($A4598),MASTER_Workers!$B$2:$B$474,MASTER_Workers!$B$2:$B$474)),"Master Missing","OK"))</f>
        <v/>
      </c>
      <c r="E4598" s="146" t="str">
        <f>IF(A4598="","",IF(COUNTIF(Month_Engine!B:B,TRIM(J4598))&gt;0,"OK","Missing"))</f>
        <v/>
      </c>
      <c r="F4598" s="146" t="str">
        <f t="shared" si="433"/>
        <v/>
      </c>
      <c r="G4598" s="146" t="str">
        <f t="shared" si="434"/>
        <v/>
      </c>
      <c r="H4598" s="150" t="str">
        <f t="shared" si="429"/>
        <v/>
      </c>
      <c r="I4598" s="432"/>
      <c r="S4598" s="146" t="str">
        <f t="shared" si="430"/>
        <v/>
      </c>
    </row>
    <row r="4599" spans="1:19" x14ac:dyDescent="0.45">
      <c r="A4599" s="144" t="str">
        <f t="shared" si="431"/>
        <v/>
      </c>
      <c r="B4599" s="143" t="str">
        <f t="shared" si="432"/>
        <v/>
      </c>
      <c r="C4599" s="143" t="str">
        <f>IF(A4599="","",IF(COUNTIF($B$2:B4598,B4599)&gt;0,"⚠ DUPLICATE","OK"))</f>
        <v/>
      </c>
      <c r="D4599" s="146" t="str">
        <f>IF($A4599="","",IF(ISNA(_xlfn.XLOOKUP(TRIM($A4599),MASTER_Workers!$B$2:$B$474,MASTER_Workers!$B$2:$B$474)),"Master Missing","OK"))</f>
        <v/>
      </c>
      <c r="E4599" s="146" t="str">
        <f>IF(A4599="","",IF(COUNTIF(Month_Engine!B:B,TRIM(J4599))&gt;0,"OK","Missing"))</f>
        <v/>
      </c>
      <c r="F4599" s="146" t="str">
        <f t="shared" si="433"/>
        <v/>
      </c>
      <c r="G4599" s="146" t="str">
        <f t="shared" si="434"/>
        <v/>
      </c>
      <c r="H4599" s="150" t="str">
        <f t="shared" si="429"/>
        <v/>
      </c>
      <c r="I4599" s="432"/>
      <c r="S4599" s="146" t="str">
        <f t="shared" si="430"/>
        <v/>
      </c>
    </row>
    <row r="4600" spans="1:19" x14ac:dyDescent="0.45">
      <c r="A4600" s="144" t="str">
        <f t="shared" si="431"/>
        <v/>
      </c>
      <c r="B4600" s="143" t="str">
        <f t="shared" si="432"/>
        <v/>
      </c>
      <c r="C4600" s="143" t="str">
        <f>IF(A4600="","",IF(COUNTIF($B$2:B4599,B4600)&gt;0,"⚠ DUPLICATE","OK"))</f>
        <v/>
      </c>
      <c r="D4600" s="146" t="str">
        <f>IF($A4600="","",IF(ISNA(_xlfn.XLOOKUP(TRIM($A4600),MASTER_Workers!$B$2:$B$474,MASTER_Workers!$B$2:$B$474)),"Master Missing","OK"))</f>
        <v/>
      </c>
      <c r="E4600" s="146" t="str">
        <f>IF(A4600="","",IF(COUNTIF(Month_Engine!B:B,TRIM(J4600))&gt;0,"OK","Missing"))</f>
        <v/>
      </c>
      <c r="F4600" s="146" t="str">
        <f t="shared" si="433"/>
        <v/>
      </c>
      <c r="G4600" s="146" t="str">
        <f t="shared" si="434"/>
        <v/>
      </c>
      <c r="H4600" s="150" t="str">
        <f t="shared" si="429"/>
        <v/>
      </c>
      <c r="I4600" s="432"/>
      <c r="S4600" s="146" t="str">
        <f t="shared" si="430"/>
        <v/>
      </c>
    </row>
    <row r="4601" spans="1:19" x14ac:dyDescent="0.45">
      <c r="A4601" s="144" t="str">
        <f t="shared" si="431"/>
        <v/>
      </c>
      <c r="B4601" s="143" t="str">
        <f t="shared" si="432"/>
        <v/>
      </c>
      <c r="C4601" s="143" t="str">
        <f>IF(A4601="","",IF(COUNTIF($B$2:B4600,B4601)&gt;0,"⚠ DUPLICATE","OK"))</f>
        <v/>
      </c>
      <c r="D4601" s="146" t="str">
        <f>IF($A4601="","",IF(ISNA(_xlfn.XLOOKUP(TRIM($A4601),MASTER_Workers!$B$2:$B$474,MASTER_Workers!$B$2:$B$474)),"Master Missing","OK"))</f>
        <v/>
      </c>
      <c r="E4601" s="146" t="str">
        <f>IF(A4601="","",IF(COUNTIF(Month_Engine!B:B,TRIM(J4601))&gt;0,"OK","Missing"))</f>
        <v/>
      </c>
      <c r="F4601" s="146" t="str">
        <f t="shared" si="433"/>
        <v/>
      </c>
      <c r="G4601" s="146" t="str">
        <f t="shared" si="434"/>
        <v/>
      </c>
      <c r="H4601" s="150" t="str">
        <f t="shared" si="429"/>
        <v/>
      </c>
      <c r="I4601" s="432"/>
      <c r="S4601" s="146" t="str">
        <f t="shared" si="430"/>
        <v/>
      </c>
    </row>
    <row r="4602" spans="1:19" x14ac:dyDescent="0.45">
      <c r="A4602" s="144" t="str">
        <f t="shared" si="431"/>
        <v/>
      </c>
      <c r="B4602" s="143" t="str">
        <f t="shared" si="432"/>
        <v/>
      </c>
      <c r="C4602" s="143" t="str">
        <f>IF(A4602="","",IF(COUNTIF($B$2:B4601,B4602)&gt;0,"⚠ DUPLICATE","OK"))</f>
        <v/>
      </c>
      <c r="D4602" s="146" t="str">
        <f>IF($A4602="","",IF(ISNA(_xlfn.XLOOKUP(TRIM($A4602),MASTER_Workers!$B$2:$B$474,MASTER_Workers!$B$2:$B$474)),"Master Missing","OK"))</f>
        <v/>
      </c>
      <c r="E4602" s="146" t="str">
        <f>IF(A4602="","",IF(COUNTIF(Month_Engine!B:B,TRIM(J4602))&gt;0,"OK","Missing"))</f>
        <v/>
      </c>
      <c r="F4602" s="146" t="str">
        <f t="shared" si="433"/>
        <v/>
      </c>
      <c r="G4602" s="146" t="str">
        <f t="shared" si="434"/>
        <v/>
      </c>
      <c r="H4602" s="150" t="str">
        <f t="shared" si="429"/>
        <v/>
      </c>
      <c r="I4602" s="432"/>
      <c r="S4602" s="146" t="str">
        <f t="shared" si="430"/>
        <v/>
      </c>
    </row>
    <row r="4603" spans="1:19" x14ac:dyDescent="0.45">
      <c r="A4603" s="144" t="str">
        <f t="shared" si="431"/>
        <v/>
      </c>
      <c r="B4603" s="143" t="str">
        <f t="shared" si="432"/>
        <v/>
      </c>
      <c r="C4603" s="143" t="str">
        <f>IF(A4603="","",IF(COUNTIF($B$2:B4602,B4603)&gt;0,"⚠ DUPLICATE","OK"))</f>
        <v/>
      </c>
      <c r="D4603" s="146" t="str">
        <f>IF($A4603="","",IF(ISNA(_xlfn.XLOOKUP(TRIM($A4603),MASTER_Workers!$B$2:$B$474,MASTER_Workers!$B$2:$B$474)),"Master Missing","OK"))</f>
        <v/>
      </c>
      <c r="E4603" s="146" t="str">
        <f>IF(A4603="","",IF(COUNTIF(Month_Engine!B:B,TRIM(J4603))&gt;0,"OK","Missing"))</f>
        <v/>
      </c>
      <c r="F4603" s="146" t="str">
        <f t="shared" si="433"/>
        <v/>
      </c>
      <c r="G4603" s="146" t="str">
        <f t="shared" si="434"/>
        <v/>
      </c>
      <c r="H4603" s="150" t="str">
        <f t="shared" si="429"/>
        <v/>
      </c>
      <c r="I4603" s="432"/>
      <c r="S4603" s="146" t="str">
        <f t="shared" si="430"/>
        <v/>
      </c>
    </row>
    <row r="4604" spans="1:19" x14ac:dyDescent="0.45">
      <c r="A4604" s="144" t="str">
        <f t="shared" si="431"/>
        <v/>
      </c>
      <c r="B4604" s="143" t="str">
        <f t="shared" si="432"/>
        <v/>
      </c>
      <c r="C4604" s="143" t="str">
        <f>IF(A4604="","",IF(COUNTIF($B$2:B4603,B4604)&gt;0,"⚠ DUPLICATE","OK"))</f>
        <v/>
      </c>
      <c r="D4604" s="146" t="str">
        <f>IF($A4604="","",IF(ISNA(_xlfn.XLOOKUP(TRIM($A4604),MASTER_Workers!$B$2:$B$474,MASTER_Workers!$B$2:$B$474)),"Master Missing","OK"))</f>
        <v/>
      </c>
      <c r="E4604" s="146" t="str">
        <f>IF(A4604="","",IF(COUNTIF(Month_Engine!B:B,TRIM(J4604))&gt;0,"OK","Missing"))</f>
        <v/>
      </c>
      <c r="F4604" s="146" t="str">
        <f t="shared" si="433"/>
        <v/>
      </c>
      <c r="G4604" s="146" t="str">
        <f t="shared" si="434"/>
        <v/>
      </c>
      <c r="H4604" s="150" t="str">
        <f t="shared" si="429"/>
        <v/>
      </c>
      <c r="I4604" s="432"/>
      <c r="S4604" s="146" t="str">
        <f t="shared" si="430"/>
        <v/>
      </c>
    </row>
    <row r="4605" spans="1:19" x14ac:dyDescent="0.45">
      <c r="A4605" s="144" t="str">
        <f t="shared" si="431"/>
        <v/>
      </c>
      <c r="B4605" s="143" t="str">
        <f t="shared" si="432"/>
        <v/>
      </c>
      <c r="C4605" s="143" t="str">
        <f>IF(A4605="","",IF(COUNTIF($B$2:B4604,B4605)&gt;0,"⚠ DUPLICATE","OK"))</f>
        <v/>
      </c>
      <c r="D4605" s="146" t="str">
        <f>IF($A4605="","",IF(ISNA(_xlfn.XLOOKUP(TRIM($A4605),MASTER_Workers!$B$2:$B$474,MASTER_Workers!$B$2:$B$474)),"Master Missing","OK"))</f>
        <v/>
      </c>
      <c r="E4605" s="146" t="str">
        <f>IF(A4605="","",IF(COUNTIF(Month_Engine!B:B,TRIM(J4605))&gt;0,"OK","Missing"))</f>
        <v/>
      </c>
      <c r="F4605" s="146" t="str">
        <f t="shared" si="433"/>
        <v/>
      </c>
      <c r="G4605" s="146" t="str">
        <f t="shared" si="434"/>
        <v/>
      </c>
      <c r="H4605" s="150" t="str">
        <f t="shared" si="429"/>
        <v/>
      </c>
      <c r="I4605" s="432"/>
      <c r="S4605" s="146" t="str">
        <f t="shared" si="430"/>
        <v/>
      </c>
    </row>
    <row r="4606" spans="1:19" x14ac:dyDescent="0.45">
      <c r="A4606" s="144" t="str">
        <f t="shared" si="431"/>
        <v/>
      </c>
      <c r="B4606" s="143" t="str">
        <f t="shared" si="432"/>
        <v/>
      </c>
      <c r="C4606" s="143" t="str">
        <f>IF(A4606="","",IF(COUNTIF($B$2:B4605,B4606)&gt;0,"⚠ DUPLICATE","OK"))</f>
        <v/>
      </c>
      <c r="D4606" s="146" t="str">
        <f>IF($A4606="","",IF(ISNA(_xlfn.XLOOKUP(TRIM($A4606),MASTER_Workers!$B$2:$B$474,MASTER_Workers!$B$2:$B$474)),"Master Missing","OK"))</f>
        <v/>
      </c>
      <c r="E4606" s="146" t="str">
        <f>IF(A4606="","",IF(COUNTIF(Month_Engine!B:B,TRIM(J4606))&gt;0,"OK","Missing"))</f>
        <v/>
      </c>
      <c r="F4606" s="146" t="str">
        <f t="shared" si="433"/>
        <v/>
      </c>
      <c r="G4606" s="146" t="str">
        <f t="shared" si="434"/>
        <v/>
      </c>
      <c r="H4606" s="150" t="str">
        <f t="shared" si="429"/>
        <v/>
      </c>
      <c r="I4606" s="432"/>
      <c r="S4606" s="146" t="str">
        <f t="shared" si="430"/>
        <v/>
      </c>
    </row>
    <row r="4607" spans="1:19" x14ac:dyDescent="0.45">
      <c r="A4607" s="144" t="str">
        <f t="shared" si="431"/>
        <v/>
      </c>
      <c r="B4607" s="143" t="str">
        <f t="shared" si="432"/>
        <v/>
      </c>
      <c r="C4607" s="143" t="str">
        <f>IF(A4607="","",IF(COUNTIF($B$2:B4606,B4607)&gt;0,"⚠ DUPLICATE","OK"))</f>
        <v/>
      </c>
      <c r="D4607" s="146" t="str">
        <f>IF($A4607="","",IF(ISNA(_xlfn.XLOOKUP(TRIM($A4607),MASTER_Workers!$B$2:$B$474,MASTER_Workers!$B$2:$B$474)),"Master Missing","OK"))</f>
        <v/>
      </c>
      <c r="E4607" s="146" t="str">
        <f>IF(A4607="","",IF(COUNTIF(Month_Engine!B:B,TRIM(J4607))&gt;0,"OK","Missing"))</f>
        <v/>
      </c>
      <c r="F4607" s="146" t="str">
        <f t="shared" si="433"/>
        <v/>
      </c>
      <c r="G4607" s="146" t="str">
        <f t="shared" si="434"/>
        <v/>
      </c>
      <c r="H4607" s="150" t="str">
        <f t="shared" si="429"/>
        <v/>
      </c>
      <c r="I4607" s="432"/>
      <c r="S4607" s="146" t="str">
        <f t="shared" si="430"/>
        <v/>
      </c>
    </row>
    <row r="4608" spans="1:19" x14ac:dyDescent="0.45">
      <c r="A4608" s="144" t="str">
        <f t="shared" si="431"/>
        <v/>
      </c>
      <c r="B4608" s="143" t="str">
        <f t="shared" si="432"/>
        <v/>
      </c>
      <c r="C4608" s="143" t="str">
        <f>IF(A4608="","",IF(COUNTIF($B$2:B4607,B4608)&gt;0,"⚠ DUPLICATE","OK"))</f>
        <v/>
      </c>
      <c r="D4608" s="146" t="str">
        <f>IF($A4608="","",IF(ISNA(_xlfn.XLOOKUP(TRIM($A4608),MASTER_Workers!$B$2:$B$474,MASTER_Workers!$B$2:$B$474)),"Master Missing","OK"))</f>
        <v/>
      </c>
      <c r="E4608" s="146" t="str">
        <f>IF(A4608="","",IF(COUNTIF(Month_Engine!B:B,TRIM(J4608))&gt;0,"OK","Missing"))</f>
        <v/>
      </c>
      <c r="F4608" s="146" t="str">
        <f t="shared" si="433"/>
        <v/>
      </c>
      <c r="G4608" s="146" t="str">
        <f t="shared" si="434"/>
        <v/>
      </c>
      <c r="H4608" s="150" t="str">
        <f t="shared" si="429"/>
        <v/>
      </c>
      <c r="I4608" s="432"/>
      <c r="S4608" s="146" t="str">
        <f t="shared" si="430"/>
        <v/>
      </c>
    </row>
    <row r="4609" spans="1:19" x14ac:dyDescent="0.45">
      <c r="A4609" s="144" t="str">
        <f t="shared" si="431"/>
        <v/>
      </c>
      <c r="B4609" s="143" t="str">
        <f t="shared" si="432"/>
        <v/>
      </c>
      <c r="C4609" s="143" t="str">
        <f>IF(A4609="","",IF(COUNTIF($B$2:B4608,B4609)&gt;0,"⚠ DUPLICATE","OK"))</f>
        <v/>
      </c>
      <c r="D4609" s="146" t="str">
        <f>IF($A4609="","",IF(ISNA(_xlfn.XLOOKUP(TRIM($A4609),MASTER_Workers!$B$2:$B$474,MASTER_Workers!$B$2:$B$474)),"Master Missing","OK"))</f>
        <v/>
      </c>
      <c r="E4609" s="146" t="str">
        <f>IF(A4609="","",IF(COUNTIF(Month_Engine!B:B,TRIM(J4609))&gt;0,"OK","Missing"))</f>
        <v/>
      </c>
      <c r="F4609" s="146" t="str">
        <f t="shared" si="433"/>
        <v/>
      </c>
      <c r="G4609" s="146" t="str">
        <f t="shared" si="434"/>
        <v/>
      </c>
      <c r="H4609" s="150" t="str">
        <f t="shared" si="429"/>
        <v/>
      </c>
      <c r="I4609" s="432"/>
      <c r="S4609" s="146" t="str">
        <f t="shared" si="430"/>
        <v/>
      </c>
    </row>
    <row r="4610" spans="1:19" x14ac:dyDescent="0.45">
      <c r="A4610" s="144" t="str">
        <f t="shared" si="431"/>
        <v/>
      </c>
      <c r="B4610" s="143" t="str">
        <f t="shared" si="432"/>
        <v/>
      </c>
      <c r="C4610" s="143" t="str">
        <f>IF(A4610="","",IF(COUNTIF($B$2:B4609,B4610)&gt;0,"⚠ DUPLICATE","OK"))</f>
        <v/>
      </c>
      <c r="D4610" s="146" t="str">
        <f>IF($A4610="","",IF(ISNA(_xlfn.XLOOKUP(TRIM($A4610),MASTER_Workers!$B$2:$B$474,MASTER_Workers!$B$2:$B$474)),"Master Missing","OK"))</f>
        <v/>
      </c>
      <c r="E4610" s="146" t="str">
        <f>IF(A4610="","",IF(COUNTIF(Month_Engine!B:B,TRIM(J4610))&gt;0,"OK","Missing"))</f>
        <v/>
      </c>
      <c r="F4610" s="146" t="str">
        <f t="shared" si="433"/>
        <v/>
      </c>
      <c r="G4610" s="146" t="str">
        <f t="shared" si="434"/>
        <v/>
      </c>
      <c r="H4610" s="150" t="str">
        <f t="shared" si="429"/>
        <v/>
      </c>
      <c r="I4610" s="432"/>
      <c r="S4610" s="146" t="str">
        <f t="shared" si="430"/>
        <v/>
      </c>
    </row>
    <row r="4611" spans="1:19" x14ac:dyDescent="0.45">
      <c r="A4611" s="144" t="str">
        <f t="shared" si="431"/>
        <v/>
      </c>
      <c r="B4611" s="143" t="str">
        <f t="shared" si="432"/>
        <v/>
      </c>
      <c r="C4611" s="143" t="str">
        <f>IF(A4611="","",IF(COUNTIF($B$2:B4610,B4611)&gt;0,"⚠ DUPLICATE","OK"))</f>
        <v/>
      </c>
      <c r="D4611" s="146" t="str">
        <f>IF($A4611="","",IF(ISNA(_xlfn.XLOOKUP(TRIM($A4611),MASTER_Workers!$B$2:$B$474,MASTER_Workers!$B$2:$B$474)),"Master Missing","OK"))</f>
        <v/>
      </c>
      <c r="E4611" s="146" t="str">
        <f>IF(A4611="","",IF(COUNTIF(Month_Engine!B:B,TRIM(J4611))&gt;0,"OK","Missing"))</f>
        <v/>
      </c>
      <c r="F4611" s="146" t="str">
        <f t="shared" si="433"/>
        <v/>
      </c>
      <c r="G4611" s="146" t="str">
        <f t="shared" si="434"/>
        <v/>
      </c>
      <c r="H4611" s="150" t="str">
        <f t="shared" si="429"/>
        <v/>
      </c>
      <c r="I4611" s="432"/>
      <c r="S4611" s="146" t="str">
        <f t="shared" si="430"/>
        <v/>
      </c>
    </row>
    <row r="4612" spans="1:19" x14ac:dyDescent="0.45">
      <c r="A4612" s="144" t="str">
        <f t="shared" si="431"/>
        <v/>
      </c>
      <c r="B4612" s="143" t="str">
        <f t="shared" si="432"/>
        <v/>
      </c>
      <c r="C4612" s="143" t="str">
        <f>IF(A4612="","",IF(COUNTIF($B$2:B4611,B4612)&gt;0,"⚠ DUPLICATE","OK"))</f>
        <v/>
      </c>
      <c r="D4612" s="146" t="str">
        <f>IF($A4612="","",IF(ISNA(_xlfn.XLOOKUP(TRIM($A4612),MASTER_Workers!$B$2:$B$474,MASTER_Workers!$B$2:$B$474)),"Master Missing","OK"))</f>
        <v/>
      </c>
      <c r="E4612" s="146" t="str">
        <f>IF(A4612="","",IF(COUNTIF(Month_Engine!B:B,TRIM(J4612))&gt;0,"OK","Missing"))</f>
        <v/>
      </c>
      <c r="F4612" s="146" t="str">
        <f t="shared" si="433"/>
        <v/>
      </c>
      <c r="G4612" s="146" t="str">
        <f t="shared" si="434"/>
        <v/>
      </c>
      <c r="H4612" s="150" t="str">
        <f t="shared" ref="H4612:H4675" si="435">IF(A4612="","",IF(AND(C4612="OK",D4612="OK",E4612="OK",F4612=DAY(EOMONTH(I4612,0))),"OK","Mismatch"))</f>
        <v/>
      </c>
      <c r="I4612" s="432"/>
      <c r="S4612" s="146" t="str">
        <f t="shared" ref="S4612:S4675" si="436">IF(LEFT(A4612,6)="SV2PCO","Worker-SV2",
IF(LEFT(A4612,5)="SV2ST","Staff-SV2",
IF(LEFT(A4612,4)="SV2P","Worker-Com-SV2",
IF(LEFT(A4612,5)="SK1ST","Staff-1",
IF(LEFT(A4612,5)="SK3ST","Staff-3",
IF(LEFT(A4612,5)="SK1CW","Worker-1",
IF(LEFT(A4612,5)="SK3CW","Worker-3",
IF(LEFT(A4612,5)="SK1WK","Worker-Com-1",
IF(LEFT(A4612,5)="SK3WK","Worker-Com-3","")))))))))</f>
        <v/>
      </c>
    </row>
    <row r="4613" spans="1:19" x14ac:dyDescent="0.45">
      <c r="A4613" s="144" t="str">
        <f t="shared" ref="A4613:A4676" si="437">IF(J4613="","",TRIM(J4613))</f>
        <v/>
      </c>
      <c r="B4613" s="143" t="str">
        <f t="shared" ref="B4613:B4676" si="438">IF(A4613="","",TEXT(I4613,"MMMYYYY")&amp;"_"&amp;TRIM(J4613))</f>
        <v/>
      </c>
      <c r="C4613" s="143" t="str">
        <f>IF(A4613="","",IF(COUNTIF($B$2:B4612,B4613)&gt;0,"⚠ DUPLICATE","OK"))</f>
        <v/>
      </c>
      <c r="D4613" s="146" t="str">
        <f>IF($A4613="","",IF(ISNA(_xlfn.XLOOKUP(TRIM($A4613),MASTER_Workers!$B$2:$B$474,MASTER_Workers!$B$2:$B$474)),"Master Missing","OK"))</f>
        <v/>
      </c>
      <c r="E4613" s="146" t="str">
        <f>IF(A4613="","",IF(COUNTIF(Month_Engine!B:B,TRIM(J4613))&gt;0,"OK","Missing"))</f>
        <v/>
      </c>
      <c r="F4613" s="146" t="str">
        <f t="shared" ref="F4613:F4676" si="439">IF(A4613="","",SUM(L4613:Q4613))</f>
        <v/>
      </c>
      <c r="G4613" s="146" t="str">
        <f t="shared" si="434"/>
        <v/>
      </c>
      <c r="H4613" s="150" t="str">
        <f t="shared" si="435"/>
        <v/>
      </c>
      <c r="I4613" s="432"/>
      <c r="S4613" s="146" t="str">
        <f t="shared" si="436"/>
        <v/>
      </c>
    </row>
    <row r="4614" spans="1:19" x14ac:dyDescent="0.45">
      <c r="A4614" s="144" t="str">
        <f t="shared" si="437"/>
        <v/>
      </c>
      <c r="B4614" s="143" t="str">
        <f t="shared" si="438"/>
        <v/>
      </c>
      <c r="C4614" s="143" t="str">
        <f>IF(A4614="","",IF(COUNTIF($B$2:B4613,B4614)&gt;0,"⚠ DUPLICATE","OK"))</f>
        <v/>
      </c>
      <c r="D4614" s="146" t="str">
        <f>IF($A4614="","",IF(ISNA(_xlfn.XLOOKUP(TRIM($A4614),MASTER_Workers!$B$2:$B$474,MASTER_Workers!$B$2:$B$474)),"Master Missing","OK"))</f>
        <v/>
      </c>
      <c r="E4614" s="146" t="str">
        <f>IF(A4614="","",IF(COUNTIF(Month_Engine!B:B,TRIM(J4614))&gt;0,"OK","Missing"))</f>
        <v/>
      </c>
      <c r="F4614" s="146" t="str">
        <f t="shared" si="439"/>
        <v/>
      </c>
      <c r="G4614" s="146" t="str">
        <f t="shared" si="434"/>
        <v/>
      </c>
      <c r="H4614" s="150" t="str">
        <f t="shared" si="435"/>
        <v/>
      </c>
      <c r="I4614" s="432"/>
      <c r="S4614" s="146" t="str">
        <f t="shared" si="436"/>
        <v/>
      </c>
    </row>
    <row r="4615" spans="1:19" x14ac:dyDescent="0.45">
      <c r="A4615" s="144" t="str">
        <f t="shared" si="437"/>
        <v/>
      </c>
      <c r="B4615" s="143" t="str">
        <f t="shared" si="438"/>
        <v/>
      </c>
      <c r="C4615" s="143" t="str">
        <f>IF(A4615="","",IF(COUNTIF($B$2:B4614,B4615)&gt;0,"⚠ DUPLICATE","OK"))</f>
        <v/>
      </c>
      <c r="D4615" s="146" t="str">
        <f>IF($A4615="","",IF(ISNA(_xlfn.XLOOKUP(TRIM($A4615),MASTER_Workers!$B$2:$B$474,MASTER_Workers!$B$2:$B$474)),"Master Missing","OK"))</f>
        <v/>
      </c>
      <c r="E4615" s="146" t="str">
        <f>IF(A4615="","",IF(COUNTIF(Month_Engine!B:B,TRIM(J4615))&gt;0,"OK","Missing"))</f>
        <v/>
      </c>
      <c r="F4615" s="146" t="str">
        <f t="shared" si="439"/>
        <v/>
      </c>
      <c r="G4615" s="146" t="str">
        <f t="shared" si="434"/>
        <v/>
      </c>
      <c r="H4615" s="150" t="str">
        <f t="shared" si="435"/>
        <v/>
      </c>
      <c r="I4615" s="432"/>
      <c r="S4615" s="146" t="str">
        <f t="shared" si="436"/>
        <v/>
      </c>
    </row>
    <row r="4616" spans="1:19" x14ac:dyDescent="0.45">
      <c r="A4616" s="144" t="str">
        <f t="shared" si="437"/>
        <v/>
      </c>
      <c r="B4616" s="143" t="str">
        <f t="shared" si="438"/>
        <v/>
      </c>
      <c r="C4616" s="143" t="str">
        <f>IF(A4616="","",IF(COUNTIF($B$2:B4615,B4616)&gt;0,"⚠ DUPLICATE","OK"))</f>
        <v/>
      </c>
      <c r="D4616" s="146" t="str">
        <f>IF($A4616="","",IF(ISNA(_xlfn.XLOOKUP(TRIM($A4616),MASTER_Workers!$B$2:$B$474,MASTER_Workers!$B$2:$B$474)),"Master Missing","OK"))</f>
        <v/>
      </c>
      <c r="E4616" s="146" t="str">
        <f>IF(A4616="","",IF(COUNTIF(Month_Engine!B:B,TRIM(J4616))&gt;0,"OK","Missing"))</f>
        <v/>
      </c>
      <c r="F4616" s="146" t="str">
        <f t="shared" si="439"/>
        <v/>
      </c>
      <c r="G4616" s="146" t="str">
        <f t="shared" si="434"/>
        <v/>
      </c>
      <c r="H4616" s="150" t="str">
        <f t="shared" si="435"/>
        <v/>
      </c>
      <c r="I4616" s="432"/>
      <c r="S4616" s="146" t="str">
        <f t="shared" si="436"/>
        <v/>
      </c>
    </row>
    <row r="4617" spans="1:19" x14ac:dyDescent="0.45">
      <c r="A4617" s="144" t="str">
        <f t="shared" si="437"/>
        <v/>
      </c>
      <c r="B4617" s="143" t="str">
        <f t="shared" si="438"/>
        <v/>
      </c>
      <c r="C4617" s="143" t="str">
        <f>IF(A4617="","",IF(COUNTIF($B$2:B4616,B4617)&gt;0,"⚠ DUPLICATE","OK"))</f>
        <v/>
      </c>
      <c r="D4617" s="146" t="str">
        <f>IF($A4617="","",IF(ISNA(_xlfn.XLOOKUP(TRIM($A4617),MASTER_Workers!$B$2:$B$474,MASTER_Workers!$B$2:$B$474)),"Master Missing","OK"))</f>
        <v/>
      </c>
      <c r="E4617" s="146" t="str">
        <f>IF(A4617="","",IF(COUNTIF(Month_Engine!B:B,TRIM(J4617))&gt;0,"OK","Missing"))</f>
        <v/>
      </c>
      <c r="F4617" s="146" t="str">
        <f t="shared" si="439"/>
        <v/>
      </c>
      <c r="G4617" s="146" t="str">
        <f t="shared" si="434"/>
        <v/>
      </c>
      <c r="H4617" s="150" t="str">
        <f t="shared" si="435"/>
        <v/>
      </c>
      <c r="I4617" s="432"/>
      <c r="S4617" s="146" t="str">
        <f t="shared" si="436"/>
        <v/>
      </c>
    </row>
    <row r="4618" spans="1:19" x14ac:dyDescent="0.45">
      <c r="A4618" s="144" t="str">
        <f t="shared" si="437"/>
        <v/>
      </c>
      <c r="B4618" s="143" t="str">
        <f t="shared" si="438"/>
        <v/>
      </c>
      <c r="C4618" s="143" t="str">
        <f>IF(A4618="","",IF(COUNTIF($B$2:B4617,B4618)&gt;0,"⚠ DUPLICATE","OK"))</f>
        <v/>
      </c>
      <c r="D4618" s="146" t="str">
        <f>IF($A4618="","",IF(ISNA(_xlfn.XLOOKUP(TRIM($A4618),MASTER_Workers!$B$2:$B$474,MASTER_Workers!$B$2:$B$474)),"Master Missing","OK"))</f>
        <v/>
      </c>
      <c r="E4618" s="146" t="str">
        <f>IF(A4618="","",IF(COUNTIF(Month_Engine!B:B,TRIM(J4618))&gt;0,"OK","Missing"))</f>
        <v/>
      </c>
      <c r="F4618" s="146" t="str">
        <f t="shared" si="439"/>
        <v/>
      </c>
      <c r="G4618" s="146" t="str">
        <f t="shared" si="434"/>
        <v/>
      </c>
      <c r="H4618" s="150" t="str">
        <f t="shared" si="435"/>
        <v/>
      </c>
      <c r="I4618" s="432"/>
      <c r="S4618" s="146" t="str">
        <f t="shared" si="436"/>
        <v/>
      </c>
    </row>
    <row r="4619" spans="1:19" x14ac:dyDescent="0.45">
      <c r="A4619" s="144" t="str">
        <f t="shared" si="437"/>
        <v/>
      </c>
      <c r="B4619" s="143" t="str">
        <f t="shared" si="438"/>
        <v/>
      </c>
      <c r="C4619" s="143" t="str">
        <f>IF(A4619="","",IF(COUNTIF($B$2:B4618,B4619)&gt;0,"⚠ DUPLICATE","OK"))</f>
        <v/>
      </c>
      <c r="D4619" s="146" t="str">
        <f>IF($A4619="","",IF(ISNA(_xlfn.XLOOKUP(TRIM($A4619),MASTER_Workers!$B$2:$B$474,MASTER_Workers!$B$2:$B$474)),"Master Missing","OK"))</f>
        <v/>
      </c>
      <c r="E4619" s="146" t="str">
        <f>IF(A4619="","",IF(COUNTIF(Month_Engine!B:B,TRIM(J4619))&gt;0,"OK","Missing"))</f>
        <v/>
      </c>
      <c r="F4619" s="146" t="str">
        <f t="shared" si="439"/>
        <v/>
      </c>
      <c r="G4619" s="146" t="str">
        <f t="shared" si="434"/>
        <v/>
      </c>
      <c r="H4619" s="150" t="str">
        <f t="shared" si="435"/>
        <v/>
      </c>
      <c r="I4619" s="432"/>
      <c r="S4619" s="146" t="str">
        <f t="shared" si="436"/>
        <v/>
      </c>
    </row>
    <row r="4620" spans="1:19" x14ac:dyDescent="0.45">
      <c r="A4620" s="144" t="str">
        <f t="shared" si="437"/>
        <v/>
      </c>
      <c r="B4620" s="143" t="str">
        <f t="shared" si="438"/>
        <v/>
      </c>
      <c r="C4620" s="143" t="str">
        <f>IF(A4620="","",IF(COUNTIF($B$2:B4619,B4620)&gt;0,"⚠ DUPLICATE","OK"))</f>
        <v/>
      </c>
      <c r="D4620" s="146" t="str">
        <f>IF($A4620="","",IF(ISNA(_xlfn.XLOOKUP(TRIM($A4620),MASTER_Workers!$B$2:$B$474,MASTER_Workers!$B$2:$B$474)),"Master Missing","OK"))</f>
        <v/>
      </c>
      <c r="E4620" s="146" t="str">
        <f>IF(A4620="","",IF(COUNTIF(Month_Engine!B:B,TRIM(J4620))&gt;0,"OK","Missing"))</f>
        <v/>
      </c>
      <c r="F4620" s="146" t="str">
        <f t="shared" si="439"/>
        <v/>
      </c>
      <c r="G4620" s="146" t="str">
        <f t="shared" ref="G4620:G4683" si="440">IF(A4620="","",L4620+O4620+P4620+R4620+IF(OR(LEFT(TRIM(J4620),9)="SK1WK0101",ISNUMBER(SEARCH("Staff",S4620))),N4620,0))</f>
        <v/>
      </c>
      <c r="H4620" s="150" t="str">
        <f t="shared" si="435"/>
        <v/>
      </c>
      <c r="I4620" s="432"/>
      <c r="S4620" s="146" t="str">
        <f t="shared" si="436"/>
        <v/>
      </c>
    </row>
    <row r="4621" spans="1:19" x14ac:dyDescent="0.45">
      <c r="A4621" s="144" t="str">
        <f t="shared" si="437"/>
        <v/>
      </c>
      <c r="B4621" s="143" t="str">
        <f t="shared" si="438"/>
        <v/>
      </c>
      <c r="C4621" s="143" t="str">
        <f>IF(A4621="","",IF(COUNTIF($B$2:B4620,B4621)&gt;0,"⚠ DUPLICATE","OK"))</f>
        <v/>
      </c>
      <c r="D4621" s="146" t="str">
        <f>IF($A4621="","",IF(ISNA(_xlfn.XLOOKUP(TRIM($A4621),MASTER_Workers!$B$2:$B$474,MASTER_Workers!$B$2:$B$474)),"Master Missing","OK"))</f>
        <v/>
      </c>
      <c r="E4621" s="146" t="str">
        <f>IF(A4621="","",IF(COUNTIF(Month_Engine!B:B,TRIM(J4621))&gt;0,"OK","Missing"))</f>
        <v/>
      </c>
      <c r="F4621" s="146" t="str">
        <f t="shared" si="439"/>
        <v/>
      </c>
      <c r="G4621" s="146" t="str">
        <f t="shared" si="440"/>
        <v/>
      </c>
      <c r="H4621" s="150" t="str">
        <f t="shared" si="435"/>
        <v/>
      </c>
      <c r="I4621" s="432"/>
      <c r="S4621" s="146" t="str">
        <f t="shared" si="436"/>
        <v/>
      </c>
    </row>
    <row r="4622" spans="1:19" x14ac:dyDescent="0.45">
      <c r="A4622" s="144" t="str">
        <f t="shared" si="437"/>
        <v/>
      </c>
      <c r="B4622" s="143" t="str">
        <f t="shared" si="438"/>
        <v/>
      </c>
      <c r="C4622" s="143" t="str">
        <f>IF(A4622="","",IF(COUNTIF($B$2:B4621,B4622)&gt;0,"⚠ DUPLICATE","OK"))</f>
        <v/>
      </c>
      <c r="D4622" s="146" t="str">
        <f>IF($A4622="","",IF(ISNA(_xlfn.XLOOKUP(TRIM($A4622),MASTER_Workers!$B$2:$B$474,MASTER_Workers!$B$2:$B$474)),"Master Missing","OK"))</f>
        <v/>
      </c>
      <c r="E4622" s="146" t="str">
        <f>IF(A4622="","",IF(COUNTIF(Month_Engine!B:B,TRIM(J4622))&gt;0,"OK","Missing"))</f>
        <v/>
      </c>
      <c r="F4622" s="146" t="str">
        <f t="shared" si="439"/>
        <v/>
      </c>
      <c r="G4622" s="146" t="str">
        <f t="shared" si="440"/>
        <v/>
      </c>
      <c r="H4622" s="150" t="str">
        <f t="shared" si="435"/>
        <v/>
      </c>
      <c r="I4622" s="432"/>
      <c r="S4622" s="146" t="str">
        <f t="shared" si="436"/>
        <v/>
      </c>
    </row>
    <row r="4623" spans="1:19" x14ac:dyDescent="0.45">
      <c r="A4623" s="144" t="str">
        <f t="shared" si="437"/>
        <v/>
      </c>
      <c r="B4623" s="143" t="str">
        <f t="shared" si="438"/>
        <v/>
      </c>
      <c r="C4623" s="143" t="str">
        <f>IF(A4623="","",IF(COUNTIF($B$2:B4622,B4623)&gt;0,"⚠ DUPLICATE","OK"))</f>
        <v/>
      </c>
      <c r="D4623" s="146" t="str">
        <f>IF($A4623="","",IF(ISNA(_xlfn.XLOOKUP(TRIM($A4623),MASTER_Workers!$B$2:$B$474,MASTER_Workers!$B$2:$B$474)),"Master Missing","OK"))</f>
        <v/>
      </c>
      <c r="E4623" s="146" t="str">
        <f>IF(A4623="","",IF(COUNTIF(Month_Engine!B:B,TRIM(J4623))&gt;0,"OK","Missing"))</f>
        <v/>
      </c>
      <c r="F4623" s="146" t="str">
        <f t="shared" si="439"/>
        <v/>
      </c>
      <c r="G4623" s="146" t="str">
        <f t="shared" si="440"/>
        <v/>
      </c>
      <c r="H4623" s="150" t="str">
        <f t="shared" si="435"/>
        <v/>
      </c>
      <c r="I4623" s="432"/>
      <c r="S4623" s="146" t="str">
        <f t="shared" si="436"/>
        <v/>
      </c>
    </row>
    <row r="4624" spans="1:19" x14ac:dyDescent="0.45">
      <c r="A4624" s="144" t="str">
        <f t="shared" si="437"/>
        <v/>
      </c>
      <c r="B4624" s="143" t="str">
        <f t="shared" si="438"/>
        <v/>
      </c>
      <c r="C4624" s="143" t="str">
        <f>IF(A4624="","",IF(COUNTIF($B$2:B4623,B4624)&gt;0,"⚠ DUPLICATE","OK"))</f>
        <v/>
      </c>
      <c r="D4624" s="146" t="str">
        <f>IF($A4624="","",IF(ISNA(_xlfn.XLOOKUP(TRIM($A4624),MASTER_Workers!$B$2:$B$474,MASTER_Workers!$B$2:$B$474)),"Master Missing","OK"))</f>
        <v/>
      </c>
      <c r="E4624" s="146" t="str">
        <f>IF(A4624="","",IF(COUNTIF(Month_Engine!B:B,TRIM(J4624))&gt;0,"OK","Missing"))</f>
        <v/>
      </c>
      <c r="F4624" s="146" t="str">
        <f t="shared" si="439"/>
        <v/>
      </c>
      <c r="G4624" s="146" t="str">
        <f t="shared" si="440"/>
        <v/>
      </c>
      <c r="H4624" s="150" t="str">
        <f t="shared" si="435"/>
        <v/>
      </c>
      <c r="I4624" s="432"/>
      <c r="S4624" s="146" t="str">
        <f t="shared" si="436"/>
        <v/>
      </c>
    </row>
    <row r="4625" spans="1:19" x14ac:dyDescent="0.45">
      <c r="A4625" s="144" t="str">
        <f t="shared" si="437"/>
        <v/>
      </c>
      <c r="B4625" s="143" t="str">
        <f t="shared" si="438"/>
        <v/>
      </c>
      <c r="C4625" s="143" t="str">
        <f>IF(A4625="","",IF(COUNTIF($B$2:B4624,B4625)&gt;0,"⚠ DUPLICATE","OK"))</f>
        <v/>
      </c>
      <c r="D4625" s="146" t="str">
        <f>IF($A4625="","",IF(ISNA(_xlfn.XLOOKUP(TRIM($A4625),MASTER_Workers!$B$2:$B$474,MASTER_Workers!$B$2:$B$474)),"Master Missing","OK"))</f>
        <v/>
      </c>
      <c r="E4625" s="146" t="str">
        <f>IF(A4625="","",IF(COUNTIF(Month_Engine!B:B,TRIM(J4625))&gt;0,"OK","Missing"))</f>
        <v/>
      </c>
      <c r="F4625" s="146" t="str">
        <f t="shared" si="439"/>
        <v/>
      </c>
      <c r="G4625" s="146" t="str">
        <f t="shared" si="440"/>
        <v/>
      </c>
      <c r="H4625" s="150" t="str">
        <f t="shared" si="435"/>
        <v/>
      </c>
      <c r="I4625" s="432"/>
      <c r="S4625" s="146" t="str">
        <f t="shared" si="436"/>
        <v/>
      </c>
    </row>
    <row r="4626" spans="1:19" x14ac:dyDescent="0.45">
      <c r="A4626" s="144" t="str">
        <f t="shared" si="437"/>
        <v/>
      </c>
      <c r="B4626" s="143" t="str">
        <f t="shared" si="438"/>
        <v/>
      </c>
      <c r="C4626" s="143" t="str">
        <f>IF(A4626="","",IF(COUNTIF($B$2:B4625,B4626)&gt;0,"⚠ DUPLICATE","OK"))</f>
        <v/>
      </c>
      <c r="D4626" s="146" t="str">
        <f>IF($A4626="","",IF(ISNA(_xlfn.XLOOKUP(TRIM($A4626),MASTER_Workers!$B$2:$B$474,MASTER_Workers!$B$2:$B$474)),"Master Missing","OK"))</f>
        <v/>
      </c>
      <c r="E4626" s="146" t="str">
        <f>IF(A4626="","",IF(COUNTIF(Month_Engine!B:B,TRIM(J4626))&gt;0,"OK","Missing"))</f>
        <v/>
      </c>
      <c r="F4626" s="146" t="str">
        <f t="shared" si="439"/>
        <v/>
      </c>
      <c r="G4626" s="146" t="str">
        <f t="shared" si="440"/>
        <v/>
      </c>
      <c r="H4626" s="150" t="str">
        <f t="shared" si="435"/>
        <v/>
      </c>
      <c r="I4626" s="432"/>
      <c r="S4626" s="146" t="str">
        <f t="shared" si="436"/>
        <v/>
      </c>
    </row>
    <row r="4627" spans="1:19" x14ac:dyDescent="0.45">
      <c r="A4627" s="144" t="str">
        <f t="shared" si="437"/>
        <v/>
      </c>
      <c r="B4627" s="143" t="str">
        <f t="shared" si="438"/>
        <v/>
      </c>
      <c r="C4627" s="143" t="str">
        <f>IF(A4627="","",IF(COUNTIF($B$2:B4626,B4627)&gt;0,"⚠ DUPLICATE","OK"))</f>
        <v/>
      </c>
      <c r="D4627" s="146" t="str">
        <f>IF($A4627="","",IF(ISNA(_xlfn.XLOOKUP(TRIM($A4627),MASTER_Workers!$B$2:$B$474,MASTER_Workers!$B$2:$B$474)),"Master Missing","OK"))</f>
        <v/>
      </c>
      <c r="E4627" s="146" t="str">
        <f>IF(A4627="","",IF(COUNTIF(Month_Engine!B:B,TRIM(J4627))&gt;0,"OK","Missing"))</f>
        <v/>
      </c>
      <c r="F4627" s="146" t="str">
        <f t="shared" si="439"/>
        <v/>
      </c>
      <c r="G4627" s="146" t="str">
        <f t="shared" si="440"/>
        <v/>
      </c>
      <c r="H4627" s="150" t="str">
        <f t="shared" si="435"/>
        <v/>
      </c>
      <c r="I4627" s="432"/>
      <c r="S4627" s="146" t="str">
        <f t="shared" si="436"/>
        <v/>
      </c>
    </row>
    <row r="4628" spans="1:19" x14ac:dyDescent="0.45">
      <c r="A4628" s="144" t="str">
        <f t="shared" si="437"/>
        <v/>
      </c>
      <c r="B4628" s="143" t="str">
        <f t="shared" si="438"/>
        <v/>
      </c>
      <c r="C4628" s="143" t="str">
        <f>IF(A4628="","",IF(COUNTIF($B$2:B4627,B4628)&gt;0,"⚠ DUPLICATE","OK"))</f>
        <v/>
      </c>
      <c r="D4628" s="146" t="str">
        <f>IF($A4628="","",IF(ISNA(_xlfn.XLOOKUP(TRIM($A4628),MASTER_Workers!$B$2:$B$474,MASTER_Workers!$B$2:$B$474)),"Master Missing","OK"))</f>
        <v/>
      </c>
      <c r="E4628" s="146" t="str">
        <f>IF(A4628="","",IF(COUNTIF(Month_Engine!B:B,TRIM(J4628))&gt;0,"OK","Missing"))</f>
        <v/>
      </c>
      <c r="F4628" s="146" t="str">
        <f t="shared" si="439"/>
        <v/>
      </c>
      <c r="G4628" s="146" t="str">
        <f t="shared" si="440"/>
        <v/>
      </c>
      <c r="H4628" s="150" t="str">
        <f t="shared" si="435"/>
        <v/>
      </c>
      <c r="I4628" s="432"/>
      <c r="S4628" s="146" t="str">
        <f t="shared" si="436"/>
        <v/>
      </c>
    </row>
    <row r="4629" spans="1:19" x14ac:dyDescent="0.45">
      <c r="A4629" s="144" t="str">
        <f t="shared" si="437"/>
        <v/>
      </c>
      <c r="B4629" s="143" t="str">
        <f t="shared" si="438"/>
        <v/>
      </c>
      <c r="C4629" s="143" t="str">
        <f>IF(A4629="","",IF(COUNTIF($B$2:B4628,B4629)&gt;0,"⚠ DUPLICATE","OK"))</f>
        <v/>
      </c>
      <c r="D4629" s="146" t="str">
        <f>IF($A4629="","",IF(ISNA(_xlfn.XLOOKUP(TRIM($A4629),MASTER_Workers!$B$2:$B$474,MASTER_Workers!$B$2:$B$474)),"Master Missing","OK"))</f>
        <v/>
      </c>
      <c r="E4629" s="146" t="str">
        <f>IF(A4629="","",IF(COUNTIF(Month_Engine!B:B,TRIM(J4629))&gt;0,"OK","Missing"))</f>
        <v/>
      </c>
      <c r="F4629" s="146" t="str">
        <f t="shared" si="439"/>
        <v/>
      </c>
      <c r="G4629" s="146" t="str">
        <f t="shared" si="440"/>
        <v/>
      </c>
      <c r="H4629" s="150" t="str">
        <f t="shared" si="435"/>
        <v/>
      </c>
      <c r="I4629" s="432"/>
      <c r="S4629" s="146" t="str">
        <f t="shared" si="436"/>
        <v/>
      </c>
    </row>
    <row r="4630" spans="1:19" x14ac:dyDescent="0.45">
      <c r="A4630" s="144" t="str">
        <f t="shared" si="437"/>
        <v/>
      </c>
      <c r="B4630" s="143" t="str">
        <f t="shared" si="438"/>
        <v/>
      </c>
      <c r="C4630" s="143" t="str">
        <f>IF(A4630="","",IF(COUNTIF($B$2:B4629,B4630)&gt;0,"⚠ DUPLICATE","OK"))</f>
        <v/>
      </c>
      <c r="D4630" s="146" t="str">
        <f>IF($A4630="","",IF(ISNA(_xlfn.XLOOKUP(TRIM($A4630),MASTER_Workers!$B$2:$B$474,MASTER_Workers!$B$2:$B$474)),"Master Missing","OK"))</f>
        <v/>
      </c>
      <c r="E4630" s="146" t="str">
        <f>IF(A4630="","",IF(COUNTIF(Month_Engine!B:B,TRIM(J4630))&gt;0,"OK","Missing"))</f>
        <v/>
      </c>
      <c r="F4630" s="146" t="str">
        <f t="shared" si="439"/>
        <v/>
      </c>
      <c r="G4630" s="146" t="str">
        <f t="shared" si="440"/>
        <v/>
      </c>
      <c r="H4630" s="150" t="str">
        <f t="shared" si="435"/>
        <v/>
      </c>
      <c r="I4630" s="432"/>
      <c r="S4630" s="146" t="str">
        <f t="shared" si="436"/>
        <v/>
      </c>
    </row>
    <row r="4631" spans="1:19" x14ac:dyDescent="0.45">
      <c r="A4631" s="144" t="str">
        <f t="shared" si="437"/>
        <v/>
      </c>
      <c r="B4631" s="143" t="str">
        <f t="shared" si="438"/>
        <v/>
      </c>
      <c r="C4631" s="143" t="str">
        <f>IF(A4631="","",IF(COUNTIF($B$2:B4630,B4631)&gt;0,"⚠ DUPLICATE","OK"))</f>
        <v/>
      </c>
      <c r="D4631" s="146" t="str">
        <f>IF($A4631="","",IF(ISNA(_xlfn.XLOOKUP(TRIM($A4631),MASTER_Workers!$B$2:$B$474,MASTER_Workers!$B$2:$B$474)),"Master Missing","OK"))</f>
        <v/>
      </c>
      <c r="E4631" s="146" t="str">
        <f>IF(A4631="","",IF(COUNTIF(Month_Engine!B:B,TRIM(J4631))&gt;0,"OK","Missing"))</f>
        <v/>
      </c>
      <c r="F4631" s="146" t="str">
        <f t="shared" si="439"/>
        <v/>
      </c>
      <c r="G4631" s="146" t="str">
        <f t="shared" si="440"/>
        <v/>
      </c>
      <c r="H4631" s="150" t="str">
        <f t="shared" si="435"/>
        <v/>
      </c>
      <c r="I4631" s="432"/>
      <c r="S4631" s="146" t="str">
        <f t="shared" si="436"/>
        <v/>
      </c>
    </row>
    <row r="4632" spans="1:19" x14ac:dyDescent="0.45">
      <c r="A4632" s="144" t="str">
        <f t="shared" si="437"/>
        <v/>
      </c>
      <c r="B4632" s="143" t="str">
        <f t="shared" si="438"/>
        <v/>
      </c>
      <c r="C4632" s="143" t="str">
        <f>IF(A4632="","",IF(COUNTIF($B$2:B4631,B4632)&gt;0,"⚠ DUPLICATE","OK"))</f>
        <v/>
      </c>
      <c r="D4632" s="146" t="str">
        <f>IF($A4632="","",IF(ISNA(_xlfn.XLOOKUP(TRIM($A4632),MASTER_Workers!$B$2:$B$474,MASTER_Workers!$B$2:$B$474)),"Master Missing","OK"))</f>
        <v/>
      </c>
      <c r="E4632" s="146" t="str">
        <f>IF(A4632="","",IF(COUNTIF(Month_Engine!B:B,TRIM(J4632))&gt;0,"OK","Missing"))</f>
        <v/>
      </c>
      <c r="F4632" s="146" t="str">
        <f t="shared" si="439"/>
        <v/>
      </c>
      <c r="G4632" s="146" t="str">
        <f t="shared" si="440"/>
        <v/>
      </c>
      <c r="H4632" s="150" t="str">
        <f t="shared" si="435"/>
        <v/>
      </c>
      <c r="I4632" s="432"/>
      <c r="S4632" s="146" t="str">
        <f t="shared" si="436"/>
        <v/>
      </c>
    </row>
    <row r="4633" spans="1:19" x14ac:dyDescent="0.45">
      <c r="A4633" s="144" t="str">
        <f t="shared" si="437"/>
        <v/>
      </c>
      <c r="B4633" s="143" t="str">
        <f t="shared" si="438"/>
        <v/>
      </c>
      <c r="C4633" s="143" t="str">
        <f>IF(A4633="","",IF(COUNTIF($B$2:B4632,B4633)&gt;0,"⚠ DUPLICATE","OK"))</f>
        <v/>
      </c>
      <c r="D4633" s="146" t="str">
        <f>IF($A4633="","",IF(ISNA(_xlfn.XLOOKUP(TRIM($A4633),MASTER_Workers!$B$2:$B$474,MASTER_Workers!$B$2:$B$474)),"Master Missing","OK"))</f>
        <v/>
      </c>
      <c r="E4633" s="146" t="str">
        <f>IF(A4633="","",IF(COUNTIF(Month_Engine!B:B,TRIM(J4633))&gt;0,"OK","Missing"))</f>
        <v/>
      </c>
      <c r="F4633" s="146" t="str">
        <f t="shared" si="439"/>
        <v/>
      </c>
      <c r="G4633" s="146" t="str">
        <f t="shared" si="440"/>
        <v/>
      </c>
      <c r="H4633" s="150" t="str">
        <f t="shared" si="435"/>
        <v/>
      </c>
      <c r="I4633" s="432"/>
      <c r="S4633" s="146" t="str">
        <f t="shared" si="436"/>
        <v/>
      </c>
    </row>
    <row r="4634" spans="1:19" x14ac:dyDescent="0.45">
      <c r="A4634" s="144" t="str">
        <f t="shared" si="437"/>
        <v/>
      </c>
      <c r="B4634" s="143" t="str">
        <f t="shared" si="438"/>
        <v/>
      </c>
      <c r="C4634" s="143" t="str">
        <f>IF(A4634="","",IF(COUNTIF($B$2:B4633,B4634)&gt;0,"⚠ DUPLICATE","OK"))</f>
        <v/>
      </c>
      <c r="D4634" s="146" t="str">
        <f>IF($A4634="","",IF(ISNA(_xlfn.XLOOKUP(TRIM($A4634),MASTER_Workers!$B$2:$B$474,MASTER_Workers!$B$2:$B$474)),"Master Missing","OK"))</f>
        <v/>
      </c>
      <c r="E4634" s="146" t="str">
        <f>IF(A4634="","",IF(COUNTIF(Month_Engine!B:B,TRIM(J4634))&gt;0,"OK","Missing"))</f>
        <v/>
      </c>
      <c r="F4634" s="146" t="str">
        <f t="shared" si="439"/>
        <v/>
      </c>
      <c r="G4634" s="146" t="str">
        <f t="shared" si="440"/>
        <v/>
      </c>
      <c r="H4634" s="150" t="str">
        <f t="shared" si="435"/>
        <v/>
      </c>
      <c r="I4634" s="432"/>
      <c r="S4634" s="146" t="str">
        <f t="shared" si="436"/>
        <v/>
      </c>
    </row>
    <row r="4635" spans="1:19" x14ac:dyDescent="0.45">
      <c r="A4635" s="144" t="str">
        <f t="shared" si="437"/>
        <v/>
      </c>
      <c r="B4635" s="143" t="str">
        <f t="shared" si="438"/>
        <v/>
      </c>
      <c r="C4635" s="143" t="str">
        <f>IF(A4635="","",IF(COUNTIF($B$2:B4634,B4635)&gt;0,"⚠ DUPLICATE","OK"))</f>
        <v/>
      </c>
      <c r="D4635" s="146" t="str">
        <f>IF($A4635="","",IF(ISNA(_xlfn.XLOOKUP(TRIM($A4635),MASTER_Workers!$B$2:$B$474,MASTER_Workers!$B$2:$B$474)),"Master Missing","OK"))</f>
        <v/>
      </c>
      <c r="E4635" s="146" t="str">
        <f>IF(A4635="","",IF(COUNTIF(Month_Engine!B:B,TRIM(J4635))&gt;0,"OK","Missing"))</f>
        <v/>
      </c>
      <c r="F4635" s="146" t="str">
        <f t="shared" si="439"/>
        <v/>
      </c>
      <c r="G4635" s="146" t="str">
        <f t="shared" si="440"/>
        <v/>
      </c>
      <c r="H4635" s="150" t="str">
        <f t="shared" si="435"/>
        <v/>
      </c>
      <c r="I4635" s="432"/>
      <c r="S4635" s="146" t="str">
        <f t="shared" si="436"/>
        <v/>
      </c>
    </row>
    <row r="4636" spans="1:19" x14ac:dyDescent="0.45">
      <c r="A4636" s="144" t="str">
        <f t="shared" si="437"/>
        <v/>
      </c>
      <c r="B4636" s="143" t="str">
        <f t="shared" si="438"/>
        <v/>
      </c>
      <c r="C4636" s="143" t="str">
        <f>IF(A4636="","",IF(COUNTIF($B$2:B4635,B4636)&gt;0,"⚠ DUPLICATE","OK"))</f>
        <v/>
      </c>
      <c r="D4636" s="146" t="str">
        <f>IF($A4636="","",IF(ISNA(_xlfn.XLOOKUP(TRIM($A4636),MASTER_Workers!$B$2:$B$474,MASTER_Workers!$B$2:$B$474)),"Master Missing","OK"))</f>
        <v/>
      </c>
      <c r="E4636" s="146" t="str">
        <f>IF(A4636="","",IF(COUNTIF(Month_Engine!B:B,TRIM(J4636))&gt;0,"OK","Missing"))</f>
        <v/>
      </c>
      <c r="F4636" s="146" t="str">
        <f t="shared" si="439"/>
        <v/>
      </c>
      <c r="G4636" s="146" t="str">
        <f t="shared" si="440"/>
        <v/>
      </c>
      <c r="H4636" s="150" t="str">
        <f t="shared" si="435"/>
        <v/>
      </c>
      <c r="I4636" s="432"/>
      <c r="S4636" s="146" t="str">
        <f t="shared" si="436"/>
        <v/>
      </c>
    </row>
    <row r="4637" spans="1:19" x14ac:dyDescent="0.45">
      <c r="A4637" s="144" t="str">
        <f t="shared" si="437"/>
        <v/>
      </c>
      <c r="B4637" s="143" t="str">
        <f t="shared" si="438"/>
        <v/>
      </c>
      <c r="C4637" s="143" t="str">
        <f>IF(A4637="","",IF(COUNTIF($B$2:B4636,B4637)&gt;0,"⚠ DUPLICATE","OK"))</f>
        <v/>
      </c>
      <c r="D4637" s="146" t="str">
        <f>IF($A4637="","",IF(ISNA(_xlfn.XLOOKUP(TRIM($A4637),MASTER_Workers!$B$2:$B$474,MASTER_Workers!$B$2:$B$474)),"Master Missing","OK"))</f>
        <v/>
      </c>
      <c r="E4637" s="146" t="str">
        <f>IF(A4637="","",IF(COUNTIF(Month_Engine!B:B,TRIM(J4637))&gt;0,"OK","Missing"))</f>
        <v/>
      </c>
      <c r="F4637" s="146" t="str">
        <f t="shared" si="439"/>
        <v/>
      </c>
      <c r="G4637" s="146" t="str">
        <f t="shared" si="440"/>
        <v/>
      </c>
      <c r="H4637" s="150" t="str">
        <f t="shared" si="435"/>
        <v/>
      </c>
      <c r="I4637" s="432"/>
      <c r="S4637" s="146" t="str">
        <f t="shared" si="436"/>
        <v/>
      </c>
    </row>
    <row r="4638" spans="1:19" x14ac:dyDescent="0.45">
      <c r="A4638" s="144" t="str">
        <f t="shared" si="437"/>
        <v/>
      </c>
      <c r="B4638" s="143" t="str">
        <f t="shared" si="438"/>
        <v/>
      </c>
      <c r="C4638" s="143" t="str">
        <f>IF(A4638="","",IF(COUNTIF($B$2:B4637,B4638)&gt;0,"⚠ DUPLICATE","OK"))</f>
        <v/>
      </c>
      <c r="D4638" s="146" t="str">
        <f>IF($A4638="","",IF(ISNA(_xlfn.XLOOKUP(TRIM($A4638),MASTER_Workers!$B$2:$B$474,MASTER_Workers!$B$2:$B$474)),"Master Missing","OK"))</f>
        <v/>
      </c>
      <c r="E4638" s="146" t="str">
        <f>IF(A4638="","",IF(COUNTIF(Month_Engine!B:B,TRIM(J4638))&gt;0,"OK","Missing"))</f>
        <v/>
      </c>
      <c r="F4638" s="146" t="str">
        <f t="shared" si="439"/>
        <v/>
      </c>
      <c r="G4638" s="146" t="str">
        <f t="shared" si="440"/>
        <v/>
      </c>
      <c r="H4638" s="150" t="str">
        <f t="shared" si="435"/>
        <v/>
      </c>
      <c r="I4638" s="432"/>
      <c r="S4638" s="146" t="str">
        <f t="shared" si="436"/>
        <v/>
      </c>
    </row>
    <row r="4639" spans="1:19" x14ac:dyDescent="0.45">
      <c r="A4639" s="144" t="str">
        <f t="shared" si="437"/>
        <v/>
      </c>
      <c r="B4639" s="143" t="str">
        <f t="shared" si="438"/>
        <v/>
      </c>
      <c r="C4639" s="143" t="str">
        <f>IF(A4639="","",IF(COUNTIF($B$2:B4638,B4639)&gt;0,"⚠ DUPLICATE","OK"))</f>
        <v/>
      </c>
      <c r="D4639" s="146" t="str">
        <f>IF($A4639="","",IF(ISNA(_xlfn.XLOOKUP(TRIM($A4639),MASTER_Workers!$B$2:$B$474,MASTER_Workers!$B$2:$B$474)),"Master Missing","OK"))</f>
        <v/>
      </c>
      <c r="E4639" s="146" t="str">
        <f>IF(A4639="","",IF(COUNTIF(Month_Engine!B:B,TRIM(J4639))&gt;0,"OK","Missing"))</f>
        <v/>
      </c>
      <c r="F4639" s="146" t="str">
        <f t="shared" si="439"/>
        <v/>
      </c>
      <c r="G4639" s="146" t="str">
        <f t="shared" si="440"/>
        <v/>
      </c>
      <c r="H4639" s="150" t="str">
        <f t="shared" si="435"/>
        <v/>
      </c>
      <c r="I4639" s="432"/>
      <c r="S4639" s="146" t="str">
        <f t="shared" si="436"/>
        <v/>
      </c>
    </row>
    <row r="4640" spans="1:19" x14ac:dyDescent="0.45">
      <c r="A4640" s="144" t="str">
        <f t="shared" si="437"/>
        <v/>
      </c>
      <c r="B4640" s="143" t="str">
        <f t="shared" si="438"/>
        <v/>
      </c>
      <c r="C4640" s="143" t="str">
        <f>IF(A4640="","",IF(COUNTIF($B$2:B4639,B4640)&gt;0,"⚠ DUPLICATE","OK"))</f>
        <v/>
      </c>
      <c r="D4640" s="146" t="str">
        <f>IF($A4640="","",IF(ISNA(_xlfn.XLOOKUP(TRIM($A4640),MASTER_Workers!$B$2:$B$474,MASTER_Workers!$B$2:$B$474)),"Master Missing","OK"))</f>
        <v/>
      </c>
      <c r="E4640" s="146" t="str">
        <f>IF(A4640="","",IF(COUNTIF(Month_Engine!B:B,TRIM(J4640))&gt;0,"OK","Missing"))</f>
        <v/>
      </c>
      <c r="F4640" s="146" t="str">
        <f t="shared" si="439"/>
        <v/>
      </c>
      <c r="G4640" s="146" t="str">
        <f t="shared" si="440"/>
        <v/>
      </c>
      <c r="H4640" s="150" t="str">
        <f t="shared" si="435"/>
        <v/>
      </c>
      <c r="I4640" s="432"/>
      <c r="S4640" s="146" t="str">
        <f t="shared" si="436"/>
        <v/>
      </c>
    </row>
    <row r="4641" spans="1:19" x14ac:dyDescent="0.45">
      <c r="A4641" s="144" t="str">
        <f t="shared" si="437"/>
        <v/>
      </c>
      <c r="B4641" s="143" t="str">
        <f t="shared" si="438"/>
        <v/>
      </c>
      <c r="C4641" s="143" t="str">
        <f>IF(A4641="","",IF(COUNTIF($B$2:B4640,B4641)&gt;0,"⚠ DUPLICATE","OK"))</f>
        <v/>
      </c>
      <c r="D4641" s="146" t="str">
        <f>IF($A4641="","",IF(ISNA(_xlfn.XLOOKUP(TRIM($A4641),MASTER_Workers!$B$2:$B$474,MASTER_Workers!$B$2:$B$474)),"Master Missing","OK"))</f>
        <v/>
      </c>
      <c r="E4641" s="146" t="str">
        <f>IF(A4641="","",IF(COUNTIF(Month_Engine!B:B,TRIM(J4641))&gt;0,"OK","Missing"))</f>
        <v/>
      </c>
      <c r="F4641" s="146" t="str">
        <f t="shared" si="439"/>
        <v/>
      </c>
      <c r="G4641" s="146" t="str">
        <f t="shared" si="440"/>
        <v/>
      </c>
      <c r="H4641" s="150" t="str">
        <f t="shared" si="435"/>
        <v/>
      </c>
      <c r="I4641" s="432"/>
      <c r="S4641" s="146" t="str">
        <f t="shared" si="436"/>
        <v/>
      </c>
    </row>
    <row r="4642" spans="1:19" x14ac:dyDescent="0.45">
      <c r="A4642" s="144" t="str">
        <f t="shared" si="437"/>
        <v/>
      </c>
      <c r="B4642" s="143" t="str">
        <f t="shared" si="438"/>
        <v/>
      </c>
      <c r="C4642" s="143" t="str">
        <f>IF(A4642="","",IF(COUNTIF($B$2:B4641,B4642)&gt;0,"⚠ DUPLICATE","OK"))</f>
        <v/>
      </c>
      <c r="D4642" s="146" t="str">
        <f>IF($A4642="","",IF(ISNA(_xlfn.XLOOKUP(TRIM($A4642),MASTER_Workers!$B$2:$B$474,MASTER_Workers!$B$2:$B$474)),"Master Missing","OK"))</f>
        <v/>
      </c>
      <c r="E4642" s="146" t="str">
        <f>IF(A4642="","",IF(COUNTIF(Month_Engine!B:B,TRIM(J4642))&gt;0,"OK","Missing"))</f>
        <v/>
      </c>
      <c r="F4642" s="146" t="str">
        <f t="shared" si="439"/>
        <v/>
      </c>
      <c r="G4642" s="146" t="str">
        <f t="shared" si="440"/>
        <v/>
      </c>
      <c r="H4642" s="150" t="str">
        <f t="shared" si="435"/>
        <v/>
      </c>
      <c r="I4642" s="432"/>
      <c r="S4642" s="146" t="str">
        <f t="shared" si="436"/>
        <v/>
      </c>
    </row>
    <row r="4643" spans="1:19" x14ac:dyDescent="0.45">
      <c r="A4643" s="144" t="str">
        <f t="shared" si="437"/>
        <v/>
      </c>
      <c r="B4643" s="143" t="str">
        <f t="shared" si="438"/>
        <v/>
      </c>
      <c r="C4643" s="143" t="str">
        <f>IF(A4643="","",IF(COUNTIF($B$2:B4642,B4643)&gt;0,"⚠ DUPLICATE","OK"))</f>
        <v/>
      </c>
      <c r="D4643" s="146" t="str">
        <f>IF($A4643="","",IF(ISNA(_xlfn.XLOOKUP(TRIM($A4643),MASTER_Workers!$B$2:$B$474,MASTER_Workers!$B$2:$B$474)),"Master Missing","OK"))</f>
        <v/>
      </c>
      <c r="E4643" s="146" t="str">
        <f>IF(A4643="","",IF(COUNTIF(Month_Engine!B:B,TRIM(J4643))&gt;0,"OK","Missing"))</f>
        <v/>
      </c>
      <c r="F4643" s="146" t="str">
        <f t="shared" si="439"/>
        <v/>
      </c>
      <c r="G4643" s="146" t="str">
        <f t="shared" si="440"/>
        <v/>
      </c>
      <c r="H4643" s="150" t="str">
        <f t="shared" si="435"/>
        <v/>
      </c>
      <c r="I4643" s="432"/>
      <c r="S4643" s="146" t="str">
        <f t="shared" si="436"/>
        <v/>
      </c>
    </row>
    <row r="4644" spans="1:19" x14ac:dyDescent="0.45">
      <c r="A4644" s="144" t="str">
        <f t="shared" si="437"/>
        <v/>
      </c>
      <c r="B4644" s="143" t="str">
        <f t="shared" si="438"/>
        <v/>
      </c>
      <c r="C4644" s="143" t="str">
        <f>IF(A4644="","",IF(COUNTIF($B$2:B4643,B4644)&gt;0,"⚠ DUPLICATE","OK"))</f>
        <v/>
      </c>
      <c r="D4644" s="146" t="str">
        <f>IF($A4644="","",IF(ISNA(_xlfn.XLOOKUP(TRIM($A4644),MASTER_Workers!$B$2:$B$474,MASTER_Workers!$B$2:$B$474)),"Master Missing","OK"))</f>
        <v/>
      </c>
      <c r="E4644" s="146" t="str">
        <f>IF(A4644="","",IF(COUNTIF(Month_Engine!B:B,TRIM(J4644))&gt;0,"OK","Missing"))</f>
        <v/>
      </c>
      <c r="F4644" s="146" t="str">
        <f t="shared" si="439"/>
        <v/>
      </c>
      <c r="G4644" s="146" t="str">
        <f t="shared" si="440"/>
        <v/>
      </c>
      <c r="H4644" s="150" t="str">
        <f t="shared" si="435"/>
        <v/>
      </c>
      <c r="I4644" s="432"/>
      <c r="S4644" s="146" t="str">
        <f t="shared" si="436"/>
        <v/>
      </c>
    </row>
    <row r="4645" spans="1:19" x14ac:dyDescent="0.45">
      <c r="A4645" s="144" t="str">
        <f t="shared" si="437"/>
        <v/>
      </c>
      <c r="B4645" s="143" t="str">
        <f t="shared" si="438"/>
        <v/>
      </c>
      <c r="C4645" s="143" t="str">
        <f>IF(A4645="","",IF(COUNTIF($B$2:B4644,B4645)&gt;0,"⚠ DUPLICATE","OK"))</f>
        <v/>
      </c>
      <c r="D4645" s="146" t="str">
        <f>IF($A4645="","",IF(ISNA(_xlfn.XLOOKUP(TRIM($A4645),MASTER_Workers!$B$2:$B$474,MASTER_Workers!$B$2:$B$474)),"Master Missing","OK"))</f>
        <v/>
      </c>
      <c r="E4645" s="146" t="str">
        <f>IF(A4645="","",IF(COUNTIF(Month_Engine!B:B,TRIM(J4645))&gt;0,"OK","Missing"))</f>
        <v/>
      </c>
      <c r="F4645" s="146" t="str">
        <f t="shared" si="439"/>
        <v/>
      </c>
      <c r="G4645" s="146" t="str">
        <f t="shared" si="440"/>
        <v/>
      </c>
      <c r="H4645" s="150" t="str">
        <f t="shared" si="435"/>
        <v/>
      </c>
      <c r="I4645" s="432"/>
      <c r="S4645" s="146" t="str">
        <f t="shared" si="436"/>
        <v/>
      </c>
    </row>
    <row r="4646" spans="1:19" x14ac:dyDescent="0.45">
      <c r="A4646" s="144" t="str">
        <f t="shared" si="437"/>
        <v/>
      </c>
      <c r="B4646" s="143" t="str">
        <f t="shared" si="438"/>
        <v/>
      </c>
      <c r="C4646" s="143" t="str">
        <f>IF(A4646="","",IF(COUNTIF($B$2:B4645,B4646)&gt;0,"⚠ DUPLICATE","OK"))</f>
        <v/>
      </c>
      <c r="D4646" s="146" t="str">
        <f>IF($A4646="","",IF(ISNA(_xlfn.XLOOKUP(TRIM($A4646),MASTER_Workers!$B$2:$B$474,MASTER_Workers!$B$2:$B$474)),"Master Missing","OK"))</f>
        <v/>
      </c>
      <c r="E4646" s="146" t="str">
        <f>IF(A4646="","",IF(COUNTIF(Month_Engine!B:B,TRIM(J4646))&gt;0,"OK","Missing"))</f>
        <v/>
      </c>
      <c r="F4646" s="146" t="str">
        <f t="shared" si="439"/>
        <v/>
      </c>
      <c r="G4646" s="146" t="str">
        <f t="shared" si="440"/>
        <v/>
      </c>
      <c r="H4646" s="150" t="str">
        <f t="shared" si="435"/>
        <v/>
      </c>
      <c r="I4646" s="432"/>
      <c r="S4646" s="146" t="str">
        <f t="shared" si="436"/>
        <v/>
      </c>
    </row>
    <row r="4647" spans="1:19" x14ac:dyDescent="0.45">
      <c r="A4647" s="144" t="str">
        <f t="shared" si="437"/>
        <v/>
      </c>
      <c r="B4647" s="143" t="str">
        <f t="shared" si="438"/>
        <v/>
      </c>
      <c r="C4647" s="143" t="str">
        <f>IF(A4647="","",IF(COUNTIF($B$2:B4646,B4647)&gt;0,"⚠ DUPLICATE","OK"))</f>
        <v/>
      </c>
      <c r="D4647" s="146" t="str">
        <f>IF($A4647="","",IF(ISNA(_xlfn.XLOOKUP(TRIM($A4647),MASTER_Workers!$B$2:$B$474,MASTER_Workers!$B$2:$B$474)),"Master Missing","OK"))</f>
        <v/>
      </c>
      <c r="E4647" s="146" t="str">
        <f>IF(A4647="","",IF(COUNTIF(Month_Engine!B:B,TRIM(J4647))&gt;0,"OK","Missing"))</f>
        <v/>
      </c>
      <c r="F4647" s="146" t="str">
        <f t="shared" si="439"/>
        <v/>
      </c>
      <c r="G4647" s="146" t="str">
        <f t="shared" si="440"/>
        <v/>
      </c>
      <c r="H4647" s="150" t="str">
        <f t="shared" si="435"/>
        <v/>
      </c>
      <c r="I4647" s="432"/>
      <c r="S4647" s="146" t="str">
        <f t="shared" si="436"/>
        <v/>
      </c>
    </row>
    <row r="4648" spans="1:19" x14ac:dyDescent="0.45">
      <c r="A4648" s="144" t="str">
        <f t="shared" si="437"/>
        <v/>
      </c>
      <c r="B4648" s="143" t="str">
        <f t="shared" si="438"/>
        <v/>
      </c>
      <c r="C4648" s="143" t="str">
        <f>IF(A4648="","",IF(COUNTIF($B$2:B4647,B4648)&gt;0,"⚠ DUPLICATE","OK"))</f>
        <v/>
      </c>
      <c r="D4648" s="146" t="str">
        <f>IF($A4648="","",IF(ISNA(_xlfn.XLOOKUP(TRIM($A4648),MASTER_Workers!$B$2:$B$474,MASTER_Workers!$B$2:$B$474)),"Master Missing","OK"))</f>
        <v/>
      </c>
      <c r="E4648" s="146" t="str">
        <f>IF(A4648="","",IF(COUNTIF(Month_Engine!B:B,TRIM(J4648))&gt;0,"OK","Missing"))</f>
        <v/>
      </c>
      <c r="F4648" s="146" t="str">
        <f t="shared" si="439"/>
        <v/>
      </c>
      <c r="G4648" s="146" t="str">
        <f t="shared" si="440"/>
        <v/>
      </c>
      <c r="H4648" s="150" t="str">
        <f t="shared" si="435"/>
        <v/>
      </c>
      <c r="I4648" s="432"/>
      <c r="S4648" s="146" t="str">
        <f t="shared" si="436"/>
        <v/>
      </c>
    </row>
    <row r="4649" spans="1:19" x14ac:dyDescent="0.45">
      <c r="A4649" s="144" t="str">
        <f t="shared" si="437"/>
        <v/>
      </c>
      <c r="B4649" s="143" t="str">
        <f t="shared" si="438"/>
        <v/>
      </c>
      <c r="C4649" s="143" t="str">
        <f>IF(A4649="","",IF(COUNTIF($B$2:B4648,B4649)&gt;0,"⚠ DUPLICATE","OK"))</f>
        <v/>
      </c>
      <c r="D4649" s="146" t="str">
        <f>IF($A4649="","",IF(ISNA(_xlfn.XLOOKUP(TRIM($A4649),MASTER_Workers!$B$2:$B$474,MASTER_Workers!$B$2:$B$474)),"Master Missing","OK"))</f>
        <v/>
      </c>
      <c r="E4649" s="146" t="str">
        <f>IF(A4649="","",IF(COUNTIF(Month_Engine!B:B,TRIM(J4649))&gt;0,"OK","Missing"))</f>
        <v/>
      </c>
      <c r="F4649" s="146" t="str">
        <f t="shared" si="439"/>
        <v/>
      </c>
      <c r="G4649" s="146" t="str">
        <f t="shared" si="440"/>
        <v/>
      </c>
      <c r="H4649" s="150" t="str">
        <f t="shared" si="435"/>
        <v/>
      </c>
      <c r="I4649" s="432"/>
      <c r="S4649" s="146" t="str">
        <f t="shared" si="436"/>
        <v/>
      </c>
    </row>
    <row r="4650" spans="1:19" x14ac:dyDescent="0.45">
      <c r="A4650" s="144" t="str">
        <f t="shared" si="437"/>
        <v/>
      </c>
      <c r="B4650" s="143" t="str">
        <f t="shared" si="438"/>
        <v/>
      </c>
      <c r="C4650" s="143" t="str">
        <f>IF(A4650="","",IF(COUNTIF($B$2:B4649,B4650)&gt;0,"⚠ DUPLICATE","OK"))</f>
        <v/>
      </c>
      <c r="D4650" s="146" t="str">
        <f>IF($A4650="","",IF(ISNA(_xlfn.XLOOKUP(TRIM($A4650),MASTER_Workers!$B$2:$B$474,MASTER_Workers!$B$2:$B$474)),"Master Missing","OK"))</f>
        <v/>
      </c>
      <c r="E4650" s="146" t="str">
        <f>IF(A4650="","",IF(COUNTIF(Month_Engine!B:B,TRIM(J4650))&gt;0,"OK","Missing"))</f>
        <v/>
      </c>
      <c r="F4650" s="146" t="str">
        <f t="shared" si="439"/>
        <v/>
      </c>
      <c r="G4650" s="146" t="str">
        <f t="shared" si="440"/>
        <v/>
      </c>
      <c r="H4650" s="150" t="str">
        <f t="shared" si="435"/>
        <v/>
      </c>
      <c r="I4650" s="432"/>
      <c r="S4650" s="146" t="str">
        <f t="shared" si="436"/>
        <v/>
      </c>
    </row>
    <row r="4651" spans="1:19" x14ac:dyDescent="0.45">
      <c r="A4651" s="144" t="str">
        <f t="shared" si="437"/>
        <v/>
      </c>
      <c r="B4651" s="143" t="str">
        <f t="shared" si="438"/>
        <v/>
      </c>
      <c r="C4651" s="143" t="str">
        <f>IF(A4651="","",IF(COUNTIF($B$2:B4650,B4651)&gt;0,"⚠ DUPLICATE","OK"))</f>
        <v/>
      </c>
      <c r="D4651" s="146" t="str">
        <f>IF($A4651="","",IF(ISNA(_xlfn.XLOOKUP(TRIM($A4651),MASTER_Workers!$B$2:$B$474,MASTER_Workers!$B$2:$B$474)),"Master Missing","OK"))</f>
        <v/>
      </c>
      <c r="E4651" s="146" t="str">
        <f>IF(A4651="","",IF(COUNTIF(Month_Engine!B:B,TRIM(J4651))&gt;0,"OK","Missing"))</f>
        <v/>
      </c>
      <c r="F4651" s="146" t="str">
        <f t="shared" si="439"/>
        <v/>
      </c>
      <c r="G4651" s="146" t="str">
        <f t="shared" si="440"/>
        <v/>
      </c>
      <c r="H4651" s="150" t="str">
        <f t="shared" si="435"/>
        <v/>
      </c>
      <c r="I4651" s="432"/>
      <c r="S4651" s="146" t="str">
        <f t="shared" si="436"/>
        <v/>
      </c>
    </row>
    <row r="4652" spans="1:19" x14ac:dyDescent="0.45">
      <c r="A4652" s="144" t="str">
        <f t="shared" si="437"/>
        <v/>
      </c>
      <c r="B4652" s="143" t="str">
        <f t="shared" si="438"/>
        <v/>
      </c>
      <c r="C4652" s="143" t="str">
        <f>IF(A4652="","",IF(COUNTIF($B$2:B4651,B4652)&gt;0,"⚠ DUPLICATE","OK"))</f>
        <v/>
      </c>
      <c r="D4652" s="146" t="str">
        <f>IF($A4652="","",IF(ISNA(_xlfn.XLOOKUP(TRIM($A4652),MASTER_Workers!$B$2:$B$474,MASTER_Workers!$B$2:$B$474)),"Master Missing","OK"))</f>
        <v/>
      </c>
      <c r="E4652" s="146" t="str">
        <f>IF(A4652="","",IF(COUNTIF(Month_Engine!B:B,TRIM(J4652))&gt;0,"OK","Missing"))</f>
        <v/>
      </c>
      <c r="F4652" s="146" t="str">
        <f t="shared" si="439"/>
        <v/>
      </c>
      <c r="G4652" s="146" t="str">
        <f t="shared" si="440"/>
        <v/>
      </c>
      <c r="H4652" s="150" t="str">
        <f t="shared" si="435"/>
        <v/>
      </c>
      <c r="I4652" s="432"/>
      <c r="S4652" s="146" t="str">
        <f t="shared" si="436"/>
        <v/>
      </c>
    </row>
    <row r="4653" spans="1:19" x14ac:dyDescent="0.45">
      <c r="A4653" s="144" t="str">
        <f t="shared" si="437"/>
        <v/>
      </c>
      <c r="B4653" s="143" t="str">
        <f t="shared" si="438"/>
        <v/>
      </c>
      <c r="C4653" s="143" t="str">
        <f>IF(A4653="","",IF(COUNTIF($B$2:B4652,B4653)&gt;0,"⚠ DUPLICATE","OK"))</f>
        <v/>
      </c>
      <c r="D4653" s="146" t="str">
        <f>IF($A4653="","",IF(ISNA(_xlfn.XLOOKUP(TRIM($A4653),MASTER_Workers!$B$2:$B$474,MASTER_Workers!$B$2:$B$474)),"Master Missing","OK"))</f>
        <v/>
      </c>
      <c r="E4653" s="146" t="str">
        <f>IF(A4653="","",IF(COUNTIF(Month_Engine!B:B,TRIM(J4653))&gt;0,"OK","Missing"))</f>
        <v/>
      </c>
      <c r="F4653" s="146" t="str">
        <f t="shared" si="439"/>
        <v/>
      </c>
      <c r="G4653" s="146" t="str">
        <f t="shared" si="440"/>
        <v/>
      </c>
      <c r="H4653" s="150" t="str">
        <f t="shared" si="435"/>
        <v/>
      </c>
      <c r="I4653" s="432"/>
      <c r="S4653" s="146" t="str">
        <f t="shared" si="436"/>
        <v/>
      </c>
    </row>
    <row r="4654" spans="1:19" x14ac:dyDescent="0.45">
      <c r="A4654" s="144" t="str">
        <f t="shared" si="437"/>
        <v/>
      </c>
      <c r="B4654" s="143" t="str">
        <f t="shared" si="438"/>
        <v/>
      </c>
      <c r="C4654" s="143" t="str">
        <f>IF(A4654="","",IF(COUNTIF($B$2:B4653,B4654)&gt;0,"⚠ DUPLICATE","OK"))</f>
        <v/>
      </c>
      <c r="D4654" s="146" t="str">
        <f>IF($A4654="","",IF(ISNA(_xlfn.XLOOKUP(TRIM($A4654),MASTER_Workers!$B$2:$B$474,MASTER_Workers!$B$2:$B$474)),"Master Missing","OK"))</f>
        <v/>
      </c>
      <c r="E4654" s="146" t="str">
        <f>IF(A4654="","",IF(COUNTIF(Month_Engine!B:B,TRIM(J4654))&gt;0,"OK","Missing"))</f>
        <v/>
      </c>
      <c r="F4654" s="146" t="str">
        <f t="shared" si="439"/>
        <v/>
      </c>
      <c r="G4654" s="146" t="str">
        <f t="shared" si="440"/>
        <v/>
      </c>
      <c r="H4654" s="150" t="str">
        <f t="shared" si="435"/>
        <v/>
      </c>
      <c r="I4654" s="432"/>
      <c r="S4654" s="146" t="str">
        <f t="shared" si="436"/>
        <v/>
      </c>
    </row>
    <row r="4655" spans="1:19" x14ac:dyDescent="0.45">
      <c r="A4655" s="144" t="str">
        <f t="shared" si="437"/>
        <v/>
      </c>
      <c r="B4655" s="143" t="str">
        <f t="shared" si="438"/>
        <v/>
      </c>
      <c r="C4655" s="143" t="str">
        <f>IF(A4655="","",IF(COUNTIF($B$2:B4654,B4655)&gt;0,"⚠ DUPLICATE","OK"))</f>
        <v/>
      </c>
      <c r="D4655" s="146" t="str">
        <f>IF($A4655="","",IF(ISNA(_xlfn.XLOOKUP(TRIM($A4655),MASTER_Workers!$B$2:$B$474,MASTER_Workers!$B$2:$B$474)),"Master Missing","OK"))</f>
        <v/>
      </c>
      <c r="E4655" s="146" t="str">
        <f>IF(A4655="","",IF(COUNTIF(Month_Engine!B:B,TRIM(J4655))&gt;0,"OK","Missing"))</f>
        <v/>
      </c>
      <c r="F4655" s="146" t="str">
        <f t="shared" si="439"/>
        <v/>
      </c>
      <c r="G4655" s="146" t="str">
        <f t="shared" si="440"/>
        <v/>
      </c>
      <c r="H4655" s="150" t="str">
        <f t="shared" si="435"/>
        <v/>
      </c>
      <c r="I4655" s="432"/>
      <c r="S4655" s="146" t="str">
        <f t="shared" si="436"/>
        <v/>
      </c>
    </row>
    <row r="4656" spans="1:19" x14ac:dyDescent="0.45">
      <c r="A4656" s="144" t="str">
        <f t="shared" si="437"/>
        <v/>
      </c>
      <c r="B4656" s="143" t="str">
        <f t="shared" si="438"/>
        <v/>
      </c>
      <c r="C4656" s="143" t="str">
        <f>IF(A4656="","",IF(COUNTIF($B$2:B4655,B4656)&gt;0,"⚠ DUPLICATE","OK"))</f>
        <v/>
      </c>
      <c r="D4656" s="146" t="str">
        <f>IF($A4656="","",IF(ISNA(_xlfn.XLOOKUP(TRIM($A4656),MASTER_Workers!$B$2:$B$474,MASTER_Workers!$B$2:$B$474)),"Master Missing","OK"))</f>
        <v/>
      </c>
      <c r="E4656" s="146" t="str">
        <f>IF(A4656="","",IF(COUNTIF(Month_Engine!B:B,TRIM(J4656))&gt;0,"OK","Missing"))</f>
        <v/>
      </c>
      <c r="F4656" s="146" t="str">
        <f t="shared" si="439"/>
        <v/>
      </c>
      <c r="G4656" s="146" t="str">
        <f t="shared" si="440"/>
        <v/>
      </c>
      <c r="H4656" s="150" t="str">
        <f t="shared" si="435"/>
        <v/>
      </c>
      <c r="I4656" s="432"/>
      <c r="S4656" s="146" t="str">
        <f t="shared" si="436"/>
        <v/>
      </c>
    </row>
    <row r="4657" spans="1:19" x14ac:dyDescent="0.45">
      <c r="A4657" s="144" t="str">
        <f t="shared" si="437"/>
        <v/>
      </c>
      <c r="B4657" s="143" t="str">
        <f t="shared" si="438"/>
        <v/>
      </c>
      <c r="C4657" s="143" t="str">
        <f>IF(A4657="","",IF(COUNTIF($B$2:B4656,B4657)&gt;0,"⚠ DUPLICATE","OK"))</f>
        <v/>
      </c>
      <c r="D4657" s="146" t="str">
        <f>IF($A4657="","",IF(ISNA(_xlfn.XLOOKUP(TRIM($A4657),MASTER_Workers!$B$2:$B$474,MASTER_Workers!$B$2:$B$474)),"Master Missing","OK"))</f>
        <v/>
      </c>
      <c r="E4657" s="146" t="str">
        <f>IF(A4657="","",IF(COUNTIF(Month_Engine!B:B,TRIM(J4657))&gt;0,"OK","Missing"))</f>
        <v/>
      </c>
      <c r="F4657" s="146" t="str">
        <f t="shared" si="439"/>
        <v/>
      </c>
      <c r="G4657" s="146" t="str">
        <f t="shared" si="440"/>
        <v/>
      </c>
      <c r="H4657" s="150" t="str">
        <f t="shared" si="435"/>
        <v/>
      </c>
      <c r="I4657" s="432"/>
      <c r="S4657" s="146" t="str">
        <f t="shared" si="436"/>
        <v/>
      </c>
    </row>
    <row r="4658" spans="1:19" x14ac:dyDescent="0.45">
      <c r="A4658" s="144" t="str">
        <f t="shared" si="437"/>
        <v/>
      </c>
      <c r="B4658" s="143" t="str">
        <f t="shared" si="438"/>
        <v/>
      </c>
      <c r="C4658" s="143" t="str">
        <f>IF(A4658="","",IF(COUNTIF($B$2:B4657,B4658)&gt;0,"⚠ DUPLICATE","OK"))</f>
        <v/>
      </c>
      <c r="D4658" s="146" t="str">
        <f>IF($A4658="","",IF(ISNA(_xlfn.XLOOKUP(TRIM($A4658),MASTER_Workers!$B$2:$B$474,MASTER_Workers!$B$2:$B$474)),"Master Missing","OK"))</f>
        <v/>
      </c>
      <c r="E4658" s="146" t="str">
        <f>IF(A4658="","",IF(COUNTIF(Month_Engine!B:B,TRIM(J4658))&gt;0,"OK","Missing"))</f>
        <v/>
      </c>
      <c r="F4658" s="146" t="str">
        <f t="shared" si="439"/>
        <v/>
      </c>
      <c r="G4658" s="146" t="str">
        <f t="shared" si="440"/>
        <v/>
      </c>
      <c r="H4658" s="150" t="str">
        <f t="shared" si="435"/>
        <v/>
      </c>
      <c r="I4658" s="432"/>
      <c r="S4658" s="146" t="str">
        <f t="shared" si="436"/>
        <v/>
      </c>
    </row>
    <row r="4659" spans="1:19" x14ac:dyDescent="0.45">
      <c r="A4659" s="144" t="str">
        <f t="shared" si="437"/>
        <v/>
      </c>
      <c r="B4659" s="143" t="str">
        <f t="shared" si="438"/>
        <v/>
      </c>
      <c r="C4659" s="143" t="str">
        <f>IF(A4659="","",IF(COUNTIF($B$2:B4658,B4659)&gt;0,"⚠ DUPLICATE","OK"))</f>
        <v/>
      </c>
      <c r="D4659" s="146" t="str">
        <f>IF($A4659="","",IF(ISNA(_xlfn.XLOOKUP(TRIM($A4659),MASTER_Workers!$B$2:$B$474,MASTER_Workers!$B$2:$B$474)),"Master Missing","OK"))</f>
        <v/>
      </c>
      <c r="E4659" s="146" t="str">
        <f>IF(A4659="","",IF(COUNTIF(Month_Engine!B:B,TRIM(J4659))&gt;0,"OK","Missing"))</f>
        <v/>
      </c>
      <c r="F4659" s="146" t="str">
        <f t="shared" si="439"/>
        <v/>
      </c>
      <c r="G4659" s="146" t="str">
        <f t="shared" si="440"/>
        <v/>
      </c>
      <c r="H4659" s="150" t="str">
        <f t="shared" si="435"/>
        <v/>
      </c>
      <c r="I4659" s="432"/>
      <c r="S4659" s="146" t="str">
        <f t="shared" si="436"/>
        <v/>
      </c>
    </row>
    <row r="4660" spans="1:19" x14ac:dyDescent="0.45">
      <c r="A4660" s="144" t="str">
        <f t="shared" si="437"/>
        <v/>
      </c>
      <c r="B4660" s="143" t="str">
        <f t="shared" si="438"/>
        <v/>
      </c>
      <c r="C4660" s="143" t="str">
        <f>IF(A4660="","",IF(COUNTIF($B$2:B4659,B4660)&gt;0,"⚠ DUPLICATE","OK"))</f>
        <v/>
      </c>
      <c r="D4660" s="146" t="str">
        <f>IF($A4660="","",IF(ISNA(_xlfn.XLOOKUP(TRIM($A4660),MASTER_Workers!$B$2:$B$474,MASTER_Workers!$B$2:$B$474)),"Master Missing","OK"))</f>
        <v/>
      </c>
      <c r="E4660" s="146" t="str">
        <f>IF(A4660="","",IF(COUNTIF(Month_Engine!B:B,TRIM(J4660))&gt;0,"OK","Missing"))</f>
        <v/>
      </c>
      <c r="F4660" s="146" t="str">
        <f t="shared" si="439"/>
        <v/>
      </c>
      <c r="G4660" s="146" t="str">
        <f t="shared" si="440"/>
        <v/>
      </c>
      <c r="H4660" s="150" t="str">
        <f t="shared" si="435"/>
        <v/>
      </c>
      <c r="I4660" s="432"/>
      <c r="S4660" s="146" t="str">
        <f t="shared" si="436"/>
        <v/>
      </c>
    </row>
    <row r="4661" spans="1:19" x14ac:dyDescent="0.45">
      <c r="A4661" s="144" t="str">
        <f t="shared" si="437"/>
        <v/>
      </c>
      <c r="B4661" s="143" t="str">
        <f t="shared" si="438"/>
        <v/>
      </c>
      <c r="C4661" s="143" t="str">
        <f>IF(A4661="","",IF(COUNTIF($B$2:B4660,B4661)&gt;0,"⚠ DUPLICATE","OK"))</f>
        <v/>
      </c>
      <c r="D4661" s="146" t="str">
        <f>IF($A4661="","",IF(ISNA(_xlfn.XLOOKUP(TRIM($A4661),MASTER_Workers!$B$2:$B$474,MASTER_Workers!$B$2:$B$474)),"Master Missing","OK"))</f>
        <v/>
      </c>
      <c r="E4661" s="146" t="str">
        <f>IF(A4661="","",IF(COUNTIF(Month_Engine!B:B,TRIM(J4661))&gt;0,"OK","Missing"))</f>
        <v/>
      </c>
      <c r="F4661" s="146" t="str">
        <f t="shared" si="439"/>
        <v/>
      </c>
      <c r="G4661" s="146" t="str">
        <f t="shared" si="440"/>
        <v/>
      </c>
      <c r="H4661" s="150" t="str">
        <f t="shared" si="435"/>
        <v/>
      </c>
      <c r="I4661" s="432"/>
      <c r="S4661" s="146" t="str">
        <f t="shared" si="436"/>
        <v/>
      </c>
    </row>
    <row r="4662" spans="1:19" x14ac:dyDescent="0.45">
      <c r="A4662" s="144" t="str">
        <f t="shared" si="437"/>
        <v/>
      </c>
      <c r="B4662" s="143" t="str">
        <f t="shared" si="438"/>
        <v/>
      </c>
      <c r="C4662" s="143" t="str">
        <f>IF(A4662="","",IF(COUNTIF($B$2:B4661,B4662)&gt;0,"⚠ DUPLICATE","OK"))</f>
        <v/>
      </c>
      <c r="D4662" s="146" t="str">
        <f>IF($A4662="","",IF(ISNA(_xlfn.XLOOKUP(TRIM($A4662),MASTER_Workers!$B$2:$B$474,MASTER_Workers!$B$2:$B$474)),"Master Missing","OK"))</f>
        <v/>
      </c>
      <c r="E4662" s="146" t="str">
        <f>IF(A4662="","",IF(COUNTIF(Month_Engine!B:B,TRIM(J4662))&gt;0,"OK","Missing"))</f>
        <v/>
      </c>
      <c r="F4662" s="146" t="str">
        <f t="shared" si="439"/>
        <v/>
      </c>
      <c r="G4662" s="146" t="str">
        <f t="shared" si="440"/>
        <v/>
      </c>
      <c r="H4662" s="150" t="str">
        <f t="shared" si="435"/>
        <v/>
      </c>
      <c r="I4662" s="432"/>
      <c r="S4662" s="146" t="str">
        <f t="shared" si="436"/>
        <v/>
      </c>
    </row>
    <row r="4663" spans="1:19" x14ac:dyDescent="0.45">
      <c r="A4663" s="144" t="str">
        <f t="shared" si="437"/>
        <v/>
      </c>
      <c r="B4663" s="143" t="str">
        <f t="shared" si="438"/>
        <v/>
      </c>
      <c r="C4663" s="143" t="str">
        <f>IF(A4663="","",IF(COUNTIF($B$2:B4662,B4663)&gt;0,"⚠ DUPLICATE","OK"))</f>
        <v/>
      </c>
      <c r="D4663" s="146" t="str">
        <f>IF($A4663="","",IF(ISNA(_xlfn.XLOOKUP(TRIM($A4663),MASTER_Workers!$B$2:$B$474,MASTER_Workers!$B$2:$B$474)),"Master Missing","OK"))</f>
        <v/>
      </c>
      <c r="E4663" s="146" t="str">
        <f>IF(A4663="","",IF(COUNTIF(Month_Engine!B:B,TRIM(J4663))&gt;0,"OK","Missing"))</f>
        <v/>
      </c>
      <c r="F4663" s="146" t="str">
        <f t="shared" si="439"/>
        <v/>
      </c>
      <c r="G4663" s="146" t="str">
        <f t="shared" si="440"/>
        <v/>
      </c>
      <c r="H4663" s="150" t="str">
        <f t="shared" si="435"/>
        <v/>
      </c>
      <c r="I4663" s="432"/>
      <c r="S4663" s="146" t="str">
        <f t="shared" si="436"/>
        <v/>
      </c>
    </row>
    <row r="4664" spans="1:19" x14ac:dyDescent="0.45">
      <c r="A4664" s="144" t="str">
        <f t="shared" si="437"/>
        <v/>
      </c>
      <c r="B4664" s="143" t="str">
        <f t="shared" si="438"/>
        <v/>
      </c>
      <c r="C4664" s="143" t="str">
        <f>IF(A4664="","",IF(COUNTIF($B$2:B4663,B4664)&gt;0,"⚠ DUPLICATE","OK"))</f>
        <v/>
      </c>
      <c r="D4664" s="146" t="str">
        <f>IF($A4664="","",IF(ISNA(_xlfn.XLOOKUP(TRIM($A4664),MASTER_Workers!$B$2:$B$474,MASTER_Workers!$B$2:$B$474)),"Master Missing","OK"))</f>
        <v/>
      </c>
      <c r="E4664" s="146" t="str">
        <f>IF(A4664="","",IF(COUNTIF(Month_Engine!B:B,TRIM(J4664))&gt;0,"OK","Missing"))</f>
        <v/>
      </c>
      <c r="F4664" s="146" t="str">
        <f t="shared" si="439"/>
        <v/>
      </c>
      <c r="G4664" s="146" t="str">
        <f t="shared" si="440"/>
        <v/>
      </c>
      <c r="H4664" s="150" t="str">
        <f t="shared" si="435"/>
        <v/>
      </c>
      <c r="I4664" s="432"/>
      <c r="S4664" s="146" t="str">
        <f t="shared" si="436"/>
        <v/>
      </c>
    </row>
    <row r="4665" spans="1:19" x14ac:dyDescent="0.45">
      <c r="A4665" s="144" t="str">
        <f t="shared" si="437"/>
        <v/>
      </c>
      <c r="B4665" s="143" t="str">
        <f t="shared" si="438"/>
        <v/>
      </c>
      <c r="C4665" s="143" t="str">
        <f>IF(A4665="","",IF(COUNTIF($B$2:B4664,B4665)&gt;0,"⚠ DUPLICATE","OK"))</f>
        <v/>
      </c>
      <c r="D4665" s="146" t="str">
        <f>IF($A4665="","",IF(ISNA(_xlfn.XLOOKUP(TRIM($A4665),MASTER_Workers!$B$2:$B$474,MASTER_Workers!$B$2:$B$474)),"Master Missing","OK"))</f>
        <v/>
      </c>
      <c r="E4665" s="146" t="str">
        <f>IF(A4665="","",IF(COUNTIF(Month_Engine!B:B,TRIM(J4665))&gt;0,"OK","Missing"))</f>
        <v/>
      </c>
      <c r="F4665" s="146" t="str">
        <f t="shared" si="439"/>
        <v/>
      </c>
      <c r="G4665" s="146" t="str">
        <f t="shared" si="440"/>
        <v/>
      </c>
      <c r="H4665" s="150" t="str">
        <f t="shared" si="435"/>
        <v/>
      </c>
      <c r="I4665" s="432"/>
      <c r="S4665" s="146" t="str">
        <f t="shared" si="436"/>
        <v/>
      </c>
    </row>
    <row r="4666" spans="1:19" x14ac:dyDescent="0.45">
      <c r="A4666" s="144" t="str">
        <f t="shared" si="437"/>
        <v/>
      </c>
      <c r="B4666" s="143" t="str">
        <f t="shared" si="438"/>
        <v/>
      </c>
      <c r="C4666" s="143" t="str">
        <f>IF(A4666="","",IF(COUNTIF($B$2:B4665,B4666)&gt;0,"⚠ DUPLICATE","OK"))</f>
        <v/>
      </c>
      <c r="D4666" s="146" t="str">
        <f>IF($A4666="","",IF(ISNA(_xlfn.XLOOKUP(TRIM($A4666),MASTER_Workers!$B$2:$B$474,MASTER_Workers!$B$2:$B$474)),"Master Missing","OK"))</f>
        <v/>
      </c>
      <c r="E4666" s="146" t="str">
        <f>IF(A4666="","",IF(COUNTIF(Month_Engine!B:B,TRIM(J4666))&gt;0,"OK","Missing"))</f>
        <v/>
      </c>
      <c r="F4666" s="146" t="str">
        <f t="shared" si="439"/>
        <v/>
      </c>
      <c r="G4666" s="146" t="str">
        <f t="shared" si="440"/>
        <v/>
      </c>
      <c r="H4666" s="150" t="str">
        <f t="shared" si="435"/>
        <v/>
      </c>
      <c r="I4666" s="432"/>
      <c r="S4666" s="146" t="str">
        <f t="shared" si="436"/>
        <v/>
      </c>
    </row>
    <row r="4667" spans="1:19" x14ac:dyDescent="0.45">
      <c r="A4667" s="144" t="str">
        <f t="shared" si="437"/>
        <v/>
      </c>
      <c r="B4667" s="143" t="str">
        <f t="shared" si="438"/>
        <v/>
      </c>
      <c r="C4667" s="143" t="str">
        <f>IF(A4667="","",IF(COUNTIF($B$2:B4666,B4667)&gt;0,"⚠ DUPLICATE","OK"))</f>
        <v/>
      </c>
      <c r="D4667" s="146" t="str">
        <f>IF($A4667="","",IF(ISNA(_xlfn.XLOOKUP(TRIM($A4667),MASTER_Workers!$B$2:$B$474,MASTER_Workers!$B$2:$B$474)),"Master Missing","OK"))</f>
        <v/>
      </c>
      <c r="E4667" s="146" t="str">
        <f>IF(A4667="","",IF(COUNTIF(Month_Engine!B:B,TRIM(J4667))&gt;0,"OK","Missing"))</f>
        <v/>
      </c>
      <c r="F4667" s="146" t="str">
        <f t="shared" si="439"/>
        <v/>
      </c>
      <c r="G4667" s="146" t="str">
        <f t="shared" si="440"/>
        <v/>
      </c>
      <c r="H4667" s="150" t="str">
        <f t="shared" si="435"/>
        <v/>
      </c>
      <c r="I4667" s="432"/>
      <c r="S4667" s="146" t="str">
        <f t="shared" si="436"/>
        <v/>
      </c>
    </row>
    <row r="4668" spans="1:19" x14ac:dyDescent="0.45">
      <c r="A4668" s="144" t="str">
        <f t="shared" si="437"/>
        <v/>
      </c>
      <c r="B4668" s="143" t="str">
        <f t="shared" si="438"/>
        <v/>
      </c>
      <c r="C4668" s="143" t="str">
        <f>IF(A4668="","",IF(COUNTIF($B$2:B4667,B4668)&gt;0,"⚠ DUPLICATE","OK"))</f>
        <v/>
      </c>
      <c r="D4668" s="146" t="str">
        <f>IF($A4668="","",IF(ISNA(_xlfn.XLOOKUP(TRIM($A4668),MASTER_Workers!$B$2:$B$474,MASTER_Workers!$B$2:$B$474)),"Master Missing","OK"))</f>
        <v/>
      </c>
      <c r="E4668" s="146" t="str">
        <f>IF(A4668="","",IF(COUNTIF(Month_Engine!B:B,TRIM(J4668))&gt;0,"OK","Missing"))</f>
        <v/>
      </c>
      <c r="F4668" s="146" t="str">
        <f t="shared" si="439"/>
        <v/>
      </c>
      <c r="G4668" s="146" t="str">
        <f t="shared" si="440"/>
        <v/>
      </c>
      <c r="H4668" s="150" t="str">
        <f t="shared" si="435"/>
        <v/>
      </c>
      <c r="I4668" s="432"/>
      <c r="S4668" s="146" t="str">
        <f t="shared" si="436"/>
        <v/>
      </c>
    </row>
    <row r="4669" spans="1:19" x14ac:dyDescent="0.45">
      <c r="A4669" s="144" t="str">
        <f t="shared" si="437"/>
        <v/>
      </c>
      <c r="B4669" s="143" t="str">
        <f t="shared" si="438"/>
        <v/>
      </c>
      <c r="C4669" s="143" t="str">
        <f>IF(A4669="","",IF(COUNTIF($B$2:B4668,B4669)&gt;0,"⚠ DUPLICATE","OK"))</f>
        <v/>
      </c>
      <c r="D4669" s="146" t="str">
        <f>IF($A4669="","",IF(ISNA(_xlfn.XLOOKUP(TRIM($A4669),MASTER_Workers!$B$2:$B$474,MASTER_Workers!$B$2:$B$474)),"Master Missing","OK"))</f>
        <v/>
      </c>
      <c r="E4669" s="146" t="str">
        <f>IF(A4669="","",IF(COUNTIF(Month_Engine!B:B,TRIM(J4669))&gt;0,"OK","Missing"))</f>
        <v/>
      </c>
      <c r="F4669" s="146" t="str">
        <f t="shared" si="439"/>
        <v/>
      </c>
      <c r="G4669" s="146" t="str">
        <f t="shared" si="440"/>
        <v/>
      </c>
      <c r="H4669" s="150" t="str">
        <f t="shared" si="435"/>
        <v/>
      </c>
      <c r="I4669" s="432"/>
      <c r="S4669" s="146" t="str">
        <f t="shared" si="436"/>
        <v/>
      </c>
    </row>
    <row r="4670" spans="1:19" x14ac:dyDescent="0.45">
      <c r="A4670" s="144" t="str">
        <f t="shared" si="437"/>
        <v/>
      </c>
      <c r="B4670" s="143" t="str">
        <f t="shared" si="438"/>
        <v/>
      </c>
      <c r="C4670" s="143" t="str">
        <f>IF(A4670="","",IF(COUNTIF($B$2:B4669,B4670)&gt;0,"⚠ DUPLICATE","OK"))</f>
        <v/>
      </c>
      <c r="D4670" s="146" t="str">
        <f>IF($A4670="","",IF(ISNA(_xlfn.XLOOKUP(TRIM($A4670),MASTER_Workers!$B$2:$B$474,MASTER_Workers!$B$2:$B$474)),"Master Missing","OK"))</f>
        <v/>
      </c>
      <c r="E4670" s="146" t="str">
        <f>IF(A4670="","",IF(COUNTIF(Month_Engine!B:B,TRIM(J4670))&gt;0,"OK","Missing"))</f>
        <v/>
      </c>
      <c r="F4670" s="146" t="str">
        <f t="shared" si="439"/>
        <v/>
      </c>
      <c r="G4670" s="146" t="str">
        <f t="shared" si="440"/>
        <v/>
      </c>
      <c r="H4670" s="150" t="str">
        <f t="shared" si="435"/>
        <v/>
      </c>
      <c r="I4670" s="432"/>
      <c r="S4670" s="146" t="str">
        <f t="shared" si="436"/>
        <v/>
      </c>
    </row>
    <row r="4671" spans="1:19" x14ac:dyDescent="0.45">
      <c r="A4671" s="144" t="str">
        <f t="shared" si="437"/>
        <v/>
      </c>
      <c r="B4671" s="143" t="str">
        <f t="shared" si="438"/>
        <v/>
      </c>
      <c r="C4671" s="143" t="str">
        <f>IF(A4671="","",IF(COUNTIF($B$2:B4670,B4671)&gt;0,"⚠ DUPLICATE","OK"))</f>
        <v/>
      </c>
      <c r="D4671" s="146" t="str">
        <f>IF($A4671="","",IF(ISNA(_xlfn.XLOOKUP(TRIM($A4671),MASTER_Workers!$B$2:$B$474,MASTER_Workers!$B$2:$B$474)),"Master Missing","OK"))</f>
        <v/>
      </c>
      <c r="E4671" s="146" t="str">
        <f>IF(A4671="","",IF(COUNTIF(Month_Engine!B:B,TRIM(J4671))&gt;0,"OK","Missing"))</f>
        <v/>
      </c>
      <c r="F4671" s="146" t="str">
        <f t="shared" si="439"/>
        <v/>
      </c>
      <c r="G4671" s="146" t="str">
        <f t="shared" si="440"/>
        <v/>
      </c>
      <c r="H4671" s="150" t="str">
        <f t="shared" si="435"/>
        <v/>
      </c>
      <c r="I4671" s="432"/>
      <c r="S4671" s="146" t="str">
        <f t="shared" si="436"/>
        <v/>
      </c>
    </row>
    <row r="4672" spans="1:19" x14ac:dyDescent="0.45">
      <c r="A4672" s="144" t="str">
        <f t="shared" si="437"/>
        <v/>
      </c>
      <c r="B4672" s="143" t="str">
        <f t="shared" si="438"/>
        <v/>
      </c>
      <c r="C4672" s="143" t="str">
        <f>IF(A4672="","",IF(COUNTIF($B$2:B4671,B4672)&gt;0,"⚠ DUPLICATE","OK"))</f>
        <v/>
      </c>
      <c r="D4672" s="146" t="str">
        <f>IF($A4672="","",IF(ISNA(_xlfn.XLOOKUP(TRIM($A4672),MASTER_Workers!$B$2:$B$474,MASTER_Workers!$B$2:$B$474)),"Master Missing","OK"))</f>
        <v/>
      </c>
      <c r="E4672" s="146" t="str">
        <f>IF(A4672="","",IF(COUNTIF(Month_Engine!B:B,TRIM(J4672))&gt;0,"OK","Missing"))</f>
        <v/>
      </c>
      <c r="F4672" s="146" t="str">
        <f t="shared" si="439"/>
        <v/>
      </c>
      <c r="G4672" s="146" t="str">
        <f t="shared" si="440"/>
        <v/>
      </c>
      <c r="H4672" s="150" t="str">
        <f t="shared" si="435"/>
        <v/>
      </c>
      <c r="I4672" s="432"/>
      <c r="S4672" s="146" t="str">
        <f t="shared" si="436"/>
        <v/>
      </c>
    </row>
    <row r="4673" spans="1:19" x14ac:dyDescent="0.45">
      <c r="A4673" s="144" t="str">
        <f t="shared" si="437"/>
        <v/>
      </c>
      <c r="B4673" s="143" t="str">
        <f t="shared" si="438"/>
        <v/>
      </c>
      <c r="C4673" s="143" t="str">
        <f>IF(A4673="","",IF(COUNTIF($B$2:B4672,B4673)&gt;0,"⚠ DUPLICATE","OK"))</f>
        <v/>
      </c>
      <c r="D4673" s="146" t="str">
        <f>IF($A4673="","",IF(ISNA(_xlfn.XLOOKUP(TRIM($A4673),MASTER_Workers!$B$2:$B$474,MASTER_Workers!$B$2:$B$474)),"Master Missing","OK"))</f>
        <v/>
      </c>
      <c r="E4673" s="146" t="str">
        <f>IF(A4673="","",IF(COUNTIF(Month_Engine!B:B,TRIM(J4673))&gt;0,"OK","Missing"))</f>
        <v/>
      </c>
      <c r="F4673" s="146" t="str">
        <f t="shared" si="439"/>
        <v/>
      </c>
      <c r="G4673" s="146" t="str">
        <f t="shared" si="440"/>
        <v/>
      </c>
      <c r="H4673" s="150" t="str">
        <f t="shared" si="435"/>
        <v/>
      </c>
      <c r="I4673" s="432"/>
      <c r="S4673" s="146" t="str">
        <f t="shared" si="436"/>
        <v/>
      </c>
    </row>
    <row r="4674" spans="1:19" x14ac:dyDescent="0.45">
      <c r="A4674" s="144" t="str">
        <f t="shared" si="437"/>
        <v/>
      </c>
      <c r="B4674" s="143" t="str">
        <f t="shared" si="438"/>
        <v/>
      </c>
      <c r="C4674" s="143" t="str">
        <f>IF(A4674="","",IF(COUNTIF($B$2:B4673,B4674)&gt;0,"⚠ DUPLICATE","OK"))</f>
        <v/>
      </c>
      <c r="D4674" s="146" t="str">
        <f>IF($A4674="","",IF(ISNA(_xlfn.XLOOKUP(TRIM($A4674),MASTER_Workers!$B$2:$B$474,MASTER_Workers!$B$2:$B$474)),"Master Missing","OK"))</f>
        <v/>
      </c>
      <c r="E4674" s="146" t="str">
        <f>IF(A4674="","",IF(COUNTIF(Month_Engine!B:B,TRIM(J4674))&gt;0,"OK","Missing"))</f>
        <v/>
      </c>
      <c r="F4674" s="146" t="str">
        <f t="shared" si="439"/>
        <v/>
      </c>
      <c r="G4674" s="146" t="str">
        <f t="shared" si="440"/>
        <v/>
      </c>
      <c r="H4674" s="150" t="str">
        <f t="shared" si="435"/>
        <v/>
      </c>
      <c r="I4674" s="432"/>
      <c r="S4674" s="146" t="str">
        <f t="shared" si="436"/>
        <v/>
      </c>
    </row>
    <row r="4675" spans="1:19" x14ac:dyDescent="0.45">
      <c r="A4675" s="144" t="str">
        <f t="shared" si="437"/>
        <v/>
      </c>
      <c r="B4675" s="143" t="str">
        <f t="shared" si="438"/>
        <v/>
      </c>
      <c r="C4675" s="143" t="str">
        <f>IF(A4675="","",IF(COUNTIF($B$2:B4674,B4675)&gt;0,"⚠ DUPLICATE","OK"))</f>
        <v/>
      </c>
      <c r="D4675" s="146" t="str">
        <f>IF($A4675="","",IF(ISNA(_xlfn.XLOOKUP(TRIM($A4675),MASTER_Workers!$B$2:$B$474,MASTER_Workers!$B$2:$B$474)),"Master Missing","OK"))</f>
        <v/>
      </c>
      <c r="E4675" s="146" t="str">
        <f>IF(A4675="","",IF(COUNTIF(Month_Engine!B:B,TRIM(J4675))&gt;0,"OK","Missing"))</f>
        <v/>
      </c>
      <c r="F4675" s="146" t="str">
        <f t="shared" si="439"/>
        <v/>
      </c>
      <c r="G4675" s="146" t="str">
        <f t="shared" si="440"/>
        <v/>
      </c>
      <c r="H4675" s="150" t="str">
        <f t="shared" si="435"/>
        <v/>
      </c>
      <c r="I4675" s="432"/>
      <c r="S4675" s="146" t="str">
        <f t="shared" si="436"/>
        <v/>
      </c>
    </row>
    <row r="4676" spans="1:19" x14ac:dyDescent="0.45">
      <c r="A4676" s="144" t="str">
        <f t="shared" si="437"/>
        <v/>
      </c>
      <c r="B4676" s="143" t="str">
        <f t="shared" si="438"/>
        <v/>
      </c>
      <c r="C4676" s="143" t="str">
        <f>IF(A4676="","",IF(COUNTIF($B$2:B4675,B4676)&gt;0,"⚠ DUPLICATE","OK"))</f>
        <v/>
      </c>
      <c r="D4676" s="146" t="str">
        <f>IF($A4676="","",IF(ISNA(_xlfn.XLOOKUP(TRIM($A4676),MASTER_Workers!$B$2:$B$474,MASTER_Workers!$B$2:$B$474)),"Master Missing","OK"))</f>
        <v/>
      </c>
      <c r="E4676" s="146" t="str">
        <f>IF(A4676="","",IF(COUNTIF(Month_Engine!B:B,TRIM(J4676))&gt;0,"OK","Missing"))</f>
        <v/>
      </c>
      <c r="F4676" s="146" t="str">
        <f t="shared" si="439"/>
        <v/>
      </c>
      <c r="G4676" s="146" t="str">
        <f t="shared" si="440"/>
        <v/>
      </c>
      <c r="H4676" s="150" t="str">
        <f t="shared" ref="H4676:H4739" si="441">IF(A4676="","",IF(AND(C4676="OK",D4676="OK",E4676="OK",F4676=DAY(EOMONTH(I4676,0))),"OK","Mismatch"))</f>
        <v/>
      </c>
      <c r="I4676" s="432"/>
      <c r="S4676" s="146" t="str">
        <f t="shared" ref="S4676:S4739" si="442">IF(LEFT(A4676,6)="SV2PCO","Worker-SV2",
IF(LEFT(A4676,5)="SV2ST","Staff-SV2",
IF(LEFT(A4676,4)="SV2P","Worker-Com-SV2",
IF(LEFT(A4676,5)="SK1ST","Staff-1",
IF(LEFT(A4676,5)="SK3ST","Staff-3",
IF(LEFT(A4676,5)="SK1CW","Worker-1",
IF(LEFT(A4676,5)="SK3CW","Worker-3",
IF(LEFT(A4676,5)="SK1WK","Worker-Com-1",
IF(LEFT(A4676,5)="SK3WK","Worker-Com-3","")))))))))</f>
        <v/>
      </c>
    </row>
    <row r="4677" spans="1:19" x14ac:dyDescent="0.45">
      <c r="A4677" s="144" t="str">
        <f t="shared" ref="A4677:A4740" si="443">IF(J4677="","",TRIM(J4677))</f>
        <v/>
      </c>
      <c r="B4677" s="143" t="str">
        <f t="shared" ref="B4677:B4740" si="444">IF(A4677="","",TEXT(I4677,"MMMYYYY")&amp;"_"&amp;TRIM(J4677))</f>
        <v/>
      </c>
      <c r="C4677" s="143" t="str">
        <f>IF(A4677="","",IF(COUNTIF($B$2:B4676,B4677)&gt;0,"⚠ DUPLICATE","OK"))</f>
        <v/>
      </c>
      <c r="D4677" s="146" t="str">
        <f>IF($A4677="","",IF(ISNA(_xlfn.XLOOKUP(TRIM($A4677),MASTER_Workers!$B$2:$B$474,MASTER_Workers!$B$2:$B$474)),"Master Missing","OK"))</f>
        <v/>
      </c>
      <c r="E4677" s="146" t="str">
        <f>IF(A4677="","",IF(COUNTIF(Month_Engine!B:B,TRIM(J4677))&gt;0,"OK","Missing"))</f>
        <v/>
      </c>
      <c r="F4677" s="146" t="str">
        <f t="shared" ref="F4677:F4740" si="445">IF(A4677="","",SUM(L4677:Q4677))</f>
        <v/>
      </c>
      <c r="G4677" s="146" t="str">
        <f t="shared" si="440"/>
        <v/>
      </c>
      <c r="H4677" s="150" t="str">
        <f t="shared" si="441"/>
        <v/>
      </c>
      <c r="I4677" s="432"/>
      <c r="S4677" s="146" t="str">
        <f t="shared" si="442"/>
        <v/>
      </c>
    </row>
    <row r="4678" spans="1:19" x14ac:dyDescent="0.45">
      <c r="A4678" s="144" t="str">
        <f t="shared" si="443"/>
        <v/>
      </c>
      <c r="B4678" s="143" t="str">
        <f t="shared" si="444"/>
        <v/>
      </c>
      <c r="C4678" s="143" t="str">
        <f>IF(A4678="","",IF(COUNTIF($B$2:B4677,B4678)&gt;0,"⚠ DUPLICATE","OK"))</f>
        <v/>
      </c>
      <c r="D4678" s="146" t="str">
        <f>IF($A4678="","",IF(ISNA(_xlfn.XLOOKUP(TRIM($A4678),MASTER_Workers!$B$2:$B$474,MASTER_Workers!$B$2:$B$474)),"Master Missing","OK"))</f>
        <v/>
      </c>
      <c r="E4678" s="146" t="str">
        <f>IF(A4678="","",IF(COUNTIF(Month_Engine!B:B,TRIM(J4678))&gt;0,"OK","Missing"))</f>
        <v/>
      </c>
      <c r="F4678" s="146" t="str">
        <f t="shared" si="445"/>
        <v/>
      </c>
      <c r="G4678" s="146" t="str">
        <f t="shared" si="440"/>
        <v/>
      </c>
      <c r="H4678" s="150" t="str">
        <f t="shared" si="441"/>
        <v/>
      </c>
      <c r="I4678" s="432"/>
      <c r="S4678" s="146" t="str">
        <f t="shared" si="442"/>
        <v/>
      </c>
    </row>
    <row r="4679" spans="1:19" x14ac:dyDescent="0.45">
      <c r="A4679" s="144" t="str">
        <f t="shared" si="443"/>
        <v/>
      </c>
      <c r="B4679" s="143" t="str">
        <f t="shared" si="444"/>
        <v/>
      </c>
      <c r="C4679" s="143" t="str">
        <f>IF(A4679="","",IF(COUNTIF($B$2:B4678,B4679)&gt;0,"⚠ DUPLICATE","OK"))</f>
        <v/>
      </c>
      <c r="D4679" s="146" t="str">
        <f>IF($A4679="","",IF(ISNA(_xlfn.XLOOKUP(TRIM($A4679),MASTER_Workers!$B$2:$B$474,MASTER_Workers!$B$2:$B$474)),"Master Missing","OK"))</f>
        <v/>
      </c>
      <c r="E4679" s="146" t="str">
        <f>IF(A4679="","",IF(COUNTIF(Month_Engine!B:B,TRIM(J4679))&gt;0,"OK","Missing"))</f>
        <v/>
      </c>
      <c r="F4679" s="146" t="str">
        <f t="shared" si="445"/>
        <v/>
      </c>
      <c r="G4679" s="146" t="str">
        <f t="shared" si="440"/>
        <v/>
      </c>
      <c r="H4679" s="150" t="str">
        <f t="shared" si="441"/>
        <v/>
      </c>
      <c r="I4679" s="432"/>
      <c r="S4679" s="146" t="str">
        <f t="shared" si="442"/>
        <v/>
      </c>
    </row>
    <row r="4680" spans="1:19" x14ac:dyDescent="0.45">
      <c r="A4680" s="144" t="str">
        <f t="shared" si="443"/>
        <v/>
      </c>
      <c r="B4680" s="143" t="str">
        <f t="shared" si="444"/>
        <v/>
      </c>
      <c r="C4680" s="143" t="str">
        <f>IF(A4680="","",IF(COUNTIF($B$2:B4679,B4680)&gt;0,"⚠ DUPLICATE","OK"))</f>
        <v/>
      </c>
      <c r="D4680" s="146" t="str">
        <f>IF($A4680="","",IF(ISNA(_xlfn.XLOOKUP(TRIM($A4680),MASTER_Workers!$B$2:$B$474,MASTER_Workers!$B$2:$B$474)),"Master Missing","OK"))</f>
        <v/>
      </c>
      <c r="E4680" s="146" t="str">
        <f>IF(A4680="","",IF(COUNTIF(Month_Engine!B:B,TRIM(J4680))&gt;0,"OK","Missing"))</f>
        <v/>
      </c>
      <c r="F4680" s="146" t="str">
        <f t="shared" si="445"/>
        <v/>
      </c>
      <c r="G4680" s="146" t="str">
        <f t="shared" si="440"/>
        <v/>
      </c>
      <c r="H4680" s="150" t="str">
        <f t="shared" si="441"/>
        <v/>
      </c>
      <c r="I4680" s="432"/>
      <c r="S4680" s="146" t="str">
        <f t="shared" si="442"/>
        <v/>
      </c>
    </row>
    <row r="4681" spans="1:19" x14ac:dyDescent="0.45">
      <c r="A4681" s="144" t="str">
        <f t="shared" si="443"/>
        <v/>
      </c>
      <c r="B4681" s="143" t="str">
        <f t="shared" si="444"/>
        <v/>
      </c>
      <c r="C4681" s="143" t="str">
        <f>IF(A4681="","",IF(COUNTIF($B$2:B4680,B4681)&gt;0,"⚠ DUPLICATE","OK"))</f>
        <v/>
      </c>
      <c r="D4681" s="146" t="str">
        <f>IF($A4681="","",IF(ISNA(_xlfn.XLOOKUP(TRIM($A4681),MASTER_Workers!$B$2:$B$474,MASTER_Workers!$B$2:$B$474)),"Master Missing","OK"))</f>
        <v/>
      </c>
      <c r="E4681" s="146" t="str">
        <f>IF(A4681="","",IF(COUNTIF(Month_Engine!B:B,TRIM(J4681))&gt;0,"OK","Missing"))</f>
        <v/>
      </c>
      <c r="F4681" s="146" t="str">
        <f t="shared" si="445"/>
        <v/>
      </c>
      <c r="G4681" s="146" t="str">
        <f t="shared" si="440"/>
        <v/>
      </c>
      <c r="H4681" s="150" t="str">
        <f t="shared" si="441"/>
        <v/>
      </c>
      <c r="I4681" s="432"/>
      <c r="S4681" s="146" t="str">
        <f t="shared" si="442"/>
        <v/>
      </c>
    </row>
    <row r="4682" spans="1:19" x14ac:dyDescent="0.45">
      <c r="A4682" s="144" t="str">
        <f t="shared" si="443"/>
        <v/>
      </c>
      <c r="B4682" s="143" t="str">
        <f t="shared" si="444"/>
        <v/>
      </c>
      <c r="C4682" s="143" t="str">
        <f>IF(A4682="","",IF(COUNTIF($B$2:B4681,B4682)&gt;0,"⚠ DUPLICATE","OK"))</f>
        <v/>
      </c>
      <c r="D4682" s="146" t="str">
        <f>IF($A4682="","",IF(ISNA(_xlfn.XLOOKUP(TRIM($A4682),MASTER_Workers!$B$2:$B$474,MASTER_Workers!$B$2:$B$474)),"Master Missing","OK"))</f>
        <v/>
      </c>
      <c r="E4682" s="146" t="str">
        <f>IF(A4682="","",IF(COUNTIF(Month_Engine!B:B,TRIM(J4682))&gt;0,"OK","Missing"))</f>
        <v/>
      </c>
      <c r="F4682" s="146" t="str">
        <f t="shared" si="445"/>
        <v/>
      </c>
      <c r="G4682" s="146" t="str">
        <f t="shared" si="440"/>
        <v/>
      </c>
      <c r="H4682" s="150" t="str">
        <f t="shared" si="441"/>
        <v/>
      </c>
      <c r="I4682" s="432"/>
      <c r="S4682" s="146" t="str">
        <f t="shared" si="442"/>
        <v/>
      </c>
    </row>
    <row r="4683" spans="1:19" x14ac:dyDescent="0.45">
      <c r="A4683" s="144" t="str">
        <f t="shared" si="443"/>
        <v/>
      </c>
      <c r="B4683" s="143" t="str">
        <f t="shared" si="444"/>
        <v/>
      </c>
      <c r="C4683" s="143" t="str">
        <f>IF(A4683="","",IF(COUNTIF($B$2:B4682,B4683)&gt;0,"⚠ DUPLICATE","OK"))</f>
        <v/>
      </c>
      <c r="D4683" s="146" t="str">
        <f>IF($A4683="","",IF(ISNA(_xlfn.XLOOKUP(TRIM($A4683),MASTER_Workers!$B$2:$B$474,MASTER_Workers!$B$2:$B$474)),"Master Missing","OK"))</f>
        <v/>
      </c>
      <c r="E4683" s="146" t="str">
        <f>IF(A4683="","",IF(COUNTIF(Month_Engine!B:B,TRIM(J4683))&gt;0,"OK","Missing"))</f>
        <v/>
      </c>
      <c r="F4683" s="146" t="str">
        <f t="shared" si="445"/>
        <v/>
      </c>
      <c r="G4683" s="146" t="str">
        <f t="shared" si="440"/>
        <v/>
      </c>
      <c r="H4683" s="150" t="str">
        <f t="shared" si="441"/>
        <v/>
      </c>
      <c r="I4683" s="432"/>
      <c r="S4683" s="146" t="str">
        <f t="shared" si="442"/>
        <v/>
      </c>
    </row>
    <row r="4684" spans="1:19" x14ac:dyDescent="0.45">
      <c r="A4684" s="144" t="str">
        <f t="shared" si="443"/>
        <v/>
      </c>
      <c r="B4684" s="143" t="str">
        <f t="shared" si="444"/>
        <v/>
      </c>
      <c r="C4684" s="143" t="str">
        <f>IF(A4684="","",IF(COUNTIF($B$2:B4683,B4684)&gt;0,"⚠ DUPLICATE","OK"))</f>
        <v/>
      </c>
      <c r="D4684" s="146" t="str">
        <f>IF($A4684="","",IF(ISNA(_xlfn.XLOOKUP(TRIM($A4684),MASTER_Workers!$B$2:$B$474,MASTER_Workers!$B$2:$B$474)),"Master Missing","OK"))</f>
        <v/>
      </c>
      <c r="E4684" s="146" t="str">
        <f>IF(A4684="","",IF(COUNTIF(Month_Engine!B:B,TRIM(J4684))&gt;0,"OK","Missing"))</f>
        <v/>
      </c>
      <c r="F4684" s="146" t="str">
        <f t="shared" si="445"/>
        <v/>
      </c>
      <c r="G4684" s="146" t="str">
        <f t="shared" ref="G4684:G4747" si="446">IF(A4684="","",L4684+O4684+P4684+R4684+IF(OR(LEFT(TRIM(J4684),9)="SK1WK0101",ISNUMBER(SEARCH("Staff",S4684))),N4684,0))</f>
        <v/>
      </c>
      <c r="H4684" s="150" t="str">
        <f t="shared" si="441"/>
        <v/>
      </c>
      <c r="I4684" s="432"/>
      <c r="S4684" s="146" t="str">
        <f t="shared" si="442"/>
        <v/>
      </c>
    </row>
    <row r="4685" spans="1:19" x14ac:dyDescent="0.45">
      <c r="A4685" s="144" t="str">
        <f t="shared" si="443"/>
        <v/>
      </c>
      <c r="B4685" s="143" t="str">
        <f t="shared" si="444"/>
        <v/>
      </c>
      <c r="C4685" s="143" t="str">
        <f>IF(A4685="","",IF(COUNTIF($B$2:B4684,B4685)&gt;0,"⚠ DUPLICATE","OK"))</f>
        <v/>
      </c>
      <c r="D4685" s="146" t="str">
        <f>IF($A4685="","",IF(ISNA(_xlfn.XLOOKUP(TRIM($A4685),MASTER_Workers!$B$2:$B$474,MASTER_Workers!$B$2:$B$474)),"Master Missing","OK"))</f>
        <v/>
      </c>
      <c r="E4685" s="146" t="str">
        <f>IF(A4685="","",IF(COUNTIF(Month_Engine!B:B,TRIM(J4685))&gt;0,"OK","Missing"))</f>
        <v/>
      </c>
      <c r="F4685" s="146" t="str">
        <f t="shared" si="445"/>
        <v/>
      </c>
      <c r="G4685" s="146" t="str">
        <f t="shared" si="446"/>
        <v/>
      </c>
      <c r="H4685" s="150" t="str">
        <f t="shared" si="441"/>
        <v/>
      </c>
      <c r="I4685" s="432"/>
      <c r="S4685" s="146" t="str">
        <f t="shared" si="442"/>
        <v/>
      </c>
    </row>
    <row r="4686" spans="1:19" x14ac:dyDescent="0.45">
      <c r="A4686" s="144" t="str">
        <f t="shared" si="443"/>
        <v/>
      </c>
      <c r="B4686" s="143" t="str">
        <f t="shared" si="444"/>
        <v/>
      </c>
      <c r="C4686" s="143" t="str">
        <f>IF(A4686="","",IF(COUNTIF($B$2:B4685,B4686)&gt;0,"⚠ DUPLICATE","OK"))</f>
        <v/>
      </c>
      <c r="D4686" s="146" t="str">
        <f>IF($A4686="","",IF(ISNA(_xlfn.XLOOKUP(TRIM($A4686),MASTER_Workers!$B$2:$B$474,MASTER_Workers!$B$2:$B$474)),"Master Missing","OK"))</f>
        <v/>
      </c>
      <c r="E4686" s="146" t="str">
        <f>IF(A4686="","",IF(COUNTIF(Month_Engine!B:B,TRIM(J4686))&gt;0,"OK","Missing"))</f>
        <v/>
      </c>
      <c r="F4686" s="146" t="str">
        <f t="shared" si="445"/>
        <v/>
      </c>
      <c r="G4686" s="146" t="str">
        <f t="shared" si="446"/>
        <v/>
      </c>
      <c r="H4686" s="150" t="str">
        <f t="shared" si="441"/>
        <v/>
      </c>
      <c r="I4686" s="432"/>
      <c r="S4686" s="146" t="str">
        <f t="shared" si="442"/>
        <v/>
      </c>
    </row>
    <row r="4687" spans="1:19" x14ac:dyDescent="0.45">
      <c r="A4687" s="144" t="str">
        <f t="shared" si="443"/>
        <v/>
      </c>
      <c r="B4687" s="143" t="str">
        <f t="shared" si="444"/>
        <v/>
      </c>
      <c r="C4687" s="143" t="str">
        <f>IF(A4687="","",IF(COUNTIF($B$2:B4686,B4687)&gt;0,"⚠ DUPLICATE","OK"))</f>
        <v/>
      </c>
      <c r="D4687" s="146" t="str">
        <f>IF($A4687="","",IF(ISNA(_xlfn.XLOOKUP(TRIM($A4687),MASTER_Workers!$B$2:$B$474,MASTER_Workers!$B$2:$B$474)),"Master Missing","OK"))</f>
        <v/>
      </c>
      <c r="E4687" s="146" t="str">
        <f>IF(A4687="","",IF(COUNTIF(Month_Engine!B:B,TRIM(J4687))&gt;0,"OK","Missing"))</f>
        <v/>
      </c>
      <c r="F4687" s="146" t="str">
        <f t="shared" si="445"/>
        <v/>
      </c>
      <c r="G4687" s="146" t="str">
        <f t="shared" si="446"/>
        <v/>
      </c>
      <c r="H4687" s="150" t="str">
        <f t="shared" si="441"/>
        <v/>
      </c>
      <c r="I4687" s="432"/>
      <c r="S4687" s="146" t="str">
        <f t="shared" si="442"/>
        <v/>
      </c>
    </row>
    <row r="4688" spans="1:19" x14ac:dyDescent="0.45">
      <c r="A4688" s="144" t="str">
        <f t="shared" si="443"/>
        <v/>
      </c>
      <c r="B4688" s="143" t="str">
        <f t="shared" si="444"/>
        <v/>
      </c>
      <c r="C4688" s="143" t="str">
        <f>IF(A4688="","",IF(COUNTIF($B$2:B4687,B4688)&gt;0,"⚠ DUPLICATE","OK"))</f>
        <v/>
      </c>
      <c r="D4688" s="146" t="str">
        <f>IF($A4688="","",IF(ISNA(_xlfn.XLOOKUP(TRIM($A4688),MASTER_Workers!$B$2:$B$474,MASTER_Workers!$B$2:$B$474)),"Master Missing","OK"))</f>
        <v/>
      </c>
      <c r="E4688" s="146" t="str">
        <f>IF(A4688="","",IF(COUNTIF(Month_Engine!B:B,TRIM(J4688))&gt;0,"OK","Missing"))</f>
        <v/>
      </c>
      <c r="F4688" s="146" t="str">
        <f t="shared" si="445"/>
        <v/>
      </c>
      <c r="G4688" s="146" t="str">
        <f t="shared" si="446"/>
        <v/>
      </c>
      <c r="H4688" s="150" t="str">
        <f t="shared" si="441"/>
        <v/>
      </c>
      <c r="I4688" s="432"/>
      <c r="S4688" s="146" t="str">
        <f t="shared" si="442"/>
        <v/>
      </c>
    </row>
    <row r="4689" spans="1:19" x14ac:dyDescent="0.45">
      <c r="A4689" s="144" t="str">
        <f t="shared" si="443"/>
        <v/>
      </c>
      <c r="B4689" s="143" t="str">
        <f t="shared" si="444"/>
        <v/>
      </c>
      <c r="C4689" s="143" t="str">
        <f>IF(A4689="","",IF(COUNTIF($B$2:B4688,B4689)&gt;0,"⚠ DUPLICATE","OK"))</f>
        <v/>
      </c>
      <c r="D4689" s="146" t="str">
        <f>IF($A4689="","",IF(ISNA(_xlfn.XLOOKUP(TRIM($A4689),MASTER_Workers!$B$2:$B$474,MASTER_Workers!$B$2:$B$474)),"Master Missing","OK"))</f>
        <v/>
      </c>
      <c r="E4689" s="146" t="str">
        <f>IF(A4689="","",IF(COUNTIF(Month_Engine!B:B,TRIM(J4689))&gt;0,"OK","Missing"))</f>
        <v/>
      </c>
      <c r="F4689" s="146" t="str">
        <f t="shared" si="445"/>
        <v/>
      </c>
      <c r="G4689" s="146" t="str">
        <f t="shared" si="446"/>
        <v/>
      </c>
      <c r="H4689" s="150" t="str">
        <f t="shared" si="441"/>
        <v/>
      </c>
      <c r="I4689" s="432"/>
      <c r="S4689" s="146" t="str">
        <f t="shared" si="442"/>
        <v/>
      </c>
    </row>
    <row r="4690" spans="1:19" x14ac:dyDescent="0.45">
      <c r="A4690" s="144" t="str">
        <f t="shared" si="443"/>
        <v/>
      </c>
      <c r="B4690" s="143" t="str">
        <f t="shared" si="444"/>
        <v/>
      </c>
      <c r="C4690" s="143" t="str">
        <f>IF(A4690="","",IF(COUNTIF($B$2:B4689,B4690)&gt;0,"⚠ DUPLICATE","OK"))</f>
        <v/>
      </c>
      <c r="D4690" s="146" t="str">
        <f>IF($A4690="","",IF(ISNA(_xlfn.XLOOKUP(TRIM($A4690),MASTER_Workers!$B$2:$B$474,MASTER_Workers!$B$2:$B$474)),"Master Missing","OK"))</f>
        <v/>
      </c>
      <c r="E4690" s="146" t="str">
        <f>IF(A4690="","",IF(COUNTIF(Month_Engine!B:B,TRIM(J4690))&gt;0,"OK","Missing"))</f>
        <v/>
      </c>
      <c r="F4690" s="146" t="str">
        <f t="shared" si="445"/>
        <v/>
      </c>
      <c r="G4690" s="146" t="str">
        <f t="shared" si="446"/>
        <v/>
      </c>
      <c r="H4690" s="150" t="str">
        <f t="shared" si="441"/>
        <v/>
      </c>
      <c r="I4690" s="432"/>
      <c r="S4690" s="146" t="str">
        <f t="shared" si="442"/>
        <v/>
      </c>
    </row>
    <row r="4691" spans="1:19" x14ac:dyDescent="0.45">
      <c r="A4691" s="144" t="str">
        <f t="shared" si="443"/>
        <v/>
      </c>
      <c r="B4691" s="143" t="str">
        <f t="shared" si="444"/>
        <v/>
      </c>
      <c r="C4691" s="143" t="str">
        <f>IF(A4691="","",IF(COUNTIF($B$2:B4690,B4691)&gt;0,"⚠ DUPLICATE","OK"))</f>
        <v/>
      </c>
      <c r="D4691" s="146" t="str">
        <f>IF($A4691="","",IF(ISNA(_xlfn.XLOOKUP(TRIM($A4691),MASTER_Workers!$B$2:$B$474,MASTER_Workers!$B$2:$B$474)),"Master Missing","OK"))</f>
        <v/>
      </c>
      <c r="E4691" s="146" t="str">
        <f>IF(A4691="","",IF(COUNTIF(Month_Engine!B:B,TRIM(J4691))&gt;0,"OK","Missing"))</f>
        <v/>
      </c>
      <c r="F4691" s="146" t="str">
        <f t="shared" si="445"/>
        <v/>
      </c>
      <c r="G4691" s="146" t="str">
        <f t="shared" si="446"/>
        <v/>
      </c>
      <c r="H4691" s="150" t="str">
        <f t="shared" si="441"/>
        <v/>
      </c>
      <c r="I4691" s="432"/>
      <c r="S4691" s="146" t="str">
        <f t="shared" si="442"/>
        <v/>
      </c>
    </row>
    <row r="4692" spans="1:19" x14ac:dyDescent="0.45">
      <c r="A4692" s="144" t="str">
        <f t="shared" si="443"/>
        <v/>
      </c>
      <c r="B4692" s="143" t="str">
        <f t="shared" si="444"/>
        <v/>
      </c>
      <c r="C4692" s="143" t="str">
        <f>IF(A4692="","",IF(COUNTIF($B$2:B4691,B4692)&gt;0,"⚠ DUPLICATE","OK"))</f>
        <v/>
      </c>
      <c r="D4692" s="146" t="str">
        <f>IF($A4692="","",IF(ISNA(_xlfn.XLOOKUP(TRIM($A4692),MASTER_Workers!$B$2:$B$474,MASTER_Workers!$B$2:$B$474)),"Master Missing","OK"))</f>
        <v/>
      </c>
      <c r="E4692" s="146" t="str">
        <f>IF(A4692="","",IF(COUNTIF(Month_Engine!B:B,TRIM(J4692))&gt;0,"OK","Missing"))</f>
        <v/>
      </c>
      <c r="F4692" s="146" t="str">
        <f t="shared" si="445"/>
        <v/>
      </c>
      <c r="G4692" s="146" t="str">
        <f t="shared" si="446"/>
        <v/>
      </c>
      <c r="H4692" s="150" t="str">
        <f t="shared" si="441"/>
        <v/>
      </c>
      <c r="I4692" s="432"/>
      <c r="S4692" s="146" t="str">
        <f t="shared" si="442"/>
        <v/>
      </c>
    </row>
    <row r="4693" spans="1:19" x14ac:dyDescent="0.45">
      <c r="A4693" s="144" t="str">
        <f t="shared" si="443"/>
        <v/>
      </c>
      <c r="B4693" s="143" t="str">
        <f t="shared" si="444"/>
        <v/>
      </c>
      <c r="C4693" s="143" t="str">
        <f>IF(A4693="","",IF(COUNTIF($B$2:B4692,B4693)&gt;0,"⚠ DUPLICATE","OK"))</f>
        <v/>
      </c>
      <c r="D4693" s="146" t="str">
        <f>IF($A4693="","",IF(ISNA(_xlfn.XLOOKUP(TRIM($A4693),MASTER_Workers!$B$2:$B$474,MASTER_Workers!$B$2:$B$474)),"Master Missing","OK"))</f>
        <v/>
      </c>
      <c r="E4693" s="146" t="str">
        <f>IF(A4693="","",IF(COUNTIF(Month_Engine!B:B,TRIM(J4693))&gt;0,"OK","Missing"))</f>
        <v/>
      </c>
      <c r="F4693" s="146" t="str">
        <f t="shared" si="445"/>
        <v/>
      </c>
      <c r="G4693" s="146" t="str">
        <f t="shared" si="446"/>
        <v/>
      </c>
      <c r="H4693" s="150" t="str">
        <f t="shared" si="441"/>
        <v/>
      </c>
      <c r="I4693" s="432"/>
      <c r="S4693" s="146" t="str">
        <f t="shared" si="442"/>
        <v/>
      </c>
    </row>
    <row r="4694" spans="1:19" x14ac:dyDescent="0.45">
      <c r="A4694" s="144" t="str">
        <f t="shared" si="443"/>
        <v/>
      </c>
      <c r="B4694" s="143" t="str">
        <f t="shared" si="444"/>
        <v/>
      </c>
      <c r="C4694" s="143" t="str">
        <f>IF(A4694="","",IF(COUNTIF($B$2:B4693,B4694)&gt;0,"⚠ DUPLICATE","OK"))</f>
        <v/>
      </c>
      <c r="D4694" s="146" t="str">
        <f>IF($A4694="","",IF(ISNA(_xlfn.XLOOKUP(TRIM($A4694),MASTER_Workers!$B$2:$B$474,MASTER_Workers!$B$2:$B$474)),"Master Missing","OK"))</f>
        <v/>
      </c>
      <c r="E4694" s="146" t="str">
        <f>IF(A4694="","",IF(COUNTIF(Month_Engine!B:B,TRIM(J4694))&gt;0,"OK","Missing"))</f>
        <v/>
      </c>
      <c r="F4694" s="146" t="str">
        <f t="shared" si="445"/>
        <v/>
      </c>
      <c r="G4694" s="146" t="str">
        <f t="shared" si="446"/>
        <v/>
      </c>
      <c r="H4694" s="150" t="str">
        <f t="shared" si="441"/>
        <v/>
      </c>
      <c r="I4694" s="432"/>
      <c r="S4694" s="146" t="str">
        <f t="shared" si="442"/>
        <v/>
      </c>
    </row>
    <row r="4695" spans="1:19" x14ac:dyDescent="0.45">
      <c r="A4695" s="144" t="str">
        <f t="shared" si="443"/>
        <v/>
      </c>
      <c r="B4695" s="143" t="str">
        <f t="shared" si="444"/>
        <v/>
      </c>
      <c r="C4695" s="143" t="str">
        <f>IF(A4695="","",IF(COUNTIF($B$2:B4694,B4695)&gt;0,"⚠ DUPLICATE","OK"))</f>
        <v/>
      </c>
      <c r="D4695" s="146" t="str">
        <f>IF($A4695="","",IF(ISNA(_xlfn.XLOOKUP(TRIM($A4695),MASTER_Workers!$B$2:$B$474,MASTER_Workers!$B$2:$B$474)),"Master Missing","OK"))</f>
        <v/>
      </c>
      <c r="E4695" s="146" t="str">
        <f>IF(A4695="","",IF(COUNTIF(Month_Engine!B:B,TRIM(J4695))&gt;0,"OK","Missing"))</f>
        <v/>
      </c>
      <c r="F4695" s="146" t="str">
        <f t="shared" si="445"/>
        <v/>
      </c>
      <c r="G4695" s="146" t="str">
        <f t="shared" si="446"/>
        <v/>
      </c>
      <c r="H4695" s="150" t="str">
        <f t="shared" si="441"/>
        <v/>
      </c>
      <c r="I4695" s="432"/>
      <c r="S4695" s="146" t="str">
        <f t="shared" si="442"/>
        <v/>
      </c>
    </row>
    <row r="4696" spans="1:19" x14ac:dyDescent="0.45">
      <c r="A4696" s="144" t="str">
        <f t="shared" si="443"/>
        <v/>
      </c>
      <c r="B4696" s="143" t="str">
        <f t="shared" si="444"/>
        <v/>
      </c>
      <c r="C4696" s="143" t="str">
        <f>IF(A4696="","",IF(COUNTIF($B$2:B4695,B4696)&gt;0,"⚠ DUPLICATE","OK"))</f>
        <v/>
      </c>
      <c r="D4696" s="146" t="str">
        <f>IF($A4696="","",IF(ISNA(_xlfn.XLOOKUP(TRIM($A4696),MASTER_Workers!$B$2:$B$474,MASTER_Workers!$B$2:$B$474)),"Master Missing","OK"))</f>
        <v/>
      </c>
      <c r="E4696" s="146" t="str">
        <f>IF(A4696="","",IF(COUNTIF(Month_Engine!B:B,TRIM(J4696))&gt;0,"OK","Missing"))</f>
        <v/>
      </c>
      <c r="F4696" s="146" t="str">
        <f t="shared" si="445"/>
        <v/>
      </c>
      <c r="G4696" s="146" t="str">
        <f t="shared" si="446"/>
        <v/>
      </c>
      <c r="H4696" s="150" t="str">
        <f t="shared" si="441"/>
        <v/>
      </c>
      <c r="I4696" s="432"/>
      <c r="S4696" s="146" t="str">
        <f t="shared" si="442"/>
        <v/>
      </c>
    </row>
    <row r="4697" spans="1:19" x14ac:dyDescent="0.45">
      <c r="A4697" s="144" t="str">
        <f t="shared" si="443"/>
        <v/>
      </c>
      <c r="B4697" s="143" t="str">
        <f t="shared" si="444"/>
        <v/>
      </c>
      <c r="C4697" s="143" t="str">
        <f>IF(A4697="","",IF(COUNTIF($B$2:B4696,B4697)&gt;0,"⚠ DUPLICATE","OK"))</f>
        <v/>
      </c>
      <c r="D4697" s="146" t="str">
        <f>IF($A4697="","",IF(ISNA(_xlfn.XLOOKUP(TRIM($A4697),MASTER_Workers!$B$2:$B$474,MASTER_Workers!$B$2:$B$474)),"Master Missing","OK"))</f>
        <v/>
      </c>
      <c r="E4697" s="146" t="str">
        <f>IF(A4697="","",IF(COUNTIF(Month_Engine!B:B,TRIM(J4697))&gt;0,"OK","Missing"))</f>
        <v/>
      </c>
      <c r="F4697" s="146" t="str">
        <f t="shared" si="445"/>
        <v/>
      </c>
      <c r="G4697" s="146" t="str">
        <f t="shared" si="446"/>
        <v/>
      </c>
      <c r="H4697" s="150" t="str">
        <f t="shared" si="441"/>
        <v/>
      </c>
      <c r="I4697" s="432"/>
      <c r="S4697" s="146" t="str">
        <f t="shared" si="442"/>
        <v/>
      </c>
    </row>
    <row r="4698" spans="1:19" x14ac:dyDescent="0.45">
      <c r="A4698" s="144" t="str">
        <f t="shared" si="443"/>
        <v/>
      </c>
      <c r="B4698" s="143" t="str">
        <f t="shared" si="444"/>
        <v/>
      </c>
      <c r="C4698" s="143" t="str">
        <f>IF(A4698="","",IF(COUNTIF($B$2:B4697,B4698)&gt;0,"⚠ DUPLICATE","OK"))</f>
        <v/>
      </c>
      <c r="D4698" s="146" t="str">
        <f>IF($A4698="","",IF(ISNA(_xlfn.XLOOKUP(TRIM($A4698),MASTER_Workers!$B$2:$B$474,MASTER_Workers!$B$2:$B$474)),"Master Missing","OK"))</f>
        <v/>
      </c>
      <c r="E4698" s="146" t="str">
        <f>IF(A4698="","",IF(COUNTIF(Month_Engine!B:B,TRIM(J4698))&gt;0,"OK","Missing"))</f>
        <v/>
      </c>
      <c r="F4698" s="146" t="str">
        <f t="shared" si="445"/>
        <v/>
      </c>
      <c r="G4698" s="146" t="str">
        <f t="shared" si="446"/>
        <v/>
      </c>
      <c r="H4698" s="150" t="str">
        <f t="shared" si="441"/>
        <v/>
      </c>
      <c r="I4698" s="432"/>
      <c r="S4698" s="146" t="str">
        <f t="shared" si="442"/>
        <v/>
      </c>
    </row>
    <row r="4699" spans="1:19" x14ac:dyDescent="0.45">
      <c r="A4699" s="144" t="str">
        <f t="shared" si="443"/>
        <v/>
      </c>
      <c r="B4699" s="143" t="str">
        <f t="shared" si="444"/>
        <v/>
      </c>
      <c r="C4699" s="143" t="str">
        <f>IF(A4699="","",IF(COUNTIF($B$2:B4698,B4699)&gt;0,"⚠ DUPLICATE","OK"))</f>
        <v/>
      </c>
      <c r="D4699" s="146" t="str">
        <f>IF($A4699="","",IF(ISNA(_xlfn.XLOOKUP(TRIM($A4699),MASTER_Workers!$B$2:$B$474,MASTER_Workers!$B$2:$B$474)),"Master Missing","OK"))</f>
        <v/>
      </c>
      <c r="E4699" s="146" t="str">
        <f>IF(A4699="","",IF(COUNTIF(Month_Engine!B:B,TRIM(J4699))&gt;0,"OK","Missing"))</f>
        <v/>
      </c>
      <c r="F4699" s="146" t="str">
        <f t="shared" si="445"/>
        <v/>
      </c>
      <c r="G4699" s="146" t="str">
        <f t="shared" si="446"/>
        <v/>
      </c>
      <c r="H4699" s="150" t="str">
        <f t="shared" si="441"/>
        <v/>
      </c>
      <c r="I4699" s="432"/>
      <c r="S4699" s="146" t="str">
        <f t="shared" si="442"/>
        <v/>
      </c>
    </row>
    <row r="4700" spans="1:19" x14ac:dyDescent="0.45">
      <c r="A4700" s="144" t="str">
        <f t="shared" si="443"/>
        <v/>
      </c>
      <c r="B4700" s="143" t="str">
        <f t="shared" si="444"/>
        <v/>
      </c>
      <c r="C4700" s="143" t="str">
        <f>IF(A4700="","",IF(COUNTIF($B$2:B4699,B4700)&gt;0,"⚠ DUPLICATE","OK"))</f>
        <v/>
      </c>
      <c r="D4700" s="146" t="str">
        <f>IF($A4700="","",IF(ISNA(_xlfn.XLOOKUP(TRIM($A4700),MASTER_Workers!$B$2:$B$474,MASTER_Workers!$B$2:$B$474)),"Master Missing","OK"))</f>
        <v/>
      </c>
      <c r="E4700" s="146" t="str">
        <f>IF(A4700="","",IF(COUNTIF(Month_Engine!B:B,TRIM(J4700))&gt;0,"OK","Missing"))</f>
        <v/>
      </c>
      <c r="F4700" s="146" t="str">
        <f t="shared" si="445"/>
        <v/>
      </c>
      <c r="G4700" s="146" t="str">
        <f t="shared" si="446"/>
        <v/>
      </c>
      <c r="H4700" s="150" t="str">
        <f t="shared" si="441"/>
        <v/>
      </c>
      <c r="I4700" s="432"/>
      <c r="S4700" s="146" t="str">
        <f t="shared" si="442"/>
        <v/>
      </c>
    </row>
    <row r="4701" spans="1:19" x14ac:dyDescent="0.45">
      <c r="A4701" s="144" t="str">
        <f t="shared" si="443"/>
        <v/>
      </c>
      <c r="B4701" s="143" t="str">
        <f t="shared" si="444"/>
        <v/>
      </c>
      <c r="C4701" s="143" t="str">
        <f>IF(A4701="","",IF(COUNTIF($B$2:B4700,B4701)&gt;0,"⚠ DUPLICATE","OK"))</f>
        <v/>
      </c>
      <c r="D4701" s="146" t="str">
        <f>IF($A4701="","",IF(ISNA(_xlfn.XLOOKUP(TRIM($A4701),MASTER_Workers!$B$2:$B$474,MASTER_Workers!$B$2:$B$474)),"Master Missing","OK"))</f>
        <v/>
      </c>
      <c r="E4701" s="146" t="str">
        <f>IF(A4701="","",IF(COUNTIF(Month_Engine!B:B,TRIM(J4701))&gt;0,"OK","Missing"))</f>
        <v/>
      </c>
      <c r="F4701" s="146" t="str">
        <f t="shared" si="445"/>
        <v/>
      </c>
      <c r="G4701" s="146" t="str">
        <f t="shared" si="446"/>
        <v/>
      </c>
      <c r="H4701" s="150" t="str">
        <f t="shared" si="441"/>
        <v/>
      </c>
      <c r="I4701" s="432"/>
      <c r="S4701" s="146" t="str">
        <f t="shared" si="442"/>
        <v/>
      </c>
    </row>
    <row r="4702" spans="1:19" x14ac:dyDescent="0.45">
      <c r="A4702" s="144" t="str">
        <f t="shared" si="443"/>
        <v/>
      </c>
      <c r="B4702" s="143" t="str">
        <f t="shared" si="444"/>
        <v/>
      </c>
      <c r="C4702" s="143" t="str">
        <f>IF(A4702="","",IF(COUNTIF($B$2:B4701,B4702)&gt;0,"⚠ DUPLICATE","OK"))</f>
        <v/>
      </c>
      <c r="D4702" s="146" t="str">
        <f>IF($A4702="","",IF(ISNA(_xlfn.XLOOKUP(TRIM($A4702),MASTER_Workers!$B$2:$B$474,MASTER_Workers!$B$2:$B$474)),"Master Missing","OK"))</f>
        <v/>
      </c>
      <c r="E4702" s="146" t="str">
        <f>IF(A4702="","",IF(COUNTIF(Month_Engine!B:B,TRIM(J4702))&gt;0,"OK","Missing"))</f>
        <v/>
      </c>
      <c r="F4702" s="146" t="str">
        <f t="shared" si="445"/>
        <v/>
      </c>
      <c r="G4702" s="146" t="str">
        <f t="shared" si="446"/>
        <v/>
      </c>
      <c r="H4702" s="150" t="str">
        <f t="shared" si="441"/>
        <v/>
      </c>
      <c r="I4702" s="432"/>
      <c r="S4702" s="146" t="str">
        <f t="shared" si="442"/>
        <v/>
      </c>
    </row>
    <row r="4703" spans="1:19" x14ac:dyDescent="0.45">
      <c r="A4703" s="144" t="str">
        <f t="shared" si="443"/>
        <v/>
      </c>
      <c r="B4703" s="143" t="str">
        <f t="shared" si="444"/>
        <v/>
      </c>
      <c r="C4703" s="143" t="str">
        <f>IF(A4703="","",IF(COUNTIF($B$2:B4702,B4703)&gt;0,"⚠ DUPLICATE","OK"))</f>
        <v/>
      </c>
      <c r="D4703" s="146" t="str">
        <f>IF($A4703="","",IF(ISNA(_xlfn.XLOOKUP(TRIM($A4703),MASTER_Workers!$B$2:$B$474,MASTER_Workers!$B$2:$B$474)),"Master Missing","OK"))</f>
        <v/>
      </c>
      <c r="E4703" s="146" t="str">
        <f>IF(A4703="","",IF(COUNTIF(Month_Engine!B:B,TRIM(J4703))&gt;0,"OK","Missing"))</f>
        <v/>
      </c>
      <c r="F4703" s="146" t="str">
        <f t="shared" si="445"/>
        <v/>
      </c>
      <c r="G4703" s="146" t="str">
        <f t="shared" si="446"/>
        <v/>
      </c>
      <c r="H4703" s="150" t="str">
        <f t="shared" si="441"/>
        <v/>
      </c>
      <c r="I4703" s="432"/>
      <c r="S4703" s="146" t="str">
        <f t="shared" si="442"/>
        <v/>
      </c>
    </row>
    <row r="4704" spans="1:19" x14ac:dyDescent="0.45">
      <c r="A4704" s="144" t="str">
        <f t="shared" si="443"/>
        <v/>
      </c>
      <c r="B4704" s="143" t="str">
        <f t="shared" si="444"/>
        <v/>
      </c>
      <c r="C4704" s="143" t="str">
        <f>IF(A4704="","",IF(COUNTIF($B$2:B4703,B4704)&gt;0,"⚠ DUPLICATE","OK"))</f>
        <v/>
      </c>
      <c r="D4704" s="146" t="str">
        <f>IF($A4704="","",IF(ISNA(_xlfn.XLOOKUP(TRIM($A4704),MASTER_Workers!$B$2:$B$474,MASTER_Workers!$B$2:$B$474)),"Master Missing","OK"))</f>
        <v/>
      </c>
      <c r="E4704" s="146" t="str">
        <f>IF(A4704="","",IF(COUNTIF(Month_Engine!B:B,TRIM(J4704))&gt;0,"OK","Missing"))</f>
        <v/>
      </c>
      <c r="F4704" s="146" t="str">
        <f t="shared" si="445"/>
        <v/>
      </c>
      <c r="G4704" s="146" t="str">
        <f t="shared" si="446"/>
        <v/>
      </c>
      <c r="H4704" s="150" t="str">
        <f t="shared" si="441"/>
        <v/>
      </c>
      <c r="I4704" s="432"/>
      <c r="S4704" s="146" t="str">
        <f t="shared" si="442"/>
        <v/>
      </c>
    </row>
    <row r="4705" spans="1:19" x14ac:dyDescent="0.45">
      <c r="A4705" s="144" t="str">
        <f t="shared" si="443"/>
        <v/>
      </c>
      <c r="B4705" s="143" t="str">
        <f t="shared" si="444"/>
        <v/>
      </c>
      <c r="C4705" s="143" t="str">
        <f>IF(A4705="","",IF(COUNTIF($B$2:B4704,B4705)&gt;0,"⚠ DUPLICATE","OK"))</f>
        <v/>
      </c>
      <c r="D4705" s="146" t="str">
        <f>IF($A4705="","",IF(ISNA(_xlfn.XLOOKUP(TRIM($A4705),MASTER_Workers!$B$2:$B$474,MASTER_Workers!$B$2:$B$474)),"Master Missing","OK"))</f>
        <v/>
      </c>
      <c r="E4705" s="146" t="str">
        <f>IF(A4705="","",IF(COUNTIF(Month_Engine!B:B,TRIM(J4705))&gt;0,"OK","Missing"))</f>
        <v/>
      </c>
      <c r="F4705" s="146" t="str">
        <f t="shared" si="445"/>
        <v/>
      </c>
      <c r="G4705" s="146" t="str">
        <f t="shared" si="446"/>
        <v/>
      </c>
      <c r="H4705" s="150" t="str">
        <f t="shared" si="441"/>
        <v/>
      </c>
      <c r="I4705" s="432"/>
      <c r="S4705" s="146" t="str">
        <f t="shared" si="442"/>
        <v/>
      </c>
    </row>
    <row r="4706" spans="1:19" x14ac:dyDescent="0.45">
      <c r="A4706" s="144" t="str">
        <f t="shared" si="443"/>
        <v/>
      </c>
      <c r="B4706" s="143" t="str">
        <f t="shared" si="444"/>
        <v/>
      </c>
      <c r="C4706" s="143" t="str">
        <f>IF(A4706="","",IF(COUNTIF($B$2:B4705,B4706)&gt;0,"⚠ DUPLICATE","OK"))</f>
        <v/>
      </c>
      <c r="D4706" s="146" t="str">
        <f>IF($A4706="","",IF(ISNA(_xlfn.XLOOKUP(TRIM($A4706),MASTER_Workers!$B$2:$B$474,MASTER_Workers!$B$2:$B$474)),"Master Missing","OK"))</f>
        <v/>
      </c>
      <c r="E4706" s="146" t="str">
        <f>IF(A4706="","",IF(COUNTIF(Month_Engine!B:B,TRIM(J4706))&gt;0,"OK","Missing"))</f>
        <v/>
      </c>
      <c r="F4706" s="146" t="str">
        <f t="shared" si="445"/>
        <v/>
      </c>
      <c r="G4706" s="146" t="str">
        <f t="shared" si="446"/>
        <v/>
      </c>
      <c r="H4706" s="150" t="str">
        <f t="shared" si="441"/>
        <v/>
      </c>
      <c r="I4706" s="432"/>
      <c r="S4706" s="146" t="str">
        <f t="shared" si="442"/>
        <v/>
      </c>
    </row>
    <row r="4707" spans="1:19" x14ac:dyDescent="0.45">
      <c r="A4707" s="144" t="str">
        <f t="shared" si="443"/>
        <v/>
      </c>
      <c r="B4707" s="143" t="str">
        <f t="shared" si="444"/>
        <v/>
      </c>
      <c r="C4707" s="143" t="str">
        <f>IF(A4707="","",IF(COUNTIF($B$2:B4706,B4707)&gt;0,"⚠ DUPLICATE","OK"))</f>
        <v/>
      </c>
      <c r="D4707" s="146" t="str">
        <f>IF($A4707="","",IF(ISNA(_xlfn.XLOOKUP(TRIM($A4707),MASTER_Workers!$B$2:$B$474,MASTER_Workers!$B$2:$B$474)),"Master Missing","OK"))</f>
        <v/>
      </c>
      <c r="E4707" s="146" t="str">
        <f>IF(A4707="","",IF(COUNTIF(Month_Engine!B:B,TRIM(J4707))&gt;0,"OK","Missing"))</f>
        <v/>
      </c>
      <c r="F4707" s="146" t="str">
        <f t="shared" si="445"/>
        <v/>
      </c>
      <c r="G4707" s="146" t="str">
        <f t="shared" si="446"/>
        <v/>
      </c>
      <c r="H4707" s="150" t="str">
        <f t="shared" si="441"/>
        <v/>
      </c>
      <c r="I4707" s="432"/>
      <c r="S4707" s="146" t="str">
        <f t="shared" si="442"/>
        <v/>
      </c>
    </row>
    <row r="4708" spans="1:19" x14ac:dyDescent="0.45">
      <c r="A4708" s="144" t="str">
        <f t="shared" si="443"/>
        <v/>
      </c>
      <c r="B4708" s="143" t="str">
        <f t="shared" si="444"/>
        <v/>
      </c>
      <c r="C4708" s="143" t="str">
        <f>IF(A4708="","",IF(COUNTIF($B$2:B4707,B4708)&gt;0,"⚠ DUPLICATE","OK"))</f>
        <v/>
      </c>
      <c r="D4708" s="146" t="str">
        <f>IF($A4708="","",IF(ISNA(_xlfn.XLOOKUP(TRIM($A4708),MASTER_Workers!$B$2:$B$474,MASTER_Workers!$B$2:$B$474)),"Master Missing","OK"))</f>
        <v/>
      </c>
      <c r="E4708" s="146" t="str">
        <f>IF(A4708="","",IF(COUNTIF(Month_Engine!B:B,TRIM(J4708))&gt;0,"OK","Missing"))</f>
        <v/>
      </c>
      <c r="F4708" s="146" t="str">
        <f t="shared" si="445"/>
        <v/>
      </c>
      <c r="G4708" s="146" t="str">
        <f t="shared" si="446"/>
        <v/>
      </c>
      <c r="H4708" s="150" t="str">
        <f t="shared" si="441"/>
        <v/>
      </c>
      <c r="I4708" s="432"/>
      <c r="S4708" s="146" t="str">
        <f t="shared" si="442"/>
        <v/>
      </c>
    </row>
    <row r="4709" spans="1:19" x14ac:dyDescent="0.45">
      <c r="A4709" s="144" t="str">
        <f t="shared" si="443"/>
        <v/>
      </c>
      <c r="B4709" s="143" t="str">
        <f t="shared" si="444"/>
        <v/>
      </c>
      <c r="C4709" s="143" t="str">
        <f>IF(A4709="","",IF(COUNTIF($B$2:B4708,B4709)&gt;0,"⚠ DUPLICATE","OK"))</f>
        <v/>
      </c>
      <c r="D4709" s="146" t="str">
        <f>IF($A4709="","",IF(ISNA(_xlfn.XLOOKUP(TRIM($A4709),MASTER_Workers!$B$2:$B$474,MASTER_Workers!$B$2:$B$474)),"Master Missing","OK"))</f>
        <v/>
      </c>
      <c r="E4709" s="146" t="str">
        <f>IF(A4709="","",IF(COUNTIF(Month_Engine!B:B,TRIM(J4709))&gt;0,"OK","Missing"))</f>
        <v/>
      </c>
      <c r="F4709" s="146" t="str">
        <f t="shared" si="445"/>
        <v/>
      </c>
      <c r="G4709" s="146" t="str">
        <f t="shared" si="446"/>
        <v/>
      </c>
      <c r="H4709" s="150" t="str">
        <f t="shared" si="441"/>
        <v/>
      </c>
      <c r="I4709" s="432"/>
      <c r="S4709" s="146" t="str">
        <f t="shared" si="442"/>
        <v/>
      </c>
    </row>
    <row r="4710" spans="1:19" x14ac:dyDescent="0.45">
      <c r="A4710" s="144" t="str">
        <f t="shared" si="443"/>
        <v/>
      </c>
      <c r="B4710" s="143" t="str">
        <f t="shared" si="444"/>
        <v/>
      </c>
      <c r="C4710" s="143" t="str">
        <f>IF(A4710="","",IF(COUNTIF($B$2:B4709,B4710)&gt;0,"⚠ DUPLICATE","OK"))</f>
        <v/>
      </c>
      <c r="D4710" s="146" t="str">
        <f>IF($A4710="","",IF(ISNA(_xlfn.XLOOKUP(TRIM($A4710),MASTER_Workers!$B$2:$B$474,MASTER_Workers!$B$2:$B$474)),"Master Missing","OK"))</f>
        <v/>
      </c>
      <c r="E4710" s="146" t="str">
        <f>IF(A4710="","",IF(COUNTIF(Month_Engine!B:B,TRIM(J4710))&gt;0,"OK","Missing"))</f>
        <v/>
      </c>
      <c r="F4710" s="146" t="str">
        <f t="shared" si="445"/>
        <v/>
      </c>
      <c r="G4710" s="146" t="str">
        <f t="shared" si="446"/>
        <v/>
      </c>
      <c r="H4710" s="150" t="str">
        <f t="shared" si="441"/>
        <v/>
      </c>
      <c r="I4710" s="432"/>
      <c r="S4710" s="146" t="str">
        <f t="shared" si="442"/>
        <v/>
      </c>
    </row>
    <row r="4711" spans="1:19" x14ac:dyDescent="0.45">
      <c r="A4711" s="144" t="str">
        <f t="shared" si="443"/>
        <v/>
      </c>
      <c r="B4711" s="143" t="str">
        <f t="shared" si="444"/>
        <v/>
      </c>
      <c r="C4711" s="143" t="str">
        <f>IF(A4711="","",IF(COUNTIF($B$2:B4710,B4711)&gt;0,"⚠ DUPLICATE","OK"))</f>
        <v/>
      </c>
      <c r="D4711" s="146" t="str">
        <f>IF($A4711="","",IF(ISNA(_xlfn.XLOOKUP(TRIM($A4711),MASTER_Workers!$B$2:$B$474,MASTER_Workers!$B$2:$B$474)),"Master Missing","OK"))</f>
        <v/>
      </c>
      <c r="E4711" s="146" t="str">
        <f>IF(A4711="","",IF(COUNTIF(Month_Engine!B:B,TRIM(J4711))&gt;0,"OK","Missing"))</f>
        <v/>
      </c>
      <c r="F4711" s="146" t="str">
        <f t="shared" si="445"/>
        <v/>
      </c>
      <c r="G4711" s="146" t="str">
        <f t="shared" si="446"/>
        <v/>
      </c>
      <c r="H4711" s="150" t="str">
        <f t="shared" si="441"/>
        <v/>
      </c>
      <c r="I4711" s="432"/>
      <c r="S4711" s="146" t="str">
        <f t="shared" si="442"/>
        <v/>
      </c>
    </row>
    <row r="4712" spans="1:19" x14ac:dyDescent="0.45">
      <c r="A4712" s="144" t="str">
        <f t="shared" si="443"/>
        <v/>
      </c>
      <c r="B4712" s="143" t="str">
        <f t="shared" si="444"/>
        <v/>
      </c>
      <c r="C4712" s="143" t="str">
        <f>IF(A4712="","",IF(COUNTIF($B$2:B4711,B4712)&gt;0,"⚠ DUPLICATE","OK"))</f>
        <v/>
      </c>
      <c r="D4712" s="146" t="str">
        <f>IF($A4712="","",IF(ISNA(_xlfn.XLOOKUP(TRIM($A4712),MASTER_Workers!$B$2:$B$474,MASTER_Workers!$B$2:$B$474)),"Master Missing","OK"))</f>
        <v/>
      </c>
      <c r="E4712" s="146" t="str">
        <f>IF(A4712="","",IF(COUNTIF(Month_Engine!B:B,TRIM(J4712))&gt;0,"OK","Missing"))</f>
        <v/>
      </c>
      <c r="F4712" s="146" t="str">
        <f t="shared" si="445"/>
        <v/>
      </c>
      <c r="G4712" s="146" t="str">
        <f t="shared" si="446"/>
        <v/>
      </c>
      <c r="H4712" s="150" t="str">
        <f t="shared" si="441"/>
        <v/>
      </c>
      <c r="I4712" s="432"/>
      <c r="S4712" s="146" t="str">
        <f t="shared" si="442"/>
        <v/>
      </c>
    </row>
    <row r="4713" spans="1:19" x14ac:dyDescent="0.45">
      <c r="A4713" s="144" t="str">
        <f t="shared" si="443"/>
        <v/>
      </c>
      <c r="B4713" s="143" t="str">
        <f t="shared" si="444"/>
        <v/>
      </c>
      <c r="C4713" s="143" t="str">
        <f>IF(A4713="","",IF(COUNTIF($B$2:B4712,B4713)&gt;0,"⚠ DUPLICATE","OK"))</f>
        <v/>
      </c>
      <c r="D4713" s="146" t="str">
        <f>IF($A4713="","",IF(ISNA(_xlfn.XLOOKUP(TRIM($A4713),MASTER_Workers!$B$2:$B$474,MASTER_Workers!$B$2:$B$474)),"Master Missing","OK"))</f>
        <v/>
      </c>
      <c r="E4713" s="146" t="str">
        <f>IF(A4713="","",IF(COUNTIF(Month_Engine!B:B,TRIM(J4713))&gt;0,"OK","Missing"))</f>
        <v/>
      </c>
      <c r="F4713" s="146" t="str">
        <f t="shared" si="445"/>
        <v/>
      </c>
      <c r="G4713" s="146" t="str">
        <f t="shared" si="446"/>
        <v/>
      </c>
      <c r="H4713" s="150" t="str">
        <f t="shared" si="441"/>
        <v/>
      </c>
      <c r="I4713" s="432"/>
      <c r="S4713" s="146" t="str">
        <f t="shared" si="442"/>
        <v/>
      </c>
    </row>
    <row r="4714" spans="1:19" x14ac:dyDescent="0.45">
      <c r="A4714" s="144" t="str">
        <f t="shared" si="443"/>
        <v/>
      </c>
      <c r="B4714" s="143" t="str">
        <f t="shared" si="444"/>
        <v/>
      </c>
      <c r="C4714" s="143" t="str">
        <f>IF(A4714="","",IF(COUNTIF($B$2:B4713,B4714)&gt;0,"⚠ DUPLICATE","OK"))</f>
        <v/>
      </c>
      <c r="D4714" s="146" t="str">
        <f>IF($A4714="","",IF(ISNA(_xlfn.XLOOKUP(TRIM($A4714),MASTER_Workers!$B$2:$B$474,MASTER_Workers!$B$2:$B$474)),"Master Missing","OK"))</f>
        <v/>
      </c>
      <c r="E4714" s="146" t="str">
        <f>IF(A4714="","",IF(COUNTIF(Month_Engine!B:B,TRIM(J4714))&gt;0,"OK","Missing"))</f>
        <v/>
      </c>
      <c r="F4714" s="146" t="str">
        <f t="shared" si="445"/>
        <v/>
      </c>
      <c r="G4714" s="146" t="str">
        <f t="shared" si="446"/>
        <v/>
      </c>
      <c r="H4714" s="150" t="str">
        <f t="shared" si="441"/>
        <v/>
      </c>
      <c r="I4714" s="432"/>
      <c r="S4714" s="146" t="str">
        <f t="shared" si="442"/>
        <v/>
      </c>
    </row>
    <row r="4715" spans="1:19" x14ac:dyDescent="0.45">
      <c r="A4715" s="144" t="str">
        <f t="shared" si="443"/>
        <v/>
      </c>
      <c r="B4715" s="143" t="str">
        <f t="shared" si="444"/>
        <v/>
      </c>
      <c r="C4715" s="143" t="str">
        <f>IF(A4715="","",IF(COUNTIF($B$2:B4714,B4715)&gt;0,"⚠ DUPLICATE","OK"))</f>
        <v/>
      </c>
      <c r="D4715" s="146" t="str">
        <f>IF($A4715="","",IF(ISNA(_xlfn.XLOOKUP(TRIM($A4715),MASTER_Workers!$B$2:$B$474,MASTER_Workers!$B$2:$B$474)),"Master Missing","OK"))</f>
        <v/>
      </c>
      <c r="E4715" s="146" t="str">
        <f>IF(A4715="","",IF(COUNTIF(Month_Engine!B:B,TRIM(J4715))&gt;0,"OK","Missing"))</f>
        <v/>
      </c>
      <c r="F4715" s="146" t="str">
        <f t="shared" si="445"/>
        <v/>
      </c>
      <c r="G4715" s="146" t="str">
        <f t="shared" si="446"/>
        <v/>
      </c>
      <c r="H4715" s="150" t="str">
        <f t="shared" si="441"/>
        <v/>
      </c>
      <c r="I4715" s="432"/>
      <c r="S4715" s="146" t="str">
        <f t="shared" si="442"/>
        <v/>
      </c>
    </row>
    <row r="4716" spans="1:19" x14ac:dyDescent="0.45">
      <c r="A4716" s="144" t="str">
        <f t="shared" si="443"/>
        <v/>
      </c>
      <c r="B4716" s="143" t="str">
        <f t="shared" si="444"/>
        <v/>
      </c>
      <c r="C4716" s="143" t="str">
        <f>IF(A4716="","",IF(COUNTIF($B$2:B4715,B4716)&gt;0,"⚠ DUPLICATE","OK"))</f>
        <v/>
      </c>
      <c r="D4716" s="146" t="str">
        <f>IF($A4716="","",IF(ISNA(_xlfn.XLOOKUP(TRIM($A4716),MASTER_Workers!$B$2:$B$474,MASTER_Workers!$B$2:$B$474)),"Master Missing","OK"))</f>
        <v/>
      </c>
      <c r="E4716" s="146" t="str">
        <f>IF(A4716="","",IF(COUNTIF(Month_Engine!B:B,TRIM(J4716))&gt;0,"OK","Missing"))</f>
        <v/>
      </c>
      <c r="F4716" s="146" t="str">
        <f t="shared" si="445"/>
        <v/>
      </c>
      <c r="G4716" s="146" t="str">
        <f t="shared" si="446"/>
        <v/>
      </c>
      <c r="H4716" s="150" t="str">
        <f t="shared" si="441"/>
        <v/>
      </c>
      <c r="I4716" s="432"/>
      <c r="S4716" s="146" t="str">
        <f t="shared" si="442"/>
        <v/>
      </c>
    </row>
    <row r="4717" spans="1:19" x14ac:dyDescent="0.45">
      <c r="A4717" s="144" t="str">
        <f t="shared" si="443"/>
        <v/>
      </c>
      <c r="B4717" s="143" t="str">
        <f t="shared" si="444"/>
        <v/>
      </c>
      <c r="C4717" s="143" t="str">
        <f>IF(A4717="","",IF(COUNTIF($B$2:B4716,B4717)&gt;0,"⚠ DUPLICATE","OK"))</f>
        <v/>
      </c>
      <c r="D4717" s="146" t="str">
        <f>IF($A4717="","",IF(ISNA(_xlfn.XLOOKUP(TRIM($A4717),MASTER_Workers!$B$2:$B$474,MASTER_Workers!$B$2:$B$474)),"Master Missing","OK"))</f>
        <v/>
      </c>
      <c r="E4717" s="146" t="str">
        <f>IF(A4717="","",IF(COUNTIF(Month_Engine!B:B,TRIM(J4717))&gt;0,"OK","Missing"))</f>
        <v/>
      </c>
      <c r="F4717" s="146" t="str">
        <f t="shared" si="445"/>
        <v/>
      </c>
      <c r="G4717" s="146" t="str">
        <f t="shared" si="446"/>
        <v/>
      </c>
      <c r="H4717" s="150" t="str">
        <f t="shared" si="441"/>
        <v/>
      </c>
      <c r="I4717" s="432"/>
      <c r="S4717" s="146" t="str">
        <f t="shared" si="442"/>
        <v/>
      </c>
    </row>
    <row r="4718" spans="1:19" x14ac:dyDescent="0.45">
      <c r="A4718" s="144" t="str">
        <f t="shared" si="443"/>
        <v/>
      </c>
      <c r="B4718" s="143" t="str">
        <f t="shared" si="444"/>
        <v/>
      </c>
      <c r="C4718" s="143" t="str">
        <f>IF(A4718="","",IF(COUNTIF($B$2:B4717,B4718)&gt;0,"⚠ DUPLICATE","OK"))</f>
        <v/>
      </c>
      <c r="D4718" s="146" t="str">
        <f>IF($A4718="","",IF(ISNA(_xlfn.XLOOKUP(TRIM($A4718),MASTER_Workers!$B$2:$B$474,MASTER_Workers!$B$2:$B$474)),"Master Missing","OK"))</f>
        <v/>
      </c>
      <c r="E4718" s="146" t="str">
        <f>IF(A4718="","",IF(COUNTIF(Month_Engine!B:B,TRIM(J4718))&gt;0,"OK","Missing"))</f>
        <v/>
      </c>
      <c r="F4718" s="146" t="str">
        <f t="shared" si="445"/>
        <v/>
      </c>
      <c r="G4718" s="146" t="str">
        <f t="shared" si="446"/>
        <v/>
      </c>
      <c r="H4718" s="150" t="str">
        <f t="shared" si="441"/>
        <v/>
      </c>
      <c r="I4718" s="432"/>
      <c r="S4718" s="146" t="str">
        <f t="shared" si="442"/>
        <v/>
      </c>
    </row>
    <row r="4719" spans="1:19" x14ac:dyDescent="0.45">
      <c r="A4719" s="144" t="str">
        <f t="shared" si="443"/>
        <v/>
      </c>
      <c r="B4719" s="143" t="str">
        <f t="shared" si="444"/>
        <v/>
      </c>
      <c r="C4719" s="143" t="str">
        <f>IF(A4719="","",IF(COUNTIF($B$2:B4718,B4719)&gt;0,"⚠ DUPLICATE","OK"))</f>
        <v/>
      </c>
      <c r="D4719" s="146" t="str">
        <f>IF($A4719="","",IF(ISNA(_xlfn.XLOOKUP(TRIM($A4719),MASTER_Workers!$B$2:$B$474,MASTER_Workers!$B$2:$B$474)),"Master Missing","OK"))</f>
        <v/>
      </c>
      <c r="E4719" s="146" t="str">
        <f>IF(A4719="","",IF(COUNTIF(Month_Engine!B:B,TRIM(J4719))&gt;0,"OK","Missing"))</f>
        <v/>
      </c>
      <c r="F4719" s="146" t="str">
        <f t="shared" si="445"/>
        <v/>
      </c>
      <c r="G4719" s="146" t="str">
        <f t="shared" si="446"/>
        <v/>
      </c>
      <c r="H4719" s="150" t="str">
        <f t="shared" si="441"/>
        <v/>
      </c>
      <c r="I4719" s="432"/>
      <c r="S4719" s="146" t="str">
        <f t="shared" si="442"/>
        <v/>
      </c>
    </row>
    <row r="4720" spans="1:19" x14ac:dyDescent="0.45">
      <c r="A4720" s="144" t="str">
        <f t="shared" si="443"/>
        <v/>
      </c>
      <c r="B4720" s="143" t="str">
        <f t="shared" si="444"/>
        <v/>
      </c>
      <c r="C4720" s="143" t="str">
        <f>IF(A4720="","",IF(COUNTIF($B$2:B4719,B4720)&gt;0,"⚠ DUPLICATE","OK"))</f>
        <v/>
      </c>
      <c r="D4720" s="146" t="str">
        <f>IF($A4720="","",IF(ISNA(_xlfn.XLOOKUP(TRIM($A4720),MASTER_Workers!$B$2:$B$474,MASTER_Workers!$B$2:$B$474)),"Master Missing","OK"))</f>
        <v/>
      </c>
      <c r="E4720" s="146" t="str">
        <f>IF(A4720="","",IF(COUNTIF(Month_Engine!B:B,TRIM(J4720))&gt;0,"OK","Missing"))</f>
        <v/>
      </c>
      <c r="F4720" s="146" t="str">
        <f t="shared" si="445"/>
        <v/>
      </c>
      <c r="G4720" s="146" t="str">
        <f t="shared" si="446"/>
        <v/>
      </c>
      <c r="H4720" s="150" t="str">
        <f t="shared" si="441"/>
        <v/>
      </c>
      <c r="I4720" s="432"/>
      <c r="S4720" s="146" t="str">
        <f t="shared" si="442"/>
        <v/>
      </c>
    </row>
    <row r="4721" spans="1:19" x14ac:dyDescent="0.45">
      <c r="A4721" s="144" t="str">
        <f t="shared" si="443"/>
        <v/>
      </c>
      <c r="B4721" s="143" t="str">
        <f t="shared" si="444"/>
        <v/>
      </c>
      <c r="C4721" s="143" t="str">
        <f>IF(A4721="","",IF(COUNTIF($B$2:B4720,B4721)&gt;0,"⚠ DUPLICATE","OK"))</f>
        <v/>
      </c>
      <c r="D4721" s="146" t="str">
        <f>IF($A4721="","",IF(ISNA(_xlfn.XLOOKUP(TRIM($A4721),MASTER_Workers!$B$2:$B$474,MASTER_Workers!$B$2:$B$474)),"Master Missing","OK"))</f>
        <v/>
      </c>
      <c r="E4721" s="146" t="str">
        <f>IF(A4721="","",IF(COUNTIF(Month_Engine!B:B,TRIM(J4721))&gt;0,"OK","Missing"))</f>
        <v/>
      </c>
      <c r="F4721" s="146" t="str">
        <f t="shared" si="445"/>
        <v/>
      </c>
      <c r="G4721" s="146" t="str">
        <f t="shared" si="446"/>
        <v/>
      </c>
      <c r="H4721" s="150" t="str">
        <f t="shared" si="441"/>
        <v/>
      </c>
      <c r="I4721" s="432"/>
      <c r="S4721" s="146" t="str">
        <f t="shared" si="442"/>
        <v/>
      </c>
    </row>
    <row r="4722" spans="1:19" x14ac:dyDescent="0.45">
      <c r="A4722" s="144" t="str">
        <f t="shared" si="443"/>
        <v/>
      </c>
      <c r="B4722" s="143" t="str">
        <f t="shared" si="444"/>
        <v/>
      </c>
      <c r="C4722" s="143" t="str">
        <f>IF(A4722="","",IF(COUNTIF($B$2:B4721,B4722)&gt;0,"⚠ DUPLICATE","OK"))</f>
        <v/>
      </c>
      <c r="D4722" s="146" t="str">
        <f>IF($A4722="","",IF(ISNA(_xlfn.XLOOKUP(TRIM($A4722),MASTER_Workers!$B$2:$B$474,MASTER_Workers!$B$2:$B$474)),"Master Missing","OK"))</f>
        <v/>
      </c>
      <c r="E4722" s="146" t="str">
        <f>IF(A4722="","",IF(COUNTIF(Month_Engine!B:B,TRIM(J4722))&gt;0,"OK","Missing"))</f>
        <v/>
      </c>
      <c r="F4722" s="146" t="str">
        <f t="shared" si="445"/>
        <v/>
      </c>
      <c r="G4722" s="146" t="str">
        <f t="shared" si="446"/>
        <v/>
      </c>
      <c r="H4722" s="150" t="str">
        <f t="shared" si="441"/>
        <v/>
      </c>
      <c r="I4722" s="432"/>
      <c r="S4722" s="146" t="str">
        <f t="shared" si="442"/>
        <v/>
      </c>
    </row>
    <row r="4723" spans="1:19" x14ac:dyDescent="0.45">
      <c r="A4723" s="144" t="str">
        <f t="shared" si="443"/>
        <v/>
      </c>
      <c r="B4723" s="143" t="str">
        <f t="shared" si="444"/>
        <v/>
      </c>
      <c r="C4723" s="143" t="str">
        <f>IF(A4723="","",IF(COUNTIF($B$2:B4722,B4723)&gt;0,"⚠ DUPLICATE","OK"))</f>
        <v/>
      </c>
      <c r="D4723" s="146" t="str">
        <f>IF($A4723="","",IF(ISNA(_xlfn.XLOOKUP(TRIM($A4723),MASTER_Workers!$B$2:$B$474,MASTER_Workers!$B$2:$B$474)),"Master Missing","OK"))</f>
        <v/>
      </c>
      <c r="E4723" s="146" t="str">
        <f>IF(A4723="","",IF(COUNTIF(Month_Engine!B:B,TRIM(J4723))&gt;0,"OK","Missing"))</f>
        <v/>
      </c>
      <c r="F4723" s="146" t="str">
        <f t="shared" si="445"/>
        <v/>
      </c>
      <c r="G4723" s="146" t="str">
        <f t="shared" si="446"/>
        <v/>
      </c>
      <c r="H4723" s="150" t="str">
        <f t="shared" si="441"/>
        <v/>
      </c>
      <c r="I4723" s="432"/>
      <c r="S4723" s="146" t="str">
        <f t="shared" si="442"/>
        <v/>
      </c>
    </row>
    <row r="4724" spans="1:19" x14ac:dyDescent="0.45">
      <c r="A4724" s="144" t="str">
        <f t="shared" si="443"/>
        <v/>
      </c>
      <c r="B4724" s="143" t="str">
        <f t="shared" si="444"/>
        <v/>
      </c>
      <c r="C4724" s="143" t="str">
        <f>IF(A4724="","",IF(COUNTIF($B$2:B4723,B4724)&gt;0,"⚠ DUPLICATE","OK"))</f>
        <v/>
      </c>
      <c r="D4724" s="146" t="str">
        <f>IF($A4724="","",IF(ISNA(_xlfn.XLOOKUP(TRIM($A4724),MASTER_Workers!$B$2:$B$474,MASTER_Workers!$B$2:$B$474)),"Master Missing","OK"))</f>
        <v/>
      </c>
      <c r="E4724" s="146" t="str">
        <f>IF(A4724="","",IF(COUNTIF(Month_Engine!B:B,TRIM(J4724))&gt;0,"OK","Missing"))</f>
        <v/>
      </c>
      <c r="F4724" s="146" t="str">
        <f t="shared" si="445"/>
        <v/>
      </c>
      <c r="G4724" s="146" t="str">
        <f t="shared" si="446"/>
        <v/>
      </c>
      <c r="H4724" s="150" t="str">
        <f t="shared" si="441"/>
        <v/>
      </c>
      <c r="I4724" s="432"/>
      <c r="S4724" s="146" t="str">
        <f t="shared" si="442"/>
        <v/>
      </c>
    </row>
    <row r="4725" spans="1:19" x14ac:dyDescent="0.45">
      <c r="A4725" s="144" t="str">
        <f t="shared" si="443"/>
        <v/>
      </c>
      <c r="B4725" s="143" t="str">
        <f t="shared" si="444"/>
        <v/>
      </c>
      <c r="C4725" s="143" t="str">
        <f>IF(A4725="","",IF(COUNTIF($B$2:B4724,B4725)&gt;0,"⚠ DUPLICATE","OK"))</f>
        <v/>
      </c>
      <c r="D4725" s="146" t="str">
        <f>IF($A4725="","",IF(ISNA(_xlfn.XLOOKUP(TRIM($A4725),MASTER_Workers!$B$2:$B$474,MASTER_Workers!$B$2:$B$474)),"Master Missing","OK"))</f>
        <v/>
      </c>
      <c r="E4725" s="146" t="str">
        <f>IF(A4725="","",IF(COUNTIF(Month_Engine!B:B,TRIM(J4725))&gt;0,"OK","Missing"))</f>
        <v/>
      </c>
      <c r="F4725" s="146" t="str">
        <f t="shared" si="445"/>
        <v/>
      </c>
      <c r="G4725" s="146" t="str">
        <f t="shared" si="446"/>
        <v/>
      </c>
      <c r="H4725" s="150" t="str">
        <f t="shared" si="441"/>
        <v/>
      </c>
      <c r="I4725" s="432"/>
      <c r="S4725" s="146" t="str">
        <f t="shared" si="442"/>
        <v/>
      </c>
    </row>
    <row r="4726" spans="1:19" x14ac:dyDescent="0.45">
      <c r="A4726" s="144" t="str">
        <f t="shared" si="443"/>
        <v/>
      </c>
      <c r="B4726" s="143" t="str">
        <f t="shared" si="444"/>
        <v/>
      </c>
      <c r="C4726" s="143" t="str">
        <f>IF(A4726="","",IF(COUNTIF($B$2:B4725,B4726)&gt;0,"⚠ DUPLICATE","OK"))</f>
        <v/>
      </c>
      <c r="D4726" s="146" t="str">
        <f>IF($A4726="","",IF(ISNA(_xlfn.XLOOKUP(TRIM($A4726),MASTER_Workers!$B$2:$B$474,MASTER_Workers!$B$2:$B$474)),"Master Missing","OK"))</f>
        <v/>
      </c>
      <c r="E4726" s="146" t="str">
        <f>IF(A4726="","",IF(COUNTIF(Month_Engine!B:B,TRIM(J4726))&gt;0,"OK","Missing"))</f>
        <v/>
      </c>
      <c r="F4726" s="146" t="str">
        <f t="shared" si="445"/>
        <v/>
      </c>
      <c r="G4726" s="146" t="str">
        <f t="shared" si="446"/>
        <v/>
      </c>
      <c r="H4726" s="150" t="str">
        <f t="shared" si="441"/>
        <v/>
      </c>
      <c r="I4726" s="432"/>
      <c r="S4726" s="146" t="str">
        <f t="shared" si="442"/>
        <v/>
      </c>
    </row>
    <row r="4727" spans="1:19" x14ac:dyDescent="0.45">
      <c r="A4727" s="144" t="str">
        <f t="shared" si="443"/>
        <v/>
      </c>
      <c r="B4727" s="143" t="str">
        <f t="shared" si="444"/>
        <v/>
      </c>
      <c r="C4727" s="143" t="str">
        <f>IF(A4727="","",IF(COUNTIF($B$2:B4726,B4727)&gt;0,"⚠ DUPLICATE","OK"))</f>
        <v/>
      </c>
      <c r="D4727" s="146" t="str">
        <f>IF($A4727="","",IF(ISNA(_xlfn.XLOOKUP(TRIM($A4727),MASTER_Workers!$B$2:$B$474,MASTER_Workers!$B$2:$B$474)),"Master Missing","OK"))</f>
        <v/>
      </c>
      <c r="E4727" s="146" t="str">
        <f>IF(A4727="","",IF(COUNTIF(Month_Engine!B:B,TRIM(J4727))&gt;0,"OK","Missing"))</f>
        <v/>
      </c>
      <c r="F4727" s="146" t="str">
        <f t="shared" si="445"/>
        <v/>
      </c>
      <c r="G4727" s="146" t="str">
        <f t="shared" si="446"/>
        <v/>
      </c>
      <c r="H4727" s="150" t="str">
        <f t="shared" si="441"/>
        <v/>
      </c>
      <c r="I4727" s="432"/>
      <c r="S4727" s="146" t="str">
        <f t="shared" si="442"/>
        <v/>
      </c>
    </row>
    <row r="4728" spans="1:19" x14ac:dyDescent="0.45">
      <c r="A4728" s="144" t="str">
        <f t="shared" si="443"/>
        <v/>
      </c>
      <c r="B4728" s="143" t="str">
        <f t="shared" si="444"/>
        <v/>
      </c>
      <c r="C4728" s="143" t="str">
        <f>IF(A4728="","",IF(COUNTIF($B$2:B4727,B4728)&gt;0,"⚠ DUPLICATE","OK"))</f>
        <v/>
      </c>
      <c r="D4728" s="146" t="str">
        <f>IF($A4728="","",IF(ISNA(_xlfn.XLOOKUP(TRIM($A4728),MASTER_Workers!$B$2:$B$474,MASTER_Workers!$B$2:$B$474)),"Master Missing","OK"))</f>
        <v/>
      </c>
      <c r="E4728" s="146" t="str">
        <f>IF(A4728="","",IF(COUNTIF(Month_Engine!B:B,TRIM(J4728))&gt;0,"OK","Missing"))</f>
        <v/>
      </c>
      <c r="F4728" s="146" t="str">
        <f t="shared" si="445"/>
        <v/>
      </c>
      <c r="G4728" s="146" t="str">
        <f t="shared" si="446"/>
        <v/>
      </c>
      <c r="H4728" s="150" t="str">
        <f t="shared" si="441"/>
        <v/>
      </c>
      <c r="I4728" s="432"/>
      <c r="S4728" s="146" t="str">
        <f t="shared" si="442"/>
        <v/>
      </c>
    </row>
    <row r="4729" spans="1:19" x14ac:dyDescent="0.45">
      <c r="A4729" s="144" t="str">
        <f t="shared" si="443"/>
        <v/>
      </c>
      <c r="B4729" s="143" t="str">
        <f t="shared" si="444"/>
        <v/>
      </c>
      <c r="C4729" s="143" t="str">
        <f>IF(A4729="","",IF(COUNTIF($B$2:B4728,B4729)&gt;0,"⚠ DUPLICATE","OK"))</f>
        <v/>
      </c>
      <c r="D4729" s="146" t="str">
        <f>IF($A4729="","",IF(ISNA(_xlfn.XLOOKUP(TRIM($A4729),MASTER_Workers!$B$2:$B$474,MASTER_Workers!$B$2:$B$474)),"Master Missing","OK"))</f>
        <v/>
      </c>
      <c r="E4729" s="146" t="str">
        <f>IF(A4729="","",IF(COUNTIF(Month_Engine!B:B,TRIM(J4729))&gt;0,"OK","Missing"))</f>
        <v/>
      </c>
      <c r="F4729" s="146" t="str">
        <f t="shared" si="445"/>
        <v/>
      </c>
      <c r="G4729" s="146" t="str">
        <f t="shared" si="446"/>
        <v/>
      </c>
      <c r="H4729" s="150" t="str">
        <f t="shared" si="441"/>
        <v/>
      </c>
      <c r="I4729" s="432"/>
      <c r="S4729" s="146" t="str">
        <f t="shared" si="442"/>
        <v/>
      </c>
    </row>
    <row r="4730" spans="1:19" x14ac:dyDescent="0.45">
      <c r="A4730" s="144" t="str">
        <f t="shared" si="443"/>
        <v/>
      </c>
      <c r="B4730" s="143" t="str">
        <f t="shared" si="444"/>
        <v/>
      </c>
      <c r="C4730" s="143" t="str">
        <f>IF(A4730="","",IF(COUNTIF($B$2:B4729,B4730)&gt;0,"⚠ DUPLICATE","OK"))</f>
        <v/>
      </c>
      <c r="D4730" s="146" t="str">
        <f>IF($A4730="","",IF(ISNA(_xlfn.XLOOKUP(TRIM($A4730),MASTER_Workers!$B$2:$B$474,MASTER_Workers!$B$2:$B$474)),"Master Missing","OK"))</f>
        <v/>
      </c>
      <c r="E4730" s="146" t="str">
        <f>IF(A4730="","",IF(COUNTIF(Month_Engine!B:B,TRIM(J4730))&gt;0,"OK","Missing"))</f>
        <v/>
      </c>
      <c r="F4730" s="146" t="str">
        <f t="shared" si="445"/>
        <v/>
      </c>
      <c r="G4730" s="146" t="str">
        <f t="shared" si="446"/>
        <v/>
      </c>
      <c r="H4730" s="150" t="str">
        <f t="shared" si="441"/>
        <v/>
      </c>
      <c r="I4730" s="432"/>
      <c r="S4730" s="146" t="str">
        <f t="shared" si="442"/>
        <v/>
      </c>
    </row>
    <row r="4731" spans="1:19" x14ac:dyDescent="0.45">
      <c r="A4731" s="144" t="str">
        <f t="shared" si="443"/>
        <v/>
      </c>
      <c r="B4731" s="143" t="str">
        <f t="shared" si="444"/>
        <v/>
      </c>
      <c r="C4731" s="143" t="str">
        <f>IF(A4731="","",IF(COUNTIF($B$2:B4730,B4731)&gt;0,"⚠ DUPLICATE","OK"))</f>
        <v/>
      </c>
      <c r="D4731" s="146" t="str">
        <f>IF($A4731="","",IF(ISNA(_xlfn.XLOOKUP(TRIM($A4731),MASTER_Workers!$B$2:$B$474,MASTER_Workers!$B$2:$B$474)),"Master Missing","OK"))</f>
        <v/>
      </c>
      <c r="E4731" s="146" t="str">
        <f>IF(A4731="","",IF(COUNTIF(Month_Engine!B:B,TRIM(J4731))&gt;0,"OK","Missing"))</f>
        <v/>
      </c>
      <c r="F4731" s="146" t="str">
        <f t="shared" si="445"/>
        <v/>
      </c>
      <c r="G4731" s="146" t="str">
        <f t="shared" si="446"/>
        <v/>
      </c>
      <c r="H4731" s="150" t="str">
        <f t="shared" si="441"/>
        <v/>
      </c>
      <c r="I4731" s="432"/>
      <c r="S4731" s="146" t="str">
        <f t="shared" si="442"/>
        <v/>
      </c>
    </row>
    <row r="4732" spans="1:19" x14ac:dyDescent="0.45">
      <c r="A4732" s="144" t="str">
        <f t="shared" si="443"/>
        <v/>
      </c>
      <c r="B4732" s="143" t="str">
        <f t="shared" si="444"/>
        <v/>
      </c>
      <c r="C4732" s="143" t="str">
        <f>IF(A4732="","",IF(COUNTIF($B$2:B4731,B4732)&gt;0,"⚠ DUPLICATE","OK"))</f>
        <v/>
      </c>
      <c r="D4732" s="146" t="str">
        <f>IF($A4732="","",IF(ISNA(_xlfn.XLOOKUP(TRIM($A4732),MASTER_Workers!$B$2:$B$474,MASTER_Workers!$B$2:$B$474)),"Master Missing","OK"))</f>
        <v/>
      </c>
      <c r="E4732" s="146" t="str">
        <f>IF(A4732="","",IF(COUNTIF(Month_Engine!B:B,TRIM(J4732))&gt;0,"OK","Missing"))</f>
        <v/>
      </c>
      <c r="F4732" s="146" t="str">
        <f t="shared" si="445"/>
        <v/>
      </c>
      <c r="G4732" s="146" t="str">
        <f t="shared" si="446"/>
        <v/>
      </c>
      <c r="H4732" s="150" t="str">
        <f t="shared" si="441"/>
        <v/>
      </c>
      <c r="I4732" s="432"/>
      <c r="S4732" s="146" t="str">
        <f t="shared" si="442"/>
        <v/>
      </c>
    </row>
    <row r="4733" spans="1:19" x14ac:dyDescent="0.45">
      <c r="A4733" s="144" t="str">
        <f t="shared" si="443"/>
        <v/>
      </c>
      <c r="B4733" s="143" t="str">
        <f t="shared" si="444"/>
        <v/>
      </c>
      <c r="C4733" s="143" t="str">
        <f>IF(A4733="","",IF(COUNTIF($B$2:B4732,B4733)&gt;0,"⚠ DUPLICATE","OK"))</f>
        <v/>
      </c>
      <c r="D4733" s="146" t="str">
        <f>IF($A4733="","",IF(ISNA(_xlfn.XLOOKUP(TRIM($A4733),MASTER_Workers!$B$2:$B$474,MASTER_Workers!$B$2:$B$474)),"Master Missing","OK"))</f>
        <v/>
      </c>
      <c r="E4733" s="146" t="str">
        <f>IF(A4733="","",IF(COUNTIF(Month_Engine!B:B,TRIM(J4733))&gt;0,"OK","Missing"))</f>
        <v/>
      </c>
      <c r="F4733" s="146" t="str">
        <f t="shared" si="445"/>
        <v/>
      </c>
      <c r="G4733" s="146" t="str">
        <f t="shared" si="446"/>
        <v/>
      </c>
      <c r="H4733" s="150" t="str">
        <f t="shared" si="441"/>
        <v/>
      </c>
      <c r="I4733" s="432"/>
      <c r="S4733" s="146" t="str">
        <f t="shared" si="442"/>
        <v/>
      </c>
    </row>
    <row r="4734" spans="1:19" x14ac:dyDescent="0.45">
      <c r="A4734" s="144" t="str">
        <f t="shared" si="443"/>
        <v/>
      </c>
      <c r="B4734" s="143" t="str">
        <f t="shared" si="444"/>
        <v/>
      </c>
      <c r="C4734" s="143" t="str">
        <f>IF(A4734="","",IF(COUNTIF($B$2:B4733,B4734)&gt;0,"⚠ DUPLICATE","OK"))</f>
        <v/>
      </c>
      <c r="D4734" s="146" t="str">
        <f>IF($A4734="","",IF(ISNA(_xlfn.XLOOKUP(TRIM($A4734),MASTER_Workers!$B$2:$B$474,MASTER_Workers!$B$2:$B$474)),"Master Missing","OK"))</f>
        <v/>
      </c>
      <c r="E4734" s="146" t="str">
        <f>IF(A4734="","",IF(COUNTIF(Month_Engine!B:B,TRIM(J4734))&gt;0,"OK","Missing"))</f>
        <v/>
      </c>
      <c r="F4734" s="146" t="str">
        <f t="shared" si="445"/>
        <v/>
      </c>
      <c r="G4734" s="146" t="str">
        <f t="shared" si="446"/>
        <v/>
      </c>
      <c r="H4734" s="150" t="str">
        <f t="shared" si="441"/>
        <v/>
      </c>
      <c r="I4734" s="432"/>
      <c r="S4734" s="146" t="str">
        <f t="shared" si="442"/>
        <v/>
      </c>
    </row>
    <row r="4735" spans="1:19" x14ac:dyDescent="0.45">
      <c r="A4735" s="144" t="str">
        <f t="shared" si="443"/>
        <v/>
      </c>
      <c r="B4735" s="143" t="str">
        <f t="shared" si="444"/>
        <v/>
      </c>
      <c r="C4735" s="143" t="str">
        <f>IF(A4735="","",IF(COUNTIF($B$2:B4734,B4735)&gt;0,"⚠ DUPLICATE","OK"))</f>
        <v/>
      </c>
      <c r="D4735" s="146" t="str">
        <f>IF($A4735="","",IF(ISNA(_xlfn.XLOOKUP(TRIM($A4735),MASTER_Workers!$B$2:$B$474,MASTER_Workers!$B$2:$B$474)),"Master Missing","OK"))</f>
        <v/>
      </c>
      <c r="E4735" s="146" t="str">
        <f>IF(A4735="","",IF(COUNTIF(Month_Engine!B:B,TRIM(J4735))&gt;0,"OK","Missing"))</f>
        <v/>
      </c>
      <c r="F4735" s="146" t="str">
        <f t="shared" si="445"/>
        <v/>
      </c>
      <c r="G4735" s="146" t="str">
        <f t="shared" si="446"/>
        <v/>
      </c>
      <c r="H4735" s="150" t="str">
        <f t="shared" si="441"/>
        <v/>
      </c>
      <c r="I4735" s="432"/>
      <c r="S4735" s="146" t="str">
        <f t="shared" si="442"/>
        <v/>
      </c>
    </row>
    <row r="4736" spans="1:19" x14ac:dyDescent="0.45">
      <c r="A4736" s="144" t="str">
        <f t="shared" si="443"/>
        <v/>
      </c>
      <c r="B4736" s="143" t="str">
        <f t="shared" si="444"/>
        <v/>
      </c>
      <c r="C4736" s="143" t="str">
        <f>IF(A4736="","",IF(COUNTIF($B$2:B4735,B4736)&gt;0,"⚠ DUPLICATE","OK"))</f>
        <v/>
      </c>
      <c r="D4736" s="146" t="str">
        <f>IF($A4736="","",IF(ISNA(_xlfn.XLOOKUP(TRIM($A4736),MASTER_Workers!$B$2:$B$474,MASTER_Workers!$B$2:$B$474)),"Master Missing","OK"))</f>
        <v/>
      </c>
      <c r="E4736" s="146" t="str">
        <f>IF(A4736="","",IF(COUNTIF(Month_Engine!B:B,TRIM(J4736))&gt;0,"OK","Missing"))</f>
        <v/>
      </c>
      <c r="F4736" s="146" t="str">
        <f t="shared" si="445"/>
        <v/>
      </c>
      <c r="G4736" s="146" t="str">
        <f t="shared" si="446"/>
        <v/>
      </c>
      <c r="H4736" s="150" t="str">
        <f t="shared" si="441"/>
        <v/>
      </c>
      <c r="I4736" s="432"/>
      <c r="S4736" s="146" t="str">
        <f t="shared" si="442"/>
        <v/>
      </c>
    </row>
    <row r="4737" spans="1:19" x14ac:dyDescent="0.45">
      <c r="A4737" s="144" t="str">
        <f t="shared" si="443"/>
        <v/>
      </c>
      <c r="B4737" s="143" t="str">
        <f t="shared" si="444"/>
        <v/>
      </c>
      <c r="C4737" s="143" t="str">
        <f>IF(A4737="","",IF(COUNTIF($B$2:B4736,B4737)&gt;0,"⚠ DUPLICATE","OK"))</f>
        <v/>
      </c>
      <c r="D4737" s="146" t="str">
        <f>IF($A4737="","",IF(ISNA(_xlfn.XLOOKUP(TRIM($A4737),MASTER_Workers!$B$2:$B$474,MASTER_Workers!$B$2:$B$474)),"Master Missing","OK"))</f>
        <v/>
      </c>
      <c r="E4737" s="146" t="str">
        <f>IF(A4737="","",IF(COUNTIF(Month_Engine!B:B,TRIM(J4737))&gt;0,"OK","Missing"))</f>
        <v/>
      </c>
      <c r="F4737" s="146" t="str">
        <f t="shared" si="445"/>
        <v/>
      </c>
      <c r="G4737" s="146" t="str">
        <f t="shared" si="446"/>
        <v/>
      </c>
      <c r="H4737" s="150" t="str">
        <f t="shared" si="441"/>
        <v/>
      </c>
      <c r="I4737" s="432"/>
      <c r="S4737" s="146" t="str">
        <f t="shared" si="442"/>
        <v/>
      </c>
    </row>
    <row r="4738" spans="1:19" x14ac:dyDescent="0.45">
      <c r="A4738" s="144" t="str">
        <f t="shared" si="443"/>
        <v/>
      </c>
      <c r="B4738" s="143" t="str">
        <f t="shared" si="444"/>
        <v/>
      </c>
      <c r="C4738" s="143" t="str">
        <f>IF(A4738="","",IF(COUNTIF($B$2:B4737,B4738)&gt;0,"⚠ DUPLICATE","OK"))</f>
        <v/>
      </c>
      <c r="D4738" s="146" t="str">
        <f>IF($A4738="","",IF(ISNA(_xlfn.XLOOKUP(TRIM($A4738),MASTER_Workers!$B$2:$B$474,MASTER_Workers!$B$2:$B$474)),"Master Missing","OK"))</f>
        <v/>
      </c>
      <c r="E4738" s="146" t="str">
        <f>IF(A4738="","",IF(COUNTIF(Month_Engine!B:B,TRIM(J4738))&gt;0,"OK","Missing"))</f>
        <v/>
      </c>
      <c r="F4738" s="146" t="str">
        <f t="shared" si="445"/>
        <v/>
      </c>
      <c r="G4738" s="146" t="str">
        <f t="shared" si="446"/>
        <v/>
      </c>
      <c r="H4738" s="150" t="str">
        <f t="shared" si="441"/>
        <v/>
      </c>
      <c r="I4738" s="432"/>
      <c r="S4738" s="146" t="str">
        <f t="shared" si="442"/>
        <v/>
      </c>
    </row>
    <row r="4739" spans="1:19" x14ac:dyDescent="0.45">
      <c r="A4739" s="144" t="str">
        <f t="shared" si="443"/>
        <v/>
      </c>
      <c r="B4739" s="143" t="str">
        <f t="shared" si="444"/>
        <v/>
      </c>
      <c r="C4739" s="143" t="str">
        <f>IF(A4739="","",IF(COUNTIF($B$2:B4738,B4739)&gt;0,"⚠ DUPLICATE","OK"))</f>
        <v/>
      </c>
      <c r="D4739" s="146" t="str">
        <f>IF($A4739="","",IF(ISNA(_xlfn.XLOOKUP(TRIM($A4739),MASTER_Workers!$B$2:$B$474,MASTER_Workers!$B$2:$B$474)),"Master Missing","OK"))</f>
        <v/>
      </c>
      <c r="E4739" s="146" t="str">
        <f>IF(A4739="","",IF(COUNTIF(Month_Engine!B:B,TRIM(J4739))&gt;0,"OK","Missing"))</f>
        <v/>
      </c>
      <c r="F4739" s="146" t="str">
        <f t="shared" si="445"/>
        <v/>
      </c>
      <c r="G4739" s="146" t="str">
        <f t="shared" si="446"/>
        <v/>
      </c>
      <c r="H4739" s="150" t="str">
        <f t="shared" si="441"/>
        <v/>
      </c>
      <c r="I4739" s="432"/>
      <c r="S4739" s="146" t="str">
        <f t="shared" si="442"/>
        <v/>
      </c>
    </row>
    <row r="4740" spans="1:19" x14ac:dyDescent="0.45">
      <c r="A4740" s="144" t="str">
        <f t="shared" si="443"/>
        <v/>
      </c>
      <c r="B4740" s="143" t="str">
        <f t="shared" si="444"/>
        <v/>
      </c>
      <c r="C4740" s="143" t="str">
        <f>IF(A4740="","",IF(COUNTIF($B$2:B4739,B4740)&gt;0,"⚠ DUPLICATE","OK"))</f>
        <v/>
      </c>
      <c r="D4740" s="146" t="str">
        <f>IF($A4740="","",IF(ISNA(_xlfn.XLOOKUP(TRIM($A4740),MASTER_Workers!$B$2:$B$474,MASTER_Workers!$B$2:$B$474)),"Master Missing","OK"))</f>
        <v/>
      </c>
      <c r="E4740" s="146" t="str">
        <f>IF(A4740="","",IF(COUNTIF(Month_Engine!B:B,TRIM(J4740))&gt;0,"OK","Missing"))</f>
        <v/>
      </c>
      <c r="F4740" s="146" t="str">
        <f t="shared" si="445"/>
        <v/>
      </c>
      <c r="G4740" s="146" t="str">
        <f t="shared" si="446"/>
        <v/>
      </c>
      <c r="H4740" s="150" t="str">
        <f t="shared" ref="H4740:H4800" si="447">IF(A4740="","",IF(AND(C4740="OK",D4740="OK",E4740="OK",F4740=DAY(EOMONTH(I4740,0))),"OK","Mismatch"))</f>
        <v/>
      </c>
      <c r="I4740" s="432"/>
      <c r="S4740" s="146" t="str">
        <f t="shared" ref="S4740:S4799" si="448">IF(LEFT(A4740,6)="SV2PCO","Worker-SV2",
IF(LEFT(A4740,5)="SV2ST","Staff-SV2",
IF(LEFT(A4740,4)="SV2P","Worker-Com-SV2",
IF(LEFT(A4740,5)="SK1ST","Staff-1",
IF(LEFT(A4740,5)="SK3ST","Staff-3",
IF(LEFT(A4740,5)="SK1CW","Worker-1",
IF(LEFT(A4740,5)="SK3CW","Worker-3",
IF(LEFT(A4740,5)="SK1WK","Worker-Com-1",
IF(LEFT(A4740,5)="SK3WK","Worker-Com-3","")))))))))</f>
        <v/>
      </c>
    </row>
    <row r="4741" spans="1:19" x14ac:dyDescent="0.45">
      <c r="A4741" s="144" t="str">
        <f t="shared" ref="A4741:A4800" si="449">IF(J4741="","",TRIM(J4741))</f>
        <v/>
      </c>
      <c r="B4741" s="143" t="str">
        <f t="shared" ref="B4741:B4800" si="450">IF(A4741="","",TEXT(I4741,"MMMYYYY")&amp;"_"&amp;TRIM(J4741))</f>
        <v/>
      </c>
      <c r="C4741" s="143" t="str">
        <f>IF(A4741="","",IF(COUNTIF($B$2:B4740,B4741)&gt;0,"⚠ DUPLICATE","OK"))</f>
        <v/>
      </c>
      <c r="D4741" s="146" t="str">
        <f>IF($A4741="","",IF(ISNA(_xlfn.XLOOKUP(TRIM($A4741),MASTER_Workers!$B$2:$B$474,MASTER_Workers!$B$2:$B$474)),"Master Missing","OK"))</f>
        <v/>
      </c>
      <c r="E4741" s="146" t="str">
        <f>IF(A4741="","",IF(COUNTIF(Month_Engine!B:B,TRIM(J4741))&gt;0,"OK","Missing"))</f>
        <v/>
      </c>
      <c r="F4741" s="146" t="str">
        <f t="shared" ref="F4741:F4800" si="451">IF(A4741="","",SUM(L4741:Q4741))</f>
        <v/>
      </c>
      <c r="G4741" s="146" t="str">
        <f t="shared" si="446"/>
        <v/>
      </c>
      <c r="H4741" s="150" t="str">
        <f t="shared" si="447"/>
        <v/>
      </c>
      <c r="I4741" s="432"/>
      <c r="S4741" s="146" t="str">
        <f t="shared" si="448"/>
        <v/>
      </c>
    </row>
    <row r="4742" spans="1:19" x14ac:dyDescent="0.45">
      <c r="A4742" s="144" t="str">
        <f t="shared" si="449"/>
        <v/>
      </c>
      <c r="B4742" s="143" t="str">
        <f t="shared" si="450"/>
        <v/>
      </c>
      <c r="C4742" s="143" t="str">
        <f>IF(A4742="","",IF(COUNTIF($B$2:B4741,B4742)&gt;0,"⚠ DUPLICATE","OK"))</f>
        <v/>
      </c>
      <c r="D4742" s="146" t="str">
        <f>IF($A4742="","",IF(ISNA(_xlfn.XLOOKUP(TRIM($A4742),MASTER_Workers!$B$2:$B$474,MASTER_Workers!$B$2:$B$474)),"Master Missing","OK"))</f>
        <v/>
      </c>
      <c r="E4742" s="146" t="str">
        <f>IF(A4742="","",IF(COUNTIF(Month_Engine!B:B,TRIM(J4742))&gt;0,"OK","Missing"))</f>
        <v/>
      </c>
      <c r="F4742" s="146" t="str">
        <f t="shared" si="451"/>
        <v/>
      </c>
      <c r="G4742" s="146" t="str">
        <f t="shared" si="446"/>
        <v/>
      </c>
      <c r="H4742" s="150" t="str">
        <f t="shared" si="447"/>
        <v/>
      </c>
      <c r="I4742" s="432"/>
      <c r="S4742" s="146" t="str">
        <f t="shared" si="448"/>
        <v/>
      </c>
    </row>
    <row r="4743" spans="1:19" x14ac:dyDescent="0.45">
      <c r="A4743" s="144" t="str">
        <f t="shared" si="449"/>
        <v/>
      </c>
      <c r="B4743" s="143" t="str">
        <f t="shared" si="450"/>
        <v/>
      </c>
      <c r="C4743" s="143" t="str">
        <f>IF(A4743="","",IF(COUNTIF($B$2:B4742,B4743)&gt;0,"⚠ DUPLICATE","OK"))</f>
        <v/>
      </c>
      <c r="D4743" s="146" t="str">
        <f>IF($A4743="","",IF(ISNA(_xlfn.XLOOKUP(TRIM($A4743),MASTER_Workers!$B$2:$B$474,MASTER_Workers!$B$2:$B$474)),"Master Missing","OK"))</f>
        <v/>
      </c>
      <c r="E4743" s="146" t="str">
        <f>IF(A4743="","",IF(COUNTIF(Month_Engine!B:B,TRIM(J4743))&gt;0,"OK","Missing"))</f>
        <v/>
      </c>
      <c r="F4743" s="146" t="str">
        <f t="shared" si="451"/>
        <v/>
      </c>
      <c r="G4743" s="146" t="str">
        <f t="shared" si="446"/>
        <v/>
      </c>
      <c r="H4743" s="150" t="str">
        <f t="shared" si="447"/>
        <v/>
      </c>
      <c r="I4743" s="432"/>
      <c r="S4743" s="146" t="str">
        <f t="shared" si="448"/>
        <v/>
      </c>
    </row>
    <row r="4744" spans="1:19" x14ac:dyDescent="0.45">
      <c r="A4744" s="144" t="str">
        <f t="shared" si="449"/>
        <v/>
      </c>
      <c r="B4744" s="143" t="str">
        <f t="shared" si="450"/>
        <v/>
      </c>
      <c r="C4744" s="143" t="str">
        <f>IF(A4744="","",IF(COUNTIF($B$2:B4743,B4744)&gt;0,"⚠ DUPLICATE","OK"))</f>
        <v/>
      </c>
      <c r="D4744" s="146" t="str">
        <f>IF($A4744="","",IF(ISNA(_xlfn.XLOOKUP(TRIM($A4744),MASTER_Workers!$B$2:$B$474,MASTER_Workers!$B$2:$B$474)),"Master Missing","OK"))</f>
        <v/>
      </c>
      <c r="E4744" s="146" t="str">
        <f>IF(A4744="","",IF(COUNTIF(Month_Engine!B:B,TRIM(J4744))&gt;0,"OK","Missing"))</f>
        <v/>
      </c>
      <c r="F4744" s="146" t="str">
        <f t="shared" si="451"/>
        <v/>
      </c>
      <c r="G4744" s="146" t="str">
        <f t="shared" si="446"/>
        <v/>
      </c>
      <c r="H4744" s="150" t="str">
        <f t="shared" si="447"/>
        <v/>
      </c>
      <c r="I4744" s="432"/>
      <c r="S4744" s="146" t="str">
        <f t="shared" si="448"/>
        <v/>
      </c>
    </row>
    <row r="4745" spans="1:19" x14ac:dyDescent="0.45">
      <c r="A4745" s="144" t="str">
        <f t="shared" si="449"/>
        <v/>
      </c>
      <c r="B4745" s="143" t="str">
        <f t="shared" si="450"/>
        <v/>
      </c>
      <c r="C4745" s="143" t="str">
        <f>IF(A4745="","",IF(COUNTIF($B$2:B4744,B4745)&gt;0,"⚠ DUPLICATE","OK"))</f>
        <v/>
      </c>
      <c r="D4745" s="146" t="str">
        <f>IF($A4745="","",IF(ISNA(_xlfn.XLOOKUP(TRIM($A4745),MASTER_Workers!$B$2:$B$474,MASTER_Workers!$B$2:$B$474)),"Master Missing","OK"))</f>
        <v/>
      </c>
      <c r="E4745" s="146" t="str">
        <f>IF(A4745="","",IF(COUNTIF(Month_Engine!B:B,TRIM(J4745))&gt;0,"OK","Missing"))</f>
        <v/>
      </c>
      <c r="F4745" s="146" t="str">
        <f t="shared" si="451"/>
        <v/>
      </c>
      <c r="G4745" s="146" t="str">
        <f t="shared" si="446"/>
        <v/>
      </c>
      <c r="H4745" s="150" t="str">
        <f t="shared" si="447"/>
        <v/>
      </c>
      <c r="I4745" s="432"/>
      <c r="S4745" s="146" t="str">
        <f t="shared" si="448"/>
        <v/>
      </c>
    </row>
    <row r="4746" spans="1:19" x14ac:dyDescent="0.45">
      <c r="A4746" s="144" t="str">
        <f t="shared" si="449"/>
        <v/>
      </c>
      <c r="B4746" s="143" t="str">
        <f t="shared" si="450"/>
        <v/>
      </c>
      <c r="C4746" s="143" t="str">
        <f>IF(A4746="","",IF(COUNTIF($B$2:B4745,B4746)&gt;0,"⚠ DUPLICATE","OK"))</f>
        <v/>
      </c>
      <c r="D4746" s="146" t="str">
        <f>IF($A4746="","",IF(ISNA(_xlfn.XLOOKUP(TRIM($A4746),MASTER_Workers!$B$2:$B$474,MASTER_Workers!$B$2:$B$474)),"Master Missing","OK"))</f>
        <v/>
      </c>
      <c r="E4746" s="146" t="str">
        <f>IF(A4746="","",IF(COUNTIF(Month_Engine!B:B,TRIM(J4746))&gt;0,"OK","Missing"))</f>
        <v/>
      </c>
      <c r="F4746" s="146" t="str">
        <f t="shared" si="451"/>
        <v/>
      </c>
      <c r="G4746" s="146" t="str">
        <f t="shared" si="446"/>
        <v/>
      </c>
      <c r="H4746" s="150" t="str">
        <f t="shared" si="447"/>
        <v/>
      </c>
      <c r="I4746" s="432"/>
      <c r="S4746" s="146" t="str">
        <f t="shared" si="448"/>
        <v/>
      </c>
    </row>
    <row r="4747" spans="1:19" x14ac:dyDescent="0.45">
      <c r="A4747" s="144" t="str">
        <f t="shared" si="449"/>
        <v/>
      </c>
      <c r="B4747" s="143" t="str">
        <f t="shared" si="450"/>
        <v/>
      </c>
      <c r="C4747" s="143" t="str">
        <f>IF(A4747="","",IF(COUNTIF($B$2:B4746,B4747)&gt;0,"⚠ DUPLICATE","OK"))</f>
        <v/>
      </c>
      <c r="D4747" s="146" t="str">
        <f>IF($A4747="","",IF(ISNA(_xlfn.XLOOKUP(TRIM($A4747),MASTER_Workers!$B$2:$B$474,MASTER_Workers!$B$2:$B$474)),"Master Missing","OK"))</f>
        <v/>
      </c>
      <c r="E4747" s="146" t="str">
        <f>IF(A4747="","",IF(COUNTIF(Month_Engine!B:B,TRIM(J4747))&gt;0,"OK","Missing"))</f>
        <v/>
      </c>
      <c r="F4747" s="146" t="str">
        <f t="shared" si="451"/>
        <v/>
      </c>
      <c r="G4747" s="146" t="str">
        <f t="shared" si="446"/>
        <v/>
      </c>
      <c r="H4747" s="150" t="str">
        <f t="shared" si="447"/>
        <v/>
      </c>
      <c r="I4747" s="432"/>
      <c r="S4747" s="146" t="str">
        <f t="shared" si="448"/>
        <v/>
      </c>
    </row>
    <row r="4748" spans="1:19" x14ac:dyDescent="0.45">
      <c r="A4748" s="144" t="str">
        <f t="shared" si="449"/>
        <v/>
      </c>
      <c r="B4748" s="143" t="str">
        <f t="shared" si="450"/>
        <v/>
      </c>
      <c r="C4748" s="143" t="str">
        <f>IF(A4748="","",IF(COUNTIF($B$2:B4747,B4748)&gt;0,"⚠ DUPLICATE","OK"))</f>
        <v/>
      </c>
      <c r="D4748" s="146" t="str">
        <f>IF($A4748="","",IF(ISNA(_xlfn.XLOOKUP(TRIM($A4748),MASTER_Workers!$B$2:$B$474,MASTER_Workers!$B$2:$B$474)),"Master Missing","OK"))</f>
        <v/>
      </c>
      <c r="E4748" s="146" t="str">
        <f>IF(A4748="","",IF(COUNTIF(Month_Engine!B:B,TRIM(J4748))&gt;0,"OK","Missing"))</f>
        <v/>
      </c>
      <c r="F4748" s="146" t="str">
        <f t="shared" si="451"/>
        <v/>
      </c>
      <c r="G4748" s="146" t="str">
        <f t="shared" ref="G4748:G4811" si="452">IF(A4748="","",L4748+O4748+P4748+R4748+IF(OR(LEFT(TRIM(J4748),9)="SK1WK0101",ISNUMBER(SEARCH("Staff",S4748))),N4748,0))</f>
        <v/>
      </c>
      <c r="H4748" s="150" t="str">
        <f t="shared" si="447"/>
        <v/>
      </c>
      <c r="I4748" s="432"/>
      <c r="S4748" s="146" t="str">
        <f t="shared" si="448"/>
        <v/>
      </c>
    </row>
    <row r="4749" spans="1:19" x14ac:dyDescent="0.45">
      <c r="A4749" s="144" t="str">
        <f t="shared" si="449"/>
        <v/>
      </c>
      <c r="B4749" s="143" t="str">
        <f t="shared" si="450"/>
        <v/>
      </c>
      <c r="C4749" s="143" t="str">
        <f>IF(A4749="","",IF(COUNTIF($B$2:B4748,B4749)&gt;0,"⚠ DUPLICATE","OK"))</f>
        <v/>
      </c>
      <c r="D4749" s="146" t="str">
        <f>IF($A4749="","",IF(ISNA(_xlfn.XLOOKUP(TRIM($A4749),MASTER_Workers!$B$2:$B$474,MASTER_Workers!$B$2:$B$474)),"Master Missing","OK"))</f>
        <v/>
      </c>
      <c r="E4749" s="146" t="str">
        <f>IF(A4749="","",IF(COUNTIF(Month_Engine!B:B,TRIM(J4749))&gt;0,"OK","Missing"))</f>
        <v/>
      </c>
      <c r="F4749" s="146" t="str">
        <f t="shared" si="451"/>
        <v/>
      </c>
      <c r="G4749" s="146" t="str">
        <f t="shared" si="452"/>
        <v/>
      </c>
      <c r="H4749" s="150" t="str">
        <f t="shared" si="447"/>
        <v/>
      </c>
      <c r="I4749" s="432"/>
      <c r="S4749" s="146" t="str">
        <f t="shared" si="448"/>
        <v/>
      </c>
    </row>
    <row r="4750" spans="1:19" x14ac:dyDescent="0.45">
      <c r="A4750" s="144" t="str">
        <f t="shared" si="449"/>
        <v/>
      </c>
      <c r="B4750" s="143" t="str">
        <f t="shared" si="450"/>
        <v/>
      </c>
      <c r="C4750" s="143" t="str">
        <f>IF(A4750="","",IF(COUNTIF($B$2:B4749,B4750)&gt;0,"⚠ DUPLICATE","OK"))</f>
        <v/>
      </c>
      <c r="D4750" s="146" t="str">
        <f>IF($A4750="","",IF(ISNA(_xlfn.XLOOKUP(TRIM($A4750),MASTER_Workers!$B$2:$B$474,MASTER_Workers!$B$2:$B$474)),"Master Missing","OK"))</f>
        <v/>
      </c>
      <c r="E4750" s="146" t="str">
        <f>IF(A4750="","",IF(COUNTIF(Month_Engine!B:B,TRIM(J4750))&gt;0,"OK","Missing"))</f>
        <v/>
      </c>
      <c r="F4750" s="146" t="str">
        <f t="shared" si="451"/>
        <v/>
      </c>
      <c r="G4750" s="146" t="str">
        <f t="shared" si="452"/>
        <v/>
      </c>
      <c r="H4750" s="150" t="str">
        <f t="shared" si="447"/>
        <v/>
      </c>
      <c r="I4750" s="432"/>
      <c r="S4750" s="146" t="str">
        <f t="shared" si="448"/>
        <v/>
      </c>
    </row>
    <row r="4751" spans="1:19" x14ac:dyDescent="0.45">
      <c r="A4751" s="144" t="str">
        <f t="shared" si="449"/>
        <v/>
      </c>
      <c r="B4751" s="143" t="str">
        <f t="shared" si="450"/>
        <v/>
      </c>
      <c r="C4751" s="143" t="str">
        <f>IF(A4751="","",IF(COUNTIF($B$2:B4750,B4751)&gt;0,"⚠ DUPLICATE","OK"))</f>
        <v/>
      </c>
      <c r="D4751" s="146" t="str">
        <f>IF($A4751="","",IF(ISNA(_xlfn.XLOOKUP(TRIM($A4751),MASTER_Workers!$B$2:$B$474,MASTER_Workers!$B$2:$B$474)),"Master Missing","OK"))</f>
        <v/>
      </c>
      <c r="E4751" s="146" t="str">
        <f>IF(A4751="","",IF(COUNTIF(Month_Engine!B:B,TRIM(J4751))&gt;0,"OK","Missing"))</f>
        <v/>
      </c>
      <c r="F4751" s="146" t="str">
        <f t="shared" si="451"/>
        <v/>
      </c>
      <c r="G4751" s="146" t="str">
        <f t="shared" si="452"/>
        <v/>
      </c>
      <c r="H4751" s="150" t="str">
        <f t="shared" si="447"/>
        <v/>
      </c>
      <c r="I4751" s="432"/>
      <c r="S4751" s="146" t="str">
        <f t="shared" si="448"/>
        <v/>
      </c>
    </row>
    <row r="4752" spans="1:19" x14ac:dyDescent="0.45">
      <c r="A4752" s="144" t="str">
        <f t="shared" si="449"/>
        <v/>
      </c>
      <c r="B4752" s="143" t="str">
        <f t="shared" si="450"/>
        <v/>
      </c>
      <c r="C4752" s="143" t="str">
        <f>IF(A4752="","",IF(COUNTIF($B$2:B4751,B4752)&gt;0,"⚠ DUPLICATE","OK"))</f>
        <v/>
      </c>
      <c r="D4752" s="146" t="str">
        <f>IF($A4752="","",IF(ISNA(_xlfn.XLOOKUP(TRIM($A4752),MASTER_Workers!$B$2:$B$474,MASTER_Workers!$B$2:$B$474)),"Master Missing","OK"))</f>
        <v/>
      </c>
      <c r="E4752" s="146" t="str">
        <f>IF(A4752="","",IF(COUNTIF(Month_Engine!B:B,TRIM(J4752))&gt;0,"OK","Missing"))</f>
        <v/>
      </c>
      <c r="F4752" s="146" t="str">
        <f t="shared" si="451"/>
        <v/>
      </c>
      <c r="G4752" s="146" t="str">
        <f t="shared" si="452"/>
        <v/>
      </c>
      <c r="H4752" s="150" t="str">
        <f t="shared" si="447"/>
        <v/>
      </c>
      <c r="I4752" s="432"/>
      <c r="S4752" s="146" t="str">
        <f t="shared" si="448"/>
        <v/>
      </c>
    </row>
    <row r="4753" spans="1:19" x14ac:dyDescent="0.45">
      <c r="A4753" s="144" t="str">
        <f t="shared" si="449"/>
        <v/>
      </c>
      <c r="B4753" s="143" t="str">
        <f t="shared" si="450"/>
        <v/>
      </c>
      <c r="C4753" s="143" t="str">
        <f>IF(A4753="","",IF(COUNTIF($B$2:B4752,B4753)&gt;0,"⚠ DUPLICATE","OK"))</f>
        <v/>
      </c>
      <c r="D4753" s="146" t="str">
        <f>IF($A4753="","",IF(ISNA(_xlfn.XLOOKUP(TRIM($A4753),MASTER_Workers!$B$2:$B$474,MASTER_Workers!$B$2:$B$474)),"Master Missing","OK"))</f>
        <v/>
      </c>
      <c r="E4753" s="146" t="str">
        <f>IF(A4753="","",IF(COUNTIF(Month_Engine!B:B,TRIM(J4753))&gt;0,"OK","Missing"))</f>
        <v/>
      </c>
      <c r="F4753" s="146" t="str">
        <f t="shared" si="451"/>
        <v/>
      </c>
      <c r="G4753" s="146" t="str">
        <f t="shared" si="452"/>
        <v/>
      </c>
      <c r="H4753" s="150" t="str">
        <f t="shared" si="447"/>
        <v/>
      </c>
      <c r="I4753" s="432"/>
      <c r="S4753" s="146" t="str">
        <f t="shared" si="448"/>
        <v/>
      </c>
    </row>
    <row r="4754" spans="1:19" x14ac:dyDescent="0.45">
      <c r="A4754" s="144" t="str">
        <f t="shared" si="449"/>
        <v/>
      </c>
      <c r="B4754" s="143" t="str">
        <f t="shared" si="450"/>
        <v/>
      </c>
      <c r="C4754" s="143" t="str">
        <f>IF(A4754="","",IF(COUNTIF($B$2:B4753,B4754)&gt;0,"⚠ DUPLICATE","OK"))</f>
        <v/>
      </c>
      <c r="D4754" s="146" t="str">
        <f>IF($A4754="","",IF(ISNA(_xlfn.XLOOKUP(TRIM($A4754),MASTER_Workers!$B$2:$B$474,MASTER_Workers!$B$2:$B$474)),"Master Missing","OK"))</f>
        <v/>
      </c>
      <c r="E4754" s="146" t="str">
        <f>IF(A4754="","",IF(COUNTIF(Month_Engine!B:B,TRIM(J4754))&gt;0,"OK","Missing"))</f>
        <v/>
      </c>
      <c r="F4754" s="146" t="str">
        <f t="shared" si="451"/>
        <v/>
      </c>
      <c r="G4754" s="146" t="str">
        <f t="shared" si="452"/>
        <v/>
      </c>
      <c r="H4754" s="150" t="str">
        <f t="shared" si="447"/>
        <v/>
      </c>
      <c r="I4754" s="432"/>
      <c r="S4754" s="146" t="str">
        <f t="shared" si="448"/>
        <v/>
      </c>
    </row>
    <row r="4755" spans="1:19" x14ac:dyDescent="0.45">
      <c r="A4755" s="144" t="str">
        <f t="shared" si="449"/>
        <v/>
      </c>
      <c r="B4755" s="143" t="str">
        <f t="shared" si="450"/>
        <v/>
      </c>
      <c r="C4755" s="143" t="str">
        <f>IF(A4755="","",IF(COUNTIF($B$2:B4754,B4755)&gt;0,"⚠ DUPLICATE","OK"))</f>
        <v/>
      </c>
      <c r="D4755" s="146" t="str">
        <f>IF($A4755="","",IF(ISNA(_xlfn.XLOOKUP(TRIM($A4755),MASTER_Workers!$B$2:$B$474,MASTER_Workers!$B$2:$B$474)),"Master Missing","OK"))</f>
        <v/>
      </c>
      <c r="E4755" s="146" t="str">
        <f>IF(A4755="","",IF(COUNTIF(Month_Engine!B:B,TRIM(J4755))&gt;0,"OK","Missing"))</f>
        <v/>
      </c>
      <c r="F4755" s="146" t="str">
        <f t="shared" si="451"/>
        <v/>
      </c>
      <c r="G4755" s="146" t="str">
        <f t="shared" si="452"/>
        <v/>
      </c>
      <c r="H4755" s="150" t="str">
        <f t="shared" si="447"/>
        <v/>
      </c>
      <c r="I4755" s="432"/>
      <c r="S4755" s="146" t="str">
        <f t="shared" si="448"/>
        <v/>
      </c>
    </row>
    <row r="4756" spans="1:19" x14ac:dyDescent="0.45">
      <c r="A4756" s="144" t="str">
        <f t="shared" si="449"/>
        <v/>
      </c>
      <c r="B4756" s="143" t="str">
        <f t="shared" si="450"/>
        <v/>
      </c>
      <c r="C4756" s="143" t="str">
        <f>IF(A4756="","",IF(COUNTIF($B$2:B4755,B4756)&gt;0,"⚠ DUPLICATE","OK"))</f>
        <v/>
      </c>
      <c r="D4756" s="146" t="str">
        <f>IF($A4756="","",IF(ISNA(_xlfn.XLOOKUP(TRIM($A4756),MASTER_Workers!$B$2:$B$474,MASTER_Workers!$B$2:$B$474)),"Master Missing","OK"))</f>
        <v/>
      </c>
      <c r="E4756" s="146" t="str">
        <f>IF(A4756="","",IF(COUNTIF(Month_Engine!B:B,TRIM(J4756))&gt;0,"OK","Missing"))</f>
        <v/>
      </c>
      <c r="F4756" s="146" t="str">
        <f t="shared" si="451"/>
        <v/>
      </c>
      <c r="G4756" s="146" t="str">
        <f t="shared" si="452"/>
        <v/>
      </c>
      <c r="H4756" s="150" t="str">
        <f t="shared" si="447"/>
        <v/>
      </c>
      <c r="I4756" s="432"/>
      <c r="S4756" s="146" t="str">
        <f t="shared" si="448"/>
        <v/>
      </c>
    </row>
    <row r="4757" spans="1:19" x14ac:dyDescent="0.45">
      <c r="A4757" s="144" t="str">
        <f t="shared" si="449"/>
        <v/>
      </c>
      <c r="B4757" s="143" t="str">
        <f t="shared" si="450"/>
        <v/>
      </c>
      <c r="C4757" s="143" t="str">
        <f>IF(A4757="","",IF(COUNTIF($B$2:B4756,B4757)&gt;0,"⚠ DUPLICATE","OK"))</f>
        <v/>
      </c>
      <c r="D4757" s="146" t="str">
        <f>IF($A4757="","",IF(ISNA(_xlfn.XLOOKUP(TRIM($A4757),MASTER_Workers!$B$2:$B$474,MASTER_Workers!$B$2:$B$474)),"Master Missing","OK"))</f>
        <v/>
      </c>
      <c r="E4757" s="146" t="str">
        <f>IF(A4757="","",IF(COUNTIF(Month_Engine!B:B,TRIM(J4757))&gt;0,"OK","Missing"))</f>
        <v/>
      </c>
      <c r="F4757" s="146" t="str">
        <f t="shared" si="451"/>
        <v/>
      </c>
      <c r="G4757" s="146" t="str">
        <f t="shared" si="452"/>
        <v/>
      </c>
      <c r="H4757" s="150" t="str">
        <f t="shared" si="447"/>
        <v/>
      </c>
      <c r="I4757" s="432"/>
      <c r="S4757" s="146" t="str">
        <f t="shared" si="448"/>
        <v/>
      </c>
    </row>
    <row r="4758" spans="1:19" x14ac:dyDescent="0.45">
      <c r="A4758" s="144" t="str">
        <f t="shared" si="449"/>
        <v/>
      </c>
      <c r="B4758" s="143" t="str">
        <f t="shared" si="450"/>
        <v/>
      </c>
      <c r="C4758" s="143" t="str">
        <f>IF(A4758="","",IF(COUNTIF($B$2:B4757,B4758)&gt;0,"⚠ DUPLICATE","OK"))</f>
        <v/>
      </c>
      <c r="D4758" s="146" t="str">
        <f>IF($A4758="","",IF(ISNA(_xlfn.XLOOKUP(TRIM($A4758),MASTER_Workers!$B$2:$B$474,MASTER_Workers!$B$2:$B$474)),"Master Missing","OK"))</f>
        <v/>
      </c>
      <c r="E4758" s="146" t="str">
        <f>IF(A4758="","",IF(COUNTIF(Month_Engine!B:B,TRIM(J4758))&gt;0,"OK","Missing"))</f>
        <v/>
      </c>
      <c r="F4758" s="146" t="str">
        <f t="shared" si="451"/>
        <v/>
      </c>
      <c r="G4758" s="146" t="str">
        <f t="shared" si="452"/>
        <v/>
      </c>
      <c r="H4758" s="150" t="str">
        <f t="shared" si="447"/>
        <v/>
      </c>
      <c r="I4758" s="432"/>
      <c r="S4758" s="146" t="str">
        <f t="shared" si="448"/>
        <v/>
      </c>
    </row>
    <row r="4759" spans="1:19" x14ac:dyDescent="0.45">
      <c r="A4759" s="144" t="str">
        <f t="shared" si="449"/>
        <v/>
      </c>
      <c r="B4759" s="143" t="str">
        <f t="shared" si="450"/>
        <v/>
      </c>
      <c r="C4759" s="143" t="str">
        <f>IF(A4759="","",IF(COUNTIF($B$2:B4758,B4759)&gt;0,"⚠ DUPLICATE","OK"))</f>
        <v/>
      </c>
      <c r="D4759" s="146" t="str">
        <f>IF($A4759="","",IF(ISNA(_xlfn.XLOOKUP(TRIM($A4759),MASTER_Workers!$B$2:$B$474,MASTER_Workers!$B$2:$B$474)),"Master Missing","OK"))</f>
        <v/>
      </c>
      <c r="E4759" s="146" t="str">
        <f>IF(A4759="","",IF(COUNTIF(Month_Engine!B:B,TRIM(J4759))&gt;0,"OK","Missing"))</f>
        <v/>
      </c>
      <c r="F4759" s="146" t="str">
        <f t="shared" si="451"/>
        <v/>
      </c>
      <c r="G4759" s="146" t="str">
        <f t="shared" si="452"/>
        <v/>
      </c>
      <c r="H4759" s="150" t="str">
        <f t="shared" si="447"/>
        <v/>
      </c>
      <c r="I4759" s="432"/>
      <c r="S4759" s="146" t="str">
        <f t="shared" si="448"/>
        <v/>
      </c>
    </row>
    <row r="4760" spans="1:19" x14ac:dyDescent="0.45">
      <c r="A4760" s="144" t="str">
        <f t="shared" si="449"/>
        <v/>
      </c>
      <c r="B4760" s="143" t="str">
        <f t="shared" si="450"/>
        <v/>
      </c>
      <c r="C4760" s="143" t="str">
        <f>IF(A4760="","",IF(COUNTIF($B$2:B4759,B4760)&gt;0,"⚠ DUPLICATE","OK"))</f>
        <v/>
      </c>
      <c r="D4760" s="146" t="str">
        <f>IF($A4760="","",IF(ISNA(_xlfn.XLOOKUP(TRIM($A4760),MASTER_Workers!$B$2:$B$474,MASTER_Workers!$B$2:$B$474)),"Master Missing","OK"))</f>
        <v/>
      </c>
      <c r="E4760" s="146" t="str">
        <f>IF(A4760="","",IF(COUNTIF(Month_Engine!B:B,TRIM(J4760))&gt;0,"OK","Missing"))</f>
        <v/>
      </c>
      <c r="F4760" s="146" t="str">
        <f t="shared" si="451"/>
        <v/>
      </c>
      <c r="G4760" s="146" t="str">
        <f t="shared" si="452"/>
        <v/>
      </c>
      <c r="H4760" s="150" t="str">
        <f t="shared" si="447"/>
        <v/>
      </c>
      <c r="I4760" s="432"/>
      <c r="S4760" s="146" t="str">
        <f t="shared" si="448"/>
        <v/>
      </c>
    </row>
    <row r="4761" spans="1:19" x14ac:dyDescent="0.45">
      <c r="A4761" s="144" t="str">
        <f t="shared" si="449"/>
        <v/>
      </c>
      <c r="B4761" s="143" t="str">
        <f t="shared" si="450"/>
        <v/>
      </c>
      <c r="C4761" s="143" t="str">
        <f>IF(A4761="","",IF(COUNTIF($B$2:B4760,B4761)&gt;0,"⚠ DUPLICATE","OK"))</f>
        <v/>
      </c>
      <c r="D4761" s="146" t="str">
        <f>IF($A4761="","",IF(ISNA(_xlfn.XLOOKUP(TRIM($A4761),MASTER_Workers!$B$2:$B$474,MASTER_Workers!$B$2:$B$474)),"Master Missing","OK"))</f>
        <v/>
      </c>
      <c r="E4761" s="146" t="str">
        <f>IF(A4761="","",IF(COUNTIF(Month_Engine!B:B,TRIM(J4761))&gt;0,"OK","Missing"))</f>
        <v/>
      </c>
      <c r="F4761" s="146" t="str">
        <f t="shared" si="451"/>
        <v/>
      </c>
      <c r="G4761" s="146" t="str">
        <f t="shared" si="452"/>
        <v/>
      </c>
      <c r="H4761" s="150" t="str">
        <f t="shared" si="447"/>
        <v/>
      </c>
      <c r="I4761" s="432"/>
      <c r="S4761" s="146" t="str">
        <f t="shared" si="448"/>
        <v/>
      </c>
    </row>
    <row r="4762" spans="1:19" x14ac:dyDescent="0.45">
      <c r="A4762" s="144" t="str">
        <f t="shared" si="449"/>
        <v/>
      </c>
      <c r="B4762" s="143" t="str">
        <f t="shared" si="450"/>
        <v/>
      </c>
      <c r="C4762" s="143" t="str">
        <f>IF(A4762="","",IF(COUNTIF($B$2:B4761,B4762)&gt;0,"⚠ DUPLICATE","OK"))</f>
        <v/>
      </c>
      <c r="D4762" s="146" t="str">
        <f>IF($A4762="","",IF(ISNA(_xlfn.XLOOKUP(TRIM($A4762),MASTER_Workers!$B$2:$B$474,MASTER_Workers!$B$2:$B$474)),"Master Missing","OK"))</f>
        <v/>
      </c>
      <c r="E4762" s="146" t="str">
        <f>IF(A4762="","",IF(COUNTIF(Month_Engine!B:B,TRIM(J4762))&gt;0,"OK","Missing"))</f>
        <v/>
      </c>
      <c r="F4762" s="146" t="str">
        <f t="shared" si="451"/>
        <v/>
      </c>
      <c r="G4762" s="146" t="str">
        <f t="shared" si="452"/>
        <v/>
      </c>
      <c r="H4762" s="150" t="str">
        <f t="shared" si="447"/>
        <v/>
      </c>
      <c r="I4762" s="432"/>
      <c r="S4762" s="146" t="str">
        <f t="shared" si="448"/>
        <v/>
      </c>
    </row>
    <row r="4763" spans="1:19" x14ac:dyDescent="0.45">
      <c r="A4763" s="144" t="str">
        <f t="shared" si="449"/>
        <v/>
      </c>
      <c r="B4763" s="143" t="str">
        <f t="shared" si="450"/>
        <v/>
      </c>
      <c r="C4763" s="143" t="str">
        <f>IF(A4763="","",IF(COUNTIF($B$2:B4762,B4763)&gt;0,"⚠ DUPLICATE","OK"))</f>
        <v/>
      </c>
      <c r="D4763" s="146" t="str">
        <f>IF($A4763="","",IF(ISNA(_xlfn.XLOOKUP(TRIM($A4763),MASTER_Workers!$B$2:$B$474,MASTER_Workers!$B$2:$B$474)),"Master Missing","OK"))</f>
        <v/>
      </c>
      <c r="E4763" s="146" t="str">
        <f>IF(A4763="","",IF(COUNTIF(Month_Engine!B:B,TRIM(J4763))&gt;0,"OK","Missing"))</f>
        <v/>
      </c>
      <c r="F4763" s="146" t="str">
        <f t="shared" si="451"/>
        <v/>
      </c>
      <c r="G4763" s="146" t="str">
        <f t="shared" si="452"/>
        <v/>
      </c>
      <c r="H4763" s="150" t="str">
        <f t="shared" si="447"/>
        <v/>
      </c>
      <c r="I4763" s="432"/>
      <c r="S4763" s="146" t="str">
        <f t="shared" si="448"/>
        <v/>
      </c>
    </row>
    <row r="4764" spans="1:19" x14ac:dyDescent="0.45">
      <c r="A4764" s="144" t="str">
        <f t="shared" si="449"/>
        <v/>
      </c>
      <c r="B4764" s="143" t="str">
        <f t="shared" si="450"/>
        <v/>
      </c>
      <c r="C4764" s="143" t="str">
        <f>IF(A4764="","",IF(COUNTIF($B$2:B4763,B4764)&gt;0,"⚠ DUPLICATE","OK"))</f>
        <v/>
      </c>
      <c r="D4764" s="146" t="str">
        <f>IF($A4764="","",IF(ISNA(_xlfn.XLOOKUP(TRIM($A4764),MASTER_Workers!$B$2:$B$474,MASTER_Workers!$B$2:$B$474)),"Master Missing","OK"))</f>
        <v/>
      </c>
      <c r="E4764" s="146" t="str">
        <f>IF(A4764="","",IF(COUNTIF(Month_Engine!B:B,TRIM(J4764))&gt;0,"OK","Missing"))</f>
        <v/>
      </c>
      <c r="F4764" s="146" t="str">
        <f t="shared" si="451"/>
        <v/>
      </c>
      <c r="G4764" s="146" t="str">
        <f t="shared" si="452"/>
        <v/>
      </c>
      <c r="H4764" s="150" t="str">
        <f t="shared" si="447"/>
        <v/>
      </c>
      <c r="I4764" s="432"/>
      <c r="S4764" s="146" t="str">
        <f t="shared" si="448"/>
        <v/>
      </c>
    </row>
    <row r="4765" spans="1:19" x14ac:dyDescent="0.45">
      <c r="A4765" s="144" t="str">
        <f t="shared" si="449"/>
        <v/>
      </c>
      <c r="B4765" s="143" t="str">
        <f t="shared" si="450"/>
        <v/>
      </c>
      <c r="C4765" s="143" t="str">
        <f>IF(A4765="","",IF(COUNTIF($B$2:B4764,B4765)&gt;0,"⚠ DUPLICATE","OK"))</f>
        <v/>
      </c>
      <c r="D4765" s="146" t="str">
        <f>IF($A4765="","",IF(ISNA(_xlfn.XLOOKUP(TRIM($A4765),MASTER_Workers!$B$2:$B$474,MASTER_Workers!$B$2:$B$474)),"Master Missing","OK"))</f>
        <v/>
      </c>
      <c r="E4765" s="146" t="str">
        <f>IF(A4765="","",IF(COUNTIF(Month_Engine!B:B,TRIM(J4765))&gt;0,"OK","Missing"))</f>
        <v/>
      </c>
      <c r="F4765" s="146" t="str">
        <f t="shared" si="451"/>
        <v/>
      </c>
      <c r="G4765" s="146" t="str">
        <f t="shared" si="452"/>
        <v/>
      </c>
      <c r="H4765" s="150" t="str">
        <f t="shared" si="447"/>
        <v/>
      </c>
      <c r="I4765" s="432"/>
      <c r="S4765" s="146" t="str">
        <f t="shared" si="448"/>
        <v/>
      </c>
    </row>
    <row r="4766" spans="1:19" x14ac:dyDescent="0.45">
      <c r="A4766" s="144" t="str">
        <f t="shared" si="449"/>
        <v/>
      </c>
      <c r="B4766" s="143" t="str">
        <f t="shared" si="450"/>
        <v/>
      </c>
      <c r="C4766" s="143" t="str">
        <f>IF(A4766="","",IF(COUNTIF($B$2:B4765,B4766)&gt;0,"⚠ DUPLICATE","OK"))</f>
        <v/>
      </c>
      <c r="D4766" s="146" t="str">
        <f>IF($A4766="","",IF(ISNA(_xlfn.XLOOKUP(TRIM($A4766),MASTER_Workers!$B$2:$B$474,MASTER_Workers!$B$2:$B$474)),"Master Missing","OK"))</f>
        <v/>
      </c>
      <c r="E4766" s="146" t="str">
        <f>IF(A4766="","",IF(COUNTIF(Month_Engine!B:B,TRIM(J4766))&gt;0,"OK","Missing"))</f>
        <v/>
      </c>
      <c r="F4766" s="146" t="str">
        <f t="shared" si="451"/>
        <v/>
      </c>
      <c r="G4766" s="146" t="str">
        <f t="shared" si="452"/>
        <v/>
      </c>
      <c r="H4766" s="150" t="str">
        <f t="shared" si="447"/>
        <v/>
      </c>
      <c r="I4766" s="432"/>
      <c r="S4766" s="146" t="str">
        <f t="shared" si="448"/>
        <v/>
      </c>
    </row>
    <row r="4767" spans="1:19" x14ac:dyDescent="0.45">
      <c r="A4767" s="144" t="str">
        <f t="shared" si="449"/>
        <v/>
      </c>
      <c r="B4767" s="143" t="str">
        <f t="shared" si="450"/>
        <v/>
      </c>
      <c r="C4767" s="143" t="str">
        <f>IF(A4767="","",IF(COUNTIF($B$2:B4766,B4767)&gt;0,"⚠ DUPLICATE","OK"))</f>
        <v/>
      </c>
      <c r="D4767" s="146" t="str">
        <f>IF($A4767="","",IF(ISNA(_xlfn.XLOOKUP(TRIM($A4767),MASTER_Workers!$B$2:$B$474,MASTER_Workers!$B$2:$B$474)),"Master Missing","OK"))</f>
        <v/>
      </c>
      <c r="E4767" s="146" t="str">
        <f>IF(A4767="","",IF(COUNTIF(Month_Engine!B:B,TRIM(J4767))&gt;0,"OK","Missing"))</f>
        <v/>
      </c>
      <c r="F4767" s="146" t="str">
        <f t="shared" si="451"/>
        <v/>
      </c>
      <c r="G4767" s="146" t="str">
        <f t="shared" si="452"/>
        <v/>
      </c>
      <c r="H4767" s="150" t="str">
        <f t="shared" si="447"/>
        <v/>
      </c>
      <c r="I4767" s="432"/>
      <c r="S4767" s="146" t="str">
        <f t="shared" si="448"/>
        <v/>
      </c>
    </row>
    <row r="4768" spans="1:19" x14ac:dyDescent="0.45">
      <c r="A4768" s="144" t="str">
        <f t="shared" si="449"/>
        <v/>
      </c>
      <c r="B4768" s="143" t="str">
        <f t="shared" si="450"/>
        <v/>
      </c>
      <c r="C4768" s="143" t="str">
        <f>IF(A4768="","",IF(COUNTIF($B$2:B4767,B4768)&gt;0,"⚠ DUPLICATE","OK"))</f>
        <v/>
      </c>
      <c r="D4768" s="146" t="str">
        <f>IF($A4768="","",IF(ISNA(_xlfn.XLOOKUP(TRIM($A4768),MASTER_Workers!$B$2:$B$474,MASTER_Workers!$B$2:$B$474)),"Master Missing","OK"))</f>
        <v/>
      </c>
      <c r="E4768" s="146" t="str">
        <f>IF(A4768="","",IF(COUNTIF(Month_Engine!B:B,TRIM(J4768))&gt;0,"OK","Missing"))</f>
        <v/>
      </c>
      <c r="F4768" s="146" t="str">
        <f t="shared" si="451"/>
        <v/>
      </c>
      <c r="G4768" s="146" t="str">
        <f t="shared" si="452"/>
        <v/>
      </c>
      <c r="H4768" s="150" t="str">
        <f t="shared" si="447"/>
        <v/>
      </c>
      <c r="I4768" s="432"/>
      <c r="S4768" s="146" t="str">
        <f t="shared" si="448"/>
        <v/>
      </c>
    </row>
    <row r="4769" spans="1:19" x14ac:dyDescent="0.45">
      <c r="A4769" s="144" t="str">
        <f t="shared" si="449"/>
        <v/>
      </c>
      <c r="B4769" s="143" t="str">
        <f t="shared" si="450"/>
        <v/>
      </c>
      <c r="C4769" s="143" t="str">
        <f>IF(A4769="","",IF(COUNTIF($B$2:B4768,B4769)&gt;0,"⚠ DUPLICATE","OK"))</f>
        <v/>
      </c>
      <c r="D4769" s="146" t="str">
        <f>IF($A4769="","",IF(ISNA(_xlfn.XLOOKUP(TRIM($A4769),MASTER_Workers!$B$2:$B$474,MASTER_Workers!$B$2:$B$474)),"Master Missing","OK"))</f>
        <v/>
      </c>
      <c r="E4769" s="146" t="str">
        <f>IF(A4769="","",IF(COUNTIF(Month_Engine!B:B,TRIM(J4769))&gt;0,"OK","Missing"))</f>
        <v/>
      </c>
      <c r="F4769" s="146" t="str">
        <f t="shared" si="451"/>
        <v/>
      </c>
      <c r="G4769" s="146" t="str">
        <f t="shared" si="452"/>
        <v/>
      </c>
      <c r="H4769" s="150" t="str">
        <f t="shared" si="447"/>
        <v/>
      </c>
      <c r="I4769" s="432"/>
      <c r="S4769" s="146" t="str">
        <f t="shared" si="448"/>
        <v/>
      </c>
    </row>
    <row r="4770" spans="1:19" x14ac:dyDescent="0.45">
      <c r="A4770" s="144" t="str">
        <f t="shared" si="449"/>
        <v/>
      </c>
      <c r="B4770" s="143" t="str">
        <f t="shared" si="450"/>
        <v/>
      </c>
      <c r="C4770" s="143" t="str">
        <f>IF(A4770="","",IF(COUNTIF($B$2:B4769,B4770)&gt;0,"⚠ DUPLICATE","OK"))</f>
        <v/>
      </c>
      <c r="D4770" s="146" t="str">
        <f>IF($A4770="","",IF(ISNA(_xlfn.XLOOKUP(TRIM($A4770),MASTER_Workers!$B$2:$B$474,MASTER_Workers!$B$2:$B$474)),"Master Missing","OK"))</f>
        <v/>
      </c>
      <c r="E4770" s="146" t="str">
        <f>IF(A4770="","",IF(COUNTIF(Month_Engine!B:B,TRIM(J4770))&gt;0,"OK","Missing"))</f>
        <v/>
      </c>
      <c r="F4770" s="146" t="str">
        <f t="shared" si="451"/>
        <v/>
      </c>
      <c r="G4770" s="146" t="str">
        <f t="shared" si="452"/>
        <v/>
      </c>
      <c r="H4770" s="150" t="str">
        <f t="shared" si="447"/>
        <v/>
      </c>
      <c r="I4770" s="432"/>
      <c r="S4770" s="146" t="str">
        <f t="shared" si="448"/>
        <v/>
      </c>
    </row>
    <row r="4771" spans="1:19" x14ac:dyDescent="0.45">
      <c r="A4771" s="144" t="str">
        <f t="shared" si="449"/>
        <v/>
      </c>
      <c r="B4771" s="143" t="str">
        <f t="shared" si="450"/>
        <v/>
      </c>
      <c r="C4771" s="143" t="str">
        <f>IF(A4771="","",IF(COUNTIF($B$2:B4770,B4771)&gt;0,"⚠ DUPLICATE","OK"))</f>
        <v/>
      </c>
      <c r="D4771" s="146" t="str">
        <f>IF($A4771="","",IF(ISNA(_xlfn.XLOOKUP(TRIM($A4771),MASTER_Workers!$B$2:$B$474,MASTER_Workers!$B$2:$B$474)),"Master Missing","OK"))</f>
        <v/>
      </c>
      <c r="E4771" s="146" t="str">
        <f>IF(A4771="","",IF(COUNTIF(Month_Engine!B:B,TRIM(J4771))&gt;0,"OK","Missing"))</f>
        <v/>
      </c>
      <c r="F4771" s="146" t="str">
        <f t="shared" si="451"/>
        <v/>
      </c>
      <c r="G4771" s="146" t="str">
        <f t="shared" si="452"/>
        <v/>
      </c>
      <c r="H4771" s="150" t="str">
        <f t="shared" si="447"/>
        <v/>
      </c>
      <c r="I4771" s="432"/>
      <c r="S4771" s="146" t="str">
        <f t="shared" si="448"/>
        <v/>
      </c>
    </row>
    <row r="4772" spans="1:19" x14ac:dyDescent="0.45">
      <c r="A4772" s="144" t="str">
        <f t="shared" si="449"/>
        <v/>
      </c>
      <c r="B4772" s="143" t="str">
        <f t="shared" si="450"/>
        <v/>
      </c>
      <c r="C4772" s="143" t="str">
        <f>IF(A4772="","",IF(COUNTIF($B$2:B4771,B4772)&gt;0,"⚠ DUPLICATE","OK"))</f>
        <v/>
      </c>
      <c r="D4772" s="146" t="str">
        <f>IF($A4772="","",IF(ISNA(_xlfn.XLOOKUP(TRIM($A4772),MASTER_Workers!$B$2:$B$474,MASTER_Workers!$B$2:$B$474)),"Master Missing","OK"))</f>
        <v/>
      </c>
      <c r="E4772" s="146" t="str">
        <f>IF(A4772="","",IF(COUNTIF(Month_Engine!B:B,TRIM(J4772))&gt;0,"OK","Missing"))</f>
        <v/>
      </c>
      <c r="F4772" s="146" t="str">
        <f t="shared" si="451"/>
        <v/>
      </c>
      <c r="G4772" s="146" t="str">
        <f t="shared" si="452"/>
        <v/>
      </c>
      <c r="H4772" s="150" t="str">
        <f t="shared" si="447"/>
        <v/>
      </c>
      <c r="I4772" s="432"/>
      <c r="S4772" s="146" t="str">
        <f t="shared" si="448"/>
        <v/>
      </c>
    </row>
    <row r="4773" spans="1:19" x14ac:dyDescent="0.45">
      <c r="A4773" s="144" t="str">
        <f t="shared" si="449"/>
        <v/>
      </c>
      <c r="B4773" s="143" t="str">
        <f t="shared" si="450"/>
        <v/>
      </c>
      <c r="C4773" s="143" t="str">
        <f>IF(A4773="","",IF(COUNTIF($B$2:B4772,B4773)&gt;0,"⚠ DUPLICATE","OK"))</f>
        <v/>
      </c>
      <c r="D4773" s="146" t="str">
        <f>IF($A4773="","",IF(ISNA(_xlfn.XLOOKUP(TRIM($A4773),MASTER_Workers!$B$2:$B$474,MASTER_Workers!$B$2:$B$474)),"Master Missing","OK"))</f>
        <v/>
      </c>
      <c r="E4773" s="146" t="str">
        <f>IF(A4773="","",IF(COUNTIF(Month_Engine!B:B,TRIM(J4773))&gt;0,"OK","Missing"))</f>
        <v/>
      </c>
      <c r="F4773" s="146" t="str">
        <f t="shared" si="451"/>
        <v/>
      </c>
      <c r="G4773" s="146" t="str">
        <f t="shared" si="452"/>
        <v/>
      </c>
      <c r="H4773" s="150" t="str">
        <f t="shared" si="447"/>
        <v/>
      </c>
      <c r="I4773" s="432"/>
      <c r="S4773" s="146" t="str">
        <f t="shared" si="448"/>
        <v/>
      </c>
    </row>
    <row r="4774" spans="1:19" x14ac:dyDescent="0.45">
      <c r="A4774" s="144" t="str">
        <f t="shared" si="449"/>
        <v/>
      </c>
      <c r="B4774" s="143" t="str">
        <f t="shared" si="450"/>
        <v/>
      </c>
      <c r="C4774" s="143" t="str">
        <f>IF(A4774="","",IF(COUNTIF($B$2:B4773,B4774)&gt;0,"⚠ DUPLICATE","OK"))</f>
        <v/>
      </c>
      <c r="D4774" s="146" t="str">
        <f>IF($A4774="","",IF(ISNA(_xlfn.XLOOKUP(TRIM($A4774),MASTER_Workers!$B$2:$B$474,MASTER_Workers!$B$2:$B$474)),"Master Missing","OK"))</f>
        <v/>
      </c>
      <c r="E4774" s="146" t="str">
        <f>IF(A4774="","",IF(COUNTIF(Month_Engine!B:B,TRIM(J4774))&gt;0,"OK","Missing"))</f>
        <v/>
      </c>
      <c r="F4774" s="146" t="str">
        <f t="shared" si="451"/>
        <v/>
      </c>
      <c r="G4774" s="146" t="str">
        <f t="shared" si="452"/>
        <v/>
      </c>
      <c r="H4774" s="150" t="str">
        <f t="shared" si="447"/>
        <v/>
      </c>
      <c r="I4774" s="432"/>
      <c r="S4774" s="146" t="str">
        <f t="shared" si="448"/>
        <v/>
      </c>
    </row>
    <row r="4775" spans="1:19" x14ac:dyDescent="0.45">
      <c r="A4775" s="144" t="str">
        <f t="shared" si="449"/>
        <v/>
      </c>
      <c r="B4775" s="143" t="str">
        <f t="shared" si="450"/>
        <v/>
      </c>
      <c r="C4775" s="143" t="str">
        <f>IF(A4775="","",IF(COUNTIF($B$2:B4774,B4775)&gt;0,"⚠ DUPLICATE","OK"))</f>
        <v/>
      </c>
      <c r="D4775" s="146" t="str">
        <f>IF($A4775="","",IF(ISNA(_xlfn.XLOOKUP(TRIM($A4775),MASTER_Workers!$B$2:$B$474,MASTER_Workers!$B$2:$B$474)),"Master Missing","OK"))</f>
        <v/>
      </c>
      <c r="E4775" s="146" t="str">
        <f>IF(A4775="","",IF(COUNTIF(Month_Engine!B:B,TRIM(J4775))&gt;0,"OK","Missing"))</f>
        <v/>
      </c>
      <c r="F4775" s="146" t="str">
        <f t="shared" si="451"/>
        <v/>
      </c>
      <c r="G4775" s="146" t="str">
        <f t="shared" si="452"/>
        <v/>
      </c>
      <c r="H4775" s="150" t="str">
        <f t="shared" si="447"/>
        <v/>
      </c>
      <c r="I4775" s="432"/>
      <c r="S4775" s="146" t="str">
        <f t="shared" si="448"/>
        <v/>
      </c>
    </row>
    <row r="4776" spans="1:19" x14ac:dyDescent="0.45">
      <c r="A4776" s="144" t="str">
        <f t="shared" si="449"/>
        <v/>
      </c>
      <c r="B4776" s="143" t="str">
        <f t="shared" si="450"/>
        <v/>
      </c>
      <c r="C4776" s="143" t="str">
        <f>IF(A4776="","",IF(COUNTIF($B$2:B4775,B4776)&gt;0,"⚠ DUPLICATE","OK"))</f>
        <v/>
      </c>
      <c r="D4776" s="146" t="str">
        <f>IF($A4776="","",IF(ISNA(_xlfn.XLOOKUP(TRIM($A4776),MASTER_Workers!$B$2:$B$474,MASTER_Workers!$B$2:$B$474)),"Master Missing","OK"))</f>
        <v/>
      </c>
      <c r="E4776" s="146" t="str">
        <f>IF(A4776="","",IF(COUNTIF(Month_Engine!B:B,TRIM(J4776))&gt;0,"OK","Missing"))</f>
        <v/>
      </c>
      <c r="F4776" s="146" t="str">
        <f t="shared" si="451"/>
        <v/>
      </c>
      <c r="G4776" s="146" t="str">
        <f t="shared" si="452"/>
        <v/>
      </c>
      <c r="H4776" s="150" t="str">
        <f t="shared" si="447"/>
        <v/>
      </c>
      <c r="I4776" s="432"/>
      <c r="S4776" s="146" t="str">
        <f t="shared" si="448"/>
        <v/>
      </c>
    </row>
    <row r="4777" spans="1:19" x14ac:dyDescent="0.45">
      <c r="A4777" s="144" t="str">
        <f t="shared" si="449"/>
        <v/>
      </c>
      <c r="B4777" s="143" t="str">
        <f t="shared" si="450"/>
        <v/>
      </c>
      <c r="C4777" s="143" t="str">
        <f>IF(A4777="","",IF(COUNTIF($B$2:B4776,B4777)&gt;0,"⚠ DUPLICATE","OK"))</f>
        <v/>
      </c>
      <c r="D4777" s="146" t="str">
        <f>IF($A4777="","",IF(ISNA(_xlfn.XLOOKUP(TRIM($A4777),MASTER_Workers!$B$2:$B$474,MASTER_Workers!$B$2:$B$474)),"Master Missing","OK"))</f>
        <v/>
      </c>
      <c r="E4777" s="146" t="str">
        <f>IF(A4777="","",IF(COUNTIF(Month_Engine!B:B,TRIM(J4777))&gt;0,"OK","Missing"))</f>
        <v/>
      </c>
      <c r="F4777" s="146" t="str">
        <f t="shared" si="451"/>
        <v/>
      </c>
      <c r="G4777" s="146" t="str">
        <f t="shared" si="452"/>
        <v/>
      </c>
      <c r="H4777" s="150" t="str">
        <f t="shared" si="447"/>
        <v/>
      </c>
      <c r="I4777" s="432"/>
      <c r="S4777" s="146" t="str">
        <f t="shared" si="448"/>
        <v/>
      </c>
    </row>
    <row r="4778" spans="1:19" x14ac:dyDescent="0.45">
      <c r="A4778" s="144" t="str">
        <f t="shared" si="449"/>
        <v/>
      </c>
      <c r="B4778" s="143" t="str">
        <f t="shared" si="450"/>
        <v/>
      </c>
      <c r="C4778" s="143" t="str">
        <f>IF(A4778="","",IF(COUNTIF($B$2:B4777,B4778)&gt;0,"⚠ DUPLICATE","OK"))</f>
        <v/>
      </c>
      <c r="D4778" s="146" t="str">
        <f>IF($A4778="","",IF(ISNA(_xlfn.XLOOKUP(TRIM($A4778),MASTER_Workers!$B$2:$B$474,MASTER_Workers!$B$2:$B$474)),"Master Missing","OK"))</f>
        <v/>
      </c>
      <c r="E4778" s="146" t="str">
        <f>IF(A4778="","",IF(COUNTIF(Month_Engine!B:B,TRIM(J4778))&gt;0,"OK","Missing"))</f>
        <v/>
      </c>
      <c r="F4778" s="146" t="str">
        <f t="shared" si="451"/>
        <v/>
      </c>
      <c r="G4778" s="146" t="str">
        <f t="shared" si="452"/>
        <v/>
      </c>
      <c r="H4778" s="150" t="str">
        <f t="shared" si="447"/>
        <v/>
      </c>
      <c r="I4778" s="432"/>
      <c r="S4778" s="146" t="str">
        <f t="shared" si="448"/>
        <v/>
      </c>
    </row>
    <row r="4779" spans="1:19" x14ac:dyDescent="0.45">
      <c r="A4779" s="144" t="str">
        <f t="shared" si="449"/>
        <v/>
      </c>
      <c r="B4779" s="143" t="str">
        <f t="shared" si="450"/>
        <v/>
      </c>
      <c r="C4779" s="143" t="str">
        <f>IF(A4779="","",IF(COUNTIF($B$2:B4778,B4779)&gt;0,"⚠ DUPLICATE","OK"))</f>
        <v/>
      </c>
      <c r="D4779" s="146" t="str">
        <f>IF($A4779="","",IF(ISNA(_xlfn.XLOOKUP(TRIM($A4779),MASTER_Workers!$B$2:$B$474,MASTER_Workers!$B$2:$B$474)),"Master Missing","OK"))</f>
        <v/>
      </c>
      <c r="E4779" s="146" t="str">
        <f>IF(A4779="","",IF(COUNTIF(Month_Engine!B:B,TRIM(J4779))&gt;0,"OK","Missing"))</f>
        <v/>
      </c>
      <c r="F4779" s="146" t="str">
        <f t="shared" si="451"/>
        <v/>
      </c>
      <c r="G4779" s="146" t="str">
        <f t="shared" si="452"/>
        <v/>
      </c>
      <c r="H4779" s="150" t="str">
        <f t="shared" si="447"/>
        <v/>
      </c>
      <c r="I4779" s="432"/>
      <c r="S4779" s="146" t="str">
        <f t="shared" si="448"/>
        <v/>
      </c>
    </row>
    <row r="4780" spans="1:19" x14ac:dyDescent="0.45">
      <c r="A4780" s="144" t="str">
        <f t="shared" si="449"/>
        <v/>
      </c>
      <c r="B4780" s="143" t="str">
        <f t="shared" si="450"/>
        <v/>
      </c>
      <c r="C4780" s="143" t="str">
        <f>IF(A4780="","",IF(COUNTIF($B$2:B4779,B4780)&gt;0,"⚠ DUPLICATE","OK"))</f>
        <v/>
      </c>
      <c r="D4780" s="146" t="str">
        <f>IF($A4780="","",IF(ISNA(_xlfn.XLOOKUP(TRIM($A4780),MASTER_Workers!$B$2:$B$474,MASTER_Workers!$B$2:$B$474)),"Master Missing","OK"))</f>
        <v/>
      </c>
      <c r="E4780" s="146" t="str">
        <f>IF(A4780="","",IF(COUNTIF(Month_Engine!B:B,TRIM(J4780))&gt;0,"OK","Missing"))</f>
        <v/>
      </c>
      <c r="F4780" s="146" t="str">
        <f t="shared" si="451"/>
        <v/>
      </c>
      <c r="G4780" s="146" t="str">
        <f t="shared" si="452"/>
        <v/>
      </c>
      <c r="H4780" s="150" t="str">
        <f t="shared" si="447"/>
        <v/>
      </c>
      <c r="I4780" s="432"/>
      <c r="S4780" s="146" t="str">
        <f t="shared" si="448"/>
        <v/>
      </c>
    </row>
    <row r="4781" spans="1:19" x14ac:dyDescent="0.45">
      <c r="A4781" s="144" t="str">
        <f t="shared" si="449"/>
        <v/>
      </c>
      <c r="B4781" s="143" t="str">
        <f t="shared" si="450"/>
        <v/>
      </c>
      <c r="C4781" s="143" t="str">
        <f>IF(A4781="","",IF(COUNTIF($B$2:B4780,B4781)&gt;0,"⚠ DUPLICATE","OK"))</f>
        <v/>
      </c>
      <c r="D4781" s="146" t="str">
        <f>IF($A4781="","",IF(ISNA(_xlfn.XLOOKUP(TRIM($A4781),MASTER_Workers!$B$2:$B$474,MASTER_Workers!$B$2:$B$474)),"Master Missing","OK"))</f>
        <v/>
      </c>
      <c r="E4781" s="146" t="str">
        <f>IF(A4781="","",IF(COUNTIF(Month_Engine!B:B,TRIM(J4781))&gt;0,"OK","Missing"))</f>
        <v/>
      </c>
      <c r="F4781" s="146" t="str">
        <f t="shared" si="451"/>
        <v/>
      </c>
      <c r="G4781" s="146" t="str">
        <f t="shared" si="452"/>
        <v/>
      </c>
      <c r="H4781" s="150" t="str">
        <f t="shared" si="447"/>
        <v/>
      </c>
      <c r="I4781" s="432"/>
      <c r="S4781" s="146" t="str">
        <f t="shared" si="448"/>
        <v/>
      </c>
    </row>
    <row r="4782" spans="1:19" x14ac:dyDescent="0.45">
      <c r="A4782" s="144" t="str">
        <f t="shared" si="449"/>
        <v/>
      </c>
      <c r="B4782" s="143" t="str">
        <f t="shared" si="450"/>
        <v/>
      </c>
      <c r="C4782" s="143" t="str">
        <f>IF(A4782="","",IF(COUNTIF($B$2:B4781,B4782)&gt;0,"⚠ DUPLICATE","OK"))</f>
        <v/>
      </c>
      <c r="D4782" s="146" t="str">
        <f>IF($A4782="","",IF(ISNA(_xlfn.XLOOKUP(TRIM($A4782),MASTER_Workers!$B$2:$B$474,MASTER_Workers!$B$2:$B$474)),"Master Missing","OK"))</f>
        <v/>
      </c>
      <c r="E4782" s="146" t="str">
        <f>IF(A4782="","",IF(COUNTIF(Month_Engine!B:B,TRIM(J4782))&gt;0,"OK","Missing"))</f>
        <v/>
      </c>
      <c r="F4782" s="146" t="str">
        <f t="shared" si="451"/>
        <v/>
      </c>
      <c r="G4782" s="146" t="str">
        <f t="shared" si="452"/>
        <v/>
      </c>
      <c r="H4782" s="150" t="str">
        <f t="shared" si="447"/>
        <v/>
      </c>
      <c r="I4782" s="432"/>
      <c r="S4782" s="146" t="str">
        <f t="shared" si="448"/>
        <v/>
      </c>
    </row>
    <row r="4783" spans="1:19" x14ac:dyDescent="0.45">
      <c r="A4783" s="144" t="str">
        <f t="shared" si="449"/>
        <v/>
      </c>
      <c r="B4783" s="143" t="str">
        <f t="shared" si="450"/>
        <v/>
      </c>
      <c r="C4783" s="143" t="str">
        <f>IF(A4783="","",IF(COUNTIF($B$2:B4782,B4783)&gt;0,"⚠ DUPLICATE","OK"))</f>
        <v/>
      </c>
      <c r="D4783" s="146" t="str">
        <f>IF($A4783="","",IF(ISNA(_xlfn.XLOOKUP(TRIM($A4783),MASTER_Workers!$B$2:$B$474,MASTER_Workers!$B$2:$B$474)),"Master Missing","OK"))</f>
        <v/>
      </c>
      <c r="E4783" s="146" t="str">
        <f>IF(A4783="","",IF(COUNTIF(Month_Engine!B:B,TRIM(J4783))&gt;0,"OK","Missing"))</f>
        <v/>
      </c>
      <c r="F4783" s="146" t="str">
        <f t="shared" si="451"/>
        <v/>
      </c>
      <c r="G4783" s="146" t="str">
        <f t="shared" si="452"/>
        <v/>
      </c>
      <c r="H4783" s="150" t="str">
        <f t="shared" si="447"/>
        <v/>
      </c>
      <c r="I4783" s="432"/>
      <c r="S4783" s="146" t="str">
        <f t="shared" si="448"/>
        <v/>
      </c>
    </row>
    <row r="4784" spans="1:19" x14ac:dyDescent="0.45">
      <c r="A4784" s="144" t="str">
        <f t="shared" si="449"/>
        <v/>
      </c>
      <c r="B4784" s="143" t="str">
        <f t="shared" si="450"/>
        <v/>
      </c>
      <c r="C4784" s="143" t="str">
        <f>IF(A4784="","",IF(COUNTIF($B$2:B4783,B4784)&gt;0,"⚠ DUPLICATE","OK"))</f>
        <v/>
      </c>
      <c r="D4784" s="146" t="str">
        <f>IF($A4784="","",IF(ISNA(_xlfn.XLOOKUP(TRIM($A4784),MASTER_Workers!$B$2:$B$474,MASTER_Workers!$B$2:$B$474)),"Master Missing","OK"))</f>
        <v/>
      </c>
      <c r="E4784" s="146" t="str">
        <f>IF(A4784="","",IF(COUNTIF(Month_Engine!B:B,TRIM(J4784))&gt;0,"OK","Missing"))</f>
        <v/>
      </c>
      <c r="F4784" s="146" t="str">
        <f t="shared" si="451"/>
        <v/>
      </c>
      <c r="G4784" s="146" t="str">
        <f t="shared" si="452"/>
        <v/>
      </c>
      <c r="H4784" s="150" t="str">
        <f t="shared" si="447"/>
        <v/>
      </c>
      <c r="I4784" s="432"/>
      <c r="S4784" s="146" t="str">
        <f t="shared" si="448"/>
        <v/>
      </c>
    </row>
    <row r="4785" spans="1:19" x14ac:dyDescent="0.45">
      <c r="A4785" s="144" t="str">
        <f t="shared" si="449"/>
        <v/>
      </c>
      <c r="B4785" s="143" t="str">
        <f t="shared" si="450"/>
        <v/>
      </c>
      <c r="C4785" s="143" t="str">
        <f>IF(A4785="","",IF(COUNTIF($B$2:B4784,B4785)&gt;0,"⚠ DUPLICATE","OK"))</f>
        <v/>
      </c>
      <c r="D4785" s="146" t="str">
        <f>IF($A4785="","",IF(ISNA(_xlfn.XLOOKUP(TRIM($A4785),MASTER_Workers!$B$2:$B$474,MASTER_Workers!$B$2:$B$474)),"Master Missing","OK"))</f>
        <v/>
      </c>
      <c r="E4785" s="146" t="str">
        <f>IF(A4785="","",IF(COUNTIF(Month_Engine!B:B,TRIM(J4785))&gt;0,"OK","Missing"))</f>
        <v/>
      </c>
      <c r="F4785" s="146" t="str">
        <f t="shared" si="451"/>
        <v/>
      </c>
      <c r="G4785" s="146" t="str">
        <f t="shared" si="452"/>
        <v/>
      </c>
      <c r="H4785" s="150" t="str">
        <f t="shared" si="447"/>
        <v/>
      </c>
      <c r="I4785" s="432"/>
      <c r="S4785" s="146" t="str">
        <f t="shared" si="448"/>
        <v/>
      </c>
    </row>
    <row r="4786" spans="1:19" x14ac:dyDescent="0.45">
      <c r="A4786" s="144" t="str">
        <f t="shared" si="449"/>
        <v/>
      </c>
      <c r="B4786" s="143" t="str">
        <f t="shared" si="450"/>
        <v/>
      </c>
      <c r="C4786" s="143" t="str">
        <f>IF(A4786="","",IF(COUNTIF($B$2:B4785,B4786)&gt;0,"⚠ DUPLICATE","OK"))</f>
        <v/>
      </c>
      <c r="D4786" s="146" t="str">
        <f>IF($A4786="","",IF(ISNA(_xlfn.XLOOKUP(TRIM($A4786),MASTER_Workers!$B$2:$B$474,MASTER_Workers!$B$2:$B$474)),"Master Missing","OK"))</f>
        <v/>
      </c>
      <c r="E4786" s="146" t="str">
        <f>IF(A4786="","",IF(COUNTIF(Month_Engine!B:B,TRIM(J4786))&gt;0,"OK","Missing"))</f>
        <v/>
      </c>
      <c r="F4786" s="146" t="str">
        <f t="shared" si="451"/>
        <v/>
      </c>
      <c r="G4786" s="146" t="str">
        <f t="shared" si="452"/>
        <v/>
      </c>
      <c r="H4786" s="150" t="str">
        <f t="shared" si="447"/>
        <v/>
      </c>
      <c r="I4786" s="432"/>
      <c r="S4786" s="146" t="str">
        <f t="shared" si="448"/>
        <v/>
      </c>
    </row>
    <row r="4787" spans="1:19" x14ac:dyDescent="0.45">
      <c r="A4787" s="144" t="str">
        <f t="shared" si="449"/>
        <v/>
      </c>
      <c r="B4787" s="143" t="str">
        <f t="shared" si="450"/>
        <v/>
      </c>
      <c r="C4787" s="143" t="str">
        <f>IF(A4787="","",IF(COUNTIF($B$2:B4786,B4787)&gt;0,"⚠ DUPLICATE","OK"))</f>
        <v/>
      </c>
      <c r="D4787" s="146" t="str">
        <f>IF($A4787="","",IF(ISNA(_xlfn.XLOOKUP(TRIM($A4787),MASTER_Workers!$B$2:$B$474,MASTER_Workers!$B$2:$B$474)),"Master Missing","OK"))</f>
        <v/>
      </c>
      <c r="E4787" s="146" t="str">
        <f>IF(A4787="","",IF(COUNTIF(Month_Engine!B:B,TRIM(J4787))&gt;0,"OK","Missing"))</f>
        <v/>
      </c>
      <c r="F4787" s="146" t="str">
        <f t="shared" si="451"/>
        <v/>
      </c>
      <c r="G4787" s="146" t="str">
        <f t="shared" si="452"/>
        <v/>
      </c>
      <c r="H4787" s="150" t="str">
        <f t="shared" si="447"/>
        <v/>
      </c>
      <c r="I4787" s="432"/>
      <c r="S4787" s="146" t="str">
        <f t="shared" si="448"/>
        <v/>
      </c>
    </row>
    <row r="4788" spans="1:19" x14ac:dyDescent="0.45">
      <c r="A4788" s="144" t="str">
        <f t="shared" si="449"/>
        <v/>
      </c>
      <c r="B4788" s="143" t="str">
        <f t="shared" si="450"/>
        <v/>
      </c>
      <c r="C4788" s="143" t="str">
        <f>IF(A4788="","",IF(COUNTIF($B$2:B4787,B4788)&gt;0,"⚠ DUPLICATE","OK"))</f>
        <v/>
      </c>
      <c r="D4788" s="146" t="str">
        <f>IF($A4788="","",IF(ISNA(_xlfn.XLOOKUP(TRIM($A4788),MASTER_Workers!$B$2:$B$474,MASTER_Workers!$B$2:$B$474)),"Master Missing","OK"))</f>
        <v/>
      </c>
      <c r="E4788" s="146" t="str">
        <f>IF(A4788="","",IF(COUNTIF(Month_Engine!B:B,TRIM(J4788))&gt;0,"OK","Missing"))</f>
        <v/>
      </c>
      <c r="F4788" s="146" t="str">
        <f t="shared" si="451"/>
        <v/>
      </c>
      <c r="G4788" s="146" t="str">
        <f t="shared" si="452"/>
        <v/>
      </c>
      <c r="H4788" s="150" t="str">
        <f t="shared" si="447"/>
        <v/>
      </c>
      <c r="I4788" s="432"/>
      <c r="S4788" s="146" t="str">
        <f t="shared" si="448"/>
        <v/>
      </c>
    </row>
    <row r="4789" spans="1:19" x14ac:dyDescent="0.45">
      <c r="A4789" s="144" t="str">
        <f t="shared" si="449"/>
        <v/>
      </c>
      <c r="B4789" s="143" t="str">
        <f t="shared" si="450"/>
        <v/>
      </c>
      <c r="C4789" s="143" t="str">
        <f>IF(A4789="","",IF(COUNTIF($B$2:B4788,B4789)&gt;0,"⚠ DUPLICATE","OK"))</f>
        <v/>
      </c>
      <c r="D4789" s="146" t="str">
        <f>IF($A4789="","",IF(ISNA(_xlfn.XLOOKUP(TRIM($A4789),MASTER_Workers!$B$2:$B$474,MASTER_Workers!$B$2:$B$474)),"Master Missing","OK"))</f>
        <v/>
      </c>
      <c r="E4789" s="146" t="str">
        <f>IF(A4789="","",IF(COUNTIF(Month_Engine!B:B,TRIM(J4789))&gt;0,"OK","Missing"))</f>
        <v/>
      </c>
      <c r="F4789" s="146" t="str">
        <f t="shared" si="451"/>
        <v/>
      </c>
      <c r="G4789" s="146" t="str">
        <f t="shared" si="452"/>
        <v/>
      </c>
      <c r="H4789" s="150" t="str">
        <f t="shared" si="447"/>
        <v/>
      </c>
      <c r="I4789" s="432"/>
      <c r="S4789" s="146" t="str">
        <f t="shared" si="448"/>
        <v/>
      </c>
    </row>
    <row r="4790" spans="1:19" x14ac:dyDescent="0.45">
      <c r="A4790" s="144" t="str">
        <f t="shared" si="449"/>
        <v/>
      </c>
      <c r="B4790" s="143" t="str">
        <f t="shared" si="450"/>
        <v/>
      </c>
      <c r="C4790" s="143" t="str">
        <f>IF(A4790="","",IF(COUNTIF($B$2:B4789,B4790)&gt;0,"⚠ DUPLICATE","OK"))</f>
        <v/>
      </c>
      <c r="D4790" s="146" t="str">
        <f>IF($A4790="","",IF(ISNA(_xlfn.XLOOKUP(TRIM($A4790),MASTER_Workers!$B$2:$B$474,MASTER_Workers!$B$2:$B$474)),"Master Missing","OK"))</f>
        <v/>
      </c>
      <c r="E4790" s="146" t="str">
        <f>IF(A4790="","",IF(COUNTIF(Month_Engine!B:B,TRIM(J4790))&gt;0,"OK","Missing"))</f>
        <v/>
      </c>
      <c r="F4790" s="146" t="str">
        <f t="shared" si="451"/>
        <v/>
      </c>
      <c r="G4790" s="146" t="str">
        <f t="shared" si="452"/>
        <v/>
      </c>
      <c r="H4790" s="150" t="str">
        <f t="shared" si="447"/>
        <v/>
      </c>
      <c r="I4790" s="432"/>
      <c r="S4790" s="146" t="str">
        <f t="shared" si="448"/>
        <v/>
      </c>
    </row>
    <row r="4791" spans="1:19" x14ac:dyDescent="0.45">
      <c r="A4791" s="144" t="str">
        <f t="shared" si="449"/>
        <v/>
      </c>
      <c r="B4791" s="143" t="str">
        <f t="shared" si="450"/>
        <v/>
      </c>
      <c r="C4791" s="143" t="str">
        <f>IF(A4791="","",IF(COUNTIF($B$2:B4790,B4791)&gt;0,"⚠ DUPLICATE","OK"))</f>
        <v/>
      </c>
      <c r="D4791" s="146" t="str">
        <f>IF($A4791="","",IF(ISNA(_xlfn.XLOOKUP(TRIM($A4791),MASTER_Workers!$B$2:$B$474,MASTER_Workers!$B$2:$B$474)),"Master Missing","OK"))</f>
        <v/>
      </c>
      <c r="E4791" s="146" t="str">
        <f>IF(A4791="","",IF(COUNTIF(Month_Engine!B:B,TRIM(J4791))&gt;0,"OK","Missing"))</f>
        <v/>
      </c>
      <c r="F4791" s="146" t="str">
        <f t="shared" si="451"/>
        <v/>
      </c>
      <c r="G4791" s="146" t="str">
        <f t="shared" si="452"/>
        <v/>
      </c>
      <c r="H4791" s="150" t="str">
        <f t="shared" si="447"/>
        <v/>
      </c>
      <c r="I4791" s="432"/>
      <c r="S4791" s="146" t="str">
        <f t="shared" si="448"/>
        <v/>
      </c>
    </row>
    <row r="4792" spans="1:19" x14ac:dyDescent="0.45">
      <c r="A4792" s="144" t="str">
        <f t="shared" si="449"/>
        <v/>
      </c>
      <c r="B4792" s="143" t="str">
        <f t="shared" si="450"/>
        <v/>
      </c>
      <c r="C4792" s="143" t="str">
        <f>IF(A4792="","",IF(COUNTIF($B$2:B4791,B4792)&gt;0,"⚠ DUPLICATE","OK"))</f>
        <v/>
      </c>
      <c r="D4792" s="146" t="str">
        <f>IF($A4792="","",IF(ISNA(_xlfn.XLOOKUP(TRIM($A4792),MASTER_Workers!$B$2:$B$474,MASTER_Workers!$B$2:$B$474)),"Master Missing","OK"))</f>
        <v/>
      </c>
      <c r="E4792" s="146" t="str">
        <f>IF(A4792="","",IF(COUNTIF(Month_Engine!B:B,TRIM(J4792))&gt;0,"OK","Missing"))</f>
        <v/>
      </c>
      <c r="F4792" s="146" t="str">
        <f t="shared" si="451"/>
        <v/>
      </c>
      <c r="G4792" s="146" t="str">
        <f t="shared" si="452"/>
        <v/>
      </c>
      <c r="H4792" s="150" t="str">
        <f t="shared" si="447"/>
        <v/>
      </c>
      <c r="I4792" s="432"/>
      <c r="S4792" s="146" t="str">
        <f t="shared" si="448"/>
        <v/>
      </c>
    </row>
    <row r="4793" spans="1:19" x14ac:dyDescent="0.45">
      <c r="A4793" s="144" t="str">
        <f t="shared" si="449"/>
        <v/>
      </c>
      <c r="B4793" s="143" t="str">
        <f t="shared" si="450"/>
        <v/>
      </c>
      <c r="C4793" s="143" t="str">
        <f>IF(A4793="","",IF(COUNTIF($B$2:B4792,B4793)&gt;0,"⚠ DUPLICATE","OK"))</f>
        <v/>
      </c>
      <c r="D4793" s="146" t="str">
        <f>IF($A4793="","",IF(ISNA(_xlfn.XLOOKUP(TRIM($A4793),MASTER_Workers!$B$2:$B$474,MASTER_Workers!$B$2:$B$474)),"Master Missing","OK"))</f>
        <v/>
      </c>
      <c r="E4793" s="146" t="str">
        <f>IF(A4793="","",IF(COUNTIF(Month_Engine!B:B,TRIM(J4793))&gt;0,"OK","Missing"))</f>
        <v/>
      </c>
      <c r="F4793" s="146" t="str">
        <f t="shared" si="451"/>
        <v/>
      </c>
      <c r="G4793" s="146" t="str">
        <f t="shared" si="452"/>
        <v/>
      </c>
      <c r="H4793" s="150" t="str">
        <f t="shared" si="447"/>
        <v/>
      </c>
      <c r="I4793" s="432"/>
      <c r="S4793" s="146" t="str">
        <f t="shared" si="448"/>
        <v/>
      </c>
    </row>
    <row r="4794" spans="1:19" x14ac:dyDescent="0.45">
      <c r="A4794" s="144" t="str">
        <f t="shared" si="449"/>
        <v/>
      </c>
      <c r="B4794" s="143" t="str">
        <f t="shared" si="450"/>
        <v/>
      </c>
      <c r="C4794" s="143" t="str">
        <f>IF(A4794="","",IF(COUNTIF($B$2:B4793,B4794)&gt;0,"⚠ DUPLICATE","OK"))</f>
        <v/>
      </c>
      <c r="D4794" s="146" t="str">
        <f>IF($A4794="","",IF(ISNA(_xlfn.XLOOKUP(TRIM($A4794),MASTER_Workers!$B$2:$B$474,MASTER_Workers!$B$2:$B$474)),"Master Missing","OK"))</f>
        <v/>
      </c>
      <c r="E4794" s="146" t="str">
        <f>IF(A4794="","",IF(COUNTIF(Month_Engine!B:B,TRIM(J4794))&gt;0,"OK","Missing"))</f>
        <v/>
      </c>
      <c r="F4794" s="146" t="str">
        <f t="shared" si="451"/>
        <v/>
      </c>
      <c r="G4794" s="146" t="str">
        <f t="shared" si="452"/>
        <v/>
      </c>
      <c r="H4794" s="150" t="str">
        <f t="shared" si="447"/>
        <v/>
      </c>
      <c r="I4794" s="432"/>
      <c r="S4794" s="146" t="str">
        <f t="shared" si="448"/>
        <v/>
      </c>
    </row>
    <row r="4795" spans="1:19" x14ac:dyDescent="0.45">
      <c r="A4795" s="144" t="str">
        <f t="shared" si="449"/>
        <v/>
      </c>
      <c r="B4795" s="143" t="str">
        <f t="shared" si="450"/>
        <v/>
      </c>
      <c r="C4795" s="143" t="str">
        <f>IF(A4795="","",IF(COUNTIF($B$2:B4794,B4795)&gt;0,"⚠ DUPLICATE","OK"))</f>
        <v/>
      </c>
      <c r="D4795" s="146" t="str">
        <f>IF($A4795="","",IF(ISNA(_xlfn.XLOOKUP(TRIM($A4795),MASTER_Workers!$B$2:$B$474,MASTER_Workers!$B$2:$B$474)),"Master Missing","OK"))</f>
        <v/>
      </c>
      <c r="E4795" s="146" t="str">
        <f>IF(A4795="","",IF(COUNTIF(Month_Engine!B:B,TRIM(J4795))&gt;0,"OK","Missing"))</f>
        <v/>
      </c>
      <c r="F4795" s="146" t="str">
        <f t="shared" si="451"/>
        <v/>
      </c>
      <c r="G4795" s="146" t="str">
        <f t="shared" si="452"/>
        <v/>
      </c>
      <c r="H4795" s="150" t="str">
        <f t="shared" si="447"/>
        <v/>
      </c>
      <c r="I4795" s="432"/>
      <c r="S4795" s="146" t="str">
        <f t="shared" si="448"/>
        <v/>
      </c>
    </row>
    <row r="4796" spans="1:19" x14ac:dyDescent="0.45">
      <c r="A4796" s="144" t="str">
        <f t="shared" si="449"/>
        <v/>
      </c>
      <c r="B4796" s="143" t="str">
        <f t="shared" si="450"/>
        <v/>
      </c>
      <c r="C4796" s="143" t="str">
        <f>IF(A4796="","",IF(COUNTIF($B$2:B4795,B4796)&gt;0,"⚠ DUPLICATE","OK"))</f>
        <v/>
      </c>
      <c r="D4796" s="146" t="str">
        <f>IF($A4796="","",IF(ISNA(_xlfn.XLOOKUP(TRIM($A4796),MASTER_Workers!$B$2:$B$474,MASTER_Workers!$B$2:$B$474)),"Master Missing","OK"))</f>
        <v/>
      </c>
      <c r="E4796" s="146" t="str">
        <f>IF(A4796="","",IF(COUNTIF(Month_Engine!B:B,TRIM(J4796))&gt;0,"OK","Missing"))</f>
        <v/>
      </c>
      <c r="F4796" s="146" t="str">
        <f t="shared" si="451"/>
        <v/>
      </c>
      <c r="G4796" s="146" t="str">
        <f t="shared" si="452"/>
        <v/>
      </c>
      <c r="H4796" s="150" t="str">
        <f t="shared" si="447"/>
        <v/>
      </c>
      <c r="I4796" s="432"/>
      <c r="S4796" s="146" t="str">
        <f t="shared" si="448"/>
        <v/>
      </c>
    </row>
    <row r="4797" spans="1:19" x14ac:dyDescent="0.45">
      <c r="A4797" s="144" t="str">
        <f t="shared" si="449"/>
        <v/>
      </c>
      <c r="B4797" s="143" t="str">
        <f t="shared" si="450"/>
        <v/>
      </c>
      <c r="C4797" s="143" t="str">
        <f>IF(A4797="","",IF(COUNTIF($B$2:B4796,B4797)&gt;0,"⚠ DUPLICATE","OK"))</f>
        <v/>
      </c>
      <c r="D4797" s="146" t="str">
        <f>IF($A4797="","",IF(ISNA(_xlfn.XLOOKUP(TRIM($A4797),MASTER_Workers!$B$2:$B$474,MASTER_Workers!$B$2:$B$474)),"Master Missing","OK"))</f>
        <v/>
      </c>
      <c r="E4797" s="146" t="str">
        <f>IF(A4797="","",IF(COUNTIF(Month_Engine!B:B,TRIM(J4797))&gt;0,"OK","Missing"))</f>
        <v/>
      </c>
      <c r="F4797" s="146" t="str">
        <f t="shared" si="451"/>
        <v/>
      </c>
      <c r="G4797" s="146" t="str">
        <f t="shared" si="452"/>
        <v/>
      </c>
      <c r="H4797" s="150" t="str">
        <f t="shared" si="447"/>
        <v/>
      </c>
      <c r="I4797" s="432"/>
      <c r="S4797" s="146" t="str">
        <f t="shared" si="448"/>
        <v/>
      </c>
    </row>
    <row r="4798" spans="1:19" x14ac:dyDescent="0.45">
      <c r="A4798" s="144" t="str">
        <f t="shared" si="449"/>
        <v/>
      </c>
      <c r="B4798" s="143" t="str">
        <f t="shared" si="450"/>
        <v/>
      </c>
      <c r="C4798" s="143" t="str">
        <f>IF(A4798="","",IF(COUNTIF($B$2:B4797,B4798)&gt;0,"⚠ DUPLICATE","OK"))</f>
        <v/>
      </c>
      <c r="D4798" s="146" t="str">
        <f>IF($A4798="","",IF(ISNA(_xlfn.XLOOKUP(TRIM($A4798),MASTER_Workers!$B$2:$B$474,MASTER_Workers!$B$2:$B$474)),"Master Missing","OK"))</f>
        <v/>
      </c>
      <c r="E4798" s="146" t="str">
        <f>IF(A4798="","",IF(COUNTIF(Month_Engine!B:B,TRIM(J4798))&gt;0,"OK","Missing"))</f>
        <v/>
      </c>
      <c r="F4798" s="146" t="str">
        <f t="shared" si="451"/>
        <v/>
      </c>
      <c r="G4798" s="146" t="str">
        <f t="shared" si="452"/>
        <v/>
      </c>
      <c r="H4798" s="150" t="str">
        <f t="shared" si="447"/>
        <v/>
      </c>
      <c r="I4798" s="432"/>
      <c r="S4798" s="146" t="str">
        <f t="shared" si="448"/>
        <v/>
      </c>
    </row>
    <row r="4799" spans="1:19" x14ac:dyDescent="0.45">
      <c r="A4799" s="144" t="str">
        <f t="shared" si="449"/>
        <v/>
      </c>
      <c r="B4799" s="143" t="str">
        <f t="shared" si="450"/>
        <v/>
      </c>
      <c r="C4799" s="143" t="str">
        <f>IF(A4799="","",IF(COUNTIF($B$2:B4798,B4799)&gt;0,"⚠ DUPLICATE","OK"))</f>
        <v/>
      </c>
      <c r="D4799" s="146" t="str">
        <f>IF($A4799="","",IF(ISNA(_xlfn.XLOOKUP(TRIM($A4799),MASTER_Workers!$B$2:$B$474,MASTER_Workers!$B$2:$B$474)),"Master Missing","OK"))</f>
        <v/>
      </c>
      <c r="E4799" s="146" t="str">
        <f>IF(A4799="","",IF(COUNTIF(Month_Engine!B:B,TRIM(J4799))&gt;0,"OK","Missing"))</f>
        <v/>
      </c>
      <c r="F4799" s="146" t="str">
        <f t="shared" si="451"/>
        <v/>
      </c>
      <c r="G4799" s="146" t="str">
        <f t="shared" si="452"/>
        <v/>
      </c>
      <c r="H4799" s="150" t="str">
        <f t="shared" si="447"/>
        <v/>
      </c>
      <c r="I4799" s="432"/>
      <c r="S4799" s="146" t="str">
        <f t="shared" si="448"/>
        <v/>
      </c>
    </row>
    <row r="4800" spans="1:19" x14ac:dyDescent="0.45">
      <c r="A4800" s="144" t="str">
        <f t="shared" si="449"/>
        <v/>
      </c>
      <c r="B4800" s="143" t="str">
        <f t="shared" si="450"/>
        <v/>
      </c>
      <c r="C4800" s="143" t="str">
        <f>IF(A4800="","",IF(COUNTIF($B$2:B4799,B4800)&gt;0,"⚠ DUPLICATE","OK"))</f>
        <v/>
      </c>
      <c r="D4800" s="146" t="str">
        <f>IF($A4800="","",IF(ISNA(_xlfn.XLOOKUP(TRIM($A4800),MASTER_Workers!$B$2:$B$474,MASTER_Workers!$B$2:$B$474)),"Master Missing","OK"))</f>
        <v/>
      </c>
      <c r="E4800" s="146" t="str">
        <f>IF(A4800="","",IF(COUNTIF(Month_Engine!B:B,TRIM(J4800))&gt;0,"OK","Missing"))</f>
        <v/>
      </c>
      <c r="F4800" s="146" t="str">
        <f t="shared" si="451"/>
        <v/>
      </c>
      <c r="G4800" s="146" t="str">
        <f t="shared" si="452"/>
        <v/>
      </c>
      <c r="H4800" s="150" t="str">
        <f t="shared" si="447"/>
        <v/>
      </c>
      <c r="I4800" s="432"/>
    </row>
    <row r="4801" spans="4:19" x14ac:dyDescent="0.45">
      <c r="G4801" s="146" t="str">
        <f t="shared" si="452"/>
        <v/>
      </c>
      <c r="I4801" s="432"/>
      <c r="J4801" s="427"/>
      <c r="K4801" s="428"/>
      <c r="L4801" s="429"/>
      <c r="M4801" s="430"/>
      <c r="N4801" s="430"/>
      <c r="O4801" s="430"/>
      <c r="P4801" s="430"/>
      <c r="Q4801" s="430"/>
      <c r="S4801" s="146" t="str">
        <f t="shared" ref="S4801:S4810" si="453">IF(LEFT(A4801,6)="SV2PCO","SVN-2-Worker",
IF(LEFT(A4801,5)="SV2ST","SVN-Staff",
IF(LEFT(A4801,4)="SV2P","Worker-SVN-2-Com",
IF(LEFT(A4801,5)="SK1ST","Staff-1",
IF(LEFT(A4801,5)="SK3ST","Staff-3",
IF(LEFT(A4801,5)="SK1CW","Worker-1",
IF(LEFT(A4801,5)="SK3CW","Worker-3",
IF(LEFT(A4801,5)="SK1WK","Worker-Com-1",
IF(LEFT(A4801,5)="SK3WK","Worker-Com-3","")))))))))</f>
        <v/>
      </c>
    </row>
    <row r="4802" spans="4:19" x14ac:dyDescent="0.45">
      <c r="G4802" s="146" t="str">
        <f t="shared" si="452"/>
        <v/>
      </c>
      <c r="I4802" s="432"/>
      <c r="J4802" s="427"/>
      <c r="K4802" s="428"/>
      <c r="L4802" s="429"/>
      <c r="M4802" s="430"/>
      <c r="N4802" s="430"/>
      <c r="O4802" s="430"/>
      <c r="P4802" s="430"/>
      <c r="Q4802" s="430"/>
      <c r="S4802" s="146" t="str">
        <f t="shared" si="453"/>
        <v/>
      </c>
    </row>
    <row r="4803" spans="4:19" x14ac:dyDescent="0.45">
      <c r="G4803" s="146" t="str">
        <f t="shared" si="452"/>
        <v/>
      </c>
      <c r="I4803" s="432"/>
      <c r="J4803" s="427"/>
      <c r="K4803" s="428"/>
      <c r="L4803" s="429"/>
      <c r="M4803" s="430"/>
      <c r="N4803" s="430"/>
      <c r="O4803" s="430"/>
      <c r="P4803" s="430"/>
      <c r="Q4803" s="430"/>
      <c r="S4803" s="146" t="str">
        <f t="shared" si="453"/>
        <v/>
      </c>
    </row>
    <row r="4804" spans="4:19" x14ac:dyDescent="0.45">
      <c r="G4804" s="146" t="str">
        <f t="shared" si="452"/>
        <v/>
      </c>
      <c r="I4804" s="432"/>
      <c r="J4804" s="427"/>
      <c r="K4804" s="428"/>
      <c r="L4804" s="429"/>
      <c r="M4804" s="430"/>
      <c r="N4804" s="430"/>
      <c r="O4804" s="430"/>
      <c r="P4804" s="430"/>
      <c r="Q4804" s="430"/>
      <c r="S4804" s="146" t="str">
        <f t="shared" si="453"/>
        <v/>
      </c>
    </row>
    <row r="4805" spans="4:19" x14ac:dyDescent="0.45">
      <c r="G4805" s="146" t="str">
        <f t="shared" si="452"/>
        <v/>
      </c>
      <c r="I4805" s="432"/>
      <c r="J4805" s="427"/>
      <c r="K4805" s="428"/>
      <c r="L4805" s="429"/>
      <c r="M4805" s="430"/>
      <c r="N4805" s="430"/>
      <c r="O4805" s="430"/>
      <c r="P4805" s="430"/>
      <c r="Q4805" s="430"/>
      <c r="S4805" s="146" t="str">
        <f t="shared" si="453"/>
        <v/>
      </c>
    </row>
    <row r="4806" spans="4:19" x14ac:dyDescent="0.45">
      <c r="G4806" s="146" t="str">
        <f t="shared" si="452"/>
        <v/>
      </c>
      <c r="I4806" s="432"/>
      <c r="J4806" s="427"/>
      <c r="K4806" s="428"/>
      <c r="L4806" s="429"/>
      <c r="M4806" s="430"/>
      <c r="N4806" s="430"/>
      <c r="O4806" s="430"/>
      <c r="P4806" s="430"/>
      <c r="Q4806" s="430"/>
      <c r="S4806" s="146" t="str">
        <f t="shared" si="453"/>
        <v/>
      </c>
    </row>
    <row r="4807" spans="4:19" x14ac:dyDescent="0.45">
      <c r="G4807" s="146" t="str">
        <f t="shared" si="452"/>
        <v/>
      </c>
      <c r="I4807" s="432"/>
      <c r="J4807" s="427"/>
      <c r="K4807" s="428"/>
      <c r="L4807" s="429"/>
      <c r="M4807" s="430"/>
      <c r="N4807" s="430"/>
      <c r="O4807" s="430"/>
      <c r="P4807" s="430"/>
      <c r="Q4807" s="430"/>
      <c r="S4807" s="146" t="str">
        <f t="shared" si="453"/>
        <v/>
      </c>
    </row>
    <row r="4808" spans="4:19" x14ac:dyDescent="0.45">
      <c r="G4808" s="146" t="str">
        <f t="shared" si="452"/>
        <v/>
      </c>
      <c r="I4808" s="432"/>
      <c r="J4808" s="427"/>
      <c r="K4808" s="428"/>
      <c r="L4808" s="429"/>
      <c r="M4808" s="430"/>
      <c r="N4808" s="430"/>
      <c r="O4808" s="430"/>
      <c r="P4808" s="430"/>
      <c r="Q4808" s="430"/>
      <c r="S4808" s="146" t="str">
        <f t="shared" si="453"/>
        <v/>
      </c>
    </row>
    <row r="4809" spans="4:19" x14ac:dyDescent="0.45">
      <c r="G4809" s="146" t="str">
        <f t="shared" si="452"/>
        <v/>
      </c>
      <c r="I4809" s="432"/>
      <c r="J4809" s="427"/>
      <c r="K4809" s="428"/>
      <c r="L4809" s="429"/>
      <c r="M4809" s="430"/>
      <c r="N4809" s="430"/>
      <c r="O4809" s="430"/>
      <c r="P4809" s="430"/>
      <c r="Q4809" s="430"/>
      <c r="S4809" s="146" t="str">
        <f t="shared" si="453"/>
        <v/>
      </c>
    </row>
    <row r="4810" spans="4:19" x14ac:dyDescent="0.45">
      <c r="G4810" s="146" t="str">
        <f t="shared" si="452"/>
        <v/>
      </c>
      <c r="I4810" s="432"/>
      <c r="J4810" s="427"/>
      <c r="K4810" s="428"/>
      <c r="L4810" s="429"/>
      <c r="M4810" s="430"/>
      <c r="N4810" s="430"/>
      <c r="O4810" s="430"/>
      <c r="P4810" s="430"/>
      <c r="Q4810" s="430"/>
      <c r="S4810" s="146" t="str">
        <f t="shared" si="453"/>
        <v/>
      </c>
    </row>
    <row r="4811" spans="4:19" x14ac:dyDescent="0.45">
      <c r="D4811" s="146" t="str">
        <f>IF($A4811="","",IF(ISNA(_xlfn.XLOOKUP(TRIM($A4811),MASTER_Workers!$B$2:$B$474,MASTER_Workers!$B$2:$B$500)),"Master Missing","OK"))</f>
        <v/>
      </c>
      <c r="G4811" s="146" t="str">
        <f t="shared" si="452"/>
        <v/>
      </c>
      <c r="I4811" s="432"/>
    </row>
    <row r="4812" spans="4:19" x14ac:dyDescent="0.45">
      <c r="D4812" s="146" t="str">
        <f>IF($A4812="","",IF(ISNA(_xlfn.XLOOKUP(TRIM($A4812),MASTER_Workers!$B$2:$B$474,MASTER_Workers!$B$2:$B$500)),"Master Missing","OK"))</f>
        <v/>
      </c>
      <c r="G4812" s="146" t="str">
        <f t="shared" ref="G4812:G4875" si="454">IF(A4812="","",L4812+O4812+P4812+R4812+IF(OR(LEFT(TRIM(J4812),9)="SK1WK0101",ISNUMBER(SEARCH("Staff",S4812))),N4812,0))</f>
        <v/>
      </c>
      <c r="I4812" s="432"/>
    </row>
    <row r="4813" spans="4:19" x14ac:dyDescent="0.45">
      <c r="G4813" s="146" t="str">
        <f t="shared" si="454"/>
        <v/>
      </c>
      <c r="I4813" s="432"/>
    </row>
    <row r="4814" spans="4:19" x14ac:dyDescent="0.45">
      <c r="G4814" s="146" t="str">
        <f t="shared" si="454"/>
        <v/>
      </c>
      <c r="I4814" s="432"/>
    </row>
    <row r="4815" spans="4:19" x14ac:dyDescent="0.45">
      <c r="G4815" s="146" t="str">
        <f t="shared" si="454"/>
        <v/>
      </c>
      <c r="I4815" s="432"/>
    </row>
    <row r="4816" spans="4:19" x14ac:dyDescent="0.45">
      <c r="G4816" s="146" t="str">
        <f t="shared" si="454"/>
        <v/>
      </c>
      <c r="I4816" s="432"/>
    </row>
    <row r="4817" spans="7:9" x14ac:dyDescent="0.45">
      <c r="G4817" s="146" t="str">
        <f t="shared" si="454"/>
        <v/>
      </c>
      <c r="I4817" s="432"/>
    </row>
    <row r="4818" spans="7:9" x14ac:dyDescent="0.45">
      <c r="G4818" s="146" t="str">
        <f t="shared" si="454"/>
        <v/>
      </c>
      <c r="I4818" s="432"/>
    </row>
    <row r="4819" spans="7:9" x14ac:dyDescent="0.45">
      <c r="G4819" s="146" t="str">
        <f t="shared" si="454"/>
        <v/>
      </c>
      <c r="I4819" s="432"/>
    </row>
    <row r="4820" spans="7:9" x14ac:dyDescent="0.45">
      <c r="G4820" s="146" t="str">
        <f t="shared" si="454"/>
        <v/>
      </c>
      <c r="I4820" s="432"/>
    </row>
    <row r="4821" spans="7:9" x14ac:dyDescent="0.45">
      <c r="G4821" s="146" t="str">
        <f t="shared" si="454"/>
        <v/>
      </c>
      <c r="I4821" s="432"/>
    </row>
    <row r="4822" spans="7:9" x14ac:dyDescent="0.45">
      <c r="G4822" s="146" t="str">
        <f t="shared" si="454"/>
        <v/>
      </c>
      <c r="I4822" s="432"/>
    </row>
    <row r="4823" spans="7:9" x14ac:dyDescent="0.45">
      <c r="G4823" s="146" t="str">
        <f t="shared" si="454"/>
        <v/>
      </c>
      <c r="I4823" s="432"/>
    </row>
    <row r="4824" spans="7:9" x14ac:dyDescent="0.45">
      <c r="G4824" s="146" t="str">
        <f t="shared" si="454"/>
        <v/>
      </c>
      <c r="I4824" s="432"/>
    </row>
    <row r="4825" spans="7:9" x14ac:dyDescent="0.45">
      <c r="G4825" s="146" t="str">
        <f t="shared" si="454"/>
        <v/>
      </c>
      <c r="I4825" s="432"/>
    </row>
    <row r="4826" spans="7:9" x14ac:dyDescent="0.45">
      <c r="G4826" s="146" t="str">
        <f t="shared" si="454"/>
        <v/>
      </c>
      <c r="I4826" s="432"/>
    </row>
    <row r="4827" spans="7:9" x14ac:dyDescent="0.45">
      <c r="G4827" s="146" t="str">
        <f t="shared" si="454"/>
        <v/>
      </c>
      <c r="I4827" s="432"/>
    </row>
    <row r="4828" spans="7:9" x14ac:dyDescent="0.45">
      <c r="G4828" s="146" t="str">
        <f t="shared" si="454"/>
        <v/>
      </c>
      <c r="I4828" s="432"/>
    </row>
    <row r="4829" spans="7:9" x14ac:dyDescent="0.45">
      <c r="G4829" s="146" t="str">
        <f t="shared" si="454"/>
        <v/>
      </c>
      <c r="I4829" s="432"/>
    </row>
    <row r="4830" spans="7:9" x14ac:dyDescent="0.45">
      <c r="G4830" s="146" t="str">
        <f t="shared" si="454"/>
        <v/>
      </c>
      <c r="I4830" s="432"/>
    </row>
    <row r="4831" spans="7:9" x14ac:dyDescent="0.45">
      <c r="G4831" s="146" t="str">
        <f t="shared" si="454"/>
        <v/>
      </c>
      <c r="I4831" s="432"/>
    </row>
    <row r="4832" spans="7:9" x14ac:dyDescent="0.45">
      <c r="G4832" s="146" t="str">
        <f t="shared" si="454"/>
        <v/>
      </c>
      <c r="I4832" s="432"/>
    </row>
    <row r="4833" spans="7:9" x14ac:dyDescent="0.45">
      <c r="G4833" s="146" t="str">
        <f t="shared" si="454"/>
        <v/>
      </c>
      <c r="I4833" s="432"/>
    </row>
    <row r="4834" spans="7:9" x14ac:dyDescent="0.45">
      <c r="G4834" s="146" t="str">
        <f t="shared" si="454"/>
        <v/>
      </c>
      <c r="I4834" s="432"/>
    </row>
    <row r="4835" spans="7:9" x14ac:dyDescent="0.45">
      <c r="G4835" s="146" t="str">
        <f t="shared" si="454"/>
        <v/>
      </c>
      <c r="I4835" s="432"/>
    </row>
    <row r="4836" spans="7:9" x14ac:dyDescent="0.45">
      <c r="G4836" s="146" t="str">
        <f t="shared" si="454"/>
        <v/>
      </c>
      <c r="I4836" s="432"/>
    </row>
    <row r="4837" spans="7:9" x14ac:dyDescent="0.45">
      <c r="G4837" s="146" t="str">
        <f t="shared" si="454"/>
        <v/>
      </c>
      <c r="I4837" s="432"/>
    </row>
    <row r="4838" spans="7:9" x14ac:dyDescent="0.45">
      <c r="G4838" s="146" t="str">
        <f t="shared" si="454"/>
        <v/>
      </c>
      <c r="I4838" s="432"/>
    </row>
    <row r="4839" spans="7:9" x14ac:dyDescent="0.45">
      <c r="G4839" s="146" t="str">
        <f t="shared" si="454"/>
        <v/>
      </c>
      <c r="I4839" s="432"/>
    </row>
    <row r="4840" spans="7:9" x14ac:dyDescent="0.45">
      <c r="G4840" s="146" t="str">
        <f t="shared" si="454"/>
        <v/>
      </c>
      <c r="I4840" s="432"/>
    </row>
    <row r="4841" spans="7:9" x14ac:dyDescent="0.45">
      <c r="G4841" s="146" t="str">
        <f t="shared" si="454"/>
        <v/>
      </c>
      <c r="I4841" s="432"/>
    </row>
    <row r="4842" spans="7:9" x14ac:dyDescent="0.45">
      <c r="G4842" s="146" t="str">
        <f t="shared" si="454"/>
        <v/>
      </c>
      <c r="I4842" s="432"/>
    </row>
    <row r="4843" spans="7:9" x14ac:dyDescent="0.45">
      <c r="G4843" s="146" t="str">
        <f t="shared" si="454"/>
        <v/>
      </c>
      <c r="I4843" s="432"/>
    </row>
    <row r="4844" spans="7:9" x14ac:dyDescent="0.45">
      <c r="G4844" s="146" t="str">
        <f t="shared" si="454"/>
        <v/>
      </c>
      <c r="I4844" s="432"/>
    </row>
    <row r="4845" spans="7:9" x14ac:dyDescent="0.45">
      <c r="G4845" s="146" t="str">
        <f t="shared" si="454"/>
        <v/>
      </c>
      <c r="I4845" s="432"/>
    </row>
    <row r="4846" spans="7:9" x14ac:dyDescent="0.45">
      <c r="G4846" s="146" t="str">
        <f t="shared" si="454"/>
        <v/>
      </c>
      <c r="I4846" s="432"/>
    </row>
    <row r="4847" spans="7:9" x14ac:dyDescent="0.45">
      <c r="G4847" s="146" t="str">
        <f t="shared" si="454"/>
        <v/>
      </c>
      <c r="I4847" s="432"/>
    </row>
    <row r="4848" spans="7:9" x14ac:dyDescent="0.45">
      <c r="G4848" s="146" t="str">
        <f t="shared" si="454"/>
        <v/>
      </c>
      <c r="I4848" s="432"/>
    </row>
    <row r="4849" spans="7:9" x14ac:dyDescent="0.45">
      <c r="G4849" s="146" t="str">
        <f t="shared" si="454"/>
        <v/>
      </c>
      <c r="I4849" s="432"/>
    </row>
    <row r="4850" spans="7:9" x14ac:dyDescent="0.45">
      <c r="G4850" s="146" t="str">
        <f t="shared" si="454"/>
        <v/>
      </c>
      <c r="I4850" s="432"/>
    </row>
    <row r="4851" spans="7:9" x14ac:dyDescent="0.45">
      <c r="G4851" s="146" t="str">
        <f t="shared" si="454"/>
        <v/>
      </c>
      <c r="I4851" s="432"/>
    </row>
    <row r="4852" spans="7:9" x14ac:dyDescent="0.45">
      <c r="G4852" s="146" t="str">
        <f t="shared" si="454"/>
        <v/>
      </c>
      <c r="I4852" s="432"/>
    </row>
    <row r="4853" spans="7:9" x14ac:dyDescent="0.45">
      <c r="G4853" s="146" t="str">
        <f t="shared" si="454"/>
        <v/>
      </c>
      <c r="I4853" s="432"/>
    </row>
    <row r="4854" spans="7:9" x14ac:dyDescent="0.45">
      <c r="G4854" s="146" t="str">
        <f t="shared" si="454"/>
        <v/>
      </c>
      <c r="I4854" s="432"/>
    </row>
    <row r="4855" spans="7:9" x14ac:dyDescent="0.45">
      <c r="G4855" s="146" t="str">
        <f t="shared" si="454"/>
        <v/>
      </c>
      <c r="I4855" s="432"/>
    </row>
    <row r="4856" spans="7:9" x14ac:dyDescent="0.45">
      <c r="G4856" s="146" t="str">
        <f t="shared" si="454"/>
        <v/>
      </c>
      <c r="I4856" s="432"/>
    </row>
    <row r="4857" spans="7:9" x14ac:dyDescent="0.45">
      <c r="G4857" s="146" t="str">
        <f t="shared" si="454"/>
        <v/>
      </c>
      <c r="I4857" s="432"/>
    </row>
    <row r="4858" spans="7:9" x14ac:dyDescent="0.45">
      <c r="G4858" s="146" t="str">
        <f t="shared" si="454"/>
        <v/>
      </c>
      <c r="I4858" s="432"/>
    </row>
    <row r="4859" spans="7:9" x14ac:dyDescent="0.45">
      <c r="G4859" s="146" t="str">
        <f t="shared" si="454"/>
        <v/>
      </c>
      <c r="I4859" s="432"/>
    </row>
    <row r="4860" spans="7:9" x14ac:dyDescent="0.45">
      <c r="G4860" s="146" t="str">
        <f t="shared" si="454"/>
        <v/>
      </c>
      <c r="I4860" s="432"/>
    </row>
    <row r="4861" spans="7:9" x14ac:dyDescent="0.45">
      <c r="G4861" s="146" t="str">
        <f t="shared" si="454"/>
        <v/>
      </c>
      <c r="I4861" s="432"/>
    </row>
    <row r="4862" spans="7:9" x14ac:dyDescent="0.45">
      <c r="G4862" s="146" t="str">
        <f t="shared" si="454"/>
        <v/>
      </c>
      <c r="I4862" s="432"/>
    </row>
    <row r="4863" spans="7:9" x14ac:dyDescent="0.45">
      <c r="G4863" s="146" t="str">
        <f t="shared" si="454"/>
        <v/>
      </c>
      <c r="I4863" s="432"/>
    </row>
    <row r="4864" spans="7:9" x14ac:dyDescent="0.45">
      <c r="G4864" s="146" t="str">
        <f t="shared" si="454"/>
        <v/>
      </c>
      <c r="I4864" s="432"/>
    </row>
    <row r="4865" spans="7:9" x14ac:dyDescent="0.45">
      <c r="G4865" s="146" t="str">
        <f t="shared" si="454"/>
        <v/>
      </c>
      <c r="I4865" s="432"/>
    </row>
    <row r="4866" spans="7:9" x14ac:dyDescent="0.45">
      <c r="G4866" s="146" t="str">
        <f t="shared" si="454"/>
        <v/>
      </c>
      <c r="I4866" s="432"/>
    </row>
    <row r="4867" spans="7:9" x14ac:dyDescent="0.45">
      <c r="G4867" s="146" t="str">
        <f t="shared" si="454"/>
        <v/>
      </c>
      <c r="I4867" s="432"/>
    </row>
    <row r="4868" spans="7:9" x14ac:dyDescent="0.45">
      <c r="G4868" s="146" t="str">
        <f t="shared" si="454"/>
        <v/>
      </c>
      <c r="I4868" s="432"/>
    </row>
    <row r="4869" spans="7:9" x14ac:dyDescent="0.45">
      <c r="G4869" s="146" t="str">
        <f t="shared" si="454"/>
        <v/>
      </c>
      <c r="I4869" s="432"/>
    </row>
    <row r="4870" spans="7:9" x14ac:dyDescent="0.45">
      <c r="G4870" s="146" t="str">
        <f t="shared" si="454"/>
        <v/>
      </c>
      <c r="I4870" s="432"/>
    </row>
    <row r="4871" spans="7:9" x14ac:dyDescent="0.45">
      <c r="G4871" s="146" t="str">
        <f t="shared" si="454"/>
        <v/>
      </c>
      <c r="I4871" s="432"/>
    </row>
    <row r="4872" spans="7:9" x14ac:dyDescent="0.45">
      <c r="G4872" s="146" t="str">
        <f t="shared" si="454"/>
        <v/>
      </c>
      <c r="I4872" s="432"/>
    </row>
    <row r="4873" spans="7:9" x14ac:dyDescent="0.45">
      <c r="G4873" s="146" t="str">
        <f t="shared" si="454"/>
        <v/>
      </c>
      <c r="I4873" s="432"/>
    </row>
    <row r="4874" spans="7:9" x14ac:dyDescent="0.45">
      <c r="G4874" s="146" t="str">
        <f t="shared" si="454"/>
        <v/>
      </c>
      <c r="I4874" s="432"/>
    </row>
    <row r="4875" spans="7:9" x14ac:dyDescent="0.45">
      <c r="G4875" s="146" t="str">
        <f t="shared" si="454"/>
        <v/>
      </c>
      <c r="I4875" s="432"/>
    </row>
    <row r="4876" spans="7:9" x14ac:dyDescent="0.45">
      <c r="G4876" s="146" t="str">
        <f t="shared" ref="G4876:G4939" si="455">IF(A4876="","",L4876+O4876+P4876+R4876+IF(OR(LEFT(TRIM(J4876),9)="SK1WK0101",ISNUMBER(SEARCH("Staff",S4876))),N4876,0))</f>
        <v/>
      </c>
      <c r="I4876" s="432"/>
    </row>
    <row r="4877" spans="7:9" x14ac:dyDescent="0.45">
      <c r="G4877" s="146" t="str">
        <f t="shared" si="455"/>
        <v/>
      </c>
      <c r="I4877" s="432"/>
    </row>
    <row r="4878" spans="7:9" x14ac:dyDescent="0.45">
      <c r="G4878" s="146" t="str">
        <f t="shared" si="455"/>
        <v/>
      </c>
      <c r="I4878" s="432"/>
    </row>
    <row r="4879" spans="7:9" x14ac:dyDescent="0.45">
      <c r="G4879" s="146" t="str">
        <f t="shared" si="455"/>
        <v/>
      </c>
      <c r="I4879" s="432"/>
    </row>
    <row r="4880" spans="7:9" x14ac:dyDescent="0.45">
      <c r="G4880" s="146" t="str">
        <f t="shared" si="455"/>
        <v/>
      </c>
      <c r="I4880" s="432"/>
    </row>
    <row r="4881" spans="7:9" x14ac:dyDescent="0.45">
      <c r="G4881" s="146" t="str">
        <f t="shared" si="455"/>
        <v/>
      </c>
      <c r="I4881" s="432"/>
    </row>
    <row r="4882" spans="7:9" x14ac:dyDescent="0.45">
      <c r="G4882" s="146" t="str">
        <f t="shared" si="455"/>
        <v/>
      </c>
      <c r="I4882" s="432"/>
    </row>
    <row r="4883" spans="7:9" x14ac:dyDescent="0.45">
      <c r="G4883" s="146" t="str">
        <f t="shared" si="455"/>
        <v/>
      </c>
      <c r="I4883" s="432"/>
    </row>
    <row r="4884" spans="7:9" x14ac:dyDescent="0.45">
      <c r="G4884" s="146" t="str">
        <f t="shared" si="455"/>
        <v/>
      </c>
      <c r="I4884" s="432"/>
    </row>
    <row r="4885" spans="7:9" x14ac:dyDescent="0.45">
      <c r="G4885" s="146" t="str">
        <f t="shared" si="455"/>
        <v/>
      </c>
      <c r="I4885" s="432"/>
    </row>
    <row r="4886" spans="7:9" x14ac:dyDescent="0.45">
      <c r="G4886" s="146" t="str">
        <f t="shared" si="455"/>
        <v/>
      </c>
      <c r="I4886" s="432"/>
    </row>
    <row r="4887" spans="7:9" x14ac:dyDescent="0.45">
      <c r="G4887" s="146" t="str">
        <f t="shared" si="455"/>
        <v/>
      </c>
      <c r="I4887" s="432"/>
    </row>
    <row r="4888" spans="7:9" x14ac:dyDescent="0.45">
      <c r="G4888" s="146" t="str">
        <f t="shared" si="455"/>
        <v/>
      </c>
      <c r="I4888" s="432"/>
    </row>
    <row r="4889" spans="7:9" x14ac:dyDescent="0.45">
      <c r="G4889" s="146" t="str">
        <f t="shared" si="455"/>
        <v/>
      </c>
      <c r="I4889" s="432"/>
    </row>
    <row r="4890" spans="7:9" x14ac:dyDescent="0.45">
      <c r="G4890" s="146" t="str">
        <f t="shared" si="455"/>
        <v/>
      </c>
      <c r="I4890" s="432"/>
    </row>
    <row r="4891" spans="7:9" x14ac:dyDescent="0.45">
      <c r="G4891" s="146" t="str">
        <f t="shared" si="455"/>
        <v/>
      </c>
      <c r="I4891" s="432"/>
    </row>
    <row r="4892" spans="7:9" x14ac:dyDescent="0.45">
      <c r="G4892" s="146" t="str">
        <f t="shared" si="455"/>
        <v/>
      </c>
      <c r="I4892" s="432"/>
    </row>
    <row r="4893" spans="7:9" x14ac:dyDescent="0.45">
      <c r="G4893" s="146" t="str">
        <f t="shared" si="455"/>
        <v/>
      </c>
      <c r="I4893" s="432"/>
    </row>
    <row r="4894" spans="7:9" x14ac:dyDescent="0.45">
      <c r="G4894" s="146" t="str">
        <f t="shared" si="455"/>
        <v/>
      </c>
      <c r="I4894" s="432"/>
    </row>
    <row r="4895" spans="7:9" x14ac:dyDescent="0.45">
      <c r="G4895" s="146" t="str">
        <f t="shared" si="455"/>
        <v/>
      </c>
      <c r="I4895" s="432"/>
    </row>
    <row r="4896" spans="7:9" x14ac:dyDescent="0.45">
      <c r="G4896" s="146" t="str">
        <f t="shared" si="455"/>
        <v/>
      </c>
      <c r="I4896" s="432"/>
    </row>
    <row r="4897" spans="7:9" x14ac:dyDescent="0.45">
      <c r="G4897" s="146" t="str">
        <f t="shared" si="455"/>
        <v/>
      </c>
      <c r="I4897" s="432"/>
    </row>
    <row r="4898" spans="7:9" x14ac:dyDescent="0.45">
      <c r="G4898" s="146" t="str">
        <f t="shared" si="455"/>
        <v/>
      </c>
      <c r="I4898" s="432"/>
    </row>
    <row r="4899" spans="7:9" x14ac:dyDescent="0.45">
      <c r="G4899" s="146" t="str">
        <f t="shared" si="455"/>
        <v/>
      </c>
      <c r="I4899" s="432"/>
    </row>
    <row r="4900" spans="7:9" x14ac:dyDescent="0.45">
      <c r="G4900" s="146" t="str">
        <f t="shared" si="455"/>
        <v/>
      </c>
      <c r="I4900" s="432"/>
    </row>
    <row r="4901" spans="7:9" x14ac:dyDescent="0.45">
      <c r="G4901" s="146" t="str">
        <f t="shared" si="455"/>
        <v/>
      </c>
      <c r="I4901" s="432"/>
    </row>
    <row r="4902" spans="7:9" x14ac:dyDescent="0.45">
      <c r="G4902" s="146" t="str">
        <f t="shared" si="455"/>
        <v/>
      </c>
      <c r="I4902" s="432"/>
    </row>
    <row r="4903" spans="7:9" x14ac:dyDescent="0.45">
      <c r="G4903" s="146" t="str">
        <f t="shared" si="455"/>
        <v/>
      </c>
      <c r="I4903" s="432"/>
    </row>
    <row r="4904" spans="7:9" x14ac:dyDescent="0.45">
      <c r="G4904" s="146" t="str">
        <f t="shared" si="455"/>
        <v/>
      </c>
      <c r="I4904" s="432"/>
    </row>
    <row r="4905" spans="7:9" x14ac:dyDescent="0.45">
      <c r="G4905" s="146" t="str">
        <f t="shared" si="455"/>
        <v/>
      </c>
      <c r="I4905" s="432"/>
    </row>
    <row r="4906" spans="7:9" x14ac:dyDescent="0.45">
      <c r="G4906" s="146" t="str">
        <f t="shared" si="455"/>
        <v/>
      </c>
      <c r="I4906" s="432"/>
    </row>
    <row r="4907" spans="7:9" x14ac:dyDescent="0.45">
      <c r="G4907" s="146" t="str">
        <f t="shared" si="455"/>
        <v/>
      </c>
      <c r="I4907" s="432"/>
    </row>
    <row r="4908" spans="7:9" x14ac:dyDescent="0.45">
      <c r="G4908" s="146" t="str">
        <f t="shared" si="455"/>
        <v/>
      </c>
      <c r="I4908" s="432"/>
    </row>
    <row r="4909" spans="7:9" x14ac:dyDescent="0.45">
      <c r="G4909" s="146" t="str">
        <f t="shared" si="455"/>
        <v/>
      </c>
      <c r="I4909" s="432"/>
    </row>
    <row r="4910" spans="7:9" x14ac:dyDescent="0.45">
      <c r="G4910" s="146" t="str">
        <f t="shared" si="455"/>
        <v/>
      </c>
      <c r="I4910" s="432"/>
    </row>
    <row r="4911" spans="7:9" x14ac:dyDescent="0.45">
      <c r="G4911" s="146" t="str">
        <f t="shared" si="455"/>
        <v/>
      </c>
      <c r="I4911" s="432"/>
    </row>
    <row r="4912" spans="7:9" x14ac:dyDescent="0.45">
      <c r="G4912" s="146" t="str">
        <f t="shared" si="455"/>
        <v/>
      </c>
      <c r="I4912" s="432"/>
    </row>
    <row r="4913" spans="7:9" x14ac:dyDescent="0.45">
      <c r="G4913" s="146" t="str">
        <f t="shared" si="455"/>
        <v/>
      </c>
      <c r="I4913" s="432"/>
    </row>
    <row r="4914" spans="7:9" x14ac:dyDescent="0.45">
      <c r="G4914" s="146" t="str">
        <f t="shared" si="455"/>
        <v/>
      </c>
      <c r="I4914" s="432"/>
    </row>
    <row r="4915" spans="7:9" x14ac:dyDescent="0.45">
      <c r="G4915" s="146" t="str">
        <f t="shared" si="455"/>
        <v/>
      </c>
      <c r="I4915" s="432"/>
    </row>
    <row r="4916" spans="7:9" x14ac:dyDescent="0.45">
      <c r="G4916" s="146" t="str">
        <f t="shared" si="455"/>
        <v/>
      </c>
      <c r="I4916" s="432"/>
    </row>
    <row r="4917" spans="7:9" x14ac:dyDescent="0.45">
      <c r="G4917" s="146" t="str">
        <f t="shared" si="455"/>
        <v/>
      </c>
      <c r="I4917" s="432"/>
    </row>
    <row r="4918" spans="7:9" x14ac:dyDescent="0.45">
      <c r="G4918" s="146" t="str">
        <f t="shared" si="455"/>
        <v/>
      </c>
      <c r="I4918" s="432"/>
    </row>
    <row r="4919" spans="7:9" x14ac:dyDescent="0.45">
      <c r="G4919" s="146" t="str">
        <f t="shared" si="455"/>
        <v/>
      </c>
      <c r="I4919" s="432"/>
    </row>
    <row r="4920" spans="7:9" x14ac:dyDescent="0.45">
      <c r="G4920" s="146" t="str">
        <f t="shared" si="455"/>
        <v/>
      </c>
      <c r="I4920" s="432"/>
    </row>
    <row r="4921" spans="7:9" x14ac:dyDescent="0.45">
      <c r="G4921" s="146" t="str">
        <f t="shared" si="455"/>
        <v/>
      </c>
      <c r="I4921" s="432"/>
    </row>
    <row r="4922" spans="7:9" x14ac:dyDescent="0.45">
      <c r="G4922" s="146" t="str">
        <f t="shared" si="455"/>
        <v/>
      </c>
      <c r="I4922" s="432"/>
    </row>
    <row r="4923" spans="7:9" x14ac:dyDescent="0.45">
      <c r="G4923" s="146" t="str">
        <f t="shared" si="455"/>
        <v/>
      </c>
      <c r="I4923" s="432"/>
    </row>
    <row r="4924" spans="7:9" x14ac:dyDescent="0.45">
      <c r="G4924" s="146" t="str">
        <f t="shared" si="455"/>
        <v/>
      </c>
      <c r="I4924" s="432"/>
    </row>
    <row r="4925" spans="7:9" x14ac:dyDescent="0.45">
      <c r="G4925" s="146" t="str">
        <f t="shared" si="455"/>
        <v/>
      </c>
      <c r="I4925" s="432"/>
    </row>
    <row r="4926" spans="7:9" x14ac:dyDescent="0.45">
      <c r="G4926" s="146" t="str">
        <f t="shared" si="455"/>
        <v/>
      </c>
      <c r="I4926" s="432"/>
    </row>
    <row r="4927" spans="7:9" x14ac:dyDescent="0.45">
      <c r="G4927" s="146" t="str">
        <f t="shared" si="455"/>
        <v/>
      </c>
      <c r="I4927" s="432"/>
    </row>
    <row r="4928" spans="7:9" x14ac:dyDescent="0.45">
      <c r="G4928" s="146" t="str">
        <f t="shared" si="455"/>
        <v/>
      </c>
      <c r="I4928" s="432"/>
    </row>
    <row r="4929" spans="7:9" x14ac:dyDescent="0.45">
      <c r="G4929" s="146" t="str">
        <f t="shared" si="455"/>
        <v/>
      </c>
      <c r="I4929" s="432"/>
    </row>
    <row r="4930" spans="7:9" x14ac:dyDescent="0.45">
      <c r="G4930" s="146" t="str">
        <f t="shared" si="455"/>
        <v/>
      </c>
      <c r="I4930" s="432"/>
    </row>
    <row r="4931" spans="7:9" x14ac:dyDescent="0.45">
      <c r="G4931" s="146" t="str">
        <f t="shared" si="455"/>
        <v/>
      </c>
      <c r="I4931" s="432"/>
    </row>
    <row r="4932" spans="7:9" x14ac:dyDescent="0.45">
      <c r="G4932" s="146" t="str">
        <f t="shared" si="455"/>
        <v/>
      </c>
      <c r="I4932" s="432"/>
    </row>
    <row r="4933" spans="7:9" x14ac:dyDescent="0.45">
      <c r="G4933" s="146" t="str">
        <f t="shared" si="455"/>
        <v/>
      </c>
      <c r="I4933" s="432"/>
    </row>
    <row r="4934" spans="7:9" x14ac:dyDescent="0.45">
      <c r="G4934" s="146" t="str">
        <f t="shared" si="455"/>
        <v/>
      </c>
      <c r="I4934" s="432"/>
    </row>
    <row r="4935" spans="7:9" x14ac:dyDescent="0.45">
      <c r="G4935" s="146" t="str">
        <f t="shared" si="455"/>
        <v/>
      </c>
      <c r="I4935" s="432"/>
    </row>
    <row r="4936" spans="7:9" x14ac:dyDescent="0.45">
      <c r="G4936" s="146" t="str">
        <f t="shared" si="455"/>
        <v/>
      </c>
      <c r="I4936" s="432"/>
    </row>
    <row r="4937" spans="7:9" x14ac:dyDescent="0.45">
      <c r="G4937" s="146" t="str">
        <f t="shared" si="455"/>
        <v/>
      </c>
      <c r="I4937" s="432"/>
    </row>
    <row r="4938" spans="7:9" x14ac:dyDescent="0.45">
      <c r="G4938" s="146" t="str">
        <f t="shared" si="455"/>
        <v/>
      </c>
      <c r="I4938" s="432"/>
    </row>
    <row r="4939" spans="7:9" x14ac:dyDescent="0.45">
      <c r="G4939" s="146" t="str">
        <f t="shared" si="455"/>
        <v/>
      </c>
      <c r="I4939" s="432"/>
    </row>
    <row r="4940" spans="7:9" x14ac:dyDescent="0.45">
      <c r="G4940" s="146" t="str">
        <f t="shared" ref="G4940:G5003" si="456">IF(A4940="","",L4940+O4940+P4940+R4940+IF(OR(LEFT(TRIM(J4940),9)="SK1WK0101",ISNUMBER(SEARCH("Staff",S4940))),N4940,0))</f>
        <v/>
      </c>
      <c r="I4940" s="432"/>
    </row>
    <row r="4941" spans="7:9" x14ac:dyDescent="0.45">
      <c r="G4941" s="146" t="str">
        <f t="shared" si="456"/>
        <v/>
      </c>
      <c r="I4941" s="432"/>
    </row>
    <row r="4942" spans="7:9" x14ac:dyDescent="0.45">
      <c r="G4942" s="146" t="str">
        <f t="shared" si="456"/>
        <v/>
      </c>
      <c r="I4942" s="432"/>
    </row>
    <row r="4943" spans="7:9" x14ac:dyDescent="0.45">
      <c r="G4943" s="146" t="str">
        <f t="shared" si="456"/>
        <v/>
      </c>
      <c r="I4943" s="432"/>
    </row>
    <row r="4944" spans="7:9" x14ac:dyDescent="0.45">
      <c r="G4944" s="146" t="str">
        <f t="shared" si="456"/>
        <v/>
      </c>
      <c r="I4944" s="432"/>
    </row>
    <row r="4945" spans="7:9" x14ac:dyDescent="0.45">
      <c r="G4945" s="146" t="str">
        <f t="shared" si="456"/>
        <v/>
      </c>
      <c r="I4945" s="432"/>
    </row>
    <row r="4946" spans="7:9" x14ac:dyDescent="0.45">
      <c r="G4946" s="146" t="str">
        <f t="shared" si="456"/>
        <v/>
      </c>
      <c r="I4946" s="432"/>
    </row>
    <row r="4947" spans="7:9" x14ac:dyDescent="0.45">
      <c r="G4947" s="146" t="str">
        <f t="shared" si="456"/>
        <v/>
      </c>
      <c r="I4947" s="432"/>
    </row>
    <row r="4948" spans="7:9" x14ac:dyDescent="0.45">
      <c r="G4948" s="146" t="str">
        <f t="shared" si="456"/>
        <v/>
      </c>
      <c r="I4948" s="432"/>
    </row>
    <row r="4949" spans="7:9" x14ac:dyDescent="0.45">
      <c r="G4949" s="146" t="str">
        <f t="shared" si="456"/>
        <v/>
      </c>
      <c r="I4949" s="432"/>
    </row>
    <row r="4950" spans="7:9" x14ac:dyDescent="0.45">
      <c r="G4950" s="146" t="str">
        <f t="shared" si="456"/>
        <v/>
      </c>
      <c r="I4950" s="432"/>
    </row>
    <row r="4951" spans="7:9" x14ac:dyDescent="0.45">
      <c r="G4951" s="146" t="str">
        <f t="shared" si="456"/>
        <v/>
      </c>
      <c r="I4951" s="432"/>
    </row>
    <row r="4952" spans="7:9" x14ac:dyDescent="0.45">
      <c r="G4952" s="146" t="str">
        <f t="shared" si="456"/>
        <v/>
      </c>
      <c r="I4952" s="432"/>
    </row>
    <row r="4953" spans="7:9" x14ac:dyDescent="0.45">
      <c r="G4953" s="146" t="str">
        <f t="shared" si="456"/>
        <v/>
      </c>
      <c r="I4953" s="432"/>
    </row>
    <row r="4954" spans="7:9" x14ac:dyDescent="0.45">
      <c r="G4954" s="146" t="str">
        <f t="shared" si="456"/>
        <v/>
      </c>
      <c r="I4954" s="432"/>
    </row>
    <row r="4955" spans="7:9" x14ac:dyDescent="0.45">
      <c r="G4955" s="146" t="str">
        <f t="shared" si="456"/>
        <v/>
      </c>
      <c r="I4955" s="432"/>
    </row>
    <row r="4956" spans="7:9" x14ac:dyDescent="0.45">
      <c r="G4956" s="146" t="str">
        <f t="shared" si="456"/>
        <v/>
      </c>
      <c r="I4956" s="432"/>
    </row>
    <row r="4957" spans="7:9" x14ac:dyDescent="0.45">
      <c r="G4957" s="146" t="str">
        <f t="shared" si="456"/>
        <v/>
      </c>
      <c r="I4957" s="432"/>
    </row>
    <row r="4958" spans="7:9" x14ac:dyDescent="0.45">
      <c r="G4958" s="146" t="str">
        <f t="shared" si="456"/>
        <v/>
      </c>
      <c r="I4958" s="432"/>
    </row>
    <row r="4959" spans="7:9" x14ac:dyDescent="0.45">
      <c r="G4959" s="146" t="str">
        <f t="shared" si="456"/>
        <v/>
      </c>
      <c r="I4959" s="432"/>
    </row>
    <row r="4960" spans="7:9" x14ac:dyDescent="0.45">
      <c r="G4960" s="146" t="str">
        <f t="shared" si="456"/>
        <v/>
      </c>
      <c r="I4960" s="432"/>
    </row>
    <row r="4961" spans="7:9" x14ac:dyDescent="0.45">
      <c r="G4961" s="146" t="str">
        <f t="shared" si="456"/>
        <v/>
      </c>
      <c r="I4961" s="432"/>
    </row>
    <row r="4962" spans="7:9" x14ac:dyDescent="0.45">
      <c r="G4962" s="146" t="str">
        <f t="shared" si="456"/>
        <v/>
      </c>
      <c r="I4962" s="432"/>
    </row>
    <row r="4963" spans="7:9" x14ac:dyDescent="0.45">
      <c r="G4963" s="146" t="str">
        <f t="shared" si="456"/>
        <v/>
      </c>
      <c r="I4963" s="432"/>
    </row>
    <row r="4964" spans="7:9" x14ac:dyDescent="0.45">
      <c r="G4964" s="146" t="str">
        <f t="shared" si="456"/>
        <v/>
      </c>
      <c r="I4964" s="432"/>
    </row>
    <row r="4965" spans="7:9" x14ac:dyDescent="0.45">
      <c r="G4965" s="146" t="str">
        <f t="shared" si="456"/>
        <v/>
      </c>
      <c r="I4965" s="432"/>
    </row>
    <row r="4966" spans="7:9" x14ac:dyDescent="0.45">
      <c r="G4966" s="146" t="str">
        <f t="shared" si="456"/>
        <v/>
      </c>
      <c r="I4966" s="432"/>
    </row>
    <row r="4967" spans="7:9" x14ac:dyDescent="0.45">
      <c r="G4967" s="146" t="str">
        <f t="shared" si="456"/>
        <v/>
      </c>
      <c r="I4967" s="432"/>
    </row>
    <row r="4968" spans="7:9" x14ac:dyDescent="0.45">
      <c r="G4968" s="146" t="str">
        <f t="shared" si="456"/>
        <v/>
      </c>
      <c r="I4968" s="432"/>
    </row>
    <row r="4969" spans="7:9" x14ac:dyDescent="0.45">
      <c r="G4969" s="146" t="str">
        <f t="shared" si="456"/>
        <v/>
      </c>
      <c r="I4969" s="432"/>
    </row>
    <row r="4970" spans="7:9" x14ac:dyDescent="0.45">
      <c r="G4970" s="146" t="str">
        <f t="shared" si="456"/>
        <v/>
      </c>
      <c r="I4970" s="432"/>
    </row>
    <row r="4971" spans="7:9" x14ac:dyDescent="0.45">
      <c r="G4971" s="146" t="str">
        <f t="shared" si="456"/>
        <v/>
      </c>
      <c r="I4971" s="432"/>
    </row>
    <row r="4972" spans="7:9" x14ac:dyDescent="0.45">
      <c r="G4972" s="146" t="str">
        <f t="shared" si="456"/>
        <v/>
      </c>
      <c r="I4972" s="432"/>
    </row>
    <row r="4973" spans="7:9" x14ac:dyDescent="0.45">
      <c r="G4973" s="146" t="str">
        <f t="shared" si="456"/>
        <v/>
      </c>
      <c r="I4973" s="432"/>
    </row>
    <row r="4974" spans="7:9" x14ac:dyDescent="0.45">
      <c r="G4974" s="146" t="str">
        <f t="shared" si="456"/>
        <v/>
      </c>
      <c r="I4974" s="432"/>
    </row>
    <row r="4975" spans="7:9" x14ac:dyDescent="0.45">
      <c r="G4975" s="146" t="str">
        <f t="shared" si="456"/>
        <v/>
      </c>
      <c r="I4975" s="432"/>
    </row>
    <row r="4976" spans="7:9" x14ac:dyDescent="0.45">
      <c r="G4976" s="146" t="str">
        <f t="shared" si="456"/>
        <v/>
      </c>
      <c r="I4976" s="432"/>
    </row>
    <row r="4977" spans="7:9" x14ac:dyDescent="0.45">
      <c r="G4977" s="146" t="str">
        <f t="shared" si="456"/>
        <v/>
      </c>
      <c r="I4977" s="432"/>
    </row>
    <row r="4978" spans="7:9" x14ac:dyDescent="0.45">
      <c r="G4978" s="146" t="str">
        <f t="shared" si="456"/>
        <v/>
      </c>
      <c r="I4978" s="432"/>
    </row>
    <row r="4979" spans="7:9" x14ac:dyDescent="0.45">
      <c r="G4979" s="146" t="str">
        <f t="shared" si="456"/>
        <v/>
      </c>
      <c r="I4979" s="432"/>
    </row>
    <row r="4980" spans="7:9" x14ac:dyDescent="0.45">
      <c r="G4980" s="146" t="str">
        <f t="shared" si="456"/>
        <v/>
      </c>
      <c r="I4980" s="432"/>
    </row>
    <row r="4981" spans="7:9" x14ac:dyDescent="0.45">
      <c r="G4981" s="146" t="str">
        <f t="shared" si="456"/>
        <v/>
      </c>
      <c r="I4981" s="432"/>
    </row>
    <row r="4982" spans="7:9" x14ac:dyDescent="0.45">
      <c r="G4982" s="146" t="str">
        <f t="shared" si="456"/>
        <v/>
      </c>
      <c r="I4982" s="432"/>
    </row>
    <row r="4983" spans="7:9" x14ac:dyDescent="0.45">
      <c r="G4983" s="146" t="str">
        <f t="shared" si="456"/>
        <v/>
      </c>
      <c r="I4983" s="432"/>
    </row>
    <row r="4984" spans="7:9" x14ac:dyDescent="0.45">
      <c r="G4984" s="146" t="str">
        <f t="shared" si="456"/>
        <v/>
      </c>
      <c r="I4984" s="432"/>
    </row>
    <row r="4985" spans="7:9" x14ac:dyDescent="0.45">
      <c r="G4985" s="146" t="str">
        <f t="shared" si="456"/>
        <v/>
      </c>
      <c r="I4985" s="432"/>
    </row>
    <row r="4986" spans="7:9" x14ac:dyDescent="0.45">
      <c r="G4986" s="146" t="str">
        <f t="shared" si="456"/>
        <v/>
      </c>
      <c r="I4986" s="432"/>
    </row>
    <row r="4987" spans="7:9" x14ac:dyDescent="0.45">
      <c r="G4987" s="146" t="str">
        <f t="shared" si="456"/>
        <v/>
      </c>
      <c r="I4987" s="432"/>
    </row>
    <row r="4988" spans="7:9" x14ac:dyDescent="0.45">
      <c r="G4988" s="146" t="str">
        <f t="shared" si="456"/>
        <v/>
      </c>
      <c r="I4988" s="432"/>
    </row>
    <row r="4989" spans="7:9" x14ac:dyDescent="0.45">
      <c r="G4989" s="146" t="str">
        <f t="shared" si="456"/>
        <v/>
      </c>
      <c r="I4989" s="432"/>
    </row>
    <row r="4990" spans="7:9" x14ac:dyDescent="0.45">
      <c r="G4990" s="146" t="str">
        <f t="shared" si="456"/>
        <v/>
      </c>
      <c r="I4990" s="432"/>
    </row>
    <row r="4991" spans="7:9" x14ac:dyDescent="0.45">
      <c r="G4991" s="146" t="str">
        <f t="shared" si="456"/>
        <v/>
      </c>
      <c r="I4991" s="432"/>
    </row>
    <row r="4992" spans="7:9" x14ac:dyDescent="0.45">
      <c r="G4992" s="146" t="str">
        <f t="shared" si="456"/>
        <v/>
      </c>
      <c r="I4992" s="432"/>
    </row>
    <row r="4993" spans="7:9" x14ac:dyDescent="0.45">
      <c r="G4993" s="146" t="str">
        <f t="shared" si="456"/>
        <v/>
      </c>
      <c r="I4993" s="432"/>
    </row>
    <row r="4994" spans="7:9" x14ac:dyDescent="0.45">
      <c r="G4994" s="146" t="str">
        <f t="shared" si="456"/>
        <v/>
      </c>
      <c r="I4994" s="432"/>
    </row>
    <row r="4995" spans="7:9" x14ac:dyDescent="0.45">
      <c r="G4995" s="146" t="str">
        <f t="shared" si="456"/>
        <v/>
      </c>
      <c r="I4995" s="432"/>
    </row>
    <row r="4996" spans="7:9" x14ac:dyDescent="0.45">
      <c r="G4996" s="146" t="str">
        <f t="shared" si="456"/>
        <v/>
      </c>
      <c r="I4996" s="432"/>
    </row>
    <row r="4997" spans="7:9" x14ac:dyDescent="0.45">
      <c r="G4997" s="146" t="str">
        <f t="shared" si="456"/>
        <v/>
      </c>
      <c r="I4997" s="432"/>
    </row>
    <row r="4998" spans="7:9" x14ac:dyDescent="0.45">
      <c r="G4998" s="146" t="str">
        <f t="shared" si="456"/>
        <v/>
      </c>
      <c r="I4998" s="432"/>
    </row>
    <row r="4999" spans="7:9" x14ac:dyDescent="0.45">
      <c r="G4999" s="146" t="str">
        <f t="shared" si="456"/>
        <v/>
      </c>
      <c r="I4999" s="432"/>
    </row>
    <row r="5000" spans="7:9" x14ac:dyDescent="0.45">
      <c r="G5000" s="146" t="str">
        <f t="shared" si="456"/>
        <v/>
      </c>
      <c r="I5000" s="432"/>
    </row>
    <row r="5001" spans="7:9" x14ac:dyDescent="0.45">
      <c r="G5001" s="146" t="str">
        <f t="shared" si="456"/>
        <v/>
      </c>
      <c r="I5001" s="432"/>
    </row>
    <row r="5002" spans="7:9" x14ac:dyDescent="0.45">
      <c r="G5002" s="146" t="str">
        <f t="shared" si="456"/>
        <v/>
      </c>
      <c r="I5002" s="432"/>
    </row>
    <row r="5003" spans="7:9" x14ac:dyDescent="0.45">
      <c r="G5003" s="146" t="str">
        <f t="shared" si="456"/>
        <v/>
      </c>
      <c r="I5003" s="432"/>
    </row>
    <row r="5004" spans="7:9" x14ac:dyDescent="0.45">
      <c r="G5004" s="146" t="str">
        <f t="shared" ref="G5004:G5045" si="457">IF(A5004="","",L5004+O5004+P5004+R5004+IF(OR(LEFT(TRIM(J5004),9)="SK1WK0101",ISNUMBER(SEARCH("Staff",S5004))),N5004,0))</f>
        <v/>
      </c>
      <c r="I5004" s="432"/>
    </row>
    <row r="5005" spans="7:9" x14ac:dyDescent="0.45">
      <c r="G5005" s="146" t="str">
        <f t="shared" si="457"/>
        <v/>
      </c>
      <c r="I5005" s="432"/>
    </row>
    <row r="5006" spans="7:9" x14ac:dyDescent="0.45">
      <c r="G5006" s="146" t="str">
        <f t="shared" si="457"/>
        <v/>
      </c>
      <c r="I5006" s="432"/>
    </row>
    <row r="5007" spans="7:9" x14ac:dyDescent="0.45">
      <c r="G5007" s="146" t="str">
        <f t="shared" si="457"/>
        <v/>
      </c>
      <c r="I5007" s="432"/>
    </row>
    <row r="5008" spans="7:9" x14ac:dyDescent="0.45">
      <c r="G5008" s="146" t="str">
        <f t="shared" si="457"/>
        <v/>
      </c>
      <c r="I5008" s="432"/>
    </row>
    <row r="5009" spans="7:9" x14ac:dyDescent="0.45">
      <c r="G5009" s="146" t="str">
        <f t="shared" si="457"/>
        <v/>
      </c>
      <c r="I5009" s="432"/>
    </row>
    <row r="5010" spans="7:9" x14ac:dyDescent="0.45">
      <c r="G5010" s="146" t="str">
        <f t="shared" si="457"/>
        <v/>
      </c>
      <c r="I5010" s="432"/>
    </row>
    <row r="5011" spans="7:9" x14ac:dyDescent="0.45">
      <c r="G5011" s="146" t="str">
        <f t="shared" si="457"/>
        <v/>
      </c>
      <c r="I5011" s="432"/>
    </row>
    <row r="5012" spans="7:9" x14ac:dyDescent="0.45">
      <c r="G5012" s="146" t="str">
        <f t="shared" si="457"/>
        <v/>
      </c>
      <c r="I5012" s="432"/>
    </row>
    <row r="5013" spans="7:9" x14ac:dyDescent="0.45">
      <c r="G5013" s="146" t="str">
        <f t="shared" si="457"/>
        <v/>
      </c>
      <c r="I5013" s="432"/>
    </row>
    <row r="5014" spans="7:9" x14ac:dyDescent="0.45">
      <c r="G5014" s="146" t="str">
        <f t="shared" si="457"/>
        <v/>
      </c>
      <c r="I5014" s="432"/>
    </row>
    <row r="5015" spans="7:9" x14ac:dyDescent="0.45">
      <c r="G5015" s="146" t="str">
        <f t="shared" si="457"/>
        <v/>
      </c>
      <c r="I5015" s="432"/>
    </row>
    <row r="5016" spans="7:9" x14ac:dyDescent="0.45">
      <c r="G5016" s="146" t="str">
        <f t="shared" si="457"/>
        <v/>
      </c>
      <c r="I5016" s="432"/>
    </row>
    <row r="5017" spans="7:9" x14ac:dyDescent="0.45">
      <c r="G5017" s="146" t="str">
        <f t="shared" si="457"/>
        <v/>
      </c>
      <c r="I5017" s="432"/>
    </row>
    <row r="5018" spans="7:9" x14ac:dyDescent="0.45">
      <c r="G5018" s="146" t="str">
        <f t="shared" si="457"/>
        <v/>
      </c>
      <c r="I5018" s="432"/>
    </row>
    <row r="5019" spans="7:9" x14ac:dyDescent="0.45">
      <c r="G5019" s="146" t="str">
        <f t="shared" si="457"/>
        <v/>
      </c>
      <c r="I5019" s="432"/>
    </row>
    <row r="5020" spans="7:9" x14ac:dyDescent="0.45">
      <c r="G5020" s="146" t="str">
        <f t="shared" si="457"/>
        <v/>
      </c>
      <c r="I5020" s="432"/>
    </row>
    <row r="5021" spans="7:9" x14ac:dyDescent="0.45">
      <c r="G5021" s="146" t="str">
        <f t="shared" si="457"/>
        <v/>
      </c>
      <c r="I5021" s="432"/>
    </row>
    <row r="5022" spans="7:9" x14ac:dyDescent="0.45">
      <c r="G5022" s="146" t="str">
        <f t="shared" si="457"/>
        <v/>
      </c>
      <c r="I5022" s="432"/>
    </row>
    <row r="5023" spans="7:9" x14ac:dyDescent="0.45">
      <c r="G5023" s="146" t="str">
        <f t="shared" si="457"/>
        <v/>
      </c>
      <c r="I5023" s="432"/>
    </row>
    <row r="5024" spans="7:9" x14ac:dyDescent="0.45">
      <c r="G5024" s="146" t="str">
        <f t="shared" si="457"/>
        <v/>
      </c>
      <c r="I5024" s="432"/>
    </row>
    <row r="5025" spans="7:9" x14ac:dyDescent="0.45">
      <c r="G5025" s="146" t="str">
        <f t="shared" si="457"/>
        <v/>
      </c>
      <c r="I5025" s="432"/>
    </row>
    <row r="5026" spans="7:9" x14ac:dyDescent="0.45">
      <c r="G5026" s="146" t="str">
        <f t="shared" si="457"/>
        <v/>
      </c>
      <c r="I5026" s="432"/>
    </row>
    <row r="5027" spans="7:9" x14ac:dyDescent="0.45">
      <c r="G5027" s="146" t="str">
        <f t="shared" si="457"/>
        <v/>
      </c>
      <c r="I5027" s="432"/>
    </row>
    <row r="5028" spans="7:9" x14ac:dyDescent="0.45">
      <c r="G5028" s="146" t="str">
        <f t="shared" si="457"/>
        <v/>
      </c>
      <c r="I5028" s="432"/>
    </row>
    <row r="5029" spans="7:9" x14ac:dyDescent="0.45">
      <c r="G5029" s="146" t="str">
        <f t="shared" si="457"/>
        <v/>
      </c>
      <c r="I5029" s="432"/>
    </row>
    <row r="5030" spans="7:9" x14ac:dyDescent="0.45">
      <c r="G5030" s="146" t="str">
        <f t="shared" si="457"/>
        <v/>
      </c>
      <c r="I5030" s="432"/>
    </row>
    <row r="5031" spans="7:9" x14ac:dyDescent="0.45">
      <c r="G5031" s="146" t="str">
        <f t="shared" si="457"/>
        <v/>
      </c>
      <c r="I5031" s="432"/>
    </row>
    <row r="5032" spans="7:9" x14ac:dyDescent="0.45">
      <c r="G5032" s="146" t="str">
        <f t="shared" si="457"/>
        <v/>
      </c>
      <c r="I5032" s="432"/>
    </row>
    <row r="5033" spans="7:9" x14ac:dyDescent="0.45">
      <c r="G5033" s="146" t="str">
        <f t="shared" si="457"/>
        <v/>
      </c>
      <c r="I5033" s="432"/>
    </row>
    <row r="5034" spans="7:9" x14ac:dyDescent="0.45">
      <c r="G5034" s="146" t="str">
        <f t="shared" si="457"/>
        <v/>
      </c>
      <c r="I5034" s="432"/>
    </row>
    <row r="5035" spans="7:9" x14ac:dyDescent="0.45">
      <c r="G5035" s="146" t="str">
        <f t="shared" si="457"/>
        <v/>
      </c>
      <c r="I5035" s="432"/>
    </row>
    <row r="5036" spans="7:9" x14ac:dyDescent="0.45">
      <c r="G5036" s="146" t="str">
        <f t="shared" si="457"/>
        <v/>
      </c>
      <c r="I5036" s="432"/>
    </row>
    <row r="5037" spans="7:9" x14ac:dyDescent="0.45">
      <c r="G5037" s="146" t="str">
        <f t="shared" si="457"/>
        <v/>
      </c>
      <c r="I5037" s="432"/>
    </row>
    <row r="5038" spans="7:9" x14ac:dyDescent="0.45">
      <c r="G5038" s="146" t="str">
        <f t="shared" si="457"/>
        <v/>
      </c>
      <c r="I5038" s="432"/>
    </row>
    <row r="5039" spans="7:9" x14ac:dyDescent="0.45">
      <c r="G5039" s="146" t="str">
        <f t="shared" si="457"/>
        <v/>
      </c>
      <c r="I5039" s="432"/>
    </row>
    <row r="5040" spans="7:9" x14ac:dyDescent="0.45">
      <c r="G5040" s="146" t="str">
        <f t="shared" si="457"/>
        <v/>
      </c>
      <c r="I5040" s="432"/>
    </row>
    <row r="5041" spans="7:9" x14ac:dyDescent="0.45">
      <c r="G5041" s="146" t="str">
        <f t="shared" si="457"/>
        <v/>
      </c>
      <c r="I5041" s="432"/>
    </row>
    <row r="5042" spans="7:9" x14ac:dyDescent="0.45">
      <c r="G5042" s="146" t="str">
        <f t="shared" si="457"/>
        <v/>
      </c>
      <c r="I5042" s="432"/>
    </row>
    <row r="5043" spans="7:9" x14ac:dyDescent="0.45">
      <c r="G5043" s="146" t="str">
        <f t="shared" si="457"/>
        <v/>
      </c>
      <c r="I5043" s="432"/>
    </row>
    <row r="5044" spans="7:9" x14ac:dyDescent="0.45">
      <c r="G5044" s="146" t="str">
        <f t="shared" si="457"/>
        <v/>
      </c>
      <c r="I5044" s="432"/>
    </row>
    <row r="5045" spans="7:9" x14ac:dyDescent="0.45">
      <c r="G5045" s="146" t="str">
        <f t="shared" si="457"/>
        <v/>
      </c>
      <c r="I5045" s="432"/>
    </row>
    <row r="5046" spans="7:9" x14ac:dyDescent="0.45">
      <c r="G5046" s="146" t="str">
        <f t="shared" ref="G5046" si="458">IF(A5046="","",L5046+O5046+P5046+R5046+IF(OR(J5046="SK1WK0101",ISNUMBER(SEARCH("Staff",S5046))),N5046,0))</f>
        <v/>
      </c>
      <c r="I5046" s="432"/>
    </row>
    <row r="5047" spans="7:9" x14ac:dyDescent="0.45">
      <c r="I5047" s="432"/>
    </row>
  </sheetData>
  <sheetProtection algorithmName="SHA-512" hashValue="1xltYhF7KP2DMldjpmc8xm/Rigv+dVUq8+SW/pMY/NarpX/aTqziSJuy0r55ToKdNj1gXnWO4dzp9lkbMn1uYg==" saltValue="hfgdLDROTrenaylJWGMbpA==" spinCount="100000" sheet="1" objects="1" scenarios="1" autoFilter="0"/>
  <autoFilter ref="A2:S5046" xr:uid="{00000000-0001-0000-0300-000000000000}">
    <filterColumn colId="18">
      <filters blank="1">
        <filter val="Worker-3"/>
        <filter val="Worker-Com-1"/>
        <filter val="Worker-Com-SV2"/>
        <filter val="Worker-SV2"/>
      </filters>
    </filterColumn>
  </autoFilter>
  <conditionalFormatting sqref="J5">
    <cfRule type="duplicateValues" dxfId="15" priority="12"/>
  </conditionalFormatting>
  <conditionalFormatting sqref="J46">
    <cfRule type="duplicateValues" dxfId="14" priority="11"/>
  </conditionalFormatting>
  <conditionalFormatting sqref="J73">
    <cfRule type="duplicateValues" dxfId="13" priority="13"/>
  </conditionalFormatting>
  <conditionalFormatting sqref="J255:J258 J264 J271 J273:J274 J276:J277 J281">
    <cfRule type="duplicateValues" dxfId="12" priority="7"/>
  </conditionalFormatting>
  <conditionalFormatting sqref="J3:J73">
    <cfRule type="duplicateValues" dxfId="11" priority="132"/>
  </conditionalFormatting>
  <conditionalFormatting sqref="J220:J258 J264 J271 J273:J274 J276:J277 J281">
    <cfRule type="duplicateValues" dxfId="10" priority="140"/>
  </conditionalFormatting>
  <conditionalFormatting sqref="J4801:J4810">
    <cfRule type="duplicateValues" dxfId="9" priority="2"/>
  </conditionalFormatting>
  <pageMargins left="0.75" right="0.75" top="1" bottom="1" header="0.5" footer="0.5"/>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M759"/>
  <sheetViews>
    <sheetView showGridLines="0" workbookViewId="0">
      <pane xSplit="7" ySplit="13" topLeftCell="H427" activePane="bottomRight" state="frozen"/>
      <selection activeCell="E21" sqref="E21"/>
      <selection pane="topRight" activeCell="E21" sqref="E21"/>
      <selection pane="bottomLeft" activeCell="E21" sqref="E21"/>
      <selection pane="bottomRight"/>
    </sheetView>
  </sheetViews>
  <sheetFormatPr defaultColWidth="14.5546875" defaultRowHeight="16.95" customHeight="1" x14ac:dyDescent="0.3"/>
  <cols>
    <col min="1" max="1" width="10.77734375" style="153" bestFit="1" customWidth="1"/>
    <col min="2" max="2" width="13.77734375" style="153" bestFit="1" customWidth="1"/>
    <col min="3" max="3" width="32.21875" style="270" bestFit="1" customWidth="1"/>
    <col min="4" max="4" width="10.77734375" style="153" bestFit="1" customWidth="1"/>
    <col min="5" max="5" width="12.5546875" style="153" bestFit="1" customWidth="1"/>
    <col min="6" max="6" width="14.44140625" style="153" bestFit="1" customWidth="1"/>
    <col min="7" max="7" width="12.88671875" style="153" bestFit="1" customWidth="1"/>
    <col min="8" max="8" width="14.109375" style="153" bestFit="1" customWidth="1"/>
    <col min="9" max="9" width="11.21875" style="271" bestFit="1" customWidth="1"/>
    <col min="10" max="10" width="9.5546875" style="271" bestFit="1" customWidth="1"/>
    <col min="11" max="11" width="8.5546875" style="271" bestFit="1" customWidth="1"/>
    <col min="12" max="12" width="12.5546875" style="271" bestFit="1" customWidth="1"/>
    <col min="13" max="13" width="14.109375" style="271" bestFit="1" customWidth="1"/>
    <col min="14" max="14" width="12.109375" style="271" bestFit="1" customWidth="1"/>
    <col min="15" max="15" width="16.109375" style="272" bestFit="1" customWidth="1"/>
    <col min="16" max="16" width="14.5546875" style="272" bestFit="1" customWidth="1"/>
    <col min="17" max="17" width="12.44140625" style="273" bestFit="1" customWidth="1"/>
    <col min="18" max="18" width="9.6640625" style="273" bestFit="1" customWidth="1"/>
    <col min="19" max="19" width="10" style="273" bestFit="1" customWidth="1"/>
    <col min="20" max="20" width="14.33203125" style="273" bestFit="1" customWidth="1"/>
    <col min="21" max="21" width="15.6640625" style="273" bestFit="1" customWidth="1"/>
    <col min="22" max="22" width="15.77734375" style="273" bestFit="1" customWidth="1"/>
    <col min="23" max="23" width="12.109375" style="273" bestFit="1" customWidth="1"/>
    <col min="24" max="24" width="14.44140625" style="274" bestFit="1" customWidth="1"/>
    <col min="25" max="25" width="15.77734375" style="274" bestFit="1" customWidth="1"/>
    <col min="26" max="26" width="15.5546875" style="274" bestFit="1" customWidth="1"/>
    <col min="27" max="27" width="11.33203125" style="274" bestFit="1" customWidth="1"/>
    <col min="28" max="28" width="16.77734375" style="274" bestFit="1" customWidth="1"/>
    <col min="29" max="29" width="16.109375" style="273" bestFit="1" customWidth="1"/>
    <col min="30" max="30" width="17.6640625" style="273" bestFit="1" customWidth="1"/>
    <col min="31" max="31" width="16.44140625" style="273" bestFit="1" customWidth="1"/>
    <col min="32" max="32" width="12.44140625" style="153" bestFit="1" customWidth="1"/>
    <col min="33" max="33" width="18.77734375" style="153" bestFit="1" customWidth="1"/>
    <col min="34" max="34" width="9.33203125" style="153" bestFit="1" customWidth="1"/>
    <col min="35" max="35" width="18.77734375" style="153" bestFit="1" customWidth="1"/>
    <col min="36" max="36" width="16.77734375" style="153" bestFit="1" customWidth="1"/>
    <col min="37" max="37" width="9.44140625" style="153" bestFit="1" customWidth="1"/>
    <col min="38" max="39" width="9.5546875" style="153" bestFit="1" customWidth="1"/>
    <col min="40" max="16384" width="14.5546875" style="153"/>
  </cols>
  <sheetData>
    <row r="1" spans="1:39" s="210" customFormat="1" ht="7.2" customHeight="1" x14ac:dyDescent="0.3">
      <c r="A1" s="201"/>
      <c r="B1" s="202"/>
      <c r="C1" s="203"/>
      <c r="D1" s="202"/>
      <c r="E1" s="202"/>
      <c r="F1" s="202"/>
      <c r="G1" s="202"/>
      <c r="H1" s="202"/>
      <c r="I1" s="204"/>
      <c r="J1" s="204"/>
      <c r="K1" s="204"/>
      <c r="L1" s="204"/>
      <c r="M1" s="204"/>
      <c r="N1" s="204"/>
      <c r="O1" s="205"/>
      <c r="P1" s="206"/>
      <c r="Q1" s="207"/>
      <c r="R1" s="207"/>
      <c r="S1" s="207"/>
      <c r="T1" s="207"/>
      <c r="U1" s="207"/>
      <c r="V1" s="208"/>
      <c r="W1" s="208"/>
      <c r="X1" s="209"/>
      <c r="Y1" s="209"/>
      <c r="Z1" s="209"/>
      <c r="AA1" s="209"/>
      <c r="AB1" s="209"/>
      <c r="AC1" s="208"/>
      <c r="AD1" s="208"/>
      <c r="AE1" s="208"/>
      <c r="AF1" s="203"/>
      <c r="AG1" s="203"/>
      <c r="AH1" s="203"/>
      <c r="AI1" s="203"/>
      <c r="AJ1" s="203"/>
      <c r="AK1" s="203"/>
      <c r="AL1" s="203"/>
      <c r="AM1" s="203"/>
    </row>
    <row r="2" spans="1:39" s="210" customFormat="1" ht="19.95" customHeight="1" x14ac:dyDescent="0.3">
      <c r="A2" s="211"/>
      <c r="B2" s="634">
        <f>Dashboard!R15</f>
        <v>46234</v>
      </c>
      <c r="C2" s="275" t="s">
        <v>1912</v>
      </c>
      <c r="D2" s="276" t="s">
        <v>582</v>
      </c>
      <c r="E2" s="277" t="s">
        <v>41</v>
      </c>
      <c r="F2" s="277" t="s">
        <v>166</v>
      </c>
      <c r="G2" s="277" t="s">
        <v>930</v>
      </c>
      <c r="H2" s="212"/>
      <c r="I2" s="836" t="s">
        <v>9</v>
      </c>
      <c r="J2" s="837"/>
      <c r="K2" s="296" t="s">
        <v>41</v>
      </c>
      <c r="L2" s="296" t="s">
        <v>166</v>
      </c>
      <c r="M2" s="296" t="s">
        <v>930</v>
      </c>
      <c r="N2" s="296"/>
      <c r="O2" s="214"/>
      <c r="P2" s="215"/>
      <c r="Q2" s="216"/>
      <c r="R2" s="216"/>
      <c r="S2" s="216"/>
      <c r="T2" s="216"/>
      <c r="U2" s="216"/>
      <c r="V2" s="217"/>
      <c r="W2" s="217"/>
      <c r="X2" s="218"/>
      <c r="Y2" s="218"/>
      <c r="Z2" s="218"/>
      <c r="AA2" s="218"/>
      <c r="AB2" s="218"/>
      <c r="AC2" s="217"/>
      <c r="AD2" s="217"/>
      <c r="AE2" s="217"/>
      <c r="AF2" s="211"/>
      <c r="AG2" s="211"/>
      <c r="AH2" s="211"/>
      <c r="AI2" s="211"/>
      <c r="AJ2" s="211"/>
      <c r="AK2" s="211"/>
      <c r="AL2" s="211"/>
      <c r="AM2" s="211"/>
    </row>
    <row r="3" spans="1:39" s="210" customFormat="1" ht="18.600000000000001" customHeight="1" x14ac:dyDescent="0.3">
      <c r="A3" s="211"/>
      <c r="B3" s="212"/>
      <c r="C3" s="278" t="s">
        <v>2303</v>
      </c>
      <c r="D3" s="279">
        <f>E3+F3+G3</f>
        <v>477</v>
      </c>
      <c r="E3" s="277">
        <f>Dashboard_Cal!C2</f>
        <v>222</v>
      </c>
      <c r="F3" s="277">
        <f>Dashboard_Cal!D2</f>
        <v>98</v>
      </c>
      <c r="G3" s="277">
        <f>Dashboard_Cal!E2</f>
        <v>157</v>
      </c>
      <c r="H3" s="212"/>
      <c r="I3" s="836" t="s">
        <v>43</v>
      </c>
      <c r="J3" s="837"/>
      <c r="K3" s="298">
        <f>Dashboard_Cal!C11</f>
        <v>40</v>
      </c>
      <c r="L3" s="298">
        <f>Dashboard_Cal!D11</f>
        <v>21</v>
      </c>
      <c r="M3" s="298">
        <f>Dashboard_Cal!E11</f>
        <v>47</v>
      </c>
      <c r="N3" s="298"/>
      <c r="O3" s="214"/>
      <c r="P3" s="215"/>
      <c r="Q3" s="216"/>
      <c r="R3" s="216"/>
      <c r="S3" s="216"/>
      <c r="T3" s="216"/>
      <c r="U3" s="216"/>
      <c r="V3" s="217"/>
      <c r="W3" s="217"/>
      <c r="X3" s="218"/>
      <c r="Y3" s="218"/>
      <c r="Z3" s="218"/>
      <c r="AA3" s="218"/>
      <c r="AB3" s="218"/>
      <c r="AC3" s="217"/>
      <c r="AD3" s="217"/>
      <c r="AE3" s="217"/>
      <c r="AF3" s="211"/>
      <c r="AG3" s="211"/>
      <c r="AH3" s="211"/>
      <c r="AI3" s="211"/>
      <c r="AJ3" s="211"/>
      <c r="AK3" s="211"/>
      <c r="AL3" s="211"/>
      <c r="AM3" s="211"/>
    </row>
    <row r="4" spans="1:39" s="210" customFormat="1" ht="18.600000000000001" customHeight="1" x14ac:dyDescent="0.3">
      <c r="A4" s="211"/>
      <c r="B4" s="212"/>
      <c r="C4" s="278" t="s">
        <v>2011</v>
      </c>
      <c r="D4" s="279">
        <f t="shared" ref="D4:D11" si="0">E4+F4+G4</f>
        <v>249</v>
      </c>
      <c r="E4" s="277">
        <f>Dashboard_Cal!C3</f>
        <v>154</v>
      </c>
      <c r="F4" s="277">
        <f>Dashboard_Cal!D3</f>
        <v>73</v>
      </c>
      <c r="G4" s="277">
        <f>Dashboard_Cal!E3</f>
        <v>22</v>
      </c>
      <c r="H4" s="212"/>
      <c r="I4" s="836" t="s">
        <v>952</v>
      </c>
      <c r="J4" s="837"/>
      <c r="K4" s="298">
        <f>Dashboard_Cal!C12</f>
        <v>0</v>
      </c>
      <c r="L4" s="298">
        <f>Dashboard_Cal!D12</f>
        <v>0</v>
      </c>
      <c r="M4" s="298">
        <f>Dashboard_Cal!E12</f>
        <v>0</v>
      </c>
      <c r="N4" s="298"/>
      <c r="O4" s="214"/>
      <c r="P4" s="215"/>
      <c r="Q4" s="216"/>
      <c r="R4" s="216"/>
      <c r="S4" s="216"/>
      <c r="T4" s="216"/>
      <c r="U4" s="216"/>
      <c r="V4" s="217"/>
      <c r="W4" s="217"/>
      <c r="X4" s="218"/>
      <c r="Y4" s="218"/>
      <c r="Z4" s="218"/>
      <c r="AA4" s="218"/>
      <c r="AB4" s="218"/>
      <c r="AC4" s="217"/>
      <c r="AD4" s="217"/>
      <c r="AE4" s="217"/>
      <c r="AF4" s="211"/>
      <c r="AG4" s="211"/>
      <c r="AH4" s="211"/>
      <c r="AI4" s="211"/>
      <c r="AJ4" s="211"/>
      <c r="AK4" s="211"/>
      <c r="AL4" s="211"/>
      <c r="AM4" s="211"/>
    </row>
    <row r="5" spans="1:39" s="210" customFormat="1" ht="18.600000000000001" customHeight="1" x14ac:dyDescent="0.3">
      <c r="A5" s="211"/>
      <c r="B5" s="212"/>
      <c r="C5" s="278" t="s">
        <v>2012</v>
      </c>
      <c r="D5" s="279">
        <f t="shared" si="0"/>
        <v>228</v>
      </c>
      <c r="E5" s="277">
        <f>Dashboard_Cal!C4</f>
        <v>68</v>
      </c>
      <c r="F5" s="277">
        <f>Dashboard_Cal!D4</f>
        <v>25</v>
      </c>
      <c r="G5" s="277">
        <f>Dashboard_Cal!E4</f>
        <v>135</v>
      </c>
      <c r="H5" s="212"/>
      <c r="I5" s="836" t="s">
        <v>951</v>
      </c>
      <c r="J5" s="837"/>
      <c r="K5" s="298">
        <f>Dashboard_Cal!C13</f>
        <v>5</v>
      </c>
      <c r="L5" s="298">
        <f>Dashboard_Cal!D13</f>
        <v>0</v>
      </c>
      <c r="M5" s="298">
        <f>Dashboard_Cal!E13</f>
        <v>46</v>
      </c>
      <c r="N5" s="298"/>
      <c r="O5" s="214"/>
      <c r="P5" s="215"/>
      <c r="Q5" s="216"/>
      <c r="R5" s="216"/>
      <c r="S5" s="216"/>
      <c r="T5" s="216"/>
      <c r="U5" s="216"/>
      <c r="V5" s="217"/>
      <c r="W5" s="217"/>
      <c r="X5" s="218"/>
      <c r="Y5" s="218"/>
      <c r="Z5" s="218"/>
      <c r="AA5" s="218"/>
      <c r="AB5" s="218"/>
      <c r="AC5" s="217"/>
      <c r="AD5" s="217"/>
      <c r="AE5" s="217"/>
      <c r="AF5" s="211"/>
      <c r="AG5" s="211"/>
      <c r="AH5" s="211"/>
      <c r="AI5" s="211"/>
      <c r="AJ5" s="211"/>
      <c r="AK5" s="211"/>
      <c r="AL5" s="211"/>
      <c r="AM5" s="211"/>
    </row>
    <row r="6" spans="1:39" s="210" customFormat="1" ht="18.600000000000001" customHeight="1" x14ac:dyDescent="0.3">
      <c r="A6" s="211"/>
      <c r="B6" s="212"/>
      <c r="C6" s="278" t="s">
        <v>1087</v>
      </c>
      <c r="D6" s="279">
        <f t="shared" si="0"/>
        <v>9783.5</v>
      </c>
      <c r="E6" s="277">
        <f>Dashboard_Cal!C5</f>
        <v>4720.5</v>
      </c>
      <c r="F6" s="277">
        <f>Dashboard_Cal!D5</f>
        <v>2104</v>
      </c>
      <c r="G6" s="277">
        <f>Dashboard_Cal!E5</f>
        <v>2959</v>
      </c>
      <c r="H6" s="212"/>
      <c r="I6" s="836" t="s">
        <v>115</v>
      </c>
      <c r="J6" s="837"/>
      <c r="K6" s="298">
        <f>Dashboard_Cal!C14</f>
        <v>20</v>
      </c>
      <c r="L6" s="298">
        <f>Dashboard_Cal!D14</f>
        <v>4</v>
      </c>
      <c r="M6" s="298">
        <f>Dashboard_Cal!E14</f>
        <v>42</v>
      </c>
      <c r="N6" s="298"/>
      <c r="O6" s="214"/>
      <c r="P6" s="215"/>
      <c r="Q6" s="216"/>
      <c r="R6" s="216"/>
      <c r="S6" s="216"/>
      <c r="T6" s="216"/>
      <c r="U6" s="216"/>
      <c r="V6" s="217"/>
      <c r="W6" s="217"/>
      <c r="X6" s="218"/>
      <c r="Y6" s="218"/>
      <c r="Z6" s="218"/>
      <c r="AA6" s="218"/>
      <c r="AB6" s="218"/>
      <c r="AC6" s="217"/>
      <c r="AD6" s="217"/>
      <c r="AE6" s="217"/>
      <c r="AF6" s="211"/>
      <c r="AG6" s="211"/>
      <c r="AH6" s="211"/>
      <c r="AI6" s="211"/>
      <c r="AJ6" s="211"/>
      <c r="AK6" s="211"/>
      <c r="AL6" s="211"/>
      <c r="AM6" s="211"/>
    </row>
    <row r="7" spans="1:39" s="210" customFormat="1" ht="18.600000000000001" customHeight="1" x14ac:dyDescent="0.3">
      <c r="A7" s="211"/>
      <c r="B7" s="212"/>
      <c r="C7" s="278" t="s">
        <v>2005</v>
      </c>
      <c r="D7" s="279">
        <f t="shared" si="0"/>
        <v>5035083</v>
      </c>
      <c r="E7" s="277">
        <f>Dashboard_Cal!C6</f>
        <v>2528001</v>
      </c>
      <c r="F7" s="277">
        <f>Dashboard_Cal!D6</f>
        <v>1125676</v>
      </c>
      <c r="G7" s="277">
        <f>Dashboard_Cal!E6</f>
        <v>1381406</v>
      </c>
      <c r="H7" s="212"/>
      <c r="I7" s="836" t="s">
        <v>157</v>
      </c>
      <c r="J7" s="837"/>
      <c r="K7" s="298">
        <f>Dashboard_Cal!C15</f>
        <v>3</v>
      </c>
      <c r="L7" s="298">
        <f>Dashboard_Cal!D15</f>
        <v>0</v>
      </c>
      <c r="M7" s="298">
        <f>Dashboard_Cal!E15</f>
        <v>0</v>
      </c>
      <c r="N7" s="298"/>
      <c r="O7" s="214"/>
      <c r="P7" s="215"/>
      <c r="Q7" s="216"/>
      <c r="R7" s="216"/>
      <c r="S7" s="216"/>
      <c r="T7" s="216"/>
      <c r="U7" s="216"/>
      <c r="V7" s="217"/>
      <c r="W7" s="217"/>
      <c r="X7" s="218"/>
      <c r="Y7" s="218"/>
      <c r="Z7" s="218"/>
      <c r="AA7" s="218"/>
      <c r="AB7" s="218"/>
      <c r="AC7" s="217"/>
      <c r="AD7" s="217"/>
      <c r="AE7" s="217"/>
      <c r="AF7" s="211"/>
      <c r="AG7" s="211"/>
      <c r="AH7" s="211"/>
      <c r="AI7" s="211"/>
      <c r="AJ7" s="211"/>
      <c r="AK7" s="211"/>
      <c r="AL7" s="211"/>
      <c r="AM7" s="211"/>
    </row>
    <row r="8" spans="1:39" s="210" customFormat="1" ht="18.600000000000001" hidden="1" customHeight="1" x14ac:dyDescent="0.3">
      <c r="A8" s="211"/>
      <c r="B8" s="212"/>
      <c r="C8" s="219"/>
      <c r="D8" s="279">
        <f t="shared" si="0"/>
        <v>0</v>
      </c>
      <c r="E8" s="221"/>
      <c r="F8" s="221"/>
      <c r="G8" s="221"/>
      <c r="H8" s="212"/>
      <c r="I8" s="213"/>
      <c r="J8" s="213"/>
      <c r="K8" s="213"/>
      <c r="L8" s="213"/>
      <c r="M8" s="213"/>
      <c r="N8" s="213"/>
      <c r="O8" s="217"/>
      <c r="P8" s="217"/>
      <c r="Q8" s="217"/>
      <c r="R8" s="217"/>
      <c r="S8" s="217"/>
      <c r="T8" s="217"/>
      <c r="U8" s="217"/>
      <c r="V8" s="217"/>
      <c r="W8" s="217"/>
      <c r="X8" s="217"/>
      <c r="Y8" s="217"/>
      <c r="Z8" s="217"/>
      <c r="AA8" s="217"/>
      <c r="AB8" s="217"/>
      <c r="AC8" s="217"/>
      <c r="AD8" s="217"/>
      <c r="AE8" s="217"/>
      <c r="AF8" s="211"/>
      <c r="AG8" s="211"/>
      <c r="AH8" s="217"/>
      <c r="AI8" s="211"/>
      <c r="AJ8" s="211"/>
      <c r="AK8" s="211"/>
      <c r="AL8" s="211"/>
      <c r="AM8" s="211"/>
    </row>
    <row r="9" spans="1:39" s="210" customFormat="1" ht="18.600000000000001" hidden="1" customHeight="1" x14ac:dyDescent="0.3">
      <c r="A9" s="211"/>
      <c r="B9" s="212"/>
      <c r="C9" s="219"/>
      <c r="D9" s="279">
        <f t="shared" si="0"/>
        <v>0</v>
      </c>
      <c r="E9" s="221"/>
      <c r="F9" s="221"/>
      <c r="G9" s="221"/>
      <c r="H9" s="212"/>
      <c r="I9" s="213"/>
      <c r="J9" s="213"/>
      <c r="K9" s="213"/>
      <c r="L9" s="213"/>
      <c r="M9" s="213"/>
      <c r="N9" s="213"/>
      <c r="O9" s="214"/>
      <c r="P9" s="215"/>
      <c r="Q9" s="216"/>
      <c r="R9" s="216"/>
      <c r="S9" s="216"/>
      <c r="T9" s="216"/>
      <c r="U9" s="216"/>
      <c r="V9" s="217"/>
      <c r="W9" s="217"/>
      <c r="X9" s="218"/>
      <c r="Y9" s="218"/>
      <c r="Z9" s="218"/>
      <c r="AA9" s="218"/>
      <c r="AB9" s="218"/>
      <c r="AC9" s="217"/>
      <c r="AD9" s="217"/>
      <c r="AE9" s="217"/>
      <c r="AF9" s="211"/>
      <c r="AG9" s="211"/>
      <c r="AH9" s="211"/>
      <c r="AI9" s="211"/>
      <c r="AJ9" s="211"/>
      <c r="AK9" s="211"/>
      <c r="AL9" s="211"/>
      <c r="AM9" s="211"/>
    </row>
    <row r="10" spans="1:39" s="210" customFormat="1" ht="18.600000000000001" hidden="1" customHeight="1" x14ac:dyDescent="0.3">
      <c r="A10" s="211"/>
      <c r="B10" s="211"/>
      <c r="C10" s="222"/>
      <c r="D10" s="279">
        <f t="shared" si="0"/>
        <v>0</v>
      </c>
      <c r="E10" s="221"/>
      <c r="F10" s="221"/>
      <c r="G10" s="221"/>
      <c r="H10" s="211"/>
      <c r="I10" s="223"/>
      <c r="J10" s="223"/>
      <c r="K10" s="223"/>
      <c r="L10" s="223"/>
      <c r="M10" s="223"/>
      <c r="N10" s="223"/>
      <c r="O10" s="224"/>
      <c r="P10" s="224"/>
      <c r="Q10" s="216"/>
      <c r="R10" s="216"/>
      <c r="S10" s="216"/>
      <c r="T10" s="216"/>
      <c r="U10" s="216"/>
      <c r="V10" s="216"/>
      <c r="W10" s="216"/>
      <c r="X10" s="225"/>
      <c r="Y10" s="225"/>
      <c r="Z10" s="225"/>
      <c r="AA10" s="225"/>
      <c r="AB10" s="225"/>
      <c r="AC10" s="216"/>
      <c r="AD10" s="216"/>
      <c r="AE10" s="216"/>
      <c r="AF10" s="211"/>
      <c r="AG10" s="211"/>
      <c r="AH10" s="211"/>
      <c r="AI10" s="211"/>
      <c r="AJ10" s="211"/>
      <c r="AK10" s="226"/>
      <c r="AL10" s="211"/>
      <c r="AM10" s="211"/>
    </row>
    <row r="11" spans="1:39" ht="18.600000000000001" hidden="1" customHeight="1" x14ac:dyDescent="0.3">
      <c r="A11" s="227"/>
      <c r="B11" s="227"/>
      <c r="C11" s="228"/>
      <c r="D11" s="279">
        <f t="shared" si="0"/>
        <v>0</v>
      </c>
      <c r="E11" s="220"/>
      <c r="F11" s="227"/>
      <c r="G11" s="227"/>
      <c r="H11" s="227"/>
      <c r="I11" s="229"/>
      <c r="J11" s="229"/>
      <c r="K11" s="229"/>
      <c r="L11" s="229"/>
      <c r="M11" s="229"/>
      <c r="N11" s="229"/>
      <c r="O11" s="230"/>
      <c r="P11" s="230"/>
      <c r="Q11" s="231"/>
      <c r="R11" s="231"/>
      <c r="S11" s="231"/>
      <c r="T11" s="231"/>
      <c r="U11" s="231"/>
      <c r="V11" s="231"/>
      <c r="W11" s="231"/>
      <c r="X11" s="232"/>
      <c r="Y11" s="232"/>
      <c r="Z11" s="232"/>
      <c r="AA11" s="232"/>
      <c r="AB11" s="232"/>
      <c r="AC11" s="231"/>
      <c r="AD11" s="231"/>
      <c r="AE11" s="231"/>
      <c r="AF11" s="227"/>
      <c r="AG11" s="227"/>
      <c r="AH11" s="227"/>
      <c r="AI11" s="227"/>
      <c r="AJ11" s="227"/>
      <c r="AK11" s="233"/>
      <c r="AL11" s="227"/>
      <c r="AM11" s="227"/>
    </row>
    <row r="12" spans="1:39" ht="16.95" customHeight="1" x14ac:dyDescent="0.3">
      <c r="A12" s="292"/>
      <c r="B12" s="293"/>
      <c r="C12" s="294"/>
      <c r="D12" s="293"/>
      <c r="E12" s="293"/>
      <c r="F12" s="293"/>
      <c r="G12" s="293"/>
      <c r="H12" s="293"/>
      <c r="I12" s="295">
        <f>SUBTOTAL(9,I14:I15000)</f>
        <v>9399</v>
      </c>
      <c r="J12" s="295">
        <f t="shared" ref="J12:N12" si="1">SUBTOTAL(9,J14:J15000)</f>
        <v>380.5</v>
      </c>
      <c r="K12" s="295">
        <f t="shared" si="1"/>
        <v>62</v>
      </c>
      <c r="L12" s="295">
        <f t="shared" si="1"/>
        <v>1934</v>
      </c>
      <c r="M12" s="295">
        <f t="shared" si="1"/>
        <v>0</v>
      </c>
      <c r="N12" s="295">
        <f t="shared" si="1"/>
        <v>9783.5</v>
      </c>
      <c r="O12" s="295">
        <f t="shared" ref="O12:AF12" si="2">SUBTOTAL(9,O14:O15000)</f>
        <v>0</v>
      </c>
      <c r="P12" s="295">
        <f t="shared" si="2"/>
        <v>3675507</v>
      </c>
      <c r="Q12" s="295">
        <f t="shared" si="2"/>
        <v>1340442</v>
      </c>
      <c r="R12" s="295">
        <f t="shared" si="2"/>
        <v>19134</v>
      </c>
      <c r="S12" s="295">
        <f t="shared" si="2"/>
        <v>5035083</v>
      </c>
      <c r="T12" s="295">
        <f t="shared" si="2"/>
        <v>441067</v>
      </c>
      <c r="U12" s="295">
        <f t="shared" si="2"/>
        <v>44889</v>
      </c>
      <c r="V12" s="295">
        <f t="shared" si="2"/>
        <v>183068</v>
      </c>
      <c r="W12" s="295">
        <f t="shared" si="2"/>
        <v>5789237</v>
      </c>
      <c r="X12" s="295">
        <f t="shared" si="2"/>
        <v>441067</v>
      </c>
      <c r="Y12" s="295">
        <f t="shared" si="2"/>
        <v>10362</v>
      </c>
      <c r="Z12" s="295">
        <f t="shared" si="2"/>
        <v>3500</v>
      </c>
      <c r="AA12" s="295">
        <f t="shared" si="2"/>
        <v>2000</v>
      </c>
      <c r="AB12" s="295">
        <f t="shared" si="2"/>
        <v>2000</v>
      </c>
      <c r="AC12" s="295">
        <f t="shared" si="2"/>
        <v>458929</v>
      </c>
      <c r="AD12" s="295">
        <f t="shared" si="2"/>
        <v>4576154</v>
      </c>
      <c r="AE12" s="295">
        <f t="shared" si="2"/>
        <v>85130</v>
      </c>
      <c r="AF12" s="295">
        <f t="shared" si="2"/>
        <v>0</v>
      </c>
      <c r="AG12" s="295"/>
      <c r="AH12" s="295">
        <f t="shared" ref="AH12:AJ12" si="3">SUBTOTAL(9,AH14:AH15000)</f>
        <v>85130</v>
      </c>
      <c r="AI12" s="295">
        <f t="shared" si="3"/>
        <v>0</v>
      </c>
      <c r="AJ12" s="295">
        <f t="shared" si="3"/>
        <v>0</v>
      </c>
      <c r="AK12" s="295">
        <f t="shared" ref="AK12:AM12" si="4">SUM(AK14:AK15000)</f>
        <v>0</v>
      </c>
      <c r="AL12" s="295">
        <f t="shared" si="4"/>
        <v>0</v>
      </c>
      <c r="AM12" s="295">
        <f t="shared" si="4"/>
        <v>0</v>
      </c>
    </row>
    <row r="13" spans="1:39" s="332" customFormat="1" ht="29.4" customHeight="1" x14ac:dyDescent="0.3">
      <c r="A13" s="234" t="s">
        <v>503</v>
      </c>
      <c r="B13" s="235" t="s">
        <v>8</v>
      </c>
      <c r="C13" s="235" t="s">
        <v>9</v>
      </c>
      <c r="D13" s="235" t="s">
        <v>10</v>
      </c>
      <c r="E13" s="235" t="s">
        <v>11</v>
      </c>
      <c r="F13" s="235" t="s">
        <v>12</v>
      </c>
      <c r="G13" s="235" t="s">
        <v>13</v>
      </c>
      <c r="H13" s="235" t="s">
        <v>18</v>
      </c>
      <c r="I13" s="236" t="s">
        <v>504</v>
      </c>
      <c r="J13" s="236" t="s">
        <v>508</v>
      </c>
      <c r="K13" s="236" t="s">
        <v>509</v>
      </c>
      <c r="L13" s="236" t="s">
        <v>506</v>
      </c>
      <c r="M13" s="236" t="s">
        <v>507</v>
      </c>
      <c r="N13" s="236" t="s">
        <v>572</v>
      </c>
      <c r="O13" s="236" t="s">
        <v>31</v>
      </c>
      <c r="P13" s="236" t="s">
        <v>573</v>
      </c>
      <c r="Q13" s="236" t="s">
        <v>574</v>
      </c>
      <c r="R13" s="236" t="s">
        <v>1791</v>
      </c>
      <c r="S13" s="236" t="s">
        <v>579</v>
      </c>
      <c r="T13" s="236" t="s">
        <v>1923</v>
      </c>
      <c r="U13" s="236" t="s">
        <v>1924</v>
      </c>
      <c r="V13" s="236" t="s">
        <v>1928</v>
      </c>
      <c r="W13" s="236" t="s">
        <v>1925</v>
      </c>
      <c r="X13" s="236" t="s">
        <v>1926</v>
      </c>
      <c r="Y13" s="236" t="s">
        <v>1927</v>
      </c>
      <c r="Z13" s="236" t="s">
        <v>1913</v>
      </c>
      <c r="AA13" s="236" t="s">
        <v>584</v>
      </c>
      <c r="AB13" s="236" t="s">
        <v>1915</v>
      </c>
      <c r="AC13" s="236" t="s">
        <v>1916</v>
      </c>
      <c r="AD13" s="236" t="s">
        <v>1917</v>
      </c>
      <c r="AE13" s="237" t="s">
        <v>2258</v>
      </c>
      <c r="AF13" s="237" t="s">
        <v>577</v>
      </c>
      <c r="AG13" s="237" t="s">
        <v>2257</v>
      </c>
      <c r="AH13" s="237" t="s">
        <v>2259</v>
      </c>
      <c r="AI13" s="237" t="s">
        <v>1962</v>
      </c>
      <c r="AJ13" s="508" t="s">
        <v>36</v>
      </c>
      <c r="AK13" s="237" t="s">
        <v>1918</v>
      </c>
      <c r="AL13" s="237" t="s">
        <v>1919</v>
      </c>
      <c r="AM13" s="237" t="s">
        <v>1919</v>
      </c>
    </row>
    <row r="14" spans="1:39" customFormat="1" ht="15" customHeight="1" x14ac:dyDescent="0.3">
      <c r="A14" s="180">
        <v>46234</v>
      </c>
      <c r="B14" s="181" t="s">
        <v>1004</v>
      </c>
      <c r="C14" s="195" t="s">
        <v>40</v>
      </c>
      <c r="D14" s="181" t="s">
        <v>41</v>
      </c>
      <c r="E14" s="181" t="s">
        <v>42</v>
      </c>
      <c r="F14" s="181" t="s">
        <v>43</v>
      </c>
      <c r="G14" s="181" t="s">
        <v>44</v>
      </c>
      <c r="H14" s="181" t="s">
        <v>605</v>
      </c>
      <c r="I14" s="182">
        <v>23</v>
      </c>
      <c r="J14" s="182">
        <v>0</v>
      </c>
      <c r="K14" s="182">
        <v>0</v>
      </c>
      <c r="L14" s="182">
        <v>4</v>
      </c>
      <c r="M14" s="182">
        <v>0</v>
      </c>
      <c r="N14" s="182">
        <v>23</v>
      </c>
      <c r="O14" s="183" t="s">
        <v>580</v>
      </c>
      <c r="P14" s="184">
        <v>8303</v>
      </c>
      <c r="Q14" s="185">
        <v>3197</v>
      </c>
      <c r="R14" s="185">
        <v>230</v>
      </c>
      <c r="S14" s="185">
        <v>11730</v>
      </c>
      <c r="T14" s="185">
        <v>996</v>
      </c>
      <c r="U14" s="185">
        <v>0</v>
      </c>
      <c r="V14" s="185">
        <v>0</v>
      </c>
      <c r="W14" s="185">
        <v>13186</v>
      </c>
      <c r="X14" s="186">
        <v>996</v>
      </c>
      <c r="Y14" s="186">
        <v>0</v>
      </c>
      <c r="Z14" s="186">
        <v>0</v>
      </c>
      <c r="AA14" s="178">
        <v>0</v>
      </c>
      <c r="AB14" s="178">
        <v>0</v>
      </c>
      <c r="AC14" s="175">
        <v>996</v>
      </c>
      <c r="AD14" s="175">
        <v>10734</v>
      </c>
      <c r="AE14" s="175">
        <v>460</v>
      </c>
      <c r="AF14" s="176">
        <v>0</v>
      </c>
      <c r="AG14" s="176">
        <v>0</v>
      </c>
      <c r="AH14" s="176">
        <v>460</v>
      </c>
      <c r="AI14" s="176" t="s">
        <v>580</v>
      </c>
      <c r="AJ14" s="299" t="s">
        <v>2256</v>
      </c>
      <c r="AK14" s="177"/>
      <c r="AL14" s="176"/>
      <c r="AM14" s="176"/>
    </row>
    <row r="15" spans="1:39" customFormat="1" ht="15" customHeight="1" x14ac:dyDescent="0.3">
      <c r="A15" s="187">
        <v>46234</v>
      </c>
      <c r="B15" s="188" t="s">
        <v>1005</v>
      </c>
      <c r="C15" s="189" t="s">
        <v>47</v>
      </c>
      <c r="D15" s="188" t="s">
        <v>41</v>
      </c>
      <c r="E15" s="188" t="s">
        <v>42</v>
      </c>
      <c r="F15" s="188" t="s">
        <v>43</v>
      </c>
      <c r="G15" s="188" t="s">
        <v>48</v>
      </c>
      <c r="H15" s="188" t="s">
        <v>605</v>
      </c>
      <c r="I15" s="190">
        <v>23</v>
      </c>
      <c r="J15" s="190">
        <v>0</v>
      </c>
      <c r="K15" s="190">
        <v>0</v>
      </c>
      <c r="L15" s="190">
        <v>4</v>
      </c>
      <c r="M15" s="190">
        <v>0</v>
      </c>
      <c r="N15" s="190">
        <v>23</v>
      </c>
      <c r="O15" s="191" t="s">
        <v>580</v>
      </c>
      <c r="P15" s="191">
        <v>7958</v>
      </c>
      <c r="Q15" s="192">
        <v>2737</v>
      </c>
      <c r="R15" s="192">
        <v>0</v>
      </c>
      <c r="S15" s="192">
        <v>10695</v>
      </c>
      <c r="T15" s="192">
        <v>955</v>
      </c>
      <c r="U15" s="192">
        <v>0</v>
      </c>
      <c r="V15" s="192">
        <v>0</v>
      </c>
      <c r="W15" s="192">
        <v>12110</v>
      </c>
      <c r="X15" s="193">
        <v>955</v>
      </c>
      <c r="Y15" s="193">
        <v>0</v>
      </c>
      <c r="Z15" s="193">
        <v>0</v>
      </c>
      <c r="AA15" s="179">
        <v>0</v>
      </c>
      <c r="AB15" s="179">
        <v>0</v>
      </c>
      <c r="AC15" s="173">
        <v>955</v>
      </c>
      <c r="AD15" s="173">
        <v>9740</v>
      </c>
      <c r="AE15" s="173">
        <v>460</v>
      </c>
      <c r="AF15" s="172">
        <v>0</v>
      </c>
      <c r="AG15" s="172">
        <v>0</v>
      </c>
      <c r="AH15" s="172">
        <v>460</v>
      </c>
      <c r="AI15" s="172" t="s">
        <v>580</v>
      </c>
      <c r="AJ15" s="299" t="s">
        <v>2256</v>
      </c>
      <c r="AK15" s="174"/>
      <c r="AL15" s="172"/>
      <c r="AM15" s="172"/>
    </row>
    <row r="16" spans="1:39" customFormat="1" ht="15" customHeight="1" x14ac:dyDescent="0.3">
      <c r="A16" s="180">
        <v>46234</v>
      </c>
      <c r="B16" s="194" t="s">
        <v>1006</v>
      </c>
      <c r="C16" s="195" t="s">
        <v>50</v>
      </c>
      <c r="D16" s="194" t="s">
        <v>41</v>
      </c>
      <c r="E16" s="194" t="s">
        <v>42</v>
      </c>
      <c r="F16" s="194" t="s">
        <v>43</v>
      </c>
      <c r="G16" s="194" t="s">
        <v>51</v>
      </c>
      <c r="H16" s="194" t="s">
        <v>605</v>
      </c>
      <c r="I16" s="182">
        <v>14</v>
      </c>
      <c r="J16" s="182">
        <v>0</v>
      </c>
      <c r="K16" s="182">
        <v>0</v>
      </c>
      <c r="L16" s="182">
        <v>4</v>
      </c>
      <c r="M16" s="182">
        <v>0</v>
      </c>
      <c r="N16" s="182">
        <v>14</v>
      </c>
      <c r="O16" s="184" t="s">
        <v>580</v>
      </c>
      <c r="P16" s="184">
        <v>4914</v>
      </c>
      <c r="Q16" s="185">
        <v>1666</v>
      </c>
      <c r="R16" s="185">
        <v>0</v>
      </c>
      <c r="S16" s="185">
        <v>6580</v>
      </c>
      <c r="T16" s="185">
        <v>590</v>
      </c>
      <c r="U16" s="185">
        <v>0</v>
      </c>
      <c r="V16" s="185">
        <v>0</v>
      </c>
      <c r="W16" s="185">
        <v>7450</v>
      </c>
      <c r="X16" s="186">
        <v>590</v>
      </c>
      <c r="Y16" s="186">
        <v>0</v>
      </c>
      <c r="Z16" s="186">
        <v>0</v>
      </c>
      <c r="AA16" s="178">
        <v>0</v>
      </c>
      <c r="AB16" s="178">
        <v>0</v>
      </c>
      <c r="AC16" s="175">
        <v>590</v>
      </c>
      <c r="AD16" s="175">
        <v>5990</v>
      </c>
      <c r="AE16" s="175">
        <v>280</v>
      </c>
      <c r="AF16" s="176">
        <v>0</v>
      </c>
      <c r="AG16" s="176">
        <v>0</v>
      </c>
      <c r="AH16" s="176">
        <v>280</v>
      </c>
      <c r="AI16" s="176" t="s">
        <v>580</v>
      </c>
      <c r="AJ16" s="299" t="s">
        <v>2256</v>
      </c>
      <c r="AK16" s="177"/>
      <c r="AL16" s="176"/>
      <c r="AM16" s="176"/>
    </row>
    <row r="17" spans="1:39" customFormat="1" ht="15" customHeight="1" x14ac:dyDescent="0.3">
      <c r="A17" s="187">
        <v>46234</v>
      </c>
      <c r="B17" s="188" t="s">
        <v>1007</v>
      </c>
      <c r="C17" s="189" t="s">
        <v>54</v>
      </c>
      <c r="D17" s="188" t="s">
        <v>41</v>
      </c>
      <c r="E17" s="188" t="s">
        <v>42</v>
      </c>
      <c r="F17" s="188" t="s">
        <v>43</v>
      </c>
      <c r="G17" s="188" t="s">
        <v>51</v>
      </c>
      <c r="H17" s="188" t="s">
        <v>605</v>
      </c>
      <c r="I17" s="190">
        <v>21</v>
      </c>
      <c r="J17" s="190">
        <v>0</v>
      </c>
      <c r="K17" s="190">
        <v>0</v>
      </c>
      <c r="L17" s="190">
        <v>4</v>
      </c>
      <c r="M17" s="190">
        <v>0</v>
      </c>
      <c r="N17" s="190">
        <v>21</v>
      </c>
      <c r="O17" s="191" t="s">
        <v>580</v>
      </c>
      <c r="P17" s="191">
        <v>7266</v>
      </c>
      <c r="Q17" s="192">
        <v>2499</v>
      </c>
      <c r="R17" s="192">
        <v>0</v>
      </c>
      <c r="S17" s="192">
        <v>9765</v>
      </c>
      <c r="T17" s="192">
        <v>872</v>
      </c>
      <c r="U17" s="192">
        <v>0</v>
      </c>
      <c r="V17" s="192">
        <v>0</v>
      </c>
      <c r="W17" s="192">
        <v>11057</v>
      </c>
      <c r="X17" s="193">
        <v>872</v>
      </c>
      <c r="Y17" s="193">
        <v>0</v>
      </c>
      <c r="Z17" s="193">
        <v>0</v>
      </c>
      <c r="AA17" s="179">
        <v>0</v>
      </c>
      <c r="AB17" s="179">
        <v>0</v>
      </c>
      <c r="AC17" s="173">
        <v>872</v>
      </c>
      <c r="AD17" s="173">
        <v>8893</v>
      </c>
      <c r="AE17" s="173">
        <v>420</v>
      </c>
      <c r="AF17" s="172">
        <v>0</v>
      </c>
      <c r="AG17" s="172">
        <v>0</v>
      </c>
      <c r="AH17" s="172">
        <v>420</v>
      </c>
      <c r="AI17" s="172" t="s">
        <v>580</v>
      </c>
      <c r="AJ17" s="299" t="s">
        <v>2256</v>
      </c>
      <c r="AK17" s="174"/>
      <c r="AL17" s="172"/>
      <c r="AM17" s="172"/>
    </row>
    <row r="18" spans="1:39" customFormat="1" ht="15" customHeight="1" x14ac:dyDescent="0.3">
      <c r="A18" s="180">
        <v>46234</v>
      </c>
      <c r="B18" s="194" t="s">
        <v>1008</v>
      </c>
      <c r="C18" s="195" t="s">
        <v>56</v>
      </c>
      <c r="D18" s="194" t="s">
        <v>41</v>
      </c>
      <c r="E18" s="194" t="s">
        <v>42</v>
      </c>
      <c r="F18" s="194" t="s">
        <v>43</v>
      </c>
      <c r="G18" s="194" t="s">
        <v>48</v>
      </c>
      <c r="H18" s="194" t="s">
        <v>605</v>
      </c>
      <c r="I18" s="182">
        <v>24</v>
      </c>
      <c r="J18" s="182">
        <v>0</v>
      </c>
      <c r="K18" s="182">
        <v>0</v>
      </c>
      <c r="L18" s="182">
        <v>4</v>
      </c>
      <c r="M18" s="182">
        <v>0</v>
      </c>
      <c r="N18" s="182">
        <v>24</v>
      </c>
      <c r="O18" s="184" t="s">
        <v>580</v>
      </c>
      <c r="P18" s="184">
        <v>8304</v>
      </c>
      <c r="Q18" s="185">
        <v>2736</v>
      </c>
      <c r="R18" s="185">
        <v>0</v>
      </c>
      <c r="S18" s="185">
        <v>11040</v>
      </c>
      <c r="T18" s="185">
        <v>996</v>
      </c>
      <c r="U18" s="185">
        <v>0</v>
      </c>
      <c r="V18" s="185">
        <v>0</v>
      </c>
      <c r="W18" s="185">
        <v>12516</v>
      </c>
      <c r="X18" s="186">
        <v>996</v>
      </c>
      <c r="Y18" s="186">
        <v>0</v>
      </c>
      <c r="Z18" s="186">
        <v>0</v>
      </c>
      <c r="AA18" s="178">
        <v>0</v>
      </c>
      <c r="AB18" s="178">
        <v>0</v>
      </c>
      <c r="AC18" s="175">
        <v>996</v>
      </c>
      <c r="AD18" s="175">
        <v>10044</v>
      </c>
      <c r="AE18" s="175">
        <v>480</v>
      </c>
      <c r="AF18" s="176">
        <v>0</v>
      </c>
      <c r="AG18" s="176">
        <v>0</v>
      </c>
      <c r="AH18" s="176">
        <v>480</v>
      </c>
      <c r="AI18" s="176" t="s">
        <v>580</v>
      </c>
      <c r="AJ18" s="299" t="s">
        <v>2256</v>
      </c>
      <c r="AK18" s="177"/>
      <c r="AL18" s="176"/>
      <c r="AM18" s="176"/>
    </row>
    <row r="19" spans="1:39" customFormat="1" ht="15" customHeight="1" x14ac:dyDescent="0.3">
      <c r="A19" s="187">
        <v>46234</v>
      </c>
      <c r="B19" s="188" t="s">
        <v>1009</v>
      </c>
      <c r="C19" s="189" t="s">
        <v>58</v>
      </c>
      <c r="D19" s="188" t="s">
        <v>41</v>
      </c>
      <c r="E19" s="188" t="s">
        <v>42</v>
      </c>
      <c r="F19" s="188" t="s">
        <v>43</v>
      </c>
      <c r="G19" s="188" t="s">
        <v>51</v>
      </c>
      <c r="H19" s="188" t="s">
        <v>605</v>
      </c>
      <c r="I19" s="190">
        <v>0</v>
      </c>
      <c r="J19" s="190">
        <v>0</v>
      </c>
      <c r="K19" s="190">
        <v>0</v>
      </c>
      <c r="L19" s="190">
        <v>0</v>
      </c>
      <c r="M19" s="190">
        <v>0</v>
      </c>
      <c r="N19" s="190">
        <v>0</v>
      </c>
      <c r="O19" s="191" t="s">
        <v>580</v>
      </c>
      <c r="P19" s="191">
        <v>0</v>
      </c>
      <c r="Q19" s="192">
        <v>0</v>
      </c>
      <c r="R19" s="192">
        <v>0</v>
      </c>
      <c r="S19" s="192">
        <v>0</v>
      </c>
      <c r="T19" s="192">
        <v>0</v>
      </c>
      <c r="U19" s="192">
        <v>0</v>
      </c>
      <c r="V19" s="192">
        <v>0</v>
      </c>
      <c r="W19" s="192">
        <v>0</v>
      </c>
      <c r="X19" s="193">
        <v>0</v>
      </c>
      <c r="Y19" s="193">
        <v>0</v>
      </c>
      <c r="Z19" s="193">
        <v>0</v>
      </c>
      <c r="AA19" s="179">
        <v>0</v>
      </c>
      <c r="AB19" s="179">
        <v>0</v>
      </c>
      <c r="AC19" s="173">
        <v>0</v>
      </c>
      <c r="AD19" s="173">
        <v>0</v>
      </c>
      <c r="AE19" s="173">
        <v>0</v>
      </c>
      <c r="AF19" s="172">
        <v>0</v>
      </c>
      <c r="AG19" s="172">
        <v>0</v>
      </c>
      <c r="AH19" s="172">
        <v>0</v>
      </c>
      <c r="AI19" s="172" t="s">
        <v>580</v>
      </c>
      <c r="AJ19" s="299" t="s">
        <v>2249</v>
      </c>
      <c r="AK19" s="174"/>
      <c r="AL19" s="172"/>
      <c r="AM19" s="172"/>
    </row>
    <row r="20" spans="1:39" customFormat="1" ht="15" customHeight="1" x14ac:dyDescent="0.3">
      <c r="A20" s="180">
        <v>46234</v>
      </c>
      <c r="B20" s="194" t="s">
        <v>1010</v>
      </c>
      <c r="C20" s="195" t="s">
        <v>60</v>
      </c>
      <c r="D20" s="194" t="s">
        <v>41</v>
      </c>
      <c r="E20" s="194" t="s">
        <v>42</v>
      </c>
      <c r="F20" s="194" t="s">
        <v>43</v>
      </c>
      <c r="G20" s="194" t="s">
        <v>48</v>
      </c>
      <c r="H20" s="194" t="s">
        <v>605</v>
      </c>
      <c r="I20" s="182">
        <v>21</v>
      </c>
      <c r="J20" s="182">
        <v>0</v>
      </c>
      <c r="K20" s="182">
        <v>0</v>
      </c>
      <c r="L20" s="182">
        <v>4</v>
      </c>
      <c r="M20" s="182">
        <v>0</v>
      </c>
      <c r="N20" s="182">
        <v>21</v>
      </c>
      <c r="O20" s="184" t="s">
        <v>580</v>
      </c>
      <c r="P20" s="184">
        <v>7161</v>
      </c>
      <c r="Q20" s="185">
        <v>2394</v>
      </c>
      <c r="R20" s="185">
        <v>0</v>
      </c>
      <c r="S20" s="185">
        <v>9555</v>
      </c>
      <c r="T20" s="185">
        <v>859</v>
      </c>
      <c r="U20" s="185">
        <v>0</v>
      </c>
      <c r="V20" s="185">
        <v>0</v>
      </c>
      <c r="W20" s="185">
        <v>10834</v>
      </c>
      <c r="X20" s="186">
        <v>859</v>
      </c>
      <c r="Y20" s="186">
        <v>0</v>
      </c>
      <c r="Z20" s="186">
        <v>0</v>
      </c>
      <c r="AA20" s="178">
        <v>0</v>
      </c>
      <c r="AB20" s="178">
        <v>0</v>
      </c>
      <c r="AC20" s="175">
        <v>859</v>
      </c>
      <c r="AD20" s="175">
        <v>8696</v>
      </c>
      <c r="AE20" s="175">
        <v>420</v>
      </c>
      <c r="AF20" s="176">
        <v>0</v>
      </c>
      <c r="AG20" s="176">
        <v>0</v>
      </c>
      <c r="AH20" s="176">
        <v>420</v>
      </c>
      <c r="AI20" s="176" t="s">
        <v>580</v>
      </c>
      <c r="AJ20" s="299" t="s">
        <v>2256</v>
      </c>
      <c r="AK20" s="177"/>
      <c r="AL20" s="176"/>
      <c r="AM20" s="176"/>
    </row>
    <row r="21" spans="1:39" customFormat="1" ht="15" customHeight="1" x14ac:dyDescent="0.3">
      <c r="A21" s="187">
        <v>46234</v>
      </c>
      <c r="B21" s="188" t="s">
        <v>1011</v>
      </c>
      <c r="C21" s="189" t="s">
        <v>62</v>
      </c>
      <c r="D21" s="188" t="s">
        <v>41</v>
      </c>
      <c r="E21" s="188" t="s">
        <v>42</v>
      </c>
      <c r="F21" s="188" t="s">
        <v>43</v>
      </c>
      <c r="G21" s="188" t="s">
        <v>63</v>
      </c>
      <c r="H21" s="188" t="s">
        <v>605</v>
      </c>
      <c r="I21" s="190">
        <v>17.5</v>
      </c>
      <c r="J21" s="190">
        <v>0</v>
      </c>
      <c r="K21" s="190">
        <v>0</v>
      </c>
      <c r="L21" s="190">
        <v>4</v>
      </c>
      <c r="M21" s="190">
        <v>0</v>
      </c>
      <c r="N21" s="190">
        <v>17.5</v>
      </c>
      <c r="O21" s="191" t="s">
        <v>580</v>
      </c>
      <c r="P21" s="191">
        <v>5968</v>
      </c>
      <c r="Q21" s="192">
        <v>1995</v>
      </c>
      <c r="R21" s="192">
        <v>0</v>
      </c>
      <c r="S21" s="192">
        <v>7963</v>
      </c>
      <c r="T21" s="192">
        <v>716</v>
      </c>
      <c r="U21" s="192">
        <v>0</v>
      </c>
      <c r="V21" s="192">
        <v>0</v>
      </c>
      <c r="W21" s="192">
        <v>9029</v>
      </c>
      <c r="X21" s="193">
        <v>716</v>
      </c>
      <c r="Y21" s="193">
        <v>0</v>
      </c>
      <c r="Z21" s="193">
        <v>0</v>
      </c>
      <c r="AA21" s="179">
        <v>0</v>
      </c>
      <c r="AB21" s="179">
        <v>0</v>
      </c>
      <c r="AC21" s="173">
        <v>716</v>
      </c>
      <c r="AD21" s="173">
        <v>7247</v>
      </c>
      <c r="AE21" s="173">
        <v>350</v>
      </c>
      <c r="AF21" s="172">
        <v>0</v>
      </c>
      <c r="AG21" s="172">
        <v>0</v>
      </c>
      <c r="AH21" s="172">
        <v>350</v>
      </c>
      <c r="AI21" s="172" t="s">
        <v>580</v>
      </c>
      <c r="AJ21" s="299" t="s">
        <v>2256</v>
      </c>
      <c r="AK21" s="174"/>
      <c r="AL21" s="172"/>
      <c r="AM21" s="172"/>
    </row>
    <row r="22" spans="1:39" customFormat="1" ht="15" customHeight="1" x14ac:dyDescent="0.3">
      <c r="A22" s="180">
        <v>46234</v>
      </c>
      <c r="B22" s="194" t="s">
        <v>1012</v>
      </c>
      <c r="C22" s="195" t="s">
        <v>65</v>
      </c>
      <c r="D22" s="194" t="s">
        <v>41</v>
      </c>
      <c r="E22" s="194" t="s">
        <v>42</v>
      </c>
      <c r="F22" s="194" t="s">
        <v>43</v>
      </c>
      <c r="G22" s="194" t="s">
        <v>48</v>
      </c>
      <c r="H22" s="194" t="s">
        <v>605</v>
      </c>
      <c r="I22" s="182">
        <v>21</v>
      </c>
      <c r="J22" s="182">
        <v>0</v>
      </c>
      <c r="K22" s="182">
        <v>0</v>
      </c>
      <c r="L22" s="182">
        <v>4</v>
      </c>
      <c r="M22" s="182">
        <v>0</v>
      </c>
      <c r="N22" s="182">
        <v>21</v>
      </c>
      <c r="O22" s="184" t="s">
        <v>580</v>
      </c>
      <c r="P22" s="184">
        <v>7371</v>
      </c>
      <c r="Q22" s="185">
        <v>2499</v>
      </c>
      <c r="R22" s="185">
        <v>0</v>
      </c>
      <c r="S22" s="185">
        <v>9870</v>
      </c>
      <c r="T22" s="185">
        <v>885</v>
      </c>
      <c r="U22" s="185">
        <v>0</v>
      </c>
      <c r="V22" s="185">
        <v>0</v>
      </c>
      <c r="W22" s="185">
        <v>11175</v>
      </c>
      <c r="X22" s="186">
        <v>885</v>
      </c>
      <c r="Y22" s="186">
        <v>0</v>
      </c>
      <c r="Z22" s="186">
        <v>0</v>
      </c>
      <c r="AA22" s="178">
        <v>0</v>
      </c>
      <c r="AB22" s="178">
        <v>0</v>
      </c>
      <c r="AC22" s="175">
        <v>885</v>
      </c>
      <c r="AD22" s="175">
        <v>8985</v>
      </c>
      <c r="AE22" s="175">
        <v>420</v>
      </c>
      <c r="AF22" s="176">
        <v>0</v>
      </c>
      <c r="AG22" s="176">
        <v>0</v>
      </c>
      <c r="AH22" s="176">
        <v>420</v>
      </c>
      <c r="AI22" s="176" t="s">
        <v>580</v>
      </c>
      <c r="AJ22" s="299" t="s">
        <v>2256</v>
      </c>
      <c r="AK22" s="177"/>
      <c r="AL22" s="176"/>
      <c r="AM22" s="176"/>
    </row>
    <row r="23" spans="1:39" customFormat="1" ht="15" customHeight="1" x14ac:dyDescent="0.3">
      <c r="A23" s="187">
        <v>46234</v>
      </c>
      <c r="B23" s="188" t="s">
        <v>1013</v>
      </c>
      <c r="C23" s="189" t="s">
        <v>67</v>
      </c>
      <c r="D23" s="188" t="s">
        <v>41</v>
      </c>
      <c r="E23" s="188" t="s">
        <v>42</v>
      </c>
      <c r="F23" s="188" t="s">
        <v>43</v>
      </c>
      <c r="G23" s="188" t="s">
        <v>63</v>
      </c>
      <c r="H23" s="188" t="s">
        <v>605</v>
      </c>
      <c r="I23" s="190">
        <v>21</v>
      </c>
      <c r="J23" s="190">
        <v>0</v>
      </c>
      <c r="K23" s="190">
        <v>0</v>
      </c>
      <c r="L23" s="190">
        <v>4</v>
      </c>
      <c r="M23" s="190">
        <v>0</v>
      </c>
      <c r="N23" s="190">
        <v>21</v>
      </c>
      <c r="O23" s="191" t="s">
        <v>580</v>
      </c>
      <c r="P23" s="191">
        <v>7266</v>
      </c>
      <c r="Q23" s="192">
        <v>2499</v>
      </c>
      <c r="R23" s="192">
        <v>0</v>
      </c>
      <c r="S23" s="192">
        <v>9765</v>
      </c>
      <c r="T23" s="192">
        <v>872</v>
      </c>
      <c r="U23" s="192">
        <v>0</v>
      </c>
      <c r="V23" s="192">
        <v>0</v>
      </c>
      <c r="W23" s="192">
        <v>11057</v>
      </c>
      <c r="X23" s="193">
        <v>872</v>
      </c>
      <c r="Y23" s="193">
        <v>0</v>
      </c>
      <c r="Z23" s="193">
        <v>0</v>
      </c>
      <c r="AA23" s="179">
        <v>0</v>
      </c>
      <c r="AB23" s="179">
        <v>0</v>
      </c>
      <c r="AC23" s="173">
        <v>872</v>
      </c>
      <c r="AD23" s="173">
        <v>8893</v>
      </c>
      <c r="AE23" s="173">
        <v>420</v>
      </c>
      <c r="AF23" s="172">
        <v>0</v>
      </c>
      <c r="AG23" s="172">
        <v>0</v>
      </c>
      <c r="AH23" s="172">
        <v>420</v>
      </c>
      <c r="AI23" s="172" t="s">
        <v>580</v>
      </c>
      <c r="AJ23" s="299" t="s">
        <v>2256</v>
      </c>
      <c r="AK23" s="174"/>
      <c r="AL23" s="172"/>
      <c r="AM23" s="172"/>
    </row>
    <row r="24" spans="1:39" customFormat="1" ht="15" customHeight="1" x14ac:dyDescent="0.3">
      <c r="A24" s="180">
        <v>46234</v>
      </c>
      <c r="B24" s="194" t="s">
        <v>1014</v>
      </c>
      <c r="C24" s="195" t="s">
        <v>69</v>
      </c>
      <c r="D24" s="194" t="s">
        <v>41</v>
      </c>
      <c r="E24" s="194" t="s">
        <v>42</v>
      </c>
      <c r="F24" s="194" t="s">
        <v>43</v>
      </c>
      <c r="G24" s="194" t="s">
        <v>48</v>
      </c>
      <c r="H24" s="194" t="s">
        <v>605</v>
      </c>
      <c r="I24" s="182">
        <v>21</v>
      </c>
      <c r="J24" s="182">
        <v>0</v>
      </c>
      <c r="K24" s="182">
        <v>0</v>
      </c>
      <c r="L24" s="182">
        <v>4</v>
      </c>
      <c r="M24" s="182">
        <v>0</v>
      </c>
      <c r="N24" s="182">
        <v>21</v>
      </c>
      <c r="O24" s="184" t="s">
        <v>580</v>
      </c>
      <c r="P24" s="184">
        <v>7161</v>
      </c>
      <c r="Q24" s="185">
        <v>2394</v>
      </c>
      <c r="R24" s="185">
        <v>0</v>
      </c>
      <c r="S24" s="185">
        <v>9555</v>
      </c>
      <c r="T24" s="185">
        <v>859</v>
      </c>
      <c r="U24" s="185">
        <v>0</v>
      </c>
      <c r="V24" s="185">
        <v>0</v>
      </c>
      <c r="W24" s="185">
        <v>10834</v>
      </c>
      <c r="X24" s="186">
        <v>859</v>
      </c>
      <c r="Y24" s="186">
        <v>0</v>
      </c>
      <c r="Z24" s="186">
        <v>0</v>
      </c>
      <c r="AA24" s="178">
        <v>0</v>
      </c>
      <c r="AB24" s="178">
        <v>0</v>
      </c>
      <c r="AC24" s="175">
        <v>859</v>
      </c>
      <c r="AD24" s="175">
        <v>8696</v>
      </c>
      <c r="AE24" s="175">
        <v>420</v>
      </c>
      <c r="AF24" s="176">
        <v>0</v>
      </c>
      <c r="AG24" s="176">
        <v>0</v>
      </c>
      <c r="AH24" s="176">
        <v>420</v>
      </c>
      <c r="AI24" s="176" t="s">
        <v>580</v>
      </c>
      <c r="AJ24" s="299" t="s">
        <v>2256</v>
      </c>
      <c r="AK24" s="177"/>
      <c r="AL24" s="176"/>
      <c r="AM24" s="176"/>
    </row>
    <row r="25" spans="1:39" customFormat="1" ht="15" customHeight="1" x14ac:dyDescent="0.3">
      <c r="A25" s="187">
        <v>46234</v>
      </c>
      <c r="B25" s="188" t="s">
        <v>1015</v>
      </c>
      <c r="C25" s="189" t="s">
        <v>71</v>
      </c>
      <c r="D25" s="188" t="s">
        <v>41</v>
      </c>
      <c r="E25" s="188" t="s">
        <v>42</v>
      </c>
      <c r="F25" s="188" t="s">
        <v>43</v>
      </c>
      <c r="G25" s="188" t="s">
        <v>48</v>
      </c>
      <c r="H25" s="188" t="s">
        <v>605</v>
      </c>
      <c r="I25" s="190">
        <v>24</v>
      </c>
      <c r="J25" s="190">
        <v>0</v>
      </c>
      <c r="K25" s="190">
        <v>0</v>
      </c>
      <c r="L25" s="190">
        <v>4</v>
      </c>
      <c r="M25" s="190">
        <v>0</v>
      </c>
      <c r="N25" s="190">
        <v>24</v>
      </c>
      <c r="O25" s="191" t="s">
        <v>580</v>
      </c>
      <c r="P25" s="191">
        <v>8184</v>
      </c>
      <c r="Q25" s="192">
        <v>2736</v>
      </c>
      <c r="R25" s="192">
        <v>0</v>
      </c>
      <c r="S25" s="192">
        <v>10920</v>
      </c>
      <c r="T25" s="192">
        <v>982</v>
      </c>
      <c r="U25" s="192">
        <v>0</v>
      </c>
      <c r="V25" s="192">
        <v>0</v>
      </c>
      <c r="W25" s="192">
        <v>12382</v>
      </c>
      <c r="X25" s="193">
        <v>982</v>
      </c>
      <c r="Y25" s="193">
        <v>0</v>
      </c>
      <c r="Z25" s="193">
        <v>0</v>
      </c>
      <c r="AA25" s="179">
        <v>0</v>
      </c>
      <c r="AB25" s="179">
        <v>0</v>
      </c>
      <c r="AC25" s="173">
        <v>982</v>
      </c>
      <c r="AD25" s="173">
        <v>9938</v>
      </c>
      <c r="AE25" s="173">
        <v>480</v>
      </c>
      <c r="AF25" s="172">
        <v>0</v>
      </c>
      <c r="AG25" s="172">
        <v>0</v>
      </c>
      <c r="AH25" s="172">
        <v>480</v>
      </c>
      <c r="AI25" s="172" t="s">
        <v>580</v>
      </c>
      <c r="AJ25" s="299" t="s">
        <v>2256</v>
      </c>
      <c r="AK25" s="174"/>
      <c r="AL25" s="172"/>
      <c r="AM25" s="172"/>
    </row>
    <row r="26" spans="1:39" customFormat="1" ht="15" customHeight="1" x14ac:dyDescent="0.3">
      <c r="A26" s="180">
        <v>46234</v>
      </c>
      <c r="B26" s="194" t="s">
        <v>1016</v>
      </c>
      <c r="C26" s="195" t="s">
        <v>73</v>
      </c>
      <c r="D26" s="194" t="s">
        <v>41</v>
      </c>
      <c r="E26" s="194" t="s">
        <v>42</v>
      </c>
      <c r="F26" s="194" t="s">
        <v>43</v>
      </c>
      <c r="G26" s="194" t="s">
        <v>48</v>
      </c>
      <c r="H26" s="194" t="s">
        <v>605</v>
      </c>
      <c r="I26" s="182">
        <v>10</v>
      </c>
      <c r="J26" s="182">
        <v>0</v>
      </c>
      <c r="K26" s="182">
        <v>0</v>
      </c>
      <c r="L26" s="182">
        <v>4</v>
      </c>
      <c r="M26" s="182">
        <v>0</v>
      </c>
      <c r="N26" s="182">
        <v>10</v>
      </c>
      <c r="O26" s="184" t="s">
        <v>580</v>
      </c>
      <c r="P26" s="184">
        <v>3460</v>
      </c>
      <c r="Q26" s="185">
        <v>1190</v>
      </c>
      <c r="R26" s="185">
        <v>0</v>
      </c>
      <c r="S26" s="185">
        <v>4650</v>
      </c>
      <c r="T26" s="185">
        <v>415</v>
      </c>
      <c r="U26" s="185">
        <v>0</v>
      </c>
      <c r="V26" s="185">
        <v>0</v>
      </c>
      <c r="W26" s="185">
        <v>5265</v>
      </c>
      <c r="X26" s="186">
        <v>415</v>
      </c>
      <c r="Y26" s="186">
        <v>0</v>
      </c>
      <c r="Z26" s="186">
        <v>0</v>
      </c>
      <c r="AA26" s="178">
        <v>0</v>
      </c>
      <c r="AB26" s="178">
        <v>0</v>
      </c>
      <c r="AC26" s="175">
        <v>415</v>
      </c>
      <c r="AD26" s="175">
        <v>4235</v>
      </c>
      <c r="AE26" s="175">
        <v>200</v>
      </c>
      <c r="AF26" s="176">
        <v>0</v>
      </c>
      <c r="AG26" s="176">
        <v>0</v>
      </c>
      <c r="AH26" s="176">
        <v>200</v>
      </c>
      <c r="AI26" s="176" t="s">
        <v>580</v>
      </c>
      <c r="AJ26" s="299" t="s">
        <v>2256</v>
      </c>
      <c r="AK26" s="177"/>
      <c r="AL26" s="176"/>
      <c r="AM26" s="176"/>
    </row>
    <row r="27" spans="1:39" customFormat="1" ht="15" customHeight="1" x14ac:dyDescent="0.3">
      <c r="A27" s="187">
        <v>46234</v>
      </c>
      <c r="B27" s="188" t="s">
        <v>1017</v>
      </c>
      <c r="C27" s="189" t="s">
        <v>75</v>
      </c>
      <c r="D27" s="188" t="s">
        <v>41</v>
      </c>
      <c r="E27" s="188" t="s">
        <v>42</v>
      </c>
      <c r="F27" s="188" t="s">
        <v>43</v>
      </c>
      <c r="G27" s="188" t="s">
        <v>51</v>
      </c>
      <c r="H27" s="188" t="s">
        <v>605</v>
      </c>
      <c r="I27" s="190">
        <v>22.5</v>
      </c>
      <c r="J27" s="190">
        <v>0</v>
      </c>
      <c r="K27" s="190">
        <v>0</v>
      </c>
      <c r="L27" s="190">
        <v>4</v>
      </c>
      <c r="M27" s="190">
        <v>0</v>
      </c>
      <c r="N27" s="190">
        <v>22.5</v>
      </c>
      <c r="O27" s="191" t="s">
        <v>580</v>
      </c>
      <c r="P27" s="191">
        <v>7672</v>
      </c>
      <c r="Q27" s="192">
        <v>2565</v>
      </c>
      <c r="R27" s="192">
        <v>0</v>
      </c>
      <c r="S27" s="192">
        <v>10237</v>
      </c>
      <c r="T27" s="192">
        <v>921</v>
      </c>
      <c r="U27" s="192">
        <v>0</v>
      </c>
      <c r="V27" s="192">
        <v>0</v>
      </c>
      <c r="W27" s="192">
        <v>11608</v>
      </c>
      <c r="X27" s="193">
        <v>921</v>
      </c>
      <c r="Y27" s="193">
        <v>0</v>
      </c>
      <c r="Z27" s="193">
        <v>0</v>
      </c>
      <c r="AA27" s="179">
        <v>0</v>
      </c>
      <c r="AB27" s="179">
        <v>0</v>
      </c>
      <c r="AC27" s="173">
        <v>921</v>
      </c>
      <c r="AD27" s="173">
        <v>9316</v>
      </c>
      <c r="AE27" s="173">
        <v>450</v>
      </c>
      <c r="AF27" s="172">
        <v>0</v>
      </c>
      <c r="AG27" s="172">
        <v>0</v>
      </c>
      <c r="AH27" s="172">
        <v>450</v>
      </c>
      <c r="AI27" s="172" t="s">
        <v>580</v>
      </c>
      <c r="AJ27" s="299" t="s">
        <v>2256</v>
      </c>
      <c r="AK27" s="174"/>
      <c r="AL27" s="172"/>
      <c r="AM27" s="172"/>
    </row>
    <row r="28" spans="1:39" customFormat="1" ht="15" customHeight="1" x14ac:dyDescent="0.3">
      <c r="A28" s="180">
        <v>46234</v>
      </c>
      <c r="B28" s="194" t="s">
        <v>1018</v>
      </c>
      <c r="C28" s="195" t="s">
        <v>77</v>
      </c>
      <c r="D28" s="194" t="s">
        <v>41</v>
      </c>
      <c r="E28" s="194" t="s">
        <v>42</v>
      </c>
      <c r="F28" s="194" t="s">
        <v>43</v>
      </c>
      <c r="G28" s="194" t="s">
        <v>48</v>
      </c>
      <c r="H28" s="194" t="s">
        <v>605</v>
      </c>
      <c r="I28" s="182">
        <v>18</v>
      </c>
      <c r="J28" s="182">
        <v>0</v>
      </c>
      <c r="K28" s="182">
        <v>0</v>
      </c>
      <c r="L28" s="182">
        <v>4</v>
      </c>
      <c r="M28" s="182">
        <v>0</v>
      </c>
      <c r="N28" s="182">
        <v>18</v>
      </c>
      <c r="O28" s="184" t="s">
        <v>580</v>
      </c>
      <c r="P28" s="184">
        <v>6048</v>
      </c>
      <c r="Q28" s="185">
        <v>2052</v>
      </c>
      <c r="R28" s="185">
        <v>0</v>
      </c>
      <c r="S28" s="185">
        <v>8100</v>
      </c>
      <c r="T28" s="185">
        <v>726</v>
      </c>
      <c r="U28" s="185">
        <v>0</v>
      </c>
      <c r="V28" s="185">
        <v>0</v>
      </c>
      <c r="W28" s="185">
        <v>9186</v>
      </c>
      <c r="X28" s="186">
        <v>726</v>
      </c>
      <c r="Y28" s="186">
        <v>0</v>
      </c>
      <c r="Z28" s="186">
        <v>0</v>
      </c>
      <c r="AA28" s="178">
        <v>0</v>
      </c>
      <c r="AB28" s="178">
        <v>0</v>
      </c>
      <c r="AC28" s="175">
        <v>726</v>
      </c>
      <c r="AD28" s="175">
        <v>7374</v>
      </c>
      <c r="AE28" s="175">
        <v>360</v>
      </c>
      <c r="AF28" s="176">
        <v>0</v>
      </c>
      <c r="AG28" s="176">
        <v>0</v>
      </c>
      <c r="AH28" s="176">
        <v>360</v>
      </c>
      <c r="AI28" s="176" t="s">
        <v>580</v>
      </c>
      <c r="AJ28" s="299" t="s">
        <v>2256</v>
      </c>
      <c r="AK28" s="177"/>
      <c r="AL28" s="176"/>
      <c r="AM28" s="176"/>
    </row>
    <row r="29" spans="1:39" customFormat="1" ht="15" customHeight="1" x14ac:dyDescent="0.3">
      <c r="A29" s="187">
        <v>46234</v>
      </c>
      <c r="B29" s="188" t="s">
        <v>1020</v>
      </c>
      <c r="C29" s="189" t="s">
        <v>80</v>
      </c>
      <c r="D29" s="188" t="s">
        <v>41</v>
      </c>
      <c r="E29" s="188" t="s">
        <v>42</v>
      </c>
      <c r="F29" s="188" t="s">
        <v>43</v>
      </c>
      <c r="G29" s="188" t="s">
        <v>48</v>
      </c>
      <c r="H29" s="188" t="s">
        <v>605</v>
      </c>
      <c r="I29" s="190">
        <v>19</v>
      </c>
      <c r="J29" s="190">
        <v>0</v>
      </c>
      <c r="K29" s="190">
        <v>0</v>
      </c>
      <c r="L29" s="190">
        <v>4</v>
      </c>
      <c r="M29" s="190">
        <v>0</v>
      </c>
      <c r="N29" s="190">
        <v>19</v>
      </c>
      <c r="O29" s="191" t="s">
        <v>580</v>
      </c>
      <c r="P29" s="191">
        <v>6669</v>
      </c>
      <c r="Q29" s="192">
        <v>2261</v>
      </c>
      <c r="R29" s="192">
        <v>0</v>
      </c>
      <c r="S29" s="192">
        <v>8930</v>
      </c>
      <c r="T29" s="192">
        <v>800</v>
      </c>
      <c r="U29" s="192">
        <v>0</v>
      </c>
      <c r="V29" s="192">
        <v>0</v>
      </c>
      <c r="W29" s="192">
        <v>10110</v>
      </c>
      <c r="X29" s="193">
        <v>800</v>
      </c>
      <c r="Y29" s="193">
        <v>0</v>
      </c>
      <c r="Z29" s="193">
        <v>0</v>
      </c>
      <c r="AA29" s="179">
        <v>0</v>
      </c>
      <c r="AB29" s="179">
        <v>0</v>
      </c>
      <c r="AC29" s="173">
        <v>800</v>
      </c>
      <c r="AD29" s="173">
        <v>8130</v>
      </c>
      <c r="AE29" s="173">
        <v>380</v>
      </c>
      <c r="AF29" s="172">
        <v>0</v>
      </c>
      <c r="AG29" s="172">
        <v>0</v>
      </c>
      <c r="AH29" s="172">
        <v>380</v>
      </c>
      <c r="AI29" s="172" t="s">
        <v>580</v>
      </c>
      <c r="AJ29" s="299" t="s">
        <v>2256</v>
      </c>
      <c r="AK29" s="174"/>
      <c r="AL29" s="172"/>
      <c r="AM29" s="172"/>
    </row>
    <row r="30" spans="1:39" customFormat="1" ht="15" customHeight="1" x14ac:dyDescent="0.3">
      <c r="A30" s="180">
        <v>46234</v>
      </c>
      <c r="B30" s="194" t="s">
        <v>1021</v>
      </c>
      <c r="C30" s="195" t="s">
        <v>82</v>
      </c>
      <c r="D30" s="194" t="s">
        <v>41</v>
      </c>
      <c r="E30" s="194" t="s">
        <v>42</v>
      </c>
      <c r="F30" s="194" t="s">
        <v>43</v>
      </c>
      <c r="G30" s="194" t="s">
        <v>48</v>
      </c>
      <c r="H30" s="194" t="s">
        <v>605</v>
      </c>
      <c r="I30" s="182">
        <v>22</v>
      </c>
      <c r="J30" s="182">
        <v>0</v>
      </c>
      <c r="K30" s="182">
        <v>0</v>
      </c>
      <c r="L30" s="182">
        <v>4</v>
      </c>
      <c r="M30" s="182">
        <v>0</v>
      </c>
      <c r="N30" s="182">
        <v>22</v>
      </c>
      <c r="O30" s="184" t="s">
        <v>580</v>
      </c>
      <c r="P30" s="184">
        <v>7722</v>
      </c>
      <c r="Q30" s="185">
        <v>2618</v>
      </c>
      <c r="R30" s="185">
        <v>0</v>
      </c>
      <c r="S30" s="185">
        <v>10340</v>
      </c>
      <c r="T30" s="185">
        <v>927</v>
      </c>
      <c r="U30" s="185">
        <v>0</v>
      </c>
      <c r="V30" s="185">
        <v>0</v>
      </c>
      <c r="W30" s="185">
        <v>11707</v>
      </c>
      <c r="X30" s="186">
        <v>927</v>
      </c>
      <c r="Y30" s="186">
        <v>0</v>
      </c>
      <c r="Z30" s="186">
        <v>0</v>
      </c>
      <c r="AA30" s="178">
        <v>0</v>
      </c>
      <c r="AB30" s="178">
        <v>0</v>
      </c>
      <c r="AC30" s="175">
        <v>927</v>
      </c>
      <c r="AD30" s="175">
        <v>9413</v>
      </c>
      <c r="AE30" s="175">
        <v>440</v>
      </c>
      <c r="AF30" s="176">
        <v>0</v>
      </c>
      <c r="AG30" s="176">
        <v>0</v>
      </c>
      <c r="AH30" s="176">
        <v>440</v>
      </c>
      <c r="AI30" s="176" t="s">
        <v>580</v>
      </c>
      <c r="AJ30" s="299" t="s">
        <v>2256</v>
      </c>
      <c r="AK30" s="177"/>
      <c r="AL30" s="176"/>
      <c r="AM30" s="176"/>
    </row>
    <row r="31" spans="1:39" customFormat="1" ht="15" customHeight="1" x14ac:dyDescent="0.3">
      <c r="A31" s="187">
        <v>46234</v>
      </c>
      <c r="B31" s="188" t="s">
        <v>1022</v>
      </c>
      <c r="C31" s="189" t="s">
        <v>84</v>
      </c>
      <c r="D31" s="188" t="s">
        <v>41</v>
      </c>
      <c r="E31" s="188" t="s">
        <v>42</v>
      </c>
      <c r="F31" s="188" t="s">
        <v>43</v>
      </c>
      <c r="G31" s="188" t="s">
        <v>48</v>
      </c>
      <c r="H31" s="188" t="s">
        <v>605</v>
      </c>
      <c r="I31" s="190">
        <v>21</v>
      </c>
      <c r="J31" s="190">
        <v>0</v>
      </c>
      <c r="K31" s="190">
        <v>0</v>
      </c>
      <c r="L31" s="190">
        <v>4</v>
      </c>
      <c r="M31" s="190">
        <v>0</v>
      </c>
      <c r="N31" s="190">
        <v>21</v>
      </c>
      <c r="O31" s="191" t="s">
        <v>580</v>
      </c>
      <c r="P31" s="191">
        <v>7161</v>
      </c>
      <c r="Q31" s="192">
        <v>2394</v>
      </c>
      <c r="R31" s="192">
        <v>0</v>
      </c>
      <c r="S31" s="192">
        <v>9555</v>
      </c>
      <c r="T31" s="192">
        <v>859</v>
      </c>
      <c r="U31" s="192">
        <v>0</v>
      </c>
      <c r="V31" s="192">
        <v>0</v>
      </c>
      <c r="W31" s="192">
        <v>10834</v>
      </c>
      <c r="X31" s="193">
        <v>859</v>
      </c>
      <c r="Y31" s="193">
        <v>0</v>
      </c>
      <c r="Z31" s="193">
        <v>0</v>
      </c>
      <c r="AA31" s="179">
        <v>0</v>
      </c>
      <c r="AB31" s="179">
        <v>0</v>
      </c>
      <c r="AC31" s="173">
        <v>859</v>
      </c>
      <c r="AD31" s="173">
        <v>8696</v>
      </c>
      <c r="AE31" s="173">
        <v>420</v>
      </c>
      <c r="AF31" s="172">
        <v>0</v>
      </c>
      <c r="AG31" s="172">
        <v>0</v>
      </c>
      <c r="AH31" s="172">
        <v>420</v>
      </c>
      <c r="AI31" s="172" t="s">
        <v>580</v>
      </c>
      <c r="AJ31" s="299" t="s">
        <v>2256</v>
      </c>
      <c r="AK31" s="174"/>
      <c r="AL31" s="172"/>
      <c r="AM31" s="172"/>
    </row>
    <row r="32" spans="1:39" customFormat="1" ht="15" customHeight="1" x14ac:dyDescent="0.3">
      <c r="A32" s="180">
        <v>46234</v>
      </c>
      <c r="B32" s="194" t="s">
        <v>1023</v>
      </c>
      <c r="C32" s="195" t="s">
        <v>86</v>
      </c>
      <c r="D32" s="194" t="s">
        <v>41</v>
      </c>
      <c r="E32" s="194" t="s">
        <v>42</v>
      </c>
      <c r="F32" s="194" t="s">
        <v>43</v>
      </c>
      <c r="G32" s="194" t="s">
        <v>87</v>
      </c>
      <c r="H32" s="194" t="s">
        <v>605</v>
      </c>
      <c r="I32" s="182">
        <v>20</v>
      </c>
      <c r="J32" s="182">
        <v>0</v>
      </c>
      <c r="K32" s="182">
        <v>0</v>
      </c>
      <c r="L32" s="182">
        <v>4</v>
      </c>
      <c r="M32" s="182">
        <v>0</v>
      </c>
      <c r="N32" s="182">
        <v>20</v>
      </c>
      <c r="O32" s="184" t="s">
        <v>580</v>
      </c>
      <c r="P32" s="184">
        <v>6920</v>
      </c>
      <c r="Q32" s="185">
        <v>2380</v>
      </c>
      <c r="R32" s="185">
        <v>0</v>
      </c>
      <c r="S32" s="185">
        <v>9300</v>
      </c>
      <c r="T32" s="185">
        <v>830</v>
      </c>
      <c r="U32" s="185">
        <v>0</v>
      </c>
      <c r="V32" s="185">
        <v>0</v>
      </c>
      <c r="W32" s="185">
        <v>10530</v>
      </c>
      <c r="X32" s="186">
        <v>830</v>
      </c>
      <c r="Y32" s="186">
        <v>0</v>
      </c>
      <c r="Z32" s="186">
        <v>0</v>
      </c>
      <c r="AA32" s="178">
        <v>0</v>
      </c>
      <c r="AB32" s="178">
        <v>0</v>
      </c>
      <c r="AC32" s="175">
        <v>830</v>
      </c>
      <c r="AD32" s="175">
        <v>8470</v>
      </c>
      <c r="AE32" s="175">
        <v>400</v>
      </c>
      <c r="AF32" s="176">
        <v>0</v>
      </c>
      <c r="AG32" s="176">
        <v>0</v>
      </c>
      <c r="AH32" s="176">
        <v>400</v>
      </c>
      <c r="AI32" s="176" t="s">
        <v>580</v>
      </c>
      <c r="AJ32" s="299" t="s">
        <v>2256</v>
      </c>
      <c r="AK32" s="177"/>
      <c r="AL32" s="176"/>
      <c r="AM32" s="176"/>
    </row>
    <row r="33" spans="1:39" customFormat="1" ht="15" customHeight="1" x14ac:dyDescent="0.3">
      <c r="A33" s="187">
        <v>46234</v>
      </c>
      <c r="B33" s="188" t="s">
        <v>1024</v>
      </c>
      <c r="C33" s="189" t="s">
        <v>89</v>
      </c>
      <c r="D33" s="188" t="s">
        <v>41</v>
      </c>
      <c r="E33" s="188" t="s">
        <v>42</v>
      </c>
      <c r="F33" s="188" t="s">
        <v>43</v>
      </c>
      <c r="G33" s="188" t="s">
        <v>87</v>
      </c>
      <c r="H33" s="188" t="s">
        <v>605</v>
      </c>
      <c r="I33" s="190">
        <v>21</v>
      </c>
      <c r="J33" s="190">
        <v>0</v>
      </c>
      <c r="K33" s="190">
        <v>0</v>
      </c>
      <c r="L33" s="190">
        <v>4</v>
      </c>
      <c r="M33" s="190">
        <v>0</v>
      </c>
      <c r="N33" s="190">
        <v>21</v>
      </c>
      <c r="O33" s="191" t="s">
        <v>580</v>
      </c>
      <c r="P33" s="191">
        <v>7056</v>
      </c>
      <c r="Q33" s="192">
        <v>2394</v>
      </c>
      <c r="R33" s="192">
        <v>0</v>
      </c>
      <c r="S33" s="192">
        <v>9450</v>
      </c>
      <c r="T33" s="192">
        <v>847</v>
      </c>
      <c r="U33" s="192">
        <v>0</v>
      </c>
      <c r="V33" s="192">
        <v>0</v>
      </c>
      <c r="W33" s="192">
        <v>10717</v>
      </c>
      <c r="X33" s="193">
        <v>847</v>
      </c>
      <c r="Y33" s="193">
        <v>0</v>
      </c>
      <c r="Z33" s="193">
        <v>0</v>
      </c>
      <c r="AA33" s="179">
        <v>0</v>
      </c>
      <c r="AB33" s="179">
        <v>0</v>
      </c>
      <c r="AC33" s="173">
        <v>847</v>
      </c>
      <c r="AD33" s="173">
        <v>8603</v>
      </c>
      <c r="AE33" s="173">
        <v>420</v>
      </c>
      <c r="AF33" s="172">
        <v>0</v>
      </c>
      <c r="AG33" s="172">
        <v>0</v>
      </c>
      <c r="AH33" s="172">
        <v>420</v>
      </c>
      <c r="AI33" s="172" t="s">
        <v>580</v>
      </c>
      <c r="AJ33" s="299" t="s">
        <v>2256</v>
      </c>
      <c r="AK33" s="174"/>
      <c r="AL33" s="172"/>
      <c r="AM33" s="172"/>
    </row>
    <row r="34" spans="1:39" customFormat="1" ht="15" customHeight="1" x14ac:dyDescent="0.3">
      <c r="A34" s="180">
        <v>46234</v>
      </c>
      <c r="B34" s="194" t="s">
        <v>1025</v>
      </c>
      <c r="C34" s="195" t="s">
        <v>91</v>
      </c>
      <c r="D34" s="194" t="s">
        <v>41</v>
      </c>
      <c r="E34" s="194" t="s">
        <v>42</v>
      </c>
      <c r="F34" s="194" t="s">
        <v>43</v>
      </c>
      <c r="G34" s="194" t="s">
        <v>51</v>
      </c>
      <c r="H34" s="194" t="s">
        <v>605</v>
      </c>
      <c r="I34" s="182">
        <v>18</v>
      </c>
      <c r="J34" s="182">
        <v>0</v>
      </c>
      <c r="K34" s="182">
        <v>0</v>
      </c>
      <c r="L34" s="182">
        <v>4</v>
      </c>
      <c r="M34" s="182">
        <v>0</v>
      </c>
      <c r="N34" s="182">
        <v>18</v>
      </c>
      <c r="O34" s="184" t="s">
        <v>580</v>
      </c>
      <c r="P34" s="184">
        <v>6228</v>
      </c>
      <c r="Q34" s="185">
        <v>2142</v>
      </c>
      <c r="R34" s="185">
        <v>0</v>
      </c>
      <c r="S34" s="185">
        <v>8370</v>
      </c>
      <c r="T34" s="185">
        <v>747</v>
      </c>
      <c r="U34" s="185">
        <v>0</v>
      </c>
      <c r="V34" s="185">
        <v>0</v>
      </c>
      <c r="W34" s="185">
        <v>9477</v>
      </c>
      <c r="X34" s="186">
        <v>747</v>
      </c>
      <c r="Y34" s="186">
        <v>0</v>
      </c>
      <c r="Z34" s="186">
        <v>0</v>
      </c>
      <c r="AA34" s="178">
        <v>0</v>
      </c>
      <c r="AB34" s="178">
        <v>0</v>
      </c>
      <c r="AC34" s="175">
        <v>747</v>
      </c>
      <c r="AD34" s="175">
        <v>7623</v>
      </c>
      <c r="AE34" s="175">
        <v>360</v>
      </c>
      <c r="AF34" s="176">
        <v>0</v>
      </c>
      <c r="AG34" s="176">
        <v>0</v>
      </c>
      <c r="AH34" s="176">
        <v>360</v>
      </c>
      <c r="AI34" s="176" t="s">
        <v>580</v>
      </c>
      <c r="AJ34" s="299" t="s">
        <v>2256</v>
      </c>
      <c r="AK34" s="177"/>
      <c r="AL34" s="176"/>
      <c r="AM34" s="176"/>
    </row>
    <row r="35" spans="1:39" customFormat="1" ht="15" customHeight="1" x14ac:dyDescent="0.3">
      <c r="A35" s="187">
        <v>46234</v>
      </c>
      <c r="B35" s="188" t="s">
        <v>1026</v>
      </c>
      <c r="C35" s="189" t="s">
        <v>93</v>
      </c>
      <c r="D35" s="188" t="s">
        <v>41</v>
      </c>
      <c r="E35" s="188" t="s">
        <v>42</v>
      </c>
      <c r="F35" s="188" t="s">
        <v>43</v>
      </c>
      <c r="G35" s="188" t="s">
        <v>51</v>
      </c>
      <c r="H35" s="188" t="s">
        <v>605</v>
      </c>
      <c r="I35" s="190">
        <v>23</v>
      </c>
      <c r="J35" s="190">
        <v>0</v>
      </c>
      <c r="K35" s="190">
        <v>0</v>
      </c>
      <c r="L35" s="190">
        <v>4</v>
      </c>
      <c r="M35" s="190">
        <v>0</v>
      </c>
      <c r="N35" s="190">
        <v>23</v>
      </c>
      <c r="O35" s="191" t="s">
        <v>580</v>
      </c>
      <c r="P35" s="191">
        <v>7843</v>
      </c>
      <c r="Q35" s="192">
        <v>2622</v>
      </c>
      <c r="R35" s="192">
        <v>0</v>
      </c>
      <c r="S35" s="192">
        <v>10465</v>
      </c>
      <c r="T35" s="192">
        <v>941</v>
      </c>
      <c r="U35" s="192">
        <v>0</v>
      </c>
      <c r="V35" s="192">
        <v>0</v>
      </c>
      <c r="W35" s="192">
        <v>11866</v>
      </c>
      <c r="X35" s="193">
        <v>941</v>
      </c>
      <c r="Y35" s="193">
        <v>0</v>
      </c>
      <c r="Z35" s="193">
        <v>0</v>
      </c>
      <c r="AA35" s="179">
        <v>0</v>
      </c>
      <c r="AB35" s="179">
        <v>0</v>
      </c>
      <c r="AC35" s="173">
        <v>941</v>
      </c>
      <c r="AD35" s="173">
        <v>9524</v>
      </c>
      <c r="AE35" s="173">
        <v>460</v>
      </c>
      <c r="AF35" s="172">
        <v>0</v>
      </c>
      <c r="AG35" s="172">
        <v>0</v>
      </c>
      <c r="AH35" s="172">
        <v>460</v>
      </c>
      <c r="AI35" s="172" t="s">
        <v>580</v>
      </c>
      <c r="AJ35" s="299" t="s">
        <v>2256</v>
      </c>
      <c r="AK35" s="174"/>
      <c r="AL35" s="172"/>
      <c r="AM35" s="172"/>
    </row>
    <row r="36" spans="1:39" customFormat="1" ht="15" customHeight="1" x14ac:dyDescent="0.3">
      <c r="A36" s="180">
        <v>46234</v>
      </c>
      <c r="B36" s="194" t="s">
        <v>1027</v>
      </c>
      <c r="C36" s="195" t="s">
        <v>95</v>
      </c>
      <c r="D36" s="194" t="s">
        <v>41</v>
      </c>
      <c r="E36" s="194" t="s">
        <v>42</v>
      </c>
      <c r="F36" s="194" t="s">
        <v>43</v>
      </c>
      <c r="G36" s="194" t="s">
        <v>63</v>
      </c>
      <c r="H36" s="194" t="s">
        <v>605</v>
      </c>
      <c r="I36" s="182">
        <v>25</v>
      </c>
      <c r="J36" s="182">
        <v>0</v>
      </c>
      <c r="K36" s="182">
        <v>0</v>
      </c>
      <c r="L36" s="182">
        <v>4</v>
      </c>
      <c r="M36" s="182">
        <v>0</v>
      </c>
      <c r="N36" s="182">
        <v>25</v>
      </c>
      <c r="O36" s="184" t="s">
        <v>580</v>
      </c>
      <c r="P36" s="184">
        <v>8650</v>
      </c>
      <c r="Q36" s="185">
        <v>2850</v>
      </c>
      <c r="R36" s="185">
        <v>0</v>
      </c>
      <c r="S36" s="185">
        <v>11500</v>
      </c>
      <c r="T36" s="185">
        <v>1038</v>
      </c>
      <c r="U36" s="185">
        <v>0</v>
      </c>
      <c r="V36" s="185">
        <v>0</v>
      </c>
      <c r="W36" s="185">
        <v>13038</v>
      </c>
      <c r="X36" s="186">
        <v>1038</v>
      </c>
      <c r="Y36" s="186">
        <v>0</v>
      </c>
      <c r="Z36" s="186">
        <v>0</v>
      </c>
      <c r="AA36" s="178">
        <v>0</v>
      </c>
      <c r="AB36" s="178">
        <v>0</v>
      </c>
      <c r="AC36" s="175">
        <v>1038</v>
      </c>
      <c r="AD36" s="175">
        <v>10462</v>
      </c>
      <c r="AE36" s="175">
        <v>500</v>
      </c>
      <c r="AF36" s="176">
        <v>0</v>
      </c>
      <c r="AG36" s="176">
        <v>0</v>
      </c>
      <c r="AH36" s="176">
        <v>500</v>
      </c>
      <c r="AI36" s="176" t="s">
        <v>580</v>
      </c>
      <c r="AJ36" s="299" t="s">
        <v>2256</v>
      </c>
      <c r="AK36" s="177"/>
      <c r="AL36" s="176"/>
      <c r="AM36" s="176"/>
    </row>
    <row r="37" spans="1:39" customFormat="1" ht="15" customHeight="1" x14ac:dyDescent="0.3">
      <c r="A37" s="187">
        <v>46234</v>
      </c>
      <c r="B37" s="188" t="s">
        <v>1028</v>
      </c>
      <c r="C37" s="189" t="s">
        <v>97</v>
      </c>
      <c r="D37" s="188" t="s">
        <v>41</v>
      </c>
      <c r="E37" s="188" t="s">
        <v>42</v>
      </c>
      <c r="F37" s="188" t="s">
        <v>43</v>
      </c>
      <c r="G37" s="188" t="s">
        <v>48</v>
      </c>
      <c r="H37" s="188" t="s">
        <v>605</v>
      </c>
      <c r="I37" s="190">
        <v>21</v>
      </c>
      <c r="J37" s="190">
        <v>0</v>
      </c>
      <c r="K37" s="190">
        <v>0</v>
      </c>
      <c r="L37" s="190">
        <v>4</v>
      </c>
      <c r="M37" s="190">
        <v>0</v>
      </c>
      <c r="N37" s="190">
        <v>21</v>
      </c>
      <c r="O37" s="191" t="s">
        <v>580</v>
      </c>
      <c r="P37" s="191">
        <v>7056</v>
      </c>
      <c r="Q37" s="192">
        <v>2394</v>
      </c>
      <c r="R37" s="192">
        <v>0</v>
      </c>
      <c r="S37" s="192">
        <v>9450</v>
      </c>
      <c r="T37" s="192">
        <v>847</v>
      </c>
      <c r="U37" s="192">
        <v>0</v>
      </c>
      <c r="V37" s="192">
        <v>0</v>
      </c>
      <c r="W37" s="192">
        <v>10717</v>
      </c>
      <c r="X37" s="193">
        <v>847</v>
      </c>
      <c r="Y37" s="193">
        <v>0</v>
      </c>
      <c r="Z37" s="193">
        <v>0</v>
      </c>
      <c r="AA37" s="179">
        <v>0</v>
      </c>
      <c r="AB37" s="179">
        <v>0</v>
      </c>
      <c r="AC37" s="173">
        <v>847</v>
      </c>
      <c r="AD37" s="173">
        <v>8603</v>
      </c>
      <c r="AE37" s="173">
        <v>420</v>
      </c>
      <c r="AF37" s="172">
        <v>0</v>
      </c>
      <c r="AG37" s="172">
        <v>0</v>
      </c>
      <c r="AH37" s="172">
        <v>420</v>
      </c>
      <c r="AI37" s="172" t="s">
        <v>580</v>
      </c>
      <c r="AJ37" s="299" t="s">
        <v>2256</v>
      </c>
      <c r="AK37" s="174"/>
      <c r="AL37" s="172"/>
      <c r="AM37" s="172"/>
    </row>
    <row r="38" spans="1:39" customFormat="1" ht="15" customHeight="1" x14ac:dyDescent="0.3">
      <c r="A38" s="180">
        <v>46234</v>
      </c>
      <c r="B38" s="194" t="s">
        <v>1029</v>
      </c>
      <c r="C38" s="195" t="s">
        <v>99</v>
      </c>
      <c r="D38" s="194" t="s">
        <v>41</v>
      </c>
      <c r="E38" s="194" t="s">
        <v>42</v>
      </c>
      <c r="F38" s="194" t="s">
        <v>43</v>
      </c>
      <c r="G38" s="194" t="s">
        <v>48</v>
      </c>
      <c r="H38" s="194" t="s">
        <v>605</v>
      </c>
      <c r="I38" s="182">
        <v>18</v>
      </c>
      <c r="J38" s="182">
        <v>0</v>
      </c>
      <c r="K38" s="182">
        <v>0</v>
      </c>
      <c r="L38" s="182">
        <v>4</v>
      </c>
      <c r="M38" s="182">
        <v>0</v>
      </c>
      <c r="N38" s="182">
        <v>18</v>
      </c>
      <c r="O38" s="184" t="s">
        <v>580</v>
      </c>
      <c r="P38" s="184">
        <v>6228</v>
      </c>
      <c r="Q38" s="185">
        <v>2142</v>
      </c>
      <c r="R38" s="185">
        <v>0</v>
      </c>
      <c r="S38" s="185">
        <v>8370</v>
      </c>
      <c r="T38" s="185">
        <v>747</v>
      </c>
      <c r="U38" s="185">
        <v>0</v>
      </c>
      <c r="V38" s="185">
        <v>0</v>
      </c>
      <c r="W38" s="185">
        <v>9477</v>
      </c>
      <c r="X38" s="186">
        <v>747</v>
      </c>
      <c r="Y38" s="186">
        <v>0</v>
      </c>
      <c r="Z38" s="186">
        <v>0</v>
      </c>
      <c r="AA38" s="178">
        <v>0</v>
      </c>
      <c r="AB38" s="178">
        <v>0</v>
      </c>
      <c r="AC38" s="175">
        <v>747</v>
      </c>
      <c r="AD38" s="175">
        <v>7623</v>
      </c>
      <c r="AE38" s="175">
        <v>360</v>
      </c>
      <c r="AF38" s="176">
        <v>0</v>
      </c>
      <c r="AG38" s="176">
        <v>0</v>
      </c>
      <c r="AH38" s="176">
        <v>360</v>
      </c>
      <c r="AI38" s="176" t="s">
        <v>580</v>
      </c>
      <c r="AJ38" s="299" t="s">
        <v>2256</v>
      </c>
      <c r="AK38" s="177"/>
      <c r="AL38" s="176"/>
      <c r="AM38" s="176"/>
    </row>
    <row r="39" spans="1:39" customFormat="1" ht="15" customHeight="1" x14ac:dyDescent="0.3">
      <c r="A39" s="187">
        <v>46234</v>
      </c>
      <c r="B39" s="188" t="s">
        <v>1030</v>
      </c>
      <c r="C39" s="189" t="s">
        <v>101</v>
      </c>
      <c r="D39" s="188" t="s">
        <v>41</v>
      </c>
      <c r="E39" s="188" t="s">
        <v>42</v>
      </c>
      <c r="F39" s="188" t="s">
        <v>43</v>
      </c>
      <c r="G39" s="188" t="s">
        <v>51</v>
      </c>
      <c r="H39" s="188" t="s">
        <v>605</v>
      </c>
      <c r="I39" s="190">
        <v>22</v>
      </c>
      <c r="J39" s="190">
        <v>0</v>
      </c>
      <c r="K39" s="190">
        <v>0</v>
      </c>
      <c r="L39" s="190">
        <v>4</v>
      </c>
      <c r="M39" s="190">
        <v>0</v>
      </c>
      <c r="N39" s="190">
        <v>22</v>
      </c>
      <c r="O39" s="191" t="s">
        <v>580</v>
      </c>
      <c r="P39" s="191">
        <v>7502</v>
      </c>
      <c r="Q39" s="192">
        <v>2508</v>
      </c>
      <c r="R39" s="192">
        <v>0</v>
      </c>
      <c r="S39" s="192">
        <v>10010</v>
      </c>
      <c r="T39" s="192">
        <v>900</v>
      </c>
      <c r="U39" s="192">
        <v>0</v>
      </c>
      <c r="V39" s="192">
        <v>0</v>
      </c>
      <c r="W39" s="192">
        <v>11350</v>
      </c>
      <c r="X39" s="193">
        <v>900</v>
      </c>
      <c r="Y39" s="193">
        <v>0</v>
      </c>
      <c r="Z39" s="193">
        <v>0</v>
      </c>
      <c r="AA39" s="179">
        <v>0</v>
      </c>
      <c r="AB39" s="179">
        <v>0</v>
      </c>
      <c r="AC39" s="173">
        <v>900</v>
      </c>
      <c r="AD39" s="173">
        <v>9110</v>
      </c>
      <c r="AE39" s="173">
        <v>440</v>
      </c>
      <c r="AF39" s="172">
        <v>0</v>
      </c>
      <c r="AG39" s="172">
        <v>0</v>
      </c>
      <c r="AH39" s="172">
        <v>440</v>
      </c>
      <c r="AI39" s="172" t="s">
        <v>580</v>
      </c>
      <c r="AJ39" s="299" t="s">
        <v>2256</v>
      </c>
      <c r="AK39" s="174"/>
      <c r="AL39" s="172"/>
      <c r="AM39" s="172"/>
    </row>
    <row r="40" spans="1:39" customFormat="1" ht="15" customHeight="1" x14ac:dyDescent="0.3">
      <c r="A40" s="180">
        <v>46234</v>
      </c>
      <c r="B40" s="194" t="s">
        <v>1031</v>
      </c>
      <c r="C40" s="195" t="s">
        <v>103</v>
      </c>
      <c r="D40" s="194" t="s">
        <v>41</v>
      </c>
      <c r="E40" s="194" t="s">
        <v>42</v>
      </c>
      <c r="F40" s="194" t="s">
        <v>43</v>
      </c>
      <c r="G40" s="194" t="s">
        <v>48</v>
      </c>
      <c r="H40" s="194" t="s">
        <v>605</v>
      </c>
      <c r="I40" s="182">
        <v>23</v>
      </c>
      <c r="J40" s="182">
        <v>0</v>
      </c>
      <c r="K40" s="182">
        <v>0</v>
      </c>
      <c r="L40" s="182">
        <v>4</v>
      </c>
      <c r="M40" s="182">
        <v>0</v>
      </c>
      <c r="N40" s="182">
        <v>23</v>
      </c>
      <c r="O40" s="184" t="s">
        <v>580</v>
      </c>
      <c r="P40" s="184">
        <v>7728</v>
      </c>
      <c r="Q40" s="185">
        <v>2622</v>
      </c>
      <c r="R40" s="185">
        <v>0</v>
      </c>
      <c r="S40" s="185">
        <v>10350</v>
      </c>
      <c r="T40" s="185">
        <v>927</v>
      </c>
      <c r="U40" s="185">
        <v>0</v>
      </c>
      <c r="V40" s="185">
        <v>0</v>
      </c>
      <c r="W40" s="185">
        <v>11737</v>
      </c>
      <c r="X40" s="186">
        <v>927</v>
      </c>
      <c r="Y40" s="186">
        <v>0</v>
      </c>
      <c r="Z40" s="186">
        <v>0</v>
      </c>
      <c r="AA40" s="178">
        <v>0</v>
      </c>
      <c r="AB40" s="178">
        <v>0</v>
      </c>
      <c r="AC40" s="175">
        <v>927</v>
      </c>
      <c r="AD40" s="175">
        <v>9423</v>
      </c>
      <c r="AE40" s="175">
        <v>460</v>
      </c>
      <c r="AF40" s="176">
        <v>0</v>
      </c>
      <c r="AG40" s="176">
        <v>0</v>
      </c>
      <c r="AH40" s="176">
        <v>460</v>
      </c>
      <c r="AI40" s="176" t="s">
        <v>580</v>
      </c>
      <c r="AJ40" s="299" t="s">
        <v>2256</v>
      </c>
      <c r="AK40" s="177"/>
      <c r="AL40" s="176"/>
      <c r="AM40" s="176"/>
    </row>
    <row r="41" spans="1:39" customFormat="1" ht="15" customHeight="1" x14ac:dyDescent="0.3">
      <c r="A41" s="187">
        <v>46234</v>
      </c>
      <c r="B41" s="188" t="s">
        <v>1033</v>
      </c>
      <c r="C41" s="189" t="s">
        <v>106</v>
      </c>
      <c r="D41" s="188" t="s">
        <v>41</v>
      </c>
      <c r="E41" s="188" t="s">
        <v>42</v>
      </c>
      <c r="F41" s="188" t="s">
        <v>43</v>
      </c>
      <c r="G41" s="188" t="s">
        <v>48</v>
      </c>
      <c r="H41" s="188" t="s">
        <v>605</v>
      </c>
      <c r="I41" s="190">
        <v>21</v>
      </c>
      <c r="J41" s="190">
        <v>0</v>
      </c>
      <c r="K41" s="190">
        <v>0</v>
      </c>
      <c r="L41" s="190">
        <v>4</v>
      </c>
      <c r="M41" s="190">
        <v>0</v>
      </c>
      <c r="N41" s="190">
        <v>21</v>
      </c>
      <c r="O41" s="191" t="s">
        <v>580</v>
      </c>
      <c r="P41" s="191">
        <v>7140</v>
      </c>
      <c r="Q41" s="192">
        <v>2100</v>
      </c>
      <c r="R41" s="192">
        <v>0</v>
      </c>
      <c r="S41" s="192">
        <v>9240</v>
      </c>
      <c r="T41" s="192">
        <v>857</v>
      </c>
      <c r="U41" s="192">
        <v>0</v>
      </c>
      <c r="V41" s="192">
        <v>0</v>
      </c>
      <c r="W41" s="192">
        <v>10517</v>
      </c>
      <c r="X41" s="193">
        <v>857</v>
      </c>
      <c r="Y41" s="193">
        <v>0</v>
      </c>
      <c r="Z41" s="193">
        <v>0</v>
      </c>
      <c r="AA41" s="179">
        <v>0</v>
      </c>
      <c r="AB41" s="179">
        <v>0</v>
      </c>
      <c r="AC41" s="173">
        <v>857</v>
      </c>
      <c r="AD41" s="173">
        <v>8383</v>
      </c>
      <c r="AE41" s="173">
        <v>420</v>
      </c>
      <c r="AF41" s="172">
        <v>0</v>
      </c>
      <c r="AG41" s="172">
        <v>0</v>
      </c>
      <c r="AH41" s="172">
        <v>420</v>
      </c>
      <c r="AI41" s="172" t="s">
        <v>580</v>
      </c>
      <c r="AJ41" s="299" t="s">
        <v>2256</v>
      </c>
      <c r="AK41" s="174"/>
      <c r="AL41" s="172"/>
      <c r="AM41" s="172"/>
    </row>
    <row r="42" spans="1:39" customFormat="1" ht="15" customHeight="1" x14ac:dyDescent="0.3">
      <c r="A42" s="180">
        <v>46234</v>
      </c>
      <c r="B42" s="194" t="s">
        <v>1034</v>
      </c>
      <c r="C42" s="195" t="s">
        <v>108</v>
      </c>
      <c r="D42" s="194" t="s">
        <v>41</v>
      </c>
      <c r="E42" s="194" t="s">
        <v>42</v>
      </c>
      <c r="F42" s="194" t="s">
        <v>43</v>
      </c>
      <c r="G42" s="194" t="s">
        <v>48</v>
      </c>
      <c r="H42" s="194" t="s">
        <v>605</v>
      </c>
      <c r="I42" s="182">
        <v>23</v>
      </c>
      <c r="J42" s="182">
        <v>0</v>
      </c>
      <c r="K42" s="182">
        <v>0</v>
      </c>
      <c r="L42" s="182">
        <v>4</v>
      </c>
      <c r="M42" s="182">
        <v>0</v>
      </c>
      <c r="N42" s="182">
        <v>23</v>
      </c>
      <c r="O42" s="184" t="s">
        <v>580</v>
      </c>
      <c r="P42" s="184">
        <v>7820</v>
      </c>
      <c r="Q42" s="185">
        <v>2300</v>
      </c>
      <c r="R42" s="185">
        <v>0</v>
      </c>
      <c r="S42" s="185">
        <v>10120</v>
      </c>
      <c r="T42" s="185">
        <v>938</v>
      </c>
      <c r="U42" s="185">
        <v>0</v>
      </c>
      <c r="V42" s="185">
        <v>0</v>
      </c>
      <c r="W42" s="185">
        <v>11518</v>
      </c>
      <c r="X42" s="186">
        <v>938</v>
      </c>
      <c r="Y42" s="186">
        <v>0</v>
      </c>
      <c r="Z42" s="186">
        <v>0</v>
      </c>
      <c r="AA42" s="178">
        <v>0</v>
      </c>
      <c r="AB42" s="178">
        <v>0</v>
      </c>
      <c r="AC42" s="175">
        <v>938</v>
      </c>
      <c r="AD42" s="175">
        <v>9182</v>
      </c>
      <c r="AE42" s="175">
        <v>460</v>
      </c>
      <c r="AF42" s="176">
        <v>0</v>
      </c>
      <c r="AG42" s="176">
        <v>0</v>
      </c>
      <c r="AH42" s="176">
        <v>460</v>
      </c>
      <c r="AI42" s="176" t="s">
        <v>580</v>
      </c>
      <c r="AJ42" s="299" t="s">
        <v>2256</v>
      </c>
      <c r="AK42" s="177"/>
      <c r="AL42" s="176"/>
      <c r="AM42" s="176"/>
    </row>
    <row r="43" spans="1:39" customFormat="1" ht="15" customHeight="1" x14ac:dyDescent="0.3">
      <c r="A43" s="187">
        <v>46234</v>
      </c>
      <c r="B43" s="188" t="s">
        <v>1035</v>
      </c>
      <c r="C43" s="189" t="s">
        <v>110</v>
      </c>
      <c r="D43" s="188" t="s">
        <v>41</v>
      </c>
      <c r="E43" s="188" t="s">
        <v>42</v>
      </c>
      <c r="F43" s="188" t="s">
        <v>43</v>
      </c>
      <c r="G43" s="188" t="s">
        <v>48</v>
      </c>
      <c r="H43" s="188" t="s">
        <v>605</v>
      </c>
      <c r="I43" s="190">
        <v>13</v>
      </c>
      <c r="J43" s="190">
        <v>0</v>
      </c>
      <c r="K43" s="190">
        <v>0</v>
      </c>
      <c r="L43" s="190">
        <v>4</v>
      </c>
      <c r="M43" s="190">
        <v>0</v>
      </c>
      <c r="N43" s="190">
        <v>13</v>
      </c>
      <c r="O43" s="191" t="s">
        <v>580</v>
      </c>
      <c r="P43" s="191">
        <v>4420</v>
      </c>
      <c r="Q43" s="192">
        <v>1300</v>
      </c>
      <c r="R43" s="192">
        <v>0</v>
      </c>
      <c r="S43" s="192">
        <v>5720</v>
      </c>
      <c r="T43" s="192">
        <v>530</v>
      </c>
      <c r="U43" s="192">
        <v>0</v>
      </c>
      <c r="V43" s="192">
        <v>0</v>
      </c>
      <c r="W43" s="192">
        <v>6510</v>
      </c>
      <c r="X43" s="193">
        <v>530</v>
      </c>
      <c r="Y43" s="193">
        <v>0</v>
      </c>
      <c r="Z43" s="193">
        <v>0</v>
      </c>
      <c r="AA43" s="179">
        <v>0</v>
      </c>
      <c r="AB43" s="179">
        <v>0</v>
      </c>
      <c r="AC43" s="173">
        <v>530</v>
      </c>
      <c r="AD43" s="173">
        <v>5190</v>
      </c>
      <c r="AE43" s="173">
        <v>260</v>
      </c>
      <c r="AF43" s="172">
        <v>0</v>
      </c>
      <c r="AG43" s="172">
        <v>0</v>
      </c>
      <c r="AH43" s="172">
        <v>260</v>
      </c>
      <c r="AI43" s="172" t="s">
        <v>580</v>
      </c>
      <c r="AJ43" s="299" t="s">
        <v>2256</v>
      </c>
      <c r="AK43" s="174"/>
      <c r="AL43" s="172"/>
      <c r="AM43" s="172"/>
    </row>
    <row r="44" spans="1:39" customFormat="1" ht="15" customHeight="1" x14ac:dyDescent="0.3">
      <c r="A44" s="180">
        <v>46234</v>
      </c>
      <c r="B44" s="194" t="s">
        <v>1036</v>
      </c>
      <c r="C44" s="195" t="s">
        <v>112</v>
      </c>
      <c r="D44" s="194" t="s">
        <v>41</v>
      </c>
      <c r="E44" s="194" t="s">
        <v>42</v>
      </c>
      <c r="F44" s="194" t="s">
        <v>43</v>
      </c>
      <c r="G44" s="194" t="s">
        <v>87</v>
      </c>
      <c r="H44" s="194" t="s">
        <v>605</v>
      </c>
      <c r="I44" s="182">
        <v>21</v>
      </c>
      <c r="J44" s="182">
        <v>0</v>
      </c>
      <c r="K44" s="182">
        <v>0</v>
      </c>
      <c r="L44" s="182">
        <v>4</v>
      </c>
      <c r="M44" s="182">
        <v>0</v>
      </c>
      <c r="N44" s="182">
        <v>21</v>
      </c>
      <c r="O44" s="184" t="s">
        <v>580</v>
      </c>
      <c r="P44" s="184">
        <v>7140</v>
      </c>
      <c r="Q44" s="185">
        <v>2100</v>
      </c>
      <c r="R44" s="185">
        <v>0</v>
      </c>
      <c r="S44" s="185">
        <v>9240</v>
      </c>
      <c r="T44" s="185">
        <v>857</v>
      </c>
      <c r="U44" s="185">
        <v>0</v>
      </c>
      <c r="V44" s="185">
        <v>0</v>
      </c>
      <c r="W44" s="185">
        <v>10517</v>
      </c>
      <c r="X44" s="186">
        <v>857</v>
      </c>
      <c r="Y44" s="186">
        <v>0</v>
      </c>
      <c r="Z44" s="186">
        <v>0</v>
      </c>
      <c r="AA44" s="178">
        <v>0</v>
      </c>
      <c r="AB44" s="178">
        <v>0</v>
      </c>
      <c r="AC44" s="175">
        <v>857</v>
      </c>
      <c r="AD44" s="175">
        <v>8383</v>
      </c>
      <c r="AE44" s="175">
        <v>420</v>
      </c>
      <c r="AF44" s="176">
        <v>0</v>
      </c>
      <c r="AG44" s="176">
        <v>0</v>
      </c>
      <c r="AH44" s="176">
        <v>420</v>
      </c>
      <c r="AI44" s="176" t="s">
        <v>580</v>
      </c>
      <c r="AJ44" s="299" t="s">
        <v>2256</v>
      </c>
      <c r="AK44" s="177"/>
      <c r="AL44" s="176"/>
      <c r="AM44" s="176"/>
    </row>
    <row r="45" spans="1:39" customFormat="1" ht="15" customHeight="1" x14ac:dyDescent="0.3">
      <c r="A45" s="187">
        <v>46234</v>
      </c>
      <c r="B45" s="188" t="s">
        <v>1037</v>
      </c>
      <c r="C45" s="189" t="s">
        <v>114</v>
      </c>
      <c r="D45" s="188" t="s">
        <v>41</v>
      </c>
      <c r="E45" s="188" t="s">
        <v>42</v>
      </c>
      <c r="F45" s="188" t="s">
        <v>115</v>
      </c>
      <c r="G45" s="188" t="s">
        <v>51</v>
      </c>
      <c r="H45" s="188" t="s">
        <v>605</v>
      </c>
      <c r="I45" s="190">
        <v>18</v>
      </c>
      <c r="J45" s="190">
        <v>0</v>
      </c>
      <c r="K45" s="190">
        <v>0</v>
      </c>
      <c r="L45" s="190">
        <v>4</v>
      </c>
      <c r="M45" s="190">
        <v>0</v>
      </c>
      <c r="N45" s="190">
        <v>18</v>
      </c>
      <c r="O45" s="191" t="s">
        <v>580</v>
      </c>
      <c r="P45" s="191">
        <v>6948</v>
      </c>
      <c r="Q45" s="192">
        <v>2322</v>
      </c>
      <c r="R45" s="192">
        <v>0</v>
      </c>
      <c r="S45" s="192">
        <v>9270</v>
      </c>
      <c r="T45" s="192">
        <v>834</v>
      </c>
      <c r="U45" s="192">
        <v>0</v>
      </c>
      <c r="V45" s="192">
        <v>0</v>
      </c>
      <c r="W45" s="192">
        <v>10464</v>
      </c>
      <c r="X45" s="193">
        <v>834</v>
      </c>
      <c r="Y45" s="193">
        <v>0</v>
      </c>
      <c r="Z45" s="193">
        <v>0</v>
      </c>
      <c r="AA45" s="179">
        <v>0</v>
      </c>
      <c r="AB45" s="179">
        <v>0</v>
      </c>
      <c r="AC45" s="173">
        <v>834</v>
      </c>
      <c r="AD45" s="173">
        <v>8436</v>
      </c>
      <c r="AE45" s="173">
        <v>360</v>
      </c>
      <c r="AF45" s="172">
        <v>0</v>
      </c>
      <c r="AG45" s="172">
        <v>0</v>
      </c>
      <c r="AH45" s="172">
        <v>360</v>
      </c>
      <c r="AI45" s="172" t="s">
        <v>580</v>
      </c>
      <c r="AJ45" s="299" t="s">
        <v>2256</v>
      </c>
      <c r="AK45" s="174"/>
      <c r="AL45" s="172"/>
      <c r="AM45" s="172"/>
    </row>
    <row r="46" spans="1:39" customFormat="1" ht="15" customHeight="1" x14ac:dyDescent="0.3">
      <c r="A46" s="180">
        <v>46234</v>
      </c>
      <c r="B46" s="194" t="s">
        <v>1038</v>
      </c>
      <c r="C46" s="195" t="s">
        <v>117</v>
      </c>
      <c r="D46" s="194" t="s">
        <v>41</v>
      </c>
      <c r="E46" s="194" t="s">
        <v>42</v>
      </c>
      <c r="F46" s="194" t="s">
        <v>115</v>
      </c>
      <c r="G46" s="194" t="s">
        <v>118</v>
      </c>
      <c r="H46" s="194" t="s">
        <v>605</v>
      </c>
      <c r="I46" s="182">
        <v>18</v>
      </c>
      <c r="J46" s="182">
        <v>0</v>
      </c>
      <c r="K46" s="182">
        <v>0</v>
      </c>
      <c r="L46" s="182">
        <v>4</v>
      </c>
      <c r="M46" s="182">
        <v>0</v>
      </c>
      <c r="N46" s="182">
        <v>18</v>
      </c>
      <c r="O46" s="184" t="s">
        <v>580</v>
      </c>
      <c r="P46" s="184">
        <v>6876</v>
      </c>
      <c r="Q46" s="185">
        <v>2484</v>
      </c>
      <c r="R46" s="185">
        <v>0</v>
      </c>
      <c r="S46" s="185">
        <v>9360</v>
      </c>
      <c r="T46" s="185">
        <v>825</v>
      </c>
      <c r="U46" s="185">
        <v>0</v>
      </c>
      <c r="V46" s="185">
        <v>0</v>
      </c>
      <c r="W46" s="185">
        <v>10545</v>
      </c>
      <c r="X46" s="186">
        <v>825</v>
      </c>
      <c r="Y46" s="186">
        <v>0</v>
      </c>
      <c r="Z46" s="186">
        <v>0</v>
      </c>
      <c r="AA46" s="178">
        <v>0</v>
      </c>
      <c r="AB46" s="178">
        <v>0</v>
      </c>
      <c r="AC46" s="175">
        <v>825</v>
      </c>
      <c r="AD46" s="175">
        <v>8535</v>
      </c>
      <c r="AE46" s="175">
        <v>360</v>
      </c>
      <c r="AF46" s="176">
        <v>0</v>
      </c>
      <c r="AG46" s="176">
        <v>0</v>
      </c>
      <c r="AH46" s="176">
        <v>360</v>
      </c>
      <c r="AI46" s="176" t="s">
        <v>580</v>
      </c>
      <c r="AJ46" s="299" t="s">
        <v>2256</v>
      </c>
      <c r="AK46" s="177"/>
      <c r="AL46" s="176"/>
      <c r="AM46" s="176"/>
    </row>
    <row r="47" spans="1:39" customFormat="1" ht="15" customHeight="1" x14ac:dyDescent="0.3">
      <c r="A47" s="187">
        <v>46234</v>
      </c>
      <c r="B47" s="188" t="s">
        <v>1039</v>
      </c>
      <c r="C47" s="189" t="s">
        <v>120</v>
      </c>
      <c r="D47" s="188" t="s">
        <v>41</v>
      </c>
      <c r="E47" s="188" t="s">
        <v>42</v>
      </c>
      <c r="F47" s="188" t="s">
        <v>115</v>
      </c>
      <c r="G47" s="188" t="s">
        <v>51</v>
      </c>
      <c r="H47" s="188" t="s">
        <v>605</v>
      </c>
      <c r="I47" s="190">
        <v>16</v>
      </c>
      <c r="J47" s="190">
        <v>0</v>
      </c>
      <c r="K47" s="190">
        <v>0</v>
      </c>
      <c r="L47" s="190">
        <v>4</v>
      </c>
      <c r="M47" s="190">
        <v>0</v>
      </c>
      <c r="N47" s="190">
        <v>16</v>
      </c>
      <c r="O47" s="191" t="s">
        <v>580</v>
      </c>
      <c r="P47" s="191">
        <v>5792</v>
      </c>
      <c r="Q47" s="192">
        <v>2208</v>
      </c>
      <c r="R47" s="192">
        <v>0</v>
      </c>
      <c r="S47" s="192">
        <v>8000</v>
      </c>
      <c r="T47" s="192">
        <v>695</v>
      </c>
      <c r="U47" s="192">
        <v>0</v>
      </c>
      <c r="V47" s="192">
        <v>0</v>
      </c>
      <c r="W47" s="192">
        <v>9015</v>
      </c>
      <c r="X47" s="193">
        <v>695</v>
      </c>
      <c r="Y47" s="193">
        <v>0</v>
      </c>
      <c r="Z47" s="193">
        <v>0</v>
      </c>
      <c r="AA47" s="179">
        <v>0</v>
      </c>
      <c r="AB47" s="179">
        <v>0</v>
      </c>
      <c r="AC47" s="173">
        <v>695</v>
      </c>
      <c r="AD47" s="173">
        <v>7305</v>
      </c>
      <c r="AE47" s="173">
        <v>320</v>
      </c>
      <c r="AF47" s="172">
        <v>0</v>
      </c>
      <c r="AG47" s="172">
        <v>0</v>
      </c>
      <c r="AH47" s="172">
        <v>320</v>
      </c>
      <c r="AI47" s="172" t="s">
        <v>580</v>
      </c>
      <c r="AJ47" s="299" t="s">
        <v>2256</v>
      </c>
      <c r="AK47" s="174"/>
      <c r="AL47" s="172"/>
      <c r="AM47" s="172"/>
    </row>
    <row r="48" spans="1:39" customFormat="1" ht="15" customHeight="1" x14ac:dyDescent="0.3">
      <c r="A48" s="180">
        <v>46234</v>
      </c>
      <c r="B48" s="198" t="s">
        <v>1040</v>
      </c>
      <c r="C48" s="589" t="s">
        <v>122</v>
      </c>
      <c r="D48" s="198" t="s">
        <v>41</v>
      </c>
      <c r="E48" s="198" t="s">
        <v>42</v>
      </c>
      <c r="F48" s="198" t="s">
        <v>115</v>
      </c>
      <c r="G48" s="198" t="s">
        <v>87</v>
      </c>
      <c r="H48" s="198" t="s">
        <v>605</v>
      </c>
      <c r="I48" s="182">
        <v>0</v>
      </c>
      <c r="J48" s="182">
        <v>0</v>
      </c>
      <c r="K48" s="182">
        <v>0</v>
      </c>
      <c r="L48" s="182">
        <v>0</v>
      </c>
      <c r="M48" s="182">
        <v>0</v>
      </c>
      <c r="N48" s="182">
        <v>0</v>
      </c>
      <c r="O48" s="184" t="s">
        <v>580</v>
      </c>
      <c r="P48" s="184">
        <v>0</v>
      </c>
      <c r="Q48" s="185">
        <v>0</v>
      </c>
      <c r="R48" s="185">
        <v>0</v>
      </c>
      <c r="S48" s="185">
        <v>0</v>
      </c>
      <c r="T48" s="185">
        <v>0</v>
      </c>
      <c r="U48" s="185">
        <v>0</v>
      </c>
      <c r="V48" s="185">
        <v>0</v>
      </c>
      <c r="W48" s="185">
        <v>0</v>
      </c>
      <c r="X48" s="186">
        <v>0</v>
      </c>
      <c r="Y48" s="186">
        <v>0</v>
      </c>
      <c r="Z48" s="186">
        <v>0</v>
      </c>
      <c r="AA48" s="178">
        <v>0</v>
      </c>
      <c r="AB48" s="178">
        <v>0</v>
      </c>
      <c r="AC48" s="175">
        <v>0</v>
      </c>
      <c r="AD48" s="175">
        <v>0</v>
      </c>
      <c r="AE48" s="175">
        <v>0</v>
      </c>
      <c r="AF48" s="176">
        <v>0</v>
      </c>
      <c r="AG48" s="176">
        <v>0</v>
      </c>
      <c r="AH48" s="176">
        <v>0</v>
      </c>
      <c r="AI48" s="176" t="s">
        <v>580</v>
      </c>
      <c r="AJ48" s="299" t="s">
        <v>2249</v>
      </c>
      <c r="AK48" s="177"/>
      <c r="AL48" s="176"/>
      <c r="AM48" s="176"/>
    </row>
    <row r="49" spans="1:39" customFormat="1" ht="15" customHeight="1" x14ac:dyDescent="0.3">
      <c r="A49" s="187">
        <v>46234</v>
      </c>
      <c r="B49" s="188" t="s">
        <v>1041</v>
      </c>
      <c r="C49" s="189" t="s">
        <v>124</v>
      </c>
      <c r="D49" s="188" t="s">
        <v>41</v>
      </c>
      <c r="E49" s="188" t="s">
        <v>42</v>
      </c>
      <c r="F49" s="188" t="s">
        <v>115</v>
      </c>
      <c r="G49" s="188" t="s">
        <v>48</v>
      </c>
      <c r="H49" s="188" t="s">
        <v>605</v>
      </c>
      <c r="I49" s="190">
        <v>20</v>
      </c>
      <c r="J49" s="190">
        <v>0</v>
      </c>
      <c r="K49" s="190">
        <v>0</v>
      </c>
      <c r="L49" s="190">
        <v>4</v>
      </c>
      <c r="M49" s="190">
        <v>0</v>
      </c>
      <c r="N49" s="190">
        <v>20</v>
      </c>
      <c r="O49" s="191" t="s">
        <v>580</v>
      </c>
      <c r="P49" s="191">
        <v>7140</v>
      </c>
      <c r="Q49" s="192">
        <v>2560</v>
      </c>
      <c r="R49" s="192">
        <v>0</v>
      </c>
      <c r="S49" s="192">
        <v>9700</v>
      </c>
      <c r="T49" s="192">
        <v>857</v>
      </c>
      <c r="U49" s="192">
        <v>0</v>
      </c>
      <c r="V49" s="192">
        <v>0</v>
      </c>
      <c r="W49" s="192">
        <v>10957</v>
      </c>
      <c r="X49" s="193">
        <v>857</v>
      </c>
      <c r="Y49" s="193">
        <v>0</v>
      </c>
      <c r="Z49" s="193">
        <v>0</v>
      </c>
      <c r="AA49" s="179">
        <v>0</v>
      </c>
      <c r="AB49" s="179">
        <v>0</v>
      </c>
      <c r="AC49" s="173">
        <v>857</v>
      </c>
      <c r="AD49" s="173">
        <v>8843</v>
      </c>
      <c r="AE49" s="173">
        <v>400</v>
      </c>
      <c r="AF49" s="172">
        <v>0</v>
      </c>
      <c r="AG49" s="172">
        <v>0</v>
      </c>
      <c r="AH49" s="172">
        <v>400</v>
      </c>
      <c r="AI49" s="172" t="s">
        <v>580</v>
      </c>
      <c r="AJ49" s="299" t="s">
        <v>2256</v>
      </c>
      <c r="AK49" s="174"/>
      <c r="AL49" s="172"/>
      <c r="AM49" s="172"/>
    </row>
    <row r="50" spans="1:39" customFormat="1" ht="15" customHeight="1" x14ac:dyDescent="0.3">
      <c r="A50" s="180">
        <v>46234</v>
      </c>
      <c r="B50" s="194" t="s">
        <v>1042</v>
      </c>
      <c r="C50" s="195" t="s">
        <v>126</v>
      </c>
      <c r="D50" s="194" t="s">
        <v>41</v>
      </c>
      <c r="E50" s="194" t="s">
        <v>42</v>
      </c>
      <c r="F50" s="194" t="s">
        <v>115</v>
      </c>
      <c r="G50" s="194" t="s">
        <v>87</v>
      </c>
      <c r="H50" s="194" t="s">
        <v>605</v>
      </c>
      <c r="I50" s="182">
        <v>20</v>
      </c>
      <c r="J50" s="182">
        <v>0</v>
      </c>
      <c r="K50" s="182">
        <v>0</v>
      </c>
      <c r="L50" s="182">
        <v>4</v>
      </c>
      <c r="M50" s="182">
        <v>0</v>
      </c>
      <c r="N50" s="182">
        <v>20</v>
      </c>
      <c r="O50" s="184" t="s">
        <v>580</v>
      </c>
      <c r="P50" s="184">
        <v>7040</v>
      </c>
      <c r="Q50" s="185">
        <v>2360</v>
      </c>
      <c r="R50" s="185">
        <v>0</v>
      </c>
      <c r="S50" s="185">
        <v>9400</v>
      </c>
      <c r="T50" s="185">
        <v>845</v>
      </c>
      <c r="U50" s="185">
        <v>0</v>
      </c>
      <c r="V50" s="185">
        <v>0</v>
      </c>
      <c r="W50" s="185">
        <v>10645</v>
      </c>
      <c r="X50" s="186">
        <v>845</v>
      </c>
      <c r="Y50" s="186">
        <v>0</v>
      </c>
      <c r="Z50" s="186">
        <v>0</v>
      </c>
      <c r="AA50" s="178">
        <v>0</v>
      </c>
      <c r="AB50" s="178">
        <v>0</v>
      </c>
      <c r="AC50" s="175">
        <v>845</v>
      </c>
      <c r="AD50" s="175">
        <v>8555</v>
      </c>
      <c r="AE50" s="175">
        <v>400</v>
      </c>
      <c r="AF50" s="176">
        <v>0</v>
      </c>
      <c r="AG50" s="176">
        <v>0</v>
      </c>
      <c r="AH50" s="176">
        <v>400</v>
      </c>
      <c r="AI50" s="176" t="s">
        <v>580</v>
      </c>
      <c r="AJ50" s="299" t="s">
        <v>2256</v>
      </c>
      <c r="AK50" s="177"/>
      <c r="AL50" s="176"/>
      <c r="AM50" s="176"/>
    </row>
    <row r="51" spans="1:39" customFormat="1" ht="15" customHeight="1" x14ac:dyDescent="0.3">
      <c r="A51" s="187">
        <v>46234</v>
      </c>
      <c r="B51" s="188" t="s">
        <v>1043</v>
      </c>
      <c r="C51" s="189" t="s">
        <v>128</v>
      </c>
      <c r="D51" s="188" t="s">
        <v>41</v>
      </c>
      <c r="E51" s="188" t="s">
        <v>42</v>
      </c>
      <c r="F51" s="188" t="s">
        <v>115</v>
      </c>
      <c r="G51" s="188" t="s">
        <v>48</v>
      </c>
      <c r="H51" s="188" t="s">
        <v>605</v>
      </c>
      <c r="I51" s="190">
        <v>24</v>
      </c>
      <c r="J51" s="190">
        <v>0</v>
      </c>
      <c r="K51" s="190">
        <v>0</v>
      </c>
      <c r="L51" s="190">
        <v>4</v>
      </c>
      <c r="M51" s="190">
        <v>0</v>
      </c>
      <c r="N51" s="190">
        <v>24</v>
      </c>
      <c r="O51" s="191" t="s">
        <v>580</v>
      </c>
      <c r="P51" s="191">
        <v>8544</v>
      </c>
      <c r="Q51" s="192">
        <v>2856</v>
      </c>
      <c r="R51" s="192">
        <v>0</v>
      </c>
      <c r="S51" s="192">
        <v>11400</v>
      </c>
      <c r="T51" s="192">
        <v>1025</v>
      </c>
      <c r="U51" s="192">
        <v>0</v>
      </c>
      <c r="V51" s="192">
        <v>0</v>
      </c>
      <c r="W51" s="192">
        <v>12905</v>
      </c>
      <c r="X51" s="193">
        <v>1025</v>
      </c>
      <c r="Y51" s="193">
        <v>0</v>
      </c>
      <c r="Z51" s="193">
        <v>0</v>
      </c>
      <c r="AA51" s="179">
        <v>0</v>
      </c>
      <c r="AB51" s="179">
        <v>0</v>
      </c>
      <c r="AC51" s="173">
        <v>1025</v>
      </c>
      <c r="AD51" s="173">
        <v>10375</v>
      </c>
      <c r="AE51" s="173">
        <v>480</v>
      </c>
      <c r="AF51" s="172">
        <v>0</v>
      </c>
      <c r="AG51" s="172">
        <v>0</v>
      </c>
      <c r="AH51" s="172">
        <v>480</v>
      </c>
      <c r="AI51" s="172" t="s">
        <v>580</v>
      </c>
      <c r="AJ51" s="299" t="s">
        <v>2256</v>
      </c>
      <c r="AK51" s="174"/>
      <c r="AL51" s="172"/>
      <c r="AM51" s="172"/>
    </row>
    <row r="52" spans="1:39" customFormat="1" ht="15" customHeight="1" x14ac:dyDescent="0.3">
      <c r="A52" s="180">
        <v>46234</v>
      </c>
      <c r="B52" s="194" t="s">
        <v>1044</v>
      </c>
      <c r="C52" s="195" t="s">
        <v>130</v>
      </c>
      <c r="D52" s="194" t="s">
        <v>41</v>
      </c>
      <c r="E52" s="194" t="s">
        <v>42</v>
      </c>
      <c r="F52" s="194" t="s">
        <v>115</v>
      </c>
      <c r="G52" s="194" t="s">
        <v>51</v>
      </c>
      <c r="H52" s="194" t="s">
        <v>605</v>
      </c>
      <c r="I52" s="182">
        <v>20</v>
      </c>
      <c r="J52" s="182">
        <v>0</v>
      </c>
      <c r="K52" s="182">
        <v>0</v>
      </c>
      <c r="L52" s="182">
        <v>4</v>
      </c>
      <c r="M52" s="182">
        <v>0</v>
      </c>
      <c r="N52" s="182">
        <v>20</v>
      </c>
      <c r="O52" s="184" t="s">
        <v>580</v>
      </c>
      <c r="P52" s="184">
        <v>6980</v>
      </c>
      <c r="Q52" s="185">
        <v>2320</v>
      </c>
      <c r="R52" s="185">
        <v>0</v>
      </c>
      <c r="S52" s="185">
        <v>9300</v>
      </c>
      <c r="T52" s="185">
        <v>838</v>
      </c>
      <c r="U52" s="185">
        <v>0</v>
      </c>
      <c r="V52" s="185">
        <v>0</v>
      </c>
      <c r="W52" s="185">
        <v>10538</v>
      </c>
      <c r="X52" s="186">
        <v>838</v>
      </c>
      <c r="Y52" s="186">
        <v>0</v>
      </c>
      <c r="Z52" s="186">
        <v>0</v>
      </c>
      <c r="AA52" s="178">
        <v>0</v>
      </c>
      <c r="AB52" s="178">
        <v>0</v>
      </c>
      <c r="AC52" s="175">
        <v>838</v>
      </c>
      <c r="AD52" s="175">
        <v>8462</v>
      </c>
      <c r="AE52" s="175">
        <v>400</v>
      </c>
      <c r="AF52" s="176">
        <v>0</v>
      </c>
      <c r="AG52" s="176">
        <v>0</v>
      </c>
      <c r="AH52" s="176">
        <v>400</v>
      </c>
      <c r="AI52" s="176" t="s">
        <v>580</v>
      </c>
      <c r="AJ52" s="299" t="s">
        <v>2256</v>
      </c>
      <c r="AK52" s="177"/>
      <c r="AL52" s="176"/>
      <c r="AM52" s="176"/>
    </row>
    <row r="53" spans="1:39" customFormat="1" ht="15" customHeight="1" x14ac:dyDescent="0.3">
      <c r="A53" s="187">
        <v>46234</v>
      </c>
      <c r="B53" s="188" t="s">
        <v>1045</v>
      </c>
      <c r="C53" s="189" t="s">
        <v>132</v>
      </c>
      <c r="D53" s="188" t="s">
        <v>41</v>
      </c>
      <c r="E53" s="188" t="s">
        <v>42</v>
      </c>
      <c r="F53" s="188" t="s">
        <v>115</v>
      </c>
      <c r="G53" s="188" t="s">
        <v>118</v>
      </c>
      <c r="H53" s="188" t="s">
        <v>605</v>
      </c>
      <c r="I53" s="190">
        <v>18</v>
      </c>
      <c r="J53" s="190">
        <v>0</v>
      </c>
      <c r="K53" s="190">
        <v>0</v>
      </c>
      <c r="L53" s="190">
        <v>4</v>
      </c>
      <c r="M53" s="190">
        <v>0</v>
      </c>
      <c r="N53" s="190">
        <v>18</v>
      </c>
      <c r="O53" s="191" t="s">
        <v>580</v>
      </c>
      <c r="P53" s="191">
        <v>6966</v>
      </c>
      <c r="Q53" s="192">
        <v>2214</v>
      </c>
      <c r="R53" s="192">
        <v>0</v>
      </c>
      <c r="S53" s="192">
        <v>9180</v>
      </c>
      <c r="T53" s="192">
        <v>836</v>
      </c>
      <c r="U53" s="192">
        <v>0</v>
      </c>
      <c r="V53" s="192">
        <v>0</v>
      </c>
      <c r="W53" s="192">
        <v>10376</v>
      </c>
      <c r="X53" s="193">
        <v>836</v>
      </c>
      <c r="Y53" s="193">
        <v>0</v>
      </c>
      <c r="Z53" s="193">
        <v>0</v>
      </c>
      <c r="AA53" s="179">
        <v>0</v>
      </c>
      <c r="AB53" s="179">
        <v>0</v>
      </c>
      <c r="AC53" s="173">
        <v>836</v>
      </c>
      <c r="AD53" s="173">
        <v>8344</v>
      </c>
      <c r="AE53" s="173">
        <v>360</v>
      </c>
      <c r="AF53" s="172">
        <v>0</v>
      </c>
      <c r="AG53" s="172">
        <v>0</v>
      </c>
      <c r="AH53" s="172">
        <v>360</v>
      </c>
      <c r="AI53" s="172" t="s">
        <v>580</v>
      </c>
      <c r="AJ53" s="299" t="s">
        <v>2256</v>
      </c>
      <c r="AK53" s="174"/>
      <c r="AL53" s="172"/>
      <c r="AM53" s="172"/>
    </row>
    <row r="54" spans="1:39" customFormat="1" ht="15" customHeight="1" x14ac:dyDescent="0.3">
      <c r="A54" s="180">
        <v>46234</v>
      </c>
      <c r="B54" s="194" t="s">
        <v>1046</v>
      </c>
      <c r="C54" s="195" t="s">
        <v>134</v>
      </c>
      <c r="D54" s="194" t="s">
        <v>41</v>
      </c>
      <c r="E54" s="194" t="s">
        <v>42</v>
      </c>
      <c r="F54" s="194" t="s">
        <v>115</v>
      </c>
      <c r="G54" s="194" t="s">
        <v>51</v>
      </c>
      <c r="H54" s="194" t="s">
        <v>605</v>
      </c>
      <c r="I54" s="182">
        <v>23</v>
      </c>
      <c r="J54" s="182">
        <v>0</v>
      </c>
      <c r="K54" s="182">
        <v>0</v>
      </c>
      <c r="L54" s="182">
        <v>4</v>
      </c>
      <c r="M54" s="182">
        <v>0</v>
      </c>
      <c r="N54" s="182">
        <v>23</v>
      </c>
      <c r="O54" s="184" t="s">
        <v>580</v>
      </c>
      <c r="P54" s="184">
        <v>8418</v>
      </c>
      <c r="Q54" s="185">
        <v>3197</v>
      </c>
      <c r="R54" s="185">
        <v>0</v>
      </c>
      <c r="S54" s="185">
        <v>11615</v>
      </c>
      <c r="T54" s="185">
        <v>1010</v>
      </c>
      <c r="U54" s="185">
        <v>0</v>
      </c>
      <c r="V54" s="185">
        <v>0</v>
      </c>
      <c r="W54" s="185">
        <v>13085</v>
      </c>
      <c r="X54" s="186">
        <v>1010</v>
      </c>
      <c r="Y54" s="186">
        <v>0</v>
      </c>
      <c r="Z54" s="186">
        <v>0</v>
      </c>
      <c r="AA54" s="178">
        <v>0</v>
      </c>
      <c r="AB54" s="178">
        <v>0</v>
      </c>
      <c r="AC54" s="175">
        <v>1010</v>
      </c>
      <c r="AD54" s="175">
        <v>10605</v>
      </c>
      <c r="AE54" s="175">
        <v>460</v>
      </c>
      <c r="AF54" s="176">
        <v>0</v>
      </c>
      <c r="AG54" s="176">
        <v>0</v>
      </c>
      <c r="AH54" s="176">
        <v>460</v>
      </c>
      <c r="AI54" s="176" t="s">
        <v>580</v>
      </c>
      <c r="AJ54" s="299" t="s">
        <v>2256</v>
      </c>
      <c r="AK54" s="177"/>
      <c r="AL54" s="176"/>
      <c r="AM54" s="176"/>
    </row>
    <row r="55" spans="1:39" customFormat="1" ht="15" customHeight="1" x14ac:dyDescent="0.3">
      <c r="A55" s="187">
        <v>46234</v>
      </c>
      <c r="B55" s="188" t="s">
        <v>1047</v>
      </c>
      <c r="C55" s="189" t="s">
        <v>136</v>
      </c>
      <c r="D55" s="188" t="s">
        <v>41</v>
      </c>
      <c r="E55" s="188" t="s">
        <v>42</v>
      </c>
      <c r="F55" s="188" t="s">
        <v>115</v>
      </c>
      <c r="G55" s="188" t="s">
        <v>51</v>
      </c>
      <c r="H55" s="188" t="s">
        <v>605</v>
      </c>
      <c r="I55" s="190">
        <v>17</v>
      </c>
      <c r="J55" s="190">
        <v>0</v>
      </c>
      <c r="K55" s="190">
        <v>0</v>
      </c>
      <c r="L55" s="190">
        <v>4</v>
      </c>
      <c r="M55" s="190">
        <v>0</v>
      </c>
      <c r="N55" s="190">
        <v>17</v>
      </c>
      <c r="O55" s="191" t="s">
        <v>580</v>
      </c>
      <c r="P55" s="191">
        <v>6154</v>
      </c>
      <c r="Q55" s="192">
        <v>2176</v>
      </c>
      <c r="R55" s="192">
        <v>0</v>
      </c>
      <c r="S55" s="192">
        <v>8330</v>
      </c>
      <c r="T55" s="192">
        <v>738</v>
      </c>
      <c r="U55" s="192">
        <v>0</v>
      </c>
      <c r="V55" s="192">
        <v>0</v>
      </c>
      <c r="W55" s="192">
        <v>9408</v>
      </c>
      <c r="X55" s="193">
        <v>738</v>
      </c>
      <c r="Y55" s="193">
        <v>0</v>
      </c>
      <c r="Z55" s="193">
        <v>0</v>
      </c>
      <c r="AA55" s="179">
        <v>0</v>
      </c>
      <c r="AB55" s="179">
        <v>0</v>
      </c>
      <c r="AC55" s="173">
        <v>738</v>
      </c>
      <c r="AD55" s="173">
        <v>7592</v>
      </c>
      <c r="AE55" s="173">
        <v>340</v>
      </c>
      <c r="AF55" s="172">
        <v>0</v>
      </c>
      <c r="AG55" s="172">
        <v>0</v>
      </c>
      <c r="AH55" s="172">
        <v>340</v>
      </c>
      <c r="AI55" s="172" t="s">
        <v>580</v>
      </c>
      <c r="AJ55" s="299" t="s">
        <v>2256</v>
      </c>
      <c r="AK55" s="174"/>
      <c r="AL55" s="172"/>
      <c r="AM55" s="172"/>
    </row>
    <row r="56" spans="1:39" customFormat="1" ht="15" customHeight="1" x14ac:dyDescent="0.3">
      <c r="A56" s="180">
        <v>46234</v>
      </c>
      <c r="B56" s="194" t="s">
        <v>1048</v>
      </c>
      <c r="C56" s="195" t="s">
        <v>138</v>
      </c>
      <c r="D56" s="194" t="s">
        <v>41</v>
      </c>
      <c r="E56" s="194" t="s">
        <v>42</v>
      </c>
      <c r="F56" s="194" t="s">
        <v>115</v>
      </c>
      <c r="G56" s="194" t="s">
        <v>87</v>
      </c>
      <c r="H56" s="194" t="s">
        <v>605</v>
      </c>
      <c r="I56" s="182">
        <v>21</v>
      </c>
      <c r="J56" s="182">
        <v>0</v>
      </c>
      <c r="K56" s="182">
        <v>0</v>
      </c>
      <c r="L56" s="182">
        <v>4</v>
      </c>
      <c r="M56" s="182">
        <v>0</v>
      </c>
      <c r="N56" s="182">
        <v>21</v>
      </c>
      <c r="O56" s="184" t="s">
        <v>580</v>
      </c>
      <c r="P56" s="184">
        <v>7392</v>
      </c>
      <c r="Q56" s="185">
        <v>2478</v>
      </c>
      <c r="R56" s="185">
        <v>0</v>
      </c>
      <c r="S56" s="185">
        <v>9870</v>
      </c>
      <c r="T56" s="185">
        <v>887</v>
      </c>
      <c r="U56" s="185">
        <v>0</v>
      </c>
      <c r="V56" s="185">
        <v>0</v>
      </c>
      <c r="W56" s="185">
        <v>11177</v>
      </c>
      <c r="X56" s="186">
        <v>887</v>
      </c>
      <c r="Y56" s="186">
        <v>0</v>
      </c>
      <c r="Z56" s="186">
        <v>0</v>
      </c>
      <c r="AA56" s="178">
        <v>0</v>
      </c>
      <c r="AB56" s="178">
        <v>0</v>
      </c>
      <c r="AC56" s="175">
        <v>887</v>
      </c>
      <c r="AD56" s="175">
        <v>8983</v>
      </c>
      <c r="AE56" s="175">
        <v>420</v>
      </c>
      <c r="AF56" s="176">
        <v>0</v>
      </c>
      <c r="AG56" s="176">
        <v>0</v>
      </c>
      <c r="AH56" s="176">
        <v>420</v>
      </c>
      <c r="AI56" s="176" t="s">
        <v>580</v>
      </c>
      <c r="AJ56" s="299" t="s">
        <v>2256</v>
      </c>
      <c r="AK56" s="177"/>
      <c r="AL56" s="176"/>
      <c r="AM56" s="176"/>
    </row>
    <row r="57" spans="1:39" customFormat="1" ht="15" customHeight="1" x14ac:dyDescent="0.3">
      <c r="A57" s="187">
        <v>46234</v>
      </c>
      <c r="B57" s="188" t="s">
        <v>1049</v>
      </c>
      <c r="C57" s="189" t="s">
        <v>140</v>
      </c>
      <c r="D57" s="188" t="s">
        <v>41</v>
      </c>
      <c r="E57" s="188" t="s">
        <v>42</v>
      </c>
      <c r="F57" s="188" t="s">
        <v>115</v>
      </c>
      <c r="G57" s="188" t="s">
        <v>87</v>
      </c>
      <c r="H57" s="188" t="s">
        <v>605</v>
      </c>
      <c r="I57" s="190">
        <v>17</v>
      </c>
      <c r="J57" s="190">
        <v>0</v>
      </c>
      <c r="K57" s="190">
        <v>0</v>
      </c>
      <c r="L57" s="190">
        <v>4</v>
      </c>
      <c r="M57" s="190">
        <v>0</v>
      </c>
      <c r="N57" s="190">
        <v>17</v>
      </c>
      <c r="O57" s="191" t="s">
        <v>580</v>
      </c>
      <c r="P57" s="191">
        <v>6494</v>
      </c>
      <c r="Q57" s="192">
        <v>2431</v>
      </c>
      <c r="R57" s="192">
        <v>0</v>
      </c>
      <c r="S57" s="192">
        <v>8925</v>
      </c>
      <c r="T57" s="192">
        <v>779</v>
      </c>
      <c r="U57" s="192">
        <v>0</v>
      </c>
      <c r="V57" s="192">
        <v>0</v>
      </c>
      <c r="W57" s="192">
        <v>10044</v>
      </c>
      <c r="X57" s="193">
        <v>779</v>
      </c>
      <c r="Y57" s="193">
        <v>0</v>
      </c>
      <c r="Z57" s="193">
        <v>0</v>
      </c>
      <c r="AA57" s="179">
        <v>0</v>
      </c>
      <c r="AB57" s="179">
        <v>0</v>
      </c>
      <c r="AC57" s="173">
        <v>779</v>
      </c>
      <c r="AD57" s="173">
        <v>8146</v>
      </c>
      <c r="AE57" s="173">
        <v>340</v>
      </c>
      <c r="AF57" s="172">
        <v>0</v>
      </c>
      <c r="AG57" s="172">
        <v>0</v>
      </c>
      <c r="AH57" s="172">
        <v>340</v>
      </c>
      <c r="AI57" s="172" t="s">
        <v>580</v>
      </c>
      <c r="AJ57" s="299" t="s">
        <v>2256</v>
      </c>
      <c r="AK57" s="174"/>
      <c r="AL57" s="172"/>
      <c r="AM57" s="172"/>
    </row>
    <row r="58" spans="1:39" customFormat="1" ht="15" customHeight="1" x14ac:dyDescent="0.3">
      <c r="A58" s="180">
        <v>46234</v>
      </c>
      <c r="B58" s="194" t="s">
        <v>1050</v>
      </c>
      <c r="C58" s="195" t="s">
        <v>142</v>
      </c>
      <c r="D58" s="194" t="s">
        <v>41</v>
      </c>
      <c r="E58" s="194" t="s">
        <v>42</v>
      </c>
      <c r="F58" s="194" t="s">
        <v>115</v>
      </c>
      <c r="G58" s="194" t="s">
        <v>87</v>
      </c>
      <c r="H58" s="194" t="s">
        <v>605</v>
      </c>
      <c r="I58" s="182">
        <v>22</v>
      </c>
      <c r="J58" s="182">
        <v>0</v>
      </c>
      <c r="K58" s="182">
        <v>0</v>
      </c>
      <c r="L58" s="182">
        <v>4</v>
      </c>
      <c r="M58" s="182">
        <v>0</v>
      </c>
      <c r="N58" s="182">
        <v>22</v>
      </c>
      <c r="O58" s="184" t="s">
        <v>580</v>
      </c>
      <c r="P58" s="184">
        <v>7480</v>
      </c>
      <c r="Q58" s="185">
        <v>2420</v>
      </c>
      <c r="R58" s="185">
        <v>0</v>
      </c>
      <c r="S58" s="185">
        <v>9900</v>
      </c>
      <c r="T58" s="185">
        <v>898</v>
      </c>
      <c r="U58" s="185">
        <v>0</v>
      </c>
      <c r="V58" s="185">
        <v>0</v>
      </c>
      <c r="W58" s="185">
        <v>11238</v>
      </c>
      <c r="X58" s="186">
        <v>898</v>
      </c>
      <c r="Y58" s="186">
        <v>0</v>
      </c>
      <c r="Z58" s="186">
        <v>0</v>
      </c>
      <c r="AA58" s="178">
        <v>0</v>
      </c>
      <c r="AB58" s="178">
        <v>0</v>
      </c>
      <c r="AC58" s="175">
        <v>898</v>
      </c>
      <c r="AD58" s="175">
        <v>9002</v>
      </c>
      <c r="AE58" s="175">
        <v>440</v>
      </c>
      <c r="AF58" s="176">
        <v>0</v>
      </c>
      <c r="AG58" s="176">
        <v>0</v>
      </c>
      <c r="AH58" s="176">
        <v>440</v>
      </c>
      <c r="AI58" s="176" t="s">
        <v>580</v>
      </c>
      <c r="AJ58" s="299" t="s">
        <v>2256</v>
      </c>
      <c r="AK58" s="177"/>
      <c r="AL58" s="176"/>
      <c r="AM58" s="176"/>
    </row>
    <row r="59" spans="1:39" customFormat="1" ht="15" customHeight="1" x14ac:dyDescent="0.3">
      <c r="A59" s="187">
        <v>46234</v>
      </c>
      <c r="B59" s="188" t="s">
        <v>1051</v>
      </c>
      <c r="C59" s="189" t="s">
        <v>144</v>
      </c>
      <c r="D59" s="188" t="s">
        <v>41</v>
      </c>
      <c r="E59" s="188" t="s">
        <v>42</v>
      </c>
      <c r="F59" s="188" t="s">
        <v>115</v>
      </c>
      <c r="G59" s="188" t="s">
        <v>48</v>
      </c>
      <c r="H59" s="188" t="s">
        <v>605</v>
      </c>
      <c r="I59" s="190">
        <v>21.5</v>
      </c>
      <c r="J59" s="190">
        <v>0</v>
      </c>
      <c r="K59" s="190">
        <v>0</v>
      </c>
      <c r="L59" s="190">
        <v>4</v>
      </c>
      <c r="M59" s="190">
        <v>0</v>
      </c>
      <c r="N59" s="190">
        <v>21.5</v>
      </c>
      <c r="O59" s="191" t="s">
        <v>580</v>
      </c>
      <c r="P59" s="191">
        <v>7762</v>
      </c>
      <c r="Q59" s="192">
        <v>2774</v>
      </c>
      <c r="R59" s="192">
        <v>0</v>
      </c>
      <c r="S59" s="192">
        <v>10536</v>
      </c>
      <c r="T59" s="192">
        <v>931</v>
      </c>
      <c r="U59" s="192">
        <v>0</v>
      </c>
      <c r="V59" s="192">
        <v>0</v>
      </c>
      <c r="W59" s="192">
        <v>11897</v>
      </c>
      <c r="X59" s="193">
        <v>931</v>
      </c>
      <c r="Y59" s="193">
        <v>0</v>
      </c>
      <c r="Z59" s="193">
        <v>0</v>
      </c>
      <c r="AA59" s="179">
        <v>0</v>
      </c>
      <c r="AB59" s="179">
        <v>0</v>
      </c>
      <c r="AC59" s="173">
        <v>931</v>
      </c>
      <c r="AD59" s="173">
        <v>9605</v>
      </c>
      <c r="AE59" s="173">
        <v>430</v>
      </c>
      <c r="AF59" s="172">
        <v>0</v>
      </c>
      <c r="AG59" s="172">
        <v>0</v>
      </c>
      <c r="AH59" s="172">
        <v>430</v>
      </c>
      <c r="AI59" s="172" t="s">
        <v>580</v>
      </c>
      <c r="AJ59" s="299" t="s">
        <v>2256</v>
      </c>
      <c r="AK59" s="174"/>
      <c r="AL59" s="172"/>
      <c r="AM59" s="172"/>
    </row>
    <row r="60" spans="1:39" customFormat="1" ht="15" customHeight="1" x14ac:dyDescent="0.3">
      <c r="A60" s="196">
        <v>46234</v>
      </c>
      <c r="B60" s="194" t="s">
        <v>1052</v>
      </c>
      <c r="C60" s="195" t="s">
        <v>146</v>
      </c>
      <c r="D60" s="194" t="s">
        <v>41</v>
      </c>
      <c r="E60" s="194" t="s">
        <v>42</v>
      </c>
      <c r="F60" s="194" t="s">
        <v>115</v>
      </c>
      <c r="G60" s="194" t="s">
        <v>63</v>
      </c>
      <c r="H60" s="194" t="s">
        <v>605</v>
      </c>
      <c r="I60" s="182">
        <v>20</v>
      </c>
      <c r="J60" s="182">
        <v>0</v>
      </c>
      <c r="K60" s="182">
        <v>0</v>
      </c>
      <c r="L60" s="182">
        <v>4</v>
      </c>
      <c r="M60" s="182">
        <v>0</v>
      </c>
      <c r="N60" s="182">
        <v>20</v>
      </c>
      <c r="O60" s="184" t="s">
        <v>580</v>
      </c>
      <c r="P60" s="184">
        <v>7040</v>
      </c>
      <c r="Q60" s="185">
        <v>2360</v>
      </c>
      <c r="R60" s="185">
        <v>0</v>
      </c>
      <c r="S60" s="185">
        <v>9400</v>
      </c>
      <c r="T60" s="185">
        <v>845</v>
      </c>
      <c r="U60" s="185">
        <v>0</v>
      </c>
      <c r="V60" s="185">
        <v>0</v>
      </c>
      <c r="W60" s="185">
        <v>10645</v>
      </c>
      <c r="X60" s="186">
        <v>845</v>
      </c>
      <c r="Y60" s="186">
        <v>0</v>
      </c>
      <c r="Z60" s="186">
        <v>0</v>
      </c>
      <c r="AA60" s="178">
        <v>0</v>
      </c>
      <c r="AB60" s="178">
        <v>0</v>
      </c>
      <c r="AC60" s="175">
        <v>845</v>
      </c>
      <c r="AD60" s="175">
        <v>8555</v>
      </c>
      <c r="AE60" s="175">
        <v>400</v>
      </c>
      <c r="AF60" s="176">
        <v>0</v>
      </c>
      <c r="AG60" s="176">
        <v>0</v>
      </c>
      <c r="AH60" s="176">
        <v>400</v>
      </c>
      <c r="AI60" s="176" t="s">
        <v>580</v>
      </c>
      <c r="AJ60" s="299" t="s">
        <v>2256</v>
      </c>
      <c r="AK60" s="177"/>
      <c r="AL60" s="176"/>
      <c r="AM60" s="176"/>
    </row>
    <row r="61" spans="1:39" customFormat="1" ht="15" customHeight="1" x14ac:dyDescent="0.3">
      <c r="A61" s="197">
        <v>46234</v>
      </c>
      <c r="B61" s="188" t="s">
        <v>1053</v>
      </c>
      <c r="C61" s="189" t="s">
        <v>148</v>
      </c>
      <c r="D61" s="188" t="s">
        <v>41</v>
      </c>
      <c r="E61" s="188" t="s">
        <v>42</v>
      </c>
      <c r="F61" s="188" t="s">
        <v>115</v>
      </c>
      <c r="G61" s="188" t="s">
        <v>51</v>
      </c>
      <c r="H61" s="188" t="s">
        <v>605</v>
      </c>
      <c r="I61" s="190">
        <v>26</v>
      </c>
      <c r="J61" s="190">
        <v>0</v>
      </c>
      <c r="K61" s="190">
        <v>0</v>
      </c>
      <c r="L61" s="190">
        <v>4</v>
      </c>
      <c r="M61" s="190">
        <v>0</v>
      </c>
      <c r="N61" s="190">
        <v>26</v>
      </c>
      <c r="O61" s="191" t="s">
        <v>580</v>
      </c>
      <c r="P61" s="191">
        <v>8840</v>
      </c>
      <c r="Q61" s="192">
        <v>2860</v>
      </c>
      <c r="R61" s="192">
        <v>0</v>
      </c>
      <c r="S61" s="192">
        <v>11700</v>
      </c>
      <c r="T61" s="192">
        <v>1061</v>
      </c>
      <c r="U61" s="192">
        <v>0</v>
      </c>
      <c r="V61" s="192">
        <v>0</v>
      </c>
      <c r="W61" s="192">
        <v>13281</v>
      </c>
      <c r="X61" s="193">
        <v>1061</v>
      </c>
      <c r="Y61" s="193">
        <v>0</v>
      </c>
      <c r="Z61" s="193">
        <v>0</v>
      </c>
      <c r="AA61" s="179">
        <v>0</v>
      </c>
      <c r="AB61" s="179">
        <v>0</v>
      </c>
      <c r="AC61" s="173">
        <v>1061</v>
      </c>
      <c r="AD61" s="173">
        <v>10639</v>
      </c>
      <c r="AE61" s="173">
        <v>520</v>
      </c>
      <c r="AF61" s="172">
        <v>0</v>
      </c>
      <c r="AG61" s="172">
        <v>0</v>
      </c>
      <c r="AH61" s="172">
        <v>520</v>
      </c>
      <c r="AI61" s="172" t="s">
        <v>580</v>
      </c>
      <c r="AJ61" s="299" t="s">
        <v>2256</v>
      </c>
      <c r="AK61" s="174"/>
      <c r="AL61" s="172"/>
      <c r="AM61" s="172"/>
    </row>
    <row r="62" spans="1:39" customFormat="1" ht="15" customHeight="1" x14ac:dyDescent="0.3">
      <c r="A62" s="196">
        <v>46234</v>
      </c>
      <c r="B62" s="194" t="s">
        <v>1054</v>
      </c>
      <c r="C62" s="195" t="s">
        <v>150</v>
      </c>
      <c r="D62" s="194" t="s">
        <v>41</v>
      </c>
      <c r="E62" s="194" t="s">
        <v>42</v>
      </c>
      <c r="F62" s="194" t="s">
        <v>115</v>
      </c>
      <c r="G62" s="194" t="s">
        <v>51</v>
      </c>
      <c r="H62" s="194" t="s">
        <v>605</v>
      </c>
      <c r="I62" s="182">
        <v>19</v>
      </c>
      <c r="J62" s="182">
        <v>0</v>
      </c>
      <c r="K62" s="182">
        <v>0</v>
      </c>
      <c r="L62" s="182">
        <v>4</v>
      </c>
      <c r="M62" s="182">
        <v>0</v>
      </c>
      <c r="N62" s="182">
        <v>19</v>
      </c>
      <c r="O62" s="184" t="s">
        <v>580</v>
      </c>
      <c r="P62" s="184">
        <v>6631</v>
      </c>
      <c r="Q62" s="185">
        <v>2109</v>
      </c>
      <c r="R62" s="185">
        <v>0</v>
      </c>
      <c r="S62" s="185">
        <v>8740</v>
      </c>
      <c r="T62" s="185">
        <v>796</v>
      </c>
      <c r="U62" s="185">
        <v>0</v>
      </c>
      <c r="V62" s="185">
        <v>0</v>
      </c>
      <c r="W62" s="185">
        <v>9916</v>
      </c>
      <c r="X62" s="186">
        <v>796</v>
      </c>
      <c r="Y62" s="186">
        <v>0</v>
      </c>
      <c r="Z62" s="186">
        <v>0</v>
      </c>
      <c r="AA62" s="178">
        <v>0</v>
      </c>
      <c r="AB62" s="178">
        <v>0</v>
      </c>
      <c r="AC62" s="175">
        <v>796</v>
      </c>
      <c r="AD62" s="175">
        <v>7944</v>
      </c>
      <c r="AE62" s="175">
        <v>380</v>
      </c>
      <c r="AF62" s="176">
        <v>0</v>
      </c>
      <c r="AG62" s="176">
        <v>0</v>
      </c>
      <c r="AH62" s="176">
        <v>380</v>
      </c>
      <c r="AI62" s="176" t="s">
        <v>580</v>
      </c>
      <c r="AJ62" s="299" t="s">
        <v>2256</v>
      </c>
      <c r="AK62" s="177"/>
      <c r="AL62" s="176"/>
      <c r="AM62" s="176"/>
    </row>
    <row r="63" spans="1:39" customFormat="1" ht="15" customHeight="1" x14ac:dyDescent="0.3">
      <c r="A63" s="197">
        <v>46234</v>
      </c>
      <c r="B63" s="188" t="s">
        <v>1055</v>
      </c>
      <c r="C63" s="189" t="s">
        <v>152</v>
      </c>
      <c r="D63" s="188" t="s">
        <v>41</v>
      </c>
      <c r="E63" s="188" t="s">
        <v>42</v>
      </c>
      <c r="F63" s="188" t="s">
        <v>115</v>
      </c>
      <c r="G63" s="188" t="s">
        <v>63</v>
      </c>
      <c r="H63" s="188" t="s">
        <v>605</v>
      </c>
      <c r="I63" s="190">
        <v>19</v>
      </c>
      <c r="J63" s="190">
        <v>0</v>
      </c>
      <c r="K63" s="190">
        <v>0</v>
      </c>
      <c r="L63" s="190">
        <v>4</v>
      </c>
      <c r="M63" s="190">
        <v>0</v>
      </c>
      <c r="N63" s="190">
        <v>19</v>
      </c>
      <c r="O63" s="191" t="s">
        <v>580</v>
      </c>
      <c r="P63" s="191">
        <v>6099</v>
      </c>
      <c r="Q63" s="192">
        <v>2261</v>
      </c>
      <c r="R63" s="192">
        <v>0</v>
      </c>
      <c r="S63" s="192">
        <v>8360</v>
      </c>
      <c r="T63" s="192">
        <v>732</v>
      </c>
      <c r="U63" s="192">
        <v>0</v>
      </c>
      <c r="V63" s="192">
        <v>0</v>
      </c>
      <c r="W63" s="192">
        <v>9472</v>
      </c>
      <c r="X63" s="193">
        <v>732</v>
      </c>
      <c r="Y63" s="193">
        <v>0</v>
      </c>
      <c r="Z63" s="193">
        <v>0</v>
      </c>
      <c r="AA63" s="179">
        <v>0</v>
      </c>
      <c r="AB63" s="179">
        <v>0</v>
      </c>
      <c r="AC63" s="173">
        <v>732</v>
      </c>
      <c r="AD63" s="173">
        <v>7628</v>
      </c>
      <c r="AE63" s="173">
        <v>380</v>
      </c>
      <c r="AF63" s="172">
        <v>0</v>
      </c>
      <c r="AG63" s="172">
        <v>0</v>
      </c>
      <c r="AH63" s="172">
        <v>380</v>
      </c>
      <c r="AI63" s="172" t="s">
        <v>580</v>
      </c>
      <c r="AJ63" s="299" t="s">
        <v>2256</v>
      </c>
      <c r="AK63" s="174"/>
      <c r="AL63" s="172"/>
      <c r="AM63" s="172"/>
    </row>
    <row r="64" spans="1:39" customFormat="1" ht="15" customHeight="1" x14ac:dyDescent="0.3">
      <c r="A64" s="196">
        <v>46234</v>
      </c>
      <c r="B64" s="194" t="s">
        <v>1056</v>
      </c>
      <c r="C64" s="195" t="s">
        <v>154</v>
      </c>
      <c r="D64" s="194" t="s">
        <v>41</v>
      </c>
      <c r="E64" s="194" t="s">
        <v>42</v>
      </c>
      <c r="F64" s="194" t="s">
        <v>115</v>
      </c>
      <c r="G64" s="194" t="s">
        <v>48</v>
      </c>
      <c r="H64" s="194" t="s">
        <v>605</v>
      </c>
      <c r="I64" s="182">
        <v>26</v>
      </c>
      <c r="J64" s="182">
        <v>0</v>
      </c>
      <c r="K64" s="182">
        <v>0</v>
      </c>
      <c r="L64" s="182">
        <v>4</v>
      </c>
      <c r="M64" s="182">
        <v>0</v>
      </c>
      <c r="N64" s="182">
        <v>26</v>
      </c>
      <c r="O64" s="184" t="s">
        <v>580</v>
      </c>
      <c r="P64" s="184">
        <v>8346</v>
      </c>
      <c r="Q64" s="185">
        <v>3094</v>
      </c>
      <c r="R64" s="185">
        <v>0</v>
      </c>
      <c r="S64" s="185">
        <v>11440</v>
      </c>
      <c r="T64" s="185">
        <v>1002</v>
      </c>
      <c r="U64" s="185">
        <v>0</v>
      </c>
      <c r="V64" s="185">
        <v>0</v>
      </c>
      <c r="W64" s="185">
        <v>12962</v>
      </c>
      <c r="X64" s="186">
        <v>1002</v>
      </c>
      <c r="Y64" s="186">
        <v>0</v>
      </c>
      <c r="Z64" s="186">
        <v>0</v>
      </c>
      <c r="AA64" s="178">
        <v>0</v>
      </c>
      <c r="AB64" s="178">
        <v>0</v>
      </c>
      <c r="AC64" s="175">
        <v>1002</v>
      </c>
      <c r="AD64" s="175">
        <v>10438</v>
      </c>
      <c r="AE64" s="175">
        <v>520</v>
      </c>
      <c r="AF64" s="176">
        <v>0</v>
      </c>
      <c r="AG64" s="176">
        <v>0</v>
      </c>
      <c r="AH64" s="176">
        <v>520</v>
      </c>
      <c r="AI64" s="176" t="s">
        <v>580</v>
      </c>
      <c r="AJ64" s="299" t="s">
        <v>2256</v>
      </c>
      <c r="AK64" s="177"/>
      <c r="AL64" s="176"/>
      <c r="AM64" s="176"/>
    </row>
    <row r="65" spans="1:39" customFormat="1" ht="15" customHeight="1" x14ac:dyDescent="0.3">
      <c r="A65" s="197">
        <v>46234</v>
      </c>
      <c r="B65" s="188" t="s">
        <v>1078</v>
      </c>
      <c r="C65" s="189" t="s">
        <v>156</v>
      </c>
      <c r="D65" s="188" t="s">
        <v>41</v>
      </c>
      <c r="E65" s="188" t="s">
        <v>42</v>
      </c>
      <c r="F65" s="188" t="s">
        <v>157</v>
      </c>
      <c r="G65" s="188" t="s">
        <v>48</v>
      </c>
      <c r="H65" s="188" t="s">
        <v>605</v>
      </c>
      <c r="I65" s="190">
        <v>20</v>
      </c>
      <c r="J65" s="190">
        <v>0</v>
      </c>
      <c r="K65" s="190">
        <v>0</v>
      </c>
      <c r="L65" s="190">
        <v>4</v>
      </c>
      <c r="M65" s="190">
        <v>0</v>
      </c>
      <c r="N65" s="190">
        <v>20</v>
      </c>
      <c r="O65" s="191" t="s">
        <v>580</v>
      </c>
      <c r="P65" s="191">
        <v>7020</v>
      </c>
      <c r="Q65" s="192">
        <v>2280</v>
      </c>
      <c r="R65" s="192">
        <v>0</v>
      </c>
      <c r="S65" s="192">
        <v>9300</v>
      </c>
      <c r="T65" s="192">
        <v>842</v>
      </c>
      <c r="U65" s="192">
        <v>0</v>
      </c>
      <c r="V65" s="192">
        <v>0</v>
      </c>
      <c r="W65" s="192">
        <v>10542</v>
      </c>
      <c r="X65" s="193">
        <v>842</v>
      </c>
      <c r="Y65" s="193">
        <v>0</v>
      </c>
      <c r="Z65" s="193">
        <v>0</v>
      </c>
      <c r="AA65" s="179">
        <v>0</v>
      </c>
      <c r="AB65" s="179">
        <v>0</v>
      </c>
      <c r="AC65" s="173">
        <v>842</v>
      </c>
      <c r="AD65" s="173">
        <v>8458</v>
      </c>
      <c r="AE65" s="173">
        <v>400</v>
      </c>
      <c r="AF65" s="172">
        <v>0</v>
      </c>
      <c r="AG65" s="172">
        <v>0</v>
      </c>
      <c r="AH65" s="172">
        <v>400</v>
      </c>
      <c r="AI65" s="172" t="s">
        <v>580</v>
      </c>
      <c r="AJ65" s="299" t="s">
        <v>2256</v>
      </c>
      <c r="AK65" s="174"/>
      <c r="AL65" s="172"/>
      <c r="AM65" s="172"/>
    </row>
    <row r="66" spans="1:39" customFormat="1" ht="15" customHeight="1" x14ac:dyDescent="0.3">
      <c r="A66" s="196">
        <v>46234</v>
      </c>
      <c r="B66" s="194" t="s">
        <v>1079</v>
      </c>
      <c r="C66" s="195" t="s">
        <v>159</v>
      </c>
      <c r="D66" s="194" t="s">
        <v>41</v>
      </c>
      <c r="E66" s="194" t="s">
        <v>42</v>
      </c>
      <c r="F66" s="194" t="s">
        <v>157</v>
      </c>
      <c r="G66" s="194" t="s">
        <v>48</v>
      </c>
      <c r="H66" s="194" t="s">
        <v>605</v>
      </c>
      <c r="I66" s="182">
        <v>21</v>
      </c>
      <c r="J66" s="182">
        <v>0</v>
      </c>
      <c r="K66" s="182">
        <v>0</v>
      </c>
      <c r="L66" s="182">
        <v>4</v>
      </c>
      <c r="M66" s="182">
        <v>0</v>
      </c>
      <c r="N66" s="182">
        <v>21</v>
      </c>
      <c r="O66" s="184" t="s">
        <v>580</v>
      </c>
      <c r="P66" s="184">
        <v>6846</v>
      </c>
      <c r="Q66" s="185">
        <v>2604</v>
      </c>
      <c r="R66" s="185">
        <v>0</v>
      </c>
      <c r="S66" s="185">
        <v>9450</v>
      </c>
      <c r="T66" s="185">
        <v>822</v>
      </c>
      <c r="U66" s="185">
        <v>0</v>
      </c>
      <c r="V66" s="185">
        <v>0</v>
      </c>
      <c r="W66" s="185">
        <v>10692</v>
      </c>
      <c r="X66" s="186">
        <v>822</v>
      </c>
      <c r="Y66" s="186">
        <v>0</v>
      </c>
      <c r="Z66" s="186">
        <v>0</v>
      </c>
      <c r="AA66" s="178">
        <v>0</v>
      </c>
      <c r="AB66" s="178">
        <v>0</v>
      </c>
      <c r="AC66" s="175">
        <v>822</v>
      </c>
      <c r="AD66" s="175">
        <v>8628</v>
      </c>
      <c r="AE66" s="175">
        <v>420</v>
      </c>
      <c r="AF66" s="176">
        <v>0</v>
      </c>
      <c r="AG66" s="176">
        <v>0</v>
      </c>
      <c r="AH66" s="176">
        <v>420</v>
      </c>
      <c r="AI66" s="176" t="s">
        <v>580</v>
      </c>
      <c r="AJ66" s="299" t="s">
        <v>2256</v>
      </c>
      <c r="AK66" s="177"/>
      <c r="AL66" s="176"/>
      <c r="AM66" s="176"/>
    </row>
    <row r="67" spans="1:39" customFormat="1" ht="15" customHeight="1" x14ac:dyDescent="0.3">
      <c r="A67" s="197">
        <v>46234</v>
      </c>
      <c r="B67" s="188" t="s">
        <v>1080</v>
      </c>
      <c r="C67" s="189" t="s">
        <v>161</v>
      </c>
      <c r="D67" s="188" t="s">
        <v>41</v>
      </c>
      <c r="E67" s="188" t="s">
        <v>42</v>
      </c>
      <c r="F67" s="188" t="s">
        <v>157</v>
      </c>
      <c r="G67" s="188" t="s">
        <v>87</v>
      </c>
      <c r="H67" s="188" t="s">
        <v>605</v>
      </c>
      <c r="I67" s="190">
        <v>19</v>
      </c>
      <c r="J67" s="190">
        <v>0</v>
      </c>
      <c r="K67" s="190">
        <v>0</v>
      </c>
      <c r="L67" s="190">
        <v>4</v>
      </c>
      <c r="M67" s="190">
        <v>0</v>
      </c>
      <c r="N67" s="190">
        <v>19</v>
      </c>
      <c r="O67" s="191" t="s">
        <v>580</v>
      </c>
      <c r="P67" s="191">
        <v>6194</v>
      </c>
      <c r="Q67" s="192">
        <v>2356</v>
      </c>
      <c r="R67" s="192">
        <v>0</v>
      </c>
      <c r="S67" s="192">
        <v>8550</v>
      </c>
      <c r="T67" s="192">
        <v>743</v>
      </c>
      <c r="U67" s="192">
        <v>0</v>
      </c>
      <c r="V67" s="192">
        <v>0</v>
      </c>
      <c r="W67" s="192">
        <v>9673</v>
      </c>
      <c r="X67" s="193">
        <v>743</v>
      </c>
      <c r="Y67" s="193">
        <v>0</v>
      </c>
      <c r="Z67" s="193">
        <v>0</v>
      </c>
      <c r="AA67" s="179">
        <v>0</v>
      </c>
      <c r="AB67" s="179">
        <v>0</v>
      </c>
      <c r="AC67" s="173">
        <v>743</v>
      </c>
      <c r="AD67" s="173">
        <v>7807</v>
      </c>
      <c r="AE67" s="173">
        <v>380</v>
      </c>
      <c r="AF67" s="172">
        <v>0</v>
      </c>
      <c r="AG67" s="172">
        <v>0</v>
      </c>
      <c r="AH67" s="172">
        <v>380</v>
      </c>
      <c r="AI67" s="172" t="s">
        <v>580</v>
      </c>
      <c r="AJ67" s="299" t="s">
        <v>2256</v>
      </c>
      <c r="AK67" s="174"/>
      <c r="AL67" s="172"/>
      <c r="AM67" s="172"/>
    </row>
    <row r="68" spans="1:39" customFormat="1" ht="15" customHeight="1" x14ac:dyDescent="0.3">
      <c r="A68" s="196">
        <v>46234</v>
      </c>
      <c r="B68" s="194" t="s">
        <v>1398</v>
      </c>
      <c r="C68" s="195" t="s">
        <v>165</v>
      </c>
      <c r="D68" s="194" t="s">
        <v>41</v>
      </c>
      <c r="E68" s="194" t="s">
        <v>163</v>
      </c>
      <c r="F68" s="194" t="s">
        <v>163</v>
      </c>
      <c r="G68" s="194" t="s">
        <v>87</v>
      </c>
      <c r="H68" s="194" t="s">
        <v>605</v>
      </c>
      <c r="I68" s="182">
        <v>21</v>
      </c>
      <c r="J68" s="182">
        <v>0</v>
      </c>
      <c r="K68" s="182">
        <v>0</v>
      </c>
      <c r="L68" s="182">
        <v>4</v>
      </c>
      <c r="M68" s="182">
        <v>0</v>
      </c>
      <c r="N68" s="182">
        <v>21</v>
      </c>
      <c r="O68" s="184" t="s">
        <v>1964</v>
      </c>
      <c r="P68" s="184">
        <v>8526</v>
      </c>
      <c r="Q68" s="185">
        <v>3549</v>
      </c>
      <c r="R68" s="185">
        <v>0</v>
      </c>
      <c r="S68" s="185">
        <v>12075</v>
      </c>
      <c r="T68" s="185">
        <v>1023</v>
      </c>
      <c r="U68" s="185">
        <v>0</v>
      </c>
      <c r="V68" s="185">
        <v>710</v>
      </c>
      <c r="W68" s="185">
        <v>13808</v>
      </c>
      <c r="X68" s="186">
        <v>1023</v>
      </c>
      <c r="Y68" s="186">
        <v>0</v>
      </c>
      <c r="Z68" s="186">
        <v>0</v>
      </c>
      <c r="AA68" s="178">
        <v>0</v>
      </c>
      <c r="AB68" s="178">
        <v>0</v>
      </c>
      <c r="AC68" s="175">
        <v>1023</v>
      </c>
      <c r="AD68" s="175">
        <v>11052</v>
      </c>
      <c r="AE68" s="175">
        <v>0</v>
      </c>
      <c r="AF68" s="176" t="s">
        <v>1082</v>
      </c>
      <c r="AG68" s="176">
        <v>50100332271607</v>
      </c>
      <c r="AH68" s="176">
        <v>0</v>
      </c>
      <c r="AI68" s="176" t="s">
        <v>1964</v>
      </c>
      <c r="AJ68" s="299" t="s">
        <v>2256</v>
      </c>
      <c r="AK68" s="177"/>
      <c r="AL68" s="176"/>
      <c r="AM68" s="176"/>
    </row>
    <row r="69" spans="1:39" customFormat="1" ht="15" customHeight="1" x14ac:dyDescent="0.3">
      <c r="A69" s="197">
        <v>46234</v>
      </c>
      <c r="B69" s="188" t="s">
        <v>1399</v>
      </c>
      <c r="C69" s="189" t="s">
        <v>168</v>
      </c>
      <c r="D69" s="188" t="s">
        <v>41</v>
      </c>
      <c r="E69" s="188" t="s">
        <v>163</v>
      </c>
      <c r="F69" s="188" t="s">
        <v>163</v>
      </c>
      <c r="G69" s="188" t="s">
        <v>48</v>
      </c>
      <c r="H69" s="188" t="s">
        <v>605</v>
      </c>
      <c r="I69" s="190">
        <v>21</v>
      </c>
      <c r="J69" s="190">
        <v>3</v>
      </c>
      <c r="K69" s="190">
        <v>0</v>
      </c>
      <c r="L69" s="190">
        <v>4</v>
      </c>
      <c r="M69" s="190">
        <v>0</v>
      </c>
      <c r="N69" s="190">
        <v>24</v>
      </c>
      <c r="O69" s="191" t="s">
        <v>1964</v>
      </c>
      <c r="P69" s="191">
        <v>10152</v>
      </c>
      <c r="Q69" s="192">
        <v>5352</v>
      </c>
      <c r="R69" s="192">
        <v>0</v>
      </c>
      <c r="S69" s="192">
        <v>15504</v>
      </c>
      <c r="T69" s="192">
        <v>1218</v>
      </c>
      <c r="U69" s="192">
        <v>0</v>
      </c>
      <c r="V69" s="192">
        <v>846</v>
      </c>
      <c r="W69" s="192">
        <v>17568</v>
      </c>
      <c r="X69" s="193">
        <v>1218</v>
      </c>
      <c r="Y69" s="193">
        <v>0</v>
      </c>
      <c r="Z69" s="193">
        <v>0</v>
      </c>
      <c r="AA69" s="179">
        <v>0</v>
      </c>
      <c r="AB69" s="179">
        <v>0</v>
      </c>
      <c r="AC69" s="173">
        <v>1218</v>
      </c>
      <c r="AD69" s="173">
        <v>14286</v>
      </c>
      <c r="AE69" s="173">
        <v>0</v>
      </c>
      <c r="AF69" s="172" t="s">
        <v>1082</v>
      </c>
      <c r="AG69" s="172">
        <v>50100332271646</v>
      </c>
      <c r="AH69" s="172">
        <v>0</v>
      </c>
      <c r="AI69" s="172" t="s">
        <v>1964</v>
      </c>
      <c r="AJ69" s="299" t="s">
        <v>2256</v>
      </c>
      <c r="AK69" s="174"/>
      <c r="AL69" s="172"/>
      <c r="AM69" s="172"/>
    </row>
    <row r="70" spans="1:39" ht="15" customHeight="1" x14ac:dyDescent="0.3">
      <c r="A70" s="238">
        <v>46234</v>
      </c>
      <c r="B70" s="239" t="s">
        <v>1400</v>
      </c>
      <c r="C70" s="240" t="s">
        <v>170</v>
      </c>
      <c r="D70" s="239" t="s">
        <v>41</v>
      </c>
      <c r="E70" s="239" t="s">
        <v>163</v>
      </c>
      <c r="F70" s="239" t="s">
        <v>163</v>
      </c>
      <c r="G70" s="239" t="s">
        <v>51</v>
      </c>
      <c r="H70" s="239" t="s">
        <v>605</v>
      </c>
      <c r="I70" s="241">
        <v>22</v>
      </c>
      <c r="J70" s="241">
        <v>2</v>
      </c>
      <c r="K70" s="241">
        <v>0</v>
      </c>
      <c r="L70" s="241">
        <v>4</v>
      </c>
      <c r="M70" s="241">
        <v>0</v>
      </c>
      <c r="N70" s="241">
        <v>24</v>
      </c>
      <c r="O70" s="242" t="s">
        <v>1964</v>
      </c>
      <c r="P70" s="242">
        <v>9720</v>
      </c>
      <c r="Q70" s="243">
        <v>4080</v>
      </c>
      <c r="R70" s="243">
        <v>0</v>
      </c>
      <c r="S70" s="243">
        <v>13800</v>
      </c>
      <c r="T70" s="243">
        <v>1166</v>
      </c>
      <c r="U70" s="243">
        <v>0</v>
      </c>
      <c r="V70" s="243">
        <v>810</v>
      </c>
      <c r="W70" s="243">
        <v>15776</v>
      </c>
      <c r="X70" s="244">
        <v>1166</v>
      </c>
      <c r="Y70" s="244">
        <v>0</v>
      </c>
      <c r="Z70" s="244">
        <v>0</v>
      </c>
      <c r="AA70" s="245">
        <v>0</v>
      </c>
      <c r="AB70" s="245">
        <v>0</v>
      </c>
      <c r="AC70" s="246">
        <v>1166</v>
      </c>
      <c r="AD70" s="246">
        <v>12634</v>
      </c>
      <c r="AE70" s="246">
        <v>0</v>
      </c>
      <c r="AF70" s="247" t="s">
        <v>1082</v>
      </c>
      <c r="AG70" s="247">
        <v>50100332272063</v>
      </c>
      <c r="AH70" s="247">
        <v>0</v>
      </c>
      <c r="AI70" s="247" t="s">
        <v>1964</v>
      </c>
      <c r="AJ70" s="299" t="s">
        <v>2256</v>
      </c>
      <c r="AK70" s="248"/>
      <c r="AL70" s="247"/>
      <c r="AM70" s="247"/>
    </row>
    <row r="71" spans="1:39" ht="15" customHeight="1" x14ac:dyDescent="0.3">
      <c r="A71" s="249">
        <v>46234</v>
      </c>
      <c r="B71" s="250" t="s">
        <v>1058</v>
      </c>
      <c r="C71" s="251" t="s">
        <v>2443</v>
      </c>
      <c r="D71" s="250" t="s">
        <v>41</v>
      </c>
      <c r="E71" s="250" t="s">
        <v>163</v>
      </c>
      <c r="F71" s="250" t="s">
        <v>163</v>
      </c>
      <c r="G71" s="250" t="s">
        <v>51</v>
      </c>
      <c r="H71" s="250" t="s">
        <v>605</v>
      </c>
      <c r="I71" s="252">
        <v>21</v>
      </c>
      <c r="J71" s="252">
        <v>6</v>
      </c>
      <c r="K71" s="252">
        <v>0</v>
      </c>
      <c r="L71" s="252">
        <v>4</v>
      </c>
      <c r="M71" s="252">
        <v>0</v>
      </c>
      <c r="N71" s="252">
        <v>27</v>
      </c>
      <c r="O71" s="253" t="s">
        <v>1964</v>
      </c>
      <c r="P71" s="253">
        <v>10935</v>
      </c>
      <c r="Q71" s="254">
        <v>4590</v>
      </c>
      <c r="R71" s="254">
        <v>0</v>
      </c>
      <c r="S71" s="254">
        <v>15525</v>
      </c>
      <c r="T71" s="254">
        <v>1312</v>
      </c>
      <c r="U71" s="254">
        <v>0</v>
      </c>
      <c r="V71" s="254">
        <v>911</v>
      </c>
      <c r="W71" s="254">
        <v>17748</v>
      </c>
      <c r="X71" s="255">
        <v>1312</v>
      </c>
      <c r="Y71" s="255">
        <v>0</v>
      </c>
      <c r="Z71" s="255">
        <v>0</v>
      </c>
      <c r="AA71" s="256">
        <v>0</v>
      </c>
      <c r="AB71" s="256">
        <v>0</v>
      </c>
      <c r="AC71" s="257">
        <v>1312</v>
      </c>
      <c r="AD71" s="257">
        <v>14213</v>
      </c>
      <c r="AE71" s="257">
        <v>0</v>
      </c>
      <c r="AF71" s="258" t="s">
        <v>1082</v>
      </c>
      <c r="AG71" s="258">
        <v>50100332270620</v>
      </c>
      <c r="AH71" s="258">
        <v>0</v>
      </c>
      <c r="AI71" s="258" t="s">
        <v>1964</v>
      </c>
      <c r="AJ71" s="299" t="s">
        <v>2256</v>
      </c>
      <c r="AK71" s="259"/>
      <c r="AL71" s="258"/>
      <c r="AM71" s="258"/>
    </row>
    <row r="72" spans="1:39" ht="15" customHeight="1" x14ac:dyDescent="0.3">
      <c r="A72" s="238">
        <v>46234</v>
      </c>
      <c r="B72" s="239" t="s">
        <v>1401</v>
      </c>
      <c r="C72" s="240" t="s">
        <v>175</v>
      </c>
      <c r="D72" s="239" t="s">
        <v>41</v>
      </c>
      <c r="E72" s="239" t="s">
        <v>163</v>
      </c>
      <c r="F72" s="239" t="s">
        <v>163</v>
      </c>
      <c r="G72" s="239" t="s">
        <v>63</v>
      </c>
      <c r="H72" s="239" t="s">
        <v>605</v>
      </c>
      <c r="I72" s="241">
        <v>20</v>
      </c>
      <c r="J72" s="241">
        <v>4</v>
      </c>
      <c r="K72" s="241">
        <v>0</v>
      </c>
      <c r="L72" s="241">
        <v>4</v>
      </c>
      <c r="M72" s="241">
        <v>0</v>
      </c>
      <c r="N72" s="241">
        <v>24</v>
      </c>
      <c r="O72" s="242" t="s">
        <v>1964</v>
      </c>
      <c r="P72" s="242">
        <v>9792</v>
      </c>
      <c r="Q72" s="243">
        <v>4368</v>
      </c>
      <c r="R72" s="243">
        <v>240</v>
      </c>
      <c r="S72" s="243">
        <v>14400</v>
      </c>
      <c r="T72" s="243">
        <v>1175</v>
      </c>
      <c r="U72" s="243">
        <v>0</v>
      </c>
      <c r="V72" s="243">
        <v>816</v>
      </c>
      <c r="W72" s="243">
        <v>16391</v>
      </c>
      <c r="X72" s="244">
        <v>1175</v>
      </c>
      <c r="Y72" s="244">
        <v>0</v>
      </c>
      <c r="Z72" s="244">
        <v>0</v>
      </c>
      <c r="AA72" s="245">
        <v>0</v>
      </c>
      <c r="AB72" s="245">
        <v>0</v>
      </c>
      <c r="AC72" s="246">
        <v>1175</v>
      </c>
      <c r="AD72" s="246">
        <v>13225</v>
      </c>
      <c r="AE72" s="246">
        <v>0</v>
      </c>
      <c r="AF72" s="247" t="s">
        <v>1082</v>
      </c>
      <c r="AG72" s="247">
        <v>50100332270900</v>
      </c>
      <c r="AH72" s="247">
        <v>0</v>
      </c>
      <c r="AI72" s="247" t="s">
        <v>1964</v>
      </c>
      <c r="AJ72" s="299" t="s">
        <v>2256</v>
      </c>
      <c r="AK72" s="248"/>
      <c r="AL72" s="247"/>
      <c r="AM72" s="247"/>
    </row>
    <row r="73" spans="1:39" ht="15" customHeight="1" x14ac:dyDescent="0.3">
      <c r="A73" s="249">
        <v>46234</v>
      </c>
      <c r="B73" s="250" t="s">
        <v>1059</v>
      </c>
      <c r="C73" s="251" t="s">
        <v>177</v>
      </c>
      <c r="D73" s="250" t="s">
        <v>41</v>
      </c>
      <c r="E73" s="250" t="s">
        <v>163</v>
      </c>
      <c r="F73" s="250" t="s">
        <v>163</v>
      </c>
      <c r="G73" s="250" t="s">
        <v>51</v>
      </c>
      <c r="H73" s="250" t="s">
        <v>605</v>
      </c>
      <c r="I73" s="252">
        <v>21</v>
      </c>
      <c r="J73" s="252">
        <v>3</v>
      </c>
      <c r="K73" s="252">
        <v>0</v>
      </c>
      <c r="L73" s="252">
        <v>4</v>
      </c>
      <c r="M73" s="252">
        <v>0</v>
      </c>
      <c r="N73" s="252">
        <v>24</v>
      </c>
      <c r="O73" s="253" t="s">
        <v>1964</v>
      </c>
      <c r="P73" s="253">
        <v>9600</v>
      </c>
      <c r="Q73" s="254">
        <v>3960</v>
      </c>
      <c r="R73" s="254">
        <v>0</v>
      </c>
      <c r="S73" s="254">
        <v>13560</v>
      </c>
      <c r="T73" s="254">
        <v>1152</v>
      </c>
      <c r="U73" s="254">
        <v>0</v>
      </c>
      <c r="V73" s="254">
        <v>800</v>
      </c>
      <c r="W73" s="254">
        <v>15512</v>
      </c>
      <c r="X73" s="255">
        <v>1152</v>
      </c>
      <c r="Y73" s="255">
        <v>0</v>
      </c>
      <c r="Z73" s="255">
        <v>0</v>
      </c>
      <c r="AA73" s="256">
        <v>0</v>
      </c>
      <c r="AB73" s="256">
        <v>0</v>
      </c>
      <c r="AC73" s="257">
        <v>1152</v>
      </c>
      <c r="AD73" s="257">
        <v>12408</v>
      </c>
      <c r="AE73" s="257">
        <v>0</v>
      </c>
      <c r="AF73" s="258" t="s">
        <v>1082</v>
      </c>
      <c r="AG73" s="511">
        <v>50100332270580</v>
      </c>
      <c r="AH73" s="258">
        <v>0</v>
      </c>
      <c r="AI73" s="258" t="s">
        <v>1964</v>
      </c>
      <c r="AJ73" s="299" t="s">
        <v>2256</v>
      </c>
      <c r="AK73" s="259"/>
      <c r="AL73" s="258"/>
      <c r="AM73" s="258"/>
    </row>
    <row r="74" spans="1:39" ht="15" customHeight="1" x14ac:dyDescent="0.3">
      <c r="A74" s="238">
        <v>46234</v>
      </c>
      <c r="B74" s="239" t="s">
        <v>1402</v>
      </c>
      <c r="C74" s="240" t="s">
        <v>179</v>
      </c>
      <c r="D74" s="239" t="s">
        <v>41</v>
      </c>
      <c r="E74" s="239" t="s">
        <v>163</v>
      </c>
      <c r="F74" s="239" t="s">
        <v>163</v>
      </c>
      <c r="G74" s="239" t="s">
        <v>51</v>
      </c>
      <c r="H74" s="239" t="s">
        <v>605</v>
      </c>
      <c r="I74" s="241">
        <v>22</v>
      </c>
      <c r="J74" s="241">
        <v>3</v>
      </c>
      <c r="K74" s="241">
        <v>0</v>
      </c>
      <c r="L74" s="241">
        <v>4</v>
      </c>
      <c r="M74" s="241">
        <v>0</v>
      </c>
      <c r="N74" s="241">
        <v>25</v>
      </c>
      <c r="O74" s="242" t="s">
        <v>1964</v>
      </c>
      <c r="P74" s="242">
        <v>10175</v>
      </c>
      <c r="Q74" s="243">
        <v>4200</v>
      </c>
      <c r="R74" s="243">
        <v>0</v>
      </c>
      <c r="S74" s="243">
        <v>14375</v>
      </c>
      <c r="T74" s="243">
        <v>1221</v>
      </c>
      <c r="U74" s="243">
        <v>0</v>
      </c>
      <c r="V74" s="243">
        <v>848</v>
      </c>
      <c r="W74" s="243">
        <v>16444</v>
      </c>
      <c r="X74" s="244">
        <v>1221</v>
      </c>
      <c r="Y74" s="244">
        <v>0</v>
      </c>
      <c r="Z74" s="244">
        <v>0</v>
      </c>
      <c r="AA74" s="245">
        <v>0</v>
      </c>
      <c r="AB74" s="245">
        <v>0</v>
      </c>
      <c r="AC74" s="246">
        <v>1221</v>
      </c>
      <c r="AD74" s="246">
        <v>13154</v>
      </c>
      <c r="AE74" s="246">
        <v>0</v>
      </c>
      <c r="AF74" s="247" t="s">
        <v>1082</v>
      </c>
      <c r="AG74" s="247">
        <v>50100332271455</v>
      </c>
      <c r="AH74" s="247">
        <v>0</v>
      </c>
      <c r="AI74" s="247" t="s">
        <v>1964</v>
      </c>
      <c r="AJ74" s="299" t="s">
        <v>2256</v>
      </c>
      <c r="AK74" s="248"/>
      <c r="AL74" s="247"/>
      <c r="AM74" s="247"/>
    </row>
    <row r="75" spans="1:39" ht="15" customHeight="1" x14ac:dyDescent="0.3">
      <c r="A75" s="249">
        <v>46234</v>
      </c>
      <c r="B75" s="250" t="s">
        <v>1403</v>
      </c>
      <c r="C75" s="251" t="s">
        <v>181</v>
      </c>
      <c r="D75" s="250" t="s">
        <v>41</v>
      </c>
      <c r="E75" s="250" t="s">
        <v>163</v>
      </c>
      <c r="F75" s="250" t="s">
        <v>163</v>
      </c>
      <c r="G75" s="250" t="s">
        <v>51</v>
      </c>
      <c r="H75" s="250" t="s">
        <v>605</v>
      </c>
      <c r="I75" s="252">
        <v>12</v>
      </c>
      <c r="J75" s="252">
        <v>0</v>
      </c>
      <c r="K75" s="252">
        <v>0</v>
      </c>
      <c r="L75" s="252">
        <v>4</v>
      </c>
      <c r="M75" s="252">
        <v>0</v>
      </c>
      <c r="N75" s="252">
        <v>12</v>
      </c>
      <c r="O75" s="253" t="s">
        <v>1964</v>
      </c>
      <c r="P75" s="253">
        <v>4860</v>
      </c>
      <c r="Q75" s="254">
        <v>2040</v>
      </c>
      <c r="R75" s="254">
        <v>0</v>
      </c>
      <c r="S75" s="254">
        <v>6900</v>
      </c>
      <c r="T75" s="254">
        <v>583</v>
      </c>
      <c r="U75" s="254">
        <v>0</v>
      </c>
      <c r="V75" s="254">
        <v>405</v>
      </c>
      <c r="W75" s="254">
        <v>7888</v>
      </c>
      <c r="X75" s="255">
        <v>583</v>
      </c>
      <c r="Y75" s="255">
        <v>0</v>
      </c>
      <c r="Z75" s="255">
        <v>0</v>
      </c>
      <c r="AA75" s="256">
        <v>0</v>
      </c>
      <c r="AB75" s="256">
        <v>0</v>
      </c>
      <c r="AC75" s="257">
        <v>583</v>
      </c>
      <c r="AD75" s="257">
        <v>6317</v>
      </c>
      <c r="AE75" s="257">
        <v>0</v>
      </c>
      <c r="AF75" s="258" t="s">
        <v>1082</v>
      </c>
      <c r="AG75" s="258">
        <v>50100332932879</v>
      </c>
      <c r="AH75" s="258">
        <v>0</v>
      </c>
      <c r="AI75" s="258" t="s">
        <v>1964</v>
      </c>
      <c r="AJ75" s="299" t="s">
        <v>2256</v>
      </c>
      <c r="AK75" s="259"/>
      <c r="AL75" s="258"/>
      <c r="AM75" s="258"/>
    </row>
    <row r="76" spans="1:39" ht="15" customHeight="1" x14ac:dyDescent="0.3">
      <c r="A76" s="238">
        <v>46234</v>
      </c>
      <c r="B76" s="239" t="s">
        <v>1404</v>
      </c>
      <c r="C76" s="240" t="s">
        <v>183</v>
      </c>
      <c r="D76" s="239" t="s">
        <v>41</v>
      </c>
      <c r="E76" s="239" t="s">
        <v>163</v>
      </c>
      <c r="F76" s="239" t="s">
        <v>163</v>
      </c>
      <c r="G76" s="239" t="s">
        <v>87</v>
      </c>
      <c r="H76" s="239" t="s">
        <v>605</v>
      </c>
      <c r="I76" s="241">
        <v>23</v>
      </c>
      <c r="J76" s="241">
        <v>4</v>
      </c>
      <c r="K76" s="241">
        <v>0</v>
      </c>
      <c r="L76" s="241">
        <v>4</v>
      </c>
      <c r="M76" s="241">
        <v>0</v>
      </c>
      <c r="N76" s="241">
        <v>27</v>
      </c>
      <c r="O76" s="242" t="s">
        <v>1964</v>
      </c>
      <c r="P76" s="242">
        <v>10800</v>
      </c>
      <c r="Q76" s="243">
        <v>4455</v>
      </c>
      <c r="R76" s="243">
        <v>0</v>
      </c>
      <c r="S76" s="243">
        <v>15255</v>
      </c>
      <c r="T76" s="243">
        <v>1296</v>
      </c>
      <c r="U76" s="243">
        <v>0</v>
      </c>
      <c r="V76" s="243">
        <v>900</v>
      </c>
      <c r="W76" s="243">
        <v>17451</v>
      </c>
      <c r="X76" s="244">
        <v>1296</v>
      </c>
      <c r="Y76" s="244">
        <v>0</v>
      </c>
      <c r="Z76" s="244">
        <v>0</v>
      </c>
      <c r="AA76" s="245">
        <v>0</v>
      </c>
      <c r="AB76" s="245">
        <v>0</v>
      </c>
      <c r="AC76" s="246">
        <v>1296</v>
      </c>
      <c r="AD76" s="246">
        <v>13959</v>
      </c>
      <c r="AE76" s="246">
        <v>0</v>
      </c>
      <c r="AF76" s="247" t="s">
        <v>1082</v>
      </c>
      <c r="AG76" s="247">
        <v>50100332932853</v>
      </c>
      <c r="AH76" s="247">
        <v>0</v>
      </c>
      <c r="AI76" s="247" t="s">
        <v>1964</v>
      </c>
      <c r="AJ76" s="299" t="s">
        <v>2256</v>
      </c>
      <c r="AK76" s="248"/>
      <c r="AL76" s="247"/>
      <c r="AM76" s="247"/>
    </row>
    <row r="77" spans="1:39" ht="15" customHeight="1" x14ac:dyDescent="0.3">
      <c r="A77" s="249">
        <v>46234</v>
      </c>
      <c r="B77" s="250" t="s">
        <v>1060</v>
      </c>
      <c r="C77" s="251" t="s">
        <v>185</v>
      </c>
      <c r="D77" s="250" t="s">
        <v>41</v>
      </c>
      <c r="E77" s="250" t="s">
        <v>163</v>
      </c>
      <c r="F77" s="250" t="s">
        <v>163</v>
      </c>
      <c r="G77" s="250" t="s">
        <v>87</v>
      </c>
      <c r="H77" s="250" t="s">
        <v>605</v>
      </c>
      <c r="I77" s="252">
        <v>18</v>
      </c>
      <c r="J77" s="252">
        <v>0</v>
      </c>
      <c r="K77" s="252">
        <v>0</v>
      </c>
      <c r="L77" s="252">
        <v>4</v>
      </c>
      <c r="M77" s="252">
        <v>0</v>
      </c>
      <c r="N77" s="252">
        <v>18</v>
      </c>
      <c r="O77" s="253" t="s">
        <v>1964</v>
      </c>
      <c r="P77" s="253">
        <v>7200</v>
      </c>
      <c r="Q77" s="254">
        <v>3366</v>
      </c>
      <c r="R77" s="254">
        <v>0</v>
      </c>
      <c r="S77" s="254">
        <v>10566</v>
      </c>
      <c r="T77" s="254">
        <v>864</v>
      </c>
      <c r="U77" s="254">
        <v>0</v>
      </c>
      <c r="V77" s="254">
        <v>600</v>
      </c>
      <c r="W77" s="254">
        <v>12030</v>
      </c>
      <c r="X77" s="255">
        <v>864</v>
      </c>
      <c r="Y77" s="255">
        <v>0</v>
      </c>
      <c r="Z77" s="255">
        <v>0</v>
      </c>
      <c r="AA77" s="256">
        <v>0</v>
      </c>
      <c r="AB77" s="256">
        <v>0</v>
      </c>
      <c r="AC77" s="257">
        <v>864</v>
      </c>
      <c r="AD77" s="257">
        <v>9702</v>
      </c>
      <c r="AE77" s="257">
        <v>0</v>
      </c>
      <c r="AF77" s="258" t="s">
        <v>1082</v>
      </c>
      <c r="AG77" s="258">
        <v>50100332270991</v>
      </c>
      <c r="AH77" s="258">
        <v>0</v>
      </c>
      <c r="AI77" s="258" t="s">
        <v>1964</v>
      </c>
      <c r="AJ77" s="299" t="s">
        <v>2256</v>
      </c>
      <c r="AK77" s="259"/>
      <c r="AL77" s="258"/>
      <c r="AM77" s="258"/>
    </row>
    <row r="78" spans="1:39" ht="15" customHeight="1" x14ac:dyDescent="0.3">
      <c r="A78" s="238">
        <v>46234</v>
      </c>
      <c r="B78" s="239" t="s">
        <v>1405</v>
      </c>
      <c r="C78" s="240" t="s">
        <v>187</v>
      </c>
      <c r="D78" s="239" t="s">
        <v>41</v>
      </c>
      <c r="E78" s="239" t="s">
        <v>163</v>
      </c>
      <c r="F78" s="239" t="s">
        <v>163</v>
      </c>
      <c r="G78" s="239" t="s">
        <v>63</v>
      </c>
      <c r="H78" s="239" t="s">
        <v>605</v>
      </c>
      <c r="I78" s="241">
        <v>21</v>
      </c>
      <c r="J78" s="241">
        <v>3</v>
      </c>
      <c r="K78" s="241">
        <v>0</v>
      </c>
      <c r="L78" s="241">
        <v>4</v>
      </c>
      <c r="M78" s="241">
        <v>0</v>
      </c>
      <c r="N78" s="241">
        <v>24</v>
      </c>
      <c r="O78" s="242" t="s">
        <v>1964</v>
      </c>
      <c r="P78" s="242">
        <v>9648</v>
      </c>
      <c r="Q78" s="243">
        <v>4032</v>
      </c>
      <c r="R78" s="243">
        <v>0</v>
      </c>
      <c r="S78" s="243">
        <v>13680</v>
      </c>
      <c r="T78" s="243">
        <v>1158</v>
      </c>
      <c r="U78" s="243">
        <v>0</v>
      </c>
      <c r="V78" s="243">
        <v>804</v>
      </c>
      <c r="W78" s="243">
        <v>15642</v>
      </c>
      <c r="X78" s="244">
        <v>1158</v>
      </c>
      <c r="Y78" s="244">
        <v>0</v>
      </c>
      <c r="Z78" s="244">
        <v>0</v>
      </c>
      <c r="AA78" s="245">
        <v>0</v>
      </c>
      <c r="AB78" s="245">
        <v>0</v>
      </c>
      <c r="AC78" s="246">
        <v>1158</v>
      </c>
      <c r="AD78" s="246">
        <v>12522</v>
      </c>
      <c r="AE78" s="246">
        <v>0</v>
      </c>
      <c r="AF78" s="247" t="s">
        <v>1082</v>
      </c>
      <c r="AG78" s="247">
        <v>50100338861559</v>
      </c>
      <c r="AH78" s="247">
        <v>0</v>
      </c>
      <c r="AI78" s="247" t="s">
        <v>1964</v>
      </c>
      <c r="AJ78" s="299" t="s">
        <v>2256</v>
      </c>
      <c r="AK78" s="248"/>
      <c r="AL78" s="247"/>
      <c r="AM78" s="247"/>
    </row>
    <row r="79" spans="1:39" ht="15" customHeight="1" x14ac:dyDescent="0.3">
      <c r="A79" s="249">
        <v>46234</v>
      </c>
      <c r="B79" s="250" t="s">
        <v>1406</v>
      </c>
      <c r="C79" s="251" t="s">
        <v>189</v>
      </c>
      <c r="D79" s="250" t="s">
        <v>41</v>
      </c>
      <c r="E79" s="250" t="s">
        <v>163</v>
      </c>
      <c r="F79" s="250" t="s">
        <v>163</v>
      </c>
      <c r="G79" s="250" t="s">
        <v>87</v>
      </c>
      <c r="H79" s="250" t="s">
        <v>605</v>
      </c>
      <c r="I79" s="252">
        <v>21</v>
      </c>
      <c r="J79" s="252">
        <v>0</v>
      </c>
      <c r="K79" s="252">
        <v>0</v>
      </c>
      <c r="L79" s="252">
        <v>4</v>
      </c>
      <c r="M79" s="252">
        <v>0</v>
      </c>
      <c r="N79" s="252">
        <v>21</v>
      </c>
      <c r="O79" s="253" t="s">
        <v>1964</v>
      </c>
      <c r="P79" s="253">
        <v>8421</v>
      </c>
      <c r="Q79" s="254">
        <v>3549</v>
      </c>
      <c r="R79" s="254">
        <v>0</v>
      </c>
      <c r="S79" s="254">
        <v>11970</v>
      </c>
      <c r="T79" s="254">
        <v>1011</v>
      </c>
      <c r="U79" s="254">
        <v>0</v>
      </c>
      <c r="V79" s="254">
        <v>701</v>
      </c>
      <c r="W79" s="254">
        <v>13682</v>
      </c>
      <c r="X79" s="255">
        <v>1011</v>
      </c>
      <c r="Y79" s="255">
        <v>0</v>
      </c>
      <c r="Z79" s="255">
        <v>0</v>
      </c>
      <c r="AA79" s="256">
        <v>0</v>
      </c>
      <c r="AB79" s="256">
        <v>0</v>
      </c>
      <c r="AC79" s="257">
        <v>1011</v>
      </c>
      <c r="AD79" s="257">
        <v>10959</v>
      </c>
      <c r="AE79" s="257">
        <v>0</v>
      </c>
      <c r="AF79" s="258" t="s">
        <v>1082</v>
      </c>
      <c r="AG79" s="258">
        <v>50100332932903</v>
      </c>
      <c r="AH79" s="258">
        <v>0</v>
      </c>
      <c r="AI79" s="258" t="s">
        <v>1964</v>
      </c>
      <c r="AJ79" s="299" t="s">
        <v>2256</v>
      </c>
      <c r="AK79" s="259"/>
      <c r="AL79" s="258"/>
      <c r="AM79" s="258"/>
    </row>
    <row r="80" spans="1:39" ht="15" customHeight="1" x14ac:dyDescent="0.3">
      <c r="A80" s="238">
        <v>46234</v>
      </c>
      <c r="B80" s="239" t="s">
        <v>1407</v>
      </c>
      <c r="C80" s="240" t="s">
        <v>191</v>
      </c>
      <c r="D80" s="239" t="s">
        <v>41</v>
      </c>
      <c r="E80" s="239" t="s">
        <v>163</v>
      </c>
      <c r="F80" s="239" t="s">
        <v>163</v>
      </c>
      <c r="G80" s="239" t="s">
        <v>87</v>
      </c>
      <c r="H80" s="239" t="s">
        <v>605</v>
      </c>
      <c r="I80" s="241">
        <v>19</v>
      </c>
      <c r="J80" s="241">
        <v>6</v>
      </c>
      <c r="K80" s="241">
        <v>0</v>
      </c>
      <c r="L80" s="241">
        <v>4</v>
      </c>
      <c r="M80" s="241">
        <v>0</v>
      </c>
      <c r="N80" s="241">
        <v>25</v>
      </c>
      <c r="O80" s="242" t="s">
        <v>1964</v>
      </c>
      <c r="P80" s="242">
        <v>10000</v>
      </c>
      <c r="Q80" s="243">
        <v>4125</v>
      </c>
      <c r="R80" s="243">
        <v>0</v>
      </c>
      <c r="S80" s="243">
        <v>14125</v>
      </c>
      <c r="T80" s="243">
        <v>1200</v>
      </c>
      <c r="U80" s="243">
        <v>0</v>
      </c>
      <c r="V80" s="243">
        <v>833</v>
      </c>
      <c r="W80" s="243">
        <v>16158</v>
      </c>
      <c r="X80" s="244">
        <v>1200</v>
      </c>
      <c r="Y80" s="244">
        <v>0</v>
      </c>
      <c r="Z80" s="244">
        <v>0</v>
      </c>
      <c r="AA80" s="245">
        <v>0</v>
      </c>
      <c r="AB80" s="245">
        <v>0</v>
      </c>
      <c r="AC80" s="246">
        <v>1200</v>
      </c>
      <c r="AD80" s="246">
        <v>12925</v>
      </c>
      <c r="AE80" s="246">
        <v>0</v>
      </c>
      <c r="AF80" s="247" t="s">
        <v>1082</v>
      </c>
      <c r="AG80" s="247">
        <v>50100332932882</v>
      </c>
      <c r="AH80" s="247">
        <v>0</v>
      </c>
      <c r="AI80" s="247" t="s">
        <v>1964</v>
      </c>
      <c r="AJ80" s="299" t="s">
        <v>2256</v>
      </c>
      <c r="AK80" s="248"/>
      <c r="AL80" s="247"/>
      <c r="AM80" s="247"/>
    </row>
    <row r="81" spans="1:39" ht="15" customHeight="1" x14ac:dyDescent="0.3">
      <c r="A81" s="249">
        <v>46234</v>
      </c>
      <c r="B81" s="250" t="s">
        <v>1408</v>
      </c>
      <c r="C81" s="251" t="s">
        <v>193</v>
      </c>
      <c r="D81" s="250" t="s">
        <v>41</v>
      </c>
      <c r="E81" s="250" t="s">
        <v>163</v>
      </c>
      <c r="F81" s="250" t="s">
        <v>163</v>
      </c>
      <c r="G81" s="250" t="s">
        <v>87</v>
      </c>
      <c r="H81" s="250" t="s">
        <v>605</v>
      </c>
      <c r="I81" s="252">
        <v>23</v>
      </c>
      <c r="J81" s="252">
        <v>4</v>
      </c>
      <c r="K81" s="252">
        <v>0</v>
      </c>
      <c r="L81" s="252">
        <v>4</v>
      </c>
      <c r="M81" s="252">
        <v>0</v>
      </c>
      <c r="N81" s="252">
        <v>27</v>
      </c>
      <c r="O81" s="253" t="s">
        <v>1964</v>
      </c>
      <c r="P81" s="253">
        <v>10800</v>
      </c>
      <c r="Q81" s="254">
        <v>4320</v>
      </c>
      <c r="R81" s="254">
        <v>0</v>
      </c>
      <c r="S81" s="254">
        <v>15120</v>
      </c>
      <c r="T81" s="254">
        <v>1296</v>
      </c>
      <c r="U81" s="254">
        <v>0</v>
      </c>
      <c r="V81" s="254">
        <v>900</v>
      </c>
      <c r="W81" s="254">
        <v>17316</v>
      </c>
      <c r="X81" s="255">
        <v>1296</v>
      </c>
      <c r="Y81" s="255">
        <v>0</v>
      </c>
      <c r="Z81" s="255">
        <v>0</v>
      </c>
      <c r="AA81" s="256">
        <v>0</v>
      </c>
      <c r="AB81" s="256">
        <v>0</v>
      </c>
      <c r="AC81" s="257">
        <v>1296</v>
      </c>
      <c r="AD81" s="257">
        <v>13824</v>
      </c>
      <c r="AE81" s="257">
        <v>0</v>
      </c>
      <c r="AF81" s="258" t="s">
        <v>1082</v>
      </c>
      <c r="AG81" s="258">
        <v>50100332932712</v>
      </c>
      <c r="AH81" s="258">
        <v>0</v>
      </c>
      <c r="AI81" s="258" t="s">
        <v>1964</v>
      </c>
      <c r="AJ81" s="299" t="s">
        <v>2256</v>
      </c>
      <c r="AK81" s="259"/>
      <c r="AL81" s="258"/>
      <c r="AM81" s="258"/>
    </row>
    <row r="82" spans="1:39" ht="15" customHeight="1" x14ac:dyDescent="0.3">
      <c r="A82" s="238">
        <v>46234</v>
      </c>
      <c r="B82" s="239" t="s">
        <v>1409</v>
      </c>
      <c r="C82" s="240" t="s">
        <v>195</v>
      </c>
      <c r="D82" s="239" t="s">
        <v>41</v>
      </c>
      <c r="E82" s="239" t="s">
        <v>163</v>
      </c>
      <c r="F82" s="239" t="s">
        <v>163</v>
      </c>
      <c r="G82" s="239" t="s">
        <v>44</v>
      </c>
      <c r="H82" s="239" t="s">
        <v>605</v>
      </c>
      <c r="I82" s="241">
        <v>21</v>
      </c>
      <c r="J82" s="241">
        <v>0</v>
      </c>
      <c r="K82" s="241">
        <v>0</v>
      </c>
      <c r="L82" s="241">
        <v>4</v>
      </c>
      <c r="M82" s="241">
        <v>0</v>
      </c>
      <c r="N82" s="241">
        <v>21</v>
      </c>
      <c r="O82" s="242" t="s">
        <v>1964</v>
      </c>
      <c r="P82" s="242">
        <v>9009</v>
      </c>
      <c r="Q82" s="243">
        <v>4977</v>
      </c>
      <c r="R82" s="243">
        <v>210</v>
      </c>
      <c r="S82" s="243">
        <v>14196</v>
      </c>
      <c r="T82" s="243">
        <v>1081</v>
      </c>
      <c r="U82" s="243">
        <v>0</v>
      </c>
      <c r="V82" s="243">
        <v>750</v>
      </c>
      <c r="W82" s="243">
        <v>16027</v>
      </c>
      <c r="X82" s="244">
        <v>1081</v>
      </c>
      <c r="Y82" s="244">
        <v>0</v>
      </c>
      <c r="Z82" s="244">
        <v>0</v>
      </c>
      <c r="AA82" s="245">
        <v>0</v>
      </c>
      <c r="AB82" s="245">
        <v>0</v>
      </c>
      <c r="AC82" s="246">
        <v>1081</v>
      </c>
      <c r="AD82" s="246">
        <v>13115</v>
      </c>
      <c r="AE82" s="246">
        <v>0</v>
      </c>
      <c r="AF82" s="247" t="s">
        <v>1082</v>
      </c>
      <c r="AG82" s="247">
        <v>50100338861533</v>
      </c>
      <c r="AH82" s="247">
        <v>0</v>
      </c>
      <c r="AI82" s="247" t="s">
        <v>1964</v>
      </c>
      <c r="AJ82" s="299" t="s">
        <v>2256</v>
      </c>
      <c r="AK82" s="248"/>
      <c r="AL82" s="247"/>
      <c r="AM82" s="247"/>
    </row>
    <row r="83" spans="1:39" ht="15" customHeight="1" x14ac:dyDescent="0.3">
      <c r="A83" s="249">
        <v>46234</v>
      </c>
      <c r="B83" s="250" t="s">
        <v>1410</v>
      </c>
      <c r="C83" s="251" t="s">
        <v>197</v>
      </c>
      <c r="D83" s="250" t="s">
        <v>41</v>
      </c>
      <c r="E83" s="250" t="s">
        <v>163</v>
      </c>
      <c r="F83" s="250" t="s">
        <v>163</v>
      </c>
      <c r="G83" s="250" t="s">
        <v>203</v>
      </c>
      <c r="H83" s="250" t="s">
        <v>605</v>
      </c>
      <c r="I83" s="252">
        <v>24</v>
      </c>
      <c r="J83" s="252">
        <v>0</v>
      </c>
      <c r="K83" s="252">
        <v>0</v>
      </c>
      <c r="L83" s="252">
        <v>4</v>
      </c>
      <c r="M83" s="252">
        <v>0</v>
      </c>
      <c r="N83" s="252">
        <v>24</v>
      </c>
      <c r="O83" s="253" t="s">
        <v>1964</v>
      </c>
      <c r="P83" s="253">
        <v>10608</v>
      </c>
      <c r="Q83" s="254">
        <v>8712</v>
      </c>
      <c r="R83" s="254">
        <v>360</v>
      </c>
      <c r="S83" s="254">
        <v>19680</v>
      </c>
      <c r="T83" s="254">
        <v>1273</v>
      </c>
      <c r="U83" s="254">
        <v>0</v>
      </c>
      <c r="V83" s="254">
        <v>884</v>
      </c>
      <c r="W83" s="254">
        <v>21837</v>
      </c>
      <c r="X83" s="255">
        <v>1273</v>
      </c>
      <c r="Y83" s="255">
        <v>0</v>
      </c>
      <c r="Z83" s="255">
        <v>0</v>
      </c>
      <c r="AA83" s="256">
        <v>0</v>
      </c>
      <c r="AB83" s="256">
        <v>0</v>
      </c>
      <c r="AC83" s="257">
        <v>1273</v>
      </c>
      <c r="AD83" s="257">
        <v>18407</v>
      </c>
      <c r="AE83" s="257">
        <v>0</v>
      </c>
      <c r="AF83" s="258" t="s">
        <v>1082</v>
      </c>
      <c r="AG83" s="258">
        <v>50100332271100</v>
      </c>
      <c r="AH83" s="258">
        <v>0</v>
      </c>
      <c r="AI83" s="258" t="s">
        <v>1964</v>
      </c>
      <c r="AJ83" s="299" t="s">
        <v>2256</v>
      </c>
      <c r="AK83" s="259"/>
      <c r="AL83" s="258"/>
      <c r="AM83" s="258"/>
    </row>
    <row r="84" spans="1:39" ht="15" customHeight="1" x14ac:dyDescent="0.3">
      <c r="A84" s="238">
        <v>46234</v>
      </c>
      <c r="B84" s="239" t="s">
        <v>1411</v>
      </c>
      <c r="C84" s="240" t="s">
        <v>199</v>
      </c>
      <c r="D84" s="239" t="s">
        <v>41</v>
      </c>
      <c r="E84" s="239" t="s">
        <v>163</v>
      </c>
      <c r="F84" s="239" t="s">
        <v>163</v>
      </c>
      <c r="G84" s="239" t="s">
        <v>44</v>
      </c>
      <c r="H84" s="239" t="s">
        <v>605</v>
      </c>
      <c r="I84" s="241">
        <v>19</v>
      </c>
      <c r="J84" s="241">
        <v>0</v>
      </c>
      <c r="K84" s="241">
        <v>0</v>
      </c>
      <c r="L84" s="241">
        <v>4</v>
      </c>
      <c r="M84" s="241">
        <v>0</v>
      </c>
      <c r="N84" s="241">
        <v>19</v>
      </c>
      <c r="O84" s="242" t="s">
        <v>1964</v>
      </c>
      <c r="P84" s="242">
        <v>7695</v>
      </c>
      <c r="Q84" s="243">
        <v>3059</v>
      </c>
      <c r="R84" s="243">
        <v>0</v>
      </c>
      <c r="S84" s="243">
        <v>10754</v>
      </c>
      <c r="T84" s="243">
        <v>923</v>
      </c>
      <c r="U84" s="243">
        <v>0</v>
      </c>
      <c r="V84" s="243">
        <v>641</v>
      </c>
      <c r="W84" s="243">
        <v>12318</v>
      </c>
      <c r="X84" s="244">
        <v>923</v>
      </c>
      <c r="Y84" s="244">
        <v>0</v>
      </c>
      <c r="Z84" s="244">
        <v>0</v>
      </c>
      <c r="AA84" s="245">
        <v>0</v>
      </c>
      <c r="AB84" s="245">
        <v>0</v>
      </c>
      <c r="AC84" s="246">
        <v>923</v>
      </c>
      <c r="AD84" s="246">
        <v>9831</v>
      </c>
      <c r="AE84" s="246">
        <v>0</v>
      </c>
      <c r="AF84" s="247" t="s">
        <v>1082</v>
      </c>
      <c r="AG84" s="247">
        <v>50100338861460</v>
      </c>
      <c r="AH84" s="247">
        <v>0</v>
      </c>
      <c r="AI84" s="247" t="s">
        <v>1964</v>
      </c>
      <c r="AJ84" s="299" t="s">
        <v>2256</v>
      </c>
      <c r="AK84" s="248"/>
      <c r="AL84" s="247"/>
      <c r="AM84" s="247"/>
    </row>
    <row r="85" spans="1:39" ht="15" customHeight="1" x14ac:dyDescent="0.3">
      <c r="A85" s="249">
        <v>46234</v>
      </c>
      <c r="B85" s="250" t="s">
        <v>1412</v>
      </c>
      <c r="C85" s="251" t="s">
        <v>202</v>
      </c>
      <c r="D85" s="250" t="s">
        <v>41</v>
      </c>
      <c r="E85" s="250" t="s">
        <v>163</v>
      </c>
      <c r="F85" s="250" t="s">
        <v>163</v>
      </c>
      <c r="G85" s="250" t="s">
        <v>203</v>
      </c>
      <c r="H85" s="250" t="s">
        <v>605</v>
      </c>
      <c r="I85" s="252">
        <v>24</v>
      </c>
      <c r="J85" s="252">
        <v>3</v>
      </c>
      <c r="K85" s="252">
        <v>0</v>
      </c>
      <c r="L85" s="252">
        <v>4</v>
      </c>
      <c r="M85" s="252">
        <v>0</v>
      </c>
      <c r="N85" s="252">
        <v>27</v>
      </c>
      <c r="O85" s="253" t="s">
        <v>1964</v>
      </c>
      <c r="P85" s="253">
        <v>11583</v>
      </c>
      <c r="Q85" s="254">
        <v>5535</v>
      </c>
      <c r="R85" s="254">
        <v>405</v>
      </c>
      <c r="S85" s="254">
        <v>17523</v>
      </c>
      <c r="T85" s="254">
        <v>1390</v>
      </c>
      <c r="U85" s="254">
        <v>0</v>
      </c>
      <c r="V85" s="254">
        <v>965</v>
      </c>
      <c r="W85" s="254">
        <v>19878</v>
      </c>
      <c r="X85" s="255">
        <v>1390</v>
      </c>
      <c r="Y85" s="255">
        <v>0</v>
      </c>
      <c r="Z85" s="255">
        <v>0</v>
      </c>
      <c r="AA85" s="256">
        <v>0</v>
      </c>
      <c r="AB85" s="256">
        <v>0</v>
      </c>
      <c r="AC85" s="257">
        <v>1390</v>
      </c>
      <c r="AD85" s="257">
        <v>16133</v>
      </c>
      <c r="AE85" s="257">
        <v>0</v>
      </c>
      <c r="AF85" s="258" t="s">
        <v>1082</v>
      </c>
      <c r="AG85" s="258">
        <v>50100341148100</v>
      </c>
      <c r="AH85" s="258">
        <v>0</v>
      </c>
      <c r="AI85" s="258" t="s">
        <v>1964</v>
      </c>
      <c r="AJ85" s="299" t="s">
        <v>2256</v>
      </c>
      <c r="AK85" s="259"/>
      <c r="AL85" s="258"/>
      <c r="AM85" s="258"/>
    </row>
    <row r="86" spans="1:39" ht="15" customHeight="1" x14ac:dyDescent="0.3">
      <c r="A86" s="238">
        <v>46234</v>
      </c>
      <c r="B86" s="239" t="s">
        <v>1413</v>
      </c>
      <c r="C86" s="240" t="s">
        <v>206</v>
      </c>
      <c r="D86" s="239" t="s">
        <v>41</v>
      </c>
      <c r="E86" s="239" t="s">
        <v>163</v>
      </c>
      <c r="F86" s="239" t="s">
        <v>163</v>
      </c>
      <c r="G86" s="239" t="s">
        <v>48</v>
      </c>
      <c r="H86" s="239" t="s">
        <v>605</v>
      </c>
      <c r="I86" s="241">
        <v>23</v>
      </c>
      <c r="J86" s="241">
        <v>0</v>
      </c>
      <c r="K86" s="241">
        <v>0</v>
      </c>
      <c r="L86" s="241">
        <v>4</v>
      </c>
      <c r="M86" s="241">
        <v>0</v>
      </c>
      <c r="N86" s="241">
        <v>23</v>
      </c>
      <c r="O86" s="242" t="s">
        <v>1964</v>
      </c>
      <c r="P86" s="242">
        <v>9315</v>
      </c>
      <c r="Q86" s="243">
        <v>3542</v>
      </c>
      <c r="R86" s="243">
        <v>230</v>
      </c>
      <c r="S86" s="243">
        <v>13087</v>
      </c>
      <c r="T86" s="243">
        <v>1118</v>
      </c>
      <c r="U86" s="243">
        <v>0</v>
      </c>
      <c r="V86" s="243">
        <v>776</v>
      </c>
      <c r="W86" s="243">
        <v>14981</v>
      </c>
      <c r="X86" s="244">
        <v>1118</v>
      </c>
      <c r="Y86" s="244">
        <v>0</v>
      </c>
      <c r="Z86" s="244">
        <v>0</v>
      </c>
      <c r="AA86" s="245">
        <v>0</v>
      </c>
      <c r="AB86" s="245">
        <v>0</v>
      </c>
      <c r="AC86" s="246">
        <v>1118</v>
      </c>
      <c r="AD86" s="246">
        <v>11969</v>
      </c>
      <c r="AE86" s="246">
        <v>0</v>
      </c>
      <c r="AF86" s="247" t="s">
        <v>1082</v>
      </c>
      <c r="AG86" s="247">
        <v>50100332271136</v>
      </c>
      <c r="AH86" s="247">
        <v>0</v>
      </c>
      <c r="AI86" s="247" t="s">
        <v>1964</v>
      </c>
      <c r="AJ86" s="299" t="s">
        <v>2256</v>
      </c>
      <c r="AK86" s="248"/>
      <c r="AL86" s="247"/>
      <c r="AM86" s="247"/>
    </row>
    <row r="87" spans="1:39" ht="15" customHeight="1" x14ac:dyDescent="0.3">
      <c r="A87" s="249">
        <v>46234</v>
      </c>
      <c r="B87" s="250" t="s">
        <v>1414</v>
      </c>
      <c r="C87" s="251" t="s">
        <v>210</v>
      </c>
      <c r="D87" s="250" t="s">
        <v>41</v>
      </c>
      <c r="E87" s="250" t="s">
        <v>163</v>
      </c>
      <c r="F87" s="250" t="s">
        <v>163</v>
      </c>
      <c r="G87" s="250" t="s">
        <v>63</v>
      </c>
      <c r="H87" s="250" t="s">
        <v>605</v>
      </c>
      <c r="I87" s="252">
        <v>17</v>
      </c>
      <c r="J87" s="252">
        <v>0</v>
      </c>
      <c r="K87" s="252">
        <v>0</v>
      </c>
      <c r="L87" s="252">
        <v>4</v>
      </c>
      <c r="M87" s="252">
        <v>0</v>
      </c>
      <c r="N87" s="252">
        <v>17</v>
      </c>
      <c r="O87" s="253" t="s">
        <v>1964</v>
      </c>
      <c r="P87" s="253">
        <v>6732</v>
      </c>
      <c r="Q87" s="254">
        <v>2618</v>
      </c>
      <c r="R87" s="254">
        <v>0</v>
      </c>
      <c r="S87" s="254">
        <v>9350</v>
      </c>
      <c r="T87" s="254">
        <v>808</v>
      </c>
      <c r="U87" s="254">
        <v>0</v>
      </c>
      <c r="V87" s="254">
        <v>561</v>
      </c>
      <c r="W87" s="254">
        <v>10719</v>
      </c>
      <c r="X87" s="255">
        <v>808</v>
      </c>
      <c r="Y87" s="255">
        <v>0</v>
      </c>
      <c r="Z87" s="255">
        <v>0</v>
      </c>
      <c r="AA87" s="256">
        <v>0</v>
      </c>
      <c r="AB87" s="256">
        <v>0</v>
      </c>
      <c r="AC87" s="257">
        <v>808</v>
      </c>
      <c r="AD87" s="257">
        <v>8542</v>
      </c>
      <c r="AE87" s="257">
        <v>0</v>
      </c>
      <c r="AF87" s="258" t="s">
        <v>1082</v>
      </c>
      <c r="AG87" s="258">
        <v>50100338861483</v>
      </c>
      <c r="AH87" s="258">
        <v>0</v>
      </c>
      <c r="AI87" s="258" t="s">
        <v>1964</v>
      </c>
      <c r="AJ87" s="299" t="s">
        <v>2256</v>
      </c>
      <c r="AK87" s="259"/>
      <c r="AL87" s="258"/>
      <c r="AM87" s="258"/>
    </row>
    <row r="88" spans="1:39" ht="15" customHeight="1" x14ac:dyDescent="0.3">
      <c r="A88" s="238">
        <v>46234</v>
      </c>
      <c r="B88" s="239" t="s">
        <v>1415</v>
      </c>
      <c r="C88" s="240" t="s">
        <v>212</v>
      </c>
      <c r="D88" s="239" t="s">
        <v>41</v>
      </c>
      <c r="E88" s="239" t="s">
        <v>163</v>
      </c>
      <c r="F88" s="239" t="s">
        <v>163</v>
      </c>
      <c r="G88" s="239" t="s">
        <v>51</v>
      </c>
      <c r="H88" s="239" t="s">
        <v>605</v>
      </c>
      <c r="I88" s="241">
        <v>21.5</v>
      </c>
      <c r="J88" s="241">
        <v>0</v>
      </c>
      <c r="K88" s="241">
        <v>0</v>
      </c>
      <c r="L88" s="241">
        <v>4</v>
      </c>
      <c r="M88" s="241">
        <v>0</v>
      </c>
      <c r="N88" s="241">
        <v>21.5</v>
      </c>
      <c r="O88" s="242" t="s">
        <v>1964</v>
      </c>
      <c r="P88" s="242">
        <v>8622</v>
      </c>
      <c r="Q88" s="243">
        <v>2988</v>
      </c>
      <c r="R88" s="243">
        <v>0</v>
      </c>
      <c r="S88" s="243">
        <v>11610</v>
      </c>
      <c r="T88" s="243">
        <v>1035</v>
      </c>
      <c r="U88" s="243">
        <v>0</v>
      </c>
      <c r="V88" s="243">
        <v>718</v>
      </c>
      <c r="W88" s="243">
        <v>13363</v>
      </c>
      <c r="X88" s="244">
        <v>1035</v>
      </c>
      <c r="Y88" s="244">
        <v>0</v>
      </c>
      <c r="Z88" s="244">
        <v>0</v>
      </c>
      <c r="AA88" s="245">
        <v>0</v>
      </c>
      <c r="AB88" s="245">
        <v>0</v>
      </c>
      <c r="AC88" s="246">
        <v>1035</v>
      </c>
      <c r="AD88" s="246">
        <v>10575</v>
      </c>
      <c r="AE88" s="246">
        <v>0</v>
      </c>
      <c r="AF88" s="247" t="s">
        <v>1082</v>
      </c>
      <c r="AG88" s="247">
        <v>50100332269705</v>
      </c>
      <c r="AH88" s="247">
        <v>0</v>
      </c>
      <c r="AI88" s="247" t="s">
        <v>1964</v>
      </c>
      <c r="AJ88" s="299" t="s">
        <v>2256</v>
      </c>
      <c r="AK88" s="248"/>
      <c r="AL88" s="247"/>
      <c r="AM88" s="247"/>
    </row>
    <row r="89" spans="1:39" ht="15" customHeight="1" x14ac:dyDescent="0.3">
      <c r="A89" s="249">
        <v>46234</v>
      </c>
      <c r="B89" s="250" t="s">
        <v>1416</v>
      </c>
      <c r="C89" s="251" t="s">
        <v>214</v>
      </c>
      <c r="D89" s="250" t="s">
        <v>41</v>
      </c>
      <c r="E89" s="250" t="s">
        <v>163</v>
      </c>
      <c r="F89" s="250" t="s">
        <v>163</v>
      </c>
      <c r="G89" s="250" t="s">
        <v>104</v>
      </c>
      <c r="H89" s="250" t="s">
        <v>605</v>
      </c>
      <c r="I89" s="252">
        <v>18.5</v>
      </c>
      <c r="J89" s="252">
        <v>0</v>
      </c>
      <c r="K89" s="252">
        <v>0</v>
      </c>
      <c r="L89" s="252">
        <v>4</v>
      </c>
      <c r="M89" s="252">
        <v>0</v>
      </c>
      <c r="N89" s="252">
        <v>18.5</v>
      </c>
      <c r="O89" s="253" t="s">
        <v>1964</v>
      </c>
      <c r="P89" s="253">
        <v>8158</v>
      </c>
      <c r="Q89" s="254">
        <v>4976</v>
      </c>
      <c r="R89" s="254">
        <v>370</v>
      </c>
      <c r="S89" s="254">
        <v>13504</v>
      </c>
      <c r="T89" s="254">
        <v>979</v>
      </c>
      <c r="U89" s="254">
        <v>0</v>
      </c>
      <c r="V89" s="254">
        <v>680</v>
      </c>
      <c r="W89" s="254">
        <v>15163</v>
      </c>
      <c r="X89" s="255">
        <v>979</v>
      </c>
      <c r="Y89" s="255">
        <v>0</v>
      </c>
      <c r="Z89" s="255">
        <v>0</v>
      </c>
      <c r="AA89" s="256">
        <v>0</v>
      </c>
      <c r="AB89" s="256">
        <v>0</v>
      </c>
      <c r="AC89" s="257">
        <v>979</v>
      </c>
      <c r="AD89" s="257">
        <v>12525</v>
      </c>
      <c r="AE89" s="257">
        <v>0</v>
      </c>
      <c r="AF89" s="258" t="s">
        <v>1082</v>
      </c>
      <c r="AG89" s="258">
        <v>50100332272139</v>
      </c>
      <c r="AH89" s="258">
        <v>0</v>
      </c>
      <c r="AI89" s="258" t="s">
        <v>1964</v>
      </c>
      <c r="AJ89" s="299" t="s">
        <v>2256</v>
      </c>
      <c r="AK89" s="259"/>
      <c r="AL89" s="258"/>
      <c r="AM89" s="258"/>
    </row>
    <row r="90" spans="1:39" ht="15" customHeight="1" x14ac:dyDescent="0.3">
      <c r="A90" s="238">
        <v>46234</v>
      </c>
      <c r="B90" s="239" t="s">
        <v>1061</v>
      </c>
      <c r="C90" s="240" t="s">
        <v>216</v>
      </c>
      <c r="D90" s="239" t="s">
        <v>41</v>
      </c>
      <c r="E90" s="239" t="s">
        <v>163</v>
      </c>
      <c r="F90" s="239" t="s">
        <v>163</v>
      </c>
      <c r="G90" s="239" t="s">
        <v>51</v>
      </c>
      <c r="H90" s="239" t="s">
        <v>605</v>
      </c>
      <c r="I90" s="241">
        <v>0</v>
      </c>
      <c r="J90" s="241">
        <v>0</v>
      </c>
      <c r="K90" s="241">
        <v>0</v>
      </c>
      <c r="L90" s="241">
        <v>0</v>
      </c>
      <c r="M90" s="241">
        <v>0</v>
      </c>
      <c r="N90" s="241">
        <v>0</v>
      </c>
      <c r="O90" s="242" t="s">
        <v>1964</v>
      </c>
      <c r="P90" s="242">
        <v>0</v>
      </c>
      <c r="Q90" s="243">
        <v>0</v>
      </c>
      <c r="R90" s="243">
        <v>0</v>
      </c>
      <c r="S90" s="243">
        <v>0</v>
      </c>
      <c r="T90" s="243">
        <v>0</v>
      </c>
      <c r="U90" s="243">
        <v>0</v>
      </c>
      <c r="V90" s="243">
        <v>0</v>
      </c>
      <c r="W90" s="243">
        <v>0</v>
      </c>
      <c r="X90" s="244">
        <v>0</v>
      </c>
      <c r="Y90" s="244">
        <v>0</v>
      </c>
      <c r="Z90" s="244">
        <v>0</v>
      </c>
      <c r="AA90" s="245">
        <v>0</v>
      </c>
      <c r="AB90" s="245">
        <v>0</v>
      </c>
      <c r="AC90" s="246">
        <v>0</v>
      </c>
      <c r="AD90" s="246">
        <v>0</v>
      </c>
      <c r="AE90" s="246">
        <v>0</v>
      </c>
      <c r="AF90" s="247" t="s">
        <v>1082</v>
      </c>
      <c r="AG90" s="247">
        <v>50100332269362</v>
      </c>
      <c r="AH90" s="247">
        <v>0</v>
      </c>
      <c r="AI90" s="247" t="s">
        <v>1964</v>
      </c>
      <c r="AJ90" s="299" t="s">
        <v>2249</v>
      </c>
      <c r="AK90" s="248"/>
      <c r="AL90" s="247"/>
      <c r="AM90" s="247"/>
    </row>
    <row r="91" spans="1:39" ht="15" customHeight="1" x14ac:dyDescent="0.3">
      <c r="A91" s="249">
        <v>46234</v>
      </c>
      <c r="B91" s="250" t="s">
        <v>1417</v>
      </c>
      <c r="C91" s="251" t="s">
        <v>218</v>
      </c>
      <c r="D91" s="250" t="s">
        <v>41</v>
      </c>
      <c r="E91" s="250" t="s">
        <v>163</v>
      </c>
      <c r="F91" s="250" t="s">
        <v>163</v>
      </c>
      <c r="G91" s="250" t="s">
        <v>44</v>
      </c>
      <c r="H91" s="250" t="s">
        <v>605</v>
      </c>
      <c r="I91" s="252">
        <v>18</v>
      </c>
      <c r="J91" s="252">
        <v>0</v>
      </c>
      <c r="K91" s="252">
        <v>0</v>
      </c>
      <c r="L91" s="252">
        <v>4</v>
      </c>
      <c r="M91" s="252">
        <v>0</v>
      </c>
      <c r="N91" s="252">
        <v>18</v>
      </c>
      <c r="O91" s="253" t="s">
        <v>1964</v>
      </c>
      <c r="P91" s="253">
        <v>7074</v>
      </c>
      <c r="Q91" s="254">
        <v>2556</v>
      </c>
      <c r="R91" s="254">
        <v>180</v>
      </c>
      <c r="S91" s="254">
        <v>9810</v>
      </c>
      <c r="T91" s="254">
        <v>849</v>
      </c>
      <c r="U91" s="254">
        <v>0</v>
      </c>
      <c r="V91" s="254">
        <v>589</v>
      </c>
      <c r="W91" s="254">
        <v>11248</v>
      </c>
      <c r="X91" s="255">
        <v>849</v>
      </c>
      <c r="Y91" s="255">
        <v>0</v>
      </c>
      <c r="Z91" s="255">
        <v>0</v>
      </c>
      <c r="AA91" s="256">
        <v>0</v>
      </c>
      <c r="AB91" s="256">
        <v>0</v>
      </c>
      <c r="AC91" s="257">
        <v>849</v>
      </c>
      <c r="AD91" s="257">
        <v>8961</v>
      </c>
      <c r="AE91" s="257">
        <v>0</v>
      </c>
      <c r="AF91" s="258" t="s">
        <v>1082</v>
      </c>
      <c r="AG91" s="258">
        <v>50100332270554</v>
      </c>
      <c r="AH91" s="258">
        <v>0</v>
      </c>
      <c r="AI91" s="258" t="s">
        <v>1964</v>
      </c>
      <c r="AJ91" s="299" t="s">
        <v>2256</v>
      </c>
      <c r="AK91" s="259"/>
      <c r="AL91" s="258"/>
      <c r="AM91" s="258"/>
    </row>
    <row r="92" spans="1:39" ht="15" customHeight="1" x14ac:dyDescent="0.3">
      <c r="A92" s="238">
        <v>46234</v>
      </c>
      <c r="B92" s="239" t="s">
        <v>1418</v>
      </c>
      <c r="C92" s="240" t="s">
        <v>220</v>
      </c>
      <c r="D92" s="239" t="s">
        <v>41</v>
      </c>
      <c r="E92" s="239" t="s">
        <v>163</v>
      </c>
      <c r="F92" s="239" t="s">
        <v>163</v>
      </c>
      <c r="G92" s="239" t="s">
        <v>203</v>
      </c>
      <c r="H92" s="239" t="s">
        <v>605</v>
      </c>
      <c r="I92" s="241">
        <v>25</v>
      </c>
      <c r="J92" s="241">
        <v>0</v>
      </c>
      <c r="K92" s="241">
        <v>0</v>
      </c>
      <c r="L92" s="241">
        <v>4</v>
      </c>
      <c r="M92" s="241">
        <v>0</v>
      </c>
      <c r="N92" s="241">
        <v>25</v>
      </c>
      <c r="O92" s="242" t="s">
        <v>1964</v>
      </c>
      <c r="P92" s="242">
        <v>10225</v>
      </c>
      <c r="Q92" s="243">
        <v>3775</v>
      </c>
      <c r="R92" s="243">
        <v>375</v>
      </c>
      <c r="S92" s="243">
        <v>14375</v>
      </c>
      <c r="T92" s="243">
        <v>1227</v>
      </c>
      <c r="U92" s="243">
        <v>0</v>
      </c>
      <c r="V92" s="243">
        <v>852</v>
      </c>
      <c r="W92" s="243">
        <v>16454</v>
      </c>
      <c r="X92" s="244">
        <v>1227</v>
      </c>
      <c r="Y92" s="244">
        <v>0</v>
      </c>
      <c r="Z92" s="244">
        <v>0</v>
      </c>
      <c r="AA92" s="245">
        <v>0</v>
      </c>
      <c r="AB92" s="245">
        <v>0</v>
      </c>
      <c r="AC92" s="246">
        <v>1227</v>
      </c>
      <c r="AD92" s="246">
        <v>13148</v>
      </c>
      <c r="AE92" s="246">
        <v>0</v>
      </c>
      <c r="AF92" s="247" t="s">
        <v>1082</v>
      </c>
      <c r="AG92" s="247">
        <v>50100332270515</v>
      </c>
      <c r="AH92" s="247">
        <v>0</v>
      </c>
      <c r="AI92" s="247" t="s">
        <v>1964</v>
      </c>
      <c r="AJ92" s="299" t="s">
        <v>2256</v>
      </c>
      <c r="AK92" s="248"/>
      <c r="AL92" s="247"/>
      <c r="AM92" s="247"/>
    </row>
    <row r="93" spans="1:39" ht="15" customHeight="1" x14ac:dyDescent="0.3">
      <c r="A93" s="249">
        <v>46234</v>
      </c>
      <c r="B93" s="250" t="s">
        <v>1062</v>
      </c>
      <c r="C93" s="251" t="s">
        <v>222</v>
      </c>
      <c r="D93" s="250" t="s">
        <v>41</v>
      </c>
      <c r="E93" s="250" t="s">
        <v>163</v>
      </c>
      <c r="F93" s="250" t="s">
        <v>163</v>
      </c>
      <c r="G93" s="250" t="s">
        <v>51</v>
      </c>
      <c r="H93" s="250" t="s">
        <v>605</v>
      </c>
      <c r="I93" s="252">
        <v>21</v>
      </c>
      <c r="J93" s="252">
        <v>3</v>
      </c>
      <c r="K93" s="252">
        <v>0</v>
      </c>
      <c r="L93" s="252">
        <v>4</v>
      </c>
      <c r="M93" s="252">
        <v>0</v>
      </c>
      <c r="N93" s="252">
        <v>24</v>
      </c>
      <c r="O93" s="253" t="s">
        <v>1964</v>
      </c>
      <c r="P93" s="253">
        <v>9696</v>
      </c>
      <c r="Q93" s="254">
        <v>2784</v>
      </c>
      <c r="R93" s="254">
        <v>240</v>
      </c>
      <c r="S93" s="254">
        <v>12720</v>
      </c>
      <c r="T93" s="254">
        <v>1164</v>
      </c>
      <c r="U93" s="254">
        <v>0</v>
      </c>
      <c r="V93" s="254">
        <v>808</v>
      </c>
      <c r="W93" s="254">
        <v>14692</v>
      </c>
      <c r="X93" s="255">
        <v>1164</v>
      </c>
      <c r="Y93" s="255">
        <v>0</v>
      </c>
      <c r="Z93" s="255">
        <v>0</v>
      </c>
      <c r="AA93" s="256">
        <v>0</v>
      </c>
      <c r="AB93" s="256">
        <v>0</v>
      </c>
      <c r="AC93" s="257">
        <v>1164</v>
      </c>
      <c r="AD93" s="257">
        <v>11556</v>
      </c>
      <c r="AE93" s="257">
        <v>0</v>
      </c>
      <c r="AF93" s="258" t="s">
        <v>1082</v>
      </c>
      <c r="AG93" s="258">
        <v>50100332272024</v>
      </c>
      <c r="AH93" s="258">
        <v>0</v>
      </c>
      <c r="AI93" s="258" t="s">
        <v>1964</v>
      </c>
      <c r="AJ93" s="299" t="s">
        <v>2256</v>
      </c>
      <c r="AK93" s="259"/>
      <c r="AL93" s="258"/>
      <c r="AM93" s="258"/>
    </row>
    <row r="94" spans="1:39" ht="15" customHeight="1" x14ac:dyDescent="0.3">
      <c r="A94" s="238">
        <v>46234</v>
      </c>
      <c r="B94" s="239" t="s">
        <v>1419</v>
      </c>
      <c r="C94" s="240" t="s">
        <v>224</v>
      </c>
      <c r="D94" s="239" t="s">
        <v>41</v>
      </c>
      <c r="E94" s="239" t="s">
        <v>163</v>
      </c>
      <c r="F94" s="239" t="s">
        <v>163</v>
      </c>
      <c r="G94" s="239" t="s">
        <v>104</v>
      </c>
      <c r="H94" s="239" t="s">
        <v>614</v>
      </c>
      <c r="I94" s="241">
        <v>26</v>
      </c>
      <c r="J94" s="241">
        <v>0</v>
      </c>
      <c r="K94" s="241">
        <v>0</v>
      </c>
      <c r="L94" s="241">
        <v>4</v>
      </c>
      <c r="M94" s="241">
        <v>0</v>
      </c>
      <c r="N94" s="241">
        <v>26</v>
      </c>
      <c r="O94" s="242" t="s">
        <v>1964</v>
      </c>
      <c r="P94" s="242">
        <v>11466</v>
      </c>
      <c r="Q94" s="243">
        <v>6240</v>
      </c>
      <c r="R94" s="243">
        <v>494</v>
      </c>
      <c r="S94" s="243">
        <v>18200</v>
      </c>
      <c r="T94" s="243">
        <v>1376</v>
      </c>
      <c r="U94" s="243">
        <v>0</v>
      </c>
      <c r="V94" s="243">
        <v>955</v>
      </c>
      <c r="W94" s="243">
        <v>20531</v>
      </c>
      <c r="X94" s="244">
        <v>1376</v>
      </c>
      <c r="Y94" s="244">
        <v>0</v>
      </c>
      <c r="Z94" s="244">
        <v>0</v>
      </c>
      <c r="AA94" s="245">
        <v>0</v>
      </c>
      <c r="AB94" s="245">
        <v>0</v>
      </c>
      <c r="AC94" s="246">
        <v>1376</v>
      </c>
      <c r="AD94" s="246">
        <v>16824</v>
      </c>
      <c r="AE94" s="246">
        <v>0</v>
      </c>
      <c r="AF94" s="247" t="s">
        <v>1082</v>
      </c>
      <c r="AG94" s="247">
        <v>50100332272100</v>
      </c>
      <c r="AH94" s="247">
        <v>0</v>
      </c>
      <c r="AI94" s="247" t="s">
        <v>1964</v>
      </c>
      <c r="AJ94" s="299" t="s">
        <v>2256</v>
      </c>
      <c r="AK94" s="248"/>
      <c r="AL94" s="247"/>
      <c r="AM94" s="247"/>
    </row>
    <row r="95" spans="1:39" ht="15" customHeight="1" x14ac:dyDescent="0.3">
      <c r="A95" s="249">
        <v>46234</v>
      </c>
      <c r="B95" s="250" t="s">
        <v>1420</v>
      </c>
      <c r="C95" s="251" t="s">
        <v>226</v>
      </c>
      <c r="D95" s="250" t="s">
        <v>41</v>
      </c>
      <c r="E95" s="250" t="s">
        <v>163</v>
      </c>
      <c r="F95" s="250" t="s">
        <v>163</v>
      </c>
      <c r="G95" s="250" t="s">
        <v>104</v>
      </c>
      <c r="H95" s="250" t="s">
        <v>614</v>
      </c>
      <c r="I95" s="252">
        <v>25</v>
      </c>
      <c r="J95" s="252">
        <v>0</v>
      </c>
      <c r="K95" s="252">
        <v>0</v>
      </c>
      <c r="L95" s="252">
        <v>4</v>
      </c>
      <c r="M95" s="252">
        <v>0</v>
      </c>
      <c r="N95" s="252">
        <v>25</v>
      </c>
      <c r="O95" s="253" t="s">
        <v>1964</v>
      </c>
      <c r="P95" s="253">
        <v>10175</v>
      </c>
      <c r="Q95" s="254">
        <v>5700</v>
      </c>
      <c r="R95" s="254">
        <v>375</v>
      </c>
      <c r="S95" s="254">
        <v>16250</v>
      </c>
      <c r="T95" s="254">
        <v>1221</v>
      </c>
      <c r="U95" s="254">
        <v>0</v>
      </c>
      <c r="V95" s="254">
        <v>848</v>
      </c>
      <c r="W95" s="254">
        <v>18319</v>
      </c>
      <c r="X95" s="255">
        <v>1221</v>
      </c>
      <c r="Y95" s="255">
        <v>0</v>
      </c>
      <c r="Z95" s="255">
        <v>0</v>
      </c>
      <c r="AA95" s="256">
        <v>0</v>
      </c>
      <c r="AB95" s="256">
        <v>0</v>
      </c>
      <c r="AC95" s="257">
        <v>1221</v>
      </c>
      <c r="AD95" s="257">
        <v>15029</v>
      </c>
      <c r="AE95" s="257">
        <v>0</v>
      </c>
      <c r="AF95" s="258" t="s">
        <v>1082</v>
      </c>
      <c r="AG95" s="258">
        <v>50100332272092</v>
      </c>
      <c r="AH95" s="258">
        <v>0</v>
      </c>
      <c r="AI95" s="258" t="s">
        <v>1964</v>
      </c>
      <c r="AJ95" s="299" t="s">
        <v>2256</v>
      </c>
      <c r="AK95" s="259"/>
      <c r="AL95" s="258"/>
      <c r="AM95" s="258"/>
    </row>
    <row r="96" spans="1:39" ht="15" customHeight="1" x14ac:dyDescent="0.3">
      <c r="A96" s="238">
        <v>46234</v>
      </c>
      <c r="B96" s="239" t="s">
        <v>1063</v>
      </c>
      <c r="C96" s="240" t="s">
        <v>228</v>
      </c>
      <c r="D96" s="239" t="s">
        <v>41</v>
      </c>
      <c r="E96" s="239" t="s">
        <v>163</v>
      </c>
      <c r="F96" s="239" t="s">
        <v>163</v>
      </c>
      <c r="G96" s="239" t="s">
        <v>87</v>
      </c>
      <c r="H96" s="239" t="s">
        <v>605</v>
      </c>
      <c r="I96" s="241">
        <v>20</v>
      </c>
      <c r="J96" s="241">
        <v>5</v>
      </c>
      <c r="K96" s="241">
        <v>0</v>
      </c>
      <c r="L96" s="241">
        <v>4</v>
      </c>
      <c r="M96" s="241">
        <v>0</v>
      </c>
      <c r="N96" s="241">
        <v>25</v>
      </c>
      <c r="O96" s="242" t="s">
        <v>1964</v>
      </c>
      <c r="P96" s="242">
        <v>9600</v>
      </c>
      <c r="Q96" s="243">
        <v>3800</v>
      </c>
      <c r="R96" s="243">
        <v>0</v>
      </c>
      <c r="S96" s="243">
        <v>13400</v>
      </c>
      <c r="T96" s="243">
        <v>1152</v>
      </c>
      <c r="U96" s="243">
        <v>0</v>
      </c>
      <c r="V96" s="243">
        <v>800</v>
      </c>
      <c r="W96" s="243">
        <v>15352</v>
      </c>
      <c r="X96" s="244">
        <v>1152</v>
      </c>
      <c r="Y96" s="244">
        <v>0</v>
      </c>
      <c r="Z96" s="244">
        <v>0</v>
      </c>
      <c r="AA96" s="245">
        <v>0</v>
      </c>
      <c r="AB96" s="245">
        <v>0</v>
      </c>
      <c r="AC96" s="246">
        <v>1152</v>
      </c>
      <c r="AD96" s="246">
        <v>12248</v>
      </c>
      <c r="AE96" s="246">
        <v>0</v>
      </c>
      <c r="AF96" s="247" t="s">
        <v>1082</v>
      </c>
      <c r="AG96" s="247">
        <v>50100338861572</v>
      </c>
      <c r="AH96" s="247">
        <v>0</v>
      </c>
      <c r="AI96" s="247" t="s">
        <v>1964</v>
      </c>
      <c r="AJ96" s="299" t="s">
        <v>2256</v>
      </c>
      <c r="AK96" s="248"/>
      <c r="AL96" s="247"/>
      <c r="AM96" s="247"/>
    </row>
    <row r="97" spans="1:39" ht="15" customHeight="1" x14ac:dyDescent="0.3">
      <c r="A97" s="249">
        <v>46234</v>
      </c>
      <c r="B97" s="250" t="s">
        <v>1064</v>
      </c>
      <c r="C97" s="251" t="s">
        <v>230</v>
      </c>
      <c r="D97" s="250" t="s">
        <v>41</v>
      </c>
      <c r="E97" s="250" t="s">
        <v>163</v>
      </c>
      <c r="F97" s="250" t="s">
        <v>163</v>
      </c>
      <c r="G97" s="250" t="s">
        <v>87</v>
      </c>
      <c r="H97" s="250" t="s">
        <v>605</v>
      </c>
      <c r="I97" s="252">
        <v>14</v>
      </c>
      <c r="J97" s="252">
        <v>10</v>
      </c>
      <c r="K97" s="252">
        <v>0</v>
      </c>
      <c r="L97" s="252">
        <v>4</v>
      </c>
      <c r="M97" s="252">
        <v>0</v>
      </c>
      <c r="N97" s="252">
        <v>24</v>
      </c>
      <c r="O97" s="253" t="s">
        <v>1964</v>
      </c>
      <c r="P97" s="253">
        <v>9216</v>
      </c>
      <c r="Q97" s="254">
        <v>3648</v>
      </c>
      <c r="R97" s="254">
        <v>0</v>
      </c>
      <c r="S97" s="254">
        <v>12864</v>
      </c>
      <c r="T97" s="254">
        <v>1106</v>
      </c>
      <c r="U97" s="254">
        <v>0</v>
      </c>
      <c r="V97" s="254">
        <v>768</v>
      </c>
      <c r="W97" s="254">
        <v>14738</v>
      </c>
      <c r="X97" s="255">
        <v>1106</v>
      </c>
      <c r="Y97" s="255">
        <v>0</v>
      </c>
      <c r="Z97" s="255">
        <v>0</v>
      </c>
      <c r="AA97" s="256">
        <v>0</v>
      </c>
      <c r="AB97" s="256">
        <v>0</v>
      </c>
      <c r="AC97" s="257">
        <v>1106</v>
      </c>
      <c r="AD97" s="257">
        <v>11758</v>
      </c>
      <c r="AE97" s="257">
        <v>0</v>
      </c>
      <c r="AF97" s="258" t="s">
        <v>1082</v>
      </c>
      <c r="AG97" s="258">
        <v>50100338861842</v>
      </c>
      <c r="AH97" s="258">
        <v>0</v>
      </c>
      <c r="AI97" s="258" t="s">
        <v>1964</v>
      </c>
      <c r="AJ97" s="299" t="s">
        <v>2256</v>
      </c>
      <c r="AK97" s="259"/>
      <c r="AL97" s="258"/>
      <c r="AM97" s="258"/>
    </row>
    <row r="98" spans="1:39" ht="15" customHeight="1" x14ac:dyDescent="0.3">
      <c r="A98" s="238">
        <v>46234</v>
      </c>
      <c r="B98" s="239" t="s">
        <v>1065</v>
      </c>
      <c r="C98" s="240" t="s">
        <v>232</v>
      </c>
      <c r="D98" s="239" t="s">
        <v>41</v>
      </c>
      <c r="E98" s="239" t="s">
        <v>163</v>
      </c>
      <c r="F98" s="239" t="s">
        <v>163</v>
      </c>
      <c r="G98" s="239" t="s">
        <v>87</v>
      </c>
      <c r="H98" s="239" t="s">
        <v>605</v>
      </c>
      <c r="I98" s="241">
        <v>21</v>
      </c>
      <c r="J98" s="241">
        <v>2</v>
      </c>
      <c r="K98" s="241">
        <v>0</v>
      </c>
      <c r="L98" s="241">
        <v>4</v>
      </c>
      <c r="M98" s="241">
        <v>0</v>
      </c>
      <c r="N98" s="241">
        <v>23</v>
      </c>
      <c r="O98" s="242" t="s">
        <v>1964</v>
      </c>
      <c r="P98" s="242">
        <v>8832</v>
      </c>
      <c r="Q98" s="243">
        <v>2438</v>
      </c>
      <c r="R98" s="243">
        <v>0</v>
      </c>
      <c r="S98" s="243">
        <v>11270</v>
      </c>
      <c r="T98" s="243">
        <v>1060</v>
      </c>
      <c r="U98" s="243">
        <v>0</v>
      </c>
      <c r="V98" s="243">
        <v>736</v>
      </c>
      <c r="W98" s="243">
        <v>13066</v>
      </c>
      <c r="X98" s="244">
        <v>1060</v>
      </c>
      <c r="Y98" s="244">
        <v>0</v>
      </c>
      <c r="Z98" s="244">
        <v>0</v>
      </c>
      <c r="AA98" s="245">
        <v>0</v>
      </c>
      <c r="AB98" s="245">
        <v>0</v>
      </c>
      <c r="AC98" s="246">
        <v>1060</v>
      </c>
      <c r="AD98" s="246">
        <v>10210</v>
      </c>
      <c r="AE98" s="246">
        <v>0</v>
      </c>
      <c r="AF98" s="247" t="s">
        <v>1082</v>
      </c>
      <c r="AG98" s="247">
        <v>50100332932675</v>
      </c>
      <c r="AH98" s="247">
        <v>0</v>
      </c>
      <c r="AI98" s="247" t="s">
        <v>1964</v>
      </c>
      <c r="AJ98" s="299" t="s">
        <v>2256</v>
      </c>
      <c r="AK98" s="248"/>
      <c r="AL98" s="247"/>
      <c r="AM98" s="247"/>
    </row>
    <row r="99" spans="1:39" ht="15" customHeight="1" x14ac:dyDescent="0.3">
      <c r="A99" s="249">
        <v>46234</v>
      </c>
      <c r="B99" s="250" t="s">
        <v>1421</v>
      </c>
      <c r="C99" s="251" t="s">
        <v>234</v>
      </c>
      <c r="D99" s="250" t="s">
        <v>41</v>
      </c>
      <c r="E99" s="250" t="s">
        <v>163</v>
      </c>
      <c r="F99" s="250" t="s">
        <v>163</v>
      </c>
      <c r="G99" s="250" t="s">
        <v>51</v>
      </c>
      <c r="H99" s="250" t="s">
        <v>605</v>
      </c>
      <c r="I99" s="252">
        <v>23</v>
      </c>
      <c r="J99" s="252">
        <v>0</v>
      </c>
      <c r="K99" s="252">
        <v>0</v>
      </c>
      <c r="L99" s="252">
        <v>4</v>
      </c>
      <c r="M99" s="252">
        <v>0</v>
      </c>
      <c r="N99" s="252">
        <v>23</v>
      </c>
      <c r="O99" s="253" t="s">
        <v>1964</v>
      </c>
      <c r="P99" s="253">
        <v>8947</v>
      </c>
      <c r="Q99" s="254">
        <v>3358</v>
      </c>
      <c r="R99" s="254">
        <v>0</v>
      </c>
      <c r="S99" s="254">
        <v>12305</v>
      </c>
      <c r="T99" s="254">
        <v>1074</v>
      </c>
      <c r="U99" s="254">
        <v>0</v>
      </c>
      <c r="V99" s="254">
        <v>745</v>
      </c>
      <c r="W99" s="254">
        <v>14124</v>
      </c>
      <c r="X99" s="255">
        <v>1074</v>
      </c>
      <c r="Y99" s="255">
        <v>0</v>
      </c>
      <c r="Z99" s="255">
        <v>0</v>
      </c>
      <c r="AA99" s="256">
        <v>0</v>
      </c>
      <c r="AB99" s="256">
        <v>0</v>
      </c>
      <c r="AC99" s="257">
        <v>1074</v>
      </c>
      <c r="AD99" s="257">
        <v>11231</v>
      </c>
      <c r="AE99" s="257">
        <v>0</v>
      </c>
      <c r="AF99" s="258" t="s">
        <v>1082</v>
      </c>
      <c r="AG99" s="258">
        <v>50100332269681</v>
      </c>
      <c r="AH99" s="258">
        <v>0</v>
      </c>
      <c r="AI99" s="258" t="s">
        <v>1964</v>
      </c>
      <c r="AJ99" s="299" t="s">
        <v>2256</v>
      </c>
      <c r="AK99" s="259"/>
      <c r="AL99" s="258"/>
      <c r="AM99" s="258"/>
    </row>
    <row r="100" spans="1:39" ht="15" customHeight="1" x14ac:dyDescent="0.3">
      <c r="A100" s="238">
        <v>46234</v>
      </c>
      <c r="B100" s="239" t="s">
        <v>1422</v>
      </c>
      <c r="C100" s="240" t="s">
        <v>236</v>
      </c>
      <c r="D100" s="239" t="s">
        <v>41</v>
      </c>
      <c r="E100" s="239" t="s">
        <v>163</v>
      </c>
      <c r="F100" s="239" t="s">
        <v>163</v>
      </c>
      <c r="G100" s="239" t="s">
        <v>63</v>
      </c>
      <c r="H100" s="239" t="s">
        <v>605</v>
      </c>
      <c r="I100" s="241">
        <v>19</v>
      </c>
      <c r="J100" s="241">
        <v>4</v>
      </c>
      <c r="K100" s="241">
        <v>0</v>
      </c>
      <c r="L100" s="241">
        <v>4</v>
      </c>
      <c r="M100" s="241">
        <v>0</v>
      </c>
      <c r="N100" s="241">
        <v>23</v>
      </c>
      <c r="O100" s="242" t="s">
        <v>1964</v>
      </c>
      <c r="P100" s="242">
        <v>8878</v>
      </c>
      <c r="Q100" s="243">
        <v>3726</v>
      </c>
      <c r="R100" s="243">
        <v>0</v>
      </c>
      <c r="S100" s="243">
        <v>12604</v>
      </c>
      <c r="T100" s="243">
        <v>1065</v>
      </c>
      <c r="U100" s="243">
        <v>0</v>
      </c>
      <c r="V100" s="243">
        <v>740</v>
      </c>
      <c r="W100" s="243">
        <v>14409</v>
      </c>
      <c r="X100" s="244">
        <v>1065</v>
      </c>
      <c r="Y100" s="244">
        <v>0</v>
      </c>
      <c r="Z100" s="244">
        <v>0</v>
      </c>
      <c r="AA100" s="245">
        <v>0</v>
      </c>
      <c r="AB100" s="245">
        <v>0</v>
      </c>
      <c r="AC100" s="246">
        <v>1065</v>
      </c>
      <c r="AD100" s="246">
        <v>11539</v>
      </c>
      <c r="AE100" s="246">
        <v>0</v>
      </c>
      <c r="AF100" s="247" t="s">
        <v>1082</v>
      </c>
      <c r="AG100" s="247">
        <v>50100411723792</v>
      </c>
      <c r="AH100" s="247">
        <v>0</v>
      </c>
      <c r="AI100" s="247" t="s">
        <v>1964</v>
      </c>
      <c r="AJ100" s="299" t="s">
        <v>2256</v>
      </c>
      <c r="AK100" s="248"/>
      <c r="AL100" s="247"/>
      <c r="AM100" s="247"/>
    </row>
    <row r="101" spans="1:39" ht="15" customHeight="1" x14ac:dyDescent="0.3">
      <c r="A101" s="249">
        <v>46234</v>
      </c>
      <c r="B101" s="250" t="s">
        <v>1423</v>
      </c>
      <c r="C101" s="251" t="s">
        <v>238</v>
      </c>
      <c r="D101" s="250" t="s">
        <v>41</v>
      </c>
      <c r="E101" s="250" t="s">
        <v>163</v>
      </c>
      <c r="F101" s="250" t="s">
        <v>163</v>
      </c>
      <c r="G101" s="250" t="s">
        <v>87</v>
      </c>
      <c r="H101" s="250" t="s">
        <v>605</v>
      </c>
      <c r="I101" s="252">
        <v>20</v>
      </c>
      <c r="J101" s="252">
        <v>0</v>
      </c>
      <c r="K101" s="252">
        <v>0</v>
      </c>
      <c r="L101" s="252">
        <v>4</v>
      </c>
      <c r="M101" s="252">
        <v>0</v>
      </c>
      <c r="N101" s="252">
        <v>20</v>
      </c>
      <c r="O101" s="253" t="s">
        <v>1964</v>
      </c>
      <c r="P101" s="253">
        <v>7720</v>
      </c>
      <c r="Q101" s="254">
        <v>3100</v>
      </c>
      <c r="R101" s="254">
        <v>0</v>
      </c>
      <c r="S101" s="254">
        <v>10820</v>
      </c>
      <c r="T101" s="254">
        <v>926</v>
      </c>
      <c r="U101" s="254">
        <v>0</v>
      </c>
      <c r="V101" s="254">
        <v>643</v>
      </c>
      <c r="W101" s="254">
        <v>12389</v>
      </c>
      <c r="X101" s="255">
        <v>926</v>
      </c>
      <c r="Y101" s="255">
        <v>0</v>
      </c>
      <c r="Z101" s="255">
        <v>0</v>
      </c>
      <c r="AA101" s="256">
        <v>0</v>
      </c>
      <c r="AB101" s="256">
        <v>0</v>
      </c>
      <c r="AC101" s="257">
        <v>926</v>
      </c>
      <c r="AD101" s="257">
        <v>9894</v>
      </c>
      <c r="AE101" s="257">
        <v>0</v>
      </c>
      <c r="AF101" s="258" t="s">
        <v>1082</v>
      </c>
      <c r="AG101" s="258">
        <v>50100411722125</v>
      </c>
      <c r="AH101" s="258">
        <v>0</v>
      </c>
      <c r="AI101" s="258" t="s">
        <v>1964</v>
      </c>
      <c r="AJ101" s="299" t="s">
        <v>2256</v>
      </c>
      <c r="AK101" s="259"/>
      <c r="AL101" s="258"/>
      <c r="AM101" s="258"/>
    </row>
    <row r="102" spans="1:39" ht="15" customHeight="1" x14ac:dyDescent="0.3">
      <c r="A102" s="238">
        <v>46234</v>
      </c>
      <c r="B102" s="239" t="s">
        <v>1424</v>
      </c>
      <c r="C102" s="240" t="s">
        <v>240</v>
      </c>
      <c r="D102" s="239" t="s">
        <v>41</v>
      </c>
      <c r="E102" s="239" t="s">
        <v>163</v>
      </c>
      <c r="F102" s="239" t="s">
        <v>163</v>
      </c>
      <c r="G102" s="239" t="s">
        <v>87</v>
      </c>
      <c r="H102" s="239" t="s">
        <v>605</v>
      </c>
      <c r="I102" s="241">
        <v>18</v>
      </c>
      <c r="J102" s="241">
        <v>3</v>
      </c>
      <c r="K102" s="241">
        <v>0</v>
      </c>
      <c r="L102" s="241">
        <v>4</v>
      </c>
      <c r="M102" s="241">
        <v>0</v>
      </c>
      <c r="N102" s="241">
        <v>21</v>
      </c>
      <c r="O102" s="242" t="s">
        <v>1964</v>
      </c>
      <c r="P102" s="242">
        <v>8106</v>
      </c>
      <c r="Q102" s="243">
        <v>3297</v>
      </c>
      <c r="R102" s="243">
        <v>0</v>
      </c>
      <c r="S102" s="243">
        <v>11403</v>
      </c>
      <c r="T102" s="243">
        <v>973</v>
      </c>
      <c r="U102" s="243">
        <v>0</v>
      </c>
      <c r="V102" s="243">
        <v>675</v>
      </c>
      <c r="W102" s="243">
        <v>13051</v>
      </c>
      <c r="X102" s="244">
        <v>973</v>
      </c>
      <c r="Y102" s="244">
        <v>0</v>
      </c>
      <c r="Z102" s="244">
        <v>0</v>
      </c>
      <c r="AA102" s="245">
        <v>0</v>
      </c>
      <c r="AB102" s="245">
        <v>0</v>
      </c>
      <c r="AC102" s="246">
        <v>973</v>
      </c>
      <c r="AD102" s="246">
        <v>10430</v>
      </c>
      <c r="AE102" s="246">
        <v>0</v>
      </c>
      <c r="AF102" s="247" t="s">
        <v>1082</v>
      </c>
      <c r="AG102" s="247">
        <v>50100398508577</v>
      </c>
      <c r="AH102" s="247">
        <v>0</v>
      </c>
      <c r="AI102" s="247" t="s">
        <v>1964</v>
      </c>
      <c r="AJ102" s="299" t="s">
        <v>2256</v>
      </c>
      <c r="AK102" s="248"/>
      <c r="AL102" s="247"/>
      <c r="AM102" s="247"/>
    </row>
    <row r="103" spans="1:39" ht="15" customHeight="1" x14ac:dyDescent="0.3">
      <c r="A103" s="249">
        <v>46234</v>
      </c>
      <c r="B103" s="250" t="s">
        <v>1425</v>
      </c>
      <c r="C103" s="251" t="s">
        <v>242</v>
      </c>
      <c r="D103" s="250" t="s">
        <v>41</v>
      </c>
      <c r="E103" s="250" t="s">
        <v>163</v>
      </c>
      <c r="F103" s="250" t="s">
        <v>163</v>
      </c>
      <c r="G103" s="250" t="s">
        <v>87</v>
      </c>
      <c r="H103" s="250" t="s">
        <v>605</v>
      </c>
      <c r="I103" s="252">
        <v>20</v>
      </c>
      <c r="J103" s="252">
        <v>3</v>
      </c>
      <c r="K103" s="252">
        <v>0</v>
      </c>
      <c r="L103" s="252">
        <v>4</v>
      </c>
      <c r="M103" s="252">
        <v>0</v>
      </c>
      <c r="N103" s="252">
        <v>23</v>
      </c>
      <c r="O103" s="253" t="s">
        <v>1964</v>
      </c>
      <c r="P103" s="253">
        <v>8878</v>
      </c>
      <c r="Q103" s="254">
        <v>3611</v>
      </c>
      <c r="R103" s="254">
        <v>0</v>
      </c>
      <c r="S103" s="254">
        <v>12489</v>
      </c>
      <c r="T103" s="254">
        <v>1065</v>
      </c>
      <c r="U103" s="254">
        <v>0</v>
      </c>
      <c r="V103" s="254">
        <v>740</v>
      </c>
      <c r="W103" s="254">
        <v>14294</v>
      </c>
      <c r="X103" s="255">
        <v>1065</v>
      </c>
      <c r="Y103" s="255">
        <v>0</v>
      </c>
      <c r="Z103" s="255">
        <v>0</v>
      </c>
      <c r="AA103" s="256">
        <v>0</v>
      </c>
      <c r="AB103" s="256">
        <v>0</v>
      </c>
      <c r="AC103" s="257">
        <v>1065</v>
      </c>
      <c r="AD103" s="257">
        <v>11424</v>
      </c>
      <c r="AE103" s="257">
        <v>0</v>
      </c>
      <c r="AF103" s="258" t="s">
        <v>1082</v>
      </c>
      <c r="AG103" s="258">
        <v>50100411722151</v>
      </c>
      <c r="AH103" s="258">
        <v>0</v>
      </c>
      <c r="AI103" s="258" t="s">
        <v>1964</v>
      </c>
      <c r="AJ103" s="299" t="s">
        <v>2256</v>
      </c>
      <c r="AK103" s="259"/>
      <c r="AL103" s="258"/>
      <c r="AM103" s="258"/>
    </row>
    <row r="104" spans="1:39" ht="15" customHeight="1" x14ac:dyDescent="0.3">
      <c r="A104" s="238">
        <v>46234</v>
      </c>
      <c r="B104" s="239" t="s">
        <v>1426</v>
      </c>
      <c r="C104" s="240" t="s">
        <v>244</v>
      </c>
      <c r="D104" s="239" t="s">
        <v>41</v>
      </c>
      <c r="E104" s="239" t="s">
        <v>163</v>
      </c>
      <c r="F104" s="239" t="s">
        <v>163</v>
      </c>
      <c r="G104" s="239" t="s">
        <v>87</v>
      </c>
      <c r="H104" s="239" t="s">
        <v>605</v>
      </c>
      <c r="I104" s="241">
        <v>19</v>
      </c>
      <c r="J104" s="241">
        <v>7</v>
      </c>
      <c r="K104" s="241">
        <v>0</v>
      </c>
      <c r="L104" s="241">
        <v>4</v>
      </c>
      <c r="M104" s="241">
        <v>0</v>
      </c>
      <c r="N104" s="241">
        <v>26</v>
      </c>
      <c r="O104" s="242" t="s">
        <v>1964</v>
      </c>
      <c r="P104" s="242">
        <v>10036</v>
      </c>
      <c r="Q104" s="243">
        <v>4030</v>
      </c>
      <c r="R104" s="243">
        <v>0</v>
      </c>
      <c r="S104" s="243">
        <v>14066</v>
      </c>
      <c r="T104" s="243">
        <v>1204</v>
      </c>
      <c r="U104" s="243">
        <v>0</v>
      </c>
      <c r="V104" s="243">
        <v>836</v>
      </c>
      <c r="W104" s="243">
        <v>16106</v>
      </c>
      <c r="X104" s="244">
        <v>1204</v>
      </c>
      <c r="Y104" s="244">
        <v>0</v>
      </c>
      <c r="Z104" s="244">
        <v>0</v>
      </c>
      <c r="AA104" s="245">
        <v>0</v>
      </c>
      <c r="AB104" s="245">
        <v>0</v>
      </c>
      <c r="AC104" s="246">
        <v>1204</v>
      </c>
      <c r="AD104" s="246">
        <v>12862</v>
      </c>
      <c r="AE104" s="246">
        <v>0</v>
      </c>
      <c r="AF104" s="247" t="s">
        <v>1082</v>
      </c>
      <c r="AG104" s="247">
        <v>50100411723081</v>
      </c>
      <c r="AH104" s="247">
        <v>0</v>
      </c>
      <c r="AI104" s="247" t="s">
        <v>1964</v>
      </c>
      <c r="AJ104" s="299" t="s">
        <v>2256</v>
      </c>
      <c r="AK104" s="248"/>
      <c r="AL104" s="247"/>
      <c r="AM104" s="247"/>
    </row>
    <row r="105" spans="1:39" ht="15" customHeight="1" x14ac:dyDescent="0.3">
      <c r="A105" s="249">
        <v>46234</v>
      </c>
      <c r="B105" s="250" t="s">
        <v>1427</v>
      </c>
      <c r="C105" s="251" t="s">
        <v>246</v>
      </c>
      <c r="D105" s="250" t="s">
        <v>41</v>
      </c>
      <c r="E105" s="250" t="s">
        <v>163</v>
      </c>
      <c r="F105" s="250" t="s">
        <v>163</v>
      </c>
      <c r="G105" s="250" t="s">
        <v>247</v>
      </c>
      <c r="H105" s="250" t="s">
        <v>614</v>
      </c>
      <c r="I105" s="252">
        <v>26</v>
      </c>
      <c r="J105" s="252">
        <v>0</v>
      </c>
      <c r="K105" s="252">
        <v>0</v>
      </c>
      <c r="L105" s="252">
        <v>4</v>
      </c>
      <c r="M105" s="252">
        <v>0</v>
      </c>
      <c r="N105" s="252">
        <v>26</v>
      </c>
      <c r="O105" s="253" t="s">
        <v>1964</v>
      </c>
      <c r="P105" s="253">
        <v>10686</v>
      </c>
      <c r="Q105" s="254">
        <v>5304</v>
      </c>
      <c r="R105" s="254">
        <v>260</v>
      </c>
      <c r="S105" s="254">
        <v>16250</v>
      </c>
      <c r="T105" s="254">
        <v>1282</v>
      </c>
      <c r="U105" s="254">
        <v>0</v>
      </c>
      <c r="V105" s="254">
        <v>890</v>
      </c>
      <c r="W105" s="254">
        <v>18422</v>
      </c>
      <c r="X105" s="255">
        <v>1282</v>
      </c>
      <c r="Y105" s="255">
        <v>0</v>
      </c>
      <c r="Z105" s="255">
        <v>0</v>
      </c>
      <c r="AA105" s="256">
        <v>0</v>
      </c>
      <c r="AB105" s="256">
        <v>0</v>
      </c>
      <c r="AC105" s="257">
        <v>1282</v>
      </c>
      <c r="AD105" s="257">
        <v>14968</v>
      </c>
      <c r="AE105" s="257">
        <v>0</v>
      </c>
      <c r="AF105" s="258" t="s">
        <v>1082</v>
      </c>
      <c r="AG105" s="258">
        <v>50100411721951</v>
      </c>
      <c r="AH105" s="258">
        <v>0</v>
      </c>
      <c r="AI105" s="258" t="s">
        <v>1964</v>
      </c>
      <c r="AJ105" s="299" t="s">
        <v>2256</v>
      </c>
      <c r="AK105" s="259"/>
      <c r="AL105" s="258"/>
      <c r="AM105" s="258"/>
    </row>
    <row r="106" spans="1:39" ht="15" customHeight="1" x14ac:dyDescent="0.3">
      <c r="A106" s="238">
        <v>46234</v>
      </c>
      <c r="B106" s="239" t="s">
        <v>1428</v>
      </c>
      <c r="C106" s="240" t="s">
        <v>249</v>
      </c>
      <c r="D106" s="239" t="s">
        <v>41</v>
      </c>
      <c r="E106" s="239" t="s">
        <v>163</v>
      </c>
      <c r="F106" s="239" t="s">
        <v>163</v>
      </c>
      <c r="G106" s="239" t="s">
        <v>87</v>
      </c>
      <c r="H106" s="239" t="s">
        <v>605</v>
      </c>
      <c r="I106" s="241">
        <v>12</v>
      </c>
      <c r="J106" s="241">
        <v>10</v>
      </c>
      <c r="K106" s="241">
        <v>0</v>
      </c>
      <c r="L106" s="241">
        <v>4</v>
      </c>
      <c r="M106" s="241">
        <v>0</v>
      </c>
      <c r="N106" s="241">
        <v>22</v>
      </c>
      <c r="O106" s="242" t="s">
        <v>1964</v>
      </c>
      <c r="P106" s="242">
        <v>8492</v>
      </c>
      <c r="Q106" s="243">
        <v>3278</v>
      </c>
      <c r="R106" s="243">
        <v>0</v>
      </c>
      <c r="S106" s="243">
        <v>11770</v>
      </c>
      <c r="T106" s="243">
        <v>1019</v>
      </c>
      <c r="U106" s="243">
        <v>0</v>
      </c>
      <c r="V106" s="243">
        <v>707</v>
      </c>
      <c r="W106" s="243">
        <v>13496</v>
      </c>
      <c r="X106" s="244">
        <v>1019</v>
      </c>
      <c r="Y106" s="244">
        <v>0</v>
      </c>
      <c r="Z106" s="244">
        <v>0</v>
      </c>
      <c r="AA106" s="245">
        <v>0</v>
      </c>
      <c r="AB106" s="245">
        <v>0</v>
      </c>
      <c r="AC106" s="246">
        <v>1019</v>
      </c>
      <c r="AD106" s="246">
        <v>10751</v>
      </c>
      <c r="AE106" s="246">
        <v>0</v>
      </c>
      <c r="AF106" s="247" t="s">
        <v>1082</v>
      </c>
      <c r="AG106" s="247">
        <v>50100411723855</v>
      </c>
      <c r="AH106" s="247">
        <v>0</v>
      </c>
      <c r="AI106" s="247" t="s">
        <v>1964</v>
      </c>
      <c r="AJ106" s="299" t="s">
        <v>2256</v>
      </c>
      <c r="AK106" s="248"/>
      <c r="AL106" s="247"/>
      <c r="AM106" s="247"/>
    </row>
    <row r="107" spans="1:39" ht="15" customHeight="1" x14ac:dyDescent="0.3">
      <c r="A107" s="249">
        <v>46234</v>
      </c>
      <c r="B107" s="250" t="s">
        <v>1429</v>
      </c>
      <c r="C107" s="251" t="s">
        <v>251</v>
      </c>
      <c r="D107" s="250" t="s">
        <v>41</v>
      </c>
      <c r="E107" s="250" t="s">
        <v>163</v>
      </c>
      <c r="F107" s="250" t="s">
        <v>163</v>
      </c>
      <c r="G107" s="250" t="s">
        <v>87</v>
      </c>
      <c r="H107" s="250" t="s">
        <v>605</v>
      </c>
      <c r="I107" s="252">
        <v>18</v>
      </c>
      <c r="J107" s="252">
        <v>6</v>
      </c>
      <c r="K107" s="252">
        <v>0</v>
      </c>
      <c r="L107" s="252">
        <v>4</v>
      </c>
      <c r="M107" s="252">
        <v>0</v>
      </c>
      <c r="N107" s="252">
        <v>24</v>
      </c>
      <c r="O107" s="253" t="s">
        <v>1964</v>
      </c>
      <c r="P107" s="253">
        <v>9264</v>
      </c>
      <c r="Q107" s="254">
        <v>3720</v>
      </c>
      <c r="R107" s="254">
        <v>0</v>
      </c>
      <c r="S107" s="254">
        <v>12984</v>
      </c>
      <c r="T107" s="254">
        <v>1112</v>
      </c>
      <c r="U107" s="254">
        <v>0</v>
      </c>
      <c r="V107" s="254">
        <v>772</v>
      </c>
      <c r="W107" s="254">
        <v>14868</v>
      </c>
      <c r="X107" s="255">
        <v>1112</v>
      </c>
      <c r="Y107" s="255">
        <v>0</v>
      </c>
      <c r="Z107" s="255">
        <v>0</v>
      </c>
      <c r="AA107" s="256">
        <v>0</v>
      </c>
      <c r="AB107" s="256">
        <v>0</v>
      </c>
      <c r="AC107" s="257">
        <v>1112</v>
      </c>
      <c r="AD107" s="257">
        <v>11872</v>
      </c>
      <c r="AE107" s="257">
        <v>0</v>
      </c>
      <c r="AF107" s="258" t="s">
        <v>1082</v>
      </c>
      <c r="AG107" s="258">
        <v>50100411722954</v>
      </c>
      <c r="AH107" s="258">
        <v>0</v>
      </c>
      <c r="AI107" s="258" t="s">
        <v>1964</v>
      </c>
      <c r="AJ107" s="299" t="s">
        <v>2256</v>
      </c>
      <c r="AK107" s="259"/>
      <c r="AL107" s="258"/>
      <c r="AM107" s="258"/>
    </row>
    <row r="108" spans="1:39" ht="15" customHeight="1" x14ac:dyDescent="0.3">
      <c r="A108" s="238">
        <v>46234</v>
      </c>
      <c r="B108" s="239" t="s">
        <v>1430</v>
      </c>
      <c r="C108" s="240" t="s">
        <v>253</v>
      </c>
      <c r="D108" s="239" t="s">
        <v>41</v>
      </c>
      <c r="E108" s="239" t="s">
        <v>163</v>
      </c>
      <c r="F108" s="239" t="s">
        <v>163</v>
      </c>
      <c r="G108" s="239" t="s">
        <v>87</v>
      </c>
      <c r="H108" s="239" t="s">
        <v>605</v>
      </c>
      <c r="I108" s="241">
        <v>20</v>
      </c>
      <c r="J108" s="241">
        <v>4</v>
      </c>
      <c r="K108" s="241">
        <v>0</v>
      </c>
      <c r="L108" s="241">
        <v>4</v>
      </c>
      <c r="M108" s="241">
        <v>0</v>
      </c>
      <c r="N108" s="241">
        <v>24</v>
      </c>
      <c r="O108" s="242" t="s">
        <v>1964</v>
      </c>
      <c r="P108" s="242">
        <v>9144</v>
      </c>
      <c r="Q108" s="243">
        <v>3480</v>
      </c>
      <c r="R108" s="243">
        <v>0</v>
      </c>
      <c r="S108" s="243">
        <v>12624</v>
      </c>
      <c r="T108" s="243">
        <v>1097</v>
      </c>
      <c r="U108" s="243">
        <v>0</v>
      </c>
      <c r="V108" s="243">
        <v>762</v>
      </c>
      <c r="W108" s="243">
        <v>14483</v>
      </c>
      <c r="X108" s="244">
        <v>1097</v>
      </c>
      <c r="Y108" s="244">
        <v>0</v>
      </c>
      <c r="Z108" s="244">
        <v>0</v>
      </c>
      <c r="AA108" s="245">
        <v>0</v>
      </c>
      <c r="AB108" s="245">
        <v>0</v>
      </c>
      <c r="AC108" s="246">
        <v>1097</v>
      </c>
      <c r="AD108" s="246">
        <v>11527</v>
      </c>
      <c r="AE108" s="246">
        <v>0</v>
      </c>
      <c r="AF108" s="247" t="s">
        <v>1082</v>
      </c>
      <c r="AG108" s="247">
        <v>50100411722091</v>
      </c>
      <c r="AH108" s="247">
        <v>0</v>
      </c>
      <c r="AI108" s="247" t="s">
        <v>1964</v>
      </c>
      <c r="AJ108" s="299" t="s">
        <v>2256</v>
      </c>
      <c r="AK108" s="248"/>
      <c r="AL108" s="247"/>
      <c r="AM108" s="247"/>
    </row>
    <row r="109" spans="1:39" ht="15" customHeight="1" x14ac:dyDescent="0.3">
      <c r="A109" s="249">
        <v>46234</v>
      </c>
      <c r="B109" s="250" t="s">
        <v>1066</v>
      </c>
      <c r="C109" s="251" t="s">
        <v>255</v>
      </c>
      <c r="D109" s="250" t="s">
        <v>41</v>
      </c>
      <c r="E109" s="250" t="s">
        <v>163</v>
      </c>
      <c r="F109" s="250" t="s">
        <v>163</v>
      </c>
      <c r="G109" s="250" t="s">
        <v>51</v>
      </c>
      <c r="H109" s="250" t="s">
        <v>605</v>
      </c>
      <c r="I109" s="252">
        <v>21</v>
      </c>
      <c r="J109" s="252">
        <v>0</v>
      </c>
      <c r="K109" s="252">
        <v>0</v>
      </c>
      <c r="L109" s="252">
        <v>4</v>
      </c>
      <c r="M109" s="252">
        <v>0</v>
      </c>
      <c r="N109" s="252">
        <v>21</v>
      </c>
      <c r="O109" s="253" t="s">
        <v>1964</v>
      </c>
      <c r="P109" s="253">
        <v>8106</v>
      </c>
      <c r="Q109" s="254">
        <v>3129</v>
      </c>
      <c r="R109" s="254">
        <v>0</v>
      </c>
      <c r="S109" s="254">
        <v>11235</v>
      </c>
      <c r="T109" s="254">
        <v>973</v>
      </c>
      <c r="U109" s="254">
        <v>0</v>
      </c>
      <c r="V109" s="254">
        <v>675</v>
      </c>
      <c r="W109" s="254">
        <v>12883</v>
      </c>
      <c r="X109" s="255">
        <v>973</v>
      </c>
      <c r="Y109" s="255">
        <v>0</v>
      </c>
      <c r="Z109" s="255">
        <v>0</v>
      </c>
      <c r="AA109" s="256">
        <v>0</v>
      </c>
      <c r="AB109" s="256">
        <v>0</v>
      </c>
      <c r="AC109" s="257">
        <v>973</v>
      </c>
      <c r="AD109" s="257">
        <v>10262</v>
      </c>
      <c r="AE109" s="257">
        <v>0</v>
      </c>
      <c r="AF109" s="258" t="s">
        <v>1082</v>
      </c>
      <c r="AG109" s="258">
        <v>50100411723170</v>
      </c>
      <c r="AH109" s="258">
        <v>0</v>
      </c>
      <c r="AI109" s="258" t="s">
        <v>1964</v>
      </c>
      <c r="AJ109" s="299" t="s">
        <v>2256</v>
      </c>
      <c r="AK109" s="259"/>
      <c r="AL109" s="258"/>
      <c r="AM109" s="258"/>
    </row>
    <row r="110" spans="1:39" ht="15" customHeight="1" x14ac:dyDescent="0.3">
      <c r="A110" s="238">
        <v>46234</v>
      </c>
      <c r="B110" s="239" t="s">
        <v>1431</v>
      </c>
      <c r="C110" s="240" t="s">
        <v>257</v>
      </c>
      <c r="D110" s="239" t="s">
        <v>41</v>
      </c>
      <c r="E110" s="239" t="s">
        <v>163</v>
      </c>
      <c r="F110" s="239" t="s">
        <v>163</v>
      </c>
      <c r="G110" s="239" t="s">
        <v>87</v>
      </c>
      <c r="H110" s="239" t="s">
        <v>605</v>
      </c>
      <c r="I110" s="241">
        <v>0</v>
      </c>
      <c r="J110" s="241">
        <v>16</v>
      </c>
      <c r="K110" s="241">
        <v>0</v>
      </c>
      <c r="L110" s="241">
        <v>4</v>
      </c>
      <c r="M110" s="241">
        <v>0</v>
      </c>
      <c r="N110" s="241">
        <v>16</v>
      </c>
      <c r="O110" s="242" t="s">
        <v>1964</v>
      </c>
      <c r="P110" s="242">
        <v>6256</v>
      </c>
      <c r="Q110" s="243">
        <v>1744</v>
      </c>
      <c r="R110" s="243">
        <v>0</v>
      </c>
      <c r="S110" s="243">
        <v>8000</v>
      </c>
      <c r="T110" s="243">
        <v>751</v>
      </c>
      <c r="U110" s="243">
        <v>0</v>
      </c>
      <c r="V110" s="243">
        <v>521</v>
      </c>
      <c r="W110" s="243">
        <v>9272</v>
      </c>
      <c r="X110" s="244">
        <v>751</v>
      </c>
      <c r="Y110" s="244">
        <v>0</v>
      </c>
      <c r="Z110" s="244">
        <v>0</v>
      </c>
      <c r="AA110" s="245">
        <v>0</v>
      </c>
      <c r="AB110" s="245">
        <v>0</v>
      </c>
      <c r="AC110" s="246">
        <v>751</v>
      </c>
      <c r="AD110" s="246">
        <v>7249</v>
      </c>
      <c r="AE110" s="246">
        <v>0</v>
      </c>
      <c r="AF110" s="247" t="s">
        <v>1082</v>
      </c>
      <c r="AG110" s="247">
        <v>50100411723894</v>
      </c>
      <c r="AH110" s="247">
        <v>0</v>
      </c>
      <c r="AI110" s="247" t="s">
        <v>1964</v>
      </c>
      <c r="AJ110" s="299" t="s">
        <v>2256</v>
      </c>
      <c r="AK110" s="248"/>
      <c r="AL110" s="247"/>
      <c r="AM110" s="247"/>
    </row>
    <row r="111" spans="1:39" ht="15" customHeight="1" x14ac:dyDescent="0.3">
      <c r="A111" s="249">
        <v>46234</v>
      </c>
      <c r="B111" s="250" t="s">
        <v>1432</v>
      </c>
      <c r="C111" s="251" t="s">
        <v>259</v>
      </c>
      <c r="D111" s="250" t="s">
        <v>41</v>
      </c>
      <c r="E111" s="250" t="s">
        <v>163</v>
      </c>
      <c r="F111" s="250" t="s">
        <v>163</v>
      </c>
      <c r="G111" s="250" t="s">
        <v>48</v>
      </c>
      <c r="H111" s="250" t="s">
        <v>605</v>
      </c>
      <c r="I111" s="252">
        <v>24</v>
      </c>
      <c r="J111" s="252">
        <v>0</v>
      </c>
      <c r="K111" s="252">
        <v>0</v>
      </c>
      <c r="L111" s="252">
        <v>4</v>
      </c>
      <c r="M111" s="252">
        <v>0</v>
      </c>
      <c r="N111" s="252">
        <v>24</v>
      </c>
      <c r="O111" s="253" t="s">
        <v>1964</v>
      </c>
      <c r="P111" s="253">
        <v>9264</v>
      </c>
      <c r="Q111" s="254">
        <v>2712</v>
      </c>
      <c r="R111" s="254">
        <v>0</v>
      </c>
      <c r="S111" s="254">
        <v>11976</v>
      </c>
      <c r="T111" s="254">
        <v>1112</v>
      </c>
      <c r="U111" s="254">
        <v>0</v>
      </c>
      <c r="V111" s="254">
        <v>772</v>
      </c>
      <c r="W111" s="254">
        <v>13860</v>
      </c>
      <c r="X111" s="255">
        <v>1112</v>
      </c>
      <c r="Y111" s="255">
        <v>0</v>
      </c>
      <c r="Z111" s="255">
        <v>0</v>
      </c>
      <c r="AA111" s="256">
        <v>0</v>
      </c>
      <c r="AB111" s="256">
        <v>0</v>
      </c>
      <c r="AC111" s="257">
        <v>1112</v>
      </c>
      <c r="AD111" s="257">
        <v>10864</v>
      </c>
      <c r="AE111" s="257">
        <v>0</v>
      </c>
      <c r="AF111" s="258" t="s">
        <v>1082</v>
      </c>
      <c r="AG111" s="258">
        <v>50100398511992</v>
      </c>
      <c r="AH111" s="258">
        <v>0</v>
      </c>
      <c r="AI111" s="258" t="s">
        <v>1964</v>
      </c>
      <c r="AJ111" s="299" t="s">
        <v>2256</v>
      </c>
      <c r="AK111" s="259"/>
      <c r="AL111" s="258"/>
      <c r="AM111" s="258"/>
    </row>
    <row r="112" spans="1:39" ht="15" customHeight="1" x14ac:dyDescent="0.3">
      <c r="A112" s="238">
        <v>46234</v>
      </c>
      <c r="B112" s="239" t="s">
        <v>1433</v>
      </c>
      <c r="C112" s="240" t="s">
        <v>261</v>
      </c>
      <c r="D112" s="239" t="s">
        <v>41</v>
      </c>
      <c r="E112" s="239" t="s">
        <v>163</v>
      </c>
      <c r="F112" s="239" t="s">
        <v>163</v>
      </c>
      <c r="G112" s="239" t="s">
        <v>262</v>
      </c>
      <c r="H112" s="239" t="s">
        <v>605</v>
      </c>
      <c r="I112" s="241">
        <v>19</v>
      </c>
      <c r="J112" s="241">
        <v>0</v>
      </c>
      <c r="K112" s="241">
        <v>0</v>
      </c>
      <c r="L112" s="241">
        <v>4</v>
      </c>
      <c r="M112" s="241">
        <v>0</v>
      </c>
      <c r="N112" s="241">
        <v>19</v>
      </c>
      <c r="O112" s="242" t="s">
        <v>1964</v>
      </c>
      <c r="P112" s="242">
        <v>7334</v>
      </c>
      <c r="Q112" s="243">
        <v>2166</v>
      </c>
      <c r="R112" s="243">
        <v>0</v>
      </c>
      <c r="S112" s="243">
        <v>9500</v>
      </c>
      <c r="T112" s="243">
        <v>880</v>
      </c>
      <c r="U112" s="243">
        <v>0</v>
      </c>
      <c r="V112" s="243">
        <v>611</v>
      </c>
      <c r="W112" s="243">
        <v>10991</v>
      </c>
      <c r="X112" s="244">
        <v>880</v>
      </c>
      <c r="Y112" s="244">
        <v>0</v>
      </c>
      <c r="Z112" s="244">
        <v>0</v>
      </c>
      <c r="AA112" s="245">
        <v>0</v>
      </c>
      <c r="AB112" s="245">
        <v>0</v>
      </c>
      <c r="AC112" s="246">
        <v>880</v>
      </c>
      <c r="AD112" s="246">
        <v>8620</v>
      </c>
      <c r="AE112" s="246">
        <v>0</v>
      </c>
      <c r="AF112" s="247" t="s">
        <v>1082</v>
      </c>
      <c r="AG112" s="247">
        <v>50100411722180</v>
      </c>
      <c r="AH112" s="247">
        <v>0</v>
      </c>
      <c r="AI112" s="247" t="s">
        <v>1964</v>
      </c>
      <c r="AJ112" s="299" t="s">
        <v>2256</v>
      </c>
      <c r="AK112" s="248"/>
      <c r="AL112" s="247"/>
      <c r="AM112" s="247"/>
    </row>
    <row r="113" spans="1:39" ht="15" customHeight="1" x14ac:dyDescent="0.3">
      <c r="A113" s="249">
        <v>46234</v>
      </c>
      <c r="B113" s="250" t="s">
        <v>1067</v>
      </c>
      <c r="C113" s="251" t="s">
        <v>264</v>
      </c>
      <c r="D113" s="250" t="s">
        <v>41</v>
      </c>
      <c r="E113" s="250" t="s">
        <v>163</v>
      </c>
      <c r="F113" s="250" t="s">
        <v>163</v>
      </c>
      <c r="G113" s="250" t="s">
        <v>44</v>
      </c>
      <c r="H113" s="250" t="s">
        <v>605</v>
      </c>
      <c r="I113" s="252">
        <v>27</v>
      </c>
      <c r="J113" s="252">
        <v>0</v>
      </c>
      <c r="K113" s="252">
        <v>0</v>
      </c>
      <c r="L113" s="252">
        <v>4</v>
      </c>
      <c r="M113" s="252">
        <v>0</v>
      </c>
      <c r="N113" s="252">
        <v>27</v>
      </c>
      <c r="O113" s="253" t="s">
        <v>1964</v>
      </c>
      <c r="P113" s="253">
        <v>10422</v>
      </c>
      <c r="Q113" s="254">
        <v>2808</v>
      </c>
      <c r="R113" s="254">
        <v>0</v>
      </c>
      <c r="S113" s="254">
        <v>13230</v>
      </c>
      <c r="T113" s="254">
        <v>1251</v>
      </c>
      <c r="U113" s="254">
        <v>0</v>
      </c>
      <c r="V113" s="254">
        <v>868</v>
      </c>
      <c r="W113" s="254">
        <v>15349</v>
      </c>
      <c r="X113" s="255">
        <v>1251</v>
      </c>
      <c r="Y113" s="255">
        <v>0</v>
      </c>
      <c r="Z113" s="255">
        <v>0</v>
      </c>
      <c r="AA113" s="256">
        <v>0</v>
      </c>
      <c r="AB113" s="256">
        <v>0</v>
      </c>
      <c r="AC113" s="257">
        <v>1251</v>
      </c>
      <c r="AD113" s="257">
        <v>11979</v>
      </c>
      <c r="AE113" s="257">
        <v>0</v>
      </c>
      <c r="AF113" s="258" t="s">
        <v>1082</v>
      </c>
      <c r="AG113" s="258">
        <v>50100420732180</v>
      </c>
      <c r="AH113" s="258">
        <v>0</v>
      </c>
      <c r="AI113" s="258" t="s">
        <v>1964</v>
      </c>
      <c r="AJ113" s="299" t="s">
        <v>2256</v>
      </c>
      <c r="AK113" s="259"/>
      <c r="AL113" s="258"/>
      <c r="AM113" s="258"/>
    </row>
    <row r="114" spans="1:39" ht="15" customHeight="1" x14ac:dyDescent="0.3">
      <c r="A114" s="238">
        <v>46234</v>
      </c>
      <c r="B114" s="239" t="s">
        <v>1434</v>
      </c>
      <c r="C114" s="240" t="s">
        <v>266</v>
      </c>
      <c r="D114" s="239" t="s">
        <v>41</v>
      </c>
      <c r="E114" s="239" t="s">
        <v>163</v>
      </c>
      <c r="F114" s="239" t="s">
        <v>163</v>
      </c>
      <c r="G114" s="239" t="s">
        <v>87</v>
      </c>
      <c r="H114" s="239" t="s">
        <v>605</v>
      </c>
      <c r="I114" s="241">
        <v>24</v>
      </c>
      <c r="J114" s="241">
        <v>3</v>
      </c>
      <c r="K114" s="241">
        <v>0</v>
      </c>
      <c r="L114" s="241">
        <v>4</v>
      </c>
      <c r="M114" s="241">
        <v>0</v>
      </c>
      <c r="N114" s="241">
        <v>27</v>
      </c>
      <c r="O114" s="242" t="s">
        <v>1964</v>
      </c>
      <c r="P114" s="242">
        <v>10422</v>
      </c>
      <c r="Q114" s="243">
        <v>2673</v>
      </c>
      <c r="R114" s="243">
        <v>0</v>
      </c>
      <c r="S114" s="243">
        <v>13095</v>
      </c>
      <c r="T114" s="243">
        <v>1251</v>
      </c>
      <c r="U114" s="243">
        <v>0</v>
      </c>
      <c r="V114" s="243">
        <v>868</v>
      </c>
      <c r="W114" s="243">
        <v>15214</v>
      </c>
      <c r="X114" s="244">
        <v>1251</v>
      </c>
      <c r="Y114" s="244">
        <v>0</v>
      </c>
      <c r="Z114" s="244">
        <v>0</v>
      </c>
      <c r="AA114" s="245">
        <v>0</v>
      </c>
      <c r="AB114" s="245">
        <v>0</v>
      </c>
      <c r="AC114" s="246">
        <v>1251</v>
      </c>
      <c r="AD114" s="246">
        <v>11844</v>
      </c>
      <c r="AE114" s="246">
        <v>0</v>
      </c>
      <c r="AF114" s="247" t="s">
        <v>1082</v>
      </c>
      <c r="AG114" s="247">
        <v>50100398508462</v>
      </c>
      <c r="AH114" s="247">
        <v>0</v>
      </c>
      <c r="AI114" s="247" t="s">
        <v>1964</v>
      </c>
      <c r="AJ114" s="299" t="s">
        <v>2256</v>
      </c>
      <c r="AK114" s="248"/>
      <c r="AL114" s="247"/>
      <c r="AM114" s="247"/>
    </row>
    <row r="115" spans="1:39" ht="15" customHeight="1" x14ac:dyDescent="0.3">
      <c r="A115" s="249">
        <v>46234</v>
      </c>
      <c r="B115" s="250" t="s">
        <v>1435</v>
      </c>
      <c r="C115" s="251" t="s">
        <v>268</v>
      </c>
      <c r="D115" s="250" t="s">
        <v>41</v>
      </c>
      <c r="E115" s="250" t="s">
        <v>163</v>
      </c>
      <c r="F115" s="250" t="s">
        <v>163</v>
      </c>
      <c r="G115" s="250" t="s">
        <v>203</v>
      </c>
      <c r="H115" s="250" t="s">
        <v>605</v>
      </c>
      <c r="I115" s="252">
        <v>18</v>
      </c>
      <c r="J115" s="252">
        <v>0</v>
      </c>
      <c r="K115" s="252">
        <v>0</v>
      </c>
      <c r="L115" s="252">
        <v>4</v>
      </c>
      <c r="M115" s="252">
        <v>0</v>
      </c>
      <c r="N115" s="252">
        <v>18</v>
      </c>
      <c r="O115" s="253" t="s">
        <v>1964</v>
      </c>
      <c r="P115" s="253">
        <v>7362</v>
      </c>
      <c r="Q115" s="254">
        <v>2988</v>
      </c>
      <c r="R115" s="254">
        <v>270</v>
      </c>
      <c r="S115" s="254">
        <v>10620</v>
      </c>
      <c r="T115" s="254">
        <v>883</v>
      </c>
      <c r="U115" s="254">
        <v>0</v>
      </c>
      <c r="V115" s="254">
        <v>613</v>
      </c>
      <c r="W115" s="254">
        <v>12116</v>
      </c>
      <c r="X115" s="255">
        <v>883</v>
      </c>
      <c r="Y115" s="255">
        <v>0</v>
      </c>
      <c r="Z115" s="255">
        <v>0</v>
      </c>
      <c r="AA115" s="256">
        <v>0</v>
      </c>
      <c r="AB115" s="256">
        <v>0</v>
      </c>
      <c r="AC115" s="257">
        <v>883</v>
      </c>
      <c r="AD115" s="257">
        <v>9737</v>
      </c>
      <c r="AE115" s="257">
        <v>0</v>
      </c>
      <c r="AF115" s="258" t="s">
        <v>1082</v>
      </c>
      <c r="AG115" s="258">
        <v>50100235496780</v>
      </c>
      <c r="AH115" s="258">
        <v>0</v>
      </c>
      <c r="AI115" s="258" t="s">
        <v>1964</v>
      </c>
      <c r="AJ115" s="299" t="s">
        <v>2256</v>
      </c>
      <c r="AK115" s="259"/>
      <c r="AL115" s="258"/>
      <c r="AM115" s="258"/>
    </row>
    <row r="116" spans="1:39" ht="15" customHeight="1" x14ac:dyDescent="0.3">
      <c r="A116" s="238">
        <v>46234</v>
      </c>
      <c r="B116" s="239" t="s">
        <v>1436</v>
      </c>
      <c r="C116" s="240" t="s">
        <v>270</v>
      </c>
      <c r="D116" s="239" t="s">
        <v>41</v>
      </c>
      <c r="E116" s="239" t="s">
        <v>163</v>
      </c>
      <c r="F116" s="239" t="s">
        <v>163</v>
      </c>
      <c r="G116" s="239" t="s">
        <v>87</v>
      </c>
      <c r="H116" s="239" t="s">
        <v>605</v>
      </c>
      <c r="I116" s="241">
        <v>23</v>
      </c>
      <c r="J116" s="241">
        <v>4</v>
      </c>
      <c r="K116" s="241">
        <v>0</v>
      </c>
      <c r="L116" s="241">
        <v>4</v>
      </c>
      <c r="M116" s="241">
        <v>0</v>
      </c>
      <c r="N116" s="241">
        <v>27</v>
      </c>
      <c r="O116" s="242" t="s">
        <v>1964</v>
      </c>
      <c r="P116" s="242">
        <v>10422</v>
      </c>
      <c r="Q116" s="243">
        <v>4212</v>
      </c>
      <c r="R116" s="243">
        <v>0</v>
      </c>
      <c r="S116" s="243">
        <v>14634</v>
      </c>
      <c r="T116" s="243">
        <v>1251</v>
      </c>
      <c r="U116" s="243">
        <v>0</v>
      </c>
      <c r="V116" s="243">
        <v>868</v>
      </c>
      <c r="W116" s="243">
        <v>16753</v>
      </c>
      <c r="X116" s="244">
        <v>1251</v>
      </c>
      <c r="Y116" s="244">
        <v>0</v>
      </c>
      <c r="Z116" s="244">
        <v>0</v>
      </c>
      <c r="AA116" s="245">
        <v>0</v>
      </c>
      <c r="AB116" s="245">
        <v>0</v>
      </c>
      <c r="AC116" s="246">
        <v>1251</v>
      </c>
      <c r="AD116" s="246">
        <v>13383</v>
      </c>
      <c r="AE116" s="246">
        <v>0</v>
      </c>
      <c r="AF116" s="247" t="s">
        <v>1082</v>
      </c>
      <c r="AG116" s="247">
        <v>50100398508452</v>
      </c>
      <c r="AH116" s="247">
        <v>0</v>
      </c>
      <c r="AI116" s="247" t="s">
        <v>1964</v>
      </c>
      <c r="AJ116" s="299" t="s">
        <v>2256</v>
      </c>
      <c r="AK116" s="248"/>
      <c r="AL116" s="247"/>
      <c r="AM116" s="247"/>
    </row>
    <row r="117" spans="1:39" ht="15" customHeight="1" x14ac:dyDescent="0.3">
      <c r="A117" s="249">
        <v>46234</v>
      </c>
      <c r="B117" s="250" t="s">
        <v>1068</v>
      </c>
      <c r="C117" s="251" t="s">
        <v>272</v>
      </c>
      <c r="D117" s="250" t="s">
        <v>41</v>
      </c>
      <c r="E117" s="250" t="s">
        <v>163</v>
      </c>
      <c r="F117" s="250" t="s">
        <v>163</v>
      </c>
      <c r="G117" s="250" t="s">
        <v>48</v>
      </c>
      <c r="H117" s="250" t="s">
        <v>605</v>
      </c>
      <c r="I117" s="252">
        <v>13</v>
      </c>
      <c r="J117" s="252">
        <v>0</v>
      </c>
      <c r="K117" s="252">
        <v>0</v>
      </c>
      <c r="L117" s="252">
        <v>4</v>
      </c>
      <c r="M117" s="252">
        <v>0</v>
      </c>
      <c r="N117" s="252">
        <v>13</v>
      </c>
      <c r="O117" s="253" t="s">
        <v>1964</v>
      </c>
      <c r="P117" s="253">
        <v>5057</v>
      </c>
      <c r="Q117" s="254">
        <v>1183</v>
      </c>
      <c r="R117" s="254">
        <v>0</v>
      </c>
      <c r="S117" s="254">
        <v>6240</v>
      </c>
      <c r="T117" s="254">
        <v>607</v>
      </c>
      <c r="U117" s="254">
        <v>0</v>
      </c>
      <c r="V117" s="254">
        <v>421</v>
      </c>
      <c r="W117" s="254">
        <v>7268</v>
      </c>
      <c r="X117" s="255">
        <v>607</v>
      </c>
      <c r="Y117" s="255">
        <v>0</v>
      </c>
      <c r="Z117" s="255">
        <v>0</v>
      </c>
      <c r="AA117" s="256">
        <v>0</v>
      </c>
      <c r="AB117" s="256">
        <v>0</v>
      </c>
      <c r="AC117" s="257">
        <v>607</v>
      </c>
      <c r="AD117" s="257">
        <v>5633</v>
      </c>
      <c r="AE117" s="257">
        <v>0</v>
      </c>
      <c r="AF117" s="258" t="s">
        <v>1082</v>
      </c>
      <c r="AG117" s="258">
        <v>50100398508488</v>
      </c>
      <c r="AH117" s="258">
        <v>0</v>
      </c>
      <c r="AI117" s="258" t="s">
        <v>1964</v>
      </c>
      <c r="AJ117" s="299" t="s">
        <v>2256</v>
      </c>
      <c r="AK117" s="259"/>
      <c r="AL117" s="258"/>
      <c r="AM117" s="258"/>
    </row>
    <row r="118" spans="1:39" ht="15" customHeight="1" x14ac:dyDescent="0.3">
      <c r="A118" s="238">
        <v>46234</v>
      </c>
      <c r="B118" s="239" t="s">
        <v>1069</v>
      </c>
      <c r="C118" s="240" t="s">
        <v>274</v>
      </c>
      <c r="D118" s="239" t="s">
        <v>41</v>
      </c>
      <c r="E118" s="239" t="s">
        <v>163</v>
      </c>
      <c r="F118" s="239" t="s">
        <v>163</v>
      </c>
      <c r="G118" s="239" t="s">
        <v>51</v>
      </c>
      <c r="H118" s="239" t="s">
        <v>605</v>
      </c>
      <c r="I118" s="241">
        <v>22.5</v>
      </c>
      <c r="J118" s="241">
        <v>0</v>
      </c>
      <c r="K118" s="241">
        <v>0</v>
      </c>
      <c r="L118" s="241">
        <v>4</v>
      </c>
      <c r="M118" s="241">
        <v>0</v>
      </c>
      <c r="N118" s="241">
        <v>22.5</v>
      </c>
      <c r="O118" s="242" t="s">
        <v>1964</v>
      </c>
      <c r="P118" s="242">
        <v>8640</v>
      </c>
      <c r="Q118" s="243">
        <v>2272</v>
      </c>
      <c r="R118" s="243">
        <v>0</v>
      </c>
      <c r="S118" s="243">
        <v>10912</v>
      </c>
      <c r="T118" s="243">
        <v>1037</v>
      </c>
      <c r="U118" s="243">
        <v>0</v>
      </c>
      <c r="V118" s="243">
        <v>720</v>
      </c>
      <c r="W118" s="243">
        <v>12669</v>
      </c>
      <c r="X118" s="244">
        <v>1037</v>
      </c>
      <c r="Y118" s="244">
        <v>0</v>
      </c>
      <c r="Z118" s="244">
        <v>0</v>
      </c>
      <c r="AA118" s="245">
        <v>0</v>
      </c>
      <c r="AB118" s="245">
        <v>0</v>
      </c>
      <c r="AC118" s="246">
        <v>1037</v>
      </c>
      <c r="AD118" s="246">
        <v>9875</v>
      </c>
      <c r="AE118" s="246">
        <v>0</v>
      </c>
      <c r="AF118" s="247" t="s">
        <v>1082</v>
      </c>
      <c r="AG118" s="247">
        <v>50100487359479</v>
      </c>
      <c r="AH118" s="247">
        <v>0</v>
      </c>
      <c r="AI118" s="247" t="s">
        <v>1964</v>
      </c>
      <c r="AJ118" s="299" t="s">
        <v>2256</v>
      </c>
      <c r="AK118" s="248"/>
      <c r="AL118" s="247"/>
      <c r="AM118" s="247"/>
    </row>
    <row r="119" spans="1:39" ht="15" customHeight="1" x14ac:dyDescent="0.3">
      <c r="A119" s="249">
        <v>46234</v>
      </c>
      <c r="B119" s="261" t="s">
        <v>1070</v>
      </c>
      <c r="C119" s="290" t="s">
        <v>276</v>
      </c>
      <c r="D119" s="261" t="s">
        <v>41</v>
      </c>
      <c r="E119" s="261" t="s">
        <v>163</v>
      </c>
      <c r="F119" s="261" t="s">
        <v>163</v>
      </c>
      <c r="G119" s="261" t="s">
        <v>44</v>
      </c>
      <c r="H119" s="261" t="s">
        <v>605</v>
      </c>
      <c r="I119" s="252">
        <v>0</v>
      </c>
      <c r="J119" s="252">
        <v>0</v>
      </c>
      <c r="K119" s="252">
        <v>0</v>
      </c>
      <c r="L119" s="252">
        <v>0</v>
      </c>
      <c r="M119" s="252">
        <v>0</v>
      </c>
      <c r="N119" s="252">
        <v>0</v>
      </c>
      <c r="O119" s="253" t="s">
        <v>1964</v>
      </c>
      <c r="P119" s="253">
        <v>0</v>
      </c>
      <c r="Q119" s="254">
        <v>0</v>
      </c>
      <c r="R119" s="254">
        <v>0</v>
      </c>
      <c r="S119" s="254">
        <v>0</v>
      </c>
      <c r="T119" s="254">
        <v>0</v>
      </c>
      <c r="U119" s="254">
        <v>0</v>
      </c>
      <c r="V119" s="254">
        <v>0</v>
      </c>
      <c r="W119" s="254">
        <v>0</v>
      </c>
      <c r="X119" s="255">
        <v>0</v>
      </c>
      <c r="Y119" s="255">
        <v>0</v>
      </c>
      <c r="Z119" s="255">
        <v>0</v>
      </c>
      <c r="AA119" s="256">
        <v>0</v>
      </c>
      <c r="AB119" s="256">
        <v>0</v>
      </c>
      <c r="AC119" s="257">
        <v>0</v>
      </c>
      <c r="AD119" s="257">
        <v>0</v>
      </c>
      <c r="AE119" s="257">
        <v>0</v>
      </c>
      <c r="AF119" s="258" t="s">
        <v>1082</v>
      </c>
      <c r="AG119" s="258">
        <v>50100395931963</v>
      </c>
      <c r="AH119" s="258">
        <v>0</v>
      </c>
      <c r="AI119" s="258" t="s">
        <v>1964</v>
      </c>
      <c r="AJ119" s="299" t="s">
        <v>2249</v>
      </c>
      <c r="AK119" s="259"/>
      <c r="AL119" s="258"/>
      <c r="AM119" s="258"/>
    </row>
    <row r="120" spans="1:39" ht="15" customHeight="1" x14ac:dyDescent="0.3">
      <c r="A120" s="238">
        <v>46234</v>
      </c>
      <c r="B120" s="239" t="s">
        <v>1071</v>
      </c>
      <c r="C120" s="240" t="s">
        <v>278</v>
      </c>
      <c r="D120" s="239" t="s">
        <v>41</v>
      </c>
      <c r="E120" s="239" t="s">
        <v>163</v>
      </c>
      <c r="F120" s="239" t="s">
        <v>163</v>
      </c>
      <c r="G120" s="239" t="s">
        <v>87</v>
      </c>
      <c r="H120" s="239" t="s">
        <v>605</v>
      </c>
      <c r="I120" s="241">
        <v>21</v>
      </c>
      <c r="J120" s="241">
        <v>3</v>
      </c>
      <c r="K120" s="241">
        <v>0</v>
      </c>
      <c r="L120" s="241">
        <v>4</v>
      </c>
      <c r="M120" s="241">
        <v>0</v>
      </c>
      <c r="N120" s="241">
        <v>24</v>
      </c>
      <c r="O120" s="242" t="s">
        <v>1964</v>
      </c>
      <c r="P120" s="242">
        <v>9264</v>
      </c>
      <c r="Q120" s="243">
        <v>3312</v>
      </c>
      <c r="R120" s="243">
        <v>0</v>
      </c>
      <c r="S120" s="243">
        <v>12576</v>
      </c>
      <c r="T120" s="243">
        <v>1112</v>
      </c>
      <c r="U120" s="243">
        <v>0</v>
      </c>
      <c r="V120" s="243">
        <v>772</v>
      </c>
      <c r="W120" s="243">
        <v>14460</v>
      </c>
      <c r="X120" s="244">
        <v>1112</v>
      </c>
      <c r="Y120" s="244">
        <v>0</v>
      </c>
      <c r="Z120" s="244">
        <v>0</v>
      </c>
      <c r="AA120" s="245">
        <v>0</v>
      </c>
      <c r="AB120" s="245">
        <v>0</v>
      </c>
      <c r="AC120" s="246">
        <v>1112</v>
      </c>
      <c r="AD120" s="246">
        <v>11464</v>
      </c>
      <c r="AE120" s="246">
        <v>0</v>
      </c>
      <c r="AF120" s="247" t="s">
        <v>1082</v>
      </c>
      <c r="AG120" s="247">
        <v>50100398508525</v>
      </c>
      <c r="AH120" s="247">
        <v>0</v>
      </c>
      <c r="AI120" s="247" t="s">
        <v>1964</v>
      </c>
      <c r="AJ120" s="299" t="s">
        <v>2256</v>
      </c>
      <c r="AK120" s="248"/>
      <c r="AL120" s="247"/>
      <c r="AM120" s="247"/>
    </row>
    <row r="121" spans="1:39" ht="15" customHeight="1" x14ac:dyDescent="0.3">
      <c r="A121" s="249">
        <v>46234</v>
      </c>
      <c r="B121" s="250" t="s">
        <v>1072</v>
      </c>
      <c r="C121" s="251" t="s">
        <v>280</v>
      </c>
      <c r="D121" s="250" t="s">
        <v>41</v>
      </c>
      <c r="E121" s="250" t="s">
        <v>163</v>
      </c>
      <c r="F121" s="250" t="s">
        <v>163</v>
      </c>
      <c r="G121" s="250" t="s">
        <v>87</v>
      </c>
      <c r="H121" s="250" t="s">
        <v>605</v>
      </c>
      <c r="I121" s="252">
        <v>22</v>
      </c>
      <c r="J121" s="252">
        <v>0</v>
      </c>
      <c r="K121" s="252">
        <v>0</v>
      </c>
      <c r="L121" s="252">
        <v>4</v>
      </c>
      <c r="M121" s="252">
        <v>0</v>
      </c>
      <c r="N121" s="252">
        <v>22</v>
      </c>
      <c r="O121" s="253" t="s">
        <v>1964</v>
      </c>
      <c r="P121" s="253">
        <v>8492</v>
      </c>
      <c r="Q121" s="254">
        <v>3410</v>
      </c>
      <c r="R121" s="254">
        <v>0</v>
      </c>
      <c r="S121" s="254">
        <v>11902</v>
      </c>
      <c r="T121" s="254">
        <v>1019</v>
      </c>
      <c r="U121" s="254">
        <v>0</v>
      </c>
      <c r="V121" s="254">
        <v>707</v>
      </c>
      <c r="W121" s="254">
        <v>13628</v>
      </c>
      <c r="X121" s="255">
        <v>1019</v>
      </c>
      <c r="Y121" s="255">
        <v>0</v>
      </c>
      <c r="Z121" s="255">
        <v>0</v>
      </c>
      <c r="AA121" s="256">
        <v>0</v>
      </c>
      <c r="AB121" s="256">
        <v>0</v>
      </c>
      <c r="AC121" s="257">
        <v>1019</v>
      </c>
      <c r="AD121" s="257">
        <v>10883</v>
      </c>
      <c r="AE121" s="257">
        <v>0</v>
      </c>
      <c r="AF121" s="258" t="s">
        <v>1082</v>
      </c>
      <c r="AG121" s="258">
        <v>50100398508541</v>
      </c>
      <c r="AH121" s="258">
        <v>0</v>
      </c>
      <c r="AI121" s="258" t="s">
        <v>1964</v>
      </c>
      <c r="AJ121" s="299" t="s">
        <v>2256</v>
      </c>
      <c r="AK121" s="259"/>
      <c r="AL121" s="258"/>
      <c r="AM121" s="258"/>
    </row>
    <row r="122" spans="1:39" ht="15" customHeight="1" x14ac:dyDescent="0.3">
      <c r="A122" s="238">
        <v>46234</v>
      </c>
      <c r="B122" s="239" t="s">
        <v>1073</v>
      </c>
      <c r="C122" s="240" t="s">
        <v>282</v>
      </c>
      <c r="D122" s="239" t="s">
        <v>41</v>
      </c>
      <c r="E122" s="239" t="s">
        <v>163</v>
      </c>
      <c r="F122" s="239" t="s">
        <v>163</v>
      </c>
      <c r="G122" s="239" t="s">
        <v>51</v>
      </c>
      <c r="H122" s="239" t="s">
        <v>605</v>
      </c>
      <c r="I122" s="241">
        <v>23</v>
      </c>
      <c r="J122" s="241">
        <v>0</v>
      </c>
      <c r="K122" s="241">
        <v>0</v>
      </c>
      <c r="L122" s="241">
        <v>4</v>
      </c>
      <c r="M122" s="241">
        <v>0</v>
      </c>
      <c r="N122" s="241">
        <v>23</v>
      </c>
      <c r="O122" s="242" t="s">
        <v>1964</v>
      </c>
      <c r="P122" s="242">
        <v>8832</v>
      </c>
      <c r="Q122" s="243">
        <v>2208</v>
      </c>
      <c r="R122" s="243">
        <v>0</v>
      </c>
      <c r="S122" s="243">
        <v>11040</v>
      </c>
      <c r="T122" s="243">
        <v>1060</v>
      </c>
      <c r="U122" s="243">
        <v>0</v>
      </c>
      <c r="V122" s="243">
        <v>736</v>
      </c>
      <c r="W122" s="243">
        <v>12836</v>
      </c>
      <c r="X122" s="244">
        <v>1060</v>
      </c>
      <c r="Y122" s="244">
        <v>0</v>
      </c>
      <c r="Z122" s="244">
        <v>0</v>
      </c>
      <c r="AA122" s="245">
        <v>0</v>
      </c>
      <c r="AB122" s="245">
        <v>0</v>
      </c>
      <c r="AC122" s="246">
        <v>1060</v>
      </c>
      <c r="AD122" s="246">
        <v>9980</v>
      </c>
      <c r="AE122" s="246">
        <v>0</v>
      </c>
      <c r="AF122" s="247" t="s">
        <v>1082</v>
      </c>
      <c r="AG122" s="247">
        <v>50100442378369</v>
      </c>
      <c r="AH122" s="247">
        <v>0</v>
      </c>
      <c r="AI122" s="247" t="s">
        <v>1964</v>
      </c>
      <c r="AJ122" s="299" t="s">
        <v>2256</v>
      </c>
      <c r="AK122" s="248"/>
      <c r="AL122" s="247"/>
      <c r="AM122" s="247"/>
    </row>
    <row r="123" spans="1:39" ht="15" customHeight="1" x14ac:dyDescent="0.3">
      <c r="A123" s="249">
        <v>46234</v>
      </c>
      <c r="B123" s="250" t="s">
        <v>1437</v>
      </c>
      <c r="C123" s="251" t="s">
        <v>284</v>
      </c>
      <c r="D123" s="250" t="s">
        <v>41</v>
      </c>
      <c r="E123" s="250" t="s">
        <v>163</v>
      </c>
      <c r="F123" s="250" t="s">
        <v>163</v>
      </c>
      <c r="G123" s="250" t="s">
        <v>48</v>
      </c>
      <c r="H123" s="250" t="s">
        <v>605</v>
      </c>
      <c r="I123" s="252">
        <v>26</v>
      </c>
      <c r="J123" s="252">
        <v>0</v>
      </c>
      <c r="K123" s="252">
        <v>0</v>
      </c>
      <c r="L123" s="252">
        <v>4</v>
      </c>
      <c r="M123" s="252">
        <v>0</v>
      </c>
      <c r="N123" s="252">
        <v>26</v>
      </c>
      <c r="O123" s="253" t="s">
        <v>1964</v>
      </c>
      <c r="P123" s="253">
        <v>10166</v>
      </c>
      <c r="Q123" s="254">
        <v>2704</v>
      </c>
      <c r="R123" s="254">
        <v>0</v>
      </c>
      <c r="S123" s="254">
        <v>12870</v>
      </c>
      <c r="T123" s="254">
        <v>1220</v>
      </c>
      <c r="U123" s="254">
        <v>0</v>
      </c>
      <c r="V123" s="254">
        <v>847</v>
      </c>
      <c r="W123" s="254">
        <v>14937</v>
      </c>
      <c r="X123" s="255">
        <v>1220</v>
      </c>
      <c r="Y123" s="255">
        <v>0</v>
      </c>
      <c r="Z123" s="255">
        <v>0</v>
      </c>
      <c r="AA123" s="256">
        <v>0</v>
      </c>
      <c r="AB123" s="256">
        <v>0</v>
      </c>
      <c r="AC123" s="257">
        <v>1220</v>
      </c>
      <c r="AD123" s="257">
        <v>11650</v>
      </c>
      <c r="AE123" s="257">
        <v>0</v>
      </c>
      <c r="AF123" s="258" t="s">
        <v>1082</v>
      </c>
      <c r="AG123" s="258">
        <v>50100420732167</v>
      </c>
      <c r="AH123" s="258">
        <v>0</v>
      </c>
      <c r="AI123" s="258" t="s">
        <v>1964</v>
      </c>
      <c r="AJ123" s="299" t="s">
        <v>2256</v>
      </c>
      <c r="AK123" s="259"/>
      <c r="AL123" s="258"/>
      <c r="AM123" s="258"/>
    </row>
    <row r="124" spans="1:39" ht="15" customHeight="1" x14ac:dyDescent="0.3">
      <c r="A124" s="238">
        <v>46234</v>
      </c>
      <c r="B124" s="239" t="s">
        <v>1438</v>
      </c>
      <c r="C124" s="240" t="s">
        <v>286</v>
      </c>
      <c r="D124" s="239" t="s">
        <v>41</v>
      </c>
      <c r="E124" s="239" t="s">
        <v>163</v>
      </c>
      <c r="F124" s="239" t="s">
        <v>163</v>
      </c>
      <c r="G124" s="239" t="s">
        <v>51</v>
      </c>
      <c r="H124" s="239" t="s">
        <v>605</v>
      </c>
      <c r="I124" s="241">
        <v>20</v>
      </c>
      <c r="J124" s="241">
        <v>0</v>
      </c>
      <c r="K124" s="241">
        <v>0</v>
      </c>
      <c r="L124" s="241">
        <v>4</v>
      </c>
      <c r="M124" s="241">
        <v>0</v>
      </c>
      <c r="N124" s="241">
        <v>20</v>
      </c>
      <c r="O124" s="242" t="s">
        <v>1964</v>
      </c>
      <c r="P124" s="242">
        <v>7720</v>
      </c>
      <c r="Q124" s="243">
        <v>3140</v>
      </c>
      <c r="R124" s="243">
        <v>0</v>
      </c>
      <c r="S124" s="243">
        <v>10860</v>
      </c>
      <c r="T124" s="243">
        <v>926</v>
      </c>
      <c r="U124" s="243">
        <v>0</v>
      </c>
      <c r="V124" s="243">
        <v>643</v>
      </c>
      <c r="W124" s="243">
        <v>12429</v>
      </c>
      <c r="X124" s="244">
        <v>926</v>
      </c>
      <c r="Y124" s="244">
        <v>0</v>
      </c>
      <c r="Z124" s="244">
        <v>0</v>
      </c>
      <c r="AA124" s="245">
        <v>0</v>
      </c>
      <c r="AB124" s="245">
        <v>0</v>
      </c>
      <c r="AC124" s="246">
        <v>926</v>
      </c>
      <c r="AD124" s="246">
        <v>9934</v>
      </c>
      <c r="AE124" s="246">
        <v>0</v>
      </c>
      <c r="AF124" s="247" t="s">
        <v>1082</v>
      </c>
      <c r="AG124" s="247">
        <v>50100416433322</v>
      </c>
      <c r="AH124" s="247">
        <v>0</v>
      </c>
      <c r="AI124" s="247" t="s">
        <v>1964</v>
      </c>
      <c r="AJ124" s="299" t="s">
        <v>2256</v>
      </c>
      <c r="AK124" s="248"/>
      <c r="AL124" s="247"/>
      <c r="AM124" s="247"/>
    </row>
    <row r="125" spans="1:39" ht="15" customHeight="1" x14ac:dyDescent="0.3">
      <c r="A125" s="249">
        <v>46234</v>
      </c>
      <c r="B125" s="250" t="s">
        <v>1439</v>
      </c>
      <c r="C125" s="251" t="s">
        <v>288</v>
      </c>
      <c r="D125" s="250" t="s">
        <v>41</v>
      </c>
      <c r="E125" s="250" t="s">
        <v>163</v>
      </c>
      <c r="F125" s="250" t="s">
        <v>163</v>
      </c>
      <c r="G125" s="250" t="s">
        <v>51</v>
      </c>
      <c r="H125" s="250" t="s">
        <v>605</v>
      </c>
      <c r="I125" s="252">
        <v>24</v>
      </c>
      <c r="J125" s="252">
        <v>0</v>
      </c>
      <c r="K125" s="252">
        <v>0</v>
      </c>
      <c r="L125" s="252">
        <v>4</v>
      </c>
      <c r="M125" s="252">
        <v>0</v>
      </c>
      <c r="N125" s="252">
        <v>24</v>
      </c>
      <c r="O125" s="253" t="s">
        <v>1964</v>
      </c>
      <c r="P125" s="253">
        <v>9216</v>
      </c>
      <c r="Q125" s="254">
        <v>2640</v>
      </c>
      <c r="R125" s="254">
        <v>0</v>
      </c>
      <c r="S125" s="254">
        <v>11856</v>
      </c>
      <c r="T125" s="254">
        <v>1106</v>
      </c>
      <c r="U125" s="254">
        <v>0</v>
      </c>
      <c r="V125" s="254">
        <v>768</v>
      </c>
      <c r="W125" s="254">
        <v>13730</v>
      </c>
      <c r="X125" s="255">
        <v>1106</v>
      </c>
      <c r="Y125" s="255">
        <v>0</v>
      </c>
      <c r="Z125" s="255">
        <v>0</v>
      </c>
      <c r="AA125" s="256">
        <v>0</v>
      </c>
      <c r="AB125" s="256">
        <v>0</v>
      </c>
      <c r="AC125" s="257">
        <v>1106</v>
      </c>
      <c r="AD125" s="257">
        <v>10750</v>
      </c>
      <c r="AE125" s="257">
        <v>0</v>
      </c>
      <c r="AF125" s="258" t="s">
        <v>1082</v>
      </c>
      <c r="AG125" s="258">
        <v>50100398508580</v>
      </c>
      <c r="AH125" s="258">
        <v>0</v>
      </c>
      <c r="AI125" s="258" t="s">
        <v>1964</v>
      </c>
      <c r="AJ125" s="299" t="s">
        <v>2256</v>
      </c>
      <c r="AK125" s="259"/>
      <c r="AL125" s="258"/>
      <c r="AM125" s="258"/>
    </row>
    <row r="126" spans="1:39" ht="15" customHeight="1" x14ac:dyDescent="0.3">
      <c r="A126" s="238">
        <v>46234</v>
      </c>
      <c r="B126" s="239" t="s">
        <v>1074</v>
      </c>
      <c r="C126" s="240" t="s">
        <v>290</v>
      </c>
      <c r="D126" s="239" t="s">
        <v>41</v>
      </c>
      <c r="E126" s="239" t="s">
        <v>163</v>
      </c>
      <c r="F126" s="239" t="s">
        <v>163</v>
      </c>
      <c r="G126" s="239" t="s">
        <v>87</v>
      </c>
      <c r="H126" s="239" t="s">
        <v>605</v>
      </c>
      <c r="I126" s="241">
        <v>11</v>
      </c>
      <c r="J126" s="241">
        <v>0</v>
      </c>
      <c r="K126" s="241">
        <v>0</v>
      </c>
      <c r="L126" s="241">
        <v>4</v>
      </c>
      <c r="M126" s="241">
        <v>0</v>
      </c>
      <c r="N126" s="241">
        <v>11</v>
      </c>
      <c r="O126" s="242" t="s">
        <v>1964</v>
      </c>
      <c r="P126" s="242">
        <v>4246</v>
      </c>
      <c r="Q126" s="243">
        <v>1562</v>
      </c>
      <c r="R126" s="243">
        <v>0</v>
      </c>
      <c r="S126" s="243">
        <v>5808</v>
      </c>
      <c r="T126" s="243">
        <v>510</v>
      </c>
      <c r="U126" s="243">
        <v>0</v>
      </c>
      <c r="V126" s="243">
        <v>354</v>
      </c>
      <c r="W126" s="243">
        <v>6672</v>
      </c>
      <c r="X126" s="244">
        <v>510</v>
      </c>
      <c r="Y126" s="244">
        <v>0</v>
      </c>
      <c r="Z126" s="244">
        <v>0</v>
      </c>
      <c r="AA126" s="245">
        <v>0</v>
      </c>
      <c r="AB126" s="245">
        <v>0</v>
      </c>
      <c r="AC126" s="246">
        <v>510</v>
      </c>
      <c r="AD126" s="246">
        <v>5298</v>
      </c>
      <c r="AE126" s="246">
        <v>0</v>
      </c>
      <c r="AF126" s="247" t="s">
        <v>1082</v>
      </c>
      <c r="AG126" s="247">
        <v>50100420732272</v>
      </c>
      <c r="AH126" s="247">
        <v>0</v>
      </c>
      <c r="AI126" s="247" t="s">
        <v>1964</v>
      </c>
      <c r="AJ126" s="299" t="s">
        <v>2256</v>
      </c>
      <c r="AK126" s="248"/>
      <c r="AL126" s="247"/>
      <c r="AM126" s="247"/>
    </row>
    <row r="127" spans="1:39" ht="15" customHeight="1" x14ac:dyDescent="0.3">
      <c r="A127" s="249">
        <v>46234</v>
      </c>
      <c r="B127" s="250" t="s">
        <v>1440</v>
      </c>
      <c r="C127" s="251" t="s">
        <v>292</v>
      </c>
      <c r="D127" s="250" t="s">
        <v>41</v>
      </c>
      <c r="E127" s="250" t="s">
        <v>163</v>
      </c>
      <c r="F127" s="250" t="s">
        <v>163</v>
      </c>
      <c r="G127" s="250" t="s">
        <v>87</v>
      </c>
      <c r="H127" s="250" t="s">
        <v>605</v>
      </c>
      <c r="I127" s="252">
        <v>25</v>
      </c>
      <c r="J127" s="252">
        <v>0</v>
      </c>
      <c r="K127" s="252">
        <v>0</v>
      </c>
      <c r="L127" s="252">
        <v>4</v>
      </c>
      <c r="M127" s="252">
        <v>0</v>
      </c>
      <c r="N127" s="252">
        <v>25</v>
      </c>
      <c r="O127" s="253" t="s">
        <v>1964</v>
      </c>
      <c r="P127" s="253">
        <v>9725</v>
      </c>
      <c r="Q127" s="254">
        <v>3150</v>
      </c>
      <c r="R127" s="254">
        <v>0</v>
      </c>
      <c r="S127" s="254">
        <v>12875</v>
      </c>
      <c r="T127" s="254">
        <v>1167</v>
      </c>
      <c r="U127" s="254">
        <v>0</v>
      </c>
      <c r="V127" s="254">
        <v>810</v>
      </c>
      <c r="W127" s="254">
        <v>14852</v>
      </c>
      <c r="X127" s="255">
        <v>1167</v>
      </c>
      <c r="Y127" s="255">
        <v>0</v>
      </c>
      <c r="Z127" s="255">
        <v>0</v>
      </c>
      <c r="AA127" s="256">
        <v>0</v>
      </c>
      <c r="AB127" s="256">
        <v>0</v>
      </c>
      <c r="AC127" s="257">
        <v>1167</v>
      </c>
      <c r="AD127" s="257">
        <v>11708</v>
      </c>
      <c r="AE127" s="257">
        <v>0</v>
      </c>
      <c r="AF127" s="258" t="s">
        <v>1082</v>
      </c>
      <c r="AG127" s="258">
        <v>50100420732332</v>
      </c>
      <c r="AH127" s="258">
        <v>0</v>
      </c>
      <c r="AI127" s="258" t="s">
        <v>1964</v>
      </c>
      <c r="AJ127" s="299" t="s">
        <v>2256</v>
      </c>
      <c r="AK127" s="259"/>
      <c r="AL127" s="258"/>
      <c r="AM127" s="258"/>
    </row>
    <row r="128" spans="1:39" ht="15" customHeight="1" x14ac:dyDescent="0.3">
      <c r="A128" s="238">
        <v>46234</v>
      </c>
      <c r="B128" s="239" t="s">
        <v>1441</v>
      </c>
      <c r="C128" s="240" t="s">
        <v>294</v>
      </c>
      <c r="D128" s="239" t="s">
        <v>41</v>
      </c>
      <c r="E128" s="239" t="s">
        <v>163</v>
      </c>
      <c r="F128" s="239" t="s">
        <v>163</v>
      </c>
      <c r="G128" s="239" t="s">
        <v>51</v>
      </c>
      <c r="H128" s="239" t="s">
        <v>605</v>
      </c>
      <c r="I128" s="241">
        <v>20</v>
      </c>
      <c r="J128" s="241">
        <v>0</v>
      </c>
      <c r="K128" s="241">
        <v>0</v>
      </c>
      <c r="L128" s="241">
        <v>4</v>
      </c>
      <c r="M128" s="241">
        <v>0</v>
      </c>
      <c r="N128" s="241">
        <v>20</v>
      </c>
      <c r="O128" s="242" t="s">
        <v>1964</v>
      </c>
      <c r="P128" s="242">
        <v>7820</v>
      </c>
      <c r="Q128" s="243">
        <v>2380</v>
      </c>
      <c r="R128" s="243">
        <v>0</v>
      </c>
      <c r="S128" s="243">
        <v>10200</v>
      </c>
      <c r="T128" s="243">
        <v>938</v>
      </c>
      <c r="U128" s="243">
        <v>0</v>
      </c>
      <c r="V128" s="243">
        <v>651</v>
      </c>
      <c r="W128" s="243">
        <v>11789</v>
      </c>
      <c r="X128" s="244">
        <v>938</v>
      </c>
      <c r="Y128" s="244">
        <v>0</v>
      </c>
      <c r="Z128" s="244">
        <v>0</v>
      </c>
      <c r="AA128" s="245">
        <v>0</v>
      </c>
      <c r="AB128" s="245">
        <v>0</v>
      </c>
      <c r="AC128" s="246">
        <v>938</v>
      </c>
      <c r="AD128" s="246">
        <v>9262</v>
      </c>
      <c r="AE128" s="246">
        <v>0</v>
      </c>
      <c r="AF128" s="247" t="s">
        <v>1082</v>
      </c>
      <c r="AG128" s="247">
        <v>50100420732217</v>
      </c>
      <c r="AH128" s="247">
        <v>0</v>
      </c>
      <c r="AI128" s="247" t="s">
        <v>1964</v>
      </c>
      <c r="AJ128" s="299" t="s">
        <v>2256</v>
      </c>
      <c r="AK128" s="248"/>
      <c r="AL128" s="247"/>
      <c r="AM128" s="247"/>
    </row>
    <row r="129" spans="1:39" ht="15" customHeight="1" x14ac:dyDescent="0.3">
      <c r="A129" s="249">
        <v>46234</v>
      </c>
      <c r="B129" s="250" t="s">
        <v>1442</v>
      </c>
      <c r="C129" s="251" t="s">
        <v>296</v>
      </c>
      <c r="D129" s="250" t="s">
        <v>41</v>
      </c>
      <c r="E129" s="250" t="s">
        <v>163</v>
      </c>
      <c r="F129" s="250" t="s">
        <v>163</v>
      </c>
      <c r="G129" s="250" t="s">
        <v>51</v>
      </c>
      <c r="H129" s="250" t="s">
        <v>605</v>
      </c>
      <c r="I129" s="252">
        <v>24</v>
      </c>
      <c r="J129" s="252">
        <v>0</v>
      </c>
      <c r="K129" s="252">
        <v>0</v>
      </c>
      <c r="L129" s="252">
        <v>4</v>
      </c>
      <c r="M129" s="252">
        <v>0</v>
      </c>
      <c r="N129" s="252">
        <v>24</v>
      </c>
      <c r="O129" s="253" t="s">
        <v>1964</v>
      </c>
      <c r="P129" s="253">
        <v>9216</v>
      </c>
      <c r="Q129" s="254">
        <v>2808</v>
      </c>
      <c r="R129" s="254">
        <v>0</v>
      </c>
      <c r="S129" s="254">
        <v>12024</v>
      </c>
      <c r="T129" s="254">
        <v>1106</v>
      </c>
      <c r="U129" s="254">
        <v>0</v>
      </c>
      <c r="V129" s="254">
        <v>768</v>
      </c>
      <c r="W129" s="254">
        <v>13898</v>
      </c>
      <c r="X129" s="255">
        <v>1106</v>
      </c>
      <c r="Y129" s="255">
        <v>0</v>
      </c>
      <c r="Z129" s="255">
        <v>0</v>
      </c>
      <c r="AA129" s="256">
        <v>0</v>
      </c>
      <c r="AB129" s="256">
        <v>0</v>
      </c>
      <c r="AC129" s="257">
        <v>1106</v>
      </c>
      <c r="AD129" s="257">
        <v>10918</v>
      </c>
      <c r="AE129" s="257">
        <v>0</v>
      </c>
      <c r="AF129" s="258" t="s">
        <v>1082</v>
      </c>
      <c r="AG129" s="258">
        <v>50100498185601</v>
      </c>
      <c r="AH129" s="258">
        <v>0</v>
      </c>
      <c r="AI129" s="258" t="s">
        <v>1964</v>
      </c>
      <c r="AJ129" s="299" t="s">
        <v>2256</v>
      </c>
      <c r="AK129" s="259"/>
      <c r="AL129" s="258"/>
      <c r="AM129" s="258"/>
    </row>
    <row r="130" spans="1:39" ht="15" customHeight="1" x14ac:dyDescent="0.3">
      <c r="A130" s="238">
        <v>46234</v>
      </c>
      <c r="B130" s="239" t="s">
        <v>1443</v>
      </c>
      <c r="C130" s="240" t="s">
        <v>298</v>
      </c>
      <c r="D130" s="239" t="s">
        <v>41</v>
      </c>
      <c r="E130" s="239" t="s">
        <v>163</v>
      </c>
      <c r="F130" s="239" t="s">
        <v>163</v>
      </c>
      <c r="G130" s="239" t="s">
        <v>299</v>
      </c>
      <c r="H130" s="239" t="s">
        <v>605</v>
      </c>
      <c r="I130" s="241">
        <v>24</v>
      </c>
      <c r="J130" s="241">
        <v>3</v>
      </c>
      <c r="K130" s="241">
        <v>0</v>
      </c>
      <c r="L130" s="241">
        <v>4</v>
      </c>
      <c r="M130" s="241">
        <v>0</v>
      </c>
      <c r="N130" s="241">
        <v>27</v>
      </c>
      <c r="O130" s="242" t="s">
        <v>1964</v>
      </c>
      <c r="P130" s="242">
        <v>10503</v>
      </c>
      <c r="Q130" s="243">
        <v>4482</v>
      </c>
      <c r="R130" s="243">
        <v>270</v>
      </c>
      <c r="S130" s="243">
        <v>15255</v>
      </c>
      <c r="T130" s="243">
        <v>1260</v>
      </c>
      <c r="U130" s="243">
        <v>0</v>
      </c>
      <c r="V130" s="243">
        <v>875</v>
      </c>
      <c r="W130" s="243">
        <v>17390</v>
      </c>
      <c r="X130" s="244">
        <v>1260</v>
      </c>
      <c r="Y130" s="244">
        <v>0</v>
      </c>
      <c r="Z130" s="244">
        <v>0</v>
      </c>
      <c r="AA130" s="245">
        <v>0</v>
      </c>
      <c r="AB130" s="245">
        <v>0</v>
      </c>
      <c r="AC130" s="246">
        <v>1260</v>
      </c>
      <c r="AD130" s="246">
        <v>13995</v>
      </c>
      <c r="AE130" s="246">
        <v>0</v>
      </c>
      <c r="AF130" s="247" t="s">
        <v>1082</v>
      </c>
      <c r="AG130" s="247">
        <v>50100451237903</v>
      </c>
      <c r="AH130" s="247">
        <v>0</v>
      </c>
      <c r="AI130" s="247" t="s">
        <v>1964</v>
      </c>
      <c r="AJ130" s="299" t="s">
        <v>2256</v>
      </c>
      <c r="AK130" s="248"/>
      <c r="AL130" s="247"/>
      <c r="AM130" s="247"/>
    </row>
    <row r="131" spans="1:39" ht="15" customHeight="1" x14ac:dyDescent="0.3">
      <c r="A131" s="249">
        <v>46234</v>
      </c>
      <c r="B131" s="250" t="s">
        <v>1444</v>
      </c>
      <c r="C131" s="251" t="s">
        <v>301</v>
      </c>
      <c r="D131" s="250" t="s">
        <v>41</v>
      </c>
      <c r="E131" s="250" t="s">
        <v>163</v>
      </c>
      <c r="F131" s="250" t="s">
        <v>163</v>
      </c>
      <c r="G131" s="250" t="s">
        <v>87</v>
      </c>
      <c r="H131" s="250" t="s">
        <v>605</v>
      </c>
      <c r="I131" s="252">
        <v>15</v>
      </c>
      <c r="J131" s="252">
        <v>3</v>
      </c>
      <c r="K131" s="252">
        <v>0</v>
      </c>
      <c r="L131" s="252">
        <v>4</v>
      </c>
      <c r="M131" s="252">
        <v>0</v>
      </c>
      <c r="N131" s="252">
        <v>18</v>
      </c>
      <c r="O131" s="253" t="s">
        <v>1964</v>
      </c>
      <c r="P131" s="253">
        <v>7092</v>
      </c>
      <c r="Q131" s="254">
        <v>1908</v>
      </c>
      <c r="R131" s="254">
        <v>0</v>
      </c>
      <c r="S131" s="254">
        <v>9000</v>
      </c>
      <c r="T131" s="254">
        <v>851</v>
      </c>
      <c r="U131" s="254">
        <v>0</v>
      </c>
      <c r="V131" s="254">
        <v>591</v>
      </c>
      <c r="W131" s="254">
        <v>10442</v>
      </c>
      <c r="X131" s="255">
        <v>851</v>
      </c>
      <c r="Y131" s="255">
        <v>0</v>
      </c>
      <c r="Z131" s="255">
        <v>0</v>
      </c>
      <c r="AA131" s="256">
        <v>0</v>
      </c>
      <c r="AB131" s="256">
        <v>0</v>
      </c>
      <c r="AC131" s="257">
        <v>851</v>
      </c>
      <c r="AD131" s="257">
        <v>8149</v>
      </c>
      <c r="AE131" s="257">
        <v>0</v>
      </c>
      <c r="AF131" s="258" t="s">
        <v>1082</v>
      </c>
      <c r="AG131" s="258">
        <v>50100471509013</v>
      </c>
      <c r="AH131" s="258">
        <v>0</v>
      </c>
      <c r="AI131" s="258" t="s">
        <v>1964</v>
      </c>
      <c r="AJ131" s="299" t="s">
        <v>2256</v>
      </c>
      <c r="AK131" s="259"/>
      <c r="AL131" s="258"/>
      <c r="AM131" s="258"/>
    </row>
    <row r="132" spans="1:39" ht="15" customHeight="1" x14ac:dyDescent="0.3">
      <c r="A132" s="238">
        <v>46234</v>
      </c>
      <c r="B132" s="239" t="s">
        <v>1445</v>
      </c>
      <c r="C132" s="240" t="s">
        <v>303</v>
      </c>
      <c r="D132" s="239" t="s">
        <v>41</v>
      </c>
      <c r="E132" s="239" t="s">
        <v>163</v>
      </c>
      <c r="F132" s="239" t="s">
        <v>163</v>
      </c>
      <c r="G132" s="239" t="s">
        <v>48</v>
      </c>
      <c r="H132" s="239" t="s">
        <v>605</v>
      </c>
      <c r="I132" s="241">
        <v>18</v>
      </c>
      <c r="J132" s="241">
        <v>5</v>
      </c>
      <c r="K132" s="241">
        <v>0</v>
      </c>
      <c r="L132" s="241">
        <v>4</v>
      </c>
      <c r="M132" s="241">
        <v>0</v>
      </c>
      <c r="N132" s="241">
        <v>23</v>
      </c>
      <c r="O132" s="242" t="s">
        <v>1964</v>
      </c>
      <c r="P132" s="242">
        <v>8832</v>
      </c>
      <c r="Q132" s="243">
        <v>2323</v>
      </c>
      <c r="R132" s="243">
        <v>0</v>
      </c>
      <c r="S132" s="243">
        <v>11155</v>
      </c>
      <c r="T132" s="243">
        <v>1060</v>
      </c>
      <c r="U132" s="243">
        <v>0</v>
      </c>
      <c r="V132" s="243">
        <v>736</v>
      </c>
      <c r="W132" s="243">
        <v>12951</v>
      </c>
      <c r="X132" s="244">
        <v>1060</v>
      </c>
      <c r="Y132" s="244">
        <v>0</v>
      </c>
      <c r="Z132" s="244">
        <v>0</v>
      </c>
      <c r="AA132" s="245">
        <v>0</v>
      </c>
      <c r="AB132" s="245">
        <v>0</v>
      </c>
      <c r="AC132" s="246">
        <v>1060</v>
      </c>
      <c r="AD132" s="246">
        <v>10095</v>
      </c>
      <c r="AE132" s="246">
        <v>0</v>
      </c>
      <c r="AF132" s="247" t="s">
        <v>1082</v>
      </c>
      <c r="AG132" s="247">
        <v>50100471509039</v>
      </c>
      <c r="AH132" s="247">
        <v>0</v>
      </c>
      <c r="AI132" s="247" t="s">
        <v>1964</v>
      </c>
      <c r="AJ132" s="299" t="s">
        <v>2256</v>
      </c>
      <c r="AK132" s="248"/>
      <c r="AL132" s="247"/>
      <c r="AM132" s="247"/>
    </row>
    <row r="133" spans="1:39" ht="15" customHeight="1" x14ac:dyDescent="0.3">
      <c r="A133" s="249">
        <v>46234</v>
      </c>
      <c r="B133" s="250" t="s">
        <v>1446</v>
      </c>
      <c r="C133" s="251" t="s">
        <v>305</v>
      </c>
      <c r="D133" s="250" t="s">
        <v>41</v>
      </c>
      <c r="E133" s="250" t="s">
        <v>163</v>
      </c>
      <c r="F133" s="250" t="s">
        <v>163</v>
      </c>
      <c r="G133" s="250" t="s">
        <v>104</v>
      </c>
      <c r="H133" s="250" t="s">
        <v>614</v>
      </c>
      <c r="I133" s="252">
        <v>0</v>
      </c>
      <c r="J133" s="252">
        <v>0</v>
      </c>
      <c r="K133" s="252">
        <v>0</v>
      </c>
      <c r="L133" s="252">
        <v>0</v>
      </c>
      <c r="M133" s="252">
        <v>0</v>
      </c>
      <c r="N133" s="252">
        <v>0</v>
      </c>
      <c r="O133" s="253" t="s">
        <v>1965</v>
      </c>
      <c r="P133" s="253">
        <v>0</v>
      </c>
      <c r="Q133" s="254">
        <v>0</v>
      </c>
      <c r="R133" s="254">
        <v>0</v>
      </c>
      <c r="S133" s="254">
        <v>0</v>
      </c>
      <c r="T133" s="254">
        <v>0</v>
      </c>
      <c r="U133" s="254">
        <v>0</v>
      </c>
      <c r="V133" s="254">
        <v>0</v>
      </c>
      <c r="W133" s="254">
        <v>0</v>
      </c>
      <c r="X133" s="255">
        <v>0</v>
      </c>
      <c r="Y133" s="255">
        <v>0</v>
      </c>
      <c r="Z133" s="255">
        <v>0</v>
      </c>
      <c r="AA133" s="256">
        <v>0</v>
      </c>
      <c r="AB133" s="256">
        <v>0</v>
      </c>
      <c r="AC133" s="257">
        <v>0</v>
      </c>
      <c r="AD133" s="257">
        <v>0</v>
      </c>
      <c r="AE133" s="257">
        <v>0</v>
      </c>
      <c r="AF133" s="258" t="s">
        <v>1083</v>
      </c>
      <c r="AG133" s="258">
        <v>0</v>
      </c>
      <c r="AH133" s="258">
        <v>0</v>
      </c>
      <c r="AI133" s="258" t="s">
        <v>1965</v>
      </c>
      <c r="AJ133" s="299" t="s">
        <v>2256</v>
      </c>
      <c r="AK133" s="259"/>
      <c r="AL133" s="258"/>
      <c r="AM133" s="258"/>
    </row>
    <row r="134" spans="1:39" ht="15" customHeight="1" x14ac:dyDescent="0.3">
      <c r="A134" s="238">
        <v>46234</v>
      </c>
      <c r="B134" s="239" t="s">
        <v>1447</v>
      </c>
      <c r="C134" s="240" t="s">
        <v>307</v>
      </c>
      <c r="D134" s="239" t="s">
        <v>41</v>
      </c>
      <c r="E134" s="239" t="s">
        <v>163</v>
      </c>
      <c r="F134" s="239" t="s">
        <v>163</v>
      </c>
      <c r="G134" s="239" t="s">
        <v>299</v>
      </c>
      <c r="H134" s="239" t="s">
        <v>605</v>
      </c>
      <c r="I134" s="241">
        <v>25</v>
      </c>
      <c r="J134" s="241">
        <v>2</v>
      </c>
      <c r="K134" s="241">
        <v>0</v>
      </c>
      <c r="L134" s="241">
        <v>4</v>
      </c>
      <c r="M134" s="241">
        <v>0</v>
      </c>
      <c r="N134" s="241">
        <v>27</v>
      </c>
      <c r="O134" s="242" t="s">
        <v>1964</v>
      </c>
      <c r="P134" s="242">
        <v>10017</v>
      </c>
      <c r="Q134" s="243">
        <v>4023</v>
      </c>
      <c r="R134" s="243">
        <v>135</v>
      </c>
      <c r="S134" s="243">
        <v>14175</v>
      </c>
      <c r="T134" s="243">
        <v>1202</v>
      </c>
      <c r="U134" s="243">
        <v>0</v>
      </c>
      <c r="V134" s="243">
        <v>834</v>
      </c>
      <c r="W134" s="243">
        <v>16211</v>
      </c>
      <c r="X134" s="244">
        <v>1202</v>
      </c>
      <c r="Y134" s="244">
        <v>0</v>
      </c>
      <c r="Z134" s="244">
        <v>0</v>
      </c>
      <c r="AA134" s="245">
        <v>0</v>
      </c>
      <c r="AB134" s="245">
        <v>0</v>
      </c>
      <c r="AC134" s="246">
        <v>1202</v>
      </c>
      <c r="AD134" s="246">
        <v>12973</v>
      </c>
      <c r="AE134" s="246">
        <v>0</v>
      </c>
      <c r="AF134" s="247" t="s">
        <v>1082</v>
      </c>
      <c r="AG134" s="247">
        <v>50100594053796</v>
      </c>
      <c r="AH134" s="247">
        <v>0</v>
      </c>
      <c r="AI134" s="247" t="s">
        <v>1964</v>
      </c>
      <c r="AJ134" s="299" t="s">
        <v>2256</v>
      </c>
      <c r="AK134" s="248"/>
      <c r="AL134" s="247"/>
      <c r="AM134" s="247"/>
    </row>
    <row r="135" spans="1:39" ht="15" customHeight="1" x14ac:dyDescent="0.3">
      <c r="A135" s="249">
        <v>46234</v>
      </c>
      <c r="B135" s="250" t="s">
        <v>1075</v>
      </c>
      <c r="C135" s="251" t="s">
        <v>309</v>
      </c>
      <c r="D135" s="250" t="s">
        <v>41</v>
      </c>
      <c r="E135" s="250" t="s">
        <v>163</v>
      </c>
      <c r="F135" s="250" t="s">
        <v>163</v>
      </c>
      <c r="G135" s="250" t="s">
        <v>48</v>
      </c>
      <c r="H135" s="250" t="s">
        <v>605</v>
      </c>
      <c r="I135" s="252">
        <v>21</v>
      </c>
      <c r="J135" s="252">
        <v>0</v>
      </c>
      <c r="K135" s="252">
        <v>0</v>
      </c>
      <c r="L135" s="252">
        <v>4</v>
      </c>
      <c r="M135" s="252">
        <v>0</v>
      </c>
      <c r="N135" s="252">
        <v>21</v>
      </c>
      <c r="O135" s="253" t="s">
        <v>1964</v>
      </c>
      <c r="P135" s="253">
        <v>7854</v>
      </c>
      <c r="Q135" s="254">
        <v>1701</v>
      </c>
      <c r="R135" s="254">
        <v>0</v>
      </c>
      <c r="S135" s="254">
        <v>9555</v>
      </c>
      <c r="T135" s="254">
        <v>942</v>
      </c>
      <c r="U135" s="254">
        <v>0</v>
      </c>
      <c r="V135" s="254">
        <v>654</v>
      </c>
      <c r="W135" s="254">
        <v>11151</v>
      </c>
      <c r="X135" s="255">
        <v>942</v>
      </c>
      <c r="Y135" s="255">
        <v>0</v>
      </c>
      <c r="Z135" s="255">
        <v>0</v>
      </c>
      <c r="AA135" s="256">
        <v>0</v>
      </c>
      <c r="AB135" s="256">
        <v>0</v>
      </c>
      <c r="AC135" s="257">
        <v>942</v>
      </c>
      <c r="AD135" s="257">
        <v>8613</v>
      </c>
      <c r="AE135" s="257">
        <v>0</v>
      </c>
      <c r="AF135" s="258" t="s">
        <v>1082</v>
      </c>
      <c r="AG135" s="258">
        <v>50100677954266</v>
      </c>
      <c r="AH135" s="258">
        <v>0</v>
      </c>
      <c r="AI135" s="258" t="s">
        <v>1964</v>
      </c>
      <c r="AJ135" s="299" t="s">
        <v>2256</v>
      </c>
      <c r="AK135" s="259"/>
      <c r="AL135" s="258"/>
      <c r="AM135" s="258"/>
    </row>
    <row r="136" spans="1:39" ht="15" customHeight="1" x14ac:dyDescent="0.3">
      <c r="A136" s="238">
        <v>46234</v>
      </c>
      <c r="B136" s="239" t="s">
        <v>1076</v>
      </c>
      <c r="C136" s="240" t="s">
        <v>311</v>
      </c>
      <c r="D136" s="239" t="s">
        <v>41</v>
      </c>
      <c r="E136" s="239" t="s">
        <v>163</v>
      </c>
      <c r="F136" s="239" t="s">
        <v>163</v>
      </c>
      <c r="G136" s="239" t="s">
        <v>87</v>
      </c>
      <c r="H136" s="239" t="s">
        <v>605</v>
      </c>
      <c r="I136" s="241">
        <v>23</v>
      </c>
      <c r="J136" s="241">
        <v>2</v>
      </c>
      <c r="K136" s="241">
        <v>0</v>
      </c>
      <c r="L136" s="241">
        <v>4</v>
      </c>
      <c r="M136" s="241">
        <v>0</v>
      </c>
      <c r="N136" s="241">
        <v>25</v>
      </c>
      <c r="O136" s="242" t="s">
        <v>1964</v>
      </c>
      <c r="P136" s="242">
        <v>9275</v>
      </c>
      <c r="Q136" s="243">
        <v>1975</v>
      </c>
      <c r="R136" s="243">
        <v>0</v>
      </c>
      <c r="S136" s="243">
        <v>11250</v>
      </c>
      <c r="T136" s="243">
        <v>1113</v>
      </c>
      <c r="U136" s="243">
        <v>0</v>
      </c>
      <c r="V136" s="243">
        <v>773</v>
      </c>
      <c r="W136" s="243">
        <v>13136</v>
      </c>
      <c r="X136" s="244">
        <v>1113</v>
      </c>
      <c r="Y136" s="244">
        <v>0</v>
      </c>
      <c r="Z136" s="244">
        <v>0</v>
      </c>
      <c r="AA136" s="245">
        <v>0</v>
      </c>
      <c r="AB136" s="245">
        <v>0</v>
      </c>
      <c r="AC136" s="246">
        <v>1113</v>
      </c>
      <c r="AD136" s="246">
        <v>10137</v>
      </c>
      <c r="AE136" s="246">
        <v>0</v>
      </c>
      <c r="AF136" s="247" t="s">
        <v>1082</v>
      </c>
      <c r="AG136" s="247">
        <v>50100677954279</v>
      </c>
      <c r="AH136" s="247">
        <v>0</v>
      </c>
      <c r="AI136" s="247" t="s">
        <v>1964</v>
      </c>
      <c r="AJ136" s="299" t="s">
        <v>2256</v>
      </c>
      <c r="AK136" s="248"/>
      <c r="AL136" s="247"/>
      <c r="AM136" s="247"/>
    </row>
    <row r="137" spans="1:39" ht="15" customHeight="1" x14ac:dyDescent="0.3">
      <c r="A137" s="249">
        <v>46234</v>
      </c>
      <c r="B137" s="250" t="s">
        <v>1077</v>
      </c>
      <c r="C137" s="251" t="s">
        <v>313</v>
      </c>
      <c r="D137" s="250" t="s">
        <v>41</v>
      </c>
      <c r="E137" s="250" t="s">
        <v>163</v>
      </c>
      <c r="F137" s="250" t="s">
        <v>163</v>
      </c>
      <c r="G137" s="250" t="s">
        <v>203</v>
      </c>
      <c r="H137" s="250" t="s">
        <v>605</v>
      </c>
      <c r="I137" s="252">
        <v>19</v>
      </c>
      <c r="J137" s="252">
        <v>4</v>
      </c>
      <c r="K137" s="252">
        <v>0</v>
      </c>
      <c r="L137" s="252">
        <v>4</v>
      </c>
      <c r="M137" s="252">
        <v>0</v>
      </c>
      <c r="N137" s="252">
        <v>23</v>
      </c>
      <c r="O137" s="253" t="s">
        <v>1964</v>
      </c>
      <c r="P137" s="253">
        <v>8832</v>
      </c>
      <c r="Q137" s="254">
        <v>2323</v>
      </c>
      <c r="R137" s="254">
        <v>230</v>
      </c>
      <c r="S137" s="254">
        <v>11385</v>
      </c>
      <c r="T137" s="254">
        <v>1060</v>
      </c>
      <c r="U137" s="254">
        <v>0</v>
      </c>
      <c r="V137" s="254">
        <v>736</v>
      </c>
      <c r="W137" s="254">
        <v>13181</v>
      </c>
      <c r="X137" s="255">
        <v>1060</v>
      </c>
      <c r="Y137" s="255">
        <v>0</v>
      </c>
      <c r="Z137" s="255">
        <v>0</v>
      </c>
      <c r="AA137" s="256">
        <v>0</v>
      </c>
      <c r="AB137" s="256">
        <v>0</v>
      </c>
      <c r="AC137" s="257">
        <v>1060</v>
      </c>
      <c r="AD137" s="257">
        <v>10325</v>
      </c>
      <c r="AE137" s="257">
        <v>0</v>
      </c>
      <c r="AF137" s="258" t="s">
        <v>1082</v>
      </c>
      <c r="AG137" s="258">
        <v>50100332271086</v>
      </c>
      <c r="AH137" s="258">
        <v>0</v>
      </c>
      <c r="AI137" s="258" t="s">
        <v>1964</v>
      </c>
      <c r="AJ137" s="299" t="s">
        <v>2256</v>
      </c>
      <c r="AK137" s="259"/>
      <c r="AL137" s="258"/>
      <c r="AM137" s="258"/>
    </row>
    <row r="138" spans="1:39" ht="15" customHeight="1" x14ac:dyDescent="0.3">
      <c r="A138" s="238">
        <v>46234</v>
      </c>
      <c r="B138" s="239" t="s">
        <v>1448</v>
      </c>
      <c r="C138" s="240" t="s">
        <v>315</v>
      </c>
      <c r="D138" s="239" t="s">
        <v>41</v>
      </c>
      <c r="E138" s="239" t="s">
        <v>163</v>
      </c>
      <c r="F138" s="239" t="s">
        <v>163</v>
      </c>
      <c r="G138" s="239" t="s">
        <v>104</v>
      </c>
      <c r="H138" s="239" t="s">
        <v>614</v>
      </c>
      <c r="I138" s="241">
        <v>22</v>
      </c>
      <c r="J138" s="241">
        <v>0</v>
      </c>
      <c r="K138" s="241">
        <v>0</v>
      </c>
      <c r="L138" s="241">
        <v>4</v>
      </c>
      <c r="M138" s="241">
        <v>0</v>
      </c>
      <c r="N138" s="241">
        <v>22</v>
      </c>
      <c r="O138" s="242" t="s">
        <v>1964</v>
      </c>
      <c r="P138" s="242">
        <v>10120</v>
      </c>
      <c r="Q138" s="243">
        <v>3300</v>
      </c>
      <c r="R138" s="243">
        <v>330</v>
      </c>
      <c r="S138" s="243">
        <v>13750</v>
      </c>
      <c r="T138" s="243">
        <v>1214</v>
      </c>
      <c r="U138" s="243">
        <v>0</v>
      </c>
      <c r="V138" s="243">
        <v>843</v>
      </c>
      <c r="W138" s="243">
        <v>15807</v>
      </c>
      <c r="X138" s="244">
        <v>1214</v>
      </c>
      <c r="Y138" s="244">
        <v>0</v>
      </c>
      <c r="Z138" s="244">
        <v>0</v>
      </c>
      <c r="AA138" s="245">
        <v>0</v>
      </c>
      <c r="AB138" s="245">
        <v>0</v>
      </c>
      <c r="AC138" s="246">
        <v>1214</v>
      </c>
      <c r="AD138" s="246">
        <v>12536</v>
      </c>
      <c r="AE138" s="246">
        <v>0</v>
      </c>
      <c r="AF138" s="247" t="s">
        <v>1082</v>
      </c>
      <c r="AG138" s="247">
        <v>50100693954238</v>
      </c>
      <c r="AH138" s="247">
        <v>0</v>
      </c>
      <c r="AI138" s="247" t="s">
        <v>1964</v>
      </c>
      <c r="AJ138" s="299" t="s">
        <v>2256</v>
      </c>
      <c r="AK138" s="248"/>
      <c r="AL138" s="247"/>
      <c r="AM138" s="247"/>
    </row>
    <row r="139" spans="1:39" ht="15" customHeight="1" x14ac:dyDescent="0.3">
      <c r="A139" s="249">
        <v>46234</v>
      </c>
      <c r="B139" s="250" t="s">
        <v>1449</v>
      </c>
      <c r="C139" s="251" t="s">
        <v>317</v>
      </c>
      <c r="D139" s="250" t="s">
        <v>41</v>
      </c>
      <c r="E139" s="250" t="s">
        <v>163</v>
      </c>
      <c r="F139" s="250" t="s">
        <v>163</v>
      </c>
      <c r="G139" s="250" t="s">
        <v>51</v>
      </c>
      <c r="H139" s="250" t="s">
        <v>605</v>
      </c>
      <c r="I139" s="252">
        <v>19</v>
      </c>
      <c r="J139" s="252">
        <v>0</v>
      </c>
      <c r="K139" s="252">
        <v>0</v>
      </c>
      <c r="L139" s="252">
        <v>4</v>
      </c>
      <c r="M139" s="252">
        <v>0</v>
      </c>
      <c r="N139" s="252">
        <v>19</v>
      </c>
      <c r="O139" s="253" t="s">
        <v>1964</v>
      </c>
      <c r="P139" s="253">
        <v>6783</v>
      </c>
      <c r="Q139" s="254">
        <v>2432</v>
      </c>
      <c r="R139" s="254">
        <v>0</v>
      </c>
      <c r="S139" s="254">
        <v>9215</v>
      </c>
      <c r="T139" s="254">
        <v>814</v>
      </c>
      <c r="U139" s="254">
        <v>0</v>
      </c>
      <c r="V139" s="254">
        <v>565</v>
      </c>
      <c r="W139" s="254">
        <v>10594</v>
      </c>
      <c r="X139" s="255">
        <v>814</v>
      </c>
      <c r="Y139" s="255">
        <v>0</v>
      </c>
      <c r="Z139" s="255">
        <v>0</v>
      </c>
      <c r="AA139" s="256">
        <v>0</v>
      </c>
      <c r="AB139" s="256">
        <v>0</v>
      </c>
      <c r="AC139" s="257">
        <v>814</v>
      </c>
      <c r="AD139" s="257">
        <v>8401</v>
      </c>
      <c r="AE139" s="257">
        <v>0</v>
      </c>
      <c r="AF139" s="258" t="s">
        <v>1082</v>
      </c>
      <c r="AG139" s="258">
        <v>50100693954251</v>
      </c>
      <c r="AH139" s="258">
        <v>0</v>
      </c>
      <c r="AI139" s="258" t="s">
        <v>1964</v>
      </c>
      <c r="AJ139" s="299" t="s">
        <v>2256</v>
      </c>
      <c r="AK139" s="259"/>
      <c r="AL139" s="258"/>
      <c r="AM139" s="258"/>
    </row>
    <row r="140" spans="1:39" ht="15" customHeight="1" x14ac:dyDescent="0.3">
      <c r="A140" s="238">
        <v>46234</v>
      </c>
      <c r="B140" s="239" t="s">
        <v>1450</v>
      </c>
      <c r="C140" s="240" t="s">
        <v>319</v>
      </c>
      <c r="D140" s="239" t="s">
        <v>41</v>
      </c>
      <c r="E140" s="239" t="s">
        <v>163</v>
      </c>
      <c r="F140" s="239" t="s">
        <v>163</v>
      </c>
      <c r="G140" s="239" t="s">
        <v>299</v>
      </c>
      <c r="H140" s="239" t="s">
        <v>605</v>
      </c>
      <c r="I140" s="241">
        <v>24</v>
      </c>
      <c r="J140" s="241">
        <v>3</v>
      </c>
      <c r="K140" s="241">
        <v>0</v>
      </c>
      <c r="L140" s="241">
        <v>4</v>
      </c>
      <c r="M140" s="241">
        <v>0</v>
      </c>
      <c r="N140" s="241">
        <v>27</v>
      </c>
      <c r="O140" s="242" t="s">
        <v>1964</v>
      </c>
      <c r="P140" s="242">
        <v>10098</v>
      </c>
      <c r="Q140" s="243">
        <v>2592</v>
      </c>
      <c r="R140" s="243">
        <v>540</v>
      </c>
      <c r="S140" s="243">
        <v>13230</v>
      </c>
      <c r="T140" s="243">
        <v>1212</v>
      </c>
      <c r="U140" s="243">
        <v>0</v>
      </c>
      <c r="V140" s="243">
        <v>841</v>
      </c>
      <c r="W140" s="243">
        <v>15283</v>
      </c>
      <c r="X140" s="244">
        <v>1212</v>
      </c>
      <c r="Y140" s="244">
        <v>0</v>
      </c>
      <c r="Z140" s="244">
        <v>0</v>
      </c>
      <c r="AA140" s="245">
        <v>0</v>
      </c>
      <c r="AB140" s="245">
        <v>0</v>
      </c>
      <c r="AC140" s="246">
        <v>1212</v>
      </c>
      <c r="AD140" s="246">
        <v>12018</v>
      </c>
      <c r="AE140" s="246">
        <v>0</v>
      </c>
      <c r="AF140" s="247" t="s">
        <v>1082</v>
      </c>
      <c r="AG140" s="247">
        <v>50100693954241</v>
      </c>
      <c r="AH140" s="247">
        <v>0</v>
      </c>
      <c r="AI140" s="247" t="s">
        <v>1964</v>
      </c>
      <c r="AJ140" s="299" t="s">
        <v>2256</v>
      </c>
      <c r="AK140" s="248"/>
      <c r="AL140" s="247"/>
      <c r="AM140" s="247"/>
    </row>
    <row r="141" spans="1:39" ht="15" customHeight="1" x14ac:dyDescent="0.3">
      <c r="A141" s="249">
        <v>46234</v>
      </c>
      <c r="B141" s="250" t="s">
        <v>320</v>
      </c>
      <c r="C141" s="251" t="s">
        <v>322</v>
      </c>
      <c r="D141" s="250" t="s">
        <v>166</v>
      </c>
      <c r="E141" s="250" t="s">
        <v>163</v>
      </c>
      <c r="F141" s="250" t="s">
        <v>163</v>
      </c>
      <c r="G141" s="250" t="s">
        <v>87</v>
      </c>
      <c r="H141" s="250" t="s">
        <v>605</v>
      </c>
      <c r="I141" s="252">
        <v>22</v>
      </c>
      <c r="J141" s="252">
        <v>5</v>
      </c>
      <c r="K141" s="252">
        <v>0</v>
      </c>
      <c r="L141" s="252">
        <v>4</v>
      </c>
      <c r="M141" s="252">
        <v>0</v>
      </c>
      <c r="N141" s="252">
        <v>27</v>
      </c>
      <c r="O141" s="253" t="s">
        <v>1964</v>
      </c>
      <c r="P141" s="253">
        <v>10800</v>
      </c>
      <c r="Q141" s="254">
        <v>5319</v>
      </c>
      <c r="R141" s="254">
        <v>0</v>
      </c>
      <c r="S141" s="254">
        <v>16119</v>
      </c>
      <c r="T141" s="254">
        <v>1296</v>
      </c>
      <c r="U141" s="254">
        <v>0</v>
      </c>
      <c r="V141" s="254">
        <v>900</v>
      </c>
      <c r="W141" s="254">
        <v>18315</v>
      </c>
      <c r="X141" s="255">
        <v>1296</v>
      </c>
      <c r="Y141" s="255">
        <v>0</v>
      </c>
      <c r="Z141" s="255">
        <v>0</v>
      </c>
      <c r="AA141" s="256">
        <v>0</v>
      </c>
      <c r="AB141" s="256">
        <v>0</v>
      </c>
      <c r="AC141" s="257">
        <v>1296</v>
      </c>
      <c r="AD141" s="257">
        <v>14823</v>
      </c>
      <c r="AE141" s="257">
        <v>0</v>
      </c>
      <c r="AF141" s="258" t="s">
        <v>1082</v>
      </c>
      <c r="AG141" s="258">
        <v>50100332272178</v>
      </c>
      <c r="AH141" s="258">
        <v>0</v>
      </c>
      <c r="AI141" s="258" t="s">
        <v>1964</v>
      </c>
      <c r="AJ141" s="299" t="s">
        <v>2256</v>
      </c>
      <c r="AK141" s="259"/>
      <c r="AL141" s="258"/>
      <c r="AM141" s="258"/>
    </row>
    <row r="142" spans="1:39" ht="15" customHeight="1" x14ac:dyDescent="0.3">
      <c r="A142" s="238">
        <v>46234</v>
      </c>
      <c r="B142" s="239" t="s">
        <v>323</v>
      </c>
      <c r="C142" s="240" t="s">
        <v>2073</v>
      </c>
      <c r="D142" s="239" t="s">
        <v>166</v>
      </c>
      <c r="E142" s="239" t="s">
        <v>163</v>
      </c>
      <c r="F142" s="239" t="s">
        <v>163</v>
      </c>
      <c r="G142" s="239" t="s">
        <v>51</v>
      </c>
      <c r="H142" s="239" t="s">
        <v>605</v>
      </c>
      <c r="I142" s="241">
        <v>18.5</v>
      </c>
      <c r="J142" s="241">
        <v>5</v>
      </c>
      <c r="K142" s="241">
        <v>0</v>
      </c>
      <c r="L142" s="241">
        <v>4</v>
      </c>
      <c r="M142" s="241">
        <v>0</v>
      </c>
      <c r="N142" s="241">
        <v>23.5</v>
      </c>
      <c r="O142" s="242" t="s">
        <v>1964</v>
      </c>
      <c r="P142" s="242">
        <v>9518</v>
      </c>
      <c r="Q142" s="243">
        <v>4183</v>
      </c>
      <c r="R142" s="243">
        <v>0</v>
      </c>
      <c r="S142" s="243">
        <v>13701</v>
      </c>
      <c r="T142" s="243">
        <v>1142</v>
      </c>
      <c r="U142" s="243">
        <v>0</v>
      </c>
      <c r="V142" s="243">
        <v>793</v>
      </c>
      <c r="W142" s="243">
        <v>15636</v>
      </c>
      <c r="X142" s="244">
        <v>1142</v>
      </c>
      <c r="Y142" s="244">
        <v>0</v>
      </c>
      <c r="Z142" s="244">
        <v>0</v>
      </c>
      <c r="AA142" s="245">
        <v>0</v>
      </c>
      <c r="AB142" s="245">
        <v>0</v>
      </c>
      <c r="AC142" s="246">
        <v>1142</v>
      </c>
      <c r="AD142" s="246">
        <v>12559</v>
      </c>
      <c r="AE142" s="246">
        <v>0</v>
      </c>
      <c r="AF142" s="247" t="s">
        <v>1082</v>
      </c>
      <c r="AG142" s="247">
        <v>50100332271060</v>
      </c>
      <c r="AH142" s="247">
        <v>0</v>
      </c>
      <c r="AI142" s="247" t="s">
        <v>1964</v>
      </c>
      <c r="AJ142" s="299" t="s">
        <v>2256</v>
      </c>
      <c r="AK142" s="248"/>
      <c r="AL142" s="247"/>
      <c r="AM142" s="247"/>
    </row>
    <row r="143" spans="1:39" ht="15" customHeight="1" x14ac:dyDescent="0.3">
      <c r="A143" s="249">
        <v>46234</v>
      </c>
      <c r="B143" s="250" t="s">
        <v>327</v>
      </c>
      <c r="C143" s="251" t="s">
        <v>329</v>
      </c>
      <c r="D143" s="250" t="s">
        <v>166</v>
      </c>
      <c r="E143" s="250" t="s">
        <v>163</v>
      </c>
      <c r="F143" s="250" t="s">
        <v>163</v>
      </c>
      <c r="G143" s="250" t="s">
        <v>87</v>
      </c>
      <c r="H143" s="250" t="s">
        <v>605</v>
      </c>
      <c r="I143" s="252">
        <v>22</v>
      </c>
      <c r="J143" s="252">
        <v>5</v>
      </c>
      <c r="K143" s="252">
        <v>0</v>
      </c>
      <c r="L143" s="252">
        <v>4</v>
      </c>
      <c r="M143" s="252">
        <v>0</v>
      </c>
      <c r="N143" s="252">
        <v>27</v>
      </c>
      <c r="O143" s="253" t="s">
        <v>1964</v>
      </c>
      <c r="P143" s="253">
        <v>10800</v>
      </c>
      <c r="Q143" s="254">
        <v>4914</v>
      </c>
      <c r="R143" s="254">
        <v>0</v>
      </c>
      <c r="S143" s="254">
        <v>15714</v>
      </c>
      <c r="T143" s="254">
        <v>1296</v>
      </c>
      <c r="U143" s="254">
        <v>0</v>
      </c>
      <c r="V143" s="254">
        <v>900</v>
      </c>
      <c r="W143" s="254">
        <v>17910</v>
      </c>
      <c r="X143" s="255">
        <v>1296</v>
      </c>
      <c r="Y143" s="255">
        <v>0</v>
      </c>
      <c r="Z143" s="255">
        <v>0</v>
      </c>
      <c r="AA143" s="256">
        <v>0</v>
      </c>
      <c r="AB143" s="256">
        <v>0</v>
      </c>
      <c r="AC143" s="257">
        <v>1296</v>
      </c>
      <c r="AD143" s="257">
        <v>14418</v>
      </c>
      <c r="AE143" s="257">
        <v>0</v>
      </c>
      <c r="AF143" s="258" t="s">
        <v>1082</v>
      </c>
      <c r="AG143" s="258">
        <v>50100332932764</v>
      </c>
      <c r="AH143" s="258">
        <v>0</v>
      </c>
      <c r="AI143" s="258" t="s">
        <v>1964</v>
      </c>
      <c r="AJ143" s="299" t="s">
        <v>2256</v>
      </c>
      <c r="AK143" s="259"/>
      <c r="AL143" s="258"/>
      <c r="AM143" s="258"/>
    </row>
    <row r="144" spans="1:39" ht="15" customHeight="1" x14ac:dyDescent="0.3">
      <c r="A144" s="238">
        <v>46234</v>
      </c>
      <c r="B144" s="239" t="s">
        <v>330</v>
      </c>
      <c r="C144" s="240" t="s">
        <v>332</v>
      </c>
      <c r="D144" s="239" t="s">
        <v>166</v>
      </c>
      <c r="E144" s="239" t="s">
        <v>163</v>
      </c>
      <c r="F144" s="239" t="s">
        <v>163</v>
      </c>
      <c r="G144" s="239" t="s">
        <v>87</v>
      </c>
      <c r="H144" s="239" t="s">
        <v>605</v>
      </c>
      <c r="I144" s="241">
        <v>22</v>
      </c>
      <c r="J144" s="241">
        <v>2</v>
      </c>
      <c r="K144" s="241">
        <v>0</v>
      </c>
      <c r="L144" s="241">
        <v>4</v>
      </c>
      <c r="M144" s="241">
        <v>0</v>
      </c>
      <c r="N144" s="241">
        <v>24</v>
      </c>
      <c r="O144" s="242" t="s">
        <v>1964</v>
      </c>
      <c r="P144" s="242">
        <v>9600</v>
      </c>
      <c r="Q144" s="243">
        <v>4272</v>
      </c>
      <c r="R144" s="243">
        <v>0</v>
      </c>
      <c r="S144" s="243">
        <v>13872</v>
      </c>
      <c r="T144" s="243">
        <v>1152</v>
      </c>
      <c r="U144" s="243">
        <v>0</v>
      </c>
      <c r="V144" s="243">
        <v>800</v>
      </c>
      <c r="W144" s="243">
        <v>15824</v>
      </c>
      <c r="X144" s="244">
        <v>1152</v>
      </c>
      <c r="Y144" s="244">
        <v>0</v>
      </c>
      <c r="Z144" s="244">
        <v>0</v>
      </c>
      <c r="AA144" s="245">
        <v>0</v>
      </c>
      <c r="AB144" s="245">
        <v>0</v>
      </c>
      <c r="AC144" s="246">
        <v>1152</v>
      </c>
      <c r="AD144" s="246">
        <v>12720</v>
      </c>
      <c r="AE144" s="246">
        <v>0</v>
      </c>
      <c r="AF144" s="247" t="s">
        <v>1082</v>
      </c>
      <c r="AG144" s="247">
        <v>50100338861622</v>
      </c>
      <c r="AH144" s="247">
        <v>0</v>
      </c>
      <c r="AI144" s="247" t="s">
        <v>1964</v>
      </c>
      <c r="AJ144" s="299" t="s">
        <v>2256</v>
      </c>
      <c r="AK144" s="248"/>
      <c r="AL144" s="247"/>
      <c r="AM144" s="247"/>
    </row>
    <row r="145" spans="1:39" ht="15" customHeight="1" x14ac:dyDescent="0.3">
      <c r="A145" s="249">
        <v>46234</v>
      </c>
      <c r="B145" s="250" t="s">
        <v>333</v>
      </c>
      <c r="C145" s="251" t="s">
        <v>335</v>
      </c>
      <c r="D145" s="250" t="s">
        <v>166</v>
      </c>
      <c r="E145" s="250" t="s">
        <v>163</v>
      </c>
      <c r="F145" s="250" t="s">
        <v>163</v>
      </c>
      <c r="G145" s="250" t="s">
        <v>44</v>
      </c>
      <c r="H145" s="250" t="s">
        <v>605</v>
      </c>
      <c r="I145" s="252">
        <v>24</v>
      </c>
      <c r="J145" s="252">
        <v>0</v>
      </c>
      <c r="K145" s="252">
        <v>0</v>
      </c>
      <c r="L145" s="252">
        <v>4</v>
      </c>
      <c r="M145" s="252">
        <v>0</v>
      </c>
      <c r="N145" s="252">
        <v>24</v>
      </c>
      <c r="O145" s="253" t="s">
        <v>1964</v>
      </c>
      <c r="P145" s="253">
        <v>10584</v>
      </c>
      <c r="Q145" s="254">
        <v>7152</v>
      </c>
      <c r="R145" s="254">
        <v>240</v>
      </c>
      <c r="S145" s="254">
        <v>17976</v>
      </c>
      <c r="T145" s="254">
        <v>1270</v>
      </c>
      <c r="U145" s="254">
        <v>0</v>
      </c>
      <c r="V145" s="254">
        <v>882</v>
      </c>
      <c r="W145" s="254">
        <v>20128</v>
      </c>
      <c r="X145" s="255">
        <v>1270</v>
      </c>
      <c r="Y145" s="255">
        <v>0</v>
      </c>
      <c r="Z145" s="255">
        <v>0</v>
      </c>
      <c r="AA145" s="256">
        <v>0</v>
      </c>
      <c r="AB145" s="256">
        <v>0</v>
      </c>
      <c r="AC145" s="257">
        <v>1270</v>
      </c>
      <c r="AD145" s="257">
        <v>16706</v>
      </c>
      <c r="AE145" s="257">
        <v>0</v>
      </c>
      <c r="AF145" s="258" t="s">
        <v>1082</v>
      </c>
      <c r="AG145" s="258">
        <v>50100330450196</v>
      </c>
      <c r="AH145" s="258">
        <v>0</v>
      </c>
      <c r="AI145" s="258" t="s">
        <v>1964</v>
      </c>
      <c r="AJ145" s="299" t="s">
        <v>2256</v>
      </c>
      <c r="AK145" s="259"/>
      <c r="AL145" s="258"/>
      <c r="AM145" s="258"/>
    </row>
    <row r="146" spans="1:39" ht="15" customHeight="1" x14ac:dyDescent="0.3">
      <c r="A146" s="238">
        <v>46234</v>
      </c>
      <c r="B146" s="239" t="s">
        <v>336</v>
      </c>
      <c r="C146" s="240" t="s">
        <v>338</v>
      </c>
      <c r="D146" s="239" t="s">
        <v>166</v>
      </c>
      <c r="E146" s="239" t="s">
        <v>163</v>
      </c>
      <c r="F146" s="239" t="s">
        <v>163</v>
      </c>
      <c r="G146" s="239" t="s">
        <v>87</v>
      </c>
      <c r="H146" s="239" t="s">
        <v>605</v>
      </c>
      <c r="I146" s="241">
        <v>22</v>
      </c>
      <c r="J146" s="241">
        <v>5</v>
      </c>
      <c r="K146" s="241">
        <v>0</v>
      </c>
      <c r="L146" s="241">
        <v>4</v>
      </c>
      <c r="M146" s="241">
        <v>0</v>
      </c>
      <c r="N146" s="241">
        <v>27</v>
      </c>
      <c r="O146" s="242" t="s">
        <v>1964</v>
      </c>
      <c r="P146" s="242">
        <v>11205</v>
      </c>
      <c r="Q146" s="243">
        <v>4158</v>
      </c>
      <c r="R146" s="243">
        <v>0</v>
      </c>
      <c r="S146" s="243">
        <v>15363</v>
      </c>
      <c r="T146" s="243">
        <v>1345</v>
      </c>
      <c r="U146" s="243">
        <v>0</v>
      </c>
      <c r="V146" s="243">
        <v>933</v>
      </c>
      <c r="W146" s="243">
        <v>17641</v>
      </c>
      <c r="X146" s="244">
        <v>1345</v>
      </c>
      <c r="Y146" s="244">
        <v>0</v>
      </c>
      <c r="Z146" s="244">
        <v>0</v>
      </c>
      <c r="AA146" s="245">
        <v>0</v>
      </c>
      <c r="AB146" s="245">
        <v>0</v>
      </c>
      <c r="AC146" s="246">
        <v>1345</v>
      </c>
      <c r="AD146" s="246">
        <v>14018</v>
      </c>
      <c r="AE146" s="246">
        <v>0</v>
      </c>
      <c r="AF146" s="247" t="s">
        <v>1082</v>
      </c>
      <c r="AG146" s="247">
        <v>50100332271011</v>
      </c>
      <c r="AH146" s="247">
        <v>0</v>
      </c>
      <c r="AI146" s="247" t="s">
        <v>1964</v>
      </c>
      <c r="AJ146" s="299" t="s">
        <v>2256</v>
      </c>
      <c r="AK146" s="248"/>
      <c r="AL146" s="247"/>
      <c r="AM146" s="247"/>
    </row>
    <row r="147" spans="1:39" ht="15" customHeight="1" x14ac:dyDescent="0.3">
      <c r="A147" s="249">
        <v>46234</v>
      </c>
      <c r="B147" s="250" t="s">
        <v>339</v>
      </c>
      <c r="C147" s="251" t="s">
        <v>341</v>
      </c>
      <c r="D147" s="250" t="s">
        <v>166</v>
      </c>
      <c r="E147" s="250" t="s">
        <v>163</v>
      </c>
      <c r="F147" s="250" t="s">
        <v>163</v>
      </c>
      <c r="G147" s="250" t="s">
        <v>203</v>
      </c>
      <c r="H147" s="250" t="s">
        <v>605</v>
      </c>
      <c r="I147" s="252">
        <v>23</v>
      </c>
      <c r="J147" s="252">
        <v>0</v>
      </c>
      <c r="K147" s="252">
        <v>0</v>
      </c>
      <c r="L147" s="252">
        <v>4</v>
      </c>
      <c r="M147" s="252">
        <v>0</v>
      </c>
      <c r="N147" s="252">
        <v>23</v>
      </c>
      <c r="O147" s="253" t="s">
        <v>1964</v>
      </c>
      <c r="P147" s="253">
        <v>9867</v>
      </c>
      <c r="Q147" s="254">
        <v>5106</v>
      </c>
      <c r="R147" s="254">
        <v>230</v>
      </c>
      <c r="S147" s="254">
        <v>15203</v>
      </c>
      <c r="T147" s="254">
        <v>1184</v>
      </c>
      <c r="U147" s="254">
        <v>0</v>
      </c>
      <c r="V147" s="254">
        <v>822</v>
      </c>
      <c r="W147" s="254">
        <v>17209</v>
      </c>
      <c r="X147" s="255">
        <v>1184</v>
      </c>
      <c r="Y147" s="255">
        <v>0</v>
      </c>
      <c r="Z147" s="255">
        <v>0</v>
      </c>
      <c r="AA147" s="256">
        <v>0</v>
      </c>
      <c r="AB147" s="256">
        <v>0</v>
      </c>
      <c r="AC147" s="257">
        <v>1184</v>
      </c>
      <c r="AD147" s="257">
        <v>14019</v>
      </c>
      <c r="AE147" s="257">
        <v>0</v>
      </c>
      <c r="AF147" s="258" t="s">
        <v>1082</v>
      </c>
      <c r="AG147" s="258">
        <v>50100332933142</v>
      </c>
      <c r="AH147" s="258">
        <v>0</v>
      </c>
      <c r="AI147" s="258" t="s">
        <v>1964</v>
      </c>
      <c r="AJ147" s="299" t="s">
        <v>2256</v>
      </c>
      <c r="AK147" s="259"/>
      <c r="AL147" s="258"/>
      <c r="AM147" s="258"/>
    </row>
    <row r="148" spans="1:39" ht="15" customHeight="1" x14ac:dyDescent="0.3">
      <c r="A148" s="238">
        <v>46234</v>
      </c>
      <c r="B148" s="239" t="s">
        <v>345</v>
      </c>
      <c r="C148" s="240" t="s">
        <v>347</v>
      </c>
      <c r="D148" s="239" t="s">
        <v>166</v>
      </c>
      <c r="E148" s="239" t="s">
        <v>163</v>
      </c>
      <c r="F148" s="239" t="s">
        <v>163</v>
      </c>
      <c r="G148" s="239" t="s">
        <v>44</v>
      </c>
      <c r="H148" s="239" t="s">
        <v>605</v>
      </c>
      <c r="I148" s="241">
        <v>22</v>
      </c>
      <c r="J148" s="241">
        <v>3</v>
      </c>
      <c r="K148" s="241">
        <v>0</v>
      </c>
      <c r="L148" s="241">
        <v>4</v>
      </c>
      <c r="M148" s="241">
        <v>0</v>
      </c>
      <c r="N148" s="241">
        <v>25</v>
      </c>
      <c r="O148" s="242" t="s">
        <v>1964</v>
      </c>
      <c r="P148" s="242">
        <v>10000</v>
      </c>
      <c r="Q148" s="243">
        <v>4175</v>
      </c>
      <c r="R148" s="243">
        <v>0</v>
      </c>
      <c r="S148" s="243">
        <v>14175</v>
      </c>
      <c r="T148" s="243">
        <v>1200</v>
      </c>
      <c r="U148" s="243">
        <v>0</v>
      </c>
      <c r="V148" s="243">
        <v>833</v>
      </c>
      <c r="W148" s="243">
        <v>16208</v>
      </c>
      <c r="X148" s="244">
        <v>1200</v>
      </c>
      <c r="Y148" s="244">
        <v>0</v>
      </c>
      <c r="Z148" s="244">
        <v>0</v>
      </c>
      <c r="AA148" s="245">
        <v>0</v>
      </c>
      <c r="AB148" s="245">
        <v>0</v>
      </c>
      <c r="AC148" s="246">
        <v>1200</v>
      </c>
      <c r="AD148" s="246">
        <v>12975</v>
      </c>
      <c r="AE148" s="246">
        <v>0</v>
      </c>
      <c r="AF148" s="247" t="s">
        <v>1082</v>
      </c>
      <c r="AG148" s="247">
        <v>50100341147478</v>
      </c>
      <c r="AH148" s="247">
        <v>0</v>
      </c>
      <c r="AI148" s="247" t="s">
        <v>1964</v>
      </c>
      <c r="AJ148" s="299" t="s">
        <v>2256</v>
      </c>
      <c r="AK148" s="248"/>
      <c r="AL148" s="247"/>
      <c r="AM148" s="247"/>
    </row>
    <row r="149" spans="1:39" ht="15" customHeight="1" x14ac:dyDescent="0.3">
      <c r="A149" s="249">
        <v>46234</v>
      </c>
      <c r="B149" s="250" t="s">
        <v>349</v>
      </c>
      <c r="C149" s="251" t="s">
        <v>351</v>
      </c>
      <c r="D149" s="250" t="s">
        <v>166</v>
      </c>
      <c r="E149" s="250" t="s">
        <v>163</v>
      </c>
      <c r="F149" s="250" t="s">
        <v>163</v>
      </c>
      <c r="G149" s="250" t="s">
        <v>247</v>
      </c>
      <c r="H149" s="250" t="s">
        <v>614</v>
      </c>
      <c r="I149" s="252">
        <v>27</v>
      </c>
      <c r="J149" s="252">
        <v>0</v>
      </c>
      <c r="K149" s="252">
        <v>0</v>
      </c>
      <c r="L149" s="252">
        <v>4</v>
      </c>
      <c r="M149" s="252">
        <v>0</v>
      </c>
      <c r="N149" s="252">
        <v>27</v>
      </c>
      <c r="O149" s="253" t="s">
        <v>1964</v>
      </c>
      <c r="P149" s="253">
        <v>12015</v>
      </c>
      <c r="Q149" s="254">
        <v>8235</v>
      </c>
      <c r="R149" s="254">
        <v>540</v>
      </c>
      <c r="S149" s="254">
        <v>20790</v>
      </c>
      <c r="T149" s="254">
        <v>1442</v>
      </c>
      <c r="U149" s="254">
        <v>0</v>
      </c>
      <c r="V149" s="254">
        <v>1001</v>
      </c>
      <c r="W149" s="254">
        <v>23233</v>
      </c>
      <c r="X149" s="255">
        <v>1442</v>
      </c>
      <c r="Y149" s="255">
        <v>0</v>
      </c>
      <c r="Z149" s="255">
        <v>0</v>
      </c>
      <c r="AA149" s="256">
        <v>0</v>
      </c>
      <c r="AB149" s="256">
        <v>0</v>
      </c>
      <c r="AC149" s="257">
        <v>1442</v>
      </c>
      <c r="AD149" s="257">
        <v>19348</v>
      </c>
      <c r="AE149" s="257">
        <v>0</v>
      </c>
      <c r="AF149" s="258" t="s">
        <v>1082</v>
      </c>
      <c r="AG149" s="258">
        <v>50100332272076</v>
      </c>
      <c r="AH149" s="258">
        <v>0</v>
      </c>
      <c r="AI149" s="258" t="s">
        <v>1964</v>
      </c>
      <c r="AJ149" s="299" t="s">
        <v>2256</v>
      </c>
      <c r="AK149" s="259"/>
      <c r="AL149" s="258"/>
      <c r="AM149" s="258"/>
    </row>
    <row r="150" spans="1:39" ht="15" customHeight="1" x14ac:dyDescent="0.3">
      <c r="A150" s="238">
        <v>46234</v>
      </c>
      <c r="B150" s="239" t="s">
        <v>352</v>
      </c>
      <c r="C150" s="240" t="s">
        <v>354</v>
      </c>
      <c r="D150" s="239" t="s">
        <v>166</v>
      </c>
      <c r="E150" s="239" t="s">
        <v>163</v>
      </c>
      <c r="F150" s="239" t="s">
        <v>163</v>
      </c>
      <c r="G150" s="239" t="s">
        <v>48</v>
      </c>
      <c r="H150" s="239" t="s">
        <v>605</v>
      </c>
      <c r="I150" s="241">
        <v>22</v>
      </c>
      <c r="J150" s="241">
        <v>0</v>
      </c>
      <c r="K150" s="241">
        <v>0</v>
      </c>
      <c r="L150" s="241">
        <v>4</v>
      </c>
      <c r="M150" s="241">
        <v>0</v>
      </c>
      <c r="N150" s="241">
        <v>22</v>
      </c>
      <c r="O150" s="242" t="s">
        <v>1964</v>
      </c>
      <c r="P150" s="242">
        <v>8712</v>
      </c>
      <c r="Q150" s="243">
        <v>3190</v>
      </c>
      <c r="R150" s="243">
        <v>0</v>
      </c>
      <c r="S150" s="243">
        <v>11902</v>
      </c>
      <c r="T150" s="243">
        <v>1045</v>
      </c>
      <c r="U150" s="243">
        <v>0</v>
      </c>
      <c r="V150" s="243">
        <v>726</v>
      </c>
      <c r="W150" s="243">
        <v>13673</v>
      </c>
      <c r="X150" s="244">
        <v>1045</v>
      </c>
      <c r="Y150" s="244">
        <v>0</v>
      </c>
      <c r="Z150" s="244">
        <v>0</v>
      </c>
      <c r="AA150" s="245">
        <v>2000</v>
      </c>
      <c r="AB150" s="245">
        <v>0</v>
      </c>
      <c r="AC150" s="246">
        <v>3045</v>
      </c>
      <c r="AD150" s="246">
        <v>8857</v>
      </c>
      <c r="AE150" s="246">
        <v>0</v>
      </c>
      <c r="AF150" s="247" t="s">
        <v>1082</v>
      </c>
      <c r="AG150" s="247">
        <v>50100341147630</v>
      </c>
      <c r="AH150" s="247">
        <v>0</v>
      </c>
      <c r="AI150" s="247" t="s">
        <v>1964</v>
      </c>
      <c r="AJ150" s="299" t="s">
        <v>2256</v>
      </c>
      <c r="AK150" s="248"/>
      <c r="AL150" s="247"/>
      <c r="AM150" s="247"/>
    </row>
    <row r="151" spans="1:39" ht="15" customHeight="1" x14ac:dyDescent="0.3">
      <c r="A151" s="249">
        <v>46234</v>
      </c>
      <c r="B151" s="250" t="s">
        <v>355</v>
      </c>
      <c r="C151" s="251" t="s">
        <v>357</v>
      </c>
      <c r="D151" s="250" t="s">
        <v>166</v>
      </c>
      <c r="E151" s="250" t="s">
        <v>163</v>
      </c>
      <c r="F151" s="250" t="s">
        <v>163</v>
      </c>
      <c r="G151" s="250" t="s">
        <v>48</v>
      </c>
      <c r="H151" s="250" t="s">
        <v>605</v>
      </c>
      <c r="I151" s="252">
        <v>21</v>
      </c>
      <c r="J151" s="252">
        <v>1</v>
      </c>
      <c r="K151" s="252">
        <v>0</v>
      </c>
      <c r="L151" s="252">
        <v>4</v>
      </c>
      <c r="M151" s="252">
        <v>0</v>
      </c>
      <c r="N151" s="252">
        <v>22</v>
      </c>
      <c r="O151" s="253" t="s">
        <v>1964</v>
      </c>
      <c r="P151" s="253">
        <v>8712</v>
      </c>
      <c r="Q151" s="254">
        <v>3388</v>
      </c>
      <c r="R151" s="254">
        <v>0</v>
      </c>
      <c r="S151" s="254">
        <v>12100</v>
      </c>
      <c r="T151" s="254">
        <v>1045</v>
      </c>
      <c r="U151" s="254">
        <v>0</v>
      </c>
      <c r="V151" s="254">
        <v>726</v>
      </c>
      <c r="W151" s="254">
        <v>13871</v>
      </c>
      <c r="X151" s="255">
        <v>1045</v>
      </c>
      <c r="Y151" s="255">
        <v>0</v>
      </c>
      <c r="Z151" s="255">
        <v>0</v>
      </c>
      <c r="AA151" s="256">
        <v>0</v>
      </c>
      <c r="AB151" s="256">
        <v>0</v>
      </c>
      <c r="AC151" s="257">
        <v>1045</v>
      </c>
      <c r="AD151" s="257">
        <v>11055</v>
      </c>
      <c r="AE151" s="257">
        <v>0</v>
      </c>
      <c r="AF151" s="258" t="s">
        <v>1082</v>
      </c>
      <c r="AG151" s="258">
        <v>50100332932702</v>
      </c>
      <c r="AH151" s="258">
        <v>0</v>
      </c>
      <c r="AI151" s="258" t="s">
        <v>1964</v>
      </c>
      <c r="AJ151" s="299" t="s">
        <v>2256</v>
      </c>
      <c r="AK151" s="259"/>
      <c r="AL151" s="258"/>
      <c r="AM151" s="258"/>
    </row>
    <row r="152" spans="1:39" ht="15" customHeight="1" x14ac:dyDescent="0.3">
      <c r="A152" s="238">
        <v>46234</v>
      </c>
      <c r="B152" s="239" t="s">
        <v>358</v>
      </c>
      <c r="C152" s="240" t="s">
        <v>360</v>
      </c>
      <c r="D152" s="239" t="s">
        <v>166</v>
      </c>
      <c r="E152" s="239" t="s">
        <v>163</v>
      </c>
      <c r="F152" s="239" t="s">
        <v>163</v>
      </c>
      <c r="G152" s="239" t="s">
        <v>48</v>
      </c>
      <c r="H152" s="239" t="s">
        <v>605</v>
      </c>
      <c r="I152" s="241">
        <v>17</v>
      </c>
      <c r="J152" s="241">
        <v>0</v>
      </c>
      <c r="K152" s="241">
        <v>0</v>
      </c>
      <c r="L152" s="241">
        <v>4</v>
      </c>
      <c r="M152" s="241">
        <v>0</v>
      </c>
      <c r="N152" s="241">
        <v>17</v>
      </c>
      <c r="O152" s="242" t="s">
        <v>1964</v>
      </c>
      <c r="P152" s="242">
        <v>6732</v>
      </c>
      <c r="Q152" s="243">
        <v>2618</v>
      </c>
      <c r="R152" s="243">
        <v>0</v>
      </c>
      <c r="S152" s="243">
        <v>9350</v>
      </c>
      <c r="T152" s="243">
        <v>808</v>
      </c>
      <c r="U152" s="243">
        <v>0</v>
      </c>
      <c r="V152" s="243">
        <v>561</v>
      </c>
      <c r="W152" s="243">
        <v>10719</v>
      </c>
      <c r="X152" s="244">
        <v>808</v>
      </c>
      <c r="Y152" s="244">
        <v>0</v>
      </c>
      <c r="Z152" s="244">
        <v>0</v>
      </c>
      <c r="AA152" s="245">
        <v>0</v>
      </c>
      <c r="AB152" s="245">
        <v>0</v>
      </c>
      <c r="AC152" s="246">
        <v>808</v>
      </c>
      <c r="AD152" s="246">
        <v>8542</v>
      </c>
      <c r="AE152" s="246">
        <v>0</v>
      </c>
      <c r="AF152" s="247" t="s">
        <v>1082</v>
      </c>
      <c r="AG152" s="247">
        <v>50100332271152</v>
      </c>
      <c r="AH152" s="247">
        <v>0</v>
      </c>
      <c r="AI152" s="247" t="s">
        <v>1964</v>
      </c>
      <c r="AJ152" s="299" t="s">
        <v>2256</v>
      </c>
      <c r="AK152" s="248"/>
      <c r="AL152" s="247"/>
      <c r="AM152" s="247"/>
    </row>
    <row r="153" spans="1:39" ht="15" customHeight="1" x14ac:dyDescent="0.3">
      <c r="A153" s="249">
        <v>46234</v>
      </c>
      <c r="B153" s="250" t="s">
        <v>361</v>
      </c>
      <c r="C153" s="251" t="s">
        <v>363</v>
      </c>
      <c r="D153" s="250" t="s">
        <v>166</v>
      </c>
      <c r="E153" s="250" t="s">
        <v>163</v>
      </c>
      <c r="F153" s="250" t="s">
        <v>163</v>
      </c>
      <c r="G153" s="250" t="s">
        <v>51</v>
      </c>
      <c r="H153" s="250" t="s">
        <v>605</v>
      </c>
      <c r="I153" s="252">
        <v>9</v>
      </c>
      <c r="J153" s="252">
        <v>18</v>
      </c>
      <c r="K153" s="252">
        <v>0</v>
      </c>
      <c r="L153" s="252">
        <v>4</v>
      </c>
      <c r="M153" s="252">
        <v>0</v>
      </c>
      <c r="N153" s="252">
        <v>27</v>
      </c>
      <c r="O153" s="253" t="s">
        <v>1964</v>
      </c>
      <c r="P153" s="253">
        <v>11178</v>
      </c>
      <c r="Q153" s="254">
        <v>4077</v>
      </c>
      <c r="R153" s="254">
        <v>0</v>
      </c>
      <c r="S153" s="254">
        <v>15255</v>
      </c>
      <c r="T153" s="254">
        <v>1341</v>
      </c>
      <c r="U153" s="254">
        <v>0</v>
      </c>
      <c r="V153" s="254">
        <v>931</v>
      </c>
      <c r="W153" s="254">
        <v>17527</v>
      </c>
      <c r="X153" s="255">
        <v>1341</v>
      </c>
      <c r="Y153" s="255">
        <v>0</v>
      </c>
      <c r="Z153" s="255">
        <v>0</v>
      </c>
      <c r="AA153" s="256">
        <v>0</v>
      </c>
      <c r="AB153" s="256">
        <v>0</v>
      </c>
      <c r="AC153" s="257">
        <v>1341</v>
      </c>
      <c r="AD153" s="257">
        <v>13914</v>
      </c>
      <c r="AE153" s="257">
        <v>0</v>
      </c>
      <c r="AF153" s="258" t="s">
        <v>1082</v>
      </c>
      <c r="AG153" s="258">
        <v>50100332271583</v>
      </c>
      <c r="AH153" s="258">
        <v>0</v>
      </c>
      <c r="AI153" s="258" t="s">
        <v>1964</v>
      </c>
      <c r="AJ153" s="299" t="s">
        <v>2256</v>
      </c>
      <c r="AK153" s="259"/>
      <c r="AL153" s="258"/>
      <c r="AM153" s="258"/>
    </row>
    <row r="154" spans="1:39" ht="15" customHeight="1" x14ac:dyDescent="0.3">
      <c r="A154" s="238">
        <v>46234</v>
      </c>
      <c r="B154" s="239" t="s">
        <v>364</v>
      </c>
      <c r="C154" s="240" t="s">
        <v>366</v>
      </c>
      <c r="D154" s="239" t="s">
        <v>166</v>
      </c>
      <c r="E154" s="239" t="s">
        <v>163</v>
      </c>
      <c r="F154" s="239" t="s">
        <v>163</v>
      </c>
      <c r="G154" s="239" t="s">
        <v>44</v>
      </c>
      <c r="H154" s="239" t="s">
        <v>605</v>
      </c>
      <c r="I154" s="241">
        <v>20</v>
      </c>
      <c r="J154" s="241">
        <v>3</v>
      </c>
      <c r="K154" s="241">
        <v>0</v>
      </c>
      <c r="L154" s="241">
        <v>4</v>
      </c>
      <c r="M154" s="241">
        <v>0</v>
      </c>
      <c r="N154" s="241">
        <v>23</v>
      </c>
      <c r="O154" s="242" t="s">
        <v>1964</v>
      </c>
      <c r="P154" s="242">
        <v>9338</v>
      </c>
      <c r="Q154" s="243">
        <v>4232</v>
      </c>
      <c r="R154" s="243">
        <v>115</v>
      </c>
      <c r="S154" s="243">
        <v>13685</v>
      </c>
      <c r="T154" s="243">
        <v>1121</v>
      </c>
      <c r="U154" s="243">
        <v>0</v>
      </c>
      <c r="V154" s="243">
        <v>778</v>
      </c>
      <c r="W154" s="243">
        <v>15584</v>
      </c>
      <c r="X154" s="244">
        <v>1121</v>
      </c>
      <c r="Y154" s="244">
        <v>0</v>
      </c>
      <c r="Z154" s="244">
        <v>0</v>
      </c>
      <c r="AA154" s="245">
        <v>0</v>
      </c>
      <c r="AB154" s="245">
        <v>0</v>
      </c>
      <c r="AC154" s="246">
        <v>1121</v>
      </c>
      <c r="AD154" s="246">
        <v>12564</v>
      </c>
      <c r="AE154" s="246">
        <v>0</v>
      </c>
      <c r="AF154" s="247" t="s">
        <v>1082</v>
      </c>
      <c r="AG154" s="247">
        <v>50100332272001</v>
      </c>
      <c r="AH154" s="247">
        <v>0</v>
      </c>
      <c r="AI154" s="247" t="s">
        <v>1964</v>
      </c>
      <c r="AJ154" s="299" t="s">
        <v>2256</v>
      </c>
      <c r="AK154" s="248"/>
      <c r="AL154" s="247"/>
      <c r="AM154" s="247"/>
    </row>
    <row r="155" spans="1:39" ht="15" customHeight="1" x14ac:dyDescent="0.3">
      <c r="A155" s="249">
        <v>46234</v>
      </c>
      <c r="B155" s="250" t="s">
        <v>367</v>
      </c>
      <c r="C155" s="251" t="s">
        <v>369</v>
      </c>
      <c r="D155" s="250" t="s">
        <v>166</v>
      </c>
      <c r="E155" s="250" t="s">
        <v>163</v>
      </c>
      <c r="F155" s="250" t="s">
        <v>163</v>
      </c>
      <c r="G155" s="250" t="s">
        <v>44</v>
      </c>
      <c r="H155" s="250" t="s">
        <v>605</v>
      </c>
      <c r="I155" s="252">
        <v>24</v>
      </c>
      <c r="J155" s="252">
        <v>3</v>
      </c>
      <c r="K155" s="252">
        <v>0</v>
      </c>
      <c r="L155" s="252">
        <v>4</v>
      </c>
      <c r="M155" s="252">
        <v>0</v>
      </c>
      <c r="N155" s="252">
        <v>27</v>
      </c>
      <c r="O155" s="253" t="s">
        <v>1964</v>
      </c>
      <c r="P155" s="253">
        <v>10881</v>
      </c>
      <c r="Q155" s="254">
        <v>5049</v>
      </c>
      <c r="R155" s="254">
        <v>405</v>
      </c>
      <c r="S155" s="254">
        <v>16335</v>
      </c>
      <c r="T155" s="254">
        <v>1306</v>
      </c>
      <c r="U155" s="254">
        <v>0</v>
      </c>
      <c r="V155" s="254">
        <v>906</v>
      </c>
      <c r="W155" s="254">
        <v>18547</v>
      </c>
      <c r="X155" s="255">
        <v>1306</v>
      </c>
      <c r="Y155" s="255">
        <v>0</v>
      </c>
      <c r="Z155" s="255">
        <v>0</v>
      </c>
      <c r="AA155" s="256">
        <v>0</v>
      </c>
      <c r="AB155" s="256">
        <v>0</v>
      </c>
      <c r="AC155" s="257">
        <v>1306</v>
      </c>
      <c r="AD155" s="257">
        <v>15029</v>
      </c>
      <c r="AE155" s="257">
        <v>0</v>
      </c>
      <c r="AF155" s="258" t="s">
        <v>1082</v>
      </c>
      <c r="AG155" s="258">
        <v>50100332933092</v>
      </c>
      <c r="AH155" s="258">
        <v>0</v>
      </c>
      <c r="AI155" s="258" t="s">
        <v>1964</v>
      </c>
      <c r="AJ155" s="299" t="s">
        <v>2256</v>
      </c>
      <c r="AK155" s="259"/>
      <c r="AL155" s="258"/>
      <c r="AM155" s="258"/>
    </row>
    <row r="156" spans="1:39" ht="15" customHeight="1" x14ac:dyDescent="0.3">
      <c r="A156" s="238">
        <v>46234</v>
      </c>
      <c r="B156" s="239" t="s">
        <v>370</v>
      </c>
      <c r="C156" s="240" t="s">
        <v>372</v>
      </c>
      <c r="D156" s="239" t="s">
        <v>166</v>
      </c>
      <c r="E156" s="239" t="s">
        <v>163</v>
      </c>
      <c r="F156" s="239" t="s">
        <v>163</v>
      </c>
      <c r="G156" s="239" t="s">
        <v>299</v>
      </c>
      <c r="H156" s="239" t="s">
        <v>605</v>
      </c>
      <c r="I156" s="241">
        <v>21</v>
      </c>
      <c r="J156" s="241">
        <v>3</v>
      </c>
      <c r="K156" s="241">
        <v>0</v>
      </c>
      <c r="L156" s="241">
        <v>4</v>
      </c>
      <c r="M156" s="241">
        <v>0</v>
      </c>
      <c r="N156" s="241">
        <v>24</v>
      </c>
      <c r="O156" s="242" t="s">
        <v>1964</v>
      </c>
      <c r="P156" s="242">
        <v>9744</v>
      </c>
      <c r="Q156" s="243">
        <v>4656</v>
      </c>
      <c r="R156" s="243">
        <v>240</v>
      </c>
      <c r="S156" s="243">
        <v>14640</v>
      </c>
      <c r="T156" s="243">
        <v>1169</v>
      </c>
      <c r="U156" s="243">
        <v>0</v>
      </c>
      <c r="V156" s="243">
        <v>812</v>
      </c>
      <c r="W156" s="243">
        <v>16621</v>
      </c>
      <c r="X156" s="244">
        <v>1169</v>
      </c>
      <c r="Y156" s="244">
        <v>0</v>
      </c>
      <c r="Z156" s="244">
        <v>0</v>
      </c>
      <c r="AA156" s="245">
        <v>0</v>
      </c>
      <c r="AB156" s="245">
        <v>0</v>
      </c>
      <c r="AC156" s="246">
        <v>1169</v>
      </c>
      <c r="AD156" s="246">
        <v>13471</v>
      </c>
      <c r="AE156" s="246">
        <v>0</v>
      </c>
      <c r="AF156" s="247" t="s">
        <v>1082</v>
      </c>
      <c r="AG156" s="247">
        <v>50100332271047</v>
      </c>
      <c r="AH156" s="247">
        <v>0</v>
      </c>
      <c r="AI156" s="247" t="s">
        <v>1964</v>
      </c>
      <c r="AJ156" s="299" t="s">
        <v>2256</v>
      </c>
      <c r="AK156" s="248"/>
      <c r="AL156" s="247"/>
      <c r="AM156" s="247"/>
    </row>
    <row r="157" spans="1:39" ht="15" customHeight="1" x14ac:dyDescent="0.3">
      <c r="A157" s="249">
        <v>46234</v>
      </c>
      <c r="B157" s="250" t="s">
        <v>373</v>
      </c>
      <c r="C157" s="251" t="s">
        <v>375</v>
      </c>
      <c r="D157" s="250" t="s">
        <v>166</v>
      </c>
      <c r="E157" s="250" t="s">
        <v>163</v>
      </c>
      <c r="F157" s="250" t="s">
        <v>163</v>
      </c>
      <c r="G157" s="250" t="s">
        <v>203</v>
      </c>
      <c r="H157" s="250" t="s">
        <v>605</v>
      </c>
      <c r="I157" s="252">
        <v>18</v>
      </c>
      <c r="J157" s="252">
        <v>0</v>
      </c>
      <c r="K157" s="252">
        <v>0</v>
      </c>
      <c r="L157" s="252">
        <v>4</v>
      </c>
      <c r="M157" s="252">
        <v>0</v>
      </c>
      <c r="N157" s="252">
        <v>18</v>
      </c>
      <c r="O157" s="253" t="s">
        <v>1964</v>
      </c>
      <c r="P157" s="253">
        <v>7398</v>
      </c>
      <c r="Q157" s="254">
        <v>2682</v>
      </c>
      <c r="R157" s="254">
        <v>0</v>
      </c>
      <c r="S157" s="254">
        <v>10080</v>
      </c>
      <c r="T157" s="254">
        <v>888</v>
      </c>
      <c r="U157" s="254">
        <v>0</v>
      </c>
      <c r="V157" s="254">
        <v>616</v>
      </c>
      <c r="W157" s="254">
        <v>11584</v>
      </c>
      <c r="X157" s="255">
        <v>888</v>
      </c>
      <c r="Y157" s="255">
        <v>0</v>
      </c>
      <c r="Z157" s="255">
        <v>0</v>
      </c>
      <c r="AA157" s="256">
        <v>0</v>
      </c>
      <c r="AB157" s="256">
        <v>0</v>
      </c>
      <c r="AC157" s="257">
        <v>888</v>
      </c>
      <c r="AD157" s="257">
        <v>9192</v>
      </c>
      <c r="AE157" s="257">
        <v>0</v>
      </c>
      <c r="AF157" s="258" t="s">
        <v>1082</v>
      </c>
      <c r="AG157" s="258">
        <v>50100332269582</v>
      </c>
      <c r="AH157" s="258">
        <v>0</v>
      </c>
      <c r="AI157" s="258" t="s">
        <v>1964</v>
      </c>
      <c r="AJ157" s="299" t="s">
        <v>2256</v>
      </c>
      <c r="AK157" s="259"/>
      <c r="AL157" s="258"/>
      <c r="AM157" s="258"/>
    </row>
    <row r="158" spans="1:39" ht="15" customHeight="1" x14ac:dyDescent="0.3">
      <c r="A158" s="238">
        <v>46234</v>
      </c>
      <c r="B158" s="239" t="s">
        <v>376</v>
      </c>
      <c r="C158" s="240" t="s">
        <v>378</v>
      </c>
      <c r="D158" s="239" t="s">
        <v>166</v>
      </c>
      <c r="E158" s="239" t="s">
        <v>163</v>
      </c>
      <c r="F158" s="239" t="s">
        <v>163</v>
      </c>
      <c r="G158" s="239" t="s">
        <v>299</v>
      </c>
      <c r="H158" s="239" t="s">
        <v>605</v>
      </c>
      <c r="I158" s="241">
        <v>25</v>
      </c>
      <c r="J158" s="241">
        <v>2</v>
      </c>
      <c r="K158" s="241">
        <v>0</v>
      </c>
      <c r="L158" s="241">
        <v>4</v>
      </c>
      <c r="M158" s="241">
        <v>0</v>
      </c>
      <c r="N158" s="241">
        <v>27</v>
      </c>
      <c r="O158" s="242" t="s">
        <v>1964</v>
      </c>
      <c r="P158" s="242">
        <v>11286</v>
      </c>
      <c r="Q158" s="243">
        <v>6696</v>
      </c>
      <c r="R158" s="243">
        <v>405</v>
      </c>
      <c r="S158" s="243">
        <v>18387</v>
      </c>
      <c r="T158" s="243">
        <v>1354</v>
      </c>
      <c r="U158" s="243">
        <v>0</v>
      </c>
      <c r="V158" s="243">
        <v>940</v>
      </c>
      <c r="W158" s="243">
        <v>20681</v>
      </c>
      <c r="X158" s="244">
        <v>1354</v>
      </c>
      <c r="Y158" s="244">
        <v>0</v>
      </c>
      <c r="Z158" s="244">
        <v>0</v>
      </c>
      <c r="AA158" s="245">
        <v>0</v>
      </c>
      <c r="AB158" s="245">
        <v>0</v>
      </c>
      <c r="AC158" s="246">
        <v>1354</v>
      </c>
      <c r="AD158" s="246">
        <v>17033</v>
      </c>
      <c r="AE158" s="246">
        <v>0</v>
      </c>
      <c r="AF158" s="247" t="s">
        <v>1082</v>
      </c>
      <c r="AG158" s="247">
        <v>50100332270962</v>
      </c>
      <c r="AH158" s="247">
        <v>0</v>
      </c>
      <c r="AI158" s="247" t="s">
        <v>1964</v>
      </c>
      <c r="AJ158" s="299" t="s">
        <v>2256</v>
      </c>
      <c r="AK158" s="248"/>
      <c r="AL158" s="247"/>
      <c r="AM158" s="247"/>
    </row>
    <row r="159" spans="1:39" ht="15" customHeight="1" x14ac:dyDescent="0.3">
      <c r="A159" s="249">
        <v>46234</v>
      </c>
      <c r="B159" s="250" t="s">
        <v>379</v>
      </c>
      <c r="C159" s="251" t="s">
        <v>381</v>
      </c>
      <c r="D159" s="250" t="s">
        <v>166</v>
      </c>
      <c r="E159" s="250" t="s">
        <v>163</v>
      </c>
      <c r="F159" s="250" t="s">
        <v>163</v>
      </c>
      <c r="G159" s="250" t="s">
        <v>87</v>
      </c>
      <c r="H159" s="250" t="s">
        <v>605</v>
      </c>
      <c r="I159" s="252">
        <v>20</v>
      </c>
      <c r="J159" s="252">
        <v>6</v>
      </c>
      <c r="K159" s="252">
        <v>0</v>
      </c>
      <c r="L159" s="252">
        <v>4</v>
      </c>
      <c r="M159" s="252">
        <v>0</v>
      </c>
      <c r="N159" s="252">
        <v>26</v>
      </c>
      <c r="O159" s="253" t="s">
        <v>1964</v>
      </c>
      <c r="P159" s="253">
        <v>9984</v>
      </c>
      <c r="Q159" s="254">
        <v>4134</v>
      </c>
      <c r="R159" s="254">
        <v>0</v>
      </c>
      <c r="S159" s="254">
        <v>14118</v>
      </c>
      <c r="T159" s="254">
        <v>1198</v>
      </c>
      <c r="U159" s="254">
        <v>0</v>
      </c>
      <c r="V159" s="254">
        <v>832</v>
      </c>
      <c r="W159" s="254">
        <v>16148</v>
      </c>
      <c r="X159" s="255">
        <v>1198</v>
      </c>
      <c r="Y159" s="255">
        <v>0</v>
      </c>
      <c r="Z159" s="255">
        <v>0</v>
      </c>
      <c r="AA159" s="256">
        <v>0</v>
      </c>
      <c r="AB159" s="256">
        <v>0</v>
      </c>
      <c r="AC159" s="257">
        <v>1198</v>
      </c>
      <c r="AD159" s="257">
        <v>12920</v>
      </c>
      <c r="AE159" s="257">
        <v>0</v>
      </c>
      <c r="AF159" s="258" t="s">
        <v>1082</v>
      </c>
      <c r="AG159" s="258">
        <v>50100332932691</v>
      </c>
      <c r="AH159" s="258">
        <v>0</v>
      </c>
      <c r="AI159" s="258" t="s">
        <v>1964</v>
      </c>
      <c r="AJ159" s="299" t="s">
        <v>2256</v>
      </c>
      <c r="AK159" s="259"/>
      <c r="AL159" s="258"/>
      <c r="AM159" s="258"/>
    </row>
    <row r="160" spans="1:39" ht="15" customHeight="1" x14ac:dyDescent="0.3">
      <c r="A160" s="238">
        <v>46234</v>
      </c>
      <c r="B160" s="239" t="s">
        <v>382</v>
      </c>
      <c r="C160" s="240" t="s">
        <v>384</v>
      </c>
      <c r="D160" s="239" t="s">
        <v>166</v>
      </c>
      <c r="E160" s="239" t="s">
        <v>163</v>
      </c>
      <c r="F160" s="239" t="s">
        <v>163</v>
      </c>
      <c r="G160" s="239" t="s">
        <v>87</v>
      </c>
      <c r="H160" s="239" t="s">
        <v>605</v>
      </c>
      <c r="I160" s="241">
        <v>22</v>
      </c>
      <c r="J160" s="241">
        <v>2</v>
      </c>
      <c r="K160" s="241">
        <v>0</v>
      </c>
      <c r="L160" s="241">
        <v>4</v>
      </c>
      <c r="M160" s="241">
        <v>0</v>
      </c>
      <c r="N160" s="241">
        <v>24</v>
      </c>
      <c r="O160" s="242" t="s">
        <v>1964</v>
      </c>
      <c r="P160" s="242">
        <v>9216</v>
      </c>
      <c r="Q160" s="243">
        <v>3336</v>
      </c>
      <c r="R160" s="243">
        <v>0</v>
      </c>
      <c r="S160" s="243">
        <v>12552</v>
      </c>
      <c r="T160" s="243">
        <v>1106</v>
      </c>
      <c r="U160" s="243">
        <v>0</v>
      </c>
      <c r="V160" s="243">
        <v>768</v>
      </c>
      <c r="W160" s="243">
        <v>14426</v>
      </c>
      <c r="X160" s="244">
        <v>1106</v>
      </c>
      <c r="Y160" s="244">
        <v>0</v>
      </c>
      <c r="Z160" s="244">
        <v>0</v>
      </c>
      <c r="AA160" s="245">
        <v>0</v>
      </c>
      <c r="AB160" s="245">
        <v>0</v>
      </c>
      <c r="AC160" s="246">
        <v>1106</v>
      </c>
      <c r="AD160" s="246">
        <v>11446</v>
      </c>
      <c r="AE160" s="246">
        <v>0</v>
      </c>
      <c r="AF160" s="247" t="s">
        <v>1082</v>
      </c>
      <c r="AG160" s="247">
        <v>50100338861852</v>
      </c>
      <c r="AH160" s="247">
        <v>0</v>
      </c>
      <c r="AI160" s="247" t="s">
        <v>1964</v>
      </c>
      <c r="AJ160" s="299" t="s">
        <v>2256</v>
      </c>
      <c r="AK160" s="248"/>
      <c r="AL160" s="247"/>
      <c r="AM160" s="247"/>
    </row>
    <row r="161" spans="1:39" ht="15" customHeight="1" x14ac:dyDescent="0.3">
      <c r="A161" s="249">
        <v>46234</v>
      </c>
      <c r="B161" s="250" t="s">
        <v>385</v>
      </c>
      <c r="C161" s="251" t="s">
        <v>387</v>
      </c>
      <c r="D161" s="250" t="s">
        <v>166</v>
      </c>
      <c r="E161" s="250" t="s">
        <v>163</v>
      </c>
      <c r="F161" s="250" t="s">
        <v>163</v>
      </c>
      <c r="G161" s="250" t="s">
        <v>87</v>
      </c>
      <c r="H161" s="250" t="s">
        <v>605</v>
      </c>
      <c r="I161" s="252">
        <v>23</v>
      </c>
      <c r="J161" s="252">
        <v>3</v>
      </c>
      <c r="K161" s="252">
        <v>0</v>
      </c>
      <c r="L161" s="252">
        <v>4</v>
      </c>
      <c r="M161" s="252">
        <v>0</v>
      </c>
      <c r="N161" s="252">
        <v>26</v>
      </c>
      <c r="O161" s="253" t="s">
        <v>1964</v>
      </c>
      <c r="P161" s="253">
        <v>9984</v>
      </c>
      <c r="Q161" s="254">
        <v>3952</v>
      </c>
      <c r="R161" s="254">
        <v>0</v>
      </c>
      <c r="S161" s="254">
        <v>13936</v>
      </c>
      <c r="T161" s="254">
        <v>1198</v>
      </c>
      <c r="U161" s="254">
        <v>0</v>
      </c>
      <c r="V161" s="254">
        <v>832</v>
      </c>
      <c r="W161" s="254">
        <v>15966</v>
      </c>
      <c r="X161" s="255">
        <v>1198</v>
      </c>
      <c r="Y161" s="255">
        <v>0</v>
      </c>
      <c r="Z161" s="255">
        <v>0</v>
      </c>
      <c r="AA161" s="256">
        <v>0</v>
      </c>
      <c r="AB161" s="256">
        <v>0</v>
      </c>
      <c r="AC161" s="257">
        <v>1198</v>
      </c>
      <c r="AD161" s="257">
        <v>12738</v>
      </c>
      <c r="AE161" s="257">
        <v>0</v>
      </c>
      <c r="AF161" s="258" t="s">
        <v>1082</v>
      </c>
      <c r="AG161" s="258">
        <v>50100341147617</v>
      </c>
      <c r="AH161" s="258">
        <v>0</v>
      </c>
      <c r="AI161" s="258" t="s">
        <v>1964</v>
      </c>
      <c r="AJ161" s="299" t="s">
        <v>2256</v>
      </c>
      <c r="AK161" s="259"/>
      <c r="AL161" s="258"/>
      <c r="AM161" s="258"/>
    </row>
    <row r="162" spans="1:39" ht="15" customHeight="1" x14ac:dyDescent="0.3">
      <c r="A162" s="238">
        <v>46234</v>
      </c>
      <c r="B162" s="239" t="s">
        <v>388</v>
      </c>
      <c r="C162" s="240" t="s">
        <v>390</v>
      </c>
      <c r="D162" s="239" t="s">
        <v>166</v>
      </c>
      <c r="E162" s="239" t="s">
        <v>163</v>
      </c>
      <c r="F162" s="239" t="s">
        <v>163</v>
      </c>
      <c r="G162" s="239" t="s">
        <v>87</v>
      </c>
      <c r="H162" s="239" t="s">
        <v>605</v>
      </c>
      <c r="I162" s="241">
        <v>20</v>
      </c>
      <c r="J162" s="241">
        <v>4</v>
      </c>
      <c r="K162" s="241">
        <v>0</v>
      </c>
      <c r="L162" s="241">
        <v>4</v>
      </c>
      <c r="M162" s="241">
        <v>0</v>
      </c>
      <c r="N162" s="241">
        <v>24</v>
      </c>
      <c r="O162" s="242" t="s">
        <v>1964</v>
      </c>
      <c r="P162" s="242">
        <v>9216</v>
      </c>
      <c r="Q162" s="243">
        <v>3816</v>
      </c>
      <c r="R162" s="243">
        <v>0</v>
      </c>
      <c r="S162" s="243">
        <v>13032</v>
      </c>
      <c r="T162" s="243">
        <v>1106</v>
      </c>
      <c r="U162" s="243">
        <v>0</v>
      </c>
      <c r="V162" s="243">
        <v>768</v>
      </c>
      <c r="W162" s="243">
        <v>14906</v>
      </c>
      <c r="X162" s="244">
        <v>1106</v>
      </c>
      <c r="Y162" s="244">
        <v>0</v>
      </c>
      <c r="Z162" s="244">
        <v>0</v>
      </c>
      <c r="AA162" s="245">
        <v>0</v>
      </c>
      <c r="AB162" s="245">
        <v>0</v>
      </c>
      <c r="AC162" s="246">
        <v>1106</v>
      </c>
      <c r="AD162" s="246">
        <v>11926</v>
      </c>
      <c r="AE162" s="246">
        <v>0</v>
      </c>
      <c r="AF162" s="247" t="s">
        <v>1082</v>
      </c>
      <c r="AG162" s="247">
        <v>50100332932688</v>
      </c>
      <c r="AH162" s="247">
        <v>0</v>
      </c>
      <c r="AI162" s="247" t="s">
        <v>1964</v>
      </c>
      <c r="AJ162" s="299" t="s">
        <v>2256</v>
      </c>
      <c r="AK162" s="248"/>
      <c r="AL162" s="247"/>
      <c r="AM162" s="247"/>
    </row>
    <row r="163" spans="1:39" ht="15" customHeight="1" x14ac:dyDescent="0.3">
      <c r="A163" s="249">
        <v>46234</v>
      </c>
      <c r="B163" s="250" t="s">
        <v>391</v>
      </c>
      <c r="C163" s="251" t="s">
        <v>393</v>
      </c>
      <c r="D163" s="250" t="s">
        <v>166</v>
      </c>
      <c r="E163" s="250" t="s">
        <v>163</v>
      </c>
      <c r="F163" s="250" t="s">
        <v>163</v>
      </c>
      <c r="G163" s="250" t="s">
        <v>63</v>
      </c>
      <c r="H163" s="250" t="s">
        <v>605</v>
      </c>
      <c r="I163" s="252">
        <v>18</v>
      </c>
      <c r="J163" s="252">
        <v>9</v>
      </c>
      <c r="K163" s="252">
        <v>0</v>
      </c>
      <c r="L163" s="252">
        <v>4</v>
      </c>
      <c r="M163" s="252">
        <v>0</v>
      </c>
      <c r="N163" s="252">
        <v>27</v>
      </c>
      <c r="O163" s="253" t="s">
        <v>1964</v>
      </c>
      <c r="P163" s="253">
        <v>10368</v>
      </c>
      <c r="Q163" s="254">
        <v>4293</v>
      </c>
      <c r="R163" s="254">
        <v>0</v>
      </c>
      <c r="S163" s="254">
        <v>14661</v>
      </c>
      <c r="T163" s="254">
        <v>1244</v>
      </c>
      <c r="U163" s="254">
        <v>0</v>
      </c>
      <c r="V163" s="254">
        <v>864</v>
      </c>
      <c r="W163" s="254">
        <v>16769</v>
      </c>
      <c r="X163" s="255">
        <v>1244</v>
      </c>
      <c r="Y163" s="255">
        <v>0</v>
      </c>
      <c r="Z163" s="255">
        <v>0</v>
      </c>
      <c r="AA163" s="256">
        <v>0</v>
      </c>
      <c r="AB163" s="256">
        <v>0</v>
      </c>
      <c r="AC163" s="257">
        <v>1244</v>
      </c>
      <c r="AD163" s="257">
        <v>13417</v>
      </c>
      <c r="AE163" s="257">
        <v>0</v>
      </c>
      <c r="AF163" s="258" t="s">
        <v>1082</v>
      </c>
      <c r="AG163" s="258">
        <v>50100341146771</v>
      </c>
      <c r="AH163" s="258">
        <v>0</v>
      </c>
      <c r="AI163" s="258" t="s">
        <v>1964</v>
      </c>
      <c r="AJ163" s="299" t="s">
        <v>2256</v>
      </c>
      <c r="AK163" s="259"/>
      <c r="AL163" s="258"/>
      <c r="AM163" s="258"/>
    </row>
    <row r="164" spans="1:39" ht="15" customHeight="1" x14ac:dyDescent="0.3">
      <c r="A164" s="238">
        <v>46234</v>
      </c>
      <c r="B164" s="239" t="s">
        <v>394</v>
      </c>
      <c r="C164" s="240" t="s">
        <v>396</v>
      </c>
      <c r="D164" s="239" t="s">
        <v>166</v>
      </c>
      <c r="E164" s="239" t="s">
        <v>163</v>
      </c>
      <c r="F164" s="239" t="s">
        <v>163</v>
      </c>
      <c r="G164" s="239" t="s">
        <v>203</v>
      </c>
      <c r="H164" s="239" t="s">
        <v>605</v>
      </c>
      <c r="I164" s="241">
        <v>24</v>
      </c>
      <c r="J164" s="241">
        <v>0</v>
      </c>
      <c r="K164" s="241">
        <v>0</v>
      </c>
      <c r="L164" s="241">
        <v>4</v>
      </c>
      <c r="M164" s="241">
        <v>0</v>
      </c>
      <c r="N164" s="241">
        <v>24</v>
      </c>
      <c r="O164" s="242" t="s">
        <v>1964</v>
      </c>
      <c r="P164" s="242">
        <v>9936</v>
      </c>
      <c r="Q164" s="243">
        <v>4944</v>
      </c>
      <c r="R164" s="243">
        <v>360</v>
      </c>
      <c r="S164" s="243">
        <v>15240</v>
      </c>
      <c r="T164" s="243">
        <v>1192</v>
      </c>
      <c r="U164" s="243">
        <v>0</v>
      </c>
      <c r="V164" s="243">
        <v>828</v>
      </c>
      <c r="W164" s="243">
        <v>17260</v>
      </c>
      <c r="X164" s="244">
        <v>1192</v>
      </c>
      <c r="Y164" s="244">
        <v>0</v>
      </c>
      <c r="Z164" s="244">
        <v>0</v>
      </c>
      <c r="AA164" s="245">
        <v>0</v>
      </c>
      <c r="AB164" s="245">
        <v>0</v>
      </c>
      <c r="AC164" s="246">
        <v>1192</v>
      </c>
      <c r="AD164" s="246">
        <v>14048</v>
      </c>
      <c r="AE164" s="246">
        <v>0</v>
      </c>
      <c r="AF164" s="247" t="s">
        <v>1082</v>
      </c>
      <c r="AG164" s="247">
        <v>50100332270975</v>
      </c>
      <c r="AH164" s="247">
        <v>0</v>
      </c>
      <c r="AI164" s="247" t="s">
        <v>1964</v>
      </c>
      <c r="AJ164" s="299" t="s">
        <v>2256</v>
      </c>
      <c r="AK164" s="248"/>
      <c r="AL164" s="247"/>
      <c r="AM164" s="247"/>
    </row>
    <row r="165" spans="1:39" ht="15" customHeight="1" x14ac:dyDescent="0.3">
      <c r="A165" s="249">
        <v>46234</v>
      </c>
      <c r="B165" s="250" t="s">
        <v>397</v>
      </c>
      <c r="C165" s="251" t="s">
        <v>399</v>
      </c>
      <c r="D165" s="250" t="s">
        <v>166</v>
      </c>
      <c r="E165" s="250" t="s">
        <v>163</v>
      </c>
      <c r="F165" s="250" t="s">
        <v>163</v>
      </c>
      <c r="G165" s="250" t="s">
        <v>299</v>
      </c>
      <c r="H165" s="250" t="s">
        <v>605</v>
      </c>
      <c r="I165" s="252">
        <v>21</v>
      </c>
      <c r="J165" s="252">
        <v>0</v>
      </c>
      <c r="K165" s="252">
        <v>0</v>
      </c>
      <c r="L165" s="252">
        <v>4</v>
      </c>
      <c r="M165" s="252">
        <v>0</v>
      </c>
      <c r="N165" s="252">
        <v>21</v>
      </c>
      <c r="O165" s="253" t="s">
        <v>1964</v>
      </c>
      <c r="P165" s="253">
        <v>8211</v>
      </c>
      <c r="Q165" s="254">
        <v>3654</v>
      </c>
      <c r="R165" s="254">
        <v>105</v>
      </c>
      <c r="S165" s="254">
        <v>11970</v>
      </c>
      <c r="T165" s="254">
        <v>985</v>
      </c>
      <c r="U165" s="254">
        <v>0</v>
      </c>
      <c r="V165" s="254">
        <v>684</v>
      </c>
      <c r="W165" s="254">
        <v>13639</v>
      </c>
      <c r="X165" s="255">
        <v>985</v>
      </c>
      <c r="Y165" s="255">
        <v>0</v>
      </c>
      <c r="Z165" s="255">
        <v>0</v>
      </c>
      <c r="AA165" s="256">
        <v>0</v>
      </c>
      <c r="AB165" s="256">
        <v>0</v>
      </c>
      <c r="AC165" s="257">
        <v>985</v>
      </c>
      <c r="AD165" s="257">
        <v>10985</v>
      </c>
      <c r="AE165" s="257">
        <v>0</v>
      </c>
      <c r="AF165" s="258" t="s">
        <v>1082</v>
      </c>
      <c r="AG165" s="258">
        <v>50100332271314</v>
      </c>
      <c r="AH165" s="258">
        <v>0</v>
      </c>
      <c r="AI165" s="258" t="s">
        <v>1964</v>
      </c>
      <c r="AJ165" s="299" t="s">
        <v>2256</v>
      </c>
      <c r="AK165" s="259"/>
      <c r="AL165" s="258"/>
      <c r="AM165" s="258"/>
    </row>
    <row r="166" spans="1:39" ht="15" customHeight="1" x14ac:dyDescent="0.3">
      <c r="A166" s="238">
        <v>46234</v>
      </c>
      <c r="B166" s="239" t="s">
        <v>400</v>
      </c>
      <c r="C166" s="240" t="s">
        <v>402</v>
      </c>
      <c r="D166" s="239" t="s">
        <v>166</v>
      </c>
      <c r="E166" s="239" t="s">
        <v>163</v>
      </c>
      <c r="F166" s="239" t="s">
        <v>163</v>
      </c>
      <c r="G166" s="239" t="s">
        <v>403</v>
      </c>
      <c r="H166" s="239" t="s">
        <v>605</v>
      </c>
      <c r="I166" s="241">
        <v>25.5</v>
      </c>
      <c r="J166" s="241">
        <v>1</v>
      </c>
      <c r="K166" s="241">
        <v>0</v>
      </c>
      <c r="L166" s="241">
        <v>4</v>
      </c>
      <c r="M166" s="241">
        <v>0</v>
      </c>
      <c r="N166" s="241">
        <v>26.5</v>
      </c>
      <c r="O166" s="242" t="s">
        <v>1964</v>
      </c>
      <c r="P166" s="242">
        <v>12588</v>
      </c>
      <c r="Q166" s="243">
        <v>7712</v>
      </c>
      <c r="R166" s="243">
        <v>662</v>
      </c>
      <c r="S166" s="243">
        <v>20962</v>
      </c>
      <c r="T166" s="243">
        <v>1511</v>
      </c>
      <c r="U166" s="243">
        <v>0</v>
      </c>
      <c r="V166" s="243">
        <v>1049</v>
      </c>
      <c r="W166" s="243">
        <v>23522</v>
      </c>
      <c r="X166" s="244">
        <v>1511</v>
      </c>
      <c r="Y166" s="244">
        <v>0</v>
      </c>
      <c r="Z166" s="244">
        <v>0</v>
      </c>
      <c r="AA166" s="245">
        <v>0</v>
      </c>
      <c r="AB166" s="245">
        <v>0</v>
      </c>
      <c r="AC166" s="246">
        <v>1511</v>
      </c>
      <c r="AD166" s="246">
        <v>19451</v>
      </c>
      <c r="AE166" s="246">
        <v>0</v>
      </c>
      <c r="AF166" s="247" t="s">
        <v>1082</v>
      </c>
      <c r="AG166" s="247">
        <v>50100300801127</v>
      </c>
      <c r="AH166" s="247">
        <v>0</v>
      </c>
      <c r="AI166" s="247" t="s">
        <v>1964</v>
      </c>
      <c r="AJ166" s="299" t="s">
        <v>2256</v>
      </c>
      <c r="AK166" s="248"/>
      <c r="AL166" s="247"/>
      <c r="AM166" s="247"/>
    </row>
    <row r="167" spans="1:39" ht="15" customHeight="1" x14ac:dyDescent="0.3">
      <c r="A167" s="249">
        <v>46234</v>
      </c>
      <c r="B167" s="250" t="s">
        <v>404</v>
      </c>
      <c r="C167" s="251" t="s">
        <v>406</v>
      </c>
      <c r="D167" s="250" t="s">
        <v>166</v>
      </c>
      <c r="E167" s="250" t="s">
        <v>163</v>
      </c>
      <c r="F167" s="250" t="s">
        <v>163</v>
      </c>
      <c r="G167" s="250" t="s">
        <v>403</v>
      </c>
      <c r="H167" s="250" t="s">
        <v>605</v>
      </c>
      <c r="I167" s="252">
        <v>27</v>
      </c>
      <c r="J167" s="252">
        <v>0</v>
      </c>
      <c r="K167" s="252">
        <v>0</v>
      </c>
      <c r="L167" s="252">
        <v>4</v>
      </c>
      <c r="M167" s="252">
        <v>0</v>
      </c>
      <c r="N167" s="252">
        <v>31</v>
      </c>
      <c r="O167" s="253" t="s">
        <v>1964</v>
      </c>
      <c r="P167" s="253">
        <v>11842</v>
      </c>
      <c r="Q167" s="254">
        <v>7533</v>
      </c>
      <c r="R167" s="254">
        <v>0</v>
      </c>
      <c r="S167" s="254">
        <v>19375</v>
      </c>
      <c r="T167" s="254">
        <v>1421</v>
      </c>
      <c r="U167" s="254">
        <v>0</v>
      </c>
      <c r="V167" s="254">
        <v>986</v>
      </c>
      <c r="W167" s="254">
        <v>21782</v>
      </c>
      <c r="X167" s="255">
        <v>1421</v>
      </c>
      <c r="Y167" s="255">
        <v>0</v>
      </c>
      <c r="Z167" s="255">
        <v>0</v>
      </c>
      <c r="AA167" s="256">
        <v>0</v>
      </c>
      <c r="AB167" s="256">
        <v>0</v>
      </c>
      <c r="AC167" s="257">
        <v>1421</v>
      </c>
      <c r="AD167" s="257">
        <v>17954</v>
      </c>
      <c r="AE167" s="257">
        <v>0</v>
      </c>
      <c r="AF167" s="258" t="s">
        <v>1082</v>
      </c>
      <c r="AG167" s="258">
        <v>50100459486626</v>
      </c>
      <c r="AH167" s="258">
        <v>0</v>
      </c>
      <c r="AI167" s="258" t="s">
        <v>1964</v>
      </c>
      <c r="AJ167" s="299" t="s">
        <v>2256</v>
      </c>
      <c r="AK167" s="259"/>
      <c r="AL167" s="258"/>
      <c r="AM167" s="258"/>
    </row>
    <row r="168" spans="1:39" ht="15" customHeight="1" x14ac:dyDescent="0.3">
      <c r="A168" s="238">
        <v>46234</v>
      </c>
      <c r="B168" s="239" t="s">
        <v>407</v>
      </c>
      <c r="C168" s="240" t="s">
        <v>409</v>
      </c>
      <c r="D168" s="239" t="s">
        <v>166</v>
      </c>
      <c r="E168" s="239" t="s">
        <v>163</v>
      </c>
      <c r="F168" s="239" t="s">
        <v>163</v>
      </c>
      <c r="G168" s="239" t="s">
        <v>87</v>
      </c>
      <c r="H168" s="239" t="s">
        <v>605</v>
      </c>
      <c r="I168" s="241">
        <v>21</v>
      </c>
      <c r="J168" s="241">
        <v>6</v>
      </c>
      <c r="K168" s="241">
        <v>0</v>
      </c>
      <c r="L168" s="241">
        <v>4</v>
      </c>
      <c r="M168" s="241">
        <v>0</v>
      </c>
      <c r="N168" s="241">
        <v>27</v>
      </c>
      <c r="O168" s="242" t="s">
        <v>1964</v>
      </c>
      <c r="P168" s="242">
        <v>10422</v>
      </c>
      <c r="Q168" s="243">
        <v>4320</v>
      </c>
      <c r="R168" s="243">
        <v>0</v>
      </c>
      <c r="S168" s="243">
        <v>14742</v>
      </c>
      <c r="T168" s="243">
        <v>1251</v>
      </c>
      <c r="U168" s="243">
        <v>0</v>
      </c>
      <c r="V168" s="243">
        <v>868</v>
      </c>
      <c r="W168" s="243">
        <v>16861</v>
      </c>
      <c r="X168" s="244">
        <v>1251</v>
      </c>
      <c r="Y168" s="244">
        <v>0</v>
      </c>
      <c r="Z168" s="244">
        <v>0</v>
      </c>
      <c r="AA168" s="245">
        <v>0</v>
      </c>
      <c r="AB168" s="245">
        <v>0</v>
      </c>
      <c r="AC168" s="246">
        <v>1251</v>
      </c>
      <c r="AD168" s="246">
        <v>13491</v>
      </c>
      <c r="AE168" s="246">
        <v>0</v>
      </c>
      <c r="AF168" s="247" t="s">
        <v>1082</v>
      </c>
      <c r="AG168" s="247">
        <v>50100411723115</v>
      </c>
      <c r="AH168" s="247">
        <v>0</v>
      </c>
      <c r="AI168" s="247" t="s">
        <v>1964</v>
      </c>
      <c r="AJ168" s="299" t="s">
        <v>2256</v>
      </c>
      <c r="AK168" s="248"/>
      <c r="AL168" s="247"/>
      <c r="AM168" s="247"/>
    </row>
    <row r="169" spans="1:39" ht="15" customHeight="1" x14ac:dyDescent="0.3">
      <c r="A169" s="249">
        <v>46234</v>
      </c>
      <c r="B169" s="250" t="s">
        <v>410</v>
      </c>
      <c r="C169" s="251" t="s">
        <v>412</v>
      </c>
      <c r="D169" s="250" t="s">
        <v>166</v>
      </c>
      <c r="E169" s="250" t="s">
        <v>163</v>
      </c>
      <c r="F169" s="250" t="s">
        <v>163</v>
      </c>
      <c r="G169" s="250" t="s">
        <v>87</v>
      </c>
      <c r="H169" s="250" t="s">
        <v>605</v>
      </c>
      <c r="I169" s="252">
        <v>24</v>
      </c>
      <c r="J169" s="252">
        <v>3</v>
      </c>
      <c r="K169" s="252">
        <v>0</v>
      </c>
      <c r="L169" s="252">
        <v>4</v>
      </c>
      <c r="M169" s="252">
        <v>0</v>
      </c>
      <c r="N169" s="252">
        <v>27</v>
      </c>
      <c r="O169" s="253" t="s">
        <v>1964</v>
      </c>
      <c r="P169" s="253">
        <v>10422</v>
      </c>
      <c r="Q169" s="254">
        <v>4185</v>
      </c>
      <c r="R169" s="254">
        <v>0</v>
      </c>
      <c r="S169" s="254">
        <v>14607</v>
      </c>
      <c r="T169" s="254">
        <v>1251</v>
      </c>
      <c r="U169" s="254">
        <v>0</v>
      </c>
      <c r="V169" s="254">
        <v>868</v>
      </c>
      <c r="W169" s="254">
        <v>16726</v>
      </c>
      <c r="X169" s="255">
        <v>1251</v>
      </c>
      <c r="Y169" s="255">
        <v>0</v>
      </c>
      <c r="Z169" s="255">
        <v>0</v>
      </c>
      <c r="AA169" s="256">
        <v>0</v>
      </c>
      <c r="AB169" s="256">
        <v>0</v>
      </c>
      <c r="AC169" s="257">
        <v>1251</v>
      </c>
      <c r="AD169" s="257">
        <v>13356</v>
      </c>
      <c r="AE169" s="257">
        <v>0</v>
      </c>
      <c r="AF169" s="258" t="s">
        <v>1082</v>
      </c>
      <c r="AG169" s="258">
        <v>50100398508475</v>
      </c>
      <c r="AH169" s="258">
        <v>0</v>
      </c>
      <c r="AI169" s="258" t="s">
        <v>1964</v>
      </c>
      <c r="AJ169" s="299" t="s">
        <v>2256</v>
      </c>
      <c r="AK169" s="259"/>
      <c r="AL169" s="258"/>
      <c r="AM169" s="258"/>
    </row>
    <row r="170" spans="1:39" ht="15" customHeight="1" x14ac:dyDescent="0.3">
      <c r="A170" s="238">
        <v>46234</v>
      </c>
      <c r="B170" s="239" t="s">
        <v>413</v>
      </c>
      <c r="C170" s="240" t="s">
        <v>415</v>
      </c>
      <c r="D170" s="239" t="s">
        <v>166</v>
      </c>
      <c r="E170" s="239" t="s">
        <v>163</v>
      </c>
      <c r="F170" s="239" t="s">
        <v>163</v>
      </c>
      <c r="G170" s="239" t="s">
        <v>51</v>
      </c>
      <c r="H170" s="239" t="s">
        <v>605</v>
      </c>
      <c r="I170" s="241">
        <v>22</v>
      </c>
      <c r="J170" s="241">
        <v>5</v>
      </c>
      <c r="K170" s="241">
        <v>0</v>
      </c>
      <c r="L170" s="241">
        <v>4</v>
      </c>
      <c r="M170" s="241">
        <v>0</v>
      </c>
      <c r="N170" s="241">
        <v>27</v>
      </c>
      <c r="O170" s="242" t="s">
        <v>1964</v>
      </c>
      <c r="P170" s="242">
        <v>10422</v>
      </c>
      <c r="Q170" s="243">
        <v>3348</v>
      </c>
      <c r="R170" s="243">
        <v>0</v>
      </c>
      <c r="S170" s="243">
        <v>13770</v>
      </c>
      <c r="T170" s="243">
        <v>1251</v>
      </c>
      <c r="U170" s="243">
        <v>0</v>
      </c>
      <c r="V170" s="243">
        <v>868</v>
      </c>
      <c r="W170" s="243">
        <v>15889</v>
      </c>
      <c r="X170" s="244">
        <v>1251</v>
      </c>
      <c r="Y170" s="244">
        <v>0</v>
      </c>
      <c r="Z170" s="244">
        <v>0</v>
      </c>
      <c r="AA170" s="245">
        <v>0</v>
      </c>
      <c r="AB170" s="245">
        <v>0</v>
      </c>
      <c r="AC170" s="246">
        <v>1251</v>
      </c>
      <c r="AD170" s="246">
        <v>12519</v>
      </c>
      <c r="AE170" s="246">
        <v>0</v>
      </c>
      <c r="AF170" s="247" t="s">
        <v>1082</v>
      </c>
      <c r="AG170" s="247">
        <v>50100395932022</v>
      </c>
      <c r="AH170" s="247">
        <v>0</v>
      </c>
      <c r="AI170" s="247" t="s">
        <v>1964</v>
      </c>
      <c r="AJ170" s="299" t="s">
        <v>2256</v>
      </c>
      <c r="AK170" s="248"/>
      <c r="AL170" s="247"/>
      <c r="AM170" s="247"/>
    </row>
    <row r="171" spans="1:39" ht="15" customHeight="1" x14ac:dyDescent="0.3">
      <c r="A171" s="249">
        <v>46234</v>
      </c>
      <c r="B171" s="250" t="s">
        <v>416</v>
      </c>
      <c r="C171" s="251" t="s">
        <v>418</v>
      </c>
      <c r="D171" s="250" t="s">
        <v>166</v>
      </c>
      <c r="E171" s="250" t="s">
        <v>163</v>
      </c>
      <c r="F171" s="250" t="s">
        <v>163</v>
      </c>
      <c r="G171" s="250" t="s">
        <v>299</v>
      </c>
      <c r="H171" s="250" t="s">
        <v>605</v>
      </c>
      <c r="I171" s="252">
        <v>24.5</v>
      </c>
      <c r="J171" s="252">
        <v>2</v>
      </c>
      <c r="K171" s="252">
        <v>0</v>
      </c>
      <c r="L171" s="252">
        <v>4</v>
      </c>
      <c r="M171" s="252">
        <v>0</v>
      </c>
      <c r="N171" s="252">
        <v>26.5</v>
      </c>
      <c r="O171" s="253" t="s">
        <v>1964</v>
      </c>
      <c r="P171" s="253">
        <v>10202</v>
      </c>
      <c r="Q171" s="254">
        <v>3445</v>
      </c>
      <c r="R171" s="254">
        <v>132</v>
      </c>
      <c r="S171" s="254">
        <v>13779</v>
      </c>
      <c r="T171" s="254">
        <v>1224</v>
      </c>
      <c r="U171" s="254">
        <v>0</v>
      </c>
      <c r="V171" s="254">
        <v>850</v>
      </c>
      <c r="W171" s="254">
        <v>15853</v>
      </c>
      <c r="X171" s="255">
        <v>1224</v>
      </c>
      <c r="Y171" s="255">
        <v>0</v>
      </c>
      <c r="Z171" s="255">
        <v>0</v>
      </c>
      <c r="AA171" s="256">
        <v>0</v>
      </c>
      <c r="AB171" s="256">
        <v>0</v>
      </c>
      <c r="AC171" s="257">
        <v>1224</v>
      </c>
      <c r="AD171" s="257">
        <v>12555</v>
      </c>
      <c r="AE171" s="257">
        <v>0</v>
      </c>
      <c r="AF171" s="258" t="s">
        <v>1082</v>
      </c>
      <c r="AG171" s="258">
        <v>50100411723766</v>
      </c>
      <c r="AH171" s="258">
        <v>0</v>
      </c>
      <c r="AI171" s="258" t="s">
        <v>1964</v>
      </c>
      <c r="AJ171" s="299" t="s">
        <v>2256</v>
      </c>
      <c r="AK171" s="259"/>
      <c r="AL171" s="258"/>
      <c r="AM171" s="258"/>
    </row>
    <row r="172" spans="1:39" ht="15" customHeight="1" x14ac:dyDescent="0.3">
      <c r="A172" s="238">
        <v>46234</v>
      </c>
      <c r="B172" s="239" t="s">
        <v>419</v>
      </c>
      <c r="C172" s="240" t="s">
        <v>421</v>
      </c>
      <c r="D172" s="239" t="s">
        <v>166</v>
      </c>
      <c r="E172" s="239" t="s">
        <v>163</v>
      </c>
      <c r="F172" s="239" t="s">
        <v>163</v>
      </c>
      <c r="G172" s="239" t="s">
        <v>48</v>
      </c>
      <c r="H172" s="239" t="s">
        <v>605</v>
      </c>
      <c r="I172" s="241">
        <v>25</v>
      </c>
      <c r="J172" s="241">
        <v>2</v>
      </c>
      <c r="K172" s="241">
        <v>0</v>
      </c>
      <c r="L172" s="241">
        <v>4</v>
      </c>
      <c r="M172" s="241">
        <v>0</v>
      </c>
      <c r="N172" s="241">
        <v>27</v>
      </c>
      <c r="O172" s="242" t="s">
        <v>1964</v>
      </c>
      <c r="P172" s="242">
        <v>10422</v>
      </c>
      <c r="Q172" s="243">
        <v>3078</v>
      </c>
      <c r="R172" s="243">
        <v>0</v>
      </c>
      <c r="S172" s="243">
        <v>13500</v>
      </c>
      <c r="T172" s="243">
        <v>1251</v>
      </c>
      <c r="U172" s="243">
        <v>0</v>
      </c>
      <c r="V172" s="243">
        <v>868</v>
      </c>
      <c r="W172" s="243">
        <v>15619</v>
      </c>
      <c r="X172" s="244">
        <v>1251</v>
      </c>
      <c r="Y172" s="244">
        <v>0</v>
      </c>
      <c r="Z172" s="244">
        <v>0</v>
      </c>
      <c r="AA172" s="245">
        <v>0</v>
      </c>
      <c r="AB172" s="245">
        <v>0</v>
      </c>
      <c r="AC172" s="246">
        <v>1251</v>
      </c>
      <c r="AD172" s="246">
        <v>12249</v>
      </c>
      <c r="AE172" s="246">
        <v>0</v>
      </c>
      <c r="AF172" s="247" t="s">
        <v>1082</v>
      </c>
      <c r="AG172" s="247">
        <v>50100411723052</v>
      </c>
      <c r="AH172" s="247">
        <v>0</v>
      </c>
      <c r="AI172" s="247" t="s">
        <v>1964</v>
      </c>
      <c r="AJ172" s="299" t="s">
        <v>2256</v>
      </c>
      <c r="AK172" s="248"/>
      <c r="AL172" s="247"/>
      <c r="AM172" s="247"/>
    </row>
    <row r="173" spans="1:39" ht="15" customHeight="1" x14ac:dyDescent="0.3">
      <c r="A173" s="249">
        <v>46234</v>
      </c>
      <c r="B173" s="250" t="s">
        <v>422</v>
      </c>
      <c r="C173" s="251" t="s">
        <v>423</v>
      </c>
      <c r="D173" s="250" t="s">
        <v>166</v>
      </c>
      <c r="E173" s="250" t="s">
        <v>163</v>
      </c>
      <c r="F173" s="250" t="s">
        <v>163</v>
      </c>
      <c r="G173" s="250" t="s">
        <v>51</v>
      </c>
      <c r="H173" s="250" t="s">
        <v>605</v>
      </c>
      <c r="I173" s="252">
        <v>20</v>
      </c>
      <c r="J173" s="252">
        <v>0</v>
      </c>
      <c r="K173" s="252">
        <v>0</v>
      </c>
      <c r="L173" s="252">
        <v>4</v>
      </c>
      <c r="M173" s="252">
        <v>0</v>
      </c>
      <c r="N173" s="252">
        <v>20</v>
      </c>
      <c r="O173" s="253" t="s">
        <v>1964</v>
      </c>
      <c r="P173" s="253">
        <v>7720</v>
      </c>
      <c r="Q173" s="254">
        <v>2980</v>
      </c>
      <c r="R173" s="254">
        <v>0</v>
      </c>
      <c r="S173" s="254">
        <v>10700</v>
      </c>
      <c r="T173" s="254">
        <v>926</v>
      </c>
      <c r="U173" s="254">
        <v>0</v>
      </c>
      <c r="V173" s="254">
        <v>643</v>
      </c>
      <c r="W173" s="254">
        <v>12269</v>
      </c>
      <c r="X173" s="255">
        <v>926</v>
      </c>
      <c r="Y173" s="255">
        <v>0</v>
      </c>
      <c r="Z173" s="255">
        <v>0</v>
      </c>
      <c r="AA173" s="256">
        <v>0</v>
      </c>
      <c r="AB173" s="256">
        <v>0</v>
      </c>
      <c r="AC173" s="257">
        <v>926</v>
      </c>
      <c r="AD173" s="257">
        <v>9774</v>
      </c>
      <c r="AE173" s="257">
        <v>0</v>
      </c>
      <c r="AF173" s="258" t="s">
        <v>1082</v>
      </c>
      <c r="AG173" s="258">
        <v>50100411723829</v>
      </c>
      <c r="AH173" s="258">
        <v>0</v>
      </c>
      <c r="AI173" s="258" t="s">
        <v>1964</v>
      </c>
      <c r="AJ173" s="299" t="s">
        <v>2256</v>
      </c>
      <c r="AK173" s="259"/>
      <c r="AL173" s="258"/>
      <c r="AM173" s="258"/>
    </row>
    <row r="174" spans="1:39" ht="15" customHeight="1" x14ac:dyDescent="0.3">
      <c r="A174" s="238">
        <v>46234</v>
      </c>
      <c r="B174" s="239" t="s">
        <v>424</v>
      </c>
      <c r="C174" s="240" t="s">
        <v>426</v>
      </c>
      <c r="D174" s="239" t="s">
        <v>166</v>
      </c>
      <c r="E174" s="239" t="s">
        <v>163</v>
      </c>
      <c r="F174" s="239" t="s">
        <v>163</v>
      </c>
      <c r="G174" s="239" t="s">
        <v>51</v>
      </c>
      <c r="H174" s="239" t="s">
        <v>605</v>
      </c>
      <c r="I174" s="241">
        <v>22</v>
      </c>
      <c r="J174" s="241">
        <v>0</v>
      </c>
      <c r="K174" s="241">
        <v>0</v>
      </c>
      <c r="L174" s="241">
        <v>4</v>
      </c>
      <c r="M174" s="241">
        <v>0</v>
      </c>
      <c r="N174" s="241">
        <v>22</v>
      </c>
      <c r="O174" s="242" t="s">
        <v>1964</v>
      </c>
      <c r="P174" s="242">
        <v>8492</v>
      </c>
      <c r="Q174" s="243">
        <v>3278</v>
      </c>
      <c r="R174" s="243">
        <v>0</v>
      </c>
      <c r="S174" s="243">
        <v>11770</v>
      </c>
      <c r="T174" s="243">
        <v>1019</v>
      </c>
      <c r="U174" s="243">
        <v>0</v>
      </c>
      <c r="V174" s="243">
        <v>707</v>
      </c>
      <c r="W174" s="243">
        <v>13496</v>
      </c>
      <c r="X174" s="244">
        <v>1019</v>
      </c>
      <c r="Y174" s="244">
        <v>0</v>
      </c>
      <c r="Z174" s="244">
        <v>0</v>
      </c>
      <c r="AA174" s="245">
        <v>0</v>
      </c>
      <c r="AB174" s="245">
        <v>0</v>
      </c>
      <c r="AC174" s="246">
        <v>1019</v>
      </c>
      <c r="AD174" s="246">
        <v>10751</v>
      </c>
      <c r="AE174" s="246">
        <v>0</v>
      </c>
      <c r="AF174" s="247" t="s">
        <v>1082</v>
      </c>
      <c r="AG174" s="247">
        <v>50100411723230</v>
      </c>
      <c r="AH174" s="247">
        <v>0</v>
      </c>
      <c r="AI174" s="247" t="s">
        <v>1964</v>
      </c>
      <c r="AJ174" s="299" t="s">
        <v>2256</v>
      </c>
      <c r="AK174" s="248"/>
      <c r="AL174" s="247"/>
      <c r="AM174" s="247"/>
    </row>
    <row r="175" spans="1:39" ht="15" customHeight="1" x14ac:dyDescent="0.3">
      <c r="A175" s="249">
        <v>46234</v>
      </c>
      <c r="B175" s="261" t="s">
        <v>427</v>
      </c>
      <c r="C175" s="290" t="s">
        <v>429</v>
      </c>
      <c r="D175" s="261" t="s">
        <v>166</v>
      </c>
      <c r="E175" s="261" t="s">
        <v>163</v>
      </c>
      <c r="F175" s="261" t="s">
        <v>163</v>
      </c>
      <c r="G175" s="261" t="s">
        <v>262</v>
      </c>
      <c r="H175" s="261" t="s">
        <v>605</v>
      </c>
      <c r="I175" s="252">
        <v>0</v>
      </c>
      <c r="J175" s="252">
        <v>0</v>
      </c>
      <c r="K175" s="252">
        <v>0</v>
      </c>
      <c r="L175" s="252">
        <v>0</v>
      </c>
      <c r="M175" s="252">
        <v>0</v>
      </c>
      <c r="N175" s="252">
        <v>0</v>
      </c>
      <c r="O175" s="253" t="s">
        <v>1964</v>
      </c>
      <c r="P175" s="253">
        <v>0</v>
      </c>
      <c r="Q175" s="254">
        <v>0</v>
      </c>
      <c r="R175" s="254">
        <v>0</v>
      </c>
      <c r="S175" s="254">
        <v>0</v>
      </c>
      <c r="T175" s="254">
        <v>0</v>
      </c>
      <c r="U175" s="254">
        <v>0</v>
      </c>
      <c r="V175" s="254">
        <v>0</v>
      </c>
      <c r="W175" s="254">
        <v>0</v>
      </c>
      <c r="X175" s="255">
        <v>0</v>
      </c>
      <c r="Y175" s="255">
        <v>0</v>
      </c>
      <c r="Z175" s="255">
        <v>0</v>
      </c>
      <c r="AA175" s="256">
        <v>0</v>
      </c>
      <c r="AB175" s="256">
        <v>0</v>
      </c>
      <c r="AC175" s="257">
        <v>0</v>
      </c>
      <c r="AD175" s="257">
        <v>0</v>
      </c>
      <c r="AE175" s="257">
        <v>0</v>
      </c>
      <c r="AF175" s="258" t="s">
        <v>1082</v>
      </c>
      <c r="AG175" s="258">
        <v>50100398511775</v>
      </c>
      <c r="AH175" s="258">
        <v>0</v>
      </c>
      <c r="AI175" s="258" t="s">
        <v>1964</v>
      </c>
      <c r="AJ175" s="299" t="s">
        <v>2256</v>
      </c>
      <c r="AK175" s="259"/>
      <c r="AL175" s="258"/>
      <c r="AM175" s="258"/>
    </row>
    <row r="176" spans="1:39" ht="15" customHeight="1" x14ac:dyDescent="0.3">
      <c r="A176" s="238">
        <v>46234</v>
      </c>
      <c r="B176" s="239" t="s">
        <v>430</v>
      </c>
      <c r="C176" s="240" t="s">
        <v>432</v>
      </c>
      <c r="D176" s="239" t="s">
        <v>166</v>
      </c>
      <c r="E176" s="239" t="s">
        <v>163</v>
      </c>
      <c r="F176" s="239" t="s">
        <v>163</v>
      </c>
      <c r="G176" s="239" t="s">
        <v>51</v>
      </c>
      <c r="H176" s="239" t="s">
        <v>605</v>
      </c>
      <c r="I176" s="241">
        <v>23</v>
      </c>
      <c r="J176" s="241">
        <v>4</v>
      </c>
      <c r="K176" s="241">
        <v>0</v>
      </c>
      <c r="L176" s="241">
        <v>4</v>
      </c>
      <c r="M176" s="241">
        <v>0</v>
      </c>
      <c r="N176" s="241">
        <v>27</v>
      </c>
      <c r="O176" s="242" t="s">
        <v>1964</v>
      </c>
      <c r="P176" s="242">
        <v>10368</v>
      </c>
      <c r="Q176" s="243">
        <v>2457</v>
      </c>
      <c r="R176" s="243">
        <v>0</v>
      </c>
      <c r="S176" s="243">
        <v>12825</v>
      </c>
      <c r="T176" s="243">
        <v>1244</v>
      </c>
      <c r="U176" s="243">
        <v>0</v>
      </c>
      <c r="V176" s="243">
        <v>864</v>
      </c>
      <c r="W176" s="243">
        <v>14933</v>
      </c>
      <c r="X176" s="244">
        <v>1244</v>
      </c>
      <c r="Y176" s="244">
        <v>0</v>
      </c>
      <c r="Z176" s="244">
        <v>0</v>
      </c>
      <c r="AA176" s="245">
        <v>0</v>
      </c>
      <c r="AB176" s="245">
        <v>0</v>
      </c>
      <c r="AC176" s="246">
        <v>1244</v>
      </c>
      <c r="AD176" s="246">
        <v>11581</v>
      </c>
      <c r="AE176" s="246">
        <v>0</v>
      </c>
      <c r="AF176" s="247" t="s">
        <v>1082</v>
      </c>
      <c r="AG176" s="247">
        <v>50100416433210</v>
      </c>
      <c r="AH176" s="247">
        <v>0</v>
      </c>
      <c r="AI176" s="247" t="s">
        <v>1964</v>
      </c>
      <c r="AJ176" s="299" t="s">
        <v>2256</v>
      </c>
      <c r="AK176" s="248"/>
      <c r="AL176" s="247"/>
      <c r="AM176" s="247"/>
    </row>
    <row r="177" spans="1:39" ht="15" customHeight="1" x14ac:dyDescent="0.3">
      <c r="A177" s="249">
        <v>46234</v>
      </c>
      <c r="B177" s="250" t="s">
        <v>433</v>
      </c>
      <c r="C177" s="251" t="s">
        <v>435</v>
      </c>
      <c r="D177" s="250" t="s">
        <v>166</v>
      </c>
      <c r="E177" s="250" t="s">
        <v>163</v>
      </c>
      <c r="F177" s="250" t="s">
        <v>163</v>
      </c>
      <c r="G177" s="250" t="s">
        <v>87</v>
      </c>
      <c r="H177" s="250" t="s">
        <v>605</v>
      </c>
      <c r="I177" s="252">
        <v>21</v>
      </c>
      <c r="J177" s="252">
        <v>5</v>
      </c>
      <c r="K177" s="252">
        <v>0</v>
      </c>
      <c r="L177" s="252">
        <v>4</v>
      </c>
      <c r="M177" s="252">
        <v>0</v>
      </c>
      <c r="N177" s="252">
        <v>26</v>
      </c>
      <c r="O177" s="253" t="s">
        <v>1964</v>
      </c>
      <c r="P177" s="253">
        <v>9984</v>
      </c>
      <c r="Q177" s="254">
        <v>4082</v>
      </c>
      <c r="R177" s="254">
        <v>0</v>
      </c>
      <c r="S177" s="254">
        <v>14066</v>
      </c>
      <c r="T177" s="254">
        <v>1198</v>
      </c>
      <c r="U177" s="254">
        <v>0</v>
      </c>
      <c r="V177" s="254">
        <v>832</v>
      </c>
      <c r="W177" s="254">
        <v>16096</v>
      </c>
      <c r="X177" s="255">
        <v>1198</v>
      </c>
      <c r="Y177" s="255">
        <v>0</v>
      </c>
      <c r="Z177" s="255">
        <v>0</v>
      </c>
      <c r="AA177" s="256">
        <v>0</v>
      </c>
      <c r="AB177" s="256">
        <v>0</v>
      </c>
      <c r="AC177" s="257">
        <v>1198</v>
      </c>
      <c r="AD177" s="257">
        <v>12868</v>
      </c>
      <c r="AE177" s="257">
        <v>0</v>
      </c>
      <c r="AF177" s="258" t="s">
        <v>1082</v>
      </c>
      <c r="AG177" s="258">
        <v>50100398508502</v>
      </c>
      <c r="AH177" s="258">
        <v>0</v>
      </c>
      <c r="AI177" s="258" t="s">
        <v>1964</v>
      </c>
      <c r="AJ177" s="299" t="s">
        <v>2256</v>
      </c>
      <c r="AK177" s="259"/>
      <c r="AL177" s="258"/>
      <c r="AM177" s="258"/>
    </row>
    <row r="178" spans="1:39" ht="15" customHeight="1" x14ac:dyDescent="0.3">
      <c r="A178" s="238">
        <v>46234</v>
      </c>
      <c r="B178" s="239" t="s">
        <v>436</v>
      </c>
      <c r="C178" s="240" t="s">
        <v>438</v>
      </c>
      <c r="D178" s="239" t="s">
        <v>166</v>
      </c>
      <c r="E178" s="239" t="s">
        <v>163</v>
      </c>
      <c r="F178" s="239" t="s">
        <v>163</v>
      </c>
      <c r="G178" s="239" t="s">
        <v>51</v>
      </c>
      <c r="H178" s="239" t="s">
        <v>605</v>
      </c>
      <c r="I178" s="241">
        <v>20</v>
      </c>
      <c r="J178" s="241">
        <v>0</v>
      </c>
      <c r="K178" s="241">
        <v>0</v>
      </c>
      <c r="L178" s="241">
        <v>4</v>
      </c>
      <c r="M178" s="241">
        <v>0</v>
      </c>
      <c r="N178" s="241">
        <v>20</v>
      </c>
      <c r="O178" s="242" t="s">
        <v>1964</v>
      </c>
      <c r="P178" s="242">
        <v>7720</v>
      </c>
      <c r="Q178" s="243">
        <v>2380</v>
      </c>
      <c r="R178" s="243">
        <v>0</v>
      </c>
      <c r="S178" s="243">
        <v>10100</v>
      </c>
      <c r="T178" s="243">
        <v>926</v>
      </c>
      <c r="U178" s="243">
        <v>0</v>
      </c>
      <c r="V178" s="243">
        <v>643</v>
      </c>
      <c r="W178" s="243">
        <v>11669</v>
      </c>
      <c r="X178" s="244">
        <v>926</v>
      </c>
      <c r="Y178" s="244">
        <v>0</v>
      </c>
      <c r="Z178" s="244">
        <v>0</v>
      </c>
      <c r="AA178" s="245">
        <v>0</v>
      </c>
      <c r="AB178" s="245">
        <v>0</v>
      </c>
      <c r="AC178" s="246">
        <v>926</v>
      </c>
      <c r="AD178" s="246">
        <v>9174</v>
      </c>
      <c r="AE178" s="246">
        <v>0</v>
      </c>
      <c r="AF178" s="247" t="s">
        <v>1082</v>
      </c>
      <c r="AG178" s="247">
        <v>50100395932009</v>
      </c>
      <c r="AH178" s="247">
        <v>0</v>
      </c>
      <c r="AI178" s="247" t="s">
        <v>1964</v>
      </c>
      <c r="AJ178" s="299" t="s">
        <v>2256</v>
      </c>
      <c r="AK178" s="248"/>
      <c r="AL178" s="247"/>
      <c r="AM178" s="247"/>
    </row>
    <row r="179" spans="1:39" ht="15" customHeight="1" x14ac:dyDescent="0.3">
      <c r="A179" s="249">
        <v>46234</v>
      </c>
      <c r="B179" s="250" t="s">
        <v>439</v>
      </c>
      <c r="C179" s="251" t="s">
        <v>441</v>
      </c>
      <c r="D179" s="250" t="s">
        <v>166</v>
      </c>
      <c r="E179" s="250" t="s">
        <v>163</v>
      </c>
      <c r="F179" s="250" t="s">
        <v>163</v>
      </c>
      <c r="G179" s="250" t="s">
        <v>87</v>
      </c>
      <c r="H179" s="250" t="s">
        <v>605</v>
      </c>
      <c r="I179" s="252">
        <v>21</v>
      </c>
      <c r="J179" s="252">
        <v>0</v>
      </c>
      <c r="K179" s="252">
        <v>0</v>
      </c>
      <c r="L179" s="252">
        <v>4</v>
      </c>
      <c r="M179" s="252">
        <v>0</v>
      </c>
      <c r="N179" s="252">
        <v>21</v>
      </c>
      <c r="O179" s="253" t="s">
        <v>1964</v>
      </c>
      <c r="P179" s="253">
        <v>8106</v>
      </c>
      <c r="Q179" s="254">
        <v>3024</v>
      </c>
      <c r="R179" s="254">
        <v>0</v>
      </c>
      <c r="S179" s="254">
        <v>11130</v>
      </c>
      <c r="T179" s="254">
        <v>973</v>
      </c>
      <c r="U179" s="254">
        <v>0</v>
      </c>
      <c r="V179" s="254">
        <v>675</v>
      </c>
      <c r="W179" s="254">
        <v>12778</v>
      </c>
      <c r="X179" s="255">
        <v>973</v>
      </c>
      <c r="Y179" s="255">
        <v>0</v>
      </c>
      <c r="Z179" s="255">
        <v>0</v>
      </c>
      <c r="AA179" s="256">
        <v>0</v>
      </c>
      <c r="AB179" s="256">
        <v>0</v>
      </c>
      <c r="AC179" s="257">
        <v>973</v>
      </c>
      <c r="AD179" s="257">
        <v>10157</v>
      </c>
      <c r="AE179" s="257">
        <v>0</v>
      </c>
      <c r="AF179" s="258" t="s">
        <v>1082</v>
      </c>
      <c r="AG179" s="258">
        <v>50100398508512</v>
      </c>
      <c r="AH179" s="258">
        <v>0</v>
      </c>
      <c r="AI179" s="258" t="s">
        <v>1964</v>
      </c>
      <c r="AJ179" s="299" t="s">
        <v>2256</v>
      </c>
      <c r="AK179" s="259"/>
      <c r="AL179" s="258"/>
      <c r="AM179" s="258"/>
    </row>
    <row r="180" spans="1:39" ht="15" customHeight="1" x14ac:dyDescent="0.3">
      <c r="A180" s="238">
        <v>46234</v>
      </c>
      <c r="B180" s="239" t="s">
        <v>442</v>
      </c>
      <c r="C180" s="240" t="s">
        <v>444</v>
      </c>
      <c r="D180" s="239" t="s">
        <v>166</v>
      </c>
      <c r="E180" s="239" t="s">
        <v>163</v>
      </c>
      <c r="F180" s="239" t="s">
        <v>163</v>
      </c>
      <c r="G180" s="239" t="s">
        <v>87</v>
      </c>
      <c r="H180" s="239" t="s">
        <v>605</v>
      </c>
      <c r="I180" s="241">
        <v>20</v>
      </c>
      <c r="J180" s="241">
        <v>4</v>
      </c>
      <c r="K180" s="241">
        <v>0</v>
      </c>
      <c r="L180" s="241">
        <v>4</v>
      </c>
      <c r="M180" s="241">
        <v>0</v>
      </c>
      <c r="N180" s="241">
        <v>24</v>
      </c>
      <c r="O180" s="242" t="s">
        <v>1964</v>
      </c>
      <c r="P180" s="242">
        <v>9264</v>
      </c>
      <c r="Q180" s="243">
        <v>3720</v>
      </c>
      <c r="R180" s="243">
        <v>0</v>
      </c>
      <c r="S180" s="243">
        <v>12984</v>
      </c>
      <c r="T180" s="243">
        <v>1112</v>
      </c>
      <c r="U180" s="243">
        <v>0</v>
      </c>
      <c r="V180" s="243">
        <v>772</v>
      </c>
      <c r="W180" s="243">
        <v>14868</v>
      </c>
      <c r="X180" s="244">
        <v>1112</v>
      </c>
      <c r="Y180" s="244">
        <v>0</v>
      </c>
      <c r="Z180" s="244">
        <v>0</v>
      </c>
      <c r="AA180" s="245">
        <v>0</v>
      </c>
      <c r="AB180" s="245">
        <v>0</v>
      </c>
      <c r="AC180" s="246">
        <v>1112</v>
      </c>
      <c r="AD180" s="246">
        <v>11872</v>
      </c>
      <c r="AE180" s="246">
        <v>0</v>
      </c>
      <c r="AF180" s="247" t="s">
        <v>1082</v>
      </c>
      <c r="AG180" s="247">
        <v>50100398508551</v>
      </c>
      <c r="AH180" s="247">
        <v>0</v>
      </c>
      <c r="AI180" s="247" t="s">
        <v>1964</v>
      </c>
      <c r="AJ180" s="299" t="s">
        <v>2256</v>
      </c>
      <c r="AK180" s="248"/>
      <c r="AL180" s="247"/>
      <c r="AM180" s="247"/>
    </row>
    <row r="181" spans="1:39" ht="15" customHeight="1" x14ac:dyDescent="0.3">
      <c r="A181" s="249">
        <v>46234</v>
      </c>
      <c r="B181" s="250" t="s">
        <v>445</v>
      </c>
      <c r="C181" s="251" t="s">
        <v>447</v>
      </c>
      <c r="D181" s="250" t="s">
        <v>166</v>
      </c>
      <c r="E181" s="250" t="s">
        <v>163</v>
      </c>
      <c r="F181" s="250" t="s">
        <v>163</v>
      </c>
      <c r="G181" s="250" t="s">
        <v>48</v>
      </c>
      <c r="H181" s="250" t="s">
        <v>605</v>
      </c>
      <c r="I181" s="252">
        <v>19</v>
      </c>
      <c r="J181" s="252">
        <v>6</v>
      </c>
      <c r="K181" s="252">
        <v>0</v>
      </c>
      <c r="L181" s="252">
        <v>4</v>
      </c>
      <c r="M181" s="252">
        <v>0</v>
      </c>
      <c r="N181" s="252">
        <v>25</v>
      </c>
      <c r="O181" s="253" t="s">
        <v>1964</v>
      </c>
      <c r="P181" s="253">
        <v>9650</v>
      </c>
      <c r="Q181" s="254">
        <v>3600</v>
      </c>
      <c r="R181" s="254">
        <v>0</v>
      </c>
      <c r="S181" s="254">
        <v>13250</v>
      </c>
      <c r="T181" s="254">
        <v>1158</v>
      </c>
      <c r="U181" s="254">
        <v>0</v>
      </c>
      <c r="V181" s="254">
        <v>804</v>
      </c>
      <c r="W181" s="254">
        <v>15212</v>
      </c>
      <c r="X181" s="255">
        <v>1158</v>
      </c>
      <c r="Y181" s="255">
        <v>0</v>
      </c>
      <c r="Z181" s="255">
        <v>0</v>
      </c>
      <c r="AA181" s="256">
        <v>0</v>
      </c>
      <c r="AB181" s="256">
        <v>0</v>
      </c>
      <c r="AC181" s="257">
        <v>1158</v>
      </c>
      <c r="AD181" s="257">
        <v>12092</v>
      </c>
      <c r="AE181" s="257">
        <v>0</v>
      </c>
      <c r="AF181" s="258" t="s">
        <v>1082</v>
      </c>
      <c r="AG181" s="258">
        <v>50100398508564</v>
      </c>
      <c r="AH181" s="258">
        <v>0</v>
      </c>
      <c r="AI181" s="258" t="s">
        <v>1964</v>
      </c>
      <c r="AJ181" s="299" t="s">
        <v>2256</v>
      </c>
      <c r="AK181" s="259"/>
      <c r="AL181" s="258"/>
      <c r="AM181" s="258"/>
    </row>
    <row r="182" spans="1:39" ht="15" customHeight="1" x14ac:dyDescent="0.3">
      <c r="A182" s="238">
        <v>46234</v>
      </c>
      <c r="B182" s="239" t="s">
        <v>448</v>
      </c>
      <c r="C182" s="240" t="s">
        <v>450</v>
      </c>
      <c r="D182" s="239" t="s">
        <v>166</v>
      </c>
      <c r="E182" s="239" t="s">
        <v>163</v>
      </c>
      <c r="F182" s="239" t="s">
        <v>163</v>
      </c>
      <c r="G182" s="239" t="s">
        <v>262</v>
      </c>
      <c r="H182" s="239" t="s">
        <v>605</v>
      </c>
      <c r="I182" s="241">
        <v>0</v>
      </c>
      <c r="J182" s="241">
        <v>0</v>
      </c>
      <c r="K182" s="241">
        <v>0</v>
      </c>
      <c r="L182" s="241">
        <v>0</v>
      </c>
      <c r="M182" s="241">
        <v>0</v>
      </c>
      <c r="N182" s="241">
        <v>0</v>
      </c>
      <c r="O182" s="242" t="s">
        <v>1964</v>
      </c>
      <c r="P182" s="242">
        <v>0</v>
      </c>
      <c r="Q182" s="243">
        <v>0</v>
      </c>
      <c r="R182" s="243">
        <v>0</v>
      </c>
      <c r="S182" s="243">
        <v>0</v>
      </c>
      <c r="T182" s="243">
        <v>0</v>
      </c>
      <c r="U182" s="243">
        <v>0</v>
      </c>
      <c r="V182" s="243">
        <v>0</v>
      </c>
      <c r="W182" s="243">
        <v>0</v>
      </c>
      <c r="X182" s="244">
        <v>0</v>
      </c>
      <c r="Y182" s="244">
        <v>0</v>
      </c>
      <c r="Z182" s="244">
        <v>0</v>
      </c>
      <c r="AA182" s="245">
        <v>0</v>
      </c>
      <c r="AB182" s="245">
        <v>0</v>
      </c>
      <c r="AC182" s="246">
        <v>0</v>
      </c>
      <c r="AD182" s="246">
        <v>0</v>
      </c>
      <c r="AE182" s="246">
        <v>0</v>
      </c>
      <c r="AF182" s="247" t="s">
        <v>1082</v>
      </c>
      <c r="AG182" s="247">
        <v>50100398511752</v>
      </c>
      <c r="AH182" s="247">
        <v>0</v>
      </c>
      <c r="AI182" s="247" t="s">
        <v>1964</v>
      </c>
      <c r="AJ182" s="299" t="s">
        <v>2256</v>
      </c>
      <c r="AK182" s="248"/>
      <c r="AL182" s="247"/>
      <c r="AM182" s="247"/>
    </row>
    <row r="183" spans="1:39" ht="15" customHeight="1" x14ac:dyDescent="0.3">
      <c r="A183" s="249">
        <v>46234</v>
      </c>
      <c r="B183" s="250" t="s">
        <v>451</v>
      </c>
      <c r="C183" s="251" t="s">
        <v>453</v>
      </c>
      <c r="D183" s="250" t="s">
        <v>166</v>
      </c>
      <c r="E183" s="250" t="s">
        <v>163</v>
      </c>
      <c r="F183" s="250" t="s">
        <v>163</v>
      </c>
      <c r="G183" s="250" t="s">
        <v>48</v>
      </c>
      <c r="H183" s="250" t="s">
        <v>605</v>
      </c>
      <c r="I183" s="252">
        <v>22</v>
      </c>
      <c r="J183" s="252">
        <v>4</v>
      </c>
      <c r="K183" s="252">
        <v>0</v>
      </c>
      <c r="L183" s="252">
        <v>4</v>
      </c>
      <c r="M183" s="252">
        <v>0</v>
      </c>
      <c r="N183" s="252">
        <v>26</v>
      </c>
      <c r="O183" s="253" t="s">
        <v>1964</v>
      </c>
      <c r="P183" s="253">
        <v>9984</v>
      </c>
      <c r="Q183" s="254">
        <v>2756</v>
      </c>
      <c r="R183" s="254">
        <v>0</v>
      </c>
      <c r="S183" s="254">
        <v>12740</v>
      </c>
      <c r="T183" s="254">
        <v>1198</v>
      </c>
      <c r="U183" s="254">
        <v>0</v>
      </c>
      <c r="V183" s="254">
        <v>832</v>
      </c>
      <c r="W183" s="254">
        <v>14770</v>
      </c>
      <c r="X183" s="255">
        <v>1198</v>
      </c>
      <c r="Y183" s="255">
        <v>0</v>
      </c>
      <c r="Z183" s="255">
        <v>0</v>
      </c>
      <c r="AA183" s="256">
        <v>0</v>
      </c>
      <c r="AB183" s="256">
        <v>0</v>
      </c>
      <c r="AC183" s="257">
        <v>1198</v>
      </c>
      <c r="AD183" s="257">
        <v>11542</v>
      </c>
      <c r="AE183" s="257">
        <v>0</v>
      </c>
      <c r="AF183" s="258" t="s">
        <v>1082</v>
      </c>
      <c r="AG183" s="258">
        <v>50100442378422</v>
      </c>
      <c r="AH183" s="258">
        <v>0</v>
      </c>
      <c r="AI183" s="258" t="s">
        <v>1964</v>
      </c>
      <c r="AJ183" s="299" t="s">
        <v>2256</v>
      </c>
      <c r="AK183" s="259"/>
      <c r="AL183" s="258"/>
      <c r="AM183" s="258"/>
    </row>
    <row r="184" spans="1:39" ht="15" customHeight="1" x14ac:dyDescent="0.3">
      <c r="A184" s="238">
        <v>46234</v>
      </c>
      <c r="B184" s="239" t="s">
        <v>454</v>
      </c>
      <c r="C184" s="240" t="s">
        <v>456</v>
      </c>
      <c r="D184" s="239" t="s">
        <v>166</v>
      </c>
      <c r="E184" s="239" t="s">
        <v>163</v>
      </c>
      <c r="F184" s="239" t="s">
        <v>163</v>
      </c>
      <c r="G184" s="239" t="s">
        <v>51</v>
      </c>
      <c r="H184" s="239" t="s">
        <v>605</v>
      </c>
      <c r="I184" s="241">
        <v>20</v>
      </c>
      <c r="J184" s="241">
        <v>0</v>
      </c>
      <c r="K184" s="241">
        <v>0</v>
      </c>
      <c r="L184" s="241">
        <v>4</v>
      </c>
      <c r="M184" s="241">
        <v>0</v>
      </c>
      <c r="N184" s="241">
        <v>20</v>
      </c>
      <c r="O184" s="242" t="s">
        <v>1964</v>
      </c>
      <c r="P184" s="242">
        <v>7680</v>
      </c>
      <c r="Q184" s="243">
        <v>1820</v>
      </c>
      <c r="R184" s="243">
        <v>0</v>
      </c>
      <c r="S184" s="243">
        <v>9500</v>
      </c>
      <c r="T184" s="243">
        <v>922</v>
      </c>
      <c r="U184" s="243">
        <v>0</v>
      </c>
      <c r="V184" s="243">
        <v>640</v>
      </c>
      <c r="W184" s="243">
        <v>11062</v>
      </c>
      <c r="X184" s="244">
        <v>922</v>
      </c>
      <c r="Y184" s="244">
        <v>0</v>
      </c>
      <c r="Z184" s="244">
        <v>0</v>
      </c>
      <c r="AA184" s="245">
        <v>0</v>
      </c>
      <c r="AB184" s="245">
        <v>0</v>
      </c>
      <c r="AC184" s="246">
        <v>922</v>
      </c>
      <c r="AD184" s="246">
        <v>8578</v>
      </c>
      <c r="AE184" s="246">
        <v>0</v>
      </c>
      <c r="AF184" s="247" t="s">
        <v>1082</v>
      </c>
      <c r="AG184" s="247">
        <v>50100442378395</v>
      </c>
      <c r="AH184" s="247">
        <v>0</v>
      </c>
      <c r="AI184" s="247" t="s">
        <v>1964</v>
      </c>
      <c r="AJ184" s="299" t="s">
        <v>2256</v>
      </c>
      <c r="AK184" s="248"/>
      <c r="AL184" s="247"/>
      <c r="AM184" s="247"/>
    </row>
    <row r="185" spans="1:39" ht="15" customHeight="1" x14ac:dyDescent="0.3">
      <c r="A185" s="249">
        <v>46234</v>
      </c>
      <c r="B185" s="250" t="s">
        <v>457</v>
      </c>
      <c r="C185" s="251" t="s">
        <v>459</v>
      </c>
      <c r="D185" s="250" t="s">
        <v>166</v>
      </c>
      <c r="E185" s="250" t="s">
        <v>163</v>
      </c>
      <c r="F185" s="250" t="s">
        <v>163</v>
      </c>
      <c r="G185" s="250" t="s">
        <v>203</v>
      </c>
      <c r="H185" s="250" t="s">
        <v>605</v>
      </c>
      <c r="I185" s="252">
        <v>19.5</v>
      </c>
      <c r="J185" s="252">
        <v>3</v>
      </c>
      <c r="K185" s="252">
        <v>0</v>
      </c>
      <c r="L185" s="252">
        <v>4</v>
      </c>
      <c r="M185" s="252">
        <v>0</v>
      </c>
      <c r="N185" s="252">
        <v>22.5</v>
      </c>
      <c r="O185" s="253" t="s">
        <v>1964</v>
      </c>
      <c r="P185" s="253">
        <v>8640</v>
      </c>
      <c r="Q185" s="254">
        <v>2588</v>
      </c>
      <c r="R185" s="254">
        <v>338</v>
      </c>
      <c r="S185" s="254">
        <v>11566</v>
      </c>
      <c r="T185" s="254">
        <v>1037</v>
      </c>
      <c r="U185" s="254">
        <v>0</v>
      </c>
      <c r="V185" s="254">
        <v>720</v>
      </c>
      <c r="W185" s="254">
        <v>13323</v>
      </c>
      <c r="X185" s="255">
        <v>1037</v>
      </c>
      <c r="Y185" s="255">
        <v>0</v>
      </c>
      <c r="Z185" s="255">
        <v>3500</v>
      </c>
      <c r="AA185" s="256">
        <v>0</v>
      </c>
      <c r="AB185" s="256">
        <v>0</v>
      </c>
      <c r="AC185" s="257">
        <v>4537</v>
      </c>
      <c r="AD185" s="257">
        <v>7029</v>
      </c>
      <c r="AE185" s="257">
        <v>0</v>
      </c>
      <c r="AF185" s="258" t="s">
        <v>1082</v>
      </c>
      <c r="AG185" s="258">
        <v>50100420732295</v>
      </c>
      <c r="AH185" s="258">
        <v>0</v>
      </c>
      <c r="AI185" s="258" t="s">
        <v>1964</v>
      </c>
      <c r="AJ185" s="299" t="s">
        <v>2256</v>
      </c>
      <c r="AK185" s="259"/>
      <c r="AL185" s="258"/>
      <c r="AM185" s="258"/>
    </row>
    <row r="186" spans="1:39" ht="15" customHeight="1" x14ac:dyDescent="0.3">
      <c r="A186" s="238">
        <v>46234</v>
      </c>
      <c r="B186" s="239" t="s">
        <v>460</v>
      </c>
      <c r="C186" s="240" t="s">
        <v>462</v>
      </c>
      <c r="D186" s="239" t="s">
        <v>166</v>
      </c>
      <c r="E186" s="239" t="s">
        <v>163</v>
      </c>
      <c r="F186" s="239" t="s">
        <v>163</v>
      </c>
      <c r="G186" s="239" t="s">
        <v>51</v>
      </c>
      <c r="H186" s="239" t="s">
        <v>605</v>
      </c>
      <c r="I186" s="241">
        <v>16</v>
      </c>
      <c r="J186" s="241">
        <v>3</v>
      </c>
      <c r="K186" s="241">
        <v>0</v>
      </c>
      <c r="L186" s="241">
        <v>4</v>
      </c>
      <c r="M186" s="241">
        <v>0</v>
      </c>
      <c r="N186" s="241">
        <v>19</v>
      </c>
      <c r="O186" s="242" t="s">
        <v>1964</v>
      </c>
      <c r="P186" s="242">
        <v>7391</v>
      </c>
      <c r="Q186" s="243">
        <v>1729</v>
      </c>
      <c r="R186" s="243">
        <v>0</v>
      </c>
      <c r="S186" s="243">
        <v>9120</v>
      </c>
      <c r="T186" s="243">
        <v>887</v>
      </c>
      <c r="U186" s="243">
        <v>0</v>
      </c>
      <c r="V186" s="243">
        <v>616</v>
      </c>
      <c r="W186" s="243">
        <v>10623</v>
      </c>
      <c r="X186" s="244">
        <v>887</v>
      </c>
      <c r="Y186" s="244">
        <v>0</v>
      </c>
      <c r="Z186" s="244">
        <v>0</v>
      </c>
      <c r="AA186" s="245">
        <v>0</v>
      </c>
      <c r="AB186" s="245">
        <v>0</v>
      </c>
      <c r="AC186" s="246">
        <v>887</v>
      </c>
      <c r="AD186" s="246">
        <v>8233</v>
      </c>
      <c r="AE186" s="246">
        <v>0</v>
      </c>
      <c r="AF186" s="247" t="s">
        <v>1082</v>
      </c>
      <c r="AG186" s="247">
        <v>50100442378372</v>
      </c>
      <c r="AH186" s="247">
        <v>0</v>
      </c>
      <c r="AI186" s="247" t="s">
        <v>1964</v>
      </c>
      <c r="AJ186" s="299" t="s">
        <v>2256</v>
      </c>
      <c r="AK186" s="248"/>
      <c r="AL186" s="247"/>
      <c r="AM186" s="247"/>
    </row>
    <row r="187" spans="1:39" ht="15" customHeight="1" x14ac:dyDescent="0.3">
      <c r="A187" s="249">
        <v>46234</v>
      </c>
      <c r="B187" s="250" t="s">
        <v>463</v>
      </c>
      <c r="C187" s="251" t="s">
        <v>465</v>
      </c>
      <c r="D187" s="250" t="s">
        <v>166</v>
      </c>
      <c r="E187" s="250" t="s">
        <v>163</v>
      </c>
      <c r="F187" s="250" t="s">
        <v>163</v>
      </c>
      <c r="G187" s="250" t="s">
        <v>299</v>
      </c>
      <c r="H187" s="250" t="s">
        <v>605</v>
      </c>
      <c r="I187" s="252">
        <v>22.5</v>
      </c>
      <c r="J187" s="252">
        <v>0</v>
      </c>
      <c r="K187" s="252">
        <v>0</v>
      </c>
      <c r="L187" s="252">
        <v>4</v>
      </c>
      <c r="M187" s="252">
        <v>0</v>
      </c>
      <c r="N187" s="252">
        <v>22.5</v>
      </c>
      <c r="O187" s="253" t="s">
        <v>1964</v>
      </c>
      <c r="P187" s="253">
        <v>8752</v>
      </c>
      <c r="Q187" s="254">
        <v>4635</v>
      </c>
      <c r="R187" s="254">
        <v>225</v>
      </c>
      <c r="S187" s="254">
        <v>13612</v>
      </c>
      <c r="T187" s="254">
        <v>1050</v>
      </c>
      <c r="U187" s="254">
        <v>0</v>
      </c>
      <c r="V187" s="254">
        <v>729</v>
      </c>
      <c r="W187" s="254">
        <v>15391</v>
      </c>
      <c r="X187" s="255">
        <v>1050</v>
      </c>
      <c r="Y187" s="255">
        <v>0</v>
      </c>
      <c r="Z187" s="255">
        <v>0</v>
      </c>
      <c r="AA187" s="256">
        <v>0</v>
      </c>
      <c r="AB187" s="256">
        <v>0</v>
      </c>
      <c r="AC187" s="257">
        <v>1050</v>
      </c>
      <c r="AD187" s="257">
        <v>12562</v>
      </c>
      <c r="AE187" s="257">
        <v>0</v>
      </c>
      <c r="AF187" s="258" t="s">
        <v>1082</v>
      </c>
      <c r="AG187" s="258">
        <v>50100042734034</v>
      </c>
      <c r="AH187" s="258">
        <v>0</v>
      </c>
      <c r="AI187" s="258" t="s">
        <v>1964</v>
      </c>
      <c r="AJ187" s="299" t="s">
        <v>2256</v>
      </c>
      <c r="AK187" s="259"/>
      <c r="AL187" s="258"/>
      <c r="AM187" s="258"/>
    </row>
    <row r="188" spans="1:39" ht="15" customHeight="1" x14ac:dyDescent="0.3">
      <c r="A188" s="238">
        <v>46234</v>
      </c>
      <c r="B188" s="239" t="s">
        <v>466</v>
      </c>
      <c r="C188" s="240" t="s">
        <v>468</v>
      </c>
      <c r="D188" s="239" t="s">
        <v>166</v>
      </c>
      <c r="E188" s="239" t="s">
        <v>163</v>
      </c>
      <c r="F188" s="239" t="s">
        <v>163</v>
      </c>
      <c r="G188" s="239" t="s">
        <v>48</v>
      </c>
      <c r="H188" s="239" t="s">
        <v>605</v>
      </c>
      <c r="I188" s="241">
        <v>22</v>
      </c>
      <c r="J188" s="241">
        <v>4</v>
      </c>
      <c r="K188" s="241">
        <v>0</v>
      </c>
      <c r="L188" s="241">
        <v>4</v>
      </c>
      <c r="M188" s="241">
        <v>0</v>
      </c>
      <c r="N188" s="241">
        <v>26</v>
      </c>
      <c r="O188" s="242" t="s">
        <v>1964</v>
      </c>
      <c r="P188" s="242">
        <v>9724</v>
      </c>
      <c r="Q188" s="243">
        <v>2106</v>
      </c>
      <c r="R188" s="243">
        <v>0</v>
      </c>
      <c r="S188" s="243">
        <v>11830</v>
      </c>
      <c r="T188" s="243">
        <v>1167</v>
      </c>
      <c r="U188" s="243">
        <v>0</v>
      </c>
      <c r="V188" s="243">
        <v>810</v>
      </c>
      <c r="W188" s="243">
        <v>13807</v>
      </c>
      <c r="X188" s="244">
        <v>1167</v>
      </c>
      <c r="Y188" s="244">
        <v>0</v>
      </c>
      <c r="Z188" s="244">
        <v>0</v>
      </c>
      <c r="AA188" s="245">
        <v>0</v>
      </c>
      <c r="AB188" s="245">
        <v>0</v>
      </c>
      <c r="AC188" s="246">
        <v>1167</v>
      </c>
      <c r="AD188" s="246">
        <v>10663</v>
      </c>
      <c r="AE188" s="246">
        <v>0</v>
      </c>
      <c r="AF188" s="247" t="s">
        <v>1082</v>
      </c>
      <c r="AG188" s="246">
        <v>50100487359223</v>
      </c>
      <c r="AH188" s="247">
        <v>0</v>
      </c>
      <c r="AI188" s="247" t="s">
        <v>1964</v>
      </c>
      <c r="AJ188" s="299" t="s">
        <v>2256</v>
      </c>
      <c r="AK188" s="248"/>
      <c r="AL188" s="247"/>
      <c r="AM188" s="247"/>
    </row>
    <row r="189" spans="1:39" ht="15" customHeight="1" x14ac:dyDescent="0.3">
      <c r="A189" s="249">
        <v>46234</v>
      </c>
      <c r="B189" s="250" t="s">
        <v>469</v>
      </c>
      <c r="C189" s="251" t="s">
        <v>471</v>
      </c>
      <c r="D189" s="250" t="s">
        <v>166</v>
      </c>
      <c r="E189" s="250" t="s">
        <v>163</v>
      </c>
      <c r="F189" s="250" t="s">
        <v>163</v>
      </c>
      <c r="G189" s="250" t="s">
        <v>48</v>
      </c>
      <c r="H189" s="250" t="s">
        <v>605</v>
      </c>
      <c r="I189" s="252">
        <v>21</v>
      </c>
      <c r="J189" s="252">
        <v>0</v>
      </c>
      <c r="K189" s="252">
        <v>0</v>
      </c>
      <c r="L189" s="252">
        <v>4</v>
      </c>
      <c r="M189" s="252">
        <v>0</v>
      </c>
      <c r="N189" s="252">
        <v>21</v>
      </c>
      <c r="O189" s="253" t="s">
        <v>1965</v>
      </c>
      <c r="P189" s="253">
        <v>8169</v>
      </c>
      <c r="Q189" s="254">
        <v>2121</v>
      </c>
      <c r="R189" s="254">
        <v>0</v>
      </c>
      <c r="S189" s="254">
        <v>10290</v>
      </c>
      <c r="T189" s="254">
        <v>980</v>
      </c>
      <c r="U189" s="254">
        <v>0</v>
      </c>
      <c r="V189" s="254">
        <v>680</v>
      </c>
      <c r="W189" s="254">
        <v>11950</v>
      </c>
      <c r="X189" s="255">
        <v>980</v>
      </c>
      <c r="Y189" s="255">
        <v>0</v>
      </c>
      <c r="Z189" s="255">
        <v>0</v>
      </c>
      <c r="AA189" s="256">
        <v>0</v>
      </c>
      <c r="AB189" s="256">
        <v>0</v>
      </c>
      <c r="AC189" s="257">
        <v>980</v>
      </c>
      <c r="AD189" s="257">
        <v>9310</v>
      </c>
      <c r="AE189" s="257">
        <v>0</v>
      </c>
      <c r="AF189" s="258"/>
      <c r="AG189" s="258">
        <v>0</v>
      </c>
      <c r="AH189" s="258">
        <v>0</v>
      </c>
      <c r="AI189" s="258" t="s">
        <v>1965</v>
      </c>
      <c r="AJ189" s="299" t="s">
        <v>2256</v>
      </c>
      <c r="AK189" s="259"/>
      <c r="AL189" s="258"/>
      <c r="AM189" s="258"/>
    </row>
    <row r="190" spans="1:39" ht="15" customHeight="1" x14ac:dyDescent="0.3">
      <c r="A190" s="238">
        <v>46234</v>
      </c>
      <c r="B190" s="239" t="s">
        <v>472</v>
      </c>
      <c r="C190" s="240" t="s">
        <v>474</v>
      </c>
      <c r="D190" s="239" t="s">
        <v>166</v>
      </c>
      <c r="E190" s="239" t="s">
        <v>163</v>
      </c>
      <c r="F190" s="239" t="s">
        <v>163</v>
      </c>
      <c r="G190" s="239" t="s">
        <v>48</v>
      </c>
      <c r="H190" s="239" t="s">
        <v>605</v>
      </c>
      <c r="I190" s="241">
        <v>21</v>
      </c>
      <c r="J190" s="241">
        <v>5</v>
      </c>
      <c r="K190" s="241">
        <v>0</v>
      </c>
      <c r="L190" s="241">
        <v>4</v>
      </c>
      <c r="M190" s="241">
        <v>0</v>
      </c>
      <c r="N190" s="241">
        <v>26</v>
      </c>
      <c r="O190" s="242" t="s">
        <v>1964</v>
      </c>
      <c r="P190" s="242">
        <v>9854</v>
      </c>
      <c r="Q190" s="243">
        <v>2106</v>
      </c>
      <c r="R190" s="243">
        <v>0</v>
      </c>
      <c r="S190" s="243">
        <v>11960</v>
      </c>
      <c r="T190" s="243">
        <v>1182</v>
      </c>
      <c r="U190" s="243">
        <v>0</v>
      </c>
      <c r="V190" s="243">
        <v>821</v>
      </c>
      <c r="W190" s="243">
        <v>13963</v>
      </c>
      <c r="X190" s="244">
        <v>1182</v>
      </c>
      <c r="Y190" s="244">
        <v>0</v>
      </c>
      <c r="Z190" s="244">
        <v>0</v>
      </c>
      <c r="AA190" s="245">
        <v>0</v>
      </c>
      <c r="AB190" s="245">
        <v>0</v>
      </c>
      <c r="AC190" s="246">
        <v>1182</v>
      </c>
      <c r="AD190" s="246">
        <v>10778</v>
      </c>
      <c r="AE190" s="246">
        <v>0</v>
      </c>
      <c r="AF190" s="247" t="s">
        <v>1082</v>
      </c>
      <c r="AG190" s="247">
        <v>50100471509000</v>
      </c>
      <c r="AH190" s="247">
        <v>0</v>
      </c>
      <c r="AI190" s="247" t="s">
        <v>1964</v>
      </c>
      <c r="AJ190" s="299" t="s">
        <v>2256</v>
      </c>
      <c r="AK190" s="248"/>
      <c r="AL190" s="247"/>
      <c r="AM190" s="247"/>
    </row>
    <row r="191" spans="1:39" ht="15" customHeight="1" x14ac:dyDescent="0.3">
      <c r="A191" s="249">
        <v>46234</v>
      </c>
      <c r="B191" s="250" t="s">
        <v>475</v>
      </c>
      <c r="C191" s="251" t="s">
        <v>477</v>
      </c>
      <c r="D191" s="250" t="s">
        <v>166</v>
      </c>
      <c r="E191" s="250" t="s">
        <v>163</v>
      </c>
      <c r="F191" s="250" t="s">
        <v>163</v>
      </c>
      <c r="G191" s="250" t="s">
        <v>48</v>
      </c>
      <c r="H191" s="250" t="s">
        <v>605</v>
      </c>
      <c r="I191" s="252">
        <v>21</v>
      </c>
      <c r="J191" s="252">
        <v>0</v>
      </c>
      <c r="K191" s="252">
        <v>0</v>
      </c>
      <c r="L191" s="252">
        <v>4</v>
      </c>
      <c r="M191" s="252">
        <v>0</v>
      </c>
      <c r="N191" s="252">
        <v>21</v>
      </c>
      <c r="O191" s="253" t="s">
        <v>1964</v>
      </c>
      <c r="P191" s="253">
        <v>8064</v>
      </c>
      <c r="Q191" s="254">
        <v>2016</v>
      </c>
      <c r="R191" s="254">
        <v>0</v>
      </c>
      <c r="S191" s="254">
        <v>10080</v>
      </c>
      <c r="T191" s="254">
        <v>968</v>
      </c>
      <c r="U191" s="254">
        <v>0</v>
      </c>
      <c r="V191" s="254">
        <v>672</v>
      </c>
      <c r="W191" s="254">
        <v>11720</v>
      </c>
      <c r="X191" s="255">
        <v>968</v>
      </c>
      <c r="Y191" s="255">
        <v>0</v>
      </c>
      <c r="Z191" s="255">
        <v>0</v>
      </c>
      <c r="AA191" s="256">
        <v>0</v>
      </c>
      <c r="AB191" s="256">
        <v>0</v>
      </c>
      <c r="AC191" s="257">
        <v>968</v>
      </c>
      <c r="AD191" s="257">
        <v>9112</v>
      </c>
      <c r="AE191" s="257">
        <v>0</v>
      </c>
      <c r="AF191" s="258" t="s">
        <v>1082</v>
      </c>
      <c r="AG191" s="258">
        <v>50100471509065</v>
      </c>
      <c r="AH191" s="258">
        <v>0</v>
      </c>
      <c r="AI191" s="258" t="s">
        <v>1964</v>
      </c>
      <c r="AJ191" s="299" t="s">
        <v>2256</v>
      </c>
      <c r="AK191" s="259"/>
      <c r="AL191" s="258"/>
      <c r="AM191" s="258"/>
    </row>
    <row r="192" spans="1:39" ht="15" customHeight="1" x14ac:dyDescent="0.3">
      <c r="A192" s="238">
        <v>46234</v>
      </c>
      <c r="B192" s="239" t="s">
        <v>478</v>
      </c>
      <c r="C192" s="240" t="s">
        <v>480</v>
      </c>
      <c r="D192" s="239" t="s">
        <v>166</v>
      </c>
      <c r="E192" s="239" t="s">
        <v>163</v>
      </c>
      <c r="F192" s="239" t="s">
        <v>163</v>
      </c>
      <c r="G192" s="239" t="s">
        <v>299</v>
      </c>
      <c r="H192" s="260" t="s">
        <v>605</v>
      </c>
      <c r="I192" s="241">
        <v>20.5</v>
      </c>
      <c r="J192" s="241">
        <v>6.5</v>
      </c>
      <c r="K192" s="241">
        <v>0</v>
      </c>
      <c r="L192" s="241">
        <v>4</v>
      </c>
      <c r="M192" s="241">
        <v>0</v>
      </c>
      <c r="N192" s="241">
        <v>27</v>
      </c>
      <c r="O192" s="242" t="s">
        <v>1964</v>
      </c>
      <c r="P192" s="242">
        <v>10314</v>
      </c>
      <c r="Q192" s="243">
        <v>7101</v>
      </c>
      <c r="R192" s="243">
        <v>270</v>
      </c>
      <c r="S192" s="243">
        <v>17685</v>
      </c>
      <c r="T192" s="243">
        <v>1238</v>
      </c>
      <c r="U192" s="243">
        <v>0</v>
      </c>
      <c r="V192" s="243">
        <v>859</v>
      </c>
      <c r="W192" s="243">
        <v>19782</v>
      </c>
      <c r="X192" s="244">
        <v>1238</v>
      </c>
      <c r="Y192" s="244">
        <v>0</v>
      </c>
      <c r="Z192" s="244">
        <v>0</v>
      </c>
      <c r="AA192" s="245">
        <v>0</v>
      </c>
      <c r="AB192" s="245">
        <v>0</v>
      </c>
      <c r="AC192" s="246">
        <v>1238</v>
      </c>
      <c r="AD192" s="246">
        <v>16447</v>
      </c>
      <c r="AE192" s="246">
        <v>0</v>
      </c>
      <c r="AF192" s="247" t="s">
        <v>1082</v>
      </c>
      <c r="AG192" s="247">
        <v>50100461547140</v>
      </c>
      <c r="AH192" s="247">
        <v>0</v>
      </c>
      <c r="AI192" s="247" t="s">
        <v>1964</v>
      </c>
      <c r="AJ192" s="299" t="s">
        <v>2256</v>
      </c>
      <c r="AK192" s="248"/>
      <c r="AL192" s="247"/>
      <c r="AM192" s="247"/>
    </row>
    <row r="193" spans="1:39" ht="15" customHeight="1" x14ac:dyDescent="0.3">
      <c r="A193" s="249">
        <v>46234</v>
      </c>
      <c r="B193" s="250" t="s">
        <v>482</v>
      </c>
      <c r="C193" s="251" t="s">
        <v>484</v>
      </c>
      <c r="D193" s="250" t="s">
        <v>166</v>
      </c>
      <c r="E193" s="250" t="s">
        <v>163</v>
      </c>
      <c r="F193" s="250" t="s">
        <v>163</v>
      </c>
      <c r="G193" s="250" t="s">
        <v>104</v>
      </c>
      <c r="H193" s="250" t="s">
        <v>614</v>
      </c>
      <c r="I193" s="252">
        <v>22.5</v>
      </c>
      <c r="J193" s="252">
        <v>0</v>
      </c>
      <c r="K193" s="252">
        <v>0</v>
      </c>
      <c r="L193" s="252">
        <v>4</v>
      </c>
      <c r="M193" s="252">
        <v>0</v>
      </c>
      <c r="N193" s="252">
        <v>22.5</v>
      </c>
      <c r="O193" s="253" t="s">
        <v>1964</v>
      </c>
      <c r="P193" s="253">
        <v>10575</v>
      </c>
      <c r="Q193" s="254">
        <v>3488</v>
      </c>
      <c r="R193" s="254">
        <v>338</v>
      </c>
      <c r="S193" s="254">
        <v>14401</v>
      </c>
      <c r="T193" s="254">
        <v>1269</v>
      </c>
      <c r="U193" s="254">
        <v>0</v>
      </c>
      <c r="V193" s="254">
        <v>881</v>
      </c>
      <c r="W193" s="254">
        <v>16551</v>
      </c>
      <c r="X193" s="255">
        <v>1269</v>
      </c>
      <c r="Y193" s="255">
        <v>0</v>
      </c>
      <c r="Z193" s="255">
        <v>0</v>
      </c>
      <c r="AA193" s="256">
        <v>0</v>
      </c>
      <c r="AB193" s="256">
        <v>0</v>
      </c>
      <c r="AC193" s="257">
        <v>1269</v>
      </c>
      <c r="AD193" s="257">
        <v>13132</v>
      </c>
      <c r="AE193" s="257">
        <v>0</v>
      </c>
      <c r="AF193" s="258" t="s">
        <v>1082</v>
      </c>
      <c r="AG193" s="258">
        <v>50100558632623</v>
      </c>
      <c r="AH193" s="258">
        <v>0</v>
      </c>
      <c r="AI193" s="258" t="s">
        <v>1964</v>
      </c>
      <c r="AJ193" s="299" t="s">
        <v>2256</v>
      </c>
      <c r="AK193" s="259"/>
      <c r="AL193" s="258"/>
      <c r="AM193" s="258"/>
    </row>
    <row r="194" spans="1:39" ht="15" customHeight="1" x14ac:dyDescent="0.3">
      <c r="A194" s="238">
        <v>46234</v>
      </c>
      <c r="B194" s="239" t="s">
        <v>485</v>
      </c>
      <c r="C194" s="240" t="s">
        <v>487</v>
      </c>
      <c r="D194" s="239" t="s">
        <v>166</v>
      </c>
      <c r="E194" s="239" t="s">
        <v>163</v>
      </c>
      <c r="F194" s="239" t="s">
        <v>163</v>
      </c>
      <c r="G194" s="239" t="s">
        <v>48</v>
      </c>
      <c r="H194" s="260" t="s">
        <v>605</v>
      </c>
      <c r="I194" s="241">
        <v>27</v>
      </c>
      <c r="J194" s="241">
        <v>0</v>
      </c>
      <c r="K194" s="241">
        <v>0</v>
      </c>
      <c r="L194" s="241">
        <v>4</v>
      </c>
      <c r="M194" s="241">
        <v>0</v>
      </c>
      <c r="N194" s="241">
        <v>27</v>
      </c>
      <c r="O194" s="242" t="s">
        <v>1964</v>
      </c>
      <c r="P194" s="242">
        <v>9639</v>
      </c>
      <c r="Q194" s="243">
        <v>3456</v>
      </c>
      <c r="R194" s="243">
        <v>0</v>
      </c>
      <c r="S194" s="243">
        <v>13095</v>
      </c>
      <c r="T194" s="243">
        <v>1157</v>
      </c>
      <c r="U194" s="243">
        <v>0</v>
      </c>
      <c r="V194" s="243">
        <v>803</v>
      </c>
      <c r="W194" s="243">
        <v>15055</v>
      </c>
      <c r="X194" s="244">
        <v>1157</v>
      </c>
      <c r="Y194" s="244">
        <v>0</v>
      </c>
      <c r="Z194" s="244">
        <v>0</v>
      </c>
      <c r="AA194" s="245">
        <v>0</v>
      </c>
      <c r="AB194" s="245">
        <v>0</v>
      </c>
      <c r="AC194" s="246">
        <v>1157</v>
      </c>
      <c r="AD194" s="246">
        <v>11938</v>
      </c>
      <c r="AE194" s="246">
        <v>0</v>
      </c>
      <c r="AF194" s="247" t="s">
        <v>1082</v>
      </c>
      <c r="AG194" s="247">
        <v>50100693954264</v>
      </c>
      <c r="AH194" s="247">
        <v>0</v>
      </c>
      <c r="AI194" s="247" t="s">
        <v>1964</v>
      </c>
      <c r="AJ194" s="299" t="s">
        <v>2256</v>
      </c>
      <c r="AK194" s="248"/>
      <c r="AL194" s="247"/>
      <c r="AM194" s="247"/>
    </row>
    <row r="195" spans="1:39" ht="15" customHeight="1" x14ac:dyDescent="0.3">
      <c r="A195" s="249">
        <v>46234</v>
      </c>
      <c r="B195" s="250" t="s">
        <v>488</v>
      </c>
      <c r="C195" s="251" t="s">
        <v>490</v>
      </c>
      <c r="D195" s="250" t="s">
        <v>166</v>
      </c>
      <c r="E195" s="250" t="s">
        <v>163</v>
      </c>
      <c r="F195" s="250" t="s">
        <v>163</v>
      </c>
      <c r="G195" s="250" t="s">
        <v>51</v>
      </c>
      <c r="H195" s="261" t="s">
        <v>605</v>
      </c>
      <c r="I195" s="252">
        <v>23</v>
      </c>
      <c r="J195" s="252">
        <v>0</v>
      </c>
      <c r="K195" s="252">
        <v>0</v>
      </c>
      <c r="L195" s="252">
        <v>4</v>
      </c>
      <c r="M195" s="252">
        <v>0</v>
      </c>
      <c r="N195" s="252">
        <v>23</v>
      </c>
      <c r="O195" s="253" t="s">
        <v>1964</v>
      </c>
      <c r="P195" s="253">
        <v>8303</v>
      </c>
      <c r="Q195" s="254">
        <v>3197</v>
      </c>
      <c r="R195" s="254">
        <v>345</v>
      </c>
      <c r="S195" s="254">
        <v>11845</v>
      </c>
      <c r="T195" s="254">
        <v>996</v>
      </c>
      <c r="U195" s="254">
        <v>0</v>
      </c>
      <c r="V195" s="254">
        <v>692</v>
      </c>
      <c r="W195" s="254">
        <v>13533</v>
      </c>
      <c r="X195" s="255">
        <v>996</v>
      </c>
      <c r="Y195" s="255">
        <v>0</v>
      </c>
      <c r="Z195" s="255">
        <v>0</v>
      </c>
      <c r="AA195" s="256">
        <v>0</v>
      </c>
      <c r="AB195" s="256">
        <v>0</v>
      </c>
      <c r="AC195" s="257">
        <v>996</v>
      </c>
      <c r="AD195" s="257">
        <v>10849</v>
      </c>
      <c r="AE195" s="257">
        <v>0</v>
      </c>
      <c r="AF195" s="258" t="s">
        <v>1082</v>
      </c>
      <c r="AG195" s="258">
        <v>50100782690452</v>
      </c>
      <c r="AH195" s="258">
        <v>0</v>
      </c>
      <c r="AI195" s="258" t="s">
        <v>1964</v>
      </c>
      <c r="AJ195" s="299" t="s">
        <v>2256</v>
      </c>
      <c r="AK195" s="259"/>
      <c r="AL195" s="258"/>
      <c r="AM195" s="258"/>
    </row>
    <row r="196" spans="1:39" ht="15" customHeight="1" x14ac:dyDescent="0.3">
      <c r="A196" s="238">
        <v>46234</v>
      </c>
      <c r="B196" s="239" t="s">
        <v>491</v>
      </c>
      <c r="C196" s="240" t="s">
        <v>493</v>
      </c>
      <c r="D196" s="239" t="s">
        <v>166</v>
      </c>
      <c r="E196" s="239" t="s">
        <v>163</v>
      </c>
      <c r="F196" s="239" t="s">
        <v>163</v>
      </c>
      <c r="G196" s="239" t="s">
        <v>44</v>
      </c>
      <c r="H196" s="260" t="s">
        <v>605</v>
      </c>
      <c r="I196" s="241">
        <v>24</v>
      </c>
      <c r="J196" s="241">
        <v>3</v>
      </c>
      <c r="K196" s="241">
        <v>0</v>
      </c>
      <c r="L196" s="241">
        <v>4</v>
      </c>
      <c r="M196" s="241">
        <v>0</v>
      </c>
      <c r="N196" s="241">
        <v>27</v>
      </c>
      <c r="O196" s="242" t="s">
        <v>1964</v>
      </c>
      <c r="P196" s="242">
        <v>9477</v>
      </c>
      <c r="Q196" s="243">
        <v>3348</v>
      </c>
      <c r="R196" s="243">
        <v>270</v>
      </c>
      <c r="S196" s="243">
        <v>13095</v>
      </c>
      <c r="T196" s="243">
        <v>1137</v>
      </c>
      <c r="U196" s="243">
        <v>0</v>
      </c>
      <c r="V196" s="243">
        <v>789</v>
      </c>
      <c r="W196" s="243">
        <v>15021</v>
      </c>
      <c r="X196" s="244">
        <v>1137</v>
      </c>
      <c r="Y196" s="244">
        <v>0</v>
      </c>
      <c r="Z196" s="244">
        <v>0</v>
      </c>
      <c r="AA196" s="245">
        <v>0</v>
      </c>
      <c r="AB196" s="245">
        <v>0</v>
      </c>
      <c r="AC196" s="246">
        <v>1137</v>
      </c>
      <c r="AD196" s="246">
        <v>11958</v>
      </c>
      <c r="AE196" s="246">
        <v>0</v>
      </c>
      <c r="AF196" s="247" t="s">
        <v>1082</v>
      </c>
      <c r="AG196" s="247">
        <v>50100782690478</v>
      </c>
      <c r="AH196" s="247">
        <v>0</v>
      </c>
      <c r="AI196" s="247" t="s">
        <v>1964</v>
      </c>
      <c r="AJ196" s="299" t="s">
        <v>2256</v>
      </c>
      <c r="AK196" s="248"/>
      <c r="AL196" s="247"/>
      <c r="AM196" s="247"/>
    </row>
    <row r="197" spans="1:39" ht="15" customHeight="1" x14ac:dyDescent="0.3">
      <c r="A197" s="249">
        <v>46234</v>
      </c>
      <c r="B197" s="250" t="s">
        <v>494</v>
      </c>
      <c r="C197" s="251" t="s">
        <v>496</v>
      </c>
      <c r="D197" s="250" t="s">
        <v>166</v>
      </c>
      <c r="E197" s="250" t="s">
        <v>163</v>
      </c>
      <c r="F197" s="250" t="s">
        <v>163</v>
      </c>
      <c r="G197" s="250" t="s">
        <v>118</v>
      </c>
      <c r="H197" s="261" t="s">
        <v>605</v>
      </c>
      <c r="I197" s="252">
        <v>24</v>
      </c>
      <c r="J197" s="252">
        <v>3</v>
      </c>
      <c r="K197" s="252">
        <v>0</v>
      </c>
      <c r="L197" s="252">
        <v>4</v>
      </c>
      <c r="M197" s="252">
        <v>0</v>
      </c>
      <c r="N197" s="252">
        <v>27</v>
      </c>
      <c r="O197" s="253" t="s">
        <v>1964</v>
      </c>
      <c r="P197" s="253">
        <v>9504</v>
      </c>
      <c r="Q197" s="254">
        <v>3456</v>
      </c>
      <c r="R197" s="254">
        <v>0</v>
      </c>
      <c r="S197" s="254">
        <v>12960</v>
      </c>
      <c r="T197" s="254">
        <v>1140</v>
      </c>
      <c r="U197" s="254">
        <v>0</v>
      </c>
      <c r="V197" s="254">
        <v>792</v>
      </c>
      <c r="W197" s="254">
        <v>14892</v>
      </c>
      <c r="X197" s="255">
        <v>1140</v>
      </c>
      <c r="Y197" s="255">
        <v>0</v>
      </c>
      <c r="Z197" s="255">
        <v>0</v>
      </c>
      <c r="AA197" s="256">
        <v>0</v>
      </c>
      <c r="AB197" s="256">
        <v>0</v>
      </c>
      <c r="AC197" s="257">
        <v>1140</v>
      </c>
      <c r="AD197" s="257">
        <v>11820</v>
      </c>
      <c r="AE197" s="257">
        <v>0</v>
      </c>
      <c r="AF197" s="258" t="s">
        <v>1082</v>
      </c>
      <c r="AG197" s="258">
        <v>50100789211326</v>
      </c>
      <c r="AH197" s="258">
        <v>0</v>
      </c>
      <c r="AI197" s="258" t="s">
        <v>1964</v>
      </c>
      <c r="AJ197" s="299" t="s">
        <v>2256</v>
      </c>
      <c r="AK197" s="259"/>
      <c r="AL197" s="258"/>
      <c r="AM197" s="258"/>
    </row>
    <row r="198" spans="1:39" ht="15" customHeight="1" x14ac:dyDescent="0.3">
      <c r="A198" s="238">
        <v>46234</v>
      </c>
      <c r="B198" s="239" t="s">
        <v>1995</v>
      </c>
      <c r="C198" s="240" t="s">
        <v>1859</v>
      </c>
      <c r="D198" s="239" t="s">
        <v>166</v>
      </c>
      <c r="E198" s="239" t="s">
        <v>163</v>
      </c>
      <c r="F198" s="239" t="s">
        <v>163</v>
      </c>
      <c r="G198" s="239" t="s">
        <v>262</v>
      </c>
      <c r="H198" s="260" t="s">
        <v>605</v>
      </c>
      <c r="I198" s="241">
        <v>23</v>
      </c>
      <c r="J198" s="241">
        <v>0</v>
      </c>
      <c r="K198" s="241">
        <v>0</v>
      </c>
      <c r="L198" s="241">
        <v>4</v>
      </c>
      <c r="M198" s="241">
        <v>0</v>
      </c>
      <c r="N198" s="241">
        <v>23</v>
      </c>
      <c r="O198" s="242" t="s">
        <v>1964</v>
      </c>
      <c r="P198" s="242">
        <v>8303</v>
      </c>
      <c r="Q198" s="243">
        <v>2967</v>
      </c>
      <c r="R198" s="243">
        <v>0</v>
      </c>
      <c r="S198" s="243">
        <v>11270</v>
      </c>
      <c r="T198" s="243">
        <v>996</v>
      </c>
      <c r="U198" s="243">
        <v>0</v>
      </c>
      <c r="V198" s="243">
        <v>692</v>
      </c>
      <c r="W198" s="243">
        <v>12958</v>
      </c>
      <c r="X198" s="244">
        <v>996</v>
      </c>
      <c r="Y198" s="244">
        <v>0</v>
      </c>
      <c r="Z198" s="244">
        <v>0</v>
      </c>
      <c r="AA198" s="245">
        <v>0</v>
      </c>
      <c r="AB198" s="245">
        <v>0</v>
      </c>
      <c r="AC198" s="246">
        <v>996</v>
      </c>
      <c r="AD198" s="246">
        <v>10274</v>
      </c>
      <c r="AE198" s="246">
        <v>0</v>
      </c>
      <c r="AF198" s="247" t="s">
        <v>1082</v>
      </c>
      <c r="AG198" s="247">
        <v>50100876592653</v>
      </c>
      <c r="AH198" s="247">
        <v>0</v>
      </c>
      <c r="AI198" s="247" t="s">
        <v>1964</v>
      </c>
      <c r="AJ198" s="299" t="s">
        <v>2256</v>
      </c>
      <c r="AK198" s="248"/>
      <c r="AL198" s="247"/>
      <c r="AM198" s="247"/>
    </row>
    <row r="199" spans="1:39" ht="15" customHeight="1" x14ac:dyDescent="0.3">
      <c r="A199" s="249">
        <v>46234</v>
      </c>
      <c r="B199" s="261" t="s">
        <v>1337</v>
      </c>
      <c r="C199" s="290" t="s">
        <v>513</v>
      </c>
      <c r="D199" s="261" t="s">
        <v>166</v>
      </c>
      <c r="E199" s="261" t="s">
        <v>42</v>
      </c>
      <c r="F199" s="261" t="s">
        <v>43</v>
      </c>
      <c r="G199" s="261" t="s">
        <v>262</v>
      </c>
      <c r="H199" s="261" t="s">
        <v>605</v>
      </c>
      <c r="I199" s="252">
        <v>0</v>
      </c>
      <c r="J199" s="252">
        <v>0</v>
      </c>
      <c r="K199" s="252">
        <v>0</v>
      </c>
      <c r="L199" s="252">
        <v>0</v>
      </c>
      <c r="M199" s="252">
        <v>0</v>
      </c>
      <c r="N199" s="252">
        <v>0</v>
      </c>
      <c r="O199" s="253" t="s">
        <v>580</v>
      </c>
      <c r="P199" s="253">
        <v>0</v>
      </c>
      <c r="Q199" s="254">
        <v>0</v>
      </c>
      <c r="R199" s="254">
        <v>0</v>
      </c>
      <c r="S199" s="254">
        <v>0</v>
      </c>
      <c r="T199" s="254">
        <v>0</v>
      </c>
      <c r="U199" s="254">
        <v>0</v>
      </c>
      <c r="V199" s="254">
        <v>0</v>
      </c>
      <c r="W199" s="254">
        <v>0</v>
      </c>
      <c r="X199" s="255">
        <v>0</v>
      </c>
      <c r="Y199" s="255">
        <v>0</v>
      </c>
      <c r="Z199" s="255">
        <v>0</v>
      </c>
      <c r="AA199" s="256">
        <v>0</v>
      </c>
      <c r="AB199" s="256">
        <v>0</v>
      </c>
      <c r="AC199" s="257">
        <v>0</v>
      </c>
      <c r="AD199" s="257">
        <v>0</v>
      </c>
      <c r="AE199" s="257">
        <v>0</v>
      </c>
      <c r="AF199" s="258">
        <v>0</v>
      </c>
      <c r="AG199" s="258">
        <v>0</v>
      </c>
      <c r="AH199" s="258">
        <v>0</v>
      </c>
      <c r="AI199" s="258" t="s">
        <v>580</v>
      </c>
      <c r="AJ199" s="299" t="s">
        <v>2256</v>
      </c>
      <c r="AK199" s="259"/>
      <c r="AL199" s="258"/>
      <c r="AM199" s="258"/>
    </row>
    <row r="200" spans="1:39" ht="15" customHeight="1" x14ac:dyDescent="0.3">
      <c r="A200" s="238">
        <v>46234</v>
      </c>
      <c r="B200" s="260" t="s">
        <v>1338</v>
      </c>
      <c r="C200" s="291" t="s">
        <v>515</v>
      </c>
      <c r="D200" s="260" t="s">
        <v>166</v>
      </c>
      <c r="E200" s="260" t="s">
        <v>42</v>
      </c>
      <c r="F200" s="260" t="s">
        <v>43</v>
      </c>
      <c r="G200" s="260" t="s">
        <v>51</v>
      </c>
      <c r="H200" s="260" t="s">
        <v>605</v>
      </c>
      <c r="I200" s="241">
        <v>0</v>
      </c>
      <c r="J200" s="241">
        <v>0</v>
      </c>
      <c r="K200" s="241">
        <v>0</v>
      </c>
      <c r="L200" s="241">
        <v>0</v>
      </c>
      <c r="M200" s="241">
        <v>0</v>
      </c>
      <c r="N200" s="241">
        <v>0</v>
      </c>
      <c r="O200" s="242" t="s">
        <v>580</v>
      </c>
      <c r="P200" s="242">
        <v>0</v>
      </c>
      <c r="Q200" s="243">
        <v>0</v>
      </c>
      <c r="R200" s="243">
        <v>0</v>
      </c>
      <c r="S200" s="243">
        <v>0</v>
      </c>
      <c r="T200" s="243">
        <v>0</v>
      </c>
      <c r="U200" s="243">
        <v>0</v>
      </c>
      <c r="V200" s="243">
        <v>0</v>
      </c>
      <c r="W200" s="243">
        <v>0</v>
      </c>
      <c r="X200" s="244">
        <v>0</v>
      </c>
      <c r="Y200" s="244">
        <v>0</v>
      </c>
      <c r="Z200" s="244">
        <v>0</v>
      </c>
      <c r="AA200" s="245">
        <v>0</v>
      </c>
      <c r="AB200" s="245">
        <v>0</v>
      </c>
      <c r="AC200" s="246">
        <v>0</v>
      </c>
      <c r="AD200" s="246">
        <v>0</v>
      </c>
      <c r="AE200" s="246">
        <v>0</v>
      </c>
      <c r="AF200" s="247">
        <v>0</v>
      </c>
      <c r="AG200" s="247">
        <v>0</v>
      </c>
      <c r="AH200" s="247">
        <v>0</v>
      </c>
      <c r="AI200" s="247" t="s">
        <v>580</v>
      </c>
      <c r="AJ200" s="299" t="s">
        <v>2249</v>
      </c>
      <c r="AK200" s="248"/>
      <c r="AL200" s="247"/>
      <c r="AM200" s="247"/>
    </row>
    <row r="201" spans="1:39" ht="15" customHeight="1" x14ac:dyDescent="0.3">
      <c r="A201" s="249">
        <v>46234</v>
      </c>
      <c r="B201" s="250" t="s">
        <v>1339</v>
      </c>
      <c r="C201" s="251" t="s">
        <v>517</v>
      </c>
      <c r="D201" s="250" t="s">
        <v>166</v>
      </c>
      <c r="E201" s="250" t="s">
        <v>42</v>
      </c>
      <c r="F201" s="250" t="s">
        <v>43</v>
      </c>
      <c r="G201" s="250" t="s">
        <v>51</v>
      </c>
      <c r="H201" s="261" t="s">
        <v>605</v>
      </c>
      <c r="I201" s="252">
        <v>21</v>
      </c>
      <c r="J201" s="252">
        <v>0</v>
      </c>
      <c r="K201" s="252">
        <v>0</v>
      </c>
      <c r="L201" s="252">
        <v>4</v>
      </c>
      <c r="M201" s="252">
        <v>0</v>
      </c>
      <c r="N201" s="252">
        <v>21</v>
      </c>
      <c r="O201" s="253" t="s">
        <v>580</v>
      </c>
      <c r="P201" s="253">
        <v>7266</v>
      </c>
      <c r="Q201" s="254">
        <v>2499</v>
      </c>
      <c r="R201" s="254">
        <v>0</v>
      </c>
      <c r="S201" s="254">
        <v>9765</v>
      </c>
      <c r="T201" s="254">
        <v>872</v>
      </c>
      <c r="U201" s="254">
        <v>0</v>
      </c>
      <c r="V201" s="254">
        <v>0</v>
      </c>
      <c r="W201" s="254">
        <v>11057</v>
      </c>
      <c r="X201" s="255">
        <v>872</v>
      </c>
      <c r="Y201" s="255">
        <v>0</v>
      </c>
      <c r="Z201" s="255">
        <v>0</v>
      </c>
      <c r="AA201" s="256">
        <v>0</v>
      </c>
      <c r="AB201" s="256">
        <v>0</v>
      </c>
      <c r="AC201" s="257">
        <v>872</v>
      </c>
      <c r="AD201" s="257">
        <v>8893</v>
      </c>
      <c r="AE201" s="257">
        <v>420</v>
      </c>
      <c r="AF201" s="258">
        <v>0</v>
      </c>
      <c r="AG201" s="258">
        <v>0</v>
      </c>
      <c r="AH201" s="258">
        <v>420</v>
      </c>
      <c r="AI201" s="258" t="s">
        <v>580</v>
      </c>
      <c r="AJ201" s="299" t="s">
        <v>2256</v>
      </c>
      <c r="AK201" s="259"/>
      <c r="AL201" s="258"/>
      <c r="AM201" s="258"/>
    </row>
    <row r="202" spans="1:39" ht="15" customHeight="1" x14ac:dyDescent="0.3">
      <c r="A202" s="238">
        <v>46234</v>
      </c>
      <c r="B202" s="239" t="s">
        <v>1340</v>
      </c>
      <c r="C202" s="240" t="s">
        <v>519</v>
      </c>
      <c r="D202" s="239" t="s">
        <v>166</v>
      </c>
      <c r="E202" s="239" t="s">
        <v>42</v>
      </c>
      <c r="F202" s="239" t="s">
        <v>43</v>
      </c>
      <c r="G202" s="239" t="s">
        <v>51</v>
      </c>
      <c r="H202" s="260" t="s">
        <v>605</v>
      </c>
      <c r="I202" s="241">
        <v>11</v>
      </c>
      <c r="J202" s="241">
        <v>0</v>
      </c>
      <c r="K202" s="241">
        <v>0</v>
      </c>
      <c r="L202" s="241">
        <v>4</v>
      </c>
      <c r="M202" s="241">
        <v>0</v>
      </c>
      <c r="N202" s="241">
        <v>11</v>
      </c>
      <c r="O202" s="242" t="s">
        <v>580</v>
      </c>
      <c r="P202" s="242">
        <v>3806</v>
      </c>
      <c r="Q202" s="243">
        <v>1254</v>
      </c>
      <c r="R202" s="243">
        <v>0</v>
      </c>
      <c r="S202" s="243">
        <v>5060</v>
      </c>
      <c r="T202" s="243">
        <v>457</v>
      </c>
      <c r="U202" s="243">
        <v>0</v>
      </c>
      <c r="V202" s="243">
        <v>0</v>
      </c>
      <c r="W202" s="243">
        <v>5737</v>
      </c>
      <c r="X202" s="244">
        <v>457</v>
      </c>
      <c r="Y202" s="244">
        <v>0</v>
      </c>
      <c r="Z202" s="244">
        <v>0</v>
      </c>
      <c r="AA202" s="245">
        <v>0</v>
      </c>
      <c r="AB202" s="245">
        <v>0</v>
      </c>
      <c r="AC202" s="246">
        <v>457</v>
      </c>
      <c r="AD202" s="246">
        <v>4603</v>
      </c>
      <c r="AE202" s="246">
        <v>220</v>
      </c>
      <c r="AF202" s="247">
        <v>0</v>
      </c>
      <c r="AG202" s="247">
        <v>0</v>
      </c>
      <c r="AH202" s="247">
        <v>220</v>
      </c>
      <c r="AI202" s="247" t="s">
        <v>580</v>
      </c>
      <c r="AJ202" s="299" t="s">
        <v>2256</v>
      </c>
      <c r="AK202" s="248"/>
      <c r="AL202" s="247"/>
      <c r="AM202" s="247"/>
    </row>
    <row r="203" spans="1:39" customFormat="1" ht="15" customHeight="1" x14ac:dyDescent="0.3">
      <c r="A203" s="197">
        <v>46234</v>
      </c>
      <c r="B203" s="188" t="s">
        <v>1341</v>
      </c>
      <c r="C203" s="189" t="s">
        <v>521</v>
      </c>
      <c r="D203" s="188" t="s">
        <v>166</v>
      </c>
      <c r="E203" s="188" t="s">
        <v>42</v>
      </c>
      <c r="F203" s="188" t="s">
        <v>43</v>
      </c>
      <c r="G203" s="188" t="s">
        <v>48</v>
      </c>
      <c r="H203" s="199" t="s">
        <v>605</v>
      </c>
      <c r="I203" s="190">
        <v>24</v>
      </c>
      <c r="J203" s="190">
        <v>0</v>
      </c>
      <c r="K203" s="190">
        <v>0</v>
      </c>
      <c r="L203" s="190">
        <v>4</v>
      </c>
      <c r="M203" s="190">
        <v>0</v>
      </c>
      <c r="N203" s="190">
        <v>24</v>
      </c>
      <c r="O203" s="191" t="s">
        <v>580</v>
      </c>
      <c r="P203" s="191">
        <v>8304</v>
      </c>
      <c r="Q203" s="192">
        <v>2736</v>
      </c>
      <c r="R203" s="192">
        <v>0</v>
      </c>
      <c r="S203" s="192">
        <v>11040</v>
      </c>
      <c r="T203" s="192">
        <v>996</v>
      </c>
      <c r="U203" s="192">
        <v>0</v>
      </c>
      <c r="V203" s="192">
        <v>0</v>
      </c>
      <c r="W203" s="192">
        <v>12516</v>
      </c>
      <c r="X203" s="193">
        <v>996</v>
      </c>
      <c r="Y203" s="193">
        <v>0</v>
      </c>
      <c r="Z203" s="193">
        <v>0</v>
      </c>
      <c r="AA203" s="179">
        <v>0</v>
      </c>
      <c r="AB203" s="179">
        <v>0</v>
      </c>
      <c r="AC203" s="173">
        <v>996</v>
      </c>
      <c r="AD203" s="173">
        <v>10044</v>
      </c>
      <c r="AE203" s="173">
        <v>480</v>
      </c>
      <c r="AF203" s="172">
        <v>0</v>
      </c>
      <c r="AG203" s="172">
        <v>0</v>
      </c>
      <c r="AH203" s="172">
        <v>480</v>
      </c>
      <c r="AI203" s="172" t="s">
        <v>580</v>
      </c>
      <c r="AJ203" s="299" t="s">
        <v>2256</v>
      </c>
      <c r="AK203" s="174"/>
      <c r="AL203" s="172"/>
      <c r="AM203" s="172"/>
    </row>
    <row r="204" spans="1:39" customFormat="1" ht="15" customHeight="1" x14ac:dyDescent="0.3">
      <c r="A204" s="196">
        <v>46234</v>
      </c>
      <c r="B204" s="198" t="s">
        <v>1342</v>
      </c>
      <c r="C204" s="589" t="s">
        <v>523</v>
      </c>
      <c r="D204" s="198" t="s">
        <v>166</v>
      </c>
      <c r="E204" s="198" t="s">
        <v>42</v>
      </c>
      <c r="F204" s="198" t="s">
        <v>43</v>
      </c>
      <c r="G204" s="198" t="s">
        <v>118</v>
      </c>
      <c r="H204" s="198" t="s">
        <v>605</v>
      </c>
      <c r="I204" s="182">
        <v>0</v>
      </c>
      <c r="J204" s="182">
        <v>0</v>
      </c>
      <c r="K204" s="182">
        <v>0</v>
      </c>
      <c r="L204" s="182">
        <v>0</v>
      </c>
      <c r="M204" s="182">
        <v>0</v>
      </c>
      <c r="N204" s="182">
        <v>0</v>
      </c>
      <c r="O204" s="184" t="s">
        <v>580</v>
      </c>
      <c r="P204" s="184">
        <v>0</v>
      </c>
      <c r="Q204" s="185">
        <v>0</v>
      </c>
      <c r="R204" s="185">
        <v>0</v>
      </c>
      <c r="S204" s="185">
        <v>0</v>
      </c>
      <c r="T204" s="185">
        <v>0</v>
      </c>
      <c r="U204" s="185">
        <v>0</v>
      </c>
      <c r="V204" s="185">
        <v>0</v>
      </c>
      <c r="W204" s="185">
        <v>0</v>
      </c>
      <c r="X204" s="186">
        <v>0</v>
      </c>
      <c r="Y204" s="186">
        <v>0</v>
      </c>
      <c r="Z204" s="186">
        <v>0</v>
      </c>
      <c r="AA204" s="178">
        <v>0</v>
      </c>
      <c r="AB204" s="178">
        <v>0</v>
      </c>
      <c r="AC204" s="175">
        <v>0</v>
      </c>
      <c r="AD204" s="175">
        <v>0</v>
      </c>
      <c r="AE204" s="175">
        <v>0</v>
      </c>
      <c r="AF204" s="176">
        <v>0</v>
      </c>
      <c r="AG204" s="176">
        <v>0</v>
      </c>
      <c r="AH204" s="176">
        <v>0</v>
      </c>
      <c r="AI204" s="176" t="s">
        <v>580</v>
      </c>
      <c r="AJ204" s="299" t="s">
        <v>2249</v>
      </c>
      <c r="AK204" s="177"/>
      <c r="AL204" s="176"/>
      <c r="AM204" s="176"/>
    </row>
    <row r="205" spans="1:39" customFormat="1" ht="15" customHeight="1" x14ac:dyDescent="0.3">
      <c r="A205" s="197">
        <v>46234</v>
      </c>
      <c r="B205" s="188" t="s">
        <v>1343</v>
      </c>
      <c r="C205" s="189" t="s">
        <v>525</v>
      </c>
      <c r="D205" s="188" t="s">
        <v>166</v>
      </c>
      <c r="E205" s="188" t="s">
        <v>42</v>
      </c>
      <c r="F205" s="188" t="s">
        <v>43</v>
      </c>
      <c r="G205" s="188" t="s">
        <v>247</v>
      </c>
      <c r="H205" s="199" t="s">
        <v>605</v>
      </c>
      <c r="I205" s="190">
        <v>22</v>
      </c>
      <c r="J205" s="190">
        <v>0</v>
      </c>
      <c r="K205" s="190">
        <v>0</v>
      </c>
      <c r="L205" s="190">
        <v>4</v>
      </c>
      <c r="M205" s="190">
        <v>0</v>
      </c>
      <c r="N205" s="190">
        <v>22</v>
      </c>
      <c r="O205" s="191" t="s">
        <v>580</v>
      </c>
      <c r="P205" s="191">
        <v>8580</v>
      </c>
      <c r="Q205" s="192">
        <v>4070</v>
      </c>
      <c r="R205" s="192">
        <v>220</v>
      </c>
      <c r="S205" s="192">
        <v>12870</v>
      </c>
      <c r="T205" s="192">
        <v>1030</v>
      </c>
      <c r="U205" s="192">
        <v>0</v>
      </c>
      <c r="V205" s="192">
        <v>0</v>
      </c>
      <c r="W205" s="192">
        <v>14340</v>
      </c>
      <c r="X205" s="193">
        <v>1030</v>
      </c>
      <c r="Y205" s="193">
        <v>0</v>
      </c>
      <c r="Z205" s="193">
        <v>0</v>
      </c>
      <c r="AA205" s="179">
        <v>0</v>
      </c>
      <c r="AB205" s="179">
        <v>0</v>
      </c>
      <c r="AC205" s="173">
        <v>1030</v>
      </c>
      <c r="AD205" s="173">
        <v>11840</v>
      </c>
      <c r="AE205" s="173">
        <v>440</v>
      </c>
      <c r="AF205" s="172">
        <v>0</v>
      </c>
      <c r="AG205" s="172">
        <v>0</v>
      </c>
      <c r="AH205" s="172">
        <v>440</v>
      </c>
      <c r="AI205" s="172" t="s">
        <v>580</v>
      </c>
      <c r="AJ205" s="299" t="s">
        <v>2256</v>
      </c>
      <c r="AK205" s="174"/>
      <c r="AL205" s="172"/>
      <c r="AM205" s="172"/>
    </row>
    <row r="206" spans="1:39" customFormat="1" ht="15" customHeight="1" x14ac:dyDescent="0.3">
      <c r="A206" s="196">
        <v>46234</v>
      </c>
      <c r="B206" s="194" t="s">
        <v>1344</v>
      </c>
      <c r="C206" s="195" t="s">
        <v>527</v>
      </c>
      <c r="D206" s="194" t="s">
        <v>166</v>
      </c>
      <c r="E206" s="194" t="s">
        <v>42</v>
      </c>
      <c r="F206" s="194" t="s">
        <v>43</v>
      </c>
      <c r="G206" s="194" t="s">
        <v>247</v>
      </c>
      <c r="H206" s="198" t="s">
        <v>605</v>
      </c>
      <c r="I206" s="182">
        <v>24</v>
      </c>
      <c r="J206" s="182">
        <v>0</v>
      </c>
      <c r="K206" s="182">
        <v>0</v>
      </c>
      <c r="L206" s="182">
        <v>4</v>
      </c>
      <c r="M206" s="182">
        <v>0</v>
      </c>
      <c r="N206" s="182">
        <v>24</v>
      </c>
      <c r="O206" s="184" t="s">
        <v>580</v>
      </c>
      <c r="P206" s="184">
        <v>9600</v>
      </c>
      <c r="Q206" s="185">
        <v>4680</v>
      </c>
      <c r="R206" s="185">
        <v>240</v>
      </c>
      <c r="S206" s="185">
        <v>14520</v>
      </c>
      <c r="T206" s="185">
        <v>1152</v>
      </c>
      <c r="U206" s="185">
        <v>0</v>
      </c>
      <c r="V206" s="185">
        <v>0</v>
      </c>
      <c r="W206" s="185">
        <v>16152</v>
      </c>
      <c r="X206" s="186">
        <v>1152</v>
      </c>
      <c r="Y206" s="186">
        <v>0</v>
      </c>
      <c r="Z206" s="186">
        <v>0</v>
      </c>
      <c r="AA206" s="178">
        <v>0</v>
      </c>
      <c r="AB206" s="178">
        <v>0</v>
      </c>
      <c r="AC206" s="175">
        <v>1152</v>
      </c>
      <c r="AD206" s="175">
        <v>13368</v>
      </c>
      <c r="AE206" s="175">
        <v>480</v>
      </c>
      <c r="AF206" s="176">
        <v>0</v>
      </c>
      <c r="AG206" s="176">
        <v>0</v>
      </c>
      <c r="AH206" s="176">
        <v>480</v>
      </c>
      <c r="AI206" s="176" t="s">
        <v>580</v>
      </c>
      <c r="AJ206" s="299" t="s">
        <v>2256</v>
      </c>
      <c r="AK206" s="177"/>
      <c r="AL206" s="176"/>
      <c r="AM206" s="176"/>
    </row>
    <row r="207" spans="1:39" customFormat="1" ht="15" customHeight="1" x14ac:dyDescent="0.3">
      <c r="A207" s="197">
        <v>46234</v>
      </c>
      <c r="B207" s="188" t="s">
        <v>1345</v>
      </c>
      <c r="C207" s="189" t="s">
        <v>529</v>
      </c>
      <c r="D207" s="188" t="s">
        <v>166</v>
      </c>
      <c r="E207" s="188" t="s">
        <v>42</v>
      </c>
      <c r="F207" s="188" t="s">
        <v>43</v>
      </c>
      <c r="G207" s="188" t="s">
        <v>247</v>
      </c>
      <c r="H207" s="199" t="s">
        <v>605</v>
      </c>
      <c r="I207" s="190">
        <v>19</v>
      </c>
      <c r="J207" s="190">
        <v>0</v>
      </c>
      <c r="K207" s="190">
        <v>0</v>
      </c>
      <c r="L207" s="190">
        <v>4</v>
      </c>
      <c r="M207" s="190">
        <v>0</v>
      </c>
      <c r="N207" s="190">
        <v>19</v>
      </c>
      <c r="O207" s="191" t="s">
        <v>580</v>
      </c>
      <c r="P207" s="191">
        <v>7600</v>
      </c>
      <c r="Q207" s="192">
        <v>3705</v>
      </c>
      <c r="R207" s="192">
        <v>190</v>
      </c>
      <c r="S207" s="192">
        <v>11495</v>
      </c>
      <c r="T207" s="192">
        <v>912</v>
      </c>
      <c r="U207" s="192">
        <v>0</v>
      </c>
      <c r="V207" s="192">
        <v>0</v>
      </c>
      <c r="W207" s="192">
        <v>12787</v>
      </c>
      <c r="X207" s="193">
        <v>912</v>
      </c>
      <c r="Y207" s="193">
        <v>0</v>
      </c>
      <c r="Z207" s="193">
        <v>0</v>
      </c>
      <c r="AA207" s="179">
        <v>0</v>
      </c>
      <c r="AB207" s="179">
        <v>0</v>
      </c>
      <c r="AC207" s="173">
        <v>912</v>
      </c>
      <c r="AD207" s="173">
        <v>10583</v>
      </c>
      <c r="AE207" s="173">
        <v>380</v>
      </c>
      <c r="AF207" s="172">
        <v>0</v>
      </c>
      <c r="AG207" s="172">
        <v>0</v>
      </c>
      <c r="AH207" s="172">
        <v>380</v>
      </c>
      <c r="AI207" s="172" t="s">
        <v>580</v>
      </c>
      <c r="AJ207" s="299" t="s">
        <v>2256</v>
      </c>
      <c r="AK207" s="174"/>
      <c r="AL207" s="172"/>
      <c r="AM207" s="172"/>
    </row>
    <row r="208" spans="1:39" customFormat="1" ht="15" customHeight="1" x14ac:dyDescent="0.3">
      <c r="A208" s="196">
        <v>46234</v>
      </c>
      <c r="B208" s="194" t="s">
        <v>1994</v>
      </c>
      <c r="C208" s="195" t="s">
        <v>1863</v>
      </c>
      <c r="D208" s="194" t="s">
        <v>166</v>
      </c>
      <c r="E208" s="194" t="s">
        <v>163</v>
      </c>
      <c r="F208" s="194" t="s">
        <v>163</v>
      </c>
      <c r="G208" s="194" t="s">
        <v>87</v>
      </c>
      <c r="H208" s="198" t="s">
        <v>605</v>
      </c>
      <c r="I208" s="182">
        <v>15.5</v>
      </c>
      <c r="J208" s="182">
        <v>0</v>
      </c>
      <c r="K208" s="182">
        <v>0</v>
      </c>
      <c r="L208" s="182">
        <v>4</v>
      </c>
      <c r="M208" s="182">
        <v>0</v>
      </c>
      <c r="N208" s="182">
        <v>15.5</v>
      </c>
      <c r="O208" s="184" t="s">
        <v>1964</v>
      </c>
      <c r="P208" s="184">
        <v>5363</v>
      </c>
      <c r="Q208" s="185">
        <v>1844</v>
      </c>
      <c r="R208" s="185">
        <v>0</v>
      </c>
      <c r="S208" s="185">
        <v>7207</v>
      </c>
      <c r="T208" s="185">
        <v>644</v>
      </c>
      <c r="U208" s="185">
        <v>0</v>
      </c>
      <c r="V208" s="185">
        <v>447</v>
      </c>
      <c r="W208" s="185">
        <v>8298</v>
      </c>
      <c r="X208" s="186">
        <v>644</v>
      </c>
      <c r="Y208" s="186">
        <v>0</v>
      </c>
      <c r="Z208" s="186">
        <v>0</v>
      </c>
      <c r="AA208" s="178">
        <v>0</v>
      </c>
      <c r="AB208" s="178">
        <v>0</v>
      </c>
      <c r="AC208" s="175">
        <v>644</v>
      </c>
      <c r="AD208" s="175">
        <v>6563</v>
      </c>
      <c r="AE208" s="175">
        <v>0</v>
      </c>
      <c r="AF208" s="176" t="s">
        <v>1082</v>
      </c>
      <c r="AG208" s="176">
        <v>50100876592347</v>
      </c>
      <c r="AH208" s="176">
        <v>0</v>
      </c>
      <c r="AI208" s="176" t="s">
        <v>1964</v>
      </c>
      <c r="AJ208" s="299" t="s">
        <v>2256</v>
      </c>
      <c r="AK208" s="177"/>
      <c r="AL208" s="176"/>
      <c r="AM208" s="176"/>
    </row>
    <row r="209" spans="1:39" customFormat="1" ht="15" customHeight="1" x14ac:dyDescent="0.3">
      <c r="A209" s="197">
        <v>46234</v>
      </c>
      <c r="B209" s="188" t="s">
        <v>1347</v>
      </c>
      <c r="C209" s="189" t="s">
        <v>533</v>
      </c>
      <c r="D209" s="188" t="s">
        <v>166</v>
      </c>
      <c r="E209" s="188" t="s">
        <v>42</v>
      </c>
      <c r="F209" s="188" t="s">
        <v>43</v>
      </c>
      <c r="G209" s="188" t="s">
        <v>51</v>
      </c>
      <c r="H209" s="199" t="s">
        <v>605</v>
      </c>
      <c r="I209" s="190">
        <v>22</v>
      </c>
      <c r="J209" s="190">
        <v>0</v>
      </c>
      <c r="K209" s="190">
        <v>0</v>
      </c>
      <c r="L209" s="190">
        <v>4</v>
      </c>
      <c r="M209" s="190">
        <v>0</v>
      </c>
      <c r="N209" s="190">
        <v>22</v>
      </c>
      <c r="O209" s="191" t="s">
        <v>580</v>
      </c>
      <c r="P209" s="191">
        <v>7502</v>
      </c>
      <c r="Q209" s="192">
        <v>2508</v>
      </c>
      <c r="R209" s="192">
        <v>0</v>
      </c>
      <c r="S209" s="192">
        <v>10010</v>
      </c>
      <c r="T209" s="192">
        <v>900</v>
      </c>
      <c r="U209" s="192">
        <v>0</v>
      </c>
      <c r="V209" s="192">
        <v>0</v>
      </c>
      <c r="W209" s="192">
        <v>11350</v>
      </c>
      <c r="X209" s="193">
        <v>900</v>
      </c>
      <c r="Y209" s="193">
        <v>0</v>
      </c>
      <c r="Z209" s="193">
        <v>0</v>
      </c>
      <c r="AA209" s="179">
        <v>0</v>
      </c>
      <c r="AB209" s="179">
        <v>0</v>
      </c>
      <c r="AC209" s="173">
        <v>900</v>
      </c>
      <c r="AD209" s="173">
        <v>9110</v>
      </c>
      <c r="AE209" s="173">
        <v>440</v>
      </c>
      <c r="AF209" s="172">
        <v>0</v>
      </c>
      <c r="AG209" s="172">
        <v>0</v>
      </c>
      <c r="AH209" s="172">
        <v>440</v>
      </c>
      <c r="AI209" s="172" t="s">
        <v>580</v>
      </c>
      <c r="AJ209" s="299" t="s">
        <v>2256</v>
      </c>
      <c r="AK209" s="174"/>
      <c r="AL209" s="172"/>
      <c r="AM209" s="172"/>
    </row>
    <row r="210" spans="1:39" customFormat="1" ht="15" customHeight="1" x14ac:dyDescent="0.3">
      <c r="A210" s="196">
        <v>46234</v>
      </c>
      <c r="B210" s="194" t="s">
        <v>1348</v>
      </c>
      <c r="C210" s="195" t="s">
        <v>535</v>
      </c>
      <c r="D210" s="194" t="s">
        <v>166</v>
      </c>
      <c r="E210" s="194" t="s">
        <v>42</v>
      </c>
      <c r="F210" s="194" t="s">
        <v>43</v>
      </c>
      <c r="G210" s="194" t="s">
        <v>48</v>
      </c>
      <c r="H210" s="198" t="s">
        <v>605</v>
      </c>
      <c r="I210" s="182">
        <v>20</v>
      </c>
      <c r="J210" s="182">
        <v>0</v>
      </c>
      <c r="K210" s="182">
        <v>0</v>
      </c>
      <c r="L210" s="182">
        <v>4</v>
      </c>
      <c r="M210" s="182">
        <v>0</v>
      </c>
      <c r="N210" s="182">
        <v>20</v>
      </c>
      <c r="O210" s="184" t="s">
        <v>580</v>
      </c>
      <c r="P210" s="184">
        <v>6920</v>
      </c>
      <c r="Q210" s="185">
        <v>2380</v>
      </c>
      <c r="R210" s="185">
        <v>0</v>
      </c>
      <c r="S210" s="185">
        <v>9300</v>
      </c>
      <c r="T210" s="185">
        <v>830</v>
      </c>
      <c r="U210" s="185">
        <v>0</v>
      </c>
      <c r="V210" s="185">
        <v>0</v>
      </c>
      <c r="W210" s="185">
        <v>10530</v>
      </c>
      <c r="X210" s="186">
        <v>830</v>
      </c>
      <c r="Y210" s="186">
        <v>0</v>
      </c>
      <c r="Z210" s="186">
        <v>0</v>
      </c>
      <c r="AA210" s="178">
        <v>0</v>
      </c>
      <c r="AB210" s="178">
        <v>0</v>
      </c>
      <c r="AC210" s="175">
        <v>830</v>
      </c>
      <c r="AD210" s="175">
        <v>8470</v>
      </c>
      <c r="AE210" s="175">
        <v>400</v>
      </c>
      <c r="AF210" s="176">
        <v>0</v>
      </c>
      <c r="AG210" s="176">
        <v>0</v>
      </c>
      <c r="AH210" s="176">
        <v>400</v>
      </c>
      <c r="AI210" s="176" t="s">
        <v>580</v>
      </c>
      <c r="AJ210" s="299" t="s">
        <v>2256</v>
      </c>
      <c r="AK210" s="177"/>
      <c r="AL210" s="176"/>
      <c r="AM210" s="176"/>
    </row>
    <row r="211" spans="1:39" customFormat="1" ht="15" customHeight="1" x14ac:dyDescent="0.3">
      <c r="A211" s="197">
        <v>46234</v>
      </c>
      <c r="B211" s="199" t="s">
        <v>1349</v>
      </c>
      <c r="C211" s="590" t="s">
        <v>537</v>
      </c>
      <c r="D211" s="199" t="s">
        <v>166</v>
      </c>
      <c r="E211" s="199" t="s">
        <v>42</v>
      </c>
      <c r="F211" s="199" t="s">
        <v>43</v>
      </c>
      <c r="G211" s="199" t="s">
        <v>51</v>
      </c>
      <c r="H211" s="199" t="s">
        <v>605</v>
      </c>
      <c r="I211" s="190">
        <v>0</v>
      </c>
      <c r="J211" s="190">
        <v>0</v>
      </c>
      <c r="K211" s="190">
        <v>0</v>
      </c>
      <c r="L211" s="190">
        <v>0</v>
      </c>
      <c r="M211" s="190">
        <v>0</v>
      </c>
      <c r="N211" s="190">
        <v>0</v>
      </c>
      <c r="O211" s="191" t="s">
        <v>580</v>
      </c>
      <c r="P211" s="191">
        <v>0</v>
      </c>
      <c r="Q211" s="192">
        <v>0</v>
      </c>
      <c r="R211" s="192">
        <v>0</v>
      </c>
      <c r="S211" s="192">
        <v>0</v>
      </c>
      <c r="T211" s="192">
        <v>0</v>
      </c>
      <c r="U211" s="192">
        <v>0</v>
      </c>
      <c r="V211" s="192">
        <v>0</v>
      </c>
      <c r="W211" s="192">
        <v>0</v>
      </c>
      <c r="X211" s="193">
        <v>0</v>
      </c>
      <c r="Y211" s="193">
        <v>0</v>
      </c>
      <c r="Z211" s="193">
        <v>0</v>
      </c>
      <c r="AA211" s="179">
        <v>0</v>
      </c>
      <c r="AB211" s="179">
        <v>0</v>
      </c>
      <c r="AC211" s="173">
        <v>0</v>
      </c>
      <c r="AD211" s="173">
        <v>0</v>
      </c>
      <c r="AE211" s="173">
        <v>0</v>
      </c>
      <c r="AF211" s="172">
        <v>0</v>
      </c>
      <c r="AG211" s="172">
        <v>0</v>
      </c>
      <c r="AH211" s="172">
        <v>0</v>
      </c>
      <c r="AI211" s="172" t="s">
        <v>580</v>
      </c>
      <c r="AJ211" s="299" t="s">
        <v>2249</v>
      </c>
      <c r="AK211" s="174"/>
      <c r="AL211" s="172"/>
      <c r="AM211" s="172"/>
    </row>
    <row r="212" spans="1:39" ht="15" customHeight="1" x14ac:dyDescent="0.3">
      <c r="A212" s="238">
        <v>46234</v>
      </c>
      <c r="B212" s="260" t="s">
        <v>1350</v>
      </c>
      <c r="C212" s="291" t="s">
        <v>539</v>
      </c>
      <c r="D212" s="260" t="s">
        <v>166</v>
      </c>
      <c r="E212" s="260" t="s">
        <v>42</v>
      </c>
      <c r="F212" s="260" t="s">
        <v>43</v>
      </c>
      <c r="G212" s="260" t="s">
        <v>51</v>
      </c>
      <c r="H212" s="260" t="s">
        <v>605</v>
      </c>
      <c r="I212" s="241">
        <v>0</v>
      </c>
      <c r="J212" s="241">
        <v>0</v>
      </c>
      <c r="K212" s="241">
        <v>0</v>
      </c>
      <c r="L212" s="241">
        <v>0</v>
      </c>
      <c r="M212" s="241">
        <v>0</v>
      </c>
      <c r="N212" s="241">
        <v>0</v>
      </c>
      <c r="O212" s="242" t="s">
        <v>580</v>
      </c>
      <c r="P212" s="242">
        <v>0</v>
      </c>
      <c r="Q212" s="243">
        <v>0</v>
      </c>
      <c r="R212" s="243">
        <v>0</v>
      </c>
      <c r="S212" s="243">
        <v>0</v>
      </c>
      <c r="T212" s="243">
        <v>0</v>
      </c>
      <c r="U212" s="243">
        <v>0</v>
      </c>
      <c r="V212" s="243">
        <v>0</v>
      </c>
      <c r="W212" s="243">
        <v>0</v>
      </c>
      <c r="X212" s="244">
        <v>0</v>
      </c>
      <c r="Y212" s="244">
        <v>0</v>
      </c>
      <c r="Z212" s="244">
        <v>0</v>
      </c>
      <c r="AA212" s="245">
        <v>0</v>
      </c>
      <c r="AB212" s="245">
        <v>0</v>
      </c>
      <c r="AC212" s="246">
        <v>0</v>
      </c>
      <c r="AD212" s="246">
        <v>0</v>
      </c>
      <c r="AE212" s="246">
        <v>0</v>
      </c>
      <c r="AF212" s="247">
        <v>0</v>
      </c>
      <c r="AG212" s="247">
        <v>0</v>
      </c>
      <c r="AH212" s="247">
        <v>0</v>
      </c>
      <c r="AI212" s="247" t="s">
        <v>580</v>
      </c>
      <c r="AJ212" s="299" t="s">
        <v>2249</v>
      </c>
      <c r="AK212" s="248"/>
      <c r="AL212" s="247"/>
      <c r="AM212" s="247"/>
    </row>
    <row r="213" spans="1:39" customFormat="1" ht="15" customHeight="1" x14ac:dyDescent="0.3">
      <c r="A213" s="197">
        <v>46234</v>
      </c>
      <c r="B213" s="188" t="s">
        <v>1351</v>
      </c>
      <c r="C213" s="189" t="s">
        <v>541</v>
      </c>
      <c r="D213" s="188" t="s">
        <v>166</v>
      </c>
      <c r="E213" s="188" t="s">
        <v>42</v>
      </c>
      <c r="F213" s="188" t="s">
        <v>43</v>
      </c>
      <c r="G213" s="188" t="s">
        <v>247</v>
      </c>
      <c r="H213" s="188" t="s">
        <v>605</v>
      </c>
      <c r="I213" s="190">
        <v>23</v>
      </c>
      <c r="J213" s="190">
        <v>0</v>
      </c>
      <c r="K213" s="190">
        <v>0</v>
      </c>
      <c r="L213" s="190">
        <v>4</v>
      </c>
      <c r="M213" s="190">
        <v>0</v>
      </c>
      <c r="N213" s="190">
        <v>23</v>
      </c>
      <c r="O213" s="191" t="s">
        <v>580</v>
      </c>
      <c r="P213" s="191">
        <v>9315</v>
      </c>
      <c r="Q213" s="192">
        <v>4370</v>
      </c>
      <c r="R213" s="192">
        <v>230</v>
      </c>
      <c r="S213" s="192">
        <v>13915</v>
      </c>
      <c r="T213" s="192">
        <v>1118</v>
      </c>
      <c r="U213" s="192">
        <v>0</v>
      </c>
      <c r="V213" s="192">
        <v>0</v>
      </c>
      <c r="W213" s="192">
        <v>15493</v>
      </c>
      <c r="X213" s="193">
        <v>1118</v>
      </c>
      <c r="Y213" s="193">
        <v>0</v>
      </c>
      <c r="Z213" s="193">
        <v>0</v>
      </c>
      <c r="AA213" s="179">
        <v>0</v>
      </c>
      <c r="AB213" s="179">
        <v>0</v>
      </c>
      <c r="AC213" s="173">
        <v>1118</v>
      </c>
      <c r="AD213" s="173">
        <v>12797</v>
      </c>
      <c r="AE213" s="173">
        <v>460</v>
      </c>
      <c r="AF213" s="172">
        <v>0</v>
      </c>
      <c r="AG213" s="172">
        <v>0</v>
      </c>
      <c r="AH213" s="172">
        <v>460</v>
      </c>
      <c r="AI213" s="172" t="s">
        <v>580</v>
      </c>
      <c r="AJ213" s="299" t="s">
        <v>2256</v>
      </c>
      <c r="AK213" s="174"/>
      <c r="AL213" s="172"/>
      <c r="AM213" s="172"/>
    </row>
    <row r="214" spans="1:39" customFormat="1" ht="15" customHeight="1" x14ac:dyDescent="0.3">
      <c r="A214" s="196">
        <v>46234</v>
      </c>
      <c r="B214" s="194" t="s">
        <v>1989</v>
      </c>
      <c r="C214" s="195" t="s">
        <v>1855</v>
      </c>
      <c r="D214" s="194" t="s">
        <v>166</v>
      </c>
      <c r="E214" s="194" t="s">
        <v>163</v>
      </c>
      <c r="F214" s="194" t="s">
        <v>163</v>
      </c>
      <c r="G214" s="194" t="s">
        <v>51</v>
      </c>
      <c r="H214" s="198" t="s">
        <v>605</v>
      </c>
      <c r="I214" s="182">
        <v>24</v>
      </c>
      <c r="J214" s="182">
        <v>0</v>
      </c>
      <c r="K214" s="182">
        <v>0</v>
      </c>
      <c r="L214" s="182">
        <v>4</v>
      </c>
      <c r="M214" s="182">
        <v>0</v>
      </c>
      <c r="N214" s="182">
        <v>24</v>
      </c>
      <c r="O214" s="184" t="s">
        <v>1964</v>
      </c>
      <c r="P214" s="184">
        <v>8304</v>
      </c>
      <c r="Q214" s="185">
        <v>2736</v>
      </c>
      <c r="R214" s="185">
        <v>240</v>
      </c>
      <c r="S214" s="185">
        <v>11280</v>
      </c>
      <c r="T214" s="185">
        <v>996</v>
      </c>
      <c r="U214" s="185">
        <v>0</v>
      </c>
      <c r="V214" s="185">
        <v>692</v>
      </c>
      <c r="W214" s="185">
        <v>12968</v>
      </c>
      <c r="X214" s="186">
        <v>996</v>
      </c>
      <c r="Y214" s="186">
        <v>0</v>
      </c>
      <c r="Z214" s="186">
        <v>0</v>
      </c>
      <c r="AA214" s="178">
        <v>0</v>
      </c>
      <c r="AB214" s="178">
        <v>0</v>
      </c>
      <c r="AC214" s="175">
        <v>996</v>
      </c>
      <c r="AD214" s="175">
        <v>10284</v>
      </c>
      <c r="AE214" s="175">
        <v>0</v>
      </c>
      <c r="AF214" s="176" t="s">
        <v>1082</v>
      </c>
      <c r="AG214" s="176">
        <v>50100876592601</v>
      </c>
      <c r="AH214" s="176">
        <v>0</v>
      </c>
      <c r="AI214" s="176" t="s">
        <v>1964</v>
      </c>
      <c r="AJ214" s="299" t="s">
        <v>2256</v>
      </c>
      <c r="AK214" s="177"/>
      <c r="AL214" s="176"/>
      <c r="AM214" s="176"/>
    </row>
    <row r="215" spans="1:39" customFormat="1" ht="15" customHeight="1" x14ac:dyDescent="0.3">
      <c r="A215" s="197">
        <v>46234</v>
      </c>
      <c r="B215" s="188" t="s">
        <v>1352</v>
      </c>
      <c r="C215" s="189" t="s">
        <v>544</v>
      </c>
      <c r="D215" s="188" t="s">
        <v>166</v>
      </c>
      <c r="E215" s="188" t="s">
        <v>42</v>
      </c>
      <c r="F215" s="188" t="s">
        <v>43</v>
      </c>
      <c r="G215" s="188" t="s">
        <v>51</v>
      </c>
      <c r="H215" s="199" t="s">
        <v>605</v>
      </c>
      <c r="I215" s="190">
        <v>23</v>
      </c>
      <c r="J215" s="190">
        <v>0</v>
      </c>
      <c r="K215" s="190">
        <v>0</v>
      </c>
      <c r="L215" s="190">
        <v>4</v>
      </c>
      <c r="M215" s="190">
        <v>0</v>
      </c>
      <c r="N215" s="190">
        <v>23</v>
      </c>
      <c r="O215" s="191" t="s">
        <v>580</v>
      </c>
      <c r="P215" s="191">
        <v>8073</v>
      </c>
      <c r="Q215" s="192">
        <v>2737</v>
      </c>
      <c r="R215" s="192">
        <v>0</v>
      </c>
      <c r="S215" s="192">
        <v>10810</v>
      </c>
      <c r="T215" s="192">
        <v>969</v>
      </c>
      <c r="U215" s="192">
        <v>0</v>
      </c>
      <c r="V215" s="192">
        <v>0</v>
      </c>
      <c r="W215" s="192">
        <v>12239</v>
      </c>
      <c r="X215" s="193">
        <v>969</v>
      </c>
      <c r="Y215" s="193">
        <v>0</v>
      </c>
      <c r="Z215" s="193">
        <v>0</v>
      </c>
      <c r="AA215" s="179">
        <v>0</v>
      </c>
      <c r="AB215" s="179">
        <v>0</v>
      </c>
      <c r="AC215" s="173">
        <v>969</v>
      </c>
      <c r="AD215" s="173">
        <v>9841</v>
      </c>
      <c r="AE215" s="173">
        <v>460</v>
      </c>
      <c r="AF215" s="172">
        <v>0</v>
      </c>
      <c r="AG215" s="172">
        <v>0</v>
      </c>
      <c r="AH215" s="172">
        <v>460</v>
      </c>
      <c r="AI215" s="172" t="s">
        <v>580</v>
      </c>
      <c r="AJ215" s="299" t="s">
        <v>2256</v>
      </c>
      <c r="AK215" s="174"/>
      <c r="AL215" s="172"/>
      <c r="AM215" s="172"/>
    </row>
    <row r="216" spans="1:39" customFormat="1" ht="15" customHeight="1" x14ac:dyDescent="0.3">
      <c r="A216" s="196">
        <v>46234</v>
      </c>
      <c r="B216" s="194" t="s">
        <v>1991</v>
      </c>
      <c r="C216" s="195" t="s">
        <v>1861</v>
      </c>
      <c r="D216" s="194" t="s">
        <v>166</v>
      </c>
      <c r="E216" s="194" t="s">
        <v>163</v>
      </c>
      <c r="F216" s="194" t="s">
        <v>163</v>
      </c>
      <c r="G216" s="194" t="s">
        <v>51</v>
      </c>
      <c r="H216" s="194" t="s">
        <v>605</v>
      </c>
      <c r="I216" s="182">
        <v>25</v>
      </c>
      <c r="J216" s="182">
        <v>0</v>
      </c>
      <c r="K216" s="182">
        <v>0</v>
      </c>
      <c r="L216" s="182">
        <v>4</v>
      </c>
      <c r="M216" s="182">
        <v>0</v>
      </c>
      <c r="N216" s="182">
        <v>25</v>
      </c>
      <c r="O216" s="184" t="s">
        <v>1964</v>
      </c>
      <c r="P216" s="184">
        <v>8400</v>
      </c>
      <c r="Q216" s="185">
        <v>2850</v>
      </c>
      <c r="R216" s="185">
        <v>0</v>
      </c>
      <c r="S216" s="185">
        <v>11250</v>
      </c>
      <c r="T216" s="185">
        <v>1008</v>
      </c>
      <c r="U216" s="185">
        <v>0</v>
      </c>
      <c r="V216" s="185">
        <v>700</v>
      </c>
      <c r="W216" s="185">
        <v>12958</v>
      </c>
      <c r="X216" s="186">
        <v>1008</v>
      </c>
      <c r="Y216" s="186">
        <v>0</v>
      </c>
      <c r="Z216" s="186">
        <v>0</v>
      </c>
      <c r="AA216" s="178">
        <v>0</v>
      </c>
      <c r="AB216" s="178">
        <v>0</v>
      </c>
      <c r="AC216" s="175">
        <v>1008</v>
      </c>
      <c r="AD216" s="175">
        <v>10242</v>
      </c>
      <c r="AE216" s="175">
        <v>0</v>
      </c>
      <c r="AF216" s="176" t="s">
        <v>1082</v>
      </c>
      <c r="AG216" s="176">
        <v>50100876592360</v>
      </c>
      <c r="AH216" s="176">
        <v>0</v>
      </c>
      <c r="AI216" s="176" t="s">
        <v>1964</v>
      </c>
      <c r="AJ216" s="299" t="s">
        <v>2256</v>
      </c>
      <c r="AK216" s="177"/>
      <c r="AL216" s="176"/>
      <c r="AM216" s="176"/>
    </row>
    <row r="217" spans="1:39" customFormat="1" ht="15" customHeight="1" x14ac:dyDescent="0.3">
      <c r="A217" s="197">
        <v>46234</v>
      </c>
      <c r="B217" s="188" t="s">
        <v>1990</v>
      </c>
      <c r="C217" s="189" t="s">
        <v>1857</v>
      </c>
      <c r="D217" s="188" t="s">
        <v>166</v>
      </c>
      <c r="E217" s="188" t="s">
        <v>163</v>
      </c>
      <c r="F217" s="188" t="s">
        <v>163</v>
      </c>
      <c r="G217" s="188" t="s">
        <v>48</v>
      </c>
      <c r="H217" s="199" t="s">
        <v>605</v>
      </c>
      <c r="I217" s="190">
        <v>27</v>
      </c>
      <c r="J217" s="190">
        <v>0</v>
      </c>
      <c r="K217" s="190">
        <v>0</v>
      </c>
      <c r="L217" s="190">
        <v>4</v>
      </c>
      <c r="M217" s="190">
        <v>0</v>
      </c>
      <c r="N217" s="190">
        <v>27</v>
      </c>
      <c r="O217" s="191" t="s">
        <v>1964</v>
      </c>
      <c r="P217" s="191">
        <v>9342</v>
      </c>
      <c r="Q217" s="192">
        <v>3213</v>
      </c>
      <c r="R217" s="192">
        <v>0</v>
      </c>
      <c r="S217" s="192">
        <v>12555</v>
      </c>
      <c r="T217" s="192">
        <v>1121</v>
      </c>
      <c r="U217" s="192">
        <v>0</v>
      </c>
      <c r="V217" s="192">
        <v>778</v>
      </c>
      <c r="W217" s="192">
        <v>14454</v>
      </c>
      <c r="X217" s="193">
        <v>1121</v>
      </c>
      <c r="Y217" s="193">
        <v>0</v>
      </c>
      <c r="Z217" s="193">
        <v>0</v>
      </c>
      <c r="AA217" s="179">
        <v>0</v>
      </c>
      <c r="AB217" s="179">
        <v>0</v>
      </c>
      <c r="AC217" s="173">
        <v>1121</v>
      </c>
      <c r="AD217" s="173">
        <v>11434</v>
      </c>
      <c r="AE217" s="173">
        <v>0</v>
      </c>
      <c r="AF217" s="172" t="s">
        <v>1082</v>
      </c>
      <c r="AG217" s="172">
        <v>50100876592399</v>
      </c>
      <c r="AH217" s="172">
        <v>0</v>
      </c>
      <c r="AI217" s="172" t="s">
        <v>1964</v>
      </c>
      <c r="AJ217" s="299" t="s">
        <v>2256</v>
      </c>
      <c r="AK217" s="174"/>
      <c r="AL217" s="172"/>
      <c r="AM217" s="172"/>
    </row>
    <row r="218" spans="1:39" customFormat="1" ht="15" customHeight="1" x14ac:dyDescent="0.3">
      <c r="A218" s="196">
        <v>46234</v>
      </c>
      <c r="B218" s="194" t="s">
        <v>1353</v>
      </c>
      <c r="C218" s="195" t="s">
        <v>548</v>
      </c>
      <c r="D218" s="194" t="s">
        <v>166</v>
      </c>
      <c r="E218" s="194" t="s">
        <v>42</v>
      </c>
      <c r="F218" s="194" t="s">
        <v>43</v>
      </c>
      <c r="G218" s="194" t="s">
        <v>51</v>
      </c>
      <c r="H218" s="198" t="s">
        <v>605</v>
      </c>
      <c r="I218" s="182">
        <v>22</v>
      </c>
      <c r="J218" s="182">
        <v>0</v>
      </c>
      <c r="K218" s="182">
        <v>0</v>
      </c>
      <c r="L218" s="182">
        <v>4</v>
      </c>
      <c r="M218" s="182">
        <v>0</v>
      </c>
      <c r="N218" s="182">
        <v>22</v>
      </c>
      <c r="O218" s="184" t="s">
        <v>580</v>
      </c>
      <c r="P218" s="184">
        <v>7722</v>
      </c>
      <c r="Q218" s="185">
        <v>2618</v>
      </c>
      <c r="R218" s="185">
        <v>0</v>
      </c>
      <c r="S218" s="185">
        <v>10340</v>
      </c>
      <c r="T218" s="185">
        <v>927</v>
      </c>
      <c r="U218" s="185">
        <v>0</v>
      </c>
      <c r="V218" s="185">
        <v>0</v>
      </c>
      <c r="W218" s="185">
        <v>11707</v>
      </c>
      <c r="X218" s="186">
        <v>927</v>
      </c>
      <c r="Y218" s="186">
        <v>0</v>
      </c>
      <c r="Z218" s="186">
        <v>0</v>
      </c>
      <c r="AA218" s="178">
        <v>0</v>
      </c>
      <c r="AB218" s="178">
        <v>0</v>
      </c>
      <c r="AC218" s="175">
        <v>927</v>
      </c>
      <c r="AD218" s="175">
        <v>9413</v>
      </c>
      <c r="AE218" s="175">
        <v>440</v>
      </c>
      <c r="AF218" s="176">
        <v>0</v>
      </c>
      <c r="AG218" s="176">
        <v>0</v>
      </c>
      <c r="AH218" s="176">
        <v>440</v>
      </c>
      <c r="AI218" s="176" t="s">
        <v>580</v>
      </c>
      <c r="AJ218" s="299" t="s">
        <v>2256</v>
      </c>
      <c r="AK218" s="177"/>
      <c r="AL218" s="176"/>
      <c r="AM218" s="176"/>
    </row>
    <row r="219" spans="1:39" ht="15" customHeight="1" x14ac:dyDescent="0.3">
      <c r="A219" s="249">
        <v>46234</v>
      </c>
      <c r="B219" s="250" t="s">
        <v>1354</v>
      </c>
      <c r="C219" s="251" t="s">
        <v>550</v>
      </c>
      <c r="D219" s="250" t="s">
        <v>166</v>
      </c>
      <c r="E219" s="250" t="s">
        <v>42</v>
      </c>
      <c r="F219" s="250" t="s">
        <v>43</v>
      </c>
      <c r="G219" s="250" t="s">
        <v>48</v>
      </c>
      <c r="H219" s="261" t="s">
        <v>605</v>
      </c>
      <c r="I219" s="252">
        <v>26</v>
      </c>
      <c r="J219" s="252">
        <v>0</v>
      </c>
      <c r="K219" s="252">
        <v>0</v>
      </c>
      <c r="L219" s="252">
        <v>4</v>
      </c>
      <c r="M219" s="252">
        <v>0</v>
      </c>
      <c r="N219" s="252">
        <v>26</v>
      </c>
      <c r="O219" s="253" t="s">
        <v>580</v>
      </c>
      <c r="P219" s="253">
        <v>8866</v>
      </c>
      <c r="Q219" s="254">
        <v>2964</v>
      </c>
      <c r="R219" s="254">
        <v>0</v>
      </c>
      <c r="S219" s="254">
        <v>11830</v>
      </c>
      <c r="T219" s="254">
        <v>1064</v>
      </c>
      <c r="U219" s="254">
        <v>0</v>
      </c>
      <c r="V219" s="254">
        <v>0</v>
      </c>
      <c r="W219" s="254">
        <v>13414</v>
      </c>
      <c r="X219" s="255">
        <v>1064</v>
      </c>
      <c r="Y219" s="255">
        <v>0</v>
      </c>
      <c r="Z219" s="255">
        <v>0</v>
      </c>
      <c r="AA219" s="256">
        <v>0</v>
      </c>
      <c r="AB219" s="256">
        <v>0</v>
      </c>
      <c r="AC219" s="257">
        <v>1064</v>
      </c>
      <c r="AD219" s="257">
        <v>10766</v>
      </c>
      <c r="AE219" s="257">
        <v>520</v>
      </c>
      <c r="AF219" s="258">
        <v>0</v>
      </c>
      <c r="AG219" s="258">
        <v>0</v>
      </c>
      <c r="AH219" s="258">
        <v>520</v>
      </c>
      <c r="AI219" s="258" t="s">
        <v>580</v>
      </c>
      <c r="AJ219" s="299" t="s">
        <v>2256</v>
      </c>
      <c r="AK219" s="259"/>
      <c r="AL219" s="258"/>
      <c r="AM219" s="258"/>
    </row>
    <row r="220" spans="1:39" customFormat="1" ht="15" customHeight="1" x14ac:dyDescent="0.3">
      <c r="A220" s="196">
        <v>46234</v>
      </c>
      <c r="B220" s="194" t="s">
        <v>1355</v>
      </c>
      <c r="C220" s="195" t="s">
        <v>552</v>
      </c>
      <c r="D220" s="194" t="s">
        <v>166</v>
      </c>
      <c r="E220" s="194" t="s">
        <v>42</v>
      </c>
      <c r="F220" s="194" t="s">
        <v>43</v>
      </c>
      <c r="G220" s="194" t="s">
        <v>48</v>
      </c>
      <c r="H220" s="198" t="s">
        <v>605</v>
      </c>
      <c r="I220" s="182">
        <v>23</v>
      </c>
      <c r="J220" s="182">
        <v>0</v>
      </c>
      <c r="K220" s="182">
        <v>0</v>
      </c>
      <c r="L220" s="182">
        <v>4</v>
      </c>
      <c r="M220" s="182">
        <v>0</v>
      </c>
      <c r="N220" s="182">
        <v>23</v>
      </c>
      <c r="O220" s="184" t="s">
        <v>580</v>
      </c>
      <c r="P220" s="184">
        <v>8188</v>
      </c>
      <c r="Q220" s="185">
        <v>2737</v>
      </c>
      <c r="R220" s="185">
        <v>0</v>
      </c>
      <c r="S220" s="185">
        <v>10925</v>
      </c>
      <c r="T220" s="185">
        <v>983</v>
      </c>
      <c r="U220" s="185">
        <v>0</v>
      </c>
      <c r="V220" s="185">
        <v>0</v>
      </c>
      <c r="W220" s="185">
        <v>12368</v>
      </c>
      <c r="X220" s="186">
        <v>983</v>
      </c>
      <c r="Y220" s="186">
        <v>0</v>
      </c>
      <c r="Z220" s="186">
        <v>0</v>
      </c>
      <c r="AA220" s="178">
        <v>0</v>
      </c>
      <c r="AB220" s="178">
        <v>0</v>
      </c>
      <c r="AC220" s="175">
        <v>983</v>
      </c>
      <c r="AD220" s="175">
        <v>9942</v>
      </c>
      <c r="AE220" s="175">
        <v>460</v>
      </c>
      <c r="AF220" s="176">
        <v>0</v>
      </c>
      <c r="AG220" s="176">
        <v>0</v>
      </c>
      <c r="AH220" s="176">
        <v>460</v>
      </c>
      <c r="AI220" s="176" t="s">
        <v>580</v>
      </c>
      <c r="AJ220" s="299" t="s">
        <v>2256</v>
      </c>
      <c r="AK220" s="177"/>
      <c r="AL220" s="176"/>
      <c r="AM220" s="176"/>
    </row>
    <row r="221" spans="1:39" ht="15" customHeight="1" x14ac:dyDescent="0.3">
      <c r="A221" s="249">
        <v>46234</v>
      </c>
      <c r="B221" s="250" t="s">
        <v>1356</v>
      </c>
      <c r="C221" s="251" t="s">
        <v>554</v>
      </c>
      <c r="D221" s="250" t="s">
        <v>166</v>
      </c>
      <c r="E221" s="250" t="s">
        <v>42</v>
      </c>
      <c r="F221" s="250" t="s">
        <v>43</v>
      </c>
      <c r="G221" s="250" t="s">
        <v>51</v>
      </c>
      <c r="H221" s="261" t="s">
        <v>605</v>
      </c>
      <c r="I221" s="252">
        <v>26</v>
      </c>
      <c r="J221" s="252">
        <v>0</v>
      </c>
      <c r="K221" s="252">
        <v>0</v>
      </c>
      <c r="L221" s="252">
        <v>4</v>
      </c>
      <c r="M221" s="252">
        <v>0</v>
      </c>
      <c r="N221" s="252">
        <v>26</v>
      </c>
      <c r="O221" s="253" t="s">
        <v>580</v>
      </c>
      <c r="P221" s="253">
        <v>8866</v>
      </c>
      <c r="Q221" s="254">
        <v>2964</v>
      </c>
      <c r="R221" s="254">
        <v>0</v>
      </c>
      <c r="S221" s="254">
        <v>11830</v>
      </c>
      <c r="T221" s="254">
        <v>1064</v>
      </c>
      <c r="U221" s="254">
        <v>0</v>
      </c>
      <c r="V221" s="254">
        <v>0</v>
      </c>
      <c r="W221" s="254">
        <v>13414</v>
      </c>
      <c r="X221" s="255">
        <v>1064</v>
      </c>
      <c r="Y221" s="255">
        <v>0</v>
      </c>
      <c r="Z221" s="255">
        <v>0</v>
      </c>
      <c r="AA221" s="256">
        <v>0</v>
      </c>
      <c r="AB221" s="256">
        <v>0</v>
      </c>
      <c r="AC221" s="257">
        <v>1064</v>
      </c>
      <c r="AD221" s="257">
        <v>10766</v>
      </c>
      <c r="AE221" s="257">
        <v>520</v>
      </c>
      <c r="AF221" s="258">
        <v>0</v>
      </c>
      <c r="AG221" s="258">
        <v>0</v>
      </c>
      <c r="AH221" s="258">
        <v>520</v>
      </c>
      <c r="AI221" s="258" t="s">
        <v>580</v>
      </c>
      <c r="AJ221" s="299" t="s">
        <v>2256</v>
      </c>
      <c r="AK221" s="259"/>
      <c r="AL221" s="258"/>
      <c r="AM221" s="258"/>
    </row>
    <row r="222" spans="1:39" ht="15" customHeight="1" x14ac:dyDescent="0.3">
      <c r="A222" s="238">
        <v>46234</v>
      </c>
      <c r="B222" s="260" t="s">
        <v>1357</v>
      </c>
      <c r="C222" s="291" t="s">
        <v>556</v>
      </c>
      <c r="D222" s="260" t="s">
        <v>166</v>
      </c>
      <c r="E222" s="260" t="s">
        <v>42</v>
      </c>
      <c r="F222" s="260" t="s">
        <v>43</v>
      </c>
      <c r="G222" s="260" t="s">
        <v>299</v>
      </c>
      <c r="H222" s="260" t="s">
        <v>605</v>
      </c>
      <c r="I222" s="241">
        <v>0</v>
      </c>
      <c r="J222" s="241">
        <v>0</v>
      </c>
      <c r="K222" s="241">
        <v>0</v>
      </c>
      <c r="L222" s="241">
        <v>0</v>
      </c>
      <c r="M222" s="241">
        <v>0</v>
      </c>
      <c r="N222" s="241">
        <v>0</v>
      </c>
      <c r="O222" s="242" t="s">
        <v>580</v>
      </c>
      <c r="P222" s="242">
        <v>0</v>
      </c>
      <c r="Q222" s="243">
        <v>0</v>
      </c>
      <c r="R222" s="243">
        <v>0</v>
      </c>
      <c r="S222" s="243">
        <v>0</v>
      </c>
      <c r="T222" s="243">
        <v>0</v>
      </c>
      <c r="U222" s="243">
        <v>0</v>
      </c>
      <c r="V222" s="243">
        <v>0</v>
      </c>
      <c r="W222" s="243">
        <v>0</v>
      </c>
      <c r="X222" s="244">
        <v>0</v>
      </c>
      <c r="Y222" s="244">
        <v>0</v>
      </c>
      <c r="Z222" s="244">
        <v>0</v>
      </c>
      <c r="AA222" s="245">
        <v>0</v>
      </c>
      <c r="AB222" s="245">
        <v>0</v>
      </c>
      <c r="AC222" s="246">
        <v>0</v>
      </c>
      <c r="AD222" s="246">
        <v>0</v>
      </c>
      <c r="AE222" s="246">
        <v>0</v>
      </c>
      <c r="AF222" s="247">
        <v>0</v>
      </c>
      <c r="AG222" s="247">
        <v>0</v>
      </c>
      <c r="AH222" s="247">
        <v>0</v>
      </c>
      <c r="AI222" s="247" t="s">
        <v>580</v>
      </c>
      <c r="AJ222" s="299" t="s">
        <v>2249</v>
      </c>
      <c r="AK222" s="248"/>
      <c r="AL222" s="247"/>
      <c r="AM222" s="247"/>
    </row>
    <row r="223" spans="1:39" customFormat="1" ht="15" customHeight="1" x14ac:dyDescent="0.3">
      <c r="A223" s="197">
        <v>46234</v>
      </c>
      <c r="B223" s="188" t="s">
        <v>1358</v>
      </c>
      <c r="C223" s="189" t="s">
        <v>558</v>
      </c>
      <c r="D223" s="188" t="s">
        <v>166</v>
      </c>
      <c r="E223" s="188" t="s">
        <v>42</v>
      </c>
      <c r="F223" s="188" t="s">
        <v>43</v>
      </c>
      <c r="G223" s="188" t="s">
        <v>299</v>
      </c>
      <c r="H223" s="199" t="s">
        <v>605</v>
      </c>
      <c r="I223" s="190">
        <v>26</v>
      </c>
      <c r="J223" s="190">
        <v>0</v>
      </c>
      <c r="K223" s="190">
        <v>0</v>
      </c>
      <c r="L223" s="190">
        <v>4</v>
      </c>
      <c r="M223" s="190">
        <v>0</v>
      </c>
      <c r="N223" s="190">
        <v>26</v>
      </c>
      <c r="O223" s="191" t="s">
        <v>580</v>
      </c>
      <c r="P223" s="191">
        <v>8606</v>
      </c>
      <c r="Q223" s="192">
        <v>2964</v>
      </c>
      <c r="R223" s="192">
        <v>0</v>
      </c>
      <c r="S223" s="192">
        <v>11570</v>
      </c>
      <c r="T223" s="192">
        <v>1033</v>
      </c>
      <c r="U223" s="192">
        <v>0</v>
      </c>
      <c r="V223" s="192">
        <v>0</v>
      </c>
      <c r="W223" s="192">
        <v>13123</v>
      </c>
      <c r="X223" s="193">
        <v>1033</v>
      </c>
      <c r="Y223" s="193">
        <v>0</v>
      </c>
      <c r="Z223" s="193">
        <v>0</v>
      </c>
      <c r="AA223" s="179">
        <v>0</v>
      </c>
      <c r="AB223" s="179">
        <v>0</v>
      </c>
      <c r="AC223" s="173">
        <v>1033</v>
      </c>
      <c r="AD223" s="173">
        <v>10537</v>
      </c>
      <c r="AE223" s="173">
        <v>520</v>
      </c>
      <c r="AF223" s="172">
        <v>0</v>
      </c>
      <c r="AG223" s="172">
        <v>0</v>
      </c>
      <c r="AH223" s="172">
        <v>520</v>
      </c>
      <c r="AI223" s="172" t="s">
        <v>580</v>
      </c>
      <c r="AJ223" s="299" t="s">
        <v>2256</v>
      </c>
      <c r="AK223" s="174"/>
      <c r="AL223" s="172"/>
      <c r="AM223" s="172"/>
    </row>
    <row r="224" spans="1:39" customFormat="1" ht="15" customHeight="1" x14ac:dyDescent="0.3">
      <c r="A224" s="196">
        <v>46234</v>
      </c>
      <c r="B224" s="194" t="s">
        <v>1992</v>
      </c>
      <c r="C224" s="195" t="s">
        <v>560</v>
      </c>
      <c r="D224" s="194" t="s">
        <v>166</v>
      </c>
      <c r="E224" s="194" t="s">
        <v>163</v>
      </c>
      <c r="F224" s="194" t="s">
        <v>163</v>
      </c>
      <c r="G224" s="194" t="s">
        <v>299</v>
      </c>
      <c r="H224" s="198" t="s">
        <v>605</v>
      </c>
      <c r="I224" s="182">
        <v>23.5</v>
      </c>
      <c r="J224" s="182">
        <v>0</v>
      </c>
      <c r="K224" s="182">
        <v>0</v>
      </c>
      <c r="L224" s="182">
        <v>4</v>
      </c>
      <c r="M224" s="182">
        <v>0</v>
      </c>
      <c r="N224" s="182">
        <v>23.5</v>
      </c>
      <c r="O224" s="184" t="s">
        <v>1964</v>
      </c>
      <c r="P224" s="184">
        <v>7990</v>
      </c>
      <c r="Q224" s="185">
        <v>2350</v>
      </c>
      <c r="R224" s="185">
        <v>235</v>
      </c>
      <c r="S224" s="185">
        <v>10575</v>
      </c>
      <c r="T224" s="185">
        <v>959</v>
      </c>
      <c r="U224" s="185">
        <v>0</v>
      </c>
      <c r="V224" s="185">
        <v>666</v>
      </c>
      <c r="W224" s="185">
        <v>12200</v>
      </c>
      <c r="X224" s="186">
        <v>959</v>
      </c>
      <c r="Y224" s="186">
        <v>0</v>
      </c>
      <c r="Z224" s="186">
        <v>0</v>
      </c>
      <c r="AA224" s="178">
        <v>0</v>
      </c>
      <c r="AB224" s="178">
        <v>0</v>
      </c>
      <c r="AC224" s="175">
        <v>959</v>
      </c>
      <c r="AD224" s="175">
        <v>9616</v>
      </c>
      <c r="AE224" s="175">
        <v>0</v>
      </c>
      <c r="AF224" s="176" t="s">
        <v>1082</v>
      </c>
      <c r="AG224" s="176">
        <v>50100876592334</v>
      </c>
      <c r="AH224" s="176">
        <v>0</v>
      </c>
      <c r="AI224" s="176" t="s">
        <v>1964</v>
      </c>
      <c r="AJ224" s="299" t="s">
        <v>2256</v>
      </c>
      <c r="AK224" s="177"/>
      <c r="AL224" s="176"/>
      <c r="AM224" s="176"/>
    </row>
    <row r="225" spans="1:39" customFormat="1" ht="15" customHeight="1" x14ac:dyDescent="0.3">
      <c r="A225" s="197">
        <v>46234</v>
      </c>
      <c r="B225" s="188" t="s">
        <v>1360</v>
      </c>
      <c r="C225" s="189" t="s">
        <v>563</v>
      </c>
      <c r="D225" s="188" t="s">
        <v>166</v>
      </c>
      <c r="E225" s="188" t="s">
        <v>42</v>
      </c>
      <c r="F225" s="188" t="s">
        <v>115</v>
      </c>
      <c r="G225" s="188" t="s">
        <v>44</v>
      </c>
      <c r="H225" s="199" t="s">
        <v>605</v>
      </c>
      <c r="I225" s="190">
        <v>14.5</v>
      </c>
      <c r="J225" s="190">
        <v>0</v>
      </c>
      <c r="K225" s="190">
        <v>0</v>
      </c>
      <c r="L225" s="190">
        <v>4</v>
      </c>
      <c r="M225" s="190">
        <v>0</v>
      </c>
      <c r="N225" s="190">
        <v>14.5</v>
      </c>
      <c r="O225" s="191" t="s">
        <v>580</v>
      </c>
      <c r="P225" s="191">
        <v>5713</v>
      </c>
      <c r="Q225" s="192">
        <v>2552</v>
      </c>
      <c r="R225" s="192">
        <v>145</v>
      </c>
      <c r="S225" s="192">
        <v>8410</v>
      </c>
      <c r="T225" s="192">
        <v>686</v>
      </c>
      <c r="U225" s="192">
        <v>0</v>
      </c>
      <c r="V225" s="192">
        <v>0</v>
      </c>
      <c r="W225" s="192">
        <v>9386</v>
      </c>
      <c r="X225" s="193">
        <v>686</v>
      </c>
      <c r="Y225" s="193">
        <v>0</v>
      </c>
      <c r="Z225" s="193">
        <v>0</v>
      </c>
      <c r="AA225" s="179">
        <v>0</v>
      </c>
      <c r="AB225" s="179">
        <v>0</v>
      </c>
      <c r="AC225" s="173">
        <v>686</v>
      </c>
      <c r="AD225" s="173">
        <v>7724</v>
      </c>
      <c r="AE225" s="173">
        <v>290</v>
      </c>
      <c r="AF225" s="172">
        <v>0</v>
      </c>
      <c r="AG225" s="172">
        <v>0</v>
      </c>
      <c r="AH225" s="172">
        <v>290</v>
      </c>
      <c r="AI225" s="172" t="s">
        <v>580</v>
      </c>
      <c r="AJ225" s="299" t="s">
        <v>2256</v>
      </c>
      <c r="AK225" s="174"/>
      <c r="AL225" s="172"/>
      <c r="AM225" s="172"/>
    </row>
    <row r="226" spans="1:39" customFormat="1" ht="15" customHeight="1" x14ac:dyDescent="0.3">
      <c r="A226" s="196">
        <v>46234</v>
      </c>
      <c r="B226" s="194" t="s">
        <v>1361</v>
      </c>
      <c r="C226" s="195" t="s">
        <v>565</v>
      </c>
      <c r="D226" s="194" t="s">
        <v>166</v>
      </c>
      <c r="E226" s="194" t="s">
        <v>42</v>
      </c>
      <c r="F226" s="194" t="s">
        <v>115</v>
      </c>
      <c r="G226" s="194" t="s">
        <v>48</v>
      </c>
      <c r="H226" s="198" t="s">
        <v>605</v>
      </c>
      <c r="I226" s="182">
        <v>22</v>
      </c>
      <c r="J226" s="182">
        <v>0</v>
      </c>
      <c r="K226" s="182">
        <v>0</v>
      </c>
      <c r="L226" s="182">
        <v>4</v>
      </c>
      <c r="M226" s="182">
        <v>0</v>
      </c>
      <c r="N226" s="182">
        <v>22</v>
      </c>
      <c r="O226" s="184" t="s">
        <v>580</v>
      </c>
      <c r="P226" s="184">
        <v>8602</v>
      </c>
      <c r="Q226" s="185">
        <v>3278</v>
      </c>
      <c r="R226" s="185">
        <v>0</v>
      </c>
      <c r="S226" s="185">
        <v>11880</v>
      </c>
      <c r="T226" s="185">
        <v>1032</v>
      </c>
      <c r="U226" s="185">
        <v>0</v>
      </c>
      <c r="V226" s="185">
        <v>0</v>
      </c>
      <c r="W226" s="185">
        <v>13352</v>
      </c>
      <c r="X226" s="186">
        <v>1032</v>
      </c>
      <c r="Y226" s="186">
        <v>0</v>
      </c>
      <c r="Z226" s="186">
        <v>0</v>
      </c>
      <c r="AA226" s="178">
        <v>0</v>
      </c>
      <c r="AB226" s="178">
        <v>0</v>
      </c>
      <c r="AC226" s="175">
        <v>1032</v>
      </c>
      <c r="AD226" s="175">
        <v>10848</v>
      </c>
      <c r="AE226" s="175">
        <v>440</v>
      </c>
      <c r="AF226" s="176">
        <v>0</v>
      </c>
      <c r="AG226" s="176">
        <v>0</v>
      </c>
      <c r="AH226" s="176">
        <v>440</v>
      </c>
      <c r="AI226" s="176" t="s">
        <v>580</v>
      </c>
      <c r="AJ226" s="299" t="s">
        <v>2256</v>
      </c>
      <c r="AK226" s="177"/>
      <c r="AL226" s="176"/>
      <c r="AM226" s="176"/>
    </row>
    <row r="227" spans="1:39" customFormat="1" ht="15" customHeight="1" x14ac:dyDescent="0.3">
      <c r="A227" s="197">
        <v>46234</v>
      </c>
      <c r="B227" s="188" t="s">
        <v>1362</v>
      </c>
      <c r="C227" s="189" t="s">
        <v>567</v>
      </c>
      <c r="D227" s="188" t="s">
        <v>166</v>
      </c>
      <c r="E227" s="188" t="s">
        <v>42</v>
      </c>
      <c r="F227" s="188" t="s">
        <v>115</v>
      </c>
      <c r="G227" s="188" t="s">
        <v>51</v>
      </c>
      <c r="H227" s="199" t="s">
        <v>605</v>
      </c>
      <c r="I227" s="190">
        <v>19</v>
      </c>
      <c r="J227" s="190">
        <v>0</v>
      </c>
      <c r="K227" s="190">
        <v>0</v>
      </c>
      <c r="L227" s="190">
        <v>4</v>
      </c>
      <c r="M227" s="190">
        <v>0</v>
      </c>
      <c r="N227" s="190">
        <v>19</v>
      </c>
      <c r="O227" s="191" t="s">
        <v>580</v>
      </c>
      <c r="P227" s="191">
        <v>6460</v>
      </c>
      <c r="Q227" s="192">
        <v>2090</v>
      </c>
      <c r="R227" s="192">
        <v>0</v>
      </c>
      <c r="S227" s="192">
        <v>8550</v>
      </c>
      <c r="T227" s="192">
        <v>775</v>
      </c>
      <c r="U227" s="192">
        <v>0</v>
      </c>
      <c r="V227" s="192">
        <v>0</v>
      </c>
      <c r="W227" s="192">
        <v>9705</v>
      </c>
      <c r="X227" s="193">
        <v>775</v>
      </c>
      <c r="Y227" s="193">
        <v>0</v>
      </c>
      <c r="Z227" s="193">
        <v>0</v>
      </c>
      <c r="AA227" s="179">
        <v>0</v>
      </c>
      <c r="AB227" s="179">
        <v>0</v>
      </c>
      <c r="AC227" s="173">
        <v>775</v>
      </c>
      <c r="AD227" s="173">
        <v>7775</v>
      </c>
      <c r="AE227" s="173">
        <v>380</v>
      </c>
      <c r="AF227" s="172">
        <v>0</v>
      </c>
      <c r="AG227" s="172">
        <v>0</v>
      </c>
      <c r="AH227" s="172">
        <v>380</v>
      </c>
      <c r="AI227" s="172" t="s">
        <v>580</v>
      </c>
      <c r="AJ227" s="299" t="s">
        <v>2256</v>
      </c>
      <c r="AK227" s="174"/>
      <c r="AL227" s="172"/>
      <c r="AM227" s="172"/>
    </row>
    <row r="228" spans="1:39" customFormat="1" ht="15" customHeight="1" x14ac:dyDescent="0.3">
      <c r="A228" s="196">
        <v>46234</v>
      </c>
      <c r="B228" s="194" t="s">
        <v>1363</v>
      </c>
      <c r="C228" s="195" t="s">
        <v>569</v>
      </c>
      <c r="D228" s="194" t="s">
        <v>166</v>
      </c>
      <c r="E228" s="194" t="s">
        <v>42</v>
      </c>
      <c r="F228" s="194" t="s">
        <v>115</v>
      </c>
      <c r="G228" s="194" t="s">
        <v>48</v>
      </c>
      <c r="H228" s="198" t="s">
        <v>605</v>
      </c>
      <c r="I228" s="182">
        <v>20</v>
      </c>
      <c r="J228" s="182">
        <v>0</v>
      </c>
      <c r="K228" s="182">
        <v>0</v>
      </c>
      <c r="L228" s="182">
        <v>4</v>
      </c>
      <c r="M228" s="182">
        <v>0</v>
      </c>
      <c r="N228" s="182">
        <v>20</v>
      </c>
      <c r="O228" s="184" t="s">
        <v>580</v>
      </c>
      <c r="P228" s="184">
        <v>6880</v>
      </c>
      <c r="Q228" s="185">
        <v>2220</v>
      </c>
      <c r="R228" s="185">
        <v>0</v>
      </c>
      <c r="S228" s="185">
        <v>9100</v>
      </c>
      <c r="T228" s="185">
        <v>826</v>
      </c>
      <c r="U228" s="185">
        <v>0</v>
      </c>
      <c r="V228" s="185">
        <v>0</v>
      </c>
      <c r="W228" s="185">
        <v>10326</v>
      </c>
      <c r="X228" s="186">
        <v>826</v>
      </c>
      <c r="Y228" s="186">
        <v>0</v>
      </c>
      <c r="Z228" s="186">
        <v>0</v>
      </c>
      <c r="AA228" s="178">
        <v>0</v>
      </c>
      <c r="AB228" s="178">
        <v>0</v>
      </c>
      <c r="AC228" s="175">
        <v>826</v>
      </c>
      <c r="AD228" s="175">
        <v>8274</v>
      </c>
      <c r="AE228" s="175">
        <v>400</v>
      </c>
      <c r="AF228" s="176">
        <v>0</v>
      </c>
      <c r="AG228" s="176">
        <v>0</v>
      </c>
      <c r="AH228" s="176">
        <v>400</v>
      </c>
      <c r="AI228" s="176" t="s">
        <v>580</v>
      </c>
      <c r="AJ228" s="299" t="s">
        <v>2256</v>
      </c>
      <c r="AK228" s="177"/>
      <c r="AL228" s="176"/>
      <c r="AM228" s="176"/>
    </row>
    <row r="229" spans="1:39" ht="15" customHeight="1" x14ac:dyDescent="0.3">
      <c r="A229" s="249">
        <v>46234</v>
      </c>
      <c r="B229" s="250" t="s">
        <v>1993</v>
      </c>
      <c r="C229" s="251" t="s">
        <v>571</v>
      </c>
      <c r="D229" s="250" t="s">
        <v>166</v>
      </c>
      <c r="E229" s="250" t="s">
        <v>163</v>
      </c>
      <c r="F229" s="250" t="s">
        <v>163</v>
      </c>
      <c r="G229" s="250" t="s">
        <v>299</v>
      </c>
      <c r="H229" s="261" t="s">
        <v>605</v>
      </c>
      <c r="I229" s="252">
        <v>17</v>
      </c>
      <c r="J229" s="252">
        <v>0</v>
      </c>
      <c r="K229" s="252">
        <v>0</v>
      </c>
      <c r="L229" s="252">
        <v>4</v>
      </c>
      <c r="M229" s="252">
        <v>0</v>
      </c>
      <c r="N229" s="252">
        <v>17</v>
      </c>
      <c r="O229" s="253" t="s">
        <v>1965</v>
      </c>
      <c r="P229" s="253">
        <v>6630</v>
      </c>
      <c r="Q229" s="254">
        <v>3859</v>
      </c>
      <c r="R229" s="254">
        <v>255</v>
      </c>
      <c r="S229" s="254">
        <v>10744</v>
      </c>
      <c r="T229" s="254">
        <v>796</v>
      </c>
      <c r="U229" s="254">
        <v>0</v>
      </c>
      <c r="V229" s="254">
        <v>552</v>
      </c>
      <c r="W229" s="254">
        <v>12092</v>
      </c>
      <c r="X229" s="255">
        <v>796</v>
      </c>
      <c r="Y229" s="255">
        <v>0</v>
      </c>
      <c r="Z229" s="255">
        <v>0</v>
      </c>
      <c r="AA229" s="256">
        <v>0</v>
      </c>
      <c r="AB229" s="256">
        <v>0</v>
      </c>
      <c r="AC229" s="257">
        <v>796</v>
      </c>
      <c r="AD229" s="257">
        <v>9948</v>
      </c>
      <c r="AE229" s="257">
        <v>0</v>
      </c>
      <c r="AF229" s="258"/>
      <c r="AG229" s="258"/>
      <c r="AH229" s="258">
        <v>0</v>
      </c>
      <c r="AI229" s="258" t="s">
        <v>1965</v>
      </c>
      <c r="AJ229" s="299" t="s">
        <v>2256</v>
      </c>
      <c r="AK229" s="259"/>
      <c r="AL229" s="258"/>
      <c r="AM229" s="258"/>
    </row>
    <row r="230" spans="1:39" customFormat="1" ht="15" customHeight="1" x14ac:dyDescent="0.3">
      <c r="A230" s="196">
        <v>46234</v>
      </c>
      <c r="B230" s="194" t="s">
        <v>616</v>
      </c>
      <c r="C230" s="195" t="s">
        <v>617</v>
      </c>
      <c r="D230" s="194" t="s">
        <v>930</v>
      </c>
      <c r="E230" s="194" t="s">
        <v>42</v>
      </c>
      <c r="F230" s="194" t="s">
        <v>43</v>
      </c>
      <c r="G230" s="194" t="s">
        <v>51</v>
      </c>
      <c r="H230" s="198" t="s">
        <v>605</v>
      </c>
      <c r="I230" s="182">
        <v>17</v>
      </c>
      <c r="J230" s="182">
        <v>0</v>
      </c>
      <c r="K230" s="182">
        <v>0</v>
      </c>
      <c r="L230" s="182">
        <v>5</v>
      </c>
      <c r="M230" s="182">
        <v>0</v>
      </c>
      <c r="N230" s="182">
        <v>17</v>
      </c>
      <c r="O230" s="184" t="s">
        <v>580</v>
      </c>
      <c r="P230" s="184">
        <v>6154</v>
      </c>
      <c r="Q230" s="185">
        <v>2091</v>
      </c>
      <c r="R230" s="185">
        <v>0</v>
      </c>
      <c r="S230" s="185">
        <v>8245</v>
      </c>
      <c r="T230" s="185">
        <v>738</v>
      </c>
      <c r="U230" s="185">
        <v>268</v>
      </c>
      <c r="V230" s="185">
        <v>0</v>
      </c>
      <c r="W230" s="185">
        <v>9591</v>
      </c>
      <c r="X230" s="186">
        <v>738</v>
      </c>
      <c r="Y230" s="186">
        <v>62</v>
      </c>
      <c r="Z230" s="186">
        <v>0</v>
      </c>
      <c r="AA230" s="178">
        <v>0</v>
      </c>
      <c r="AB230" s="178">
        <v>0</v>
      </c>
      <c r="AC230" s="175">
        <v>800</v>
      </c>
      <c r="AD230" s="175">
        <v>7445</v>
      </c>
      <c r="AE230" s="175">
        <v>340</v>
      </c>
      <c r="AF230" s="176">
        <v>0</v>
      </c>
      <c r="AG230" s="176">
        <v>0</v>
      </c>
      <c r="AH230" s="176">
        <v>340</v>
      </c>
      <c r="AI230" s="176" t="s">
        <v>580</v>
      </c>
      <c r="AJ230" s="299" t="s">
        <v>2256</v>
      </c>
      <c r="AK230" s="177"/>
      <c r="AL230" s="176"/>
      <c r="AM230" s="176"/>
    </row>
    <row r="231" spans="1:39" customFormat="1" ht="15" customHeight="1" x14ac:dyDescent="0.3">
      <c r="A231" s="197">
        <v>46234</v>
      </c>
      <c r="B231" s="188" t="s">
        <v>618</v>
      </c>
      <c r="C231" s="189" t="s">
        <v>619</v>
      </c>
      <c r="D231" s="188" t="s">
        <v>930</v>
      </c>
      <c r="E231" s="188" t="s">
        <v>42</v>
      </c>
      <c r="F231" s="188" t="s">
        <v>43</v>
      </c>
      <c r="G231" s="188" t="s">
        <v>51</v>
      </c>
      <c r="H231" s="199" t="s">
        <v>605</v>
      </c>
      <c r="I231" s="190">
        <v>19</v>
      </c>
      <c r="J231" s="190">
        <v>0</v>
      </c>
      <c r="K231" s="190">
        <v>0</v>
      </c>
      <c r="L231" s="190">
        <v>5</v>
      </c>
      <c r="M231" s="190">
        <v>0</v>
      </c>
      <c r="N231" s="190">
        <v>19</v>
      </c>
      <c r="O231" s="191" t="s">
        <v>580</v>
      </c>
      <c r="P231" s="191">
        <v>6878</v>
      </c>
      <c r="Q231" s="192">
        <v>2337</v>
      </c>
      <c r="R231" s="192">
        <v>0</v>
      </c>
      <c r="S231" s="192">
        <v>9215</v>
      </c>
      <c r="T231" s="192">
        <v>825</v>
      </c>
      <c r="U231" s="192">
        <v>299</v>
      </c>
      <c r="V231" s="192">
        <v>0</v>
      </c>
      <c r="W231" s="192">
        <v>10719</v>
      </c>
      <c r="X231" s="193">
        <v>825</v>
      </c>
      <c r="Y231" s="193">
        <v>69</v>
      </c>
      <c r="Z231" s="193">
        <v>0</v>
      </c>
      <c r="AA231" s="179">
        <v>0</v>
      </c>
      <c r="AB231" s="179">
        <v>0</v>
      </c>
      <c r="AC231" s="173">
        <v>894</v>
      </c>
      <c r="AD231" s="173">
        <v>8321</v>
      </c>
      <c r="AE231" s="173">
        <v>380</v>
      </c>
      <c r="AF231" s="172">
        <v>0</v>
      </c>
      <c r="AG231" s="172">
        <v>0</v>
      </c>
      <c r="AH231" s="172">
        <v>380</v>
      </c>
      <c r="AI231" s="172" t="s">
        <v>580</v>
      </c>
      <c r="AJ231" s="299" t="s">
        <v>2256</v>
      </c>
      <c r="AK231" s="174"/>
      <c r="AL231" s="172"/>
      <c r="AM231" s="172"/>
    </row>
    <row r="232" spans="1:39" customFormat="1" ht="15" customHeight="1" x14ac:dyDescent="0.3">
      <c r="A232" s="196">
        <v>46234</v>
      </c>
      <c r="B232" s="194" t="s">
        <v>620</v>
      </c>
      <c r="C232" s="195" t="s">
        <v>621</v>
      </c>
      <c r="D232" s="194" t="s">
        <v>930</v>
      </c>
      <c r="E232" s="194" t="s">
        <v>42</v>
      </c>
      <c r="F232" s="194" t="s">
        <v>43</v>
      </c>
      <c r="G232" s="194" t="s">
        <v>48</v>
      </c>
      <c r="H232" s="198" t="s">
        <v>605</v>
      </c>
      <c r="I232" s="182">
        <v>17</v>
      </c>
      <c r="J232" s="182">
        <v>0</v>
      </c>
      <c r="K232" s="182">
        <v>0</v>
      </c>
      <c r="L232" s="182">
        <v>5</v>
      </c>
      <c r="M232" s="182">
        <v>0</v>
      </c>
      <c r="N232" s="182">
        <v>17</v>
      </c>
      <c r="O232" s="184" t="s">
        <v>580</v>
      </c>
      <c r="P232" s="184">
        <v>6154</v>
      </c>
      <c r="Q232" s="185">
        <v>2091</v>
      </c>
      <c r="R232" s="185">
        <v>0</v>
      </c>
      <c r="S232" s="185">
        <v>8245</v>
      </c>
      <c r="T232" s="185">
        <v>738</v>
      </c>
      <c r="U232" s="185">
        <v>268</v>
      </c>
      <c r="V232" s="185">
        <v>0</v>
      </c>
      <c r="W232" s="185">
        <v>9591</v>
      </c>
      <c r="X232" s="186">
        <v>738</v>
      </c>
      <c r="Y232" s="186">
        <v>62</v>
      </c>
      <c r="Z232" s="186">
        <v>0</v>
      </c>
      <c r="AA232" s="178">
        <v>0</v>
      </c>
      <c r="AB232" s="178">
        <v>0</v>
      </c>
      <c r="AC232" s="175">
        <v>800</v>
      </c>
      <c r="AD232" s="175">
        <v>7445</v>
      </c>
      <c r="AE232" s="175">
        <v>340</v>
      </c>
      <c r="AF232" s="176">
        <v>0</v>
      </c>
      <c r="AG232" s="176">
        <v>0</v>
      </c>
      <c r="AH232" s="176">
        <v>340</v>
      </c>
      <c r="AI232" s="176" t="s">
        <v>580</v>
      </c>
      <c r="AJ232" s="299" t="s">
        <v>2256</v>
      </c>
      <c r="AK232" s="177"/>
      <c r="AL232" s="176"/>
      <c r="AM232" s="176"/>
    </row>
    <row r="233" spans="1:39" customFormat="1" ht="15" customHeight="1" x14ac:dyDescent="0.3">
      <c r="A233" s="197">
        <v>46234</v>
      </c>
      <c r="B233" s="188" t="s">
        <v>622</v>
      </c>
      <c r="C233" s="189" t="s">
        <v>623</v>
      </c>
      <c r="D233" s="188" t="s">
        <v>930</v>
      </c>
      <c r="E233" s="188" t="s">
        <v>42</v>
      </c>
      <c r="F233" s="188" t="s">
        <v>43</v>
      </c>
      <c r="G233" s="188" t="s">
        <v>48</v>
      </c>
      <c r="H233" s="199" t="s">
        <v>605</v>
      </c>
      <c r="I233" s="190">
        <v>24</v>
      </c>
      <c r="J233" s="190">
        <v>0</v>
      </c>
      <c r="K233" s="190">
        <v>0</v>
      </c>
      <c r="L233" s="190">
        <v>5</v>
      </c>
      <c r="M233" s="190">
        <v>0</v>
      </c>
      <c r="N233" s="190">
        <v>24</v>
      </c>
      <c r="O233" s="191" t="s">
        <v>580</v>
      </c>
      <c r="P233" s="191">
        <v>8352</v>
      </c>
      <c r="Q233" s="192">
        <v>2808</v>
      </c>
      <c r="R233" s="192">
        <v>0</v>
      </c>
      <c r="S233" s="192">
        <v>11160</v>
      </c>
      <c r="T233" s="192">
        <v>1002</v>
      </c>
      <c r="U233" s="192">
        <v>363</v>
      </c>
      <c r="V233" s="192">
        <v>0</v>
      </c>
      <c r="W233" s="192">
        <v>13005</v>
      </c>
      <c r="X233" s="193">
        <v>1002</v>
      </c>
      <c r="Y233" s="193">
        <v>84</v>
      </c>
      <c r="Z233" s="193">
        <v>0</v>
      </c>
      <c r="AA233" s="179">
        <v>0</v>
      </c>
      <c r="AB233" s="179">
        <v>0</v>
      </c>
      <c r="AC233" s="173">
        <v>1086</v>
      </c>
      <c r="AD233" s="173">
        <v>10074</v>
      </c>
      <c r="AE233" s="173">
        <v>480</v>
      </c>
      <c r="AF233" s="172">
        <v>0</v>
      </c>
      <c r="AG233" s="172">
        <v>0</v>
      </c>
      <c r="AH233" s="172">
        <v>480</v>
      </c>
      <c r="AI233" s="172" t="s">
        <v>580</v>
      </c>
      <c r="AJ233" s="299" t="s">
        <v>2256</v>
      </c>
      <c r="AK233" s="174"/>
      <c r="AL233" s="172"/>
      <c r="AM233" s="172"/>
    </row>
    <row r="234" spans="1:39" customFormat="1" ht="15" customHeight="1" x14ac:dyDescent="0.3">
      <c r="A234" s="196">
        <v>46234</v>
      </c>
      <c r="B234" s="194" t="s">
        <v>624</v>
      </c>
      <c r="C234" s="195" t="s">
        <v>625</v>
      </c>
      <c r="D234" s="194" t="s">
        <v>930</v>
      </c>
      <c r="E234" s="194" t="s">
        <v>42</v>
      </c>
      <c r="F234" s="194" t="s">
        <v>43</v>
      </c>
      <c r="G234" s="194" t="s">
        <v>51</v>
      </c>
      <c r="H234" s="198" t="s">
        <v>605</v>
      </c>
      <c r="I234" s="182">
        <v>10.5</v>
      </c>
      <c r="J234" s="182">
        <v>0</v>
      </c>
      <c r="K234" s="182">
        <v>0</v>
      </c>
      <c r="L234" s="182">
        <v>5</v>
      </c>
      <c r="M234" s="182">
        <v>0</v>
      </c>
      <c r="N234" s="182">
        <v>10.5</v>
      </c>
      <c r="O234" s="184" t="s">
        <v>580</v>
      </c>
      <c r="P234" s="184">
        <v>3654</v>
      </c>
      <c r="Q234" s="185">
        <v>1228</v>
      </c>
      <c r="R234" s="185">
        <v>0</v>
      </c>
      <c r="S234" s="185">
        <v>4882</v>
      </c>
      <c r="T234" s="185">
        <v>438</v>
      </c>
      <c r="U234" s="185">
        <v>159</v>
      </c>
      <c r="V234" s="185">
        <v>0</v>
      </c>
      <c r="W234" s="185">
        <v>5689</v>
      </c>
      <c r="X234" s="186">
        <v>438</v>
      </c>
      <c r="Y234" s="186">
        <v>37</v>
      </c>
      <c r="Z234" s="186">
        <v>0</v>
      </c>
      <c r="AA234" s="178">
        <v>0</v>
      </c>
      <c r="AB234" s="178">
        <v>0</v>
      </c>
      <c r="AC234" s="175">
        <v>475</v>
      </c>
      <c r="AD234" s="175">
        <v>4407</v>
      </c>
      <c r="AE234" s="175">
        <v>210</v>
      </c>
      <c r="AF234" s="176">
        <v>0</v>
      </c>
      <c r="AG234" s="176">
        <v>0</v>
      </c>
      <c r="AH234" s="176">
        <v>210</v>
      </c>
      <c r="AI234" s="176" t="s">
        <v>580</v>
      </c>
      <c r="AJ234" s="299" t="s">
        <v>2256</v>
      </c>
      <c r="AK234" s="177"/>
      <c r="AL234" s="176"/>
      <c r="AM234" s="176"/>
    </row>
    <row r="235" spans="1:39" ht="15" customHeight="1" x14ac:dyDescent="0.3">
      <c r="A235" s="249">
        <v>46234</v>
      </c>
      <c r="B235" s="250" t="s">
        <v>626</v>
      </c>
      <c r="C235" s="251" t="s">
        <v>627</v>
      </c>
      <c r="D235" s="250" t="s">
        <v>930</v>
      </c>
      <c r="E235" s="250" t="s">
        <v>42</v>
      </c>
      <c r="F235" s="250" t="s">
        <v>43</v>
      </c>
      <c r="G235" s="250" t="s">
        <v>51</v>
      </c>
      <c r="H235" s="261" t="s">
        <v>605</v>
      </c>
      <c r="I235" s="252">
        <v>17</v>
      </c>
      <c r="J235" s="252">
        <v>0</v>
      </c>
      <c r="K235" s="252">
        <v>0</v>
      </c>
      <c r="L235" s="252">
        <v>5</v>
      </c>
      <c r="M235" s="252">
        <v>0</v>
      </c>
      <c r="N235" s="252">
        <v>17</v>
      </c>
      <c r="O235" s="253" t="s">
        <v>580</v>
      </c>
      <c r="P235" s="253">
        <v>5916</v>
      </c>
      <c r="Q235" s="254">
        <v>1989</v>
      </c>
      <c r="R235" s="254">
        <v>0</v>
      </c>
      <c r="S235" s="254">
        <v>7905</v>
      </c>
      <c r="T235" s="254">
        <v>710</v>
      </c>
      <c r="U235" s="254">
        <v>257</v>
      </c>
      <c r="V235" s="254">
        <v>0</v>
      </c>
      <c r="W235" s="254">
        <v>9212</v>
      </c>
      <c r="X235" s="255">
        <v>710</v>
      </c>
      <c r="Y235" s="255">
        <v>59</v>
      </c>
      <c r="Z235" s="255">
        <v>0</v>
      </c>
      <c r="AA235" s="256">
        <v>0</v>
      </c>
      <c r="AB235" s="256">
        <v>0</v>
      </c>
      <c r="AC235" s="257">
        <v>769</v>
      </c>
      <c r="AD235" s="257">
        <v>7136</v>
      </c>
      <c r="AE235" s="257">
        <v>340</v>
      </c>
      <c r="AF235" s="258">
        <v>0</v>
      </c>
      <c r="AG235" s="258">
        <v>0</v>
      </c>
      <c r="AH235" s="258">
        <v>340</v>
      </c>
      <c r="AI235" s="258" t="s">
        <v>580</v>
      </c>
      <c r="AJ235" s="299" t="s">
        <v>2256</v>
      </c>
      <c r="AK235" s="259"/>
      <c r="AL235" s="258"/>
      <c r="AM235" s="258"/>
    </row>
    <row r="236" spans="1:39" customFormat="1" ht="15" customHeight="1" x14ac:dyDescent="0.3">
      <c r="A236" s="196">
        <v>46234</v>
      </c>
      <c r="B236" s="194" t="s">
        <v>628</v>
      </c>
      <c r="C236" s="195" t="s">
        <v>629</v>
      </c>
      <c r="D236" s="194" t="s">
        <v>930</v>
      </c>
      <c r="E236" s="194" t="s">
        <v>42</v>
      </c>
      <c r="F236" s="194" t="s">
        <v>43</v>
      </c>
      <c r="G236" s="194" t="s">
        <v>262</v>
      </c>
      <c r="H236" s="198" t="s">
        <v>605</v>
      </c>
      <c r="I236" s="182">
        <v>19.5</v>
      </c>
      <c r="J236" s="182">
        <v>0</v>
      </c>
      <c r="K236" s="182">
        <v>0</v>
      </c>
      <c r="L236" s="182">
        <v>5</v>
      </c>
      <c r="M236" s="182">
        <v>0</v>
      </c>
      <c r="N236" s="182">
        <v>19.5</v>
      </c>
      <c r="O236" s="184" t="s">
        <v>580</v>
      </c>
      <c r="P236" s="184">
        <v>7059</v>
      </c>
      <c r="Q236" s="185">
        <v>2594</v>
      </c>
      <c r="R236" s="185">
        <v>0</v>
      </c>
      <c r="S236" s="185">
        <v>9653</v>
      </c>
      <c r="T236" s="185">
        <v>847</v>
      </c>
      <c r="U236" s="185">
        <v>314</v>
      </c>
      <c r="V236" s="185">
        <v>0</v>
      </c>
      <c r="W236" s="185">
        <v>11204</v>
      </c>
      <c r="X236" s="186">
        <v>847</v>
      </c>
      <c r="Y236" s="186">
        <v>72</v>
      </c>
      <c r="Z236" s="186">
        <v>0</v>
      </c>
      <c r="AA236" s="178">
        <v>0</v>
      </c>
      <c r="AB236" s="178">
        <v>0</v>
      </c>
      <c r="AC236" s="175">
        <v>919</v>
      </c>
      <c r="AD236" s="175">
        <v>8734</v>
      </c>
      <c r="AE236" s="175">
        <v>390</v>
      </c>
      <c r="AF236" s="176">
        <v>0</v>
      </c>
      <c r="AG236" s="176">
        <v>0</v>
      </c>
      <c r="AH236" s="176">
        <v>390</v>
      </c>
      <c r="AI236" s="176" t="s">
        <v>580</v>
      </c>
      <c r="AJ236" s="299" t="s">
        <v>2256</v>
      </c>
      <c r="AK236" s="177"/>
      <c r="AL236" s="176"/>
      <c r="AM236" s="176"/>
    </row>
    <row r="237" spans="1:39" customFormat="1" ht="15" customHeight="1" x14ac:dyDescent="0.3">
      <c r="A237" s="197">
        <v>46234</v>
      </c>
      <c r="B237" s="188" t="s">
        <v>630</v>
      </c>
      <c r="C237" s="189" t="s">
        <v>631</v>
      </c>
      <c r="D237" s="188" t="s">
        <v>930</v>
      </c>
      <c r="E237" s="188" t="s">
        <v>42</v>
      </c>
      <c r="F237" s="188" t="s">
        <v>43</v>
      </c>
      <c r="G237" s="188" t="s">
        <v>51</v>
      </c>
      <c r="H237" s="199" t="s">
        <v>605</v>
      </c>
      <c r="I237" s="190">
        <v>15.5</v>
      </c>
      <c r="J237" s="190">
        <v>0</v>
      </c>
      <c r="K237" s="190">
        <v>0</v>
      </c>
      <c r="L237" s="190">
        <v>5</v>
      </c>
      <c r="M237" s="190">
        <v>0</v>
      </c>
      <c r="N237" s="190">
        <v>15.5</v>
      </c>
      <c r="O237" s="191" t="s">
        <v>580</v>
      </c>
      <c r="P237" s="191">
        <v>5394</v>
      </c>
      <c r="Q237" s="192">
        <v>1814</v>
      </c>
      <c r="R237" s="192">
        <v>0</v>
      </c>
      <c r="S237" s="192">
        <v>7208</v>
      </c>
      <c r="T237" s="192">
        <v>647</v>
      </c>
      <c r="U237" s="192">
        <v>234</v>
      </c>
      <c r="V237" s="192">
        <v>0</v>
      </c>
      <c r="W237" s="192">
        <v>8399</v>
      </c>
      <c r="X237" s="193">
        <v>647</v>
      </c>
      <c r="Y237" s="193">
        <v>54</v>
      </c>
      <c r="Z237" s="193">
        <v>0</v>
      </c>
      <c r="AA237" s="179">
        <v>0</v>
      </c>
      <c r="AB237" s="179">
        <v>0</v>
      </c>
      <c r="AC237" s="173">
        <v>701</v>
      </c>
      <c r="AD237" s="173">
        <v>6507</v>
      </c>
      <c r="AE237" s="173">
        <v>310</v>
      </c>
      <c r="AF237" s="172">
        <v>0</v>
      </c>
      <c r="AG237" s="172">
        <v>0</v>
      </c>
      <c r="AH237" s="172">
        <v>310</v>
      </c>
      <c r="AI237" s="172" t="s">
        <v>580</v>
      </c>
      <c r="AJ237" s="299" t="s">
        <v>2256</v>
      </c>
      <c r="AK237" s="174"/>
      <c r="AL237" s="172"/>
      <c r="AM237" s="172"/>
    </row>
    <row r="238" spans="1:39" customFormat="1" ht="15" customHeight="1" x14ac:dyDescent="0.3">
      <c r="A238" s="196">
        <v>46234</v>
      </c>
      <c r="B238" s="194" t="s">
        <v>632</v>
      </c>
      <c r="C238" s="195" t="s">
        <v>633</v>
      </c>
      <c r="D238" s="194" t="s">
        <v>930</v>
      </c>
      <c r="E238" s="194" t="s">
        <v>42</v>
      </c>
      <c r="F238" s="194" t="s">
        <v>43</v>
      </c>
      <c r="G238" s="194" t="s">
        <v>51</v>
      </c>
      <c r="H238" s="198" t="s">
        <v>605</v>
      </c>
      <c r="I238" s="182">
        <v>18</v>
      </c>
      <c r="J238" s="182">
        <v>0</v>
      </c>
      <c r="K238" s="182">
        <v>0</v>
      </c>
      <c r="L238" s="182">
        <v>5</v>
      </c>
      <c r="M238" s="182">
        <v>0</v>
      </c>
      <c r="N238" s="182">
        <v>18</v>
      </c>
      <c r="O238" s="184" t="s">
        <v>580</v>
      </c>
      <c r="P238" s="184">
        <v>6264</v>
      </c>
      <c r="Q238" s="185">
        <v>2106</v>
      </c>
      <c r="R238" s="185">
        <v>0</v>
      </c>
      <c r="S238" s="185">
        <v>8370</v>
      </c>
      <c r="T238" s="185">
        <v>752</v>
      </c>
      <c r="U238" s="185">
        <v>272</v>
      </c>
      <c r="V238" s="185">
        <v>0</v>
      </c>
      <c r="W238" s="185">
        <v>9754</v>
      </c>
      <c r="X238" s="186">
        <v>752</v>
      </c>
      <c r="Y238" s="186">
        <v>63</v>
      </c>
      <c r="Z238" s="186">
        <v>0</v>
      </c>
      <c r="AA238" s="178">
        <v>0</v>
      </c>
      <c r="AB238" s="178">
        <v>0</v>
      </c>
      <c r="AC238" s="175">
        <v>815</v>
      </c>
      <c r="AD238" s="175">
        <v>7555</v>
      </c>
      <c r="AE238" s="175">
        <v>360</v>
      </c>
      <c r="AF238" s="176">
        <v>0</v>
      </c>
      <c r="AG238" s="176">
        <v>0</v>
      </c>
      <c r="AH238" s="176">
        <v>360</v>
      </c>
      <c r="AI238" s="176" t="s">
        <v>580</v>
      </c>
      <c r="AJ238" s="299" t="s">
        <v>2256</v>
      </c>
      <c r="AK238" s="177"/>
      <c r="AL238" s="176"/>
      <c r="AM238" s="176"/>
    </row>
    <row r="239" spans="1:39" customFormat="1" ht="15" customHeight="1" x14ac:dyDescent="0.3">
      <c r="A239" s="197">
        <v>46234</v>
      </c>
      <c r="B239" s="188" t="s">
        <v>634</v>
      </c>
      <c r="C239" s="189" t="s">
        <v>635</v>
      </c>
      <c r="D239" s="188" t="s">
        <v>930</v>
      </c>
      <c r="E239" s="188" t="s">
        <v>42</v>
      </c>
      <c r="F239" s="188" t="s">
        <v>43</v>
      </c>
      <c r="G239" s="188" t="s">
        <v>51</v>
      </c>
      <c r="H239" s="199" t="s">
        <v>605</v>
      </c>
      <c r="I239" s="190">
        <v>21</v>
      </c>
      <c r="J239" s="190">
        <v>0</v>
      </c>
      <c r="K239" s="190">
        <v>0</v>
      </c>
      <c r="L239" s="190">
        <v>5</v>
      </c>
      <c r="M239" s="190">
        <v>0</v>
      </c>
      <c r="N239" s="190">
        <v>21</v>
      </c>
      <c r="O239" s="191" t="s">
        <v>580</v>
      </c>
      <c r="P239" s="191">
        <v>7308</v>
      </c>
      <c r="Q239" s="192">
        <v>2457</v>
      </c>
      <c r="R239" s="192">
        <v>0</v>
      </c>
      <c r="S239" s="192">
        <v>9765</v>
      </c>
      <c r="T239" s="192">
        <v>877</v>
      </c>
      <c r="U239" s="192">
        <v>317</v>
      </c>
      <c r="V239" s="192">
        <v>0</v>
      </c>
      <c r="W239" s="192">
        <v>11379</v>
      </c>
      <c r="X239" s="193">
        <v>877</v>
      </c>
      <c r="Y239" s="193">
        <v>73</v>
      </c>
      <c r="Z239" s="193">
        <v>0</v>
      </c>
      <c r="AA239" s="179">
        <v>0</v>
      </c>
      <c r="AB239" s="179">
        <v>0</v>
      </c>
      <c r="AC239" s="173">
        <v>950</v>
      </c>
      <c r="AD239" s="173">
        <v>8815</v>
      </c>
      <c r="AE239" s="173">
        <v>420</v>
      </c>
      <c r="AF239" s="172">
        <v>0</v>
      </c>
      <c r="AG239" s="172">
        <v>0</v>
      </c>
      <c r="AH239" s="172">
        <v>420</v>
      </c>
      <c r="AI239" s="172" t="s">
        <v>580</v>
      </c>
      <c r="AJ239" s="299" t="s">
        <v>2256</v>
      </c>
      <c r="AK239" s="174"/>
      <c r="AL239" s="172"/>
      <c r="AM239" s="172"/>
    </row>
    <row r="240" spans="1:39" customFormat="1" ht="15" customHeight="1" x14ac:dyDescent="0.3">
      <c r="A240" s="196">
        <v>46234</v>
      </c>
      <c r="B240" s="194" t="s">
        <v>636</v>
      </c>
      <c r="C240" s="195" t="s">
        <v>637</v>
      </c>
      <c r="D240" s="194" t="s">
        <v>930</v>
      </c>
      <c r="E240" s="194" t="s">
        <v>42</v>
      </c>
      <c r="F240" s="194" t="s">
        <v>43</v>
      </c>
      <c r="G240" s="194" t="s">
        <v>51</v>
      </c>
      <c r="H240" s="198" t="s">
        <v>605</v>
      </c>
      <c r="I240" s="182">
        <v>22</v>
      </c>
      <c r="J240" s="182">
        <v>0</v>
      </c>
      <c r="K240" s="182">
        <v>0</v>
      </c>
      <c r="L240" s="182">
        <v>5</v>
      </c>
      <c r="M240" s="182">
        <v>0</v>
      </c>
      <c r="N240" s="182">
        <v>22</v>
      </c>
      <c r="O240" s="184" t="s">
        <v>580</v>
      </c>
      <c r="P240" s="184">
        <v>7546</v>
      </c>
      <c r="Q240" s="185">
        <v>2464</v>
      </c>
      <c r="R240" s="185">
        <v>0</v>
      </c>
      <c r="S240" s="185">
        <v>10010</v>
      </c>
      <c r="T240" s="185">
        <v>906</v>
      </c>
      <c r="U240" s="185">
        <v>325</v>
      </c>
      <c r="V240" s="185">
        <v>0</v>
      </c>
      <c r="W240" s="185">
        <v>11681</v>
      </c>
      <c r="X240" s="186">
        <v>906</v>
      </c>
      <c r="Y240" s="186">
        <v>75</v>
      </c>
      <c r="Z240" s="186">
        <v>0</v>
      </c>
      <c r="AA240" s="178">
        <v>0</v>
      </c>
      <c r="AB240" s="178">
        <v>2000</v>
      </c>
      <c r="AC240" s="175">
        <v>2981</v>
      </c>
      <c r="AD240" s="175">
        <v>7029</v>
      </c>
      <c r="AE240" s="175">
        <v>440</v>
      </c>
      <c r="AF240" s="176">
        <v>0</v>
      </c>
      <c r="AG240" s="176">
        <v>0</v>
      </c>
      <c r="AH240" s="176">
        <v>440</v>
      </c>
      <c r="AI240" s="176" t="s">
        <v>580</v>
      </c>
      <c r="AJ240" s="299" t="s">
        <v>2256</v>
      </c>
      <c r="AK240" s="177"/>
      <c r="AL240" s="176"/>
      <c r="AM240" s="176"/>
    </row>
    <row r="241" spans="1:39" customFormat="1" ht="15" customHeight="1" x14ac:dyDescent="0.3">
      <c r="A241" s="197">
        <v>46234</v>
      </c>
      <c r="B241" s="188" t="s">
        <v>638</v>
      </c>
      <c r="C241" s="189" t="s">
        <v>639</v>
      </c>
      <c r="D241" s="188" t="s">
        <v>930</v>
      </c>
      <c r="E241" s="188" t="s">
        <v>42</v>
      </c>
      <c r="F241" s="188" t="s">
        <v>43</v>
      </c>
      <c r="G241" s="188" t="s">
        <v>48</v>
      </c>
      <c r="H241" s="199" t="s">
        <v>605</v>
      </c>
      <c r="I241" s="190">
        <v>16</v>
      </c>
      <c r="J241" s="190">
        <v>0</v>
      </c>
      <c r="K241" s="190">
        <v>0</v>
      </c>
      <c r="L241" s="190">
        <v>5</v>
      </c>
      <c r="M241" s="190">
        <v>0</v>
      </c>
      <c r="N241" s="190">
        <v>16</v>
      </c>
      <c r="O241" s="191" t="s">
        <v>580</v>
      </c>
      <c r="P241" s="191">
        <v>5488</v>
      </c>
      <c r="Q241" s="192">
        <v>1792</v>
      </c>
      <c r="R241" s="192">
        <v>0</v>
      </c>
      <c r="S241" s="192">
        <v>7280</v>
      </c>
      <c r="T241" s="192">
        <v>659</v>
      </c>
      <c r="U241" s="192">
        <v>237</v>
      </c>
      <c r="V241" s="192">
        <v>0</v>
      </c>
      <c r="W241" s="192">
        <v>8496</v>
      </c>
      <c r="X241" s="193">
        <v>659</v>
      </c>
      <c r="Y241" s="193">
        <v>55</v>
      </c>
      <c r="Z241" s="193">
        <v>0</v>
      </c>
      <c r="AA241" s="179">
        <v>0</v>
      </c>
      <c r="AB241" s="179">
        <v>0</v>
      </c>
      <c r="AC241" s="173">
        <v>714</v>
      </c>
      <c r="AD241" s="173">
        <v>6566</v>
      </c>
      <c r="AE241" s="173">
        <v>320</v>
      </c>
      <c r="AF241" s="172">
        <v>0</v>
      </c>
      <c r="AG241" s="172">
        <v>0</v>
      </c>
      <c r="AH241" s="172">
        <v>320</v>
      </c>
      <c r="AI241" s="172" t="s">
        <v>580</v>
      </c>
      <c r="AJ241" s="299" t="s">
        <v>2256</v>
      </c>
      <c r="AK241" s="174"/>
      <c r="AL241" s="172"/>
      <c r="AM241" s="172"/>
    </row>
    <row r="242" spans="1:39" customFormat="1" ht="15" customHeight="1" x14ac:dyDescent="0.3">
      <c r="A242" s="196">
        <v>46234</v>
      </c>
      <c r="B242" s="194" t="s">
        <v>640</v>
      </c>
      <c r="C242" s="195" t="s">
        <v>641</v>
      </c>
      <c r="D242" s="194" t="s">
        <v>930</v>
      </c>
      <c r="E242" s="194" t="s">
        <v>42</v>
      </c>
      <c r="F242" s="194" t="s">
        <v>43</v>
      </c>
      <c r="G242" s="194" t="s">
        <v>51</v>
      </c>
      <c r="H242" s="198" t="s">
        <v>605</v>
      </c>
      <c r="I242" s="182">
        <v>20</v>
      </c>
      <c r="J242" s="182">
        <v>0</v>
      </c>
      <c r="K242" s="182">
        <v>0</v>
      </c>
      <c r="L242" s="182">
        <v>5</v>
      </c>
      <c r="M242" s="182">
        <v>0</v>
      </c>
      <c r="N242" s="182">
        <v>20</v>
      </c>
      <c r="O242" s="184" t="s">
        <v>580</v>
      </c>
      <c r="P242" s="184">
        <v>6960</v>
      </c>
      <c r="Q242" s="185">
        <v>2340</v>
      </c>
      <c r="R242" s="185">
        <v>0</v>
      </c>
      <c r="S242" s="185">
        <v>9300</v>
      </c>
      <c r="T242" s="185">
        <v>835</v>
      </c>
      <c r="U242" s="185">
        <v>302</v>
      </c>
      <c r="V242" s="185">
        <v>0</v>
      </c>
      <c r="W242" s="185">
        <v>10837</v>
      </c>
      <c r="X242" s="186">
        <v>835</v>
      </c>
      <c r="Y242" s="186">
        <v>70</v>
      </c>
      <c r="Z242" s="186">
        <v>0</v>
      </c>
      <c r="AA242" s="178">
        <v>0</v>
      </c>
      <c r="AB242" s="178">
        <v>0</v>
      </c>
      <c r="AC242" s="175">
        <v>905</v>
      </c>
      <c r="AD242" s="175">
        <v>8395</v>
      </c>
      <c r="AE242" s="175">
        <v>400</v>
      </c>
      <c r="AF242" s="176">
        <v>0</v>
      </c>
      <c r="AG242" s="176">
        <v>0</v>
      </c>
      <c r="AH242" s="176">
        <v>400</v>
      </c>
      <c r="AI242" s="176" t="s">
        <v>580</v>
      </c>
      <c r="AJ242" s="299" t="s">
        <v>2256</v>
      </c>
      <c r="AK242" s="177"/>
      <c r="AL242" s="176"/>
      <c r="AM242" s="176"/>
    </row>
    <row r="243" spans="1:39" customFormat="1" ht="15" customHeight="1" x14ac:dyDescent="0.3">
      <c r="A243" s="197">
        <v>46234</v>
      </c>
      <c r="B243" s="199" t="s">
        <v>642</v>
      </c>
      <c r="C243" s="590" t="s">
        <v>643</v>
      </c>
      <c r="D243" s="199" t="s">
        <v>930</v>
      </c>
      <c r="E243" s="199" t="s">
        <v>42</v>
      </c>
      <c r="F243" s="199" t="s">
        <v>43</v>
      </c>
      <c r="G243" s="199" t="s">
        <v>44</v>
      </c>
      <c r="H243" s="199" t="s">
        <v>605</v>
      </c>
      <c r="I243" s="190">
        <v>0</v>
      </c>
      <c r="J243" s="190">
        <v>0</v>
      </c>
      <c r="K243" s="190">
        <v>0</v>
      </c>
      <c r="L243" s="190">
        <v>0</v>
      </c>
      <c r="M243" s="190">
        <v>0</v>
      </c>
      <c r="N243" s="190">
        <v>0</v>
      </c>
      <c r="O243" s="191" t="s">
        <v>580</v>
      </c>
      <c r="P243" s="191">
        <v>0</v>
      </c>
      <c r="Q243" s="192">
        <v>0</v>
      </c>
      <c r="R243" s="192">
        <v>0</v>
      </c>
      <c r="S243" s="192">
        <v>0</v>
      </c>
      <c r="T243" s="192">
        <v>0</v>
      </c>
      <c r="U243" s="192">
        <v>0</v>
      </c>
      <c r="V243" s="192">
        <v>0</v>
      </c>
      <c r="W243" s="192">
        <v>0</v>
      </c>
      <c r="X243" s="193">
        <v>0</v>
      </c>
      <c r="Y243" s="193">
        <v>0</v>
      </c>
      <c r="Z243" s="193">
        <v>0</v>
      </c>
      <c r="AA243" s="179">
        <v>0</v>
      </c>
      <c r="AB243" s="179">
        <v>0</v>
      </c>
      <c r="AC243" s="173">
        <v>0</v>
      </c>
      <c r="AD243" s="173">
        <v>0</v>
      </c>
      <c r="AE243" s="173">
        <v>0</v>
      </c>
      <c r="AF243" s="172">
        <v>0</v>
      </c>
      <c r="AG243" s="172">
        <v>0</v>
      </c>
      <c r="AH243" s="172">
        <v>0</v>
      </c>
      <c r="AI243" s="172" t="s">
        <v>580</v>
      </c>
      <c r="AJ243" s="299" t="s">
        <v>2256</v>
      </c>
      <c r="AK243" s="174"/>
      <c r="AL243" s="172"/>
      <c r="AM243" s="172"/>
    </row>
    <row r="244" spans="1:39" customFormat="1" ht="15" customHeight="1" x14ac:dyDescent="0.3">
      <c r="A244" s="196">
        <v>46234</v>
      </c>
      <c r="B244" s="194" t="s">
        <v>644</v>
      </c>
      <c r="C244" s="195" t="s">
        <v>645</v>
      </c>
      <c r="D244" s="194" t="s">
        <v>930</v>
      </c>
      <c r="E244" s="194" t="s">
        <v>42</v>
      </c>
      <c r="F244" s="194" t="s">
        <v>43</v>
      </c>
      <c r="G244" s="194" t="s">
        <v>51</v>
      </c>
      <c r="H244" s="198" t="s">
        <v>605</v>
      </c>
      <c r="I244" s="182">
        <v>14</v>
      </c>
      <c r="J244" s="182">
        <v>0</v>
      </c>
      <c r="K244" s="182">
        <v>0</v>
      </c>
      <c r="L244" s="182">
        <v>5</v>
      </c>
      <c r="M244" s="182">
        <v>0</v>
      </c>
      <c r="N244" s="182">
        <v>14</v>
      </c>
      <c r="O244" s="184" t="s">
        <v>580</v>
      </c>
      <c r="P244" s="184">
        <v>4760</v>
      </c>
      <c r="Q244" s="185">
        <v>1540</v>
      </c>
      <c r="R244" s="185">
        <v>0</v>
      </c>
      <c r="S244" s="185">
        <v>6300</v>
      </c>
      <c r="T244" s="185">
        <v>571</v>
      </c>
      <c r="U244" s="185">
        <v>205</v>
      </c>
      <c r="V244" s="185">
        <v>0</v>
      </c>
      <c r="W244" s="185">
        <v>7356</v>
      </c>
      <c r="X244" s="186">
        <v>571</v>
      </c>
      <c r="Y244" s="186">
        <v>47</v>
      </c>
      <c r="Z244" s="186">
        <v>0</v>
      </c>
      <c r="AA244" s="178">
        <v>0</v>
      </c>
      <c r="AB244" s="178">
        <v>0</v>
      </c>
      <c r="AC244" s="175">
        <v>618</v>
      </c>
      <c r="AD244" s="175">
        <v>5682</v>
      </c>
      <c r="AE244" s="175">
        <v>280</v>
      </c>
      <c r="AF244" s="176">
        <v>0</v>
      </c>
      <c r="AG244" s="176">
        <v>0</v>
      </c>
      <c r="AH244" s="176">
        <v>280</v>
      </c>
      <c r="AI244" s="176" t="s">
        <v>580</v>
      </c>
      <c r="AJ244" s="299" t="s">
        <v>2256</v>
      </c>
      <c r="AK244" s="177"/>
      <c r="AL244" s="176"/>
      <c r="AM244" s="176"/>
    </row>
    <row r="245" spans="1:39" customFormat="1" ht="15" customHeight="1" x14ac:dyDescent="0.3">
      <c r="A245" s="197">
        <v>46234</v>
      </c>
      <c r="B245" s="188" t="s">
        <v>646</v>
      </c>
      <c r="C245" s="189" t="s">
        <v>647</v>
      </c>
      <c r="D245" s="188" t="s">
        <v>930</v>
      </c>
      <c r="E245" s="188" t="s">
        <v>42</v>
      </c>
      <c r="F245" s="188" t="s">
        <v>43</v>
      </c>
      <c r="G245" s="188" t="s">
        <v>51</v>
      </c>
      <c r="H245" s="188" t="s">
        <v>605</v>
      </c>
      <c r="I245" s="190">
        <v>20.5</v>
      </c>
      <c r="J245" s="190">
        <v>0</v>
      </c>
      <c r="K245" s="190">
        <v>0</v>
      </c>
      <c r="L245" s="190">
        <v>5</v>
      </c>
      <c r="M245" s="190">
        <v>0</v>
      </c>
      <c r="N245" s="190">
        <v>20.5</v>
      </c>
      <c r="O245" s="191" t="s">
        <v>580</v>
      </c>
      <c r="P245" s="191">
        <v>6970</v>
      </c>
      <c r="Q245" s="192">
        <v>2255</v>
      </c>
      <c r="R245" s="192">
        <v>0</v>
      </c>
      <c r="S245" s="192">
        <v>9225</v>
      </c>
      <c r="T245" s="192">
        <v>836</v>
      </c>
      <c r="U245" s="192">
        <v>300</v>
      </c>
      <c r="V245" s="192">
        <v>0</v>
      </c>
      <c r="W245" s="192">
        <v>10771</v>
      </c>
      <c r="X245" s="193">
        <v>836</v>
      </c>
      <c r="Y245" s="193">
        <v>69</v>
      </c>
      <c r="Z245" s="193">
        <v>0</v>
      </c>
      <c r="AA245" s="179">
        <v>0</v>
      </c>
      <c r="AB245" s="179">
        <v>0</v>
      </c>
      <c r="AC245" s="173">
        <v>905</v>
      </c>
      <c r="AD245" s="173">
        <v>8320</v>
      </c>
      <c r="AE245" s="173">
        <v>410</v>
      </c>
      <c r="AF245" s="172">
        <v>0</v>
      </c>
      <c r="AG245" s="172">
        <v>0</v>
      </c>
      <c r="AH245" s="172">
        <v>410</v>
      </c>
      <c r="AI245" s="172" t="s">
        <v>580</v>
      </c>
      <c r="AJ245" s="299" t="s">
        <v>2256</v>
      </c>
      <c r="AK245" s="174"/>
      <c r="AL245" s="172"/>
      <c r="AM245" s="172"/>
    </row>
    <row r="246" spans="1:39" customFormat="1" ht="15" customHeight="1" x14ac:dyDescent="0.3">
      <c r="A246" s="196">
        <v>46234</v>
      </c>
      <c r="B246" s="194" t="s">
        <v>648</v>
      </c>
      <c r="C246" s="195" t="s">
        <v>649</v>
      </c>
      <c r="D246" s="194" t="s">
        <v>930</v>
      </c>
      <c r="E246" s="194" t="s">
        <v>42</v>
      </c>
      <c r="F246" s="194" t="s">
        <v>43</v>
      </c>
      <c r="G246" s="194" t="s">
        <v>51</v>
      </c>
      <c r="H246" s="198" t="s">
        <v>605</v>
      </c>
      <c r="I246" s="182">
        <v>20</v>
      </c>
      <c r="J246" s="182">
        <v>0</v>
      </c>
      <c r="K246" s="182">
        <v>0</v>
      </c>
      <c r="L246" s="182">
        <v>5</v>
      </c>
      <c r="M246" s="182">
        <v>0</v>
      </c>
      <c r="N246" s="182">
        <v>20</v>
      </c>
      <c r="O246" s="184" t="s">
        <v>580</v>
      </c>
      <c r="P246" s="184">
        <v>6800</v>
      </c>
      <c r="Q246" s="185">
        <v>2200</v>
      </c>
      <c r="R246" s="185">
        <v>0</v>
      </c>
      <c r="S246" s="185">
        <v>9000</v>
      </c>
      <c r="T246" s="185">
        <v>816</v>
      </c>
      <c r="U246" s="185">
        <v>292</v>
      </c>
      <c r="V246" s="185">
        <v>0</v>
      </c>
      <c r="W246" s="185">
        <v>10508</v>
      </c>
      <c r="X246" s="186">
        <v>816</v>
      </c>
      <c r="Y246" s="186">
        <v>68</v>
      </c>
      <c r="Z246" s="186">
        <v>0</v>
      </c>
      <c r="AA246" s="178">
        <v>0</v>
      </c>
      <c r="AB246" s="178">
        <v>0</v>
      </c>
      <c r="AC246" s="175">
        <v>884</v>
      </c>
      <c r="AD246" s="175">
        <v>8116</v>
      </c>
      <c r="AE246" s="175">
        <v>400</v>
      </c>
      <c r="AF246" s="176">
        <v>0</v>
      </c>
      <c r="AG246" s="176">
        <v>0</v>
      </c>
      <c r="AH246" s="176">
        <v>400</v>
      </c>
      <c r="AI246" s="176" t="s">
        <v>580</v>
      </c>
      <c r="AJ246" s="299" t="s">
        <v>2256</v>
      </c>
      <c r="AK246" s="177"/>
      <c r="AL246" s="176"/>
      <c r="AM246" s="176"/>
    </row>
    <row r="247" spans="1:39" customFormat="1" ht="15" customHeight="1" x14ac:dyDescent="0.3">
      <c r="A247" s="197">
        <v>46234</v>
      </c>
      <c r="B247" s="188" t="s">
        <v>650</v>
      </c>
      <c r="C247" s="189" t="s">
        <v>651</v>
      </c>
      <c r="D247" s="188" t="s">
        <v>930</v>
      </c>
      <c r="E247" s="188" t="s">
        <v>42</v>
      </c>
      <c r="F247" s="188" t="s">
        <v>43</v>
      </c>
      <c r="G247" s="188" t="s">
        <v>51</v>
      </c>
      <c r="H247" s="199" t="s">
        <v>605</v>
      </c>
      <c r="I247" s="190">
        <v>20</v>
      </c>
      <c r="J247" s="190">
        <v>0</v>
      </c>
      <c r="K247" s="190">
        <v>0</v>
      </c>
      <c r="L247" s="190">
        <v>5</v>
      </c>
      <c r="M247" s="190">
        <v>0</v>
      </c>
      <c r="N247" s="190">
        <v>20</v>
      </c>
      <c r="O247" s="191" t="s">
        <v>580</v>
      </c>
      <c r="P247" s="191">
        <v>6960</v>
      </c>
      <c r="Q247" s="192">
        <v>2340</v>
      </c>
      <c r="R247" s="192">
        <v>0</v>
      </c>
      <c r="S247" s="192">
        <v>9300</v>
      </c>
      <c r="T247" s="192">
        <v>835</v>
      </c>
      <c r="U247" s="192">
        <v>302</v>
      </c>
      <c r="V247" s="192">
        <v>0</v>
      </c>
      <c r="W247" s="192">
        <v>10837</v>
      </c>
      <c r="X247" s="193">
        <v>835</v>
      </c>
      <c r="Y247" s="193">
        <v>70</v>
      </c>
      <c r="Z247" s="193">
        <v>0</v>
      </c>
      <c r="AA247" s="179">
        <v>0</v>
      </c>
      <c r="AB247" s="179">
        <v>0</v>
      </c>
      <c r="AC247" s="173">
        <v>905</v>
      </c>
      <c r="AD247" s="173">
        <v>8395</v>
      </c>
      <c r="AE247" s="173">
        <v>400</v>
      </c>
      <c r="AF247" s="172">
        <v>0</v>
      </c>
      <c r="AG247" s="172">
        <v>0</v>
      </c>
      <c r="AH247" s="172">
        <v>400</v>
      </c>
      <c r="AI247" s="172" t="s">
        <v>580</v>
      </c>
      <c r="AJ247" s="299" t="s">
        <v>2256</v>
      </c>
      <c r="AK247" s="174"/>
      <c r="AL247" s="172"/>
      <c r="AM247" s="172"/>
    </row>
    <row r="248" spans="1:39" customFormat="1" ht="15" customHeight="1" x14ac:dyDescent="0.3">
      <c r="A248" s="196">
        <v>46234</v>
      </c>
      <c r="B248" s="194" t="s">
        <v>652</v>
      </c>
      <c r="C248" s="195" t="s">
        <v>653</v>
      </c>
      <c r="D248" s="194" t="s">
        <v>930</v>
      </c>
      <c r="E248" s="194" t="s">
        <v>42</v>
      </c>
      <c r="F248" s="194" t="s">
        <v>43</v>
      </c>
      <c r="G248" s="194" t="s">
        <v>44</v>
      </c>
      <c r="H248" s="198" t="s">
        <v>605</v>
      </c>
      <c r="I248" s="182">
        <v>22</v>
      </c>
      <c r="J248" s="182">
        <v>0</v>
      </c>
      <c r="K248" s="182">
        <v>0</v>
      </c>
      <c r="L248" s="182">
        <v>5</v>
      </c>
      <c r="M248" s="182">
        <v>0</v>
      </c>
      <c r="N248" s="182">
        <v>22</v>
      </c>
      <c r="O248" s="184" t="s">
        <v>580</v>
      </c>
      <c r="P248" s="184">
        <v>7480</v>
      </c>
      <c r="Q248" s="185">
        <v>2420</v>
      </c>
      <c r="R248" s="185">
        <v>0</v>
      </c>
      <c r="S248" s="185">
        <v>9900</v>
      </c>
      <c r="T248" s="185">
        <v>898</v>
      </c>
      <c r="U248" s="185">
        <v>322</v>
      </c>
      <c r="V248" s="185">
        <v>0</v>
      </c>
      <c r="W248" s="185">
        <v>11560</v>
      </c>
      <c r="X248" s="186">
        <v>898</v>
      </c>
      <c r="Y248" s="186">
        <v>74</v>
      </c>
      <c r="Z248" s="186">
        <v>0</v>
      </c>
      <c r="AA248" s="178">
        <v>0</v>
      </c>
      <c r="AB248" s="178">
        <v>0</v>
      </c>
      <c r="AC248" s="175">
        <v>972</v>
      </c>
      <c r="AD248" s="175">
        <v>8928</v>
      </c>
      <c r="AE248" s="175">
        <v>440</v>
      </c>
      <c r="AF248" s="176">
        <v>0</v>
      </c>
      <c r="AG248" s="176">
        <v>0</v>
      </c>
      <c r="AH248" s="176">
        <v>440</v>
      </c>
      <c r="AI248" s="176" t="s">
        <v>580</v>
      </c>
      <c r="AJ248" s="299" t="s">
        <v>2256</v>
      </c>
      <c r="AK248" s="177"/>
      <c r="AL248" s="176"/>
      <c r="AM248" s="176"/>
    </row>
    <row r="249" spans="1:39" customFormat="1" ht="15" customHeight="1" x14ac:dyDescent="0.3">
      <c r="A249" s="197">
        <v>46234</v>
      </c>
      <c r="B249" s="188" t="s">
        <v>654</v>
      </c>
      <c r="C249" s="189" t="s">
        <v>655</v>
      </c>
      <c r="D249" s="188" t="s">
        <v>930</v>
      </c>
      <c r="E249" s="188" t="s">
        <v>42</v>
      </c>
      <c r="F249" s="188" t="s">
        <v>43</v>
      </c>
      <c r="G249" s="188" t="s">
        <v>247</v>
      </c>
      <c r="H249" s="200" t="s">
        <v>605</v>
      </c>
      <c r="I249" s="190">
        <v>23</v>
      </c>
      <c r="J249" s="190">
        <v>0</v>
      </c>
      <c r="K249" s="190">
        <v>0</v>
      </c>
      <c r="L249" s="190">
        <v>5</v>
      </c>
      <c r="M249" s="190">
        <v>0</v>
      </c>
      <c r="N249" s="190">
        <v>23</v>
      </c>
      <c r="O249" s="191" t="s">
        <v>580</v>
      </c>
      <c r="P249" s="191">
        <v>8280</v>
      </c>
      <c r="Q249" s="192">
        <v>2645</v>
      </c>
      <c r="R249" s="192">
        <v>345</v>
      </c>
      <c r="S249" s="192">
        <v>11270</v>
      </c>
      <c r="T249" s="192">
        <v>994</v>
      </c>
      <c r="U249" s="192">
        <v>366</v>
      </c>
      <c r="V249" s="192">
        <v>0</v>
      </c>
      <c r="W249" s="192">
        <v>13090</v>
      </c>
      <c r="X249" s="193">
        <v>994</v>
      </c>
      <c r="Y249" s="193">
        <v>85</v>
      </c>
      <c r="Z249" s="193">
        <v>0</v>
      </c>
      <c r="AA249" s="179">
        <v>0</v>
      </c>
      <c r="AB249" s="179">
        <v>0</v>
      </c>
      <c r="AC249" s="173">
        <v>1079</v>
      </c>
      <c r="AD249" s="173">
        <v>10191</v>
      </c>
      <c r="AE249" s="173">
        <v>460</v>
      </c>
      <c r="AF249" s="172">
        <v>0</v>
      </c>
      <c r="AG249" s="172">
        <v>0</v>
      </c>
      <c r="AH249" s="172">
        <v>460</v>
      </c>
      <c r="AI249" s="172" t="s">
        <v>580</v>
      </c>
      <c r="AJ249" s="299" t="s">
        <v>2256</v>
      </c>
      <c r="AK249" s="174"/>
      <c r="AL249" s="172"/>
      <c r="AM249" s="172"/>
    </row>
    <row r="250" spans="1:39" customFormat="1" ht="15" customHeight="1" x14ac:dyDescent="0.3">
      <c r="A250" s="196">
        <v>46234</v>
      </c>
      <c r="B250" s="194" t="s">
        <v>656</v>
      </c>
      <c r="C250" s="195" t="s">
        <v>657</v>
      </c>
      <c r="D250" s="194" t="s">
        <v>930</v>
      </c>
      <c r="E250" s="194" t="s">
        <v>42</v>
      </c>
      <c r="F250" s="194" t="s">
        <v>43</v>
      </c>
      <c r="G250" s="194" t="s">
        <v>51</v>
      </c>
      <c r="H250" s="198" t="s">
        <v>605</v>
      </c>
      <c r="I250" s="182">
        <v>22</v>
      </c>
      <c r="J250" s="182">
        <v>0</v>
      </c>
      <c r="K250" s="182">
        <v>0</v>
      </c>
      <c r="L250" s="182">
        <v>5</v>
      </c>
      <c r="M250" s="182">
        <v>0</v>
      </c>
      <c r="N250" s="182">
        <v>22</v>
      </c>
      <c r="O250" s="184" t="s">
        <v>580</v>
      </c>
      <c r="P250" s="184">
        <v>7656</v>
      </c>
      <c r="Q250" s="185">
        <v>2574</v>
      </c>
      <c r="R250" s="185">
        <v>0</v>
      </c>
      <c r="S250" s="185">
        <v>10230</v>
      </c>
      <c r="T250" s="185">
        <v>919</v>
      </c>
      <c r="U250" s="185">
        <v>332</v>
      </c>
      <c r="V250" s="185">
        <v>0</v>
      </c>
      <c r="W250" s="185">
        <v>11921</v>
      </c>
      <c r="X250" s="186">
        <v>919</v>
      </c>
      <c r="Y250" s="186">
        <v>77</v>
      </c>
      <c r="Z250" s="186">
        <v>0</v>
      </c>
      <c r="AA250" s="178">
        <v>0</v>
      </c>
      <c r="AB250" s="178">
        <v>0</v>
      </c>
      <c r="AC250" s="175">
        <v>996</v>
      </c>
      <c r="AD250" s="175">
        <v>9234</v>
      </c>
      <c r="AE250" s="175">
        <v>440</v>
      </c>
      <c r="AF250" s="176">
        <v>0</v>
      </c>
      <c r="AG250" s="176">
        <v>0</v>
      </c>
      <c r="AH250" s="176">
        <v>440</v>
      </c>
      <c r="AI250" s="176" t="s">
        <v>580</v>
      </c>
      <c r="AJ250" s="299" t="s">
        <v>2256</v>
      </c>
      <c r="AK250" s="177"/>
      <c r="AL250" s="176"/>
      <c r="AM250" s="176"/>
    </row>
    <row r="251" spans="1:39" customFormat="1" ht="15" customHeight="1" x14ac:dyDescent="0.3">
      <c r="A251" s="197">
        <v>46234</v>
      </c>
      <c r="B251" s="188" t="s">
        <v>658</v>
      </c>
      <c r="C251" s="189" t="s">
        <v>659</v>
      </c>
      <c r="D251" s="188" t="s">
        <v>930</v>
      </c>
      <c r="E251" s="188" t="s">
        <v>42</v>
      </c>
      <c r="F251" s="188" t="s">
        <v>43</v>
      </c>
      <c r="G251" s="188" t="s">
        <v>51</v>
      </c>
      <c r="H251" s="199" t="s">
        <v>605</v>
      </c>
      <c r="I251" s="190">
        <v>22</v>
      </c>
      <c r="J251" s="190">
        <v>0</v>
      </c>
      <c r="K251" s="190">
        <v>0</v>
      </c>
      <c r="L251" s="190">
        <v>5</v>
      </c>
      <c r="M251" s="190">
        <v>0</v>
      </c>
      <c r="N251" s="190">
        <v>22</v>
      </c>
      <c r="O251" s="191" t="s">
        <v>580</v>
      </c>
      <c r="P251" s="191">
        <v>7480</v>
      </c>
      <c r="Q251" s="192">
        <v>2420</v>
      </c>
      <c r="R251" s="192">
        <v>0</v>
      </c>
      <c r="S251" s="192">
        <v>9900</v>
      </c>
      <c r="T251" s="192">
        <v>898</v>
      </c>
      <c r="U251" s="192">
        <v>322</v>
      </c>
      <c r="V251" s="192">
        <v>0</v>
      </c>
      <c r="W251" s="192">
        <v>11560</v>
      </c>
      <c r="X251" s="193">
        <v>898</v>
      </c>
      <c r="Y251" s="193">
        <v>74</v>
      </c>
      <c r="Z251" s="193">
        <v>0</v>
      </c>
      <c r="AA251" s="179">
        <v>0</v>
      </c>
      <c r="AB251" s="179">
        <v>0</v>
      </c>
      <c r="AC251" s="173">
        <v>972</v>
      </c>
      <c r="AD251" s="173">
        <v>8928</v>
      </c>
      <c r="AE251" s="173">
        <v>440</v>
      </c>
      <c r="AF251" s="172">
        <v>0</v>
      </c>
      <c r="AG251" s="172">
        <v>0</v>
      </c>
      <c r="AH251" s="172">
        <v>440</v>
      </c>
      <c r="AI251" s="172" t="s">
        <v>580</v>
      </c>
      <c r="AJ251" s="299" t="s">
        <v>2256</v>
      </c>
      <c r="AK251" s="174"/>
      <c r="AL251" s="172"/>
      <c r="AM251" s="172"/>
    </row>
    <row r="252" spans="1:39" customFormat="1" ht="15" customHeight="1" x14ac:dyDescent="0.3">
      <c r="A252" s="196">
        <v>46234</v>
      </c>
      <c r="B252" s="194" t="s">
        <v>660</v>
      </c>
      <c r="C252" s="195" t="s">
        <v>661</v>
      </c>
      <c r="D252" s="194" t="s">
        <v>930</v>
      </c>
      <c r="E252" s="194" t="s">
        <v>42</v>
      </c>
      <c r="F252" s="194" t="s">
        <v>43</v>
      </c>
      <c r="G252" s="194" t="s">
        <v>51</v>
      </c>
      <c r="H252" s="198" t="s">
        <v>605</v>
      </c>
      <c r="I252" s="182">
        <v>22</v>
      </c>
      <c r="J252" s="182">
        <v>0</v>
      </c>
      <c r="K252" s="182">
        <v>0</v>
      </c>
      <c r="L252" s="182">
        <v>5</v>
      </c>
      <c r="M252" s="182">
        <v>0</v>
      </c>
      <c r="N252" s="182">
        <v>22</v>
      </c>
      <c r="O252" s="184" t="s">
        <v>580</v>
      </c>
      <c r="P252" s="184">
        <v>7480</v>
      </c>
      <c r="Q252" s="185">
        <v>2310</v>
      </c>
      <c r="R252" s="185">
        <v>0</v>
      </c>
      <c r="S252" s="185">
        <v>9790</v>
      </c>
      <c r="T252" s="185">
        <v>898</v>
      </c>
      <c r="U252" s="185">
        <v>318</v>
      </c>
      <c r="V252" s="185">
        <v>0</v>
      </c>
      <c r="W252" s="185">
        <v>11446</v>
      </c>
      <c r="X252" s="186">
        <v>898</v>
      </c>
      <c r="Y252" s="186">
        <v>73</v>
      </c>
      <c r="Z252" s="186">
        <v>0</v>
      </c>
      <c r="AA252" s="178">
        <v>0</v>
      </c>
      <c r="AB252" s="178">
        <v>0</v>
      </c>
      <c r="AC252" s="175">
        <v>971</v>
      </c>
      <c r="AD252" s="175">
        <v>8819</v>
      </c>
      <c r="AE252" s="175">
        <v>440</v>
      </c>
      <c r="AF252" s="176">
        <v>0</v>
      </c>
      <c r="AG252" s="176">
        <v>0</v>
      </c>
      <c r="AH252" s="176">
        <v>440</v>
      </c>
      <c r="AI252" s="176" t="s">
        <v>580</v>
      </c>
      <c r="AJ252" s="299" t="s">
        <v>2256</v>
      </c>
      <c r="AK252" s="177"/>
      <c r="AL252" s="176"/>
      <c r="AM252" s="176"/>
    </row>
    <row r="253" spans="1:39" customFormat="1" ht="15" customHeight="1" x14ac:dyDescent="0.3">
      <c r="A253" s="197">
        <v>46234</v>
      </c>
      <c r="B253" s="188" t="s">
        <v>662</v>
      </c>
      <c r="C253" s="189" t="s">
        <v>663</v>
      </c>
      <c r="D253" s="188" t="s">
        <v>930</v>
      </c>
      <c r="E253" s="188" t="s">
        <v>42</v>
      </c>
      <c r="F253" s="188" t="s">
        <v>43</v>
      </c>
      <c r="G253" s="188" t="s">
        <v>51</v>
      </c>
      <c r="H253" s="199" t="s">
        <v>605</v>
      </c>
      <c r="I253" s="190">
        <v>19</v>
      </c>
      <c r="J253" s="190">
        <v>0</v>
      </c>
      <c r="K253" s="190">
        <v>0</v>
      </c>
      <c r="L253" s="190">
        <v>5</v>
      </c>
      <c r="M253" s="190">
        <v>0</v>
      </c>
      <c r="N253" s="190">
        <v>19</v>
      </c>
      <c r="O253" s="191" t="s">
        <v>580</v>
      </c>
      <c r="P253" s="191">
        <v>6460</v>
      </c>
      <c r="Q253" s="192">
        <v>1995</v>
      </c>
      <c r="R253" s="192">
        <v>0</v>
      </c>
      <c r="S253" s="192">
        <v>8455</v>
      </c>
      <c r="T253" s="192">
        <v>775</v>
      </c>
      <c r="U253" s="192">
        <v>275</v>
      </c>
      <c r="V253" s="192">
        <v>0</v>
      </c>
      <c r="W253" s="192">
        <v>9885</v>
      </c>
      <c r="X253" s="193">
        <v>775</v>
      </c>
      <c r="Y253" s="193">
        <v>63</v>
      </c>
      <c r="Z253" s="193">
        <v>0</v>
      </c>
      <c r="AA253" s="179">
        <v>0</v>
      </c>
      <c r="AB253" s="179">
        <v>0</v>
      </c>
      <c r="AC253" s="173">
        <v>838</v>
      </c>
      <c r="AD253" s="173">
        <v>7617</v>
      </c>
      <c r="AE253" s="173">
        <v>380</v>
      </c>
      <c r="AF253" s="172">
        <v>0</v>
      </c>
      <c r="AG253" s="172">
        <v>0</v>
      </c>
      <c r="AH253" s="172">
        <v>380</v>
      </c>
      <c r="AI253" s="172" t="s">
        <v>580</v>
      </c>
      <c r="AJ253" s="299" t="s">
        <v>2256</v>
      </c>
      <c r="AK253" s="174"/>
      <c r="AL253" s="172"/>
      <c r="AM253" s="172"/>
    </row>
    <row r="254" spans="1:39" customFormat="1" ht="15" customHeight="1" x14ac:dyDescent="0.3">
      <c r="A254" s="196">
        <v>46234</v>
      </c>
      <c r="B254" s="194" t="s">
        <v>664</v>
      </c>
      <c r="C254" s="195" t="s">
        <v>665</v>
      </c>
      <c r="D254" s="194" t="s">
        <v>930</v>
      </c>
      <c r="E254" s="194" t="s">
        <v>42</v>
      </c>
      <c r="F254" s="194" t="s">
        <v>43</v>
      </c>
      <c r="G254" s="194" t="s">
        <v>51</v>
      </c>
      <c r="H254" s="198" t="s">
        <v>605</v>
      </c>
      <c r="I254" s="182">
        <v>16</v>
      </c>
      <c r="J254" s="182">
        <v>0</v>
      </c>
      <c r="K254" s="182">
        <v>0</v>
      </c>
      <c r="L254" s="182">
        <v>5</v>
      </c>
      <c r="M254" s="182">
        <v>0</v>
      </c>
      <c r="N254" s="182">
        <v>16</v>
      </c>
      <c r="O254" s="184" t="s">
        <v>580</v>
      </c>
      <c r="P254" s="184">
        <v>5440</v>
      </c>
      <c r="Q254" s="185">
        <v>1680</v>
      </c>
      <c r="R254" s="185">
        <v>0</v>
      </c>
      <c r="S254" s="185">
        <v>7120</v>
      </c>
      <c r="T254" s="185">
        <v>653</v>
      </c>
      <c r="U254" s="185">
        <v>231</v>
      </c>
      <c r="V254" s="185">
        <v>0</v>
      </c>
      <c r="W254" s="185">
        <v>8324</v>
      </c>
      <c r="X254" s="186">
        <v>653</v>
      </c>
      <c r="Y254" s="186">
        <v>53</v>
      </c>
      <c r="Z254" s="186">
        <v>0</v>
      </c>
      <c r="AA254" s="178">
        <v>0</v>
      </c>
      <c r="AB254" s="178">
        <v>0</v>
      </c>
      <c r="AC254" s="175">
        <v>706</v>
      </c>
      <c r="AD254" s="175">
        <v>6414</v>
      </c>
      <c r="AE254" s="175">
        <v>320</v>
      </c>
      <c r="AF254" s="176">
        <v>0</v>
      </c>
      <c r="AG254" s="176">
        <v>0</v>
      </c>
      <c r="AH254" s="176">
        <v>320</v>
      </c>
      <c r="AI254" s="176" t="s">
        <v>580</v>
      </c>
      <c r="AJ254" s="299" t="s">
        <v>2256</v>
      </c>
      <c r="AK254" s="177"/>
      <c r="AL254" s="176"/>
      <c r="AM254" s="176"/>
    </row>
    <row r="255" spans="1:39" customFormat="1" ht="15" customHeight="1" x14ac:dyDescent="0.3">
      <c r="A255" s="197">
        <v>46234</v>
      </c>
      <c r="B255" s="188" t="s">
        <v>666</v>
      </c>
      <c r="C255" s="189" t="s">
        <v>667</v>
      </c>
      <c r="D255" s="188" t="s">
        <v>930</v>
      </c>
      <c r="E255" s="188" t="s">
        <v>42</v>
      </c>
      <c r="F255" s="188" t="s">
        <v>43</v>
      </c>
      <c r="G255" s="188" t="s">
        <v>51</v>
      </c>
      <c r="H255" s="199" t="s">
        <v>605</v>
      </c>
      <c r="I255" s="190">
        <v>18</v>
      </c>
      <c r="J255" s="190">
        <v>0</v>
      </c>
      <c r="K255" s="190">
        <v>0</v>
      </c>
      <c r="L255" s="190">
        <v>5</v>
      </c>
      <c r="M255" s="190">
        <v>0</v>
      </c>
      <c r="N255" s="190">
        <v>18</v>
      </c>
      <c r="O255" s="191" t="s">
        <v>580</v>
      </c>
      <c r="P255" s="191">
        <v>6120</v>
      </c>
      <c r="Q255" s="192">
        <v>1800</v>
      </c>
      <c r="R255" s="192">
        <v>0</v>
      </c>
      <c r="S255" s="192">
        <v>7920</v>
      </c>
      <c r="T255" s="192">
        <v>734</v>
      </c>
      <c r="U255" s="192">
        <v>257</v>
      </c>
      <c r="V255" s="192">
        <v>0</v>
      </c>
      <c r="W255" s="192">
        <v>9271</v>
      </c>
      <c r="X255" s="193">
        <v>734</v>
      </c>
      <c r="Y255" s="193">
        <v>59</v>
      </c>
      <c r="Z255" s="193">
        <v>0</v>
      </c>
      <c r="AA255" s="179">
        <v>0</v>
      </c>
      <c r="AB255" s="179">
        <v>0</v>
      </c>
      <c r="AC255" s="173">
        <v>793</v>
      </c>
      <c r="AD255" s="173">
        <v>7127</v>
      </c>
      <c r="AE255" s="173">
        <v>360</v>
      </c>
      <c r="AF255" s="172">
        <v>0</v>
      </c>
      <c r="AG255" s="172">
        <v>0</v>
      </c>
      <c r="AH255" s="172">
        <v>360</v>
      </c>
      <c r="AI255" s="172" t="s">
        <v>580</v>
      </c>
      <c r="AJ255" s="299" t="s">
        <v>2256</v>
      </c>
      <c r="AK255" s="174"/>
      <c r="AL255" s="172"/>
      <c r="AM255" s="172"/>
    </row>
    <row r="256" spans="1:39" customFormat="1" ht="15" customHeight="1" x14ac:dyDescent="0.3">
      <c r="A256" s="196">
        <v>46234</v>
      </c>
      <c r="B256" s="194" t="s">
        <v>668</v>
      </c>
      <c r="C256" s="195" t="s">
        <v>669</v>
      </c>
      <c r="D256" s="194" t="s">
        <v>930</v>
      </c>
      <c r="E256" s="194" t="s">
        <v>42</v>
      </c>
      <c r="F256" s="194" t="s">
        <v>43</v>
      </c>
      <c r="G256" s="194" t="s">
        <v>51</v>
      </c>
      <c r="H256" s="198" t="s">
        <v>605</v>
      </c>
      <c r="I256" s="182">
        <v>16</v>
      </c>
      <c r="J256" s="182">
        <v>0</v>
      </c>
      <c r="K256" s="182">
        <v>0</v>
      </c>
      <c r="L256" s="182">
        <v>5</v>
      </c>
      <c r="M256" s="182">
        <v>0</v>
      </c>
      <c r="N256" s="182">
        <v>16</v>
      </c>
      <c r="O256" s="184" t="s">
        <v>580</v>
      </c>
      <c r="P256" s="184">
        <v>5440</v>
      </c>
      <c r="Q256" s="185">
        <v>1680</v>
      </c>
      <c r="R256" s="185">
        <v>0</v>
      </c>
      <c r="S256" s="185">
        <v>7120</v>
      </c>
      <c r="T256" s="185">
        <v>653</v>
      </c>
      <c r="U256" s="185">
        <v>231</v>
      </c>
      <c r="V256" s="185">
        <v>0</v>
      </c>
      <c r="W256" s="185">
        <v>8324</v>
      </c>
      <c r="X256" s="186">
        <v>653</v>
      </c>
      <c r="Y256" s="186">
        <v>53</v>
      </c>
      <c r="Z256" s="186">
        <v>0</v>
      </c>
      <c r="AA256" s="178">
        <v>0</v>
      </c>
      <c r="AB256" s="178">
        <v>0</v>
      </c>
      <c r="AC256" s="175">
        <v>706</v>
      </c>
      <c r="AD256" s="175">
        <v>6414</v>
      </c>
      <c r="AE256" s="175">
        <v>320</v>
      </c>
      <c r="AF256" s="176">
        <v>0</v>
      </c>
      <c r="AG256" s="176">
        <v>0</v>
      </c>
      <c r="AH256" s="176">
        <v>320</v>
      </c>
      <c r="AI256" s="176" t="s">
        <v>580</v>
      </c>
      <c r="AJ256" s="299" t="s">
        <v>2256</v>
      </c>
      <c r="AK256" s="177"/>
      <c r="AL256" s="176"/>
      <c r="AM256" s="176"/>
    </row>
    <row r="257" spans="1:39" customFormat="1" ht="15" customHeight="1" x14ac:dyDescent="0.3">
      <c r="A257" s="197">
        <v>46234</v>
      </c>
      <c r="B257" s="188" t="s">
        <v>670</v>
      </c>
      <c r="C257" s="189" t="s">
        <v>671</v>
      </c>
      <c r="D257" s="188" t="s">
        <v>930</v>
      </c>
      <c r="E257" s="188" t="s">
        <v>42</v>
      </c>
      <c r="F257" s="188" t="s">
        <v>43</v>
      </c>
      <c r="G257" s="188" t="s">
        <v>51</v>
      </c>
      <c r="H257" s="199" t="s">
        <v>605</v>
      </c>
      <c r="I257" s="190">
        <v>13</v>
      </c>
      <c r="J257" s="190">
        <v>0</v>
      </c>
      <c r="K257" s="190">
        <v>0</v>
      </c>
      <c r="L257" s="190">
        <v>5</v>
      </c>
      <c r="M257" s="190">
        <v>0</v>
      </c>
      <c r="N257" s="190">
        <v>13</v>
      </c>
      <c r="O257" s="191" t="s">
        <v>580</v>
      </c>
      <c r="P257" s="191">
        <v>4420</v>
      </c>
      <c r="Q257" s="192">
        <v>1365</v>
      </c>
      <c r="R257" s="192">
        <v>0</v>
      </c>
      <c r="S257" s="192">
        <v>5785</v>
      </c>
      <c r="T257" s="192">
        <v>530</v>
      </c>
      <c r="U257" s="192">
        <v>188</v>
      </c>
      <c r="V257" s="192">
        <v>0</v>
      </c>
      <c r="W257" s="192">
        <v>6763</v>
      </c>
      <c r="X257" s="193">
        <v>530</v>
      </c>
      <c r="Y257" s="193">
        <v>43</v>
      </c>
      <c r="Z257" s="193">
        <v>0</v>
      </c>
      <c r="AA257" s="179">
        <v>0</v>
      </c>
      <c r="AB257" s="179">
        <v>0</v>
      </c>
      <c r="AC257" s="173">
        <v>573</v>
      </c>
      <c r="AD257" s="173">
        <v>5212</v>
      </c>
      <c r="AE257" s="173">
        <v>260</v>
      </c>
      <c r="AF257" s="172">
        <v>0</v>
      </c>
      <c r="AG257" s="172">
        <v>0</v>
      </c>
      <c r="AH257" s="172">
        <v>260</v>
      </c>
      <c r="AI257" s="172" t="s">
        <v>580</v>
      </c>
      <c r="AJ257" s="299" t="s">
        <v>2256</v>
      </c>
      <c r="AK257" s="174"/>
      <c r="AL257" s="172"/>
      <c r="AM257" s="172"/>
    </row>
    <row r="258" spans="1:39" customFormat="1" ht="15" customHeight="1" x14ac:dyDescent="0.3">
      <c r="A258" s="196">
        <v>46234</v>
      </c>
      <c r="B258" s="194" t="s">
        <v>672</v>
      </c>
      <c r="C258" s="195" t="s">
        <v>673</v>
      </c>
      <c r="D258" s="194" t="s">
        <v>930</v>
      </c>
      <c r="E258" s="194" t="s">
        <v>42</v>
      </c>
      <c r="F258" s="194" t="s">
        <v>43</v>
      </c>
      <c r="G258" s="194" t="s">
        <v>48</v>
      </c>
      <c r="H258" s="198" t="s">
        <v>605</v>
      </c>
      <c r="I258" s="182">
        <v>17</v>
      </c>
      <c r="J258" s="182">
        <v>0</v>
      </c>
      <c r="K258" s="182">
        <v>0</v>
      </c>
      <c r="L258" s="182">
        <v>5</v>
      </c>
      <c r="M258" s="182">
        <v>0</v>
      </c>
      <c r="N258" s="182">
        <v>17</v>
      </c>
      <c r="O258" s="184" t="s">
        <v>580</v>
      </c>
      <c r="P258" s="184">
        <v>5780</v>
      </c>
      <c r="Q258" s="185">
        <v>1785</v>
      </c>
      <c r="R258" s="185">
        <v>0</v>
      </c>
      <c r="S258" s="185">
        <v>7565</v>
      </c>
      <c r="T258" s="185">
        <v>694</v>
      </c>
      <c r="U258" s="185">
        <v>246</v>
      </c>
      <c r="V258" s="185">
        <v>0</v>
      </c>
      <c r="W258" s="185">
        <v>8845</v>
      </c>
      <c r="X258" s="186">
        <v>694</v>
      </c>
      <c r="Y258" s="186">
        <v>57</v>
      </c>
      <c r="Z258" s="186">
        <v>0</v>
      </c>
      <c r="AA258" s="178">
        <v>0</v>
      </c>
      <c r="AB258" s="178">
        <v>0</v>
      </c>
      <c r="AC258" s="175">
        <v>751</v>
      </c>
      <c r="AD258" s="175">
        <v>6814</v>
      </c>
      <c r="AE258" s="175">
        <v>340</v>
      </c>
      <c r="AF258" s="176">
        <v>0</v>
      </c>
      <c r="AG258" s="176">
        <v>0</v>
      </c>
      <c r="AH258" s="176">
        <v>340</v>
      </c>
      <c r="AI258" s="176" t="s">
        <v>580</v>
      </c>
      <c r="AJ258" s="299" t="s">
        <v>2256</v>
      </c>
      <c r="AK258" s="177"/>
      <c r="AL258" s="176"/>
      <c r="AM258" s="176"/>
    </row>
    <row r="259" spans="1:39" customFormat="1" ht="15" customHeight="1" x14ac:dyDescent="0.3">
      <c r="A259" s="197">
        <v>46234</v>
      </c>
      <c r="B259" s="188" t="s">
        <v>674</v>
      </c>
      <c r="C259" s="189" t="s">
        <v>675</v>
      </c>
      <c r="D259" s="188" t="s">
        <v>930</v>
      </c>
      <c r="E259" s="188" t="s">
        <v>42</v>
      </c>
      <c r="F259" s="188" t="s">
        <v>43</v>
      </c>
      <c r="G259" s="188" t="s">
        <v>51</v>
      </c>
      <c r="H259" s="188" t="s">
        <v>605</v>
      </c>
      <c r="I259" s="190">
        <v>23</v>
      </c>
      <c r="J259" s="190">
        <v>0</v>
      </c>
      <c r="K259" s="190">
        <v>0</v>
      </c>
      <c r="L259" s="190">
        <v>5</v>
      </c>
      <c r="M259" s="190">
        <v>0</v>
      </c>
      <c r="N259" s="190">
        <v>23</v>
      </c>
      <c r="O259" s="191" t="s">
        <v>580</v>
      </c>
      <c r="P259" s="191">
        <v>7820</v>
      </c>
      <c r="Q259" s="192">
        <v>2415</v>
      </c>
      <c r="R259" s="192">
        <v>0</v>
      </c>
      <c r="S259" s="192">
        <v>10235</v>
      </c>
      <c r="T259" s="192">
        <v>938</v>
      </c>
      <c r="U259" s="192">
        <v>333</v>
      </c>
      <c r="V259" s="192">
        <v>0</v>
      </c>
      <c r="W259" s="192">
        <v>11966</v>
      </c>
      <c r="X259" s="193">
        <v>938</v>
      </c>
      <c r="Y259" s="193">
        <v>77</v>
      </c>
      <c r="Z259" s="193">
        <v>0</v>
      </c>
      <c r="AA259" s="179">
        <v>0</v>
      </c>
      <c r="AB259" s="179">
        <v>0</v>
      </c>
      <c r="AC259" s="173">
        <v>1015</v>
      </c>
      <c r="AD259" s="173">
        <v>9220</v>
      </c>
      <c r="AE259" s="173">
        <v>460</v>
      </c>
      <c r="AF259" s="172">
        <v>0</v>
      </c>
      <c r="AG259" s="172">
        <v>0</v>
      </c>
      <c r="AH259" s="172">
        <v>460</v>
      </c>
      <c r="AI259" s="172" t="s">
        <v>580</v>
      </c>
      <c r="AJ259" s="299" t="s">
        <v>2256</v>
      </c>
      <c r="AK259" s="174"/>
      <c r="AL259" s="172"/>
      <c r="AM259" s="172"/>
    </row>
    <row r="260" spans="1:39" customFormat="1" ht="15" customHeight="1" x14ac:dyDescent="0.3">
      <c r="A260" s="196">
        <v>46234</v>
      </c>
      <c r="B260" s="194" t="s">
        <v>676</v>
      </c>
      <c r="C260" s="195" t="s">
        <v>677</v>
      </c>
      <c r="D260" s="194" t="s">
        <v>930</v>
      </c>
      <c r="E260" s="194" t="s">
        <v>42</v>
      </c>
      <c r="F260" s="194" t="s">
        <v>43</v>
      </c>
      <c r="G260" s="194" t="s">
        <v>51</v>
      </c>
      <c r="H260" s="194" t="s">
        <v>605</v>
      </c>
      <c r="I260" s="182">
        <v>19.5</v>
      </c>
      <c r="J260" s="182">
        <v>0</v>
      </c>
      <c r="K260" s="182">
        <v>0</v>
      </c>
      <c r="L260" s="182">
        <v>5</v>
      </c>
      <c r="M260" s="182">
        <v>0</v>
      </c>
      <c r="N260" s="182">
        <v>19.5</v>
      </c>
      <c r="O260" s="184" t="s">
        <v>580</v>
      </c>
      <c r="P260" s="184">
        <v>6630</v>
      </c>
      <c r="Q260" s="185">
        <v>1950</v>
      </c>
      <c r="R260" s="185">
        <v>0</v>
      </c>
      <c r="S260" s="185">
        <v>8580</v>
      </c>
      <c r="T260" s="185">
        <v>796</v>
      </c>
      <c r="U260" s="185">
        <v>279</v>
      </c>
      <c r="V260" s="185">
        <v>0</v>
      </c>
      <c r="W260" s="185">
        <v>10045</v>
      </c>
      <c r="X260" s="186">
        <v>796</v>
      </c>
      <c r="Y260" s="186">
        <v>64</v>
      </c>
      <c r="Z260" s="186">
        <v>0</v>
      </c>
      <c r="AA260" s="178">
        <v>0</v>
      </c>
      <c r="AB260" s="178">
        <v>0</v>
      </c>
      <c r="AC260" s="175">
        <v>860</v>
      </c>
      <c r="AD260" s="175">
        <v>7720</v>
      </c>
      <c r="AE260" s="175">
        <v>390</v>
      </c>
      <c r="AF260" s="176">
        <v>0</v>
      </c>
      <c r="AG260" s="176">
        <v>0</v>
      </c>
      <c r="AH260" s="176">
        <v>390</v>
      </c>
      <c r="AI260" s="176" t="s">
        <v>580</v>
      </c>
      <c r="AJ260" s="299" t="s">
        <v>2256</v>
      </c>
      <c r="AK260" s="177"/>
      <c r="AL260" s="176"/>
      <c r="AM260" s="176"/>
    </row>
    <row r="261" spans="1:39" customFormat="1" ht="15" customHeight="1" x14ac:dyDescent="0.3">
      <c r="A261" s="197">
        <v>46234</v>
      </c>
      <c r="B261" s="188" t="s">
        <v>678</v>
      </c>
      <c r="C261" s="189" t="s">
        <v>679</v>
      </c>
      <c r="D261" s="188" t="s">
        <v>930</v>
      </c>
      <c r="E261" s="188" t="s">
        <v>42</v>
      </c>
      <c r="F261" s="188" t="s">
        <v>43</v>
      </c>
      <c r="G261" s="188" t="s">
        <v>51</v>
      </c>
      <c r="H261" s="188" t="s">
        <v>605</v>
      </c>
      <c r="I261" s="190">
        <v>24</v>
      </c>
      <c r="J261" s="190">
        <v>0</v>
      </c>
      <c r="K261" s="190">
        <v>0</v>
      </c>
      <c r="L261" s="190">
        <v>5</v>
      </c>
      <c r="M261" s="190">
        <v>0</v>
      </c>
      <c r="N261" s="190">
        <v>24</v>
      </c>
      <c r="O261" s="191" t="s">
        <v>580</v>
      </c>
      <c r="P261" s="191">
        <v>8160</v>
      </c>
      <c r="Q261" s="192">
        <v>2400</v>
      </c>
      <c r="R261" s="192">
        <v>0</v>
      </c>
      <c r="S261" s="192">
        <v>10560</v>
      </c>
      <c r="T261" s="192">
        <v>979</v>
      </c>
      <c r="U261" s="192">
        <v>343</v>
      </c>
      <c r="V261" s="192">
        <v>0</v>
      </c>
      <c r="W261" s="192">
        <v>12362</v>
      </c>
      <c r="X261" s="193">
        <v>979</v>
      </c>
      <c r="Y261" s="193">
        <v>79</v>
      </c>
      <c r="Z261" s="193">
        <v>0</v>
      </c>
      <c r="AA261" s="179">
        <v>0</v>
      </c>
      <c r="AB261" s="179">
        <v>0</v>
      </c>
      <c r="AC261" s="173">
        <v>1058</v>
      </c>
      <c r="AD261" s="173">
        <v>9502</v>
      </c>
      <c r="AE261" s="173">
        <v>480</v>
      </c>
      <c r="AF261" s="172">
        <v>0</v>
      </c>
      <c r="AG261" s="172">
        <v>0</v>
      </c>
      <c r="AH261" s="172">
        <v>480</v>
      </c>
      <c r="AI261" s="172" t="s">
        <v>580</v>
      </c>
      <c r="AJ261" s="299" t="s">
        <v>2256</v>
      </c>
      <c r="AK261" s="174"/>
      <c r="AL261" s="172"/>
      <c r="AM261" s="172"/>
    </row>
    <row r="262" spans="1:39" customFormat="1" ht="15" customHeight="1" x14ac:dyDescent="0.3">
      <c r="A262" s="196">
        <v>46234</v>
      </c>
      <c r="B262" s="194" t="s">
        <v>680</v>
      </c>
      <c r="C262" s="195" t="s">
        <v>681</v>
      </c>
      <c r="D262" s="194" t="s">
        <v>930</v>
      </c>
      <c r="E262" s="194" t="s">
        <v>42</v>
      </c>
      <c r="F262" s="194" t="s">
        <v>43</v>
      </c>
      <c r="G262" s="194" t="s">
        <v>51</v>
      </c>
      <c r="H262" s="194" t="s">
        <v>605</v>
      </c>
      <c r="I262" s="182">
        <v>24</v>
      </c>
      <c r="J262" s="182">
        <v>0</v>
      </c>
      <c r="K262" s="182">
        <v>0</v>
      </c>
      <c r="L262" s="182">
        <v>5</v>
      </c>
      <c r="M262" s="182">
        <v>0</v>
      </c>
      <c r="N262" s="182">
        <v>24</v>
      </c>
      <c r="O262" s="184" t="s">
        <v>580</v>
      </c>
      <c r="P262" s="184">
        <v>8160</v>
      </c>
      <c r="Q262" s="185">
        <v>2520</v>
      </c>
      <c r="R262" s="185">
        <v>0</v>
      </c>
      <c r="S262" s="185">
        <v>10680</v>
      </c>
      <c r="T262" s="185">
        <v>979</v>
      </c>
      <c r="U262" s="185">
        <v>347</v>
      </c>
      <c r="V262" s="185">
        <v>0</v>
      </c>
      <c r="W262" s="185">
        <v>12486</v>
      </c>
      <c r="X262" s="186">
        <v>979</v>
      </c>
      <c r="Y262" s="186">
        <v>80</v>
      </c>
      <c r="Z262" s="186">
        <v>0</v>
      </c>
      <c r="AA262" s="178">
        <v>0</v>
      </c>
      <c r="AB262" s="178">
        <v>0</v>
      </c>
      <c r="AC262" s="175">
        <v>1059</v>
      </c>
      <c r="AD262" s="175">
        <v>9621</v>
      </c>
      <c r="AE262" s="175">
        <v>480</v>
      </c>
      <c r="AF262" s="176">
        <v>0</v>
      </c>
      <c r="AG262" s="176">
        <v>0</v>
      </c>
      <c r="AH262" s="176">
        <v>480</v>
      </c>
      <c r="AI262" s="176" t="s">
        <v>580</v>
      </c>
      <c r="AJ262" s="299" t="s">
        <v>2256</v>
      </c>
      <c r="AK262" s="177"/>
      <c r="AL262" s="176"/>
      <c r="AM262" s="176"/>
    </row>
    <row r="263" spans="1:39" customFormat="1" ht="15" customHeight="1" x14ac:dyDescent="0.3">
      <c r="A263" s="197">
        <v>46234</v>
      </c>
      <c r="B263" s="188" t="s">
        <v>682</v>
      </c>
      <c r="C263" s="189" t="s">
        <v>683</v>
      </c>
      <c r="D263" s="188" t="s">
        <v>930</v>
      </c>
      <c r="E263" s="188" t="s">
        <v>42</v>
      </c>
      <c r="F263" s="188" t="s">
        <v>43</v>
      </c>
      <c r="G263" s="188" t="s">
        <v>51</v>
      </c>
      <c r="H263" s="199" t="s">
        <v>605</v>
      </c>
      <c r="I263" s="190">
        <v>19</v>
      </c>
      <c r="J263" s="190">
        <v>0</v>
      </c>
      <c r="K263" s="190">
        <v>0</v>
      </c>
      <c r="L263" s="190">
        <v>5</v>
      </c>
      <c r="M263" s="190">
        <v>0</v>
      </c>
      <c r="N263" s="190">
        <v>19</v>
      </c>
      <c r="O263" s="191" t="s">
        <v>580</v>
      </c>
      <c r="P263" s="191">
        <v>6460</v>
      </c>
      <c r="Q263" s="192">
        <v>1900</v>
      </c>
      <c r="R263" s="192">
        <v>0</v>
      </c>
      <c r="S263" s="192">
        <v>8360</v>
      </c>
      <c r="T263" s="192">
        <v>775</v>
      </c>
      <c r="U263" s="192">
        <v>272</v>
      </c>
      <c r="V263" s="192">
        <v>0</v>
      </c>
      <c r="W263" s="192">
        <v>9787</v>
      </c>
      <c r="X263" s="193">
        <v>775</v>
      </c>
      <c r="Y263" s="193">
        <v>63</v>
      </c>
      <c r="Z263" s="193">
        <v>0</v>
      </c>
      <c r="AA263" s="179">
        <v>0</v>
      </c>
      <c r="AB263" s="179">
        <v>0</v>
      </c>
      <c r="AC263" s="173">
        <v>838</v>
      </c>
      <c r="AD263" s="173">
        <v>7522</v>
      </c>
      <c r="AE263" s="173">
        <v>380</v>
      </c>
      <c r="AF263" s="172">
        <v>0</v>
      </c>
      <c r="AG263" s="172">
        <v>0</v>
      </c>
      <c r="AH263" s="172">
        <v>380</v>
      </c>
      <c r="AI263" s="172" t="s">
        <v>580</v>
      </c>
      <c r="AJ263" s="299" t="s">
        <v>2256</v>
      </c>
      <c r="AK263" s="174"/>
      <c r="AL263" s="172"/>
      <c r="AM263" s="172"/>
    </row>
    <row r="264" spans="1:39" customFormat="1" ht="15" customHeight="1" x14ac:dyDescent="0.3">
      <c r="A264" s="196">
        <v>46234</v>
      </c>
      <c r="B264" s="194" t="s">
        <v>684</v>
      </c>
      <c r="C264" s="195" t="s">
        <v>685</v>
      </c>
      <c r="D264" s="194" t="s">
        <v>930</v>
      </c>
      <c r="E264" s="194" t="s">
        <v>42</v>
      </c>
      <c r="F264" s="194" t="s">
        <v>43</v>
      </c>
      <c r="G264" s="194" t="s">
        <v>51</v>
      </c>
      <c r="H264" s="198" t="s">
        <v>605</v>
      </c>
      <c r="I264" s="182">
        <v>19</v>
      </c>
      <c r="J264" s="182">
        <v>0</v>
      </c>
      <c r="K264" s="182">
        <v>0</v>
      </c>
      <c r="L264" s="182">
        <v>5</v>
      </c>
      <c r="M264" s="182">
        <v>0</v>
      </c>
      <c r="N264" s="182">
        <v>19</v>
      </c>
      <c r="O264" s="184" t="s">
        <v>580</v>
      </c>
      <c r="P264" s="184">
        <v>6460</v>
      </c>
      <c r="Q264" s="185">
        <v>1900</v>
      </c>
      <c r="R264" s="185">
        <v>0</v>
      </c>
      <c r="S264" s="185">
        <v>8360</v>
      </c>
      <c r="T264" s="185">
        <v>775</v>
      </c>
      <c r="U264" s="185">
        <v>272</v>
      </c>
      <c r="V264" s="185">
        <v>0</v>
      </c>
      <c r="W264" s="185">
        <v>9787</v>
      </c>
      <c r="X264" s="186">
        <v>775</v>
      </c>
      <c r="Y264" s="186">
        <v>63</v>
      </c>
      <c r="Z264" s="186">
        <v>0</v>
      </c>
      <c r="AA264" s="178">
        <v>0</v>
      </c>
      <c r="AB264" s="178">
        <v>0</v>
      </c>
      <c r="AC264" s="175">
        <v>838</v>
      </c>
      <c r="AD264" s="175">
        <v>7522</v>
      </c>
      <c r="AE264" s="175">
        <v>380</v>
      </c>
      <c r="AF264" s="176">
        <v>0</v>
      </c>
      <c r="AG264" s="176">
        <v>0</v>
      </c>
      <c r="AH264" s="176">
        <v>380</v>
      </c>
      <c r="AI264" s="176" t="s">
        <v>580</v>
      </c>
      <c r="AJ264" s="299" t="s">
        <v>2256</v>
      </c>
      <c r="AK264" s="177"/>
      <c r="AL264" s="176"/>
      <c r="AM264" s="176"/>
    </row>
    <row r="265" spans="1:39" customFormat="1" ht="15" customHeight="1" x14ac:dyDescent="0.3">
      <c r="A265" s="197">
        <v>46234</v>
      </c>
      <c r="B265" s="188" t="s">
        <v>686</v>
      </c>
      <c r="C265" s="189" t="s">
        <v>687</v>
      </c>
      <c r="D265" s="188" t="s">
        <v>930</v>
      </c>
      <c r="E265" s="188" t="s">
        <v>42</v>
      </c>
      <c r="F265" s="188" t="s">
        <v>43</v>
      </c>
      <c r="G265" s="188" t="s">
        <v>48</v>
      </c>
      <c r="H265" s="188" t="s">
        <v>605</v>
      </c>
      <c r="I265" s="190">
        <v>22</v>
      </c>
      <c r="J265" s="190">
        <v>0</v>
      </c>
      <c r="K265" s="190">
        <v>0</v>
      </c>
      <c r="L265" s="190">
        <v>5</v>
      </c>
      <c r="M265" s="190">
        <v>0</v>
      </c>
      <c r="N265" s="190">
        <v>22</v>
      </c>
      <c r="O265" s="191" t="s">
        <v>580</v>
      </c>
      <c r="P265" s="191">
        <v>7480</v>
      </c>
      <c r="Q265" s="192">
        <v>2200</v>
      </c>
      <c r="R265" s="192">
        <v>0</v>
      </c>
      <c r="S265" s="192">
        <v>9680</v>
      </c>
      <c r="T265" s="192">
        <v>898</v>
      </c>
      <c r="U265" s="192">
        <v>315</v>
      </c>
      <c r="V265" s="192">
        <v>0</v>
      </c>
      <c r="W265" s="192">
        <v>11333</v>
      </c>
      <c r="X265" s="193">
        <v>898</v>
      </c>
      <c r="Y265" s="193">
        <v>73</v>
      </c>
      <c r="Z265" s="193">
        <v>0</v>
      </c>
      <c r="AA265" s="179">
        <v>0</v>
      </c>
      <c r="AB265" s="179">
        <v>0</v>
      </c>
      <c r="AC265" s="173">
        <v>971</v>
      </c>
      <c r="AD265" s="173">
        <v>8709</v>
      </c>
      <c r="AE265" s="173">
        <v>440</v>
      </c>
      <c r="AF265" s="172">
        <v>0</v>
      </c>
      <c r="AG265" s="172">
        <v>0</v>
      </c>
      <c r="AH265" s="172">
        <v>440</v>
      </c>
      <c r="AI265" s="172" t="s">
        <v>580</v>
      </c>
      <c r="AJ265" s="299" t="s">
        <v>2256</v>
      </c>
      <c r="AK265" s="174"/>
      <c r="AL265" s="172"/>
      <c r="AM265" s="172"/>
    </row>
    <row r="266" spans="1:39" customFormat="1" ht="15" customHeight="1" x14ac:dyDescent="0.3">
      <c r="A266" s="196">
        <v>46234</v>
      </c>
      <c r="B266" s="194" t="s">
        <v>688</v>
      </c>
      <c r="C266" s="195" t="s">
        <v>689</v>
      </c>
      <c r="D266" s="194" t="s">
        <v>930</v>
      </c>
      <c r="E266" s="194" t="s">
        <v>42</v>
      </c>
      <c r="F266" s="194" t="s">
        <v>43</v>
      </c>
      <c r="G266" s="194" t="s">
        <v>51</v>
      </c>
      <c r="H266" s="198" t="s">
        <v>605</v>
      </c>
      <c r="I266" s="182">
        <v>16</v>
      </c>
      <c r="J266" s="182">
        <v>0</v>
      </c>
      <c r="K266" s="182">
        <v>0</v>
      </c>
      <c r="L266" s="182">
        <v>5</v>
      </c>
      <c r="M266" s="182">
        <v>0</v>
      </c>
      <c r="N266" s="182">
        <v>16</v>
      </c>
      <c r="O266" s="184" t="s">
        <v>580</v>
      </c>
      <c r="P266" s="184">
        <v>5440</v>
      </c>
      <c r="Q266" s="185">
        <v>1600</v>
      </c>
      <c r="R266" s="185">
        <v>0</v>
      </c>
      <c r="S266" s="185">
        <v>7040</v>
      </c>
      <c r="T266" s="185">
        <v>653</v>
      </c>
      <c r="U266" s="185">
        <v>229</v>
      </c>
      <c r="V266" s="185">
        <v>0</v>
      </c>
      <c r="W266" s="185">
        <v>8242</v>
      </c>
      <c r="X266" s="186">
        <v>653</v>
      </c>
      <c r="Y266" s="186">
        <v>53</v>
      </c>
      <c r="Z266" s="186">
        <v>0</v>
      </c>
      <c r="AA266" s="178">
        <v>0</v>
      </c>
      <c r="AB266" s="178">
        <v>0</v>
      </c>
      <c r="AC266" s="175">
        <v>706</v>
      </c>
      <c r="AD266" s="175">
        <v>6334</v>
      </c>
      <c r="AE266" s="175">
        <v>320</v>
      </c>
      <c r="AF266" s="176">
        <v>0</v>
      </c>
      <c r="AG266" s="176">
        <v>0</v>
      </c>
      <c r="AH266" s="176">
        <v>320</v>
      </c>
      <c r="AI266" s="176" t="s">
        <v>580</v>
      </c>
      <c r="AJ266" s="299" t="s">
        <v>2256</v>
      </c>
      <c r="AK266" s="177"/>
      <c r="AL266" s="176"/>
      <c r="AM266" s="176"/>
    </row>
    <row r="267" spans="1:39" customFormat="1" ht="15" customHeight="1" x14ac:dyDescent="0.3">
      <c r="A267" s="197">
        <v>46234</v>
      </c>
      <c r="B267" s="188" t="s">
        <v>690</v>
      </c>
      <c r="C267" s="189" t="s">
        <v>691</v>
      </c>
      <c r="D267" s="188" t="s">
        <v>930</v>
      </c>
      <c r="E267" s="188" t="s">
        <v>42</v>
      </c>
      <c r="F267" s="188" t="s">
        <v>43</v>
      </c>
      <c r="G267" s="188" t="s">
        <v>44</v>
      </c>
      <c r="H267" s="199" t="s">
        <v>605</v>
      </c>
      <c r="I267" s="190">
        <v>22</v>
      </c>
      <c r="J267" s="190">
        <v>0</v>
      </c>
      <c r="K267" s="190">
        <v>0</v>
      </c>
      <c r="L267" s="190">
        <v>5</v>
      </c>
      <c r="M267" s="190">
        <v>0</v>
      </c>
      <c r="N267" s="190">
        <v>22</v>
      </c>
      <c r="O267" s="191" t="s">
        <v>580</v>
      </c>
      <c r="P267" s="191">
        <v>7480</v>
      </c>
      <c r="Q267" s="192">
        <v>2200</v>
      </c>
      <c r="R267" s="192">
        <v>0</v>
      </c>
      <c r="S267" s="192">
        <v>9680</v>
      </c>
      <c r="T267" s="192">
        <v>898</v>
      </c>
      <c r="U267" s="192">
        <v>315</v>
      </c>
      <c r="V267" s="192">
        <v>0</v>
      </c>
      <c r="W267" s="192">
        <v>11333</v>
      </c>
      <c r="X267" s="193">
        <v>898</v>
      </c>
      <c r="Y267" s="193">
        <v>73</v>
      </c>
      <c r="Z267" s="193">
        <v>0</v>
      </c>
      <c r="AA267" s="179">
        <v>0</v>
      </c>
      <c r="AB267" s="179">
        <v>0</v>
      </c>
      <c r="AC267" s="173">
        <v>971</v>
      </c>
      <c r="AD267" s="173">
        <v>8709</v>
      </c>
      <c r="AE267" s="173">
        <v>440</v>
      </c>
      <c r="AF267" s="172">
        <v>0</v>
      </c>
      <c r="AG267" s="172">
        <v>0</v>
      </c>
      <c r="AH267" s="172">
        <v>440</v>
      </c>
      <c r="AI267" s="172" t="s">
        <v>580</v>
      </c>
      <c r="AJ267" s="299" t="s">
        <v>2256</v>
      </c>
      <c r="AK267" s="174"/>
      <c r="AL267" s="172"/>
      <c r="AM267" s="172"/>
    </row>
    <row r="268" spans="1:39" customFormat="1" ht="15" customHeight="1" x14ac:dyDescent="0.3">
      <c r="A268" s="196">
        <v>46234</v>
      </c>
      <c r="B268" s="194" t="s">
        <v>692</v>
      </c>
      <c r="C268" s="195" t="s">
        <v>693</v>
      </c>
      <c r="D268" s="194" t="s">
        <v>930</v>
      </c>
      <c r="E268" s="194" t="s">
        <v>42</v>
      </c>
      <c r="F268" s="194" t="s">
        <v>43</v>
      </c>
      <c r="G268" s="194" t="s">
        <v>51</v>
      </c>
      <c r="H268" s="198" t="s">
        <v>605</v>
      </c>
      <c r="I268" s="182">
        <v>21</v>
      </c>
      <c r="J268" s="182">
        <v>0</v>
      </c>
      <c r="K268" s="182">
        <v>0</v>
      </c>
      <c r="L268" s="182">
        <v>5</v>
      </c>
      <c r="M268" s="182">
        <v>0</v>
      </c>
      <c r="N268" s="182">
        <v>21</v>
      </c>
      <c r="O268" s="184" t="s">
        <v>580</v>
      </c>
      <c r="P268" s="184">
        <v>7140</v>
      </c>
      <c r="Q268" s="185">
        <v>2100</v>
      </c>
      <c r="R268" s="185">
        <v>0</v>
      </c>
      <c r="S268" s="185">
        <v>9240</v>
      </c>
      <c r="T268" s="185">
        <v>857</v>
      </c>
      <c r="U268" s="185">
        <v>300</v>
      </c>
      <c r="V268" s="185">
        <v>0</v>
      </c>
      <c r="W268" s="185">
        <v>10817</v>
      </c>
      <c r="X268" s="186">
        <v>857</v>
      </c>
      <c r="Y268" s="186">
        <v>69</v>
      </c>
      <c r="Z268" s="186">
        <v>0</v>
      </c>
      <c r="AA268" s="178">
        <v>0</v>
      </c>
      <c r="AB268" s="178">
        <v>0</v>
      </c>
      <c r="AC268" s="175">
        <v>926</v>
      </c>
      <c r="AD268" s="175">
        <v>8314</v>
      </c>
      <c r="AE268" s="175">
        <v>420</v>
      </c>
      <c r="AF268" s="176">
        <v>0</v>
      </c>
      <c r="AG268" s="176">
        <v>0</v>
      </c>
      <c r="AH268" s="176">
        <v>420</v>
      </c>
      <c r="AI268" s="176" t="s">
        <v>580</v>
      </c>
      <c r="AJ268" s="299" t="s">
        <v>2256</v>
      </c>
      <c r="AK268" s="177"/>
      <c r="AL268" s="176"/>
      <c r="AM268" s="176"/>
    </row>
    <row r="269" spans="1:39" customFormat="1" ht="15" customHeight="1" x14ac:dyDescent="0.3">
      <c r="A269" s="197">
        <v>46234</v>
      </c>
      <c r="B269" s="188" t="s">
        <v>694</v>
      </c>
      <c r="C269" s="189" t="s">
        <v>695</v>
      </c>
      <c r="D269" s="188" t="s">
        <v>930</v>
      </c>
      <c r="E269" s="188" t="s">
        <v>42</v>
      </c>
      <c r="F269" s="188" t="s">
        <v>43</v>
      </c>
      <c r="G269" s="188" t="s">
        <v>247</v>
      </c>
      <c r="H269" s="199" t="s">
        <v>605</v>
      </c>
      <c r="I269" s="190">
        <v>22</v>
      </c>
      <c r="J269" s="190">
        <v>0</v>
      </c>
      <c r="K269" s="190">
        <v>0</v>
      </c>
      <c r="L269" s="190">
        <v>5</v>
      </c>
      <c r="M269" s="190">
        <v>0</v>
      </c>
      <c r="N269" s="190">
        <v>22</v>
      </c>
      <c r="O269" s="191" t="s">
        <v>580</v>
      </c>
      <c r="P269" s="191">
        <v>7546</v>
      </c>
      <c r="Q269" s="192">
        <v>2464</v>
      </c>
      <c r="R269" s="192">
        <v>220</v>
      </c>
      <c r="S269" s="192">
        <v>10230</v>
      </c>
      <c r="T269" s="192">
        <v>906</v>
      </c>
      <c r="U269" s="192">
        <v>332</v>
      </c>
      <c r="V269" s="192">
        <v>0</v>
      </c>
      <c r="W269" s="192">
        <v>11908</v>
      </c>
      <c r="X269" s="193">
        <v>906</v>
      </c>
      <c r="Y269" s="193">
        <v>77</v>
      </c>
      <c r="Z269" s="193">
        <v>0</v>
      </c>
      <c r="AA269" s="179">
        <v>0</v>
      </c>
      <c r="AB269" s="179">
        <v>0</v>
      </c>
      <c r="AC269" s="173">
        <v>983</v>
      </c>
      <c r="AD269" s="173">
        <v>9247</v>
      </c>
      <c r="AE269" s="173">
        <v>440</v>
      </c>
      <c r="AF269" s="172">
        <v>0</v>
      </c>
      <c r="AG269" s="172">
        <v>0</v>
      </c>
      <c r="AH269" s="172">
        <v>440</v>
      </c>
      <c r="AI269" s="172" t="s">
        <v>580</v>
      </c>
      <c r="AJ269" s="299" t="s">
        <v>2256</v>
      </c>
      <c r="AK269" s="174"/>
      <c r="AL269" s="172"/>
      <c r="AM269" s="172"/>
    </row>
    <row r="270" spans="1:39" customFormat="1" ht="15" customHeight="1" x14ac:dyDescent="0.3">
      <c r="A270" s="196">
        <v>46234</v>
      </c>
      <c r="B270" s="194" t="s">
        <v>696</v>
      </c>
      <c r="C270" s="195" t="s">
        <v>697</v>
      </c>
      <c r="D270" s="194" t="s">
        <v>930</v>
      </c>
      <c r="E270" s="194" t="s">
        <v>42</v>
      </c>
      <c r="F270" s="194" t="s">
        <v>43</v>
      </c>
      <c r="G270" s="194" t="s">
        <v>48</v>
      </c>
      <c r="H270" s="198" t="s">
        <v>605</v>
      </c>
      <c r="I270" s="182">
        <v>18</v>
      </c>
      <c r="J270" s="182">
        <v>0</v>
      </c>
      <c r="K270" s="182">
        <v>0</v>
      </c>
      <c r="L270" s="182">
        <v>5</v>
      </c>
      <c r="M270" s="182">
        <v>0</v>
      </c>
      <c r="N270" s="182">
        <v>18</v>
      </c>
      <c r="O270" s="184" t="s">
        <v>580</v>
      </c>
      <c r="P270" s="184">
        <v>6120</v>
      </c>
      <c r="Q270" s="185">
        <v>1800</v>
      </c>
      <c r="R270" s="185">
        <v>0</v>
      </c>
      <c r="S270" s="185">
        <v>7920</v>
      </c>
      <c r="T270" s="185">
        <v>734</v>
      </c>
      <c r="U270" s="185">
        <v>257</v>
      </c>
      <c r="V270" s="185">
        <v>0</v>
      </c>
      <c r="W270" s="185">
        <v>9271</v>
      </c>
      <c r="X270" s="186">
        <v>734</v>
      </c>
      <c r="Y270" s="186">
        <v>59</v>
      </c>
      <c r="Z270" s="186">
        <v>0</v>
      </c>
      <c r="AA270" s="178">
        <v>0</v>
      </c>
      <c r="AB270" s="178">
        <v>0</v>
      </c>
      <c r="AC270" s="175">
        <v>793</v>
      </c>
      <c r="AD270" s="175">
        <v>7127</v>
      </c>
      <c r="AE270" s="175">
        <v>360</v>
      </c>
      <c r="AF270" s="176">
        <v>0</v>
      </c>
      <c r="AG270" s="176">
        <v>0</v>
      </c>
      <c r="AH270" s="176">
        <v>360</v>
      </c>
      <c r="AI270" s="176" t="s">
        <v>580</v>
      </c>
      <c r="AJ270" s="299" t="s">
        <v>2256</v>
      </c>
      <c r="AK270" s="177"/>
      <c r="AL270" s="176"/>
      <c r="AM270" s="176"/>
    </row>
    <row r="271" spans="1:39" customFormat="1" ht="15" customHeight="1" x14ac:dyDescent="0.3">
      <c r="A271" s="197">
        <v>46234</v>
      </c>
      <c r="B271" s="188" t="s">
        <v>698</v>
      </c>
      <c r="C271" s="189" t="s">
        <v>699</v>
      </c>
      <c r="D271" s="188" t="s">
        <v>930</v>
      </c>
      <c r="E271" s="188" t="s">
        <v>42</v>
      </c>
      <c r="F271" s="188" t="s">
        <v>43</v>
      </c>
      <c r="G271" s="188" t="s">
        <v>51</v>
      </c>
      <c r="H271" s="199" t="s">
        <v>605</v>
      </c>
      <c r="I271" s="190">
        <v>24</v>
      </c>
      <c r="J271" s="190">
        <v>0</v>
      </c>
      <c r="K271" s="190">
        <v>0</v>
      </c>
      <c r="L271" s="190">
        <v>5</v>
      </c>
      <c r="M271" s="190">
        <v>0</v>
      </c>
      <c r="N271" s="190">
        <v>24</v>
      </c>
      <c r="O271" s="191" t="s">
        <v>580</v>
      </c>
      <c r="P271" s="191">
        <v>8160</v>
      </c>
      <c r="Q271" s="192">
        <v>2400</v>
      </c>
      <c r="R271" s="192">
        <v>0</v>
      </c>
      <c r="S271" s="192">
        <v>10560</v>
      </c>
      <c r="T271" s="192">
        <v>979</v>
      </c>
      <c r="U271" s="192">
        <v>343</v>
      </c>
      <c r="V271" s="192">
        <v>0</v>
      </c>
      <c r="W271" s="192">
        <v>12362</v>
      </c>
      <c r="X271" s="193">
        <v>979</v>
      </c>
      <c r="Y271" s="193">
        <v>79</v>
      </c>
      <c r="Z271" s="193">
        <v>0</v>
      </c>
      <c r="AA271" s="179">
        <v>0</v>
      </c>
      <c r="AB271" s="179">
        <v>0</v>
      </c>
      <c r="AC271" s="173">
        <v>1058</v>
      </c>
      <c r="AD271" s="173">
        <v>9502</v>
      </c>
      <c r="AE271" s="173">
        <v>480</v>
      </c>
      <c r="AF271" s="172">
        <v>0</v>
      </c>
      <c r="AG271" s="172">
        <v>0</v>
      </c>
      <c r="AH271" s="172">
        <v>480</v>
      </c>
      <c r="AI271" s="172" t="s">
        <v>580</v>
      </c>
      <c r="AJ271" s="299" t="s">
        <v>2256</v>
      </c>
      <c r="AK271" s="174"/>
      <c r="AL271" s="172"/>
      <c r="AM271" s="172"/>
    </row>
    <row r="272" spans="1:39" customFormat="1" ht="15" customHeight="1" x14ac:dyDescent="0.3">
      <c r="A272" s="196">
        <v>46234</v>
      </c>
      <c r="B272" s="194" t="s">
        <v>700</v>
      </c>
      <c r="C272" s="195" t="s">
        <v>701</v>
      </c>
      <c r="D272" s="194" t="s">
        <v>930</v>
      </c>
      <c r="E272" s="194" t="s">
        <v>42</v>
      </c>
      <c r="F272" s="194" t="s">
        <v>43</v>
      </c>
      <c r="G272" s="194" t="s">
        <v>48</v>
      </c>
      <c r="H272" s="198" t="s">
        <v>605</v>
      </c>
      <c r="I272" s="182">
        <v>22</v>
      </c>
      <c r="J272" s="182">
        <v>0</v>
      </c>
      <c r="K272" s="182">
        <v>0</v>
      </c>
      <c r="L272" s="182">
        <v>5</v>
      </c>
      <c r="M272" s="182">
        <v>0</v>
      </c>
      <c r="N272" s="182">
        <v>22</v>
      </c>
      <c r="O272" s="184" t="s">
        <v>580</v>
      </c>
      <c r="P272" s="184">
        <v>7480</v>
      </c>
      <c r="Q272" s="185">
        <v>2200</v>
      </c>
      <c r="R272" s="185">
        <v>0</v>
      </c>
      <c r="S272" s="185">
        <v>9680</v>
      </c>
      <c r="T272" s="185">
        <v>898</v>
      </c>
      <c r="U272" s="185">
        <v>315</v>
      </c>
      <c r="V272" s="185">
        <v>0</v>
      </c>
      <c r="W272" s="185">
        <v>11333</v>
      </c>
      <c r="X272" s="186">
        <v>898</v>
      </c>
      <c r="Y272" s="186">
        <v>73</v>
      </c>
      <c r="Z272" s="186">
        <v>0</v>
      </c>
      <c r="AA272" s="178">
        <v>0</v>
      </c>
      <c r="AB272" s="178">
        <v>0</v>
      </c>
      <c r="AC272" s="175">
        <v>971</v>
      </c>
      <c r="AD272" s="175">
        <v>8709</v>
      </c>
      <c r="AE272" s="175">
        <v>440</v>
      </c>
      <c r="AF272" s="176">
        <v>0</v>
      </c>
      <c r="AG272" s="176">
        <v>0</v>
      </c>
      <c r="AH272" s="176">
        <v>440</v>
      </c>
      <c r="AI272" s="176" t="s">
        <v>580</v>
      </c>
      <c r="AJ272" s="299" t="s">
        <v>2256</v>
      </c>
      <c r="AK272" s="177"/>
      <c r="AL272" s="176"/>
      <c r="AM272" s="176"/>
    </row>
    <row r="273" spans="1:39" customFormat="1" ht="15" customHeight="1" x14ac:dyDescent="0.3">
      <c r="A273" s="197">
        <v>46234</v>
      </c>
      <c r="B273" s="199" t="s">
        <v>702</v>
      </c>
      <c r="C273" s="590" t="s">
        <v>703</v>
      </c>
      <c r="D273" s="199" t="s">
        <v>930</v>
      </c>
      <c r="E273" s="199" t="s">
        <v>42</v>
      </c>
      <c r="F273" s="199" t="s">
        <v>43</v>
      </c>
      <c r="G273" s="199" t="s">
        <v>48</v>
      </c>
      <c r="H273" s="199" t="s">
        <v>605</v>
      </c>
      <c r="I273" s="190">
        <v>0</v>
      </c>
      <c r="J273" s="190">
        <v>0</v>
      </c>
      <c r="K273" s="190">
        <v>0</v>
      </c>
      <c r="L273" s="190">
        <v>0</v>
      </c>
      <c r="M273" s="190">
        <v>0</v>
      </c>
      <c r="N273" s="190">
        <v>0</v>
      </c>
      <c r="O273" s="191" t="s">
        <v>580</v>
      </c>
      <c r="P273" s="191">
        <v>0</v>
      </c>
      <c r="Q273" s="192">
        <v>0</v>
      </c>
      <c r="R273" s="192">
        <v>0</v>
      </c>
      <c r="S273" s="192">
        <v>0</v>
      </c>
      <c r="T273" s="192">
        <v>0</v>
      </c>
      <c r="U273" s="192">
        <v>0</v>
      </c>
      <c r="V273" s="192">
        <v>0</v>
      </c>
      <c r="W273" s="192">
        <v>0</v>
      </c>
      <c r="X273" s="193">
        <v>0</v>
      </c>
      <c r="Y273" s="193">
        <v>0</v>
      </c>
      <c r="Z273" s="193">
        <v>0</v>
      </c>
      <c r="AA273" s="179">
        <v>0</v>
      </c>
      <c r="AB273" s="179">
        <v>0</v>
      </c>
      <c r="AC273" s="173">
        <v>0</v>
      </c>
      <c r="AD273" s="173">
        <v>0</v>
      </c>
      <c r="AE273" s="173">
        <v>0</v>
      </c>
      <c r="AF273" s="172">
        <v>0</v>
      </c>
      <c r="AG273" s="172">
        <v>0</v>
      </c>
      <c r="AH273" s="172">
        <v>0</v>
      </c>
      <c r="AI273" s="172" t="s">
        <v>580</v>
      </c>
      <c r="AJ273" s="299" t="s">
        <v>2249</v>
      </c>
      <c r="AK273" s="174"/>
      <c r="AL273" s="172"/>
      <c r="AM273" s="172"/>
    </row>
    <row r="274" spans="1:39" customFormat="1" ht="15" customHeight="1" x14ac:dyDescent="0.3">
      <c r="A274" s="196">
        <v>46234</v>
      </c>
      <c r="B274" s="194" t="s">
        <v>704</v>
      </c>
      <c r="C274" s="195" t="s">
        <v>705</v>
      </c>
      <c r="D274" s="194" t="s">
        <v>930</v>
      </c>
      <c r="E274" s="194" t="s">
        <v>42</v>
      </c>
      <c r="F274" s="194" t="s">
        <v>43</v>
      </c>
      <c r="G274" s="194" t="s">
        <v>51</v>
      </c>
      <c r="H274" s="198" t="s">
        <v>605</v>
      </c>
      <c r="I274" s="182">
        <v>20</v>
      </c>
      <c r="J274" s="182">
        <v>0</v>
      </c>
      <c r="K274" s="182">
        <v>0</v>
      </c>
      <c r="L274" s="182">
        <v>5</v>
      </c>
      <c r="M274" s="182">
        <v>0</v>
      </c>
      <c r="N274" s="182">
        <v>20</v>
      </c>
      <c r="O274" s="184" t="s">
        <v>580</v>
      </c>
      <c r="P274" s="184">
        <v>6800</v>
      </c>
      <c r="Q274" s="185">
        <v>2000</v>
      </c>
      <c r="R274" s="185">
        <v>0</v>
      </c>
      <c r="S274" s="185">
        <v>8800</v>
      </c>
      <c r="T274" s="185">
        <v>816</v>
      </c>
      <c r="U274" s="185">
        <v>286</v>
      </c>
      <c r="V274" s="185">
        <v>0</v>
      </c>
      <c r="W274" s="185">
        <v>10302</v>
      </c>
      <c r="X274" s="186">
        <v>816</v>
      </c>
      <c r="Y274" s="186">
        <v>66</v>
      </c>
      <c r="Z274" s="186">
        <v>0</v>
      </c>
      <c r="AA274" s="178">
        <v>0</v>
      </c>
      <c r="AB274" s="178">
        <v>0</v>
      </c>
      <c r="AC274" s="175">
        <v>882</v>
      </c>
      <c r="AD274" s="175">
        <v>7918</v>
      </c>
      <c r="AE274" s="175">
        <v>400</v>
      </c>
      <c r="AF274" s="176">
        <v>0</v>
      </c>
      <c r="AG274" s="176">
        <v>0</v>
      </c>
      <c r="AH274" s="176">
        <v>400</v>
      </c>
      <c r="AI274" s="176" t="s">
        <v>580</v>
      </c>
      <c r="AJ274" s="299" t="s">
        <v>2256</v>
      </c>
      <c r="AK274" s="177"/>
      <c r="AL274" s="176"/>
      <c r="AM274" s="176"/>
    </row>
    <row r="275" spans="1:39" customFormat="1" ht="15" customHeight="1" x14ac:dyDescent="0.3">
      <c r="A275" s="197">
        <v>46234</v>
      </c>
      <c r="B275" s="188" t="s">
        <v>706</v>
      </c>
      <c r="C275" s="189" t="s">
        <v>707</v>
      </c>
      <c r="D275" s="188" t="s">
        <v>930</v>
      </c>
      <c r="E275" s="188" t="s">
        <v>42</v>
      </c>
      <c r="F275" s="188" t="s">
        <v>43</v>
      </c>
      <c r="G275" s="188" t="s">
        <v>51</v>
      </c>
      <c r="H275" s="199" t="s">
        <v>605</v>
      </c>
      <c r="I275" s="190">
        <v>19</v>
      </c>
      <c r="J275" s="190">
        <v>0</v>
      </c>
      <c r="K275" s="190">
        <v>0</v>
      </c>
      <c r="L275" s="190">
        <v>5</v>
      </c>
      <c r="M275" s="190">
        <v>0</v>
      </c>
      <c r="N275" s="190">
        <v>19</v>
      </c>
      <c r="O275" s="191" t="s">
        <v>580</v>
      </c>
      <c r="P275" s="191">
        <v>6460</v>
      </c>
      <c r="Q275" s="192">
        <v>1900</v>
      </c>
      <c r="R275" s="192">
        <v>0</v>
      </c>
      <c r="S275" s="192">
        <v>8360</v>
      </c>
      <c r="T275" s="192">
        <v>775</v>
      </c>
      <c r="U275" s="192">
        <v>272</v>
      </c>
      <c r="V275" s="192">
        <v>0</v>
      </c>
      <c r="W275" s="192">
        <v>9787</v>
      </c>
      <c r="X275" s="193">
        <v>775</v>
      </c>
      <c r="Y275" s="193">
        <v>63</v>
      </c>
      <c r="Z275" s="193">
        <v>0</v>
      </c>
      <c r="AA275" s="179">
        <v>0</v>
      </c>
      <c r="AB275" s="179">
        <v>0</v>
      </c>
      <c r="AC275" s="173">
        <v>838</v>
      </c>
      <c r="AD275" s="173">
        <v>7522</v>
      </c>
      <c r="AE275" s="173">
        <v>380</v>
      </c>
      <c r="AF275" s="172">
        <v>0</v>
      </c>
      <c r="AG275" s="172">
        <v>0</v>
      </c>
      <c r="AH275" s="172">
        <v>380</v>
      </c>
      <c r="AI275" s="172" t="s">
        <v>580</v>
      </c>
      <c r="AJ275" s="299" t="s">
        <v>2256</v>
      </c>
      <c r="AK275" s="174"/>
      <c r="AL275" s="172"/>
      <c r="AM275" s="172"/>
    </row>
    <row r="276" spans="1:39" customFormat="1" ht="15" customHeight="1" x14ac:dyDescent="0.3">
      <c r="A276" s="196">
        <v>46234</v>
      </c>
      <c r="B276" s="194" t="s">
        <v>708</v>
      </c>
      <c r="C276" s="195" t="s">
        <v>709</v>
      </c>
      <c r="D276" s="194" t="s">
        <v>930</v>
      </c>
      <c r="E276" s="194" t="s">
        <v>42</v>
      </c>
      <c r="F276" s="194" t="s">
        <v>43</v>
      </c>
      <c r="G276" s="194" t="s">
        <v>48</v>
      </c>
      <c r="H276" s="198" t="s">
        <v>605</v>
      </c>
      <c r="I276" s="182">
        <v>21</v>
      </c>
      <c r="J276" s="182">
        <v>0</v>
      </c>
      <c r="K276" s="182">
        <v>0</v>
      </c>
      <c r="L276" s="182">
        <v>5</v>
      </c>
      <c r="M276" s="182">
        <v>0</v>
      </c>
      <c r="N276" s="182">
        <v>21</v>
      </c>
      <c r="O276" s="184" t="s">
        <v>580</v>
      </c>
      <c r="P276" s="184">
        <v>7140</v>
      </c>
      <c r="Q276" s="185">
        <v>2100</v>
      </c>
      <c r="R276" s="185">
        <v>0</v>
      </c>
      <c r="S276" s="185">
        <v>9240</v>
      </c>
      <c r="T276" s="185">
        <v>857</v>
      </c>
      <c r="U276" s="185">
        <v>300</v>
      </c>
      <c r="V276" s="185">
        <v>0</v>
      </c>
      <c r="W276" s="185">
        <v>10817</v>
      </c>
      <c r="X276" s="186">
        <v>857</v>
      </c>
      <c r="Y276" s="186">
        <v>69</v>
      </c>
      <c r="Z276" s="186">
        <v>0</v>
      </c>
      <c r="AA276" s="178">
        <v>0</v>
      </c>
      <c r="AB276" s="178">
        <v>0</v>
      </c>
      <c r="AC276" s="175">
        <v>926</v>
      </c>
      <c r="AD276" s="175">
        <v>8314</v>
      </c>
      <c r="AE276" s="175">
        <v>420</v>
      </c>
      <c r="AF276" s="176">
        <v>0</v>
      </c>
      <c r="AG276" s="176">
        <v>0</v>
      </c>
      <c r="AH276" s="176">
        <v>420</v>
      </c>
      <c r="AI276" s="176" t="s">
        <v>580</v>
      </c>
      <c r="AJ276" s="299" t="s">
        <v>2256</v>
      </c>
      <c r="AK276" s="177"/>
      <c r="AL276" s="176"/>
      <c r="AM276" s="176"/>
    </row>
    <row r="277" spans="1:39" customFormat="1" ht="15" customHeight="1" x14ac:dyDescent="0.3">
      <c r="A277" s="197">
        <v>46234</v>
      </c>
      <c r="B277" s="188" t="s">
        <v>710</v>
      </c>
      <c r="C277" s="189" t="s">
        <v>711</v>
      </c>
      <c r="D277" s="188" t="s">
        <v>930</v>
      </c>
      <c r="E277" s="188" t="s">
        <v>42</v>
      </c>
      <c r="F277" s="188" t="s">
        <v>951</v>
      </c>
      <c r="G277" s="188" t="s">
        <v>51</v>
      </c>
      <c r="H277" s="199" t="s">
        <v>605</v>
      </c>
      <c r="I277" s="190">
        <v>25</v>
      </c>
      <c r="J277" s="190">
        <v>0</v>
      </c>
      <c r="K277" s="190">
        <v>0</v>
      </c>
      <c r="L277" s="190">
        <v>5</v>
      </c>
      <c r="M277" s="190">
        <v>0</v>
      </c>
      <c r="N277" s="190">
        <v>25</v>
      </c>
      <c r="O277" s="191" t="s">
        <v>580</v>
      </c>
      <c r="P277" s="191">
        <v>9050</v>
      </c>
      <c r="Q277" s="192">
        <v>3075</v>
      </c>
      <c r="R277" s="192">
        <v>0</v>
      </c>
      <c r="S277" s="192">
        <v>12125</v>
      </c>
      <c r="T277" s="192">
        <v>1086</v>
      </c>
      <c r="U277" s="192">
        <v>394</v>
      </c>
      <c r="V277" s="192">
        <v>0</v>
      </c>
      <c r="W277" s="192">
        <v>14105</v>
      </c>
      <c r="X277" s="193">
        <v>1086</v>
      </c>
      <c r="Y277" s="193">
        <v>91</v>
      </c>
      <c r="Z277" s="193">
        <v>0</v>
      </c>
      <c r="AA277" s="179">
        <v>0</v>
      </c>
      <c r="AB277" s="179">
        <v>0</v>
      </c>
      <c r="AC277" s="173">
        <v>1177</v>
      </c>
      <c r="AD277" s="173">
        <v>10948</v>
      </c>
      <c r="AE277" s="173">
        <v>500</v>
      </c>
      <c r="AF277" s="172">
        <v>0</v>
      </c>
      <c r="AG277" s="172">
        <v>0</v>
      </c>
      <c r="AH277" s="172">
        <v>500</v>
      </c>
      <c r="AI277" s="172" t="s">
        <v>580</v>
      </c>
      <c r="AJ277" s="299" t="s">
        <v>2256</v>
      </c>
      <c r="AK277" s="174"/>
      <c r="AL277" s="172"/>
      <c r="AM277" s="172"/>
    </row>
    <row r="278" spans="1:39" customFormat="1" ht="15" customHeight="1" x14ac:dyDescent="0.3">
      <c r="A278" s="196">
        <v>46234</v>
      </c>
      <c r="B278" s="194" t="s">
        <v>712</v>
      </c>
      <c r="C278" s="195" t="s">
        <v>713</v>
      </c>
      <c r="D278" s="194" t="s">
        <v>930</v>
      </c>
      <c r="E278" s="194" t="s">
        <v>42</v>
      </c>
      <c r="F278" s="194" t="s">
        <v>951</v>
      </c>
      <c r="G278" s="194" t="s">
        <v>51</v>
      </c>
      <c r="H278" s="198" t="s">
        <v>605</v>
      </c>
      <c r="I278" s="182">
        <v>17</v>
      </c>
      <c r="J278" s="182">
        <v>0</v>
      </c>
      <c r="K278" s="182">
        <v>0</v>
      </c>
      <c r="L278" s="182">
        <v>5</v>
      </c>
      <c r="M278" s="182">
        <v>0</v>
      </c>
      <c r="N278" s="182">
        <v>17</v>
      </c>
      <c r="O278" s="184" t="s">
        <v>580</v>
      </c>
      <c r="P278" s="184">
        <v>6154</v>
      </c>
      <c r="Q278" s="185">
        <v>2091</v>
      </c>
      <c r="R278" s="185">
        <v>0</v>
      </c>
      <c r="S278" s="185">
        <v>8245</v>
      </c>
      <c r="T278" s="185">
        <v>738</v>
      </c>
      <c r="U278" s="185">
        <v>268</v>
      </c>
      <c r="V278" s="185">
        <v>0</v>
      </c>
      <c r="W278" s="185">
        <v>9591</v>
      </c>
      <c r="X278" s="186">
        <v>738</v>
      </c>
      <c r="Y278" s="186">
        <v>62</v>
      </c>
      <c r="Z278" s="186">
        <v>0</v>
      </c>
      <c r="AA278" s="178">
        <v>0</v>
      </c>
      <c r="AB278" s="178">
        <v>0</v>
      </c>
      <c r="AC278" s="175">
        <v>800</v>
      </c>
      <c r="AD278" s="175">
        <v>7445</v>
      </c>
      <c r="AE278" s="175">
        <v>340</v>
      </c>
      <c r="AF278" s="176">
        <v>0</v>
      </c>
      <c r="AG278" s="176">
        <v>0</v>
      </c>
      <c r="AH278" s="176">
        <v>340</v>
      </c>
      <c r="AI278" s="176" t="s">
        <v>580</v>
      </c>
      <c r="AJ278" s="299" t="s">
        <v>2256</v>
      </c>
      <c r="AK278" s="177"/>
      <c r="AL278" s="176"/>
      <c r="AM278" s="176"/>
    </row>
    <row r="279" spans="1:39" customFormat="1" ht="15" customHeight="1" x14ac:dyDescent="0.3">
      <c r="A279" s="197">
        <v>46234</v>
      </c>
      <c r="B279" s="188" t="s">
        <v>714</v>
      </c>
      <c r="C279" s="189" t="s">
        <v>715</v>
      </c>
      <c r="D279" s="188" t="s">
        <v>930</v>
      </c>
      <c r="E279" s="188" t="s">
        <v>42</v>
      </c>
      <c r="F279" s="188" t="s">
        <v>951</v>
      </c>
      <c r="G279" s="188" t="s">
        <v>51</v>
      </c>
      <c r="H279" s="199" t="s">
        <v>605</v>
      </c>
      <c r="I279" s="190">
        <v>21</v>
      </c>
      <c r="J279" s="190">
        <v>0</v>
      </c>
      <c r="K279" s="190">
        <v>0</v>
      </c>
      <c r="L279" s="190">
        <v>5</v>
      </c>
      <c r="M279" s="190">
        <v>0</v>
      </c>
      <c r="N279" s="190">
        <v>21</v>
      </c>
      <c r="O279" s="191" t="s">
        <v>580</v>
      </c>
      <c r="P279" s="191">
        <v>7308</v>
      </c>
      <c r="Q279" s="192">
        <v>2457</v>
      </c>
      <c r="R279" s="192">
        <v>0</v>
      </c>
      <c r="S279" s="192">
        <v>9765</v>
      </c>
      <c r="T279" s="192">
        <v>877</v>
      </c>
      <c r="U279" s="192">
        <v>317</v>
      </c>
      <c r="V279" s="192">
        <v>0</v>
      </c>
      <c r="W279" s="192">
        <v>11379</v>
      </c>
      <c r="X279" s="193">
        <v>877</v>
      </c>
      <c r="Y279" s="193">
        <v>73</v>
      </c>
      <c r="Z279" s="193">
        <v>0</v>
      </c>
      <c r="AA279" s="179">
        <v>0</v>
      </c>
      <c r="AB279" s="179">
        <v>0</v>
      </c>
      <c r="AC279" s="173">
        <v>950</v>
      </c>
      <c r="AD279" s="173">
        <v>8815</v>
      </c>
      <c r="AE279" s="173">
        <v>420</v>
      </c>
      <c r="AF279" s="172">
        <v>0</v>
      </c>
      <c r="AG279" s="172">
        <v>0</v>
      </c>
      <c r="AH279" s="172">
        <v>420</v>
      </c>
      <c r="AI279" s="172" t="s">
        <v>580</v>
      </c>
      <c r="AJ279" s="299" t="s">
        <v>2256</v>
      </c>
      <c r="AK279" s="174"/>
      <c r="AL279" s="172"/>
      <c r="AM279" s="172"/>
    </row>
    <row r="280" spans="1:39" customFormat="1" ht="15" customHeight="1" x14ac:dyDescent="0.3">
      <c r="A280" s="196">
        <v>46234</v>
      </c>
      <c r="B280" s="198" t="s">
        <v>716</v>
      </c>
      <c r="C280" s="589" t="s">
        <v>717</v>
      </c>
      <c r="D280" s="198" t="s">
        <v>930</v>
      </c>
      <c r="E280" s="198" t="s">
        <v>42</v>
      </c>
      <c r="F280" s="198" t="s">
        <v>951</v>
      </c>
      <c r="G280" s="198" t="s">
        <v>48</v>
      </c>
      <c r="H280" s="198" t="s">
        <v>605</v>
      </c>
      <c r="I280" s="182">
        <v>0</v>
      </c>
      <c r="J280" s="182">
        <v>0</v>
      </c>
      <c r="K280" s="182">
        <v>0</v>
      </c>
      <c r="L280" s="182">
        <v>0</v>
      </c>
      <c r="M280" s="182">
        <v>0</v>
      </c>
      <c r="N280" s="182">
        <v>0</v>
      </c>
      <c r="O280" s="184" t="s">
        <v>580</v>
      </c>
      <c r="P280" s="184">
        <v>0</v>
      </c>
      <c r="Q280" s="185">
        <v>0</v>
      </c>
      <c r="R280" s="185">
        <v>0</v>
      </c>
      <c r="S280" s="185">
        <v>0</v>
      </c>
      <c r="T280" s="185">
        <v>0</v>
      </c>
      <c r="U280" s="185">
        <v>0</v>
      </c>
      <c r="V280" s="185">
        <v>0</v>
      </c>
      <c r="W280" s="185">
        <v>0</v>
      </c>
      <c r="X280" s="186">
        <v>0</v>
      </c>
      <c r="Y280" s="186">
        <v>0</v>
      </c>
      <c r="Z280" s="186">
        <v>0</v>
      </c>
      <c r="AA280" s="178">
        <v>0</v>
      </c>
      <c r="AB280" s="178">
        <v>0</v>
      </c>
      <c r="AC280" s="175">
        <v>0</v>
      </c>
      <c r="AD280" s="175">
        <v>0</v>
      </c>
      <c r="AE280" s="175">
        <v>0</v>
      </c>
      <c r="AF280" s="176">
        <v>0</v>
      </c>
      <c r="AG280" s="176">
        <v>0</v>
      </c>
      <c r="AH280" s="176">
        <v>0</v>
      </c>
      <c r="AI280" s="176" t="s">
        <v>580</v>
      </c>
      <c r="AJ280" s="299" t="s">
        <v>2249</v>
      </c>
      <c r="AK280" s="177"/>
      <c r="AL280" s="176"/>
      <c r="AM280" s="176"/>
    </row>
    <row r="281" spans="1:39" customFormat="1" ht="15" customHeight="1" x14ac:dyDescent="0.3">
      <c r="A281" s="197">
        <v>46234</v>
      </c>
      <c r="B281" s="188" t="s">
        <v>718</v>
      </c>
      <c r="C281" s="189" t="s">
        <v>719</v>
      </c>
      <c r="D281" s="188" t="s">
        <v>930</v>
      </c>
      <c r="E281" s="188" t="s">
        <v>42</v>
      </c>
      <c r="F281" s="188" t="s">
        <v>951</v>
      </c>
      <c r="G281" s="188" t="s">
        <v>51</v>
      </c>
      <c r="H281" s="199" t="s">
        <v>605</v>
      </c>
      <c r="I281" s="190">
        <v>22</v>
      </c>
      <c r="J281" s="190">
        <v>0</v>
      </c>
      <c r="K281" s="190">
        <v>0</v>
      </c>
      <c r="L281" s="190">
        <v>5</v>
      </c>
      <c r="M281" s="190">
        <v>0</v>
      </c>
      <c r="N281" s="190">
        <v>22</v>
      </c>
      <c r="O281" s="191" t="s">
        <v>580</v>
      </c>
      <c r="P281" s="191">
        <v>7656</v>
      </c>
      <c r="Q281" s="192">
        <v>2574</v>
      </c>
      <c r="R281" s="192">
        <v>0</v>
      </c>
      <c r="S281" s="192">
        <v>10230</v>
      </c>
      <c r="T281" s="192">
        <v>919</v>
      </c>
      <c r="U281" s="192">
        <v>332</v>
      </c>
      <c r="V281" s="192">
        <v>0</v>
      </c>
      <c r="W281" s="192">
        <v>11921</v>
      </c>
      <c r="X281" s="193">
        <v>919</v>
      </c>
      <c r="Y281" s="193">
        <v>77</v>
      </c>
      <c r="Z281" s="193">
        <v>0</v>
      </c>
      <c r="AA281" s="179">
        <v>0</v>
      </c>
      <c r="AB281" s="179">
        <v>0</v>
      </c>
      <c r="AC281" s="173">
        <v>996</v>
      </c>
      <c r="AD281" s="173">
        <v>9234</v>
      </c>
      <c r="AE281" s="173">
        <v>440</v>
      </c>
      <c r="AF281" s="172">
        <v>0</v>
      </c>
      <c r="AG281" s="172">
        <v>0</v>
      </c>
      <c r="AH281" s="172">
        <v>440</v>
      </c>
      <c r="AI281" s="172" t="s">
        <v>580</v>
      </c>
      <c r="AJ281" s="299" t="s">
        <v>2256</v>
      </c>
      <c r="AK281" s="174"/>
      <c r="AL281" s="172"/>
      <c r="AM281" s="172"/>
    </row>
    <row r="282" spans="1:39" customFormat="1" ht="15" customHeight="1" x14ac:dyDescent="0.3">
      <c r="A282" s="196">
        <v>46234</v>
      </c>
      <c r="B282" s="194" t="s">
        <v>720</v>
      </c>
      <c r="C282" s="195" t="s">
        <v>721</v>
      </c>
      <c r="D282" s="194" t="s">
        <v>930</v>
      </c>
      <c r="E282" s="194" t="s">
        <v>42</v>
      </c>
      <c r="F282" s="194" t="s">
        <v>951</v>
      </c>
      <c r="G282" s="194" t="s">
        <v>48</v>
      </c>
      <c r="H282" s="198" t="s">
        <v>605</v>
      </c>
      <c r="I282" s="182">
        <v>0</v>
      </c>
      <c r="J282" s="182">
        <v>0</v>
      </c>
      <c r="K282" s="182">
        <v>31</v>
      </c>
      <c r="L282" s="182">
        <v>0</v>
      </c>
      <c r="M282" s="182">
        <v>0</v>
      </c>
      <c r="N282" s="182">
        <v>0</v>
      </c>
      <c r="O282" s="184" t="s">
        <v>580</v>
      </c>
      <c r="P282" s="184">
        <v>0</v>
      </c>
      <c r="Q282" s="185">
        <v>0</v>
      </c>
      <c r="R282" s="185">
        <v>0</v>
      </c>
      <c r="S282" s="185">
        <v>0</v>
      </c>
      <c r="T282" s="185">
        <v>0</v>
      </c>
      <c r="U282" s="185">
        <v>0</v>
      </c>
      <c r="V282" s="185">
        <v>0</v>
      </c>
      <c r="W282" s="185">
        <v>0</v>
      </c>
      <c r="X282" s="186">
        <v>0</v>
      </c>
      <c r="Y282" s="186">
        <v>0</v>
      </c>
      <c r="Z282" s="186">
        <v>0</v>
      </c>
      <c r="AA282" s="178">
        <v>0</v>
      </c>
      <c r="AB282" s="178">
        <v>0</v>
      </c>
      <c r="AC282" s="175">
        <v>0</v>
      </c>
      <c r="AD282" s="175">
        <v>0</v>
      </c>
      <c r="AE282" s="175">
        <v>0</v>
      </c>
      <c r="AF282" s="176">
        <v>0</v>
      </c>
      <c r="AG282" s="176">
        <v>0</v>
      </c>
      <c r="AH282" s="176">
        <v>0</v>
      </c>
      <c r="AI282" s="176" t="s">
        <v>580</v>
      </c>
      <c r="AJ282" s="299" t="s">
        <v>2256</v>
      </c>
      <c r="AK282" s="177"/>
      <c r="AL282" s="176"/>
      <c r="AM282" s="176"/>
    </row>
    <row r="283" spans="1:39" customFormat="1" ht="15" customHeight="1" x14ac:dyDescent="0.3">
      <c r="A283" s="197">
        <v>46234</v>
      </c>
      <c r="B283" s="188" t="s">
        <v>722</v>
      </c>
      <c r="C283" s="189" t="s">
        <v>723</v>
      </c>
      <c r="D283" s="188" t="s">
        <v>930</v>
      </c>
      <c r="E283" s="188" t="s">
        <v>42</v>
      </c>
      <c r="F283" s="188" t="s">
        <v>951</v>
      </c>
      <c r="G283" s="188" t="s">
        <v>48</v>
      </c>
      <c r="H283" s="199" t="s">
        <v>605</v>
      </c>
      <c r="I283" s="190">
        <v>20</v>
      </c>
      <c r="J283" s="190">
        <v>0</v>
      </c>
      <c r="K283" s="190">
        <v>0</v>
      </c>
      <c r="L283" s="190">
        <v>5</v>
      </c>
      <c r="M283" s="190">
        <v>0</v>
      </c>
      <c r="N283" s="190">
        <v>20</v>
      </c>
      <c r="O283" s="191" t="s">
        <v>580</v>
      </c>
      <c r="P283" s="191">
        <v>6960</v>
      </c>
      <c r="Q283" s="192">
        <v>2340</v>
      </c>
      <c r="R283" s="192">
        <v>0</v>
      </c>
      <c r="S283" s="192">
        <v>9300</v>
      </c>
      <c r="T283" s="192">
        <v>835</v>
      </c>
      <c r="U283" s="192">
        <v>302</v>
      </c>
      <c r="V283" s="192">
        <v>0</v>
      </c>
      <c r="W283" s="192">
        <v>10837</v>
      </c>
      <c r="X283" s="193">
        <v>835</v>
      </c>
      <c r="Y283" s="193">
        <v>70</v>
      </c>
      <c r="Z283" s="193">
        <v>0</v>
      </c>
      <c r="AA283" s="179">
        <v>0</v>
      </c>
      <c r="AB283" s="179">
        <v>0</v>
      </c>
      <c r="AC283" s="173">
        <v>905</v>
      </c>
      <c r="AD283" s="173">
        <v>8395</v>
      </c>
      <c r="AE283" s="173">
        <v>400</v>
      </c>
      <c r="AF283" s="172">
        <v>0</v>
      </c>
      <c r="AG283" s="172">
        <v>0</v>
      </c>
      <c r="AH283" s="172">
        <v>400</v>
      </c>
      <c r="AI283" s="172" t="s">
        <v>580</v>
      </c>
      <c r="AJ283" s="299" t="s">
        <v>2256</v>
      </c>
      <c r="AK283" s="174"/>
      <c r="AL283" s="172"/>
      <c r="AM283" s="172"/>
    </row>
    <row r="284" spans="1:39" customFormat="1" ht="15" customHeight="1" x14ac:dyDescent="0.3">
      <c r="A284" s="196">
        <v>46234</v>
      </c>
      <c r="B284" s="194" t="s">
        <v>724</v>
      </c>
      <c r="C284" s="195" t="s">
        <v>725</v>
      </c>
      <c r="D284" s="194" t="s">
        <v>930</v>
      </c>
      <c r="E284" s="194" t="s">
        <v>42</v>
      </c>
      <c r="F284" s="194" t="s">
        <v>951</v>
      </c>
      <c r="G284" s="194" t="s">
        <v>48</v>
      </c>
      <c r="H284" s="198" t="s">
        <v>605</v>
      </c>
      <c r="I284" s="182">
        <v>16</v>
      </c>
      <c r="J284" s="182">
        <v>0</v>
      </c>
      <c r="K284" s="182">
        <v>0</v>
      </c>
      <c r="L284" s="182">
        <v>5</v>
      </c>
      <c r="M284" s="182">
        <v>0</v>
      </c>
      <c r="N284" s="182">
        <v>16</v>
      </c>
      <c r="O284" s="184" t="s">
        <v>580</v>
      </c>
      <c r="P284" s="184">
        <v>5792</v>
      </c>
      <c r="Q284" s="185">
        <v>1888</v>
      </c>
      <c r="R284" s="185">
        <v>0</v>
      </c>
      <c r="S284" s="185">
        <v>7680</v>
      </c>
      <c r="T284" s="185">
        <v>695</v>
      </c>
      <c r="U284" s="185">
        <v>250</v>
      </c>
      <c r="V284" s="185">
        <v>0</v>
      </c>
      <c r="W284" s="185">
        <v>8945</v>
      </c>
      <c r="X284" s="186">
        <v>695</v>
      </c>
      <c r="Y284" s="186">
        <v>58</v>
      </c>
      <c r="Z284" s="186">
        <v>0</v>
      </c>
      <c r="AA284" s="178">
        <v>0</v>
      </c>
      <c r="AB284" s="178">
        <v>0</v>
      </c>
      <c r="AC284" s="175">
        <v>753</v>
      </c>
      <c r="AD284" s="175">
        <v>6927</v>
      </c>
      <c r="AE284" s="175">
        <v>320</v>
      </c>
      <c r="AF284" s="176">
        <v>0</v>
      </c>
      <c r="AG284" s="176">
        <v>0</v>
      </c>
      <c r="AH284" s="176">
        <v>320</v>
      </c>
      <c r="AI284" s="176" t="s">
        <v>580</v>
      </c>
      <c r="AJ284" s="299" t="s">
        <v>2256</v>
      </c>
      <c r="AK284" s="177"/>
      <c r="AL284" s="176"/>
      <c r="AM284" s="176"/>
    </row>
    <row r="285" spans="1:39" customFormat="1" ht="15" customHeight="1" x14ac:dyDescent="0.3">
      <c r="A285" s="197">
        <v>46234</v>
      </c>
      <c r="B285" s="188" t="s">
        <v>726</v>
      </c>
      <c r="C285" s="189" t="s">
        <v>727</v>
      </c>
      <c r="D285" s="188" t="s">
        <v>930</v>
      </c>
      <c r="E285" s="188" t="s">
        <v>42</v>
      </c>
      <c r="F285" s="188" t="s">
        <v>951</v>
      </c>
      <c r="G285" s="188" t="s">
        <v>48</v>
      </c>
      <c r="H285" s="199" t="s">
        <v>605</v>
      </c>
      <c r="I285" s="190">
        <v>18</v>
      </c>
      <c r="J285" s="190">
        <v>0</v>
      </c>
      <c r="K285" s="190">
        <v>0</v>
      </c>
      <c r="L285" s="190">
        <v>5</v>
      </c>
      <c r="M285" s="190">
        <v>0</v>
      </c>
      <c r="N285" s="190">
        <v>18</v>
      </c>
      <c r="O285" s="191" t="s">
        <v>580</v>
      </c>
      <c r="P285" s="191">
        <v>6264</v>
      </c>
      <c r="Q285" s="192">
        <v>2106</v>
      </c>
      <c r="R285" s="192">
        <v>0</v>
      </c>
      <c r="S285" s="192">
        <v>8370</v>
      </c>
      <c r="T285" s="192">
        <v>752</v>
      </c>
      <c r="U285" s="192">
        <v>272</v>
      </c>
      <c r="V285" s="192">
        <v>0</v>
      </c>
      <c r="W285" s="192">
        <v>9754</v>
      </c>
      <c r="X285" s="193">
        <v>752</v>
      </c>
      <c r="Y285" s="193">
        <v>63</v>
      </c>
      <c r="Z285" s="193">
        <v>0</v>
      </c>
      <c r="AA285" s="179">
        <v>0</v>
      </c>
      <c r="AB285" s="179">
        <v>0</v>
      </c>
      <c r="AC285" s="173">
        <v>815</v>
      </c>
      <c r="AD285" s="173">
        <v>7555</v>
      </c>
      <c r="AE285" s="173">
        <v>360</v>
      </c>
      <c r="AF285" s="172">
        <v>0</v>
      </c>
      <c r="AG285" s="172">
        <v>0</v>
      </c>
      <c r="AH285" s="172">
        <v>360</v>
      </c>
      <c r="AI285" s="172" t="s">
        <v>580</v>
      </c>
      <c r="AJ285" s="299" t="s">
        <v>2256</v>
      </c>
      <c r="AK285" s="174"/>
      <c r="AL285" s="172"/>
      <c r="AM285" s="172"/>
    </row>
    <row r="286" spans="1:39" customFormat="1" ht="15" customHeight="1" x14ac:dyDescent="0.3">
      <c r="A286" s="196">
        <v>46234</v>
      </c>
      <c r="B286" s="194" t="s">
        <v>728</v>
      </c>
      <c r="C286" s="195" t="s">
        <v>729</v>
      </c>
      <c r="D286" s="194" t="s">
        <v>930</v>
      </c>
      <c r="E286" s="194" t="s">
        <v>42</v>
      </c>
      <c r="F286" s="194" t="s">
        <v>951</v>
      </c>
      <c r="G286" s="194" t="s">
        <v>48</v>
      </c>
      <c r="H286" s="198" t="s">
        <v>605</v>
      </c>
      <c r="I286" s="182">
        <v>18</v>
      </c>
      <c r="J286" s="182">
        <v>0</v>
      </c>
      <c r="K286" s="182">
        <v>0</v>
      </c>
      <c r="L286" s="182">
        <v>5</v>
      </c>
      <c r="M286" s="182">
        <v>0</v>
      </c>
      <c r="N286" s="182">
        <v>18</v>
      </c>
      <c r="O286" s="184" t="s">
        <v>580</v>
      </c>
      <c r="P286" s="184">
        <v>6606</v>
      </c>
      <c r="Q286" s="185">
        <v>2304</v>
      </c>
      <c r="R286" s="185">
        <v>0</v>
      </c>
      <c r="S286" s="185">
        <v>8910</v>
      </c>
      <c r="T286" s="185">
        <v>793</v>
      </c>
      <c r="U286" s="185">
        <v>290</v>
      </c>
      <c r="V286" s="185">
        <v>0</v>
      </c>
      <c r="W286" s="185">
        <v>10353</v>
      </c>
      <c r="X286" s="186">
        <v>793</v>
      </c>
      <c r="Y286" s="186">
        <v>67</v>
      </c>
      <c r="Z286" s="186">
        <v>0</v>
      </c>
      <c r="AA286" s="178">
        <v>0</v>
      </c>
      <c r="AB286" s="178">
        <v>0</v>
      </c>
      <c r="AC286" s="175">
        <v>860</v>
      </c>
      <c r="AD286" s="175">
        <v>8050</v>
      </c>
      <c r="AE286" s="175">
        <v>360</v>
      </c>
      <c r="AF286" s="176">
        <v>0</v>
      </c>
      <c r="AG286" s="176">
        <v>0</v>
      </c>
      <c r="AH286" s="176">
        <v>360</v>
      </c>
      <c r="AI286" s="176" t="s">
        <v>580</v>
      </c>
      <c r="AJ286" s="299" t="s">
        <v>2256</v>
      </c>
      <c r="AK286" s="177"/>
      <c r="AL286" s="176"/>
      <c r="AM286" s="176"/>
    </row>
    <row r="287" spans="1:39" customFormat="1" ht="15" customHeight="1" x14ac:dyDescent="0.3">
      <c r="A287" s="197">
        <v>46234</v>
      </c>
      <c r="B287" s="188" t="s">
        <v>730</v>
      </c>
      <c r="C287" s="189" t="s">
        <v>731</v>
      </c>
      <c r="D287" s="188" t="s">
        <v>930</v>
      </c>
      <c r="E287" s="188" t="s">
        <v>42</v>
      </c>
      <c r="F287" s="188" t="s">
        <v>951</v>
      </c>
      <c r="G287" s="188" t="s">
        <v>51</v>
      </c>
      <c r="H287" s="199" t="s">
        <v>605</v>
      </c>
      <c r="I287" s="190">
        <v>16</v>
      </c>
      <c r="J287" s="190">
        <v>0</v>
      </c>
      <c r="K287" s="190">
        <v>0</v>
      </c>
      <c r="L287" s="190">
        <v>5</v>
      </c>
      <c r="M287" s="190">
        <v>0</v>
      </c>
      <c r="N287" s="190">
        <v>16</v>
      </c>
      <c r="O287" s="191" t="s">
        <v>580</v>
      </c>
      <c r="P287" s="191">
        <v>5568</v>
      </c>
      <c r="Q287" s="192">
        <v>1872</v>
      </c>
      <c r="R287" s="192">
        <v>0</v>
      </c>
      <c r="S287" s="192">
        <v>7440</v>
      </c>
      <c r="T287" s="192">
        <v>668</v>
      </c>
      <c r="U287" s="192">
        <v>242</v>
      </c>
      <c r="V287" s="192">
        <v>0</v>
      </c>
      <c r="W287" s="192">
        <v>8670</v>
      </c>
      <c r="X287" s="193">
        <v>668</v>
      </c>
      <c r="Y287" s="193">
        <v>56</v>
      </c>
      <c r="Z287" s="193">
        <v>0</v>
      </c>
      <c r="AA287" s="179">
        <v>0</v>
      </c>
      <c r="AB287" s="179">
        <v>0</v>
      </c>
      <c r="AC287" s="173">
        <v>724</v>
      </c>
      <c r="AD287" s="173">
        <v>6716</v>
      </c>
      <c r="AE287" s="173">
        <v>320</v>
      </c>
      <c r="AF287" s="172">
        <v>0</v>
      </c>
      <c r="AG287" s="172">
        <v>0</v>
      </c>
      <c r="AH287" s="172">
        <v>320</v>
      </c>
      <c r="AI287" s="172" t="s">
        <v>580</v>
      </c>
      <c r="AJ287" s="299" t="s">
        <v>2256</v>
      </c>
      <c r="AK287" s="174"/>
      <c r="AL287" s="172"/>
      <c r="AM287" s="172"/>
    </row>
    <row r="288" spans="1:39" customFormat="1" ht="15" customHeight="1" x14ac:dyDescent="0.3">
      <c r="A288" s="196">
        <v>46234</v>
      </c>
      <c r="B288" s="194" t="s">
        <v>732</v>
      </c>
      <c r="C288" s="195" t="s">
        <v>733</v>
      </c>
      <c r="D288" s="194" t="s">
        <v>930</v>
      </c>
      <c r="E288" s="194" t="s">
        <v>42</v>
      </c>
      <c r="F288" s="194" t="s">
        <v>951</v>
      </c>
      <c r="G288" s="194" t="s">
        <v>63</v>
      </c>
      <c r="H288" s="198" t="s">
        <v>605</v>
      </c>
      <c r="I288" s="182">
        <v>23</v>
      </c>
      <c r="J288" s="182">
        <v>0</v>
      </c>
      <c r="K288" s="182">
        <v>0</v>
      </c>
      <c r="L288" s="182">
        <v>5</v>
      </c>
      <c r="M288" s="182">
        <v>0</v>
      </c>
      <c r="N288" s="182">
        <v>23</v>
      </c>
      <c r="O288" s="184" t="s">
        <v>580</v>
      </c>
      <c r="P288" s="184">
        <v>8004</v>
      </c>
      <c r="Q288" s="185">
        <v>2691</v>
      </c>
      <c r="R288" s="185">
        <v>0</v>
      </c>
      <c r="S288" s="185">
        <v>10695</v>
      </c>
      <c r="T288" s="185">
        <v>960</v>
      </c>
      <c r="U288" s="185">
        <v>348</v>
      </c>
      <c r="V288" s="185">
        <v>0</v>
      </c>
      <c r="W288" s="185">
        <v>12463</v>
      </c>
      <c r="X288" s="186">
        <v>960</v>
      </c>
      <c r="Y288" s="186">
        <v>80</v>
      </c>
      <c r="Z288" s="186">
        <v>0</v>
      </c>
      <c r="AA288" s="178">
        <v>0</v>
      </c>
      <c r="AB288" s="178">
        <v>0</v>
      </c>
      <c r="AC288" s="175">
        <v>1040</v>
      </c>
      <c r="AD288" s="175">
        <v>9655</v>
      </c>
      <c r="AE288" s="175">
        <v>460</v>
      </c>
      <c r="AF288" s="176">
        <v>0</v>
      </c>
      <c r="AG288" s="176">
        <v>0</v>
      </c>
      <c r="AH288" s="176">
        <v>460</v>
      </c>
      <c r="AI288" s="176" t="s">
        <v>580</v>
      </c>
      <c r="AJ288" s="299" t="s">
        <v>2256</v>
      </c>
      <c r="AK288" s="177"/>
      <c r="AL288" s="176"/>
      <c r="AM288" s="176"/>
    </row>
    <row r="289" spans="1:39" customFormat="1" ht="15" customHeight="1" x14ac:dyDescent="0.3">
      <c r="A289" s="197">
        <v>46234</v>
      </c>
      <c r="B289" s="188" t="s">
        <v>734</v>
      </c>
      <c r="C289" s="189" t="s">
        <v>735</v>
      </c>
      <c r="D289" s="188" t="s">
        <v>930</v>
      </c>
      <c r="E289" s="188" t="s">
        <v>42</v>
      </c>
      <c r="F289" s="188" t="s">
        <v>951</v>
      </c>
      <c r="G289" s="188" t="s">
        <v>63</v>
      </c>
      <c r="H289" s="188" t="s">
        <v>605</v>
      </c>
      <c r="I289" s="190">
        <v>19</v>
      </c>
      <c r="J289" s="190">
        <v>0</v>
      </c>
      <c r="K289" s="190">
        <v>0</v>
      </c>
      <c r="L289" s="190">
        <v>5</v>
      </c>
      <c r="M289" s="190">
        <v>0</v>
      </c>
      <c r="N289" s="190">
        <v>19</v>
      </c>
      <c r="O289" s="191" t="s">
        <v>580</v>
      </c>
      <c r="P289" s="191">
        <v>6517</v>
      </c>
      <c r="Q289" s="192">
        <v>2128</v>
      </c>
      <c r="R289" s="192">
        <v>0</v>
      </c>
      <c r="S289" s="192">
        <v>8645</v>
      </c>
      <c r="T289" s="192">
        <v>782</v>
      </c>
      <c r="U289" s="192">
        <v>281</v>
      </c>
      <c r="V289" s="192">
        <v>0</v>
      </c>
      <c r="W289" s="192">
        <v>10088</v>
      </c>
      <c r="X289" s="193">
        <v>782</v>
      </c>
      <c r="Y289" s="193">
        <v>65</v>
      </c>
      <c r="Z289" s="193">
        <v>0</v>
      </c>
      <c r="AA289" s="179">
        <v>0</v>
      </c>
      <c r="AB289" s="179">
        <v>0</v>
      </c>
      <c r="AC289" s="173">
        <v>847</v>
      </c>
      <c r="AD289" s="173">
        <v>7798</v>
      </c>
      <c r="AE289" s="173">
        <v>380</v>
      </c>
      <c r="AF289" s="172">
        <v>0</v>
      </c>
      <c r="AG289" s="172">
        <v>0</v>
      </c>
      <c r="AH289" s="172">
        <v>380</v>
      </c>
      <c r="AI289" s="172" t="s">
        <v>580</v>
      </c>
      <c r="AJ289" s="299" t="s">
        <v>2256</v>
      </c>
      <c r="AK289" s="174"/>
      <c r="AL289" s="172"/>
      <c r="AM289" s="172"/>
    </row>
    <row r="290" spans="1:39" customFormat="1" ht="15" customHeight="1" x14ac:dyDescent="0.3">
      <c r="A290" s="196">
        <v>46234</v>
      </c>
      <c r="B290" s="194" t="s">
        <v>736</v>
      </c>
      <c r="C290" s="195" t="s">
        <v>737</v>
      </c>
      <c r="D290" s="194" t="s">
        <v>930</v>
      </c>
      <c r="E290" s="194" t="s">
        <v>42</v>
      </c>
      <c r="F290" s="194" t="s">
        <v>951</v>
      </c>
      <c r="G290" s="194" t="s">
        <v>51</v>
      </c>
      <c r="H290" s="194" t="s">
        <v>605</v>
      </c>
      <c r="I290" s="182">
        <v>20</v>
      </c>
      <c r="J290" s="182">
        <v>0</v>
      </c>
      <c r="K290" s="182">
        <v>0</v>
      </c>
      <c r="L290" s="182">
        <v>5</v>
      </c>
      <c r="M290" s="182">
        <v>0</v>
      </c>
      <c r="N290" s="182">
        <v>20</v>
      </c>
      <c r="O290" s="184" t="s">
        <v>580</v>
      </c>
      <c r="P290" s="184">
        <v>6860</v>
      </c>
      <c r="Q290" s="185">
        <v>2240</v>
      </c>
      <c r="R290" s="185">
        <v>0</v>
      </c>
      <c r="S290" s="185">
        <v>9100</v>
      </c>
      <c r="T290" s="185">
        <v>823</v>
      </c>
      <c r="U290" s="185">
        <v>296</v>
      </c>
      <c r="V290" s="185">
        <v>0</v>
      </c>
      <c r="W290" s="185">
        <v>10619</v>
      </c>
      <c r="X290" s="186">
        <v>823</v>
      </c>
      <c r="Y290" s="186">
        <v>68</v>
      </c>
      <c r="Z290" s="186">
        <v>0</v>
      </c>
      <c r="AA290" s="178">
        <v>0</v>
      </c>
      <c r="AB290" s="178">
        <v>0</v>
      </c>
      <c r="AC290" s="175">
        <v>891</v>
      </c>
      <c r="AD290" s="175">
        <v>8209</v>
      </c>
      <c r="AE290" s="175">
        <v>400</v>
      </c>
      <c r="AF290" s="176">
        <v>0</v>
      </c>
      <c r="AG290" s="176">
        <v>0</v>
      </c>
      <c r="AH290" s="176">
        <v>400</v>
      </c>
      <c r="AI290" s="176" t="s">
        <v>580</v>
      </c>
      <c r="AJ290" s="299" t="s">
        <v>2256</v>
      </c>
      <c r="AK290" s="177"/>
      <c r="AL290" s="176"/>
      <c r="AM290" s="176"/>
    </row>
    <row r="291" spans="1:39" customFormat="1" ht="15" customHeight="1" x14ac:dyDescent="0.3">
      <c r="A291" s="197">
        <v>46234</v>
      </c>
      <c r="B291" s="188" t="s">
        <v>738</v>
      </c>
      <c r="C291" s="189" t="s">
        <v>739</v>
      </c>
      <c r="D291" s="188" t="s">
        <v>930</v>
      </c>
      <c r="E291" s="188" t="s">
        <v>42</v>
      </c>
      <c r="F291" s="188" t="s">
        <v>951</v>
      </c>
      <c r="G291" s="188" t="s">
        <v>48</v>
      </c>
      <c r="H291" s="200" t="s">
        <v>605</v>
      </c>
      <c r="I291" s="190">
        <v>22</v>
      </c>
      <c r="J291" s="190">
        <v>0</v>
      </c>
      <c r="K291" s="190">
        <v>0</v>
      </c>
      <c r="L291" s="190">
        <v>5</v>
      </c>
      <c r="M291" s="190">
        <v>0</v>
      </c>
      <c r="N291" s="190">
        <v>22</v>
      </c>
      <c r="O291" s="191" t="s">
        <v>580</v>
      </c>
      <c r="P291" s="191">
        <v>7656</v>
      </c>
      <c r="Q291" s="192">
        <v>2684</v>
      </c>
      <c r="R291" s="192">
        <v>0</v>
      </c>
      <c r="S291" s="192">
        <v>10340</v>
      </c>
      <c r="T291" s="192">
        <v>919</v>
      </c>
      <c r="U291" s="192">
        <v>336</v>
      </c>
      <c r="V291" s="192">
        <v>0</v>
      </c>
      <c r="W291" s="192">
        <v>12035</v>
      </c>
      <c r="X291" s="193">
        <v>919</v>
      </c>
      <c r="Y291" s="193">
        <v>78</v>
      </c>
      <c r="Z291" s="193">
        <v>0</v>
      </c>
      <c r="AA291" s="179">
        <v>0</v>
      </c>
      <c r="AB291" s="179">
        <v>0</v>
      </c>
      <c r="AC291" s="173">
        <v>997</v>
      </c>
      <c r="AD291" s="173">
        <v>9343</v>
      </c>
      <c r="AE291" s="173">
        <v>440</v>
      </c>
      <c r="AF291" s="172">
        <v>0</v>
      </c>
      <c r="AG291" s="172">
        <v>0</v>
      </c>
      <c r="AH291" s="172">
        <v>440</v>
      </c>
      <c r="AI291" s="172" t="s">
        <v>580</v>
      </c>
      <c r="AJ291" s="299" t="s">
        <v>2256</v>
      </c>
      <c r="AK291" s="174"/>
      <c r="AL291" s="172"/>
      <c r="AM291" s="172"/>
    </row>
    <row r="292" spans="1:39" customFormat="1" ht="15" customHeight="1" x14ac:dyDescent="0.3">
      <c r="A292" s="196">
        <v>46234</v>
      </c>
      <c r="B292" s="194" t="s">
        <v>740</v>
      </c>
      <c r="C292" s="195" t="s">
        <v>741</v>
      </c>
      <c r="D292" s="194" t="s">
        <v>930</v>
      </c>
      <c r="E292" s="194" t="s">
        <v>42</v>
      </c>
      <c r="F292" s="194" t="s">
        <v>951</v>
      </c>
      <c r="G292" s="194" t="s">
        <v>51</v>
      </c>
      <c r="H292" s="198" t="s">
        <v>605</v>
      </c>
      <c r="I292" s="182">
        <v>19</v>
      </c>
      <c r="J292" s="182">
        <v>0</v>
      </c>
      <c r="K292" s="182">
        <v>0</v>
      </c>
      <c r="L292" s="182">
        <v>5</v>
      </c>
      <c r="M292" s="182">
        <v>0</v>
      </c>
      <c r="N292" s="182">
        <v>19</v>
      </c>
      <c r="O292" s="184" t="s">
        <v>580</v>
      </c>
      <c r="P292" s="184">
        <v>6612</v>
      </c>
      <c r="Q292" s="185">
        <v>2223</v>
      </c>
      <c r="R292" s="185">
        <v>0</v>
      </c>
      <c r="S292" s="185">
        <v>8835</v>
      </c>
      <c r="T292" s="185">
        <v>793</v>
      </c>
      <c r="U292" s="185">
        <v>287</v>
      </c>
      <c r="V292" s="185">
        <v>0</v>
      </c>
      <c r="W292" s="185">
        <v>10295</v>
      </c>
      <c r="X292" s="186">
        <v>793</v>
      </c>
      <c r="Y292" s="186">
        <v>66</v>
      </c>
      <c r="Z292" s="186">
        <v>0</v>
      </c>
      <c r="AA292" s="178">
        <v>0</v>
      </c>
      <c r="AB292" s="178">
        <v>0</v>
      </c>
      <c r="AC292" s="175">
        <v>859</v>
      </c>
      <c r="AD292" s="175">
        <v>7976</v>
      </c>
      <c r="AE292" s="175">
        <v>380</v>
      </c>
      <c r="AF292" s="176">
        <v>0</v>
      </c>
      <c r="AG292" s="176">
        <v>0</v>
      </c>
      <c r="AH292" s="176">
        <v>380</v>
      </c>
      <c r="AI292" s="176" t="s">
        <v>580</v>
      </c>
      <c r="AJ292" s="299" t="s">
        <v>2256</v>
      </c>
      <c r="AK292" s="177"/>
      <c r="AL292" s="176"/>
      <c r="AM292" s="176"/>
    </row>
    <row r="293" spans="1:39" customFormat="1" ht="15" customHeight="1" x14ac:dyDescent="0.3">
      <c r="A293" s="197">
        <v>46234</v>
      </c>
      <c r="B293" s="199" t="s">
        <v>742</v>
      </c>
      <c r="C293" s="590" t="s">
        <v>743</v>
      </c>
      <c r="D293" s="199" t="s">
        <v>930</v>
      </c>
      <c r="E293" s="199" t="s">
        <v>42</v>
      </c>
      <c r="F293" s="199" t="s">
        <v>951</v>
      </c>
      <c r="G293" s="199" t="s">
        <v>48</v>
      </c>
      <c r="H293" s="199" t="s">
        <v>605</v>
      </c>
      <c r="I293" s="190">
        <v>0</v>
      </c>
      <c r="J293" s="190">
        <v>0</v>
      </c>
      <c r="K293" s="190">
        <v>0</v>
      </c>
      <c r="L293" s="190">
        <v>0</v>
      </c>
      <c r="M293" s="190">
        <v>0</v>
      </c>
      <c r="N293" s="190">
        <v>0</v>
      </c>
      <c r="O293" s="191" t="s">
        <v>580</v>
      </c>
      <c r="P293" s="191">
        <v>0</v>
      </c>
      <c r="Q293" s="192">
        <v>0</v>
      </c>
      <c r="R293" s="192">
        <v>0</v>
      </c>
      <c r="S293" s="192">
        <v>0</v>
      </c>
      <c r="T293" s="192">
        <v>0</v>
      </c>
      <c r="U293" s="192">
        <v>0</v>
      </c>
      <c r="V293" s="192">
        <v>0</v>
      </c>
      <c r="W293" s="192">
        <v>0</v>
      </c>
      <c r="X293" s="193">
        <v>0</v>
      </c>
      <c r="Y293" s="193">
        <v>0</v>
      </c>
      <c r="Z293" s="193">
        <v>0</v>
      </c>
      <c r="AA293" s="179">
        <v>0</v>
      </c>
      <c r="AB293" s="179">
        <v>0</v>
      </c>
      <c r="AC293" s="173">
        <v>0</v>
      </c>
      <c r="AD293" s="173">
        <v>0</v>
      </c>
      <c r="AE293" s="173">
        <v>0</v>
      </c>
      <c r="AF293" s="172">
        <v>0</v>
      </c>
      <c r="AG293" s="172">
        <v>0</v>
      </c>
      <c r="AH293" s="172">
        <v>0</v>
      </c>
      <c r="AI293" s="172" t="s">
        <v>580</v>
      </c>
      <c r="AJ293" s="299" t="s">
        <v>2256</v>
      </c>
      <c r="AK293" s="174"/>
      <c r="AL293" s="172"/>
      <c r="AM293" s="172"/>
    </row>
    <row r="294" spans="1:39" customFormat="1" ht="15" customHeight="1" x14ac:dyDescent="0.3">
      <c r="A294" s="196">
        <v>46234</v>
      </c>
      <c r="B294" s="194" t="s">
        <v>744</v>
      </c>
      <c r="C294" s="195" t="s">
        <v>745</v>
      </c>
      <c r="D294" s="194" t="s">
        <v>930</v>
      </c>
      <c r="E294" s="194" t="s">
        <v>42</v>
      </c>
      <c r="F294" s="194" t="s">
        <v>951</v>
      </c>
      <c r="G294" s="194" t="s">
        <v>51</v>
      </c>
      <c r="H294" s="198" t="s">
        <v>605</v>
      </c>
      <c r="I294" s="182">
        <v>24</v>
      </c>
      <c r="J294" s="182">
        <v>0</v>
      </c>
      <c r="K294" s="182">
        <v>0</v>
      </c>
      <c r="L294" s="182">
        <v>5</v>
      </c>
      <c r="M294" s="182">
        <v>0</v>
      </c>
      <c r="N294" s="182">
        <v>24</v>
      </c>
      <c r="O294" s="184" t="s">
        <v>580</v>
      </c>
      <c r="P294" s="184">
        <v>8688</v>
      </c>
      <c r="Q294" s="185">
        <v>2952</v>
      </c>
      <c r="R294" s="185">
        <v>0</v>
      </c>
      <c r="S294" s="185">
        <v>11640</v>
      </c>
      <c r="T294" s="185">
        <v>1043</v>
      </c>
      <c r="U294" s="185">
        <v>378</v>
      </c>
      <c r="V294" s="185">
        <v>0</v>
      </c>
      <c r="W294" s="185">
        <v>13541</v>
      </c>
      <c r="X294" s="186">
        <v>1043</v>
      </c>
      <c r="Y294" s="186">
        <v>87</v>
      </c>
      <c r="Z294" s="186">
        <v>0</v>
      </c>
      <c r="AA294" s="178">
        <v>0</v>
      </c>
      <c r="AB294" s="178">
        <v>0</v>
      </c>
      <c r="AC294" s="175">
        <v>1130</v>
      </c>
      <c r="AD294" s="175">
        <v>10510</v>
      </c>
      <c r="AE294" s="175">
        <v>480</v>
      </c>
      <c r="AF294" s="176">
        <v>0</v>
      </c>
      <c r="AG294" s="176">
        <v>0</v>
      </c>
      <c r="AH294" s="176">
        <v>480</v>
      </c>
      <c r="AI294" s="176" t="s">
        <v>580</v>
      </c>
      <c r="AJ294" s="299" t="s">
        <v>2256</v>
      </c>
      <c r="AK294" s="177"/>
      <c r="AL294" s="176"/>
      <c r="AM294" s="176"/>
    </row>
    <row r="295" spans="1:39" customFormat="1" ht="15" customHeight="1" x14ac:dyDescent="0.3">
      <c r="A295" s="197">
        <v>46234</v>
      </c>
      <c r="B295" s="188" t="s">
        <v>746</v>
      </c>
      <c r="C295" s="189" t="s">
        <v>747</v>
      </c>
      <c r="D295" s="188" t="s">
        <v>930</v>
      </c>
      <c r="E295" s="188" t="s">
        <v>42</v>
      </c>
      <c r="F295" s="188" t="s">
        <v>951</v>
      </c>
      <c r="G295" s="188" t="s">
        <v>48</v>
      </c>
      <c r="H295" s="188" t="s">
        <v>605</v>
      </c>
      <c r="I295" s="190">
        <v>20</v>
      </c>
      <c r="J295" s="190">
        <v>0</v>
      </c>
      <c r="K295" s="190">
        <v>0</v>
      </c>
      <c r="L295" s="190">
        <v>5</v>
      </c>
      <c r="M295" s="190">
        <v>0</v>
      </c>
      <c r="N295" s="190">
        <v>20</v>
      </c>
      <c r="O295" s="191" t="s">
        <v>580</v>
      </c>
      <c r="P295" s="191">
        <v>6960</v>
      </c>
      <c r="Q295" s="192">
        <v>2340</v>
      </c>
      <c r="R295" s="192">
        <v>0</v>
      </c>
      <c r="S295" s="192">
        <v>9300</v>
      </c>
      <c r="T295" s="192">
        <v>835</v>
      </c>
      <c r="U295" s="192">
        <v>302</v>
      </c>
      <c r="V295" s="192">
        <v>0</v>
      </c>
      <c r="W295" s="192">
        <v>10837</v>
      </c>
      <c r="X295" s="193">
        <v>835</v>
      </c>
      <c r="Y295" s="193">
        <v>70</v>
      </c>
      <c r="Z295" s="193">
        <v>0</v>
      </c>
      <c r="AA295" s="179">
        <v>0</v>
      </c>
      <c r="AB295" s="179">
        <v>0</v>
      </c>
      <c r="AC295" s="173">
        <v>905</v>
      </c>
      <c r="AD295" s="173">
        <v>8395</v>
      </c>
      <c r="AE295" s="173">
        <v>400</v>
      </c>
      <c r="AF295" s="172">
        <v>0</v>
      </c>
      <c r="AG295" s="172">
        <v>0</v>
      </c>
      <c r="AH295" s="172">
        <v>400</v>
      </c>
      <c r="AI295" s="172" t="s">
        <v>580</v>
      </c>
      <c r="AJ295" s="299" t="s">
        <v>2256</v>
      </c>
      <c r="AK295" s="174"/>
      <c r="AL295" s="172"/>
      <c r="AM295" s="172"/>
    </row>
    <row r="296" spans="1:39" customFormat="1" ht="15" customHeight="1" x14ac:dyDescent="0.3">
      <c r="A296" s="196">
        <v>46234</v>
      </c>
      <c r="B296" s="194" t="s">
        <v>748</v>
      </c>
      <c r="C296" s="195" t="s">
        <v>749</v>
      </c>
      <c r="D296" s="194" t="s">
        <v>930</v>
      </c>
      <c r="E296" s="194" t="s">
        <v>42</v>
      </c>
      <c r="F296" s="194" t="s">
        <v>951</v>
      </c>
      <c r="G296" s="194" t="s">
        <v>51</v>
      </c>
      <c r="H296" s="198" t="s">
        <v>605</v>
      </c>
      <c r="I296" s="182">
        <v>21</v>
      </c>
      <c r="J296" s="182">
        <v>0</v>
      </c>
      <c r="K296" s="182">
        <v>0</v>
      </c>
      <c r="L296" s="182">
        <v>5</v>
      </c>
      <c r="M296" s="182">
        <v>0</v>
      </c>
      <c r="N296" s="182">
        <v>21</v>
      </c>
      <c r="O296" s="184" t="s">
        <v>580</v>
      </c>
      <c r="P296" s="184">
        <v>7308</v>
      </c>
      <c r="Q296" s="185">
        <v>2457</v>
      </c>
      <c r="R296" s="185">
        <v>0</v>
      </c>
      <c r="S296" s="185">
        <v>9765</v>
      </c>
      <c r="T296" s="185">
        <v>877</v>
      </c>
      <c r="U296" s="185">
        <v>317</v>
      </c>
      <c r="V296" s="185">
        <v>0</v>
      </c>
      <c r="W296" s="185">
        <v>11379</v>
      </c>
      <c r="X296" s="186">
        <v>877</v>
      </c>
      <c r="Y296" s="186">
        <v>73</v>
      </c>
      <c r="Z296" s="186">
        <v>0</v>
      </c>
      <c r="AA296" s="178">
        <v>0</v>
      </c>
      <c r="AB296" s="178">
        <v>0</v>
      </c>
      <c r="AC296" s="175">
        <v>950</v>
      </c>
      <c r="AD296" s="175">
        <v>8815</v>
      </c>
      <c r="AE296" s="175">
        <v>420</v>
      </c>
      <c r="AF296" s="176">
        <v>0</v>
      </c>
      <c r="AG296" s="176">
        <v>0</v>
      </c>
      <c r="AH296" s="176">
        <v>420</v>
      </c>
      <c r="AI296" s="176" t="s">
        <v>580</v>
      </c>
      <c r="AJ296" s="299" t="s">
        <v>2256</v>
      </c>
      <c r="AK296" s="177"/>
      <c r="AL296" s="176"/>
      <c r="AM296" s="176"/>
    </row>
    <row r="297" spans="1:39" customFormat="1" ht="15" customHeight="1" x14ac:dyDescent="0.3">
      <c r="A297" s="197">
        <v>46234</v>
      </c>
      <c r="B297" s="188" t="s">
        <v>750</v>
      </c>
      <c r="C297" s="189" t="s">
        <v>751</v>
      </c>
      <c r="D297" s="188" t="s">
        <v>930</v>
      </c>
      <c r="E297" s="188" t="s">
        <v>42</v>
      </c>
      <c r="F297" s="188" t="s">
        <v>951</v>
      </c>
      <c r="G297" s="188" t="s">
        <v>51</v>
      </c>
      <c r="H297" s="199" t="s">
        <v>605</v>
      </c>
      <c r="I297" s="190">
        <v>18</v>
      </c>
      <c r="J297" s="190">
        <v>0</v>
      </c>
      <c r="K297" s="190">
        <v>0</v>
      </c>
      <c r="L297" s="190">
        <v>5</v>
      </c>
      <c r="M297" s="190">
        <v>0</v>
      </c>
      <c r="N297" s="190">
        <v>18</v>
      </c>
      <c r="O297" s="191" t="s">
        <v>580</v>
      </c>
      <c r="P297" s="191">
        <v>6174</v>
      </c>
      <c r="Q297" s="192">
        <v>2016</v>
      </c>
      <c r="R297" s="192">
        <v>0</v>
      </c>
      <c r="S297" s="192">
        <v>8190</v>
      </c>
      <c r="T297" s="192">
        <v>741</v>
      </c>
      <c r="U297" s="192">
        <v>266</v>
      </c>
      <c r="V297" s="192">
        <v>0</v>
      </c>
      <c r="W297" s="192">
        <v>9557</v>
      </c>
      <c r="X297" s="193">
        <v>741</v>
      </c>
      <c r="Y297" s="193">
        <v>61</v>
      </c>
      <c r="Z297" s="193">
        <v>0</v>
      </c>
      <c r="AA297" s="179">
        <v>0</v>
      </c>
      <c r="AB297" s="179">
        <v>0</v>
      </c>
      <c r="AC297" s="173">
        <v>802</v>
      </c>
      <c r="AD297" s="173">
        <v>7388</v>
      </c>
      <c r="AE297" s="173">
        <v>360</v>
      </c>
      <c r="AF297" s="172">
        <v>0</v>
      </c>
      <c r="AG297" s="172">
        <v>0</v>
      </c>
      <c r="AH297" s="172">
        <v>360</v>
      </c>
      <c r="AI297" s="172" t="s">
        <v>580</v>
      </c>
      <c r="AJ297" s="299" t="s">
        <v>2256</v>
      </c>
      <c r="AK297" s="174"/>
      <c r="AL297" s="172"/>
      <c r="AM297" s="172"/>
    </row>
    <row r="298" spans="1:39" customFormat="1" ht="15" customHeight="1" x14ac:dyDescent="0.3">
      <c r="A298" s="196">
        <v>46234</v>
      </c>
      <c r="B298" s="194" t="s">
        <v>752</v>
      </c>
      <c r="C298" s="195" t="s">
        <v>753</v>
      </c>
      <c r="D298" s="194" t="s">
        <v>930</v>
      </c>
      <c r="E298" s="194" t="s">
        <v>42</v>
      </c>
      <c r="F298" s="194" t="s">
        <v>951</v>
      </c>
      <c r="G298" s="194" t="s">
        <v>51</v>
      </c>
      <c r="H298" s="198" t="s">
        <v>605</v>
      </c>
      <c r="I298" s="182">
        <v>24</v>
      </c>
      <c r="J298" s="182">
        <v>0</v>
      </c>
      <c r="K298" s="182">
        <v>0</v>
      </c>
      <c r="L298" s="182">
        <v>5</v>
      </c>
      <c r="M298" s="182">
        <v>0</v>
      </c>
      <c r="N298" s="182">
        <v>24</v>
      </c>
      <c r="O298" s="184" t="s">
        <v>580</v>
      </c>
      <c r="P298" s="184">
        <v>8352</v>
      </c>
      <c r="Q298" s="185">
        <v>2808</v>
      </c>
      <c r="R298" s="185">
        <v>0</v>
      </c>
      <c r="S298" s="185">
        <v>11160</v>
      </c>
      <c r="T298" s="185">
        <v>1002</v>
      </c>
      <c r="U298" s="185">
        <v>363</v>
      </c>
      <c r="V298" s="185">
        <v>0</v>
      </c>
      <c r="W298" s="185">
        <v>13005</v>
      </c>
      <c r="X298" s="186">
        <v>1002</v>
      </c>
      <c r="Y298" s="186">
        <v>84</v>
      </c>
      <c r="Z298" s="186">
        <v>0</v>
      </c>
      <c r="AA298" s="178">
        <v>0</v>
      </c>
      <c r="AB298" s="178">
        <v>0</v>
      </c>
      <c r="AC298" s="175">
        <v>1086</v>
      </c>
      <c r="AD298" s="175">
        <v>10074</v>
      </c>
      <c r="AE298" s="175">
        <v>480</v>
      </c>
      <c r="AF298" s="176">
        <v>0</v>
      </c>
      <c r="AG298" s="176">
        <v>0</v>
      </c>
      <c r="AH298" s="176">
        <v>480</v>
      </c>
      <c r="AI298" s="176" t="s">
        <v>580</v>
      </c>
      <c r="AJ298" s="299" t="s">
        <v>2256</v>
      </c>
      <c r="AK298" s="177"/>
      <c r="AL298" s="176"/>
      <c r="AM298" s="176"/>
    </row>
    <row r="299" spans="1:39" customFormat="1" ht="15" customHeight="1" x14ac:dyDescent="0.3">
      <c r="A299" s="197">
        <v>46234</v>
      </c>
      <c r="B299" s="188" t="s">
        <v>754</v>
      </c>
      <c r="C299" s="189" t="s">
        <v>755</v>
      </c>
      <c r="D299" s="188" t="s">
        <v>930</v>
      </c>
      <c r="E299" s="188" t="s">
        <v>42</v>
      </c>
      <c r="F299" s="188" t="s">
        <v>951</v>
      </c>
      <c r="G299" s="188" t="s">
        <v>51</v>
      </c>
      <c r="H299" s="199" t="s">
        <v>605</v>
      </c>
      <c r="I299" s="190">
        <v>17</v>
      </c>
      <c r="J299" s="190">
        <v>0</v>
      </c>
      <c r="K299" s="190">
        <v>0</v>
      </c>
      <c r="L299" s="190">
        <v>5</v>
      </c>
      <c r="M299" s="190">
        <v>0</v>
      </c>
      <c r="N299" s="190">
        <v>17</v>
      </c>
      <c r="O299" s="191" t="s">
        <v>580</v>
      </c>
      <c r="P299" s="191">
        <v>5780</v>
      </c>
      <c r="Q299" s="192">
        <v>1870</v>
      </c>
      <c r="R299" s="192">
        <v>0</v>
      </c>
      <c r="S299" s="192">
        <v>7650</v>
      </c>
      <c r="T299" s="192">
        <v>694</v>
      </c>
      <c r="U299" s="192">
        <v>249</v>
      </c>
      <c r="V299" s="192">
        <v>0</v>
      </c>
      <c r="W299" s="192">
        <v>8933</v>
      </c>
      <c r="X299" s="193">
        <v>694</v>
      </c>
      <c r="Y299" s="193">
        <v>57</v>
      </c>
      <c r="Z299" s="193">
        <v>0</v>
      </c>
      <c r="AA299" s="179">
        <v>0</v>
      </c>
      <c r="AB299" s="179">
        <v>0</v>
      </c>
      <c r="AC299" s="173">
        <v>751</v>
      </c>
      <c r="AD299" s="173">
        <v>6899</v>
      </c>
      <c r="AE299" s="173">
        <v>340</v>
      </c>
      <c r="AF299" s="172">
        <v>0</v>
      </c>
      <c r="AG299" s="172">
        <v>0</v>
      </c>
      <c r="AH299" s="172">
        <v>340</v>
      </c>
      <c r="AI299" s="172" t="s">
        <v>580</v>
      </c>
      <c r="AJ299" s="299" t="s">
        <v>2256</v>
      </c>
      <c r="AK299" s="174"/>
      <c r="AL299" s="172"/>
      <c r="AM299" s="172"/>
    </row>
    <row r="300" spans="1:39" customFormat="1" ht="15" customHeight="1" x14ac:dyDescent="0.3">
      <c r="A300" s="196">
        <v>46234</v>
      </c>
      <c r="B300" s="194" t="s">
        <v>756</v>
      </c>
      <c r="C300" s="195" t="s">
        <v>757</v>
      </c>
      <c r="D300" s="194" t="s">
        <v>930</v>
      </c>
      <c r="E300" s="194" t="s">
        <v>42</v>
      </c>
      <c r="F300" s="194" t="s">
        <v>951</v>
      </c>
      <c r="G300" s="194" t="s">
        <v>51</v>
      </c>
      <c r="H300" s="198" t="s">
        <v>605</v>
      </c>
      <c r="I300" s="182">
        <v>21</v>
      </c>
      <c r="J300" s="182">
        <v>0</v>
      </c>
      <c r="K300" s="182">
        <v>0</v>
      </c>
      <c r="L300" s="182">
        <v>5</v>
      </c>
      <c r="M300" s="182">
        <v>0</v>
      </c>
      <c r="N300" s="182">
        <v>21</v>
      </c>
      <c r="O300" s="184" t="s">
        <v>580</v>
      </c>
      <c r="P300" s="184">
        <v>7203</v>
      </c>
      <c r="Q300" s="185">
        <v>2352</v>
      </c>
      <c r="R300" s="185">
        <v>0</v>
      </c>
      <c r="S300" s="185">
        <v>9555</v>
      </c>
      <c r="T300" s="185">
        <v>864</v>
      </c>
      <c r="U300" s="185">
        <v>311</v>
      </c>
      <c r="V300" s="185">
        <v>0</v>
      </c>
      <c r="W300" s="185">
        <v>11150</v>
      </c>
      <c r="X300" s="186">
        <v>864</v>
      </c>
      <c r="Y300" s="186">
        <v>72</v>
      </c>
      <c r="Z300" s="186">
        <v>0</v>
      </c>
      <c r="AA300" s="178">
        <v>0</v>
      </c>
      <c r="AB300" s="178">
        <v>0</v>
      </c>
      <c r="AC300" s="175">
        <v>936</v>
      </c>
      <c r="AD300" s="175">
        <v>8619</v>
      </c>
      <c r="AE300" s="175">
        <v>420</v>
      </c>
      <c r="AF300" s="176">
        <v>0</v>
      </c>
      <c r="AG300" s="176">
        <v>0</v>
      </c>
      <c r="AH300" s="176">
        <v>420</v>
      </c>
      <c r="AI300" s="176" t="s">
        <v>580</v>
      </c>
      <c r="AJ300" s="299" t="s">
        <v>2256</v>
      </c>
      <c r="AK300" s="177"/>
      <c r="AL300" s="176"/>
      <c r="AM300" s="176"/>
    </row>
    <row r="301" spans="1:39" customFormat="1" ht="15" customHeight="1" x14ac:dyDescent="0.3">
      <c r="A301" s="197">
        <v>46234</v>
      </c>
      <c r="B301" s="188" t="s">
        <v>758</v>
      </c>
      <c r="C301" s="189" t="s">
        <v>759</v>
      </c>
      <c r="D301" s="188" t="s">
        <v>930</v>
      </c>
      <c r="E301" s="188" t="s">
        <v>42</v>
      </c>
      <c r="F301" s="188" t="s">
        <v>951</v>
      </c>
      <c r="G301" s="188" t="s">
        <v>51</v>
      </c>
      <c r="H301" s="199" t="s">
        <v>605</v>
      </c>
      <c r="I301" s="190">
        <v>20</v>
      </c>
      <c r="J301" s="190">
        <v>0</v>
      </c>
      <c r="K301" s="190">
        <v>0</v>
      </c>
      <c r="L301" s="190">
        <v>5</v>
      </c>
      <c r="M301" s="190">
        <v>0</v>
      </c>
      <c r="N301" s="190">
        <v>20</v>
      </c>
      <c r="O301" s="191" t="s">
        <v>580</v>
      </c>
      <c r="P301" s="191">
        <v>6800</v>
      </c>
      <c r="Q301" s="192">
        <v>2200</v>
      </c>
      <c r="R301" s="192">
        <v>0</v>
      </c>
      <c r="S301" s="192">
        <v>9000</v>
      </c>
      <c r="T301" s="192">
        <v>816</v>
      </c>
      <c r="U301" s="192">
        <v>292</v>
      </c>
      <c r="V301" s="192">
        <v>0</v>
      </c>
      <c r="W301" s="192">
        <v>10508</v>
      </c>
      <c r="X301" s="193">
        <v>816</v>
      </c>
      <c r="Y301" s="193">
        <v>68</v>
      </c>
      <c r="Z301" s="193">
        <v>0</v>
      </c>
      <c r="AA301" s="179">
        <v>0</v>
      </c>
      <c r="AB301" s="179">
        <v>0</v>
      </c>
      <c r="AC301" s="173">
        <v>884</v>
      </c>
      <c r="AD301" s="173">
        <v>8116</v>
      </c>
      <c r="AE301" s="173">
        <v>400</v>
      </c>
      <c r="AF301" s="172">
        <v>0</v>
      </c>
      <c r="AG301" s="172">
        <v>0</v>
      </c>
      <c r="AH301" s="172">
        <v>400</v>
      </c>
      <c r="AI301" s="172" t="s">
        <v>580</v>
      </c>
      <c r="AJ301" s="299" t="s">
        <v>2256</v>
      </c>
      <c r="AK301" s="174"/>
      <c r="AL301" s="172"/>
      <c r="AM301" s="172"/>
    </row>
    <row r="302" spans="1:39" customFormat="1" ht="15" customHeight="1" x14ac:dyDescent="0.3">
      <c r="A302" s="196">
        <v>46234</v>
      </c>
      <c r="B302" s="194" t="s">
        <v>760</v>
      </c>
      <c r="C302" s="195" t="s">
        <v>761</v>
      </c>
      <c r="D302" s="194" t="s">
        <v>930</v>
      </c>
      <c r="E302" s="194" t="s">
        <v>42</v>
      </c>
      <c r="F302" s="194" t="s">
        <v>951</v>
      </c>
      <c r="G302" s="194" t="s">
        <v>51</v>
      </c>
      <c r="H302" s="198" t="s">
        <v>605</v>
      </c>
      <c r="I302" s="182">
        <v>19</v>
      </c>
      <c r="J302" s="182">
        <v>0</v>
      </c>
      <c r="K302" s="182">
        <v>0</v>
      </c>
      <c r="L302" s="182">
        <v>5</v>
      </c>
      <c r="M302" s="182">
        <v>0</v>
      </c>
      <c r="N302" s="182">
        <v>19</v>
      </c>
      <c r="O302" s="184" t="s">
        <v>580</v>
      </c>
      <c r="P302" s="184">
        <v>6878</v>
      </c>
      <c r="Q302" s="185">
        <v>2337</v>
      </c>
      <c r="R302" s="185">
        <v>0</v>
      </c>
      <c r="S302" s="185">
        <v>9215</v>
      </c>
      <c r="T302" s="185">
        <v>825</v>
      </c>
      <c r="U302" s="185">
        <v>299</v>
      </c>
      <c r="V302" s="185">
        <v>0</v>
      </c>
      <c r="W302" s="185">
        <v>10719</v>
      </c>
      <c r="X302" s="186">
        <v>825</v>
      </c>
      <c r="Y302" s="186">
        <v>69</v>
      </c>
      <c r="Z302" s="186">
        <v>0</v>
      </c>
      <c r="AA302" s="178">
        <v>0</v>
      </c>
      <c r="AB302" s="178">
        <v>0</v>
      </c>
      <c r="AC302" s="175">
        <v>894</v>
      </c>
      <c r="AD302" s="175">
        <v>8321</v>
      </c>
      <c r="AE302" s="175">
        <v>380</v>
      </c>
      <c r="AF302" s="176">
        <v>0</v>
      </c>
      <c r="AG302" s="176">
        <v>0</v>
      </c>
      <c r="AH302" s="176">
        <v>380</v>
      </c>
      <c r="AI302" s="176" t="s">
        <v>580</v>
      </c>
      <c r="AJ302" s="299" t="s">
        <v>2256</v>
      </c>
      <c r="AK302" s="177"/>
      <c r="AL302" s="176"/>
      <c r="AM302" s="176"/>
    </row>
    <row r="303" spans="1:39" customFormat="1" ht="15" customHeight="1" x14ac:dyDescent="0.3">
      <c r="A303" s="197">
        <v>46234</v>
      </c>
      <c r="B303" s="188" t="s">
        <v>762</v>
      </c>
      <c r="C303" s="189" t="s">
        <v>763</v>
      </c>
      <c r="D303" s="188" t="s">
        <v>930</v>
      </c>
      <c r="E303" s="188" t="s">
        <v>42</v>
      </c>
      <c r="F303" s="188" t="s">
        <v>951</v>
      </c>
      <c r="G303" s="188" t="s">
        <v>299</v>
      </c>
      <c r="H303" s="188" t="s">
        <v>605</v>
      </c>
      <c r="I303" s="190">
        <v>17</v>
      </c>
      <c r="J303" s="190">
        <v>0</v>
      </c>
      <c r="K303" s="190">
        <v>0</v>
      </c>
      <c r="L303" s="190">
        <v>5</v>
      </c>
      <c r="M303" s="190">
        <v>0</v>
      </c>
      <c r="N303" s="190">
        <v>17</v>
      </c>
      <c r="O303" s="191" t="s">
        <v>580</v>
      </c>
      <c r="P303" s="191">
        <v>5916</v>
      </c>
      <c r="Q303" s="192">
        <v>1989</v>
      </c>
      <c r="R303" s="192">
        <v>0</v>
      </c>
      <c r="S303" s="192">
        <v>7905</v>
      </c>
      <c r="T303" s="192">
        <v>710</v>
      </c>
      <c r="U303" s="192">
        <v>257</v>
      </c>
      <c r="V303" s="192">
        <v>0</v>
      </c>
      <c r="W303" s="192">
        <v>9212</v>
      </c>
      <c r="X303" s="193">
        <v>710</v>
      </c>
      <c r="Y303" s="193">
        <v>59</v>
      </c>
      <c r="Z303" s="193">
        <v>0</v>
      </c>
      <c r="AA303" s="179">
        <v>0</v>
      </c>
      <c r="AB303" s="179">
        <v>0</v>
      </c>
      <c r="AC303" s="173">
        <v>769</v>
      </c>
      <c r="AD303" s="173">
        <v>7136</v>
      </c>
      <c r="AE303" s="173">
        <v>340</v>
      </c>
      <c r="AF303" s="172">
        <v>0</v>
      </c>
      <c r="AG303" s="172">
        <v>0</v>
      </c>
      <c r="AH303" s="172">
        <v>340</v>
      </c>
      <c r="AI303" s="172" t="s">
        <v>580</v>
      </c>
      <c r="AJ303" s="299" t="s">
        <v>2256</v>
      </c>
      <c r="AK303" s="174"/>
      <c r="AL303" s="172"/>
      <c r="AM303" s="172"/>
    </row>
    <row r="304" spans="1:39" customFormat="1" ht="15" customHeight="1" x14ac:dyDescent="0.3">
      <c r="A304" s="196">
        <v>46234</v>
      </c>
      <c r="B304" s="194" t="s">
        <v>764</v>
      </c>
      <c r="C304" s="195" t="s">
        <v>765</v>
      </c>
      <c r="D304" s="194" t="s">
        <v>930</v>
      </c>
      <c r="E304" s="194" t="s">
        <v>42</v>
      </c>
      <c r="F304" s="194" t="s">
        <v>951</v>
      </c>
      <c r="G304" s="194" t="s">
        <v>51</v>
      </c>
      <c r="H304" s="198" t="s">
        <v>605</v>
      </c>
      <c r="I304" s="182">
        <v>22</v>
      </c>
      <c r="J304" s="182">
        <v>0</v>
      </c>
      <c r="K304" s="182">
        <v>0</v>
      </c>
      <c r="L304" s="182">
        <v>5</v>
      </c>
      <c r="M304" s="182">
        <v>0</v>
      </c>
      <c r="N304" s="182">
        <v>22</v>
      </c>
      <c r="O304" s="184" t="s">
        <v>580</v>
      </c>
      <c r="P304" s="184">
        <v>7656</v>
      </c>
      <c r="Q304" s="185">
        <v>2574</v>
      </c>
      <c r="R304" s="185">
        <v>0</v>
      </c>
      <c r="S304" s="185">
        <v>10230</v>
      </c>
      <c r="T304" s="185">
        <v>919</v>
      </c>
      <c r="U304" s="185">
        <v>332</v>
      </c>
      <c r="V304" s="185">
        <v>0</v>
      </c>
      <c r="W304" s="185">
        <v>11921</v>
      </c>
      <c r="X304" s="186">
        <v>919</v>
      </c>
      <c r="Y304" s="186">
        <v>77</v>
      </c>
      <c r="Z304" s="186">
        <v>0</v>
      </c>
      <c r="AA304" s="178">
        <v>0</v>
      </c>
      <c r="AB304" s="178">
        <v>0</v>
      </c>
      <c r="AC304" s="175">
        <v>996</v>
      </c>
      <c r="AD304" s="175">
        <v>9234</v>
      </c>
      <c r="AE304" s="175">
        <v>440</v>
      </c>
      <c r="AF304" s="176">
        <v>0</v>
      </c>
      <c r="AG304" s="176">
        <v>0</v>
      </c>
      <c r="AH304" s="176">
        <v>440</v>
      </c>
      <c r="AI304" s="176" t="s">
        <v>580</v>
      </c>
      <c r="AJ304" s="299" t="s">
        <v>2256</v>
      </c>
      <c r="AK304" s="177"/>
      <c r="AL304" s="176"/>
      <c r="AM304" s="176"/>
    </row>
    <row r="305" spans="1:39" customFormat="1" ht="15" customHeight="1" x14ac:dyDescent="0.3">
      <c r="A305" s="197">
        <v>46234</v>
      </c>
      <c r="B305" s="188" t="s">
        <v>766</v>
      </c>
      <c r="C305" s="189" t="s">
        <v>767</v>
      </c>
      <c r="D305" s="188" t="s">
        <v>930</v>
      </c>
      <c r="E305" s="188" t="s">
        <v>42</v>
      </c>
      <c r="F305" s="188" t="s">
        <v>951</v>
      </c>
      <c r="G305" s="188" t="s">
        <v>48</v>
      </c>
      <c r="H305" s="199" t="s">
        <v>605</v>
      </c>
      <c r="I305" s="190">
        <v>18</v>
      </c>
      <c r="J305" s="190">
        <v>0</v>
      </c>
      <c r="K305" s="190">
        <v>0</v>
      </c>
      <c r="L305" s="190">
        <v>5</v>
      </c>
      <c r="M305" s="190">
        <v>0</v>
      </c>
      <c r="N305" s="190">
        <v>18</v>
      </c>
      <c r="O305" s="191" t="s">
        <v>580</v>
      </c>
      <c r="P305" s="191">
        <v>6264</v>
      </c>
      <c r="Q305" s="192">
        <v>2106</v>
      </c>
      <c r="R305" s="192">
        <v>0</v>
      </c>
      <c r="S305" s="192">
        <v>8370</v>
      </c>
      <c r="T305" s="192">
        <v>752</v>
      </c>
      <c r="U305" s="192">
        <v>272</v>
      </c>
      <c r="V305" s="192">
        <v>0</v>
      </c>
      <c r="W305" s="192">
        <v>9754</v>
      </c>
      <c r="X305" s="193">
        <v>752</v>
      </c>
      <c r="Y305" s="193">
        <v>63</v>
      </c>
      <c r="Z305" s="193">
        <v>0</v>
      </c>
      <c r="AA305" s="179">
        <v>0</v>
      </c>
      <c r="AB305" s="179">
        <v>0</v>
      </c>
      <c r="AC305" s="173">
        <v>815</v>
      </c>
      <c r="AD305" s="173">
        <v>7555</v>
      </c>
      <c r="AE305" s="173">
        <v>360</v>
      </c>
      <c r="AF305" s="172">
        <v>0</v>
      </c>
      <c r="AG305" s="172">
        <v>0</v>
      </c>
      <c r="AH305" s="172">
        <v>360</v>
      </c>
      <c r="AI305" s="172" t="s">
        <v>580</v>
      </c>
      <c r="AJ305" s="299" t="s">
        <v>2256</v>
      </c>
      <c r="AK305" s="174"/>
      <c r="AL305" s="172"/>
      <c r="AM305" s="172"/>
    </row>
    <row r="306" spans="1:39" customFormat="1" ht="15" customHeight="1" x14ac:dyDescent="0.3">
      <c r="A306" s="196">
        <v>46234</v>
      </c>
      <c r="B306" s="194" t="s">
        <v>768</v>
      </c>
      <c r="C306" s="195" t="s">
        <v>769</v>
      </c>
      <c r="D306" s="194" t="s">
        <v>930</v>
      </c>
      <c r="E306" s="194" t="s">
        <v>42</v>
      </c>
      <c r="F306" s="194" t="s">
        <v>951</v>
      </c>
      <c r="G306" s="194" t="s">
        <v>51</v>
      </c>
      <c r="H306" s="198" t="s">
        <v>605</v>
      </c>
      <c r="I306" s="182">
        <v>19</v>
      </c>
      <c r="J306" s="182">
        <v>0</v>
      </c>
      <c r="K306" s="182">
        <v>0</v>
      </c>
      <c r="L306" s="182">
        <v>5</v>
      </c>
      <c r="M306" s="182">
        <v>0</v>
      </c>
      <c r="N306" s="182">
        <v>19</v>
      </c>
      <c r="O306" s="184" t="s">
        <v>580</v>
      </c>
      <c r="P306" s="184">
        <v>6612</v>
      </c>
      <c r="Q306" s="185">
        <v>2223</v>
      </c>
      <c r="R306" s="185">
        <v>0</v>
      </c>
      <c r="S306" s="185">
        <v>8835</v>
      </c>
      <c r="T306" s="185">
        <v>793</v>
      </c>
      <c r="U306" s="185">
        <v>287</v>
      </c>
      <c r="V306" s="185">
        <v>0</v>
      </c>
      <c r="W306" s="185">
        <v>10295</v>
      </c>
      <c r="X306" s="186">
        <v>793</v>
      </c>
      <c r="Y306" s="186">
        <v>66</v>
      </c>
      <c r="Z306" s="186">
        <v>0</v>
      </c>
      <c r="AA306" s="178">
        <v>0</v>
      </c>
      <c r="AB306" s="178">
        <v>0</v>
      </c>
      <c r="AC306" s="175">
        <v>859</v>
      </c>
      <c r="AD306" s="175">
        <v>7976</v>
      </c>
      <c r="AE306" s="175">
        <v>380</v>
      </c>
      <c r="AF306" s="176">
        <v>0</v>
      </c>
      <c r="AG306" s="176">
        <v>0</v>
      </c>
      <c r="AH306" s="176">
        <v>380</v>
      </c>
      <c r="AI306" s="176" t="s">
        <v>580</v>
      </c>
      <c r="AJ306" s="299" t="s">
        <v>2256</v>
      </c>
      <c r="AK306" s="177"/>
      <c r="AL306" s="176"/>
      <c r="AM306" s="176"/>
    </row>
    <row r="307" spans="1:39" customFormat="1" ht="15" customHeight="1" x14ac:dyDescent="0.3">
      <c r="A307" s="197">
        <v>46234</v>
      </c>
      <c r="B307" s="188" t="s">
        <v>770</v>
      </c>
      <c r="C307" s="189" t="s">
        <v>771</v>
      </c>
      <c r="D307" s="188" t="s">
        <v>930</v>
      </c>
      <c r="E307" s="188" t="s">
        <v>42</v>
      </c>
      <c r="F307" s="188" t="s">
        <v>951</v>
      </c>
      <c r="G307" s="188" t="s">
        <v>51</v>
      </c>
      <c r="H307" s="188" t="s">
        <v>605</v>
      </c>
      <c r="I307" s="190">
        <v>21</v>
      </c>
      <c r="J307" s="190">
        <v>0</v>
      </c>
      <c r="K307" s="190">
        <v>0</v>
      </c>
      <c r="L307" s="190">
        <v>5</v>
      </c>
      <c r="M307" s="190">
        <v>0</v>
      </c>
      <c r="N307" s="190">
        <v>21</v>
      </c>
      <c r="O307" s="191" t="s">
        <v>580</v>
      </c>
      <c r="P307" s="191">
        <v>7203</v>
      </c>
      <c r="Q307" s="192">
        <v>2352</v>
      </c>
      <c r="R307" s="192">
        <v>0</v>
      </c>
      <c r="S307" s="192">
        <v>9555</v>
      </c>
      <c r="T307" s="192">
        <v>864</v>
      </c>
      <c r="U307" s="192">
        <v>311</v>
      </c>
      <c r="V307" s="192">
        <v>0</v>
      </c>
      <c r="W307" s="192">
        <v>11150</v>
      </c>
      <c r="X307" s="193">
        <v>864</v>
      </c>
      <c r="Y307" s="193">
        <v>72</v>
      </c>
      <c r="Z307" s="193">
        <v>0</v>
      </c>
      <c r="AA307" s="179">
        <v>0</v>
      </c>
      <c r="AB307" s="179">
        <v>0</v>
      </c>
      <c r="AC307" s="173">
        <v>936</v>
      </c>
      <c r="AD307" s="173">
        <v>8619</v>
      </c>
      <c r="AE307" s="173">
        <v>420</v>
      </c>
      <c r="AF307" s="172">
        <v>0</v>
      </c>
      <c r="AG307" s="172">
        <v>0</v>
      </c>
      <c r="AH307" s="172">
        <v>420</v>
      </c>
      <c r="AI307" s="172" t="s">
        <v>580</v>
      </c>
      <c r="AJ307" s="299" t="s">
        <v>2256</v>
      </c>
      <c r="AK307" s="174"/>
      <c r="AL307" s="172"/>
      <c r="AM307" s="172"/>
    </row>
    <row r="308" spans="1:39" customFormat="1" ht="15" customHeight="1" x14ac:dyDescent="0.3">
      <c r="A308" s="196">
        <v>46234</v>
      </c>
      <c r="B308" s="194" t="s">
        <v>772</v>
      </c>
      <c r="C308" s="195" t="s">
        <v>773</v>
      </c>
      <c r="D308" s="194" t="s">
        <v>930</v>
      </c>
      <c r="E308" s="194" t="s">
        <v>42</v>
      </c>
      <c r="F308" s="194" t="s">
        <v>951</v>
      </c>
      <c r="G308" s="194" t="s">
        <v>51</v>
      </c>
      <c r="H308" s="198" t="s">
        <v>605</v>
      </c>
      <c r="I308" s="182">
        <v>18</v>
      </c>
      <c r="J308" s="182">
        <v>0</v>
      </c>
      <c r="K308" s="182">
        <v>0</v>
      </c>
      <c r="L308" s="182">
        <v>5</v>
      </c>
      <c r="M308" s="182">
        <v>0</v>
      </c>
      <c r="N308" s="182">
        <v>18</v>
      </c>
      <c r="O308" s="184" t="s">
        <v>580</v>
      </c>
      <c r="P308" s="184">
        <v>6174</v>
      </c>
      <c r="Q308" s="185">
        <v>2016</v>
      </c>
      <c r="R308" s="185">
        <v>0</v>
      </c>
      <c r="S308" s="185">
        <v>8190</v>
      </c>
      <c r="T308" s="185">
        <v>741</v>
      </c>
      <c r="U308" s="185">
        <v>266</v>
      </c>
      <c r="V308" s="185">
        <v>0</v>
      </c>
      <c r="W308" s="185">
        <v>9557</v>
      </c>
      <c r="X308" s="186">
        <v>741</v>
      </c>
      <c r="Y308" s="186">
        <v>61</v>
      </c>
      <c r="Z308" s="186">
        <v>0</v>
      </c>
      <c r="AA308" s="178">
        <v>0</v>
      </c>
      <c r="AB308" s="178">
        <v>0</v>
      </c>
      <c r="AC308" s="175">
        <v>802</v>
      </c>
      <c r="AD308" s="175">
        <v>7388</v>
      </c>
      <c r="AE308" s="175">
        <v>360</v>
      </c>
      <c r="AF308" s="176">
        <v>0</v>
      </c>
      <c r="AG308" s="176">
        <v>0</v>
      </c>
      <c r="AH308" s="176">
        <v>360</v>
      </c>
      <c r="AI308" s="176" t="s">
        <v>580</v>
      </c>
      <c r="AJ308" s="299" t="s">
        <v>2256</v>
      </c>
      <c r="AK308" s="177"/>
      <c r="AL308" s="176"/>
      <c r="AM308" s="176"/>
    </row>
    <row r="309" spans="1:39" customFormat="1" ht="15" customHeight="1" x14ac:dyDescent="0.3">
      <c r="A309" s="197">
        <v>46234</v>
      </c>
      <c r="B309" s="188" t="s">
        <v>774</v>
      </c>
      <c r="C309" s="189" t="s">
        <v>775</v>
      </c>
      <c r="D309" s="188" t="s">
        <v>930</v>
      </c>
      <c r="E309" s="188" t="s">
        <v>42</v>
      </c>
      <c r="F309" s="188" t="s">
        <v>951</v>
      </c>
      <c r="G309" s="188" t="s">
        <v>51</v>
      </c>
      <c r="H309" s="188" t="s">
        <v>605</v>
      </c>
      <c r="I309" s="190">
        <v>21</v>
      </c>
      <c r="J309" s="190">
        <v>0</v>
      </c>
      <c r="K309" s="190">
        <v>0</v>
      </c>
      <c r="L309" s="190">
        <v>5</v>
      </c>
      <c r="M309" s="190">
        <v>0</v>
      </c>
      <c r="N309" s="190">
        <v>21</v>
      </c>
      <c r="O309" s="191" t="s">
        <v>580</v>
      </c>
      <c r="P309" s="191">
        <v>7140</v>
      </c>
      <c r="Q309" s="192">
        <v>2310</v>
      </c>
      <c r="R309" s="192">
        <v>0</v>
      </c>
      <c r="S309" s="192">
        <v>9450</v>
      </c>
      <c r="T309" s="192">
        <v>857</v>
      </c>
      <c r="U309" s="192">
        <v>307</v>
      </c>
      <c r="V309" s="192">
        <v>0</v>
      </c>
      <c r="W309" s="192">
        <v>11034</v>
      </c>
      <c r="X309" s="193">
        <v>857</v>
      </c>
      <c r="Y309" s="193">
        <v>71</v>
      </c>
      <c r="Z309" s="193">
        <v>0</v>
      </c>
      <c r="AA309" s="179">
        <v>0</v>
      </c>
      <c r="AB309" s="179">
        <v>0</v>
      </c>
      <c r="AC309" s="173">
        <v>928</v>
      </c>
      <c r="AD309" s="173">
        <v>8522</v>
      </c>
      <c r="AE309" s="173">
        <v>420</v>
      </c>
      <c r="AF309" s="172">
        <v>0</v>
      </c>
      <c r="AG309" s="172">
        <v>0</v>
      </c>
      <c r="AH309" s="172">
        <v>420</v>
      </c>
      <c r="AI309" s="172" t="s">
        <v>580</v>
      </c>
      <c r="AJ309" s="299" t="s">
        <v>2256</v>
      </c>
      <c r="AK309" s="174"/>
      <c r="AL309" s="172"/>
      <c r="AM309" s="172"/>
    </row>
    <row r="310" spans="1:39" customFormat="1" ht="15" customHeight="1" x14ac:dyDescent="0.3">
      <c r="A310" s="196">
        <v>46234</v>
      </c>
      <c r="B310" s="194" t="s">
        <v>776</v>
      </c>
      <c r="C310" s="195" t="s">
        <v>777</v>
      </c>
      <c r="D310" s="194" t="s">
        <v>930</v>
      </c>
      <c r="E310" s="194" t="s">
        <v>42</v>
      </c>
      <c r="F310" s="194" t="s">
        <v>951</v>
      </c>
      <c r="G310" s="194" t="s">
        <v>51</v>
      </c>
      <c r="H310" s="198" t="s">
        <v>605</v>
      </c>
      <c r="I310" s="182">
        <v>20</v>
      </c>
      <c r="J310" s="182">
        <v>0</v>
      </c>
      <c r="K310" s="182">
        <v>0</v>
      </c>
      <c r="L310" s="182">
        <v>5</v>
      </c>
      <c r="M310" s="182">
        <v>0</v>
      </c>
      <c r="N310" s="182">
        <v>20</v>
      </c>
      <c r="O310" s="184" t="s">
        <v>580</v>
      </c>
      <c r="P310" s="184">
        <v>6800</v>
      </c>
      <c r="Q310" s="185">
        <v>2200</v>
      </c>
      <c r="R310" s="185">
        <v>0</v>
      </c>
      <c r="S310" s="185">
        <v>9000</v>
      </c>
      <c r="T310" s="185">
        <v>816</v>
      </c>
      <c r="U310" s="185">
        <v>292</v>
      </c>
      <c r="V310" s="185">
        <v>0</v>
      </c>
      <c r="W310" s="185">
        <v>10508</v>
      </c>
      <c r="X310" s="186">
        <v>816</v>
      </c>
      <c r="Y310" s="186">
        <v>68</v>
      </c>
      <c r="Z310" s="186">
        <v>0</v>
      </c>
      <c r="AA310" s="178">
        <v>0</v>
      </c>
      <c r="AB310" s="178">
        <v>0</v>
      </c>
      <c r="AC310" s="175">
        <v>884</v>
      </c>
      <c r="AD310" s="175">
        <v>8116</v>
      </c>
      <c r="AE310" s="175">
        <v>400</v>
      </c>
      <c r="AF310" s="176">
        <v>0</v>
      </c>
      <c r="AG310" s="176">
        <v>0</v>
      </c>
      <c r="AH310" s="176">
        <v>400</v>
      </c>
      <c r="AI310" s="176" t="s">
        <v>580</v>
      </c>
      <c r="AJ310" s="299" t="s">
        <v>2256</v>
      </c>
      <c r="AK310" s="177"/>
      <c r="AL310" s="176"/>
      <c r="AM310" s="176"/>
    </row>
    <row r="311" spans="1:39" customFormat="1" ht="15" customHeight="1" x14ac:dyDescent="0.3">
      <c r="A311" s="197">
        <v>46234</v>
      </c>
      <c r="B311" s="188" t="s">
        <v>778</v>
      </c>
      <c r="C311" s="189" t="s">
        <v>779</v>
      </c>
      <c r="D311" s="188" t="s">
        <v>930</v>
      </c>
      <c r="E311" s="188" t="s">
        <v>42</v>
      </c>
      <c r="F311" s="188" t="s">
        <v>951</v>
      </c>
      <c r="G311" s="188" t="s">
        <v>51</v>
      </c>
      <c r="H311" s="199" t="s">
        <v>605</v>
      </c>
      <c r="I311" s="190">
        <v>18</v>
      </c>
      <c r="J311" s="190">
        <v>0</v>
      </c>
      <c r="K311" s="190">
        <v>0</v>
      </c>
      <c r="L311" s="190">
        <v>5</v>
      </c>
      <c r="M311" s="190">
        <v>0</v>
      </c>
      <c r="N311" s="190">
        <v>18</v>
      </c>
      <c r="O311" s="191" t="s">
        <v>580</v>
      </c>
      <c r="P311" s="191">
        <v>6120</v>
      </c>
      <c r="Q311" s="192">
        <v>2070</v>
      </c>
      <c r="R311" s="192">
        <v>0</v>
      </c>
      <c r="S311" s="192">
        <v>8190</v>
      </c>
      <c r="T311" s="192">
        <v>734</v>
      </c>
      <c r="U311" s="192">
        <v>266</v>
      </c>
      <c r="V311" s="192">
        <v>0</v>
      </c>
      <c r="W311" s="192">
        <v>9550</v>
      </c>
      <c r="X311" s="193">
        <v>734</v>
      </c>
      <c r="Y311" s="193">
        <v>61</v>
      </c>
      <c r="Z311" s="193">
        <v>0</v>
      </c>
      <c r="AA311" s="179">
        <v>0</v>
      </c>
      <c r="AB311" s="179">
        <v>0</v>
      </c>
      <c r="AC311" s="173">
        <v>795</v>
      </c>
      <c r="AD311" s="173">
        <v>7395</v>
      </c>
      <c r="AE311" s="173">
        <v>360</v>
      </c>
      <c r="AF311" s="172">
        <v>0</v>
      </c>
      <c r="AG311" s="172">
        <v>0</v>
      </c>
      <c r="AH311" s="172">
        <v>360</v>
      </c>
      <c r="AI311" s="172" t="s">
        <v>580</v>
      </c>
      <c r="AJ311" s="299" t="s">
        <v>2256</v>
      </c>
      <c r="AK311" s="174"/>
      <c r="AL311" s="172"/>
      <c r="AM311" s="172"/>
    </row>
    <row r="312" spans="1:39" customFormat="1" ht="15" customHeight="1" x14ac:dyDescent="0.3">
      <c r="A312" s="196">
        <v>46234</v>
      </c>
      <c r="B312" s="194" t="s">
        <v>780</v>
      </c>
      <c r="C312" s="195" t="s">
        <v>781</v>
      </c>
      <c r="D312" s="194" t="s">
        <v>930</v>
      </c>
      <c r="E312" s="194" t="s">
        <v>42</v>
      </c>
      <c r="F312" s="194" t="s">
        <v>951</v>
      </c>
      <c r="G312" s="194" t="s">
        <v>48</v>
      </c>
      <c r="H312" s="198" t="s">
        <v>605</v>
      </c>
      <c r="I312" s="182">
        <v>18</v>
      </c>
      <c r="J312" s="182">
        <v>0</v>
      </c>
      <c r="K312" s="182">
        <v>0</v>
      </c>
      <c r="L312" s="182">
        <v>5</v>
      </c>
      <c r="M312" s="182">
        <v>0</v>
      </c>
      <c r="N312" s="182">
        <v>18</v>
      </c>
      <c r="O312" s="184" t="s">
        <v>580</v>
      </c>
      <c r="P312" s="184">
        <v>6120</v>
      </c>
      <c r="Q312" s="185">
        <v>1890</v>
      </c>
      <c r="R312" s="185">
        <v>0</v>
      </c>
      <c r="S312" s="185">
        <v>8010</v>
      </c>
      <c r="T312" s="185">
        <v>734</v>
      </c>
      <c r="U312" s="185">
        <v>260</v>
      </c>
      <c r="V312" s="185">
        <v>0</v>
      </c>
      <c r="W312" s="185">
        <v>9364</v>
      </c>
      <c r="X312" s="186">
        <v>734</v>
      </c>
      <c r="Y312" s="186">
        <v>60</v>
      </c>
      <c r="Z312" s="186">
        <v>0</v>
      </c>
      <c r="AA312" s="178">
        <v>0</v>
      </c>
      <c r="AB312" s="178">
        <v>0</v>
      </c>
      <c r="AC312" s="175">
        <v>794</v>
      </c>
      <c r="AD312" s="175">
        <v>7216</v>
      </c>
      <c r="AE312" s="175">
        <v>360</v>
      </c>
      <c r="AF312" s="176">
        <v>0</v>
      </c>
      <c r="AG312" s="176">
        <v>0</v>
      </c>
      <c r="AH312" s="176">
        <v>360</v>
      </c>
      <c r="AI312" s="176" t="s">
        <v>580</v>
      </c>
      <c r="AJ312" s="299" t="s">
        <v>2256</v>
      </c>
      <c r="AK312" s="177"/>
      <c r="AL312" s="176"/>
      <c r="AM312" s="176"/>
    </row>
    <row r="313" spans="1:39" customFormat="1" ht="15" customHeight="1" x14ac:dyDescent="0.3">
      <c r="A313" s="197">
        <v>46234</v>
      </c>
      <c r="B313" s="188" t="s">
        <v>782</v>
      </c>
      <c r="C313" s="189" t="s">
        <v>783</v>
      </c>
      <c r="D313" s="188" t="s">
        <v>930</v>
      </c>
      <c r="E313" s="188" t="s">
        <v>42</v>
      </c>
      <c r="F313" s="188" t="s">
        <v>951</v>
      </c>
      <c r="G313" s="188" t="s">
        <v>48</v>
      </c>
      <c r="H313" s="199" t="s">
        <v>605</v>
      </c>
      <c r="I313" s="190">
        <v>21</v>
      </c>
      <c r="J313" s="190">
        <v>0</v>
      </c>
      <c r="K313" s="190">
        <v>0</v>
      </c>
      <c r="L313" s="190">
        <v>5</v>
      </c>
      <c r="M313" s="190">
        <v>0</v>
      </c>
      <c r="N313" s="190">
        <v>21</v>
      </c>
      <c r="O313" s="191" t="s">
        <v>580</v>
      </c>
      <c r="P313" s="191">
        <v>7140</v>
      </c>
      <c r="Q313" s="192">
        <v>2205</v>
      </c>
      <c r="R313" s="192">
        <v>0</v>
      </c>
      <c r="S313" s="192">
        <v>9345</v>
      </c>
      <c r="T313" s="192">
        <v>857</v>
      </c>
      <c r="U313" s="192">
        <v>304</v>
      </c>
      <c r="V313" s="192">
        <v>0</v>
      </c>
      <c r="W313" s="192">
        <v>10926</v>
      </c>
      <c r="X313" s="193">
        <v>857</v>
      </c>
      <c r="Y313" s="193">
        <v>70</v>
      </c>
      <c r="Z313" s="193">
        <v>0</v>
      </c>
      <c r="AA313" s="179">
        <v>0</v>
      </c>
      <c r="AB313" s="179">
        <v>0</v>
      </c>
      <c r="AC313" s="173">
        <v>927</v>
      </c>
      <c r="AD313" s="173">
        <v>8418</v>
      </c>
      <c r="AE313" s="173">
        <v>420</v>
      </c>
      <c r="AF313" s="172">
        <v>0</v>
      </c>
      <c r="AG313" s="172">
        <v>0</v>
      </c>
      <c r="AH313" s="172">
        <v>420</v>
      </c>
      <c r="AI313" s="172" t="s">
        <v>580</v>
      </c>
      <c r="AJ313" s="299" t="s">
        <v>2256</v>
      </c>
      <c r="AK313" s="174"/>
      <c r="AL313" s="172"/>
      <c r="AM313" s="172"/>
    </row>
    <row r="314" spans="1:39" customFormat="1" ht="15" customHeight="1" x14ac:dyDescent="0.3">
      <c r="A314" s="196">
        <v>46234</v>
      </c>
      <c r="B314" s="194" t="s">
        <v>784</v>
      </c>
      <c r="C314" s="195" t="s">
        <v>785</v>
      </c>
      <c r="D314" s="194" t="s">
        <v>930</v>
      </c>
      <c r="E314" s="194" t="s">
        <v>42</v>
      </c>
      <c r="F314" s="194" t="s">
        <v>951</v>
      </c>
      <c r="G314" s="194" t="s">
        <v>51</v>
      </c>
      <c r="H314" s="198" t="s">
        <v>605</v>
      </c>
      <c r="I314" s="182">
        <v>19</v>
      </c>
      <c r="J314" s="182">
        <v>0</v>
      </c>
      <c r="K314" s="182">
        <v>0</v>
      </c>
      <c r="L314" s="182">
        <v>5</v>
      </c>
      <c r="M314" s="182">
        <v>0</v>
      </c>
      <c r="N314" s="182">
        <v>19</v>
      </c>
      <c r="O314" s="184" t="s">
        <v>580</v>
      </c>
      <c r="P314" s="184">
        <v>6460</v>
      </c>
      <c r="Q314" s="185">
        <v>1900</v>
      </c>
      <c r="R314" s="185">
        <v>0</v>
      </c>
      <c r="S314" s="185">
        <v>8360</v>
      </c>
      <c r="T314" s="185">
        <v>775</v>
      </c>
      <c r="U314" s="185">
        <v>272</v>
      </c>
      <c r="V314" s="185">
        <v>0</v>
      </c>
      <c r="W314" s="185">
        <v>9787</v>
      </c>
      <c r="X314" s="186">
        <v>775</v>
      </c>
      <c r="Y314" s="186">
        <v>63</v>
      </c>
      <c r="Z314" s="186">
        <v>0</v>
      </c>
      <c r="AA314" s="178">
        <v>0</v>
      </c>
      <c r="AB314" s="178">
        <v>0</v>
      </c>
      <c r="AC314" s="175">
        <v>838</v>
      </c>
      <c r="AD314" s="175">
        <v>7522</v>
      </c>
      <c r="AE314" s="175">
        <v>380</v>
      </c>
      <c r="AF314" s="176">
        <v>0</v>
      </c>
      <c r="AG314" s="176">
        <v>0</v>
      </c>
      <c r="AH314" s="176">
        <v>380</v>
      </c>
      <c r="AI314" s="176" t="s">
        <v>580</v>
      </c>
      <c r="AJ314" s="299" t="s">
        <v>2256</v>
      </c>
      <c r="AK314" s="177"/>
      <c r="AL314" s="176"/>
      <c r="AM314" s="176"/>
    </row>
    <row r="315" spans="1:39" customFormat="1" ht="15" customHeight="1" x14ac:dyDescent="0.3">
      <c r="A315" s="197">
        <v>46234</v>
      </c>
      <c r="B315" s="188" t="s">
        <v>786</v>
      </c>
      <c r="C315" s="189" t="s">
        <v>787</v>
      </c>
      <c r="D315" s="188" t="s">
        <v>930</v>
      </c>
      <c r="E315" s="188" t="s">
        <v>42</v>
      </c>
      <c r="F315" s="188" t="s">
        <v>951</v>
      </c>
      <c r="G315" s="188" t="s">
        <v>48</v>
      </c>
      <c r="H315" s="199" t="s">
        <v>605</v>
      </c>
      <c r="I315" s="190">
        <v>18</v>
      </c>
      <c r="J315" s="190">
        <v>0</v>
      </c>
      <c r="K315" s="190">
        <v>0</v>
      </c>
      <c r="L315" s="190">
        <v>5</v>
      </c>
      <c r="M315" s="190">
        <v>0</v>
      </c>
      <c r="N315" s="190">
        <v>18</v>
      </c>
      <c r="O315" s="191" t="s">
        <v>580</v>
      </c>
      <c r="P315" s="191">
        <v>6120</v>
      </c>
      <c r="Q315" s="192">
        <v>1890</v>
      </c>
      <c r="R315" s="192">
        <v>0</v>
      </c>
      <c r="S315" s="192">
        <v>8010</v>
      </c>
      <c r="T315" s="192">
        <v>734</v>
      </c>
      <c r="U315" s="192">
        <v>260</v>
      </c>
      <c r="V315" s="192">
        <v>0</v>
      </c>
      <c r="W315" s="192">
        <v>9364</v>
      </c>
      <c r="X315" s="193">
        <v>734</v>
      </c>
      <c r="Y315" s="193">
        <v>60</v>
      </c>
      <c r="Z315" s="193">
        <v>0</v>
      </c>
      <c r="AA315" s="179">
        <v>0</v>
      </c>
      <c r="AB315" s="179">
        <v>0</v>
      </c>
      <c r="AC315" s="173">
        <v>794</v>
      </c>
      <c r="AD315" s="173">
        <v>7216</v>
      </c>
      <c r="AE315" s="173">
        <v>360</v>
      </c>
      <c r="AF315" s="172">
        <v>0</v>
      </c>
      <c r="AG315" s="172">
        <v>0</v>
      </c>
      <c r="AH315" s="172">
        <v>360</v>
      </c>
      <c r="AI315" s="172" t="s">
        <v>580</v>
      </c>
      <c r="AJ315" s="299" t="s">
        <v>2256</v>
      </c>
      <c r="AK315" s="174"/>
      <c r="AL315" s="172"/>
      <c r="AM315" s="172"/>
    </row>
    <row r="316" spans="1:39" customFormat="1" ht="15" customHeight="1" x14ac:dyDescent="0.3">
      <c r="A316" s="196">
        <v>46234</v>
      </c>
      <c r="B316" s="194" t="s">
        <v>788</v>
      </c>
      <c r="C316" s="195" t="s">
        <v>789</v>
      </c>
      <c r="D316" s="194" t="s">
        <v>930</v>
      </c>
      <c r="E316" s="194" t="s">
        <v>42</v>
      </c>
      <c r="F316" s="194" t="s">
        <v>951</v>
      </c>
      <c r="G316" s="194" t="s">
        <v>51</v>
      </c>
      <c r="H316" s="198" t="s">
        <v>605</v>
      </c>
      <c r="I316" s="182">
        <v>18</v>
      </c>
      <c r="J316" s="182">
        <v>0</v>
      </c>
      <c r="K316" s="182">
        <v>0</v>
      </c>
      <c r="L316" s="182">
        <v>5</v>
      </c>
      <c r="M316" s="182">
        <v>0</v>
      </c>
      <c r="N316" s="182">
        <v>18</v>
      </c>
      <c r="O316" s="184" t="s">
        <v>580</v>
      </c>
      <c r="P316" s="184">
        <v>6120</v>
      </c>
      <c r="Q316" s="185">
        <v>1890</v>
      </c>
      <c r="R316" s="185">
        <v>0</v>
      </c>
      <c r="S316" s="185">
        <v>8010</v>
      </c>
      <c r="T316" s="185">
        <v>734</v>
      </c>
      <c r="U316" s="185">
        <v>260</v>
      </c>
      <c r="V316" s="185">
        <v>0</v>
      </c>
      <c r="W316" s="185">
        <v>9364</v>
      </c>
      <c r="X316" s="186">
        <v>734</v>
      </c>
      <c r="Y316" s="186">
        <v>60</v>
      </c>
      <c r="Z316" s="186">
        <v>0</v>
      </c>
      <c r="AA316" s="178">
        <v>0</v>
      </c>
      <c r="AB316" s="178">
        <v>0</v>
      </c>
      <c r="AC316" s="175">
        <v>794</v>
      </c>
      <c r="AD316" s="175">
        <v>7216</v>
      </c>
      <c r="AE316" s="175">
        <v>360</v>
      </c>
      <c r="AF316" s="176">
        <v>0</v>
      </c>
      <c r="AG316" s="176">
        <v>0</v>
      </c>
      <c r="AH316" s="176">
        <v>360</v>
      </c>
      <c r="AI316" s="176" t="s">
        <v>580</v>
      </c>
      <c r="AJ316" s="299" t="s">
        <v>2256</v>
      </c>
      <c r="AK316" s="177"/>
      <c r="AL316" s="176"/>
      <c r="AM316" s="176"/>
    </row>
    <row r="317" spans="1:39" customFormat="1" ht="15" customHeight="1" x14ac:dyDescent="0.3">
      <c r="A317" s="197">
        <v>46234</v>
      </c>
      <c r="B317" s="188" t="s">
        <v>790</v>
      </c>
      <c r="C317" s="189" t="s">
        <v>791</v>
      </c>
      <c r="D317" s="188" t="s">
        <v>930</v>
      </c>
      <c r="E317" s="188" t="s">
        <v>42</v>
      </c>
      <c r="F317" s="188" t="s">
        <v>951</v>
      </c>
      <c r="G317" s="188" t="s">
        <v>247</v>
      </c>
      <c r="H317" s="199" t="s">
        <v>605</v>
      </c>
      <c r="I317" s="190">
        <v>23</v>
      </c>
      <c r="J317" s="190">
        <v>0</v>
      </c>
      <c r="K317" s="190">
        <v>0</v>
      </c>
      <c r="L317" s="190">
        <v>5</v>
      </c>
      <c r="M317" s="190">
        <v>0</v>
      </c>
      <c r="N317" s="190">
        <v>23</v>
      </c>
      <c r="O317" s="191" t="s">
        <v>580</v>
      </c>
      <c r="P317" s="191">
        <v>8050</v>
      </c>
      <c r="Q317" s="192">
        <v>2530</v>
      </c>
      <c r="R317" s="192">
        <v>230</v>
      </c>
      <c r="S317" s="192">
        <v>10810</v>
      </c>
      <c r="T317" s="192">
        <v>966</v>
      </c>
      <c r="U317" s="192">
        <v>351</v>
      </c>
      <c r="V317" s="192">
        <v>0</v>
      </c>
      <c r="W317" s="192">
        <v>12587</v>
      </c>
      <c r="X317" s="193">
        <v>966</v>
      </c>
      <c r="Y317" s="193">
        <v>81</v>
      </c>
      <c r="Z317" s="193">
        <v>0</v>
      </c>
      <c r="AA317" s="179">
        <v>0</v>
      </c>
      <c r="AB317" s="179">
        <v>0</v>
      </c>
      <c r="AC317" s="173">
        <v>1047</v>
      </c>
      <c r="AD317" s="173">
        <v>9763</v>
      </c>
      <c r="AE317" s="173">
        <v>460</v>
      </c>
      <c r="AF317" s="172">
        <v>0</v>
      </c>
      <c r="AG317" s="172">
        <v>0</v>
      </c>
      <c r="AH317" s="172">
        <v>460</v>
      </c>
      <c r="AI317" s="172" t="s">
        <v>580</v>
      </c>
      <c r="AJ317" s="299" t="s">
        <v>2256</v>
      </c>
      <c r="AK317" s="174"/>
      <c r="AL317" s="172"/>
      <c r="AM317" s="172"/>
    </row>
    <row r="318" spans="1:39" customFormat="1" ht="15" customHeight="1" x14ac:dyDescent="0.3">
      <c r="A318" s="196">
        <v>46234</v>
      </c>
      <c r="B318" s="194" t="s">
        <v>792</v>
      </c>
      <c r="C318" s="195" t="s">
        <v>793</v>
      </c>
      <c r="D318" s="194" t="s">
        <v>930</v>
      </c>
      <c r="E318" s="194" t="s">
        <v>42</v>
      </c>
      <c r="F318" s="194" t="s">
        <v>951</v>
      </c>
      <c r="G318" s="194" t="s">
        <v>51</v>
      </c>
      <c r="H318" s="198" t="s">
        <v>605</v>
      </c>
      <c r="I318" s="182">
        <v>19</v>
      </c>
      <c r="J318" s="182">
        <v>0</v>
      </c>
      <c r="K318" s="182">
        <v>0</v>
      </c>
      <c r="L318" s="182">
        <v>5</v>
      </c>
      <c r="M318" s="182">
        <v>0</v>
      </c>
      <c r="N318" s="182">
        <v>19</v>
      </c>
      <c r="O318" s="184" t="s">
        <v>580</v>
      </c>
      <c r="P318" s="184">
        <v>6460</v>
      </c>
      <c r="Q318" s="185">
        <v>1900</v>
      </c>
      <c r="R318" s="185">
        <v>0</v>
      </c>
      <c r="S318" s="185">
        <v>8360</v>
      </c>
      <c r="T318" s="185">
        <v>775</v>
      </c>
      <c r="U318" s="185">
        <v>272</v>
      </c>
      <c r="V318" s="185">
        <v>0</v>
      </c>
      <c r="W318" s="185">
        <v>9787</v>
      </c>
      <c r="X318" s="186">
        <v>775</v>
      </c>
      <c r="Y318" s="186">
        <v>63</v>
      </c>
      <c r="Z318" s="186">
        <v>0</v>
      </c>
      <c r="AA318" s="178">
        <v>0</v>
      </c>
      <c r="AB318" s="178">
        <v>0</v>
      </c>
      <c r="AC318" s="175">
        <v>838</v>
      </c>
      <c r="AD318" s="175">
        <v>7522</v>
      </c>
      <c r="AE318" s="175">
        <v>380</v>
      </c>
      <c r="AF318" s="176">
        <v>0</v>
      </c>
      <c r="AG318" s="176">
        <v>0</v>
      </c>
      <c r="AH318" s="176">
        <v>380</v>
      </c>
      <c r="AI318" s="176" t="s">
        <v>580</v>
      </c>
      <c r="AJ318" s="299" t="s">
        <v>2256</v>
      </c>
      <c r="AK318" s="177"/>
      <c r="AL318" s="176"/>
      <c r="AM318" s="176"/>
    </row>
    <row r="319" spans="1:39" customFormat="1" ht="15" customHeight="1" x14ac:dyDescent="0.3">
      <c r="A319" s="197">
        <v>46234</v>
      </c>
      <c r="B319" s="188" t="s">
        <v>794</v>
      </c>
      <c r="C319" s="189" t="s">
        <v>795</v>
      </c>
      <c r="D319" s="188" t="s">
        <v>930</v>
      </c>
      <c r="E319" s="188" t="s">
        <v>42</v>
      </c>
      <c r="F319" s="188" t="s">
        <v>951</v>
      </c>
      <c r="G319" s="188" t="s">
        <v>48</v>
      </c>
      <c r="H319" s="199" t="s">
        <v>605</v>
      </c>
      <c r="I319" s="190">
        <v>22</v>
      </c>
      <c r="J319" s="190">
        <v>0</v>
      </c>
      <c r="K319" s="190">
        <v>0</v>
      </c>
      <c r="L319" s="190">
        <v>5</v>
      </c>
      <c r="M319" s="190">
        <v>0</v>
      </c>
      <c r="N319" s="190">
        <v>22</v>
      </c>
      <c r="O319" s="191" t="s">
        <v>580</v>
      </c>
      <c r="P319" s="191">
        <v>7480</v>
      </c>
      <c r="Q319" s="192">
        <v>2200</v>
      </c>
      <c r="R319" s="192">
        <v>0</v>
      </c>
      <c r="S319" s="192">
        <v>9680</v>
      </c>
      <c r="T319" s="192">
        <v>898</v>
      </c>
      <c r="U319" s="192">
        <v>315</v>
      </c>
      <c r="V319" s="192">
        <v>0</v>
      </c>
      <c r="W319" s="192">
        <v>11333</v>
      </c>
      <c r="X319" s="193">
        <v>898</v>
      </c>
      <c r="Y319" s="193">
        <v>73</v>
      </c>
      <c r="Z319" s="193">
        <v>0</v>
      </c>
      <c r="AA319" s="179">
        <v>0</v>
      </c>
      <c r="AB319" s="179">
        <v>0</v>
      </c>
      <c r="AC319" s="173">
        <v>971</v>
      </c>
      <c r="AD319" s="173">
        <v>8709</v>
      </c>
      <c r="AE319" s="173">
        <v>440</v>
      </c>
      <c r="AF319" s="172">
        <v>0</v>
      </c>
      <c r="AG319" s="172">
        <v>0</v>
      </c>
      <c r="AH319" s="172">
        <v>440</v>
      </c>
      <c r="AI319" s="172" t="s">
        <v>580</v>
      </c>
      <c r="AJ319" s="299" t="s">
        <v>2256</v>
      </c>
      <c r="AK319" s="174"/>
      <c r="AL319" s="172"/>
      <c r="AM319" s="172"/>
    </row>
    <row r="320" spans="1:39" customFormat="1" ht="15" customHeight="1" x14ac:dyDescent="0.3">
      <c r="A320" s="196">
        <v>46234</v>
      </c>
      <c r="B320" s="194" t="s">
        <v>796</v>
      </c>
      <c r="C320" s="195" t="s">
        <v>797</v>
      </c>
      <c r="D320" s="194" t="s">
        <v>930</v>
      </c>
      <c r="E320" s="194" t="s">
        <v>42</v>
      </c>
      <c r="F320" s="194" t="s">
        <v>951</v>
      </c>
      <c r="G320" s="194" t="s">
        <v>48</v>
      </c>
      <c r="H320" s="198" t="s">
        <v>605</v>
      </c>
      <c r="I320" s="182">
        <v>19</v>
      </c>
      <c r="J320" s="182">
        <v>0</v>
      </c>
      <c r="K320" s="182">
        <v>0</v>
      </c>
      <c r="L320" s="182">
        <v>5</v>
      </c>
      <c r="M320" s="182">
        <v>0</v>
      </c>
      <c r="N320" s="182">
        <v>19</v>
      </c>
      <c r="O320" s="184" t="s">
        <v>580</v>
      </c>
      <c r="P320" s="184">
        <v>6555</v>
      </c>
      <c r="Q320" s="185">
        <v>1995</v>
      </c>
      <c r="R320" s="185">
        <v>0</v>
      </c>
      <c r="S320" s="185">
        <v>8550</v>
      </c>
      <c r="T320" s="185">
        <v>787</v>
      </c>
      <c r="U320" s="185">
        <v>278</v>
      </c>
      <c r="V320" s="185">
        <v>0</v>
      </c>
      <c r="W320" s="185">
        <v>9995</v>
      </c>
      <c r="X320" s="186">
        <v>787</v>
      </c>
      <c r="Y320" s="186">
        <v>64</v>
      </c>
      <c r="Z320" s="186">
        <v>0</v>
      </c>
      <c r="AA320" s="178">
        <v>0</v>
      </c>
      <c r="AB320" s="178">
        <v>0</v>
      </c>
      <c r="AC320" s="175">
        <v>851</v>
      </c>
      <c r="AD320" s="175">
        <v>7699</v>
      </c>
      <c r="AE320" s="175">
        <v>380</v>
      </c>
      <c r="AF320" s="176">
        <v>0</v>
      </c>
      <c r="AG320" s="176">
        <v>0</v>
      </c>
      <c r="AH320" s="176">
        <v>380</v>
      </c>
      <c r="AI320" s="176" t="s">
        <v>580</v>
      </c>
      <c r="AJ320" s="299" t="s">
        <v>2256</v>
      </c>
      <c r="AK320" s="177"/>
      <c r="AL320" s="176"/>
      <c r="AM320" s="176"/>
    </row>
    <row r="321" spans="1:39" customFormat="1" ht="15" customHeight="1" x14ac:dyDescent="0.3">
      <c r="A321" s="197">
        <v>46234</v>
      </c>
      <c r="B321" s="188" t="s">
        <v>798</v>
      </c>
      <c r="C321" s="189" t="s">
        <v>799</v>
      </c>
      <c r="D321" s="188" t="s">
        <v>930</v>
      </c>
      <c r="E321" s="188" t="s">
        <v>42</v>
      </c>
      <c r="F321" s="188" t="s">
        <v>951</v>
      </c>
      <c r="G321" s="188" t="s">
        <v>247</v>
      </c>
      <c r="H321" s="199" t="s">
        <v>605</v>
      </c>
      <c r="I321" s="190">
        <v>26</v>
      </c>
      <c r="J321" s="190">
        <v>0</v>
      </c>
      <c r="K321" s="190">
        <v>0</v>
      </c>
      <c r="L321" s="190">
        <v>5</v>
      </c>
      <c r="M321" s="190">
        <v>0</v>
      </c>
      <c r="N321" s="190">
        <v>26</v>
      </c>
      <c r="O321" s="191" t="s">
        <v>580</v>
      </c>
      <c r="P321" s="191">
        <v>10270</v>
      </c>
      <c r="Q321" s="192">
        <v>3900</v>
      </c>
      <c r="R321" s="192">
        <v>260</v>
      </c>
      <c r="S321" s="192">
        <v>14430</v>
      </c>
      <c r="T321" s="192">
        <v>1232</v>
      </c>
      <c r="U321" s="192">
        <v>469</v>
      </c>
      <c r="V321" s="192">
        <v>0</v>
      </c>
      <c r="W321" s="192">
        <v>16651</v>
      </c>
      <c r="X321" s="193">
        <v>1232</v>
      </c>
      <c r="Y321" s="193">
        <v>108</v>
      </c>
      <c r="Z321" s="193">
        <v>0</v>
      </c>
      <c r="AA321" s="179">
        <v>0</v>
      </c>
      <c r="AB321" s="179">
        <v>0</v>
      </c>
      <c r="AC321" s="173">
        <v>1340</v>
      </c>
      <c r="AD321" s="173">
        <v>13090</v>
      </c>
      <c r="AE321" s="173">
        <v>520</v>
      </c>
      <c r="AF321" s="172">
        <v>0</v>
      </c>
      <c r="AG321" s="172">
        <v>0</v>
      </c>
      <c r="AH321" s="172">
        <v>520</v>
      </c>
      <c r="AI321" s="172" t="s">
        <v>580</v>
      </c>
      <c r="AJ321" s="299" t="s">
        <v>2256</v>
      </c>
      <c r="AK321" s="174"/>
      <c r="AL321" s="172"/>
      <c r="AM321" s="172"/>
    </row>
    <row r="322" spans="1:39" customFormat="1" ht="15" customHeight="1" x14ac:dyDescent="0.3">
      <c r="A322" s="196">
        <v>46234</v>
      </c>
      <c r="B322" s="194" t="s">
        <v>800</v>
      </c>
      <c r="C322" s="195" t="s">
        <v>801</v>
      </c>
      <c r="D322" s="194" t="s">
        <v>930</v>
      </c>
      <c r="E322" s="194" t="s">
        <v>42</v>
      </c>
      <c r="F322" s="194" t="s">
        <v>951</v>
      </c>
      <c r="G322" s="194" t="s">
        <v>48</v>
      </c>
      <c r="H322" s="198" t="s">
        <v>605</v>
      </c>
      <c r="I322" s="182">
        <v>25</v>
      </c>
      <c r="J322" s="182">
        <v>0</v>
      </c>
      <c r="K322" s="182">
        <v>0</v>
      </c>
      <c r="L322" s="182">
        <v>5</v>
      </c>
      <c r="M322" s="182">
        <v>0</v>
      </c>
      <c r="N322" s="182">
        <v>25</v>
      </c>
      <c r="O322" s="184" t="s">
        <v>580</v>
      </c>
      <c r="P322" s="184">
        <v>8750</v>
      </c>
      <c r="Q322" s="185">
        <v>2750</v>
      </c>
      <c r="R322" s="185">
        <v>375</v>
      </c>
      <c r="S322" s="185">
        <v>11875</v>
      </c>
      <c r="T322" s="185">
        <v>1050</v>
      </c>
      <c r="U322" s="185">
        <v>386</v>
      </c>
      <c r="V322" s="185">
        <v>0</v>
      </c>
      <c r="W322" s="185">
        <v>13811</v>
      </c>
      <c r="X322" s="186">
        <v>1050</v>
      </c>
      <c r="Y322" s="186">
        <v>89</v>
      </c>
      <c r="Z322" s="186">
        <v>0</v>
      </c>
      <c r="AA322" s="178">
        <v>0</v>
      </c>
      <c r="AB322" s="178">
        <v>0</v>
      </c>
      <c r="AC322" s="175">
        <v>1139</v>
      </c>
      <c r="AD322" s="175">
        <v>10736</v>
      </c>
      <c r="AE322" s="175">
        <v>500</v>
      </c>
      <c r="AF322" s="176">
        <v>0</v>
      </c>
      <c r="AG322" s="176">
        <v>0</v>
      </c>
      <c r="AH322" s="176">
        <v>500</v>
      </c>
      <c r="AI322" s="176" t="s">
        <v>580</v>
      </c>
      <c r="AJ322" s="299" t="s">
        <v>2256</v>
      </c>
      <c r="AK322" s="177"/>
      <c r="AL322" s="176"/>
      <c r="AM322" s="176"/>
    </row>
    <row r="323" spans="1:39" customFormat="1" ht="15" customHeight="1" x14ac:dyDescent="0.3">
      <c r="A323" s="197">
        <v>46234</v>
      </c>
      <c r="B323" s="188" t="s">
        <v>802</v>
      </c>
      <c r="C323" s="189" t="s">
        <v>803</v>
      </c>
      <c r="D323" s="188" t="s">
        <v>930</v>
      </c>
      <c r="E323" s="188" t="s">
        <v>42</v>
      </c>
      <c r="F323" s="188" t="s">
        <v>115</v>
      </c>
      <c r="G323" s="188" t="s">
        <v>51</v>
      </c>
      <c r="H323" s="188" t="s">
        <v>605</v>
      </c>
      <c r="I323" s="190">
        <v>20</v>
      </c>
      <c r="J323" s="190">
        <v>0</v>
      </c>
      <c r="K323" s="190">
        <v>0</v>
      </c>
      <c r="L323" s="190">
        <v>5</v>
      </c>
      <c r="M323" s="190">
        <v>0</v>
      </c>
      <c r="N323" s="190">
        <v>20</v>
      </c>
      <c r="O323" s="191" t="s">
        <v>580</v>
      </c>
      <c r="P323" s="191">
        <v>7340</v>
      </c>
      <c r="Q323" s="192">
        <v>2660</v>
      </c>
      <c r="R323" s="192">
        <v>0</v>
      </c>
      <c r="S323" s="192">
        <v>10000</v>
      </c>
      <c r="T323" s="192">
        <v>881</v>
      </c>
      <c r="U323" s="192">
        <v>325</v>
      </c>
      <c r="V323" s="192">
        <v>0</v>
      </c>
      <c r="W323" s="192">
        <v>11606</v>
      </c>
      <c r="X323" s="193">
        <v>881</v>
      </c>
      <c r="Y323" s="193">
        <v>75</v>
      </c>
      <c r="Z323" s="193">
        <v>0</v>
      </c>
      <c r="AA323" s="179">
        <v>0</v>
      </c>
      <c r="AB323" s="179">
        <v>0</v>
      </c>
      <c r="AC323" s="173">
        <v>956</v>
      </c>
      <c r="AD323" s="173">
        <v>9044</v>
      </c>
      <c r="AE323" s="173">
        <v>400</v>
      </c>
      <c r="AF323" s="172">
        <v>0</v>
      </c>
      <c r="AG323" s="172">
        <v>0</v>
      </c>
      <c r="AH323" s="172">
        <v>400</v>
      </c>
      <c r="AI323" s="172" t="s">
        <v>580</v>
      </c>
      <c r="AJ323" s="299" t="s">
        <v>2256</v>
      </c>
      <c r="AK323" s="174"/>
      <c r="AL323" s="172"/>
      <c r="AM323" s="172"/>
    </row>
    <row r="324" spans="1:39" customFormat="1" ht="15" customHeight="1" x14ac:dyDescent="0.3">
      <c r="A324" s="196">
        <v>46234</v>
      </c>
      <c r="B324" s="194" t="s">
        <v>804</v>
      </c>
      <c r="C324" s="195" t="s">
        <v>805</v>
      </c>
      <c r="D324" s="194" t="s">
        <v>930</v>
      </c>
      <c r="E324" s="194" t="s">
        <v>42</v>
      </c>
      <c r="F324" s="194" t="s">
        <v>115</v>
      </c>
      <c r="G324" s="194" t="s">
        <v>51</v>
      </c>
      <c r="H324" s="198" t="s">
        <v>605</v>
      </c>
      <c r="I324" s="182">
        <v>19</v>
      </c>
      <c r="J324" s="182">
        <v>0</v>
      </c>
      <c r="K324" s="182">
        <v>0</v>
      </c>
      <c r="L324" s="182">
        <v>5</v>
      </c>
      <c r="M324" s="182">
        <v>0</v>
      </c>
      <c r="N324" s="182">
        <v>19</v>
      </c>
      <c r="O324" s="184" t="s">
        <v>580</v>
      </c>
      <c r="P324" s="184">
        <v>6973</v>
      </c>
      <c r="Q324" s="185">
        <v>2527</v>
      </c>
      <c r="R324" s="185">
        <v>0</v>
      </c>
      <c r="S324" s="185">
        <v>9500</v>
      </c>
      <c r="T324" s="185">
        <v>837</v>
      </c>
      <c r="U324" s="185">
        <v>309</v>
      </c>
      <c r="V324" s="185">
        <v>0</v>
      </c>
      <c r="W324" s="185">
        <v>11026</v>
      </c>
      <c r="X324" s="186">
        <v>837</v>
      </c>
      <c r="Y324" s="186">
        <v>71</v>
      </c>
      <c r="Z324" s="186">
        <v>0</v>
      </c>
      <c r="AA324" s="178">
        <v>0</v>
      </c>
      <c r="AB324" s="178">
        <v>0</v>
      </c>
      <c r="AC324" s="175">
        <v>908</v>
      </c>
      <c r="AD324" s="175">
        <v>8592</v>
      </c>
      <c r="AE324" s="175">
        <v>380</v>
      </c>
      <c r="AF324" s="176">
        <v>0</v>
      </c>
      <c r="AG324" s="176">
        <v>0</v>
      </c>
      <c r="AH324" s="176">
        <v>380</v>
      </c>
      <c r="AI324" s="176" t="s">
        <v>580</v>
      </c>
      <c r="AJ324" s="299" t="s">
        <v>2256</v>
      </c>
      <c r="AK324" s="177"/>
      <c r="AL324" s="176"/>
      <c r="AM324" s="176"/>
    </row>
    <row r="325" spans="1:39" customFormat="1" ht="15" customHeight="1" x14ac:dyDescent="0.3">
      <c r="A325" s="197">
        <v>46234</v>
      </c>
      <c r="B325" s="188" t="s">
        <v>806</v>
      </c>
      <c r="C325" s="189" t="s">
        <v>807</v>
      </c>
      <c r="D325" s="188" t="s">
        <v>930</v>
      </c>
      <c r="E325" s="188" t="s">
        <v>42</v>
      </c>
      <c r="F325" s="188" t="s">
        <v>115</v>
      </c>
      <c r="G325" s="188" t="s">
        <v>48</v>
      </c>
      <c r="H325" s="188" t="s">
        <v>605</v>
      </c>
      <c r="I325" s="190">
        <v>19</v>
      </c>
      <c r="J325" s="190">
        <v>0</v>
      </c>
      <c r="K325" s="190">
        <v>0</v>
      </c>
      <c r="L325" s="190">
        <v>5</v>
      </c>
      <c r="M325" s="190">
        <v>0</v>
      </c>
      <c r="N325" s="190">
        <v>19</v>
      </c>
      <c r="O325" s="191" t="s">
        <v>580</v>
      </c>
      <c r="P325" s="191">
        <v>6612</v>
      </c>
      <c r="Q325" s="192">
        <v>2223</v>
      </c>
      <c r="R325" s="192">
        <v>0</v>
      </c>
      <c r="S325" s="192">
        <v>8835</v>
      </c>
      <c r="T325" s="192">
        <v>793</v>
      </c>
      <c r="U325" s="192">
        <v>287</v>
      </c>
      <c r="V325" s="192">
        <v>0</v>
      </c>
      <c r="W325" s="192">
        <v>10295</v>
      </c>
      <c r="X325" s="193">
        <v>793</v>
      </c>
      <c r="Y325" s="193">
        <v>66</v>
      </c>
      <c r="Z325" s="193">
        <v>0</v>
      </c>
      <c r="AA325" s="179">
        <v>0</v>
      </c>
      <c r="AB325" s="179">
        <v>0</v>
      </c>
      <c r="AC325" s="173">
        <v>859</v>
      </c>
      <c r="AD325" s="173">
        <v>7976</v>
      </c>
      <c r="AE325" s="173">
        <v>380</v>
      </c>
      <c r="AF325" s="172">
        <v>0</v>
      </c>
      <c r="AG325" s="172">
        <v>0</v>
      </c>
      <c r="AH325" s="172">
        <v>380</v>
      </c>
      <c r="AI325" s="172" t="s">
        <v>580</v>
      </c>
      <c r="AJ325" s="299" t="s">
        <v>2256</v>
      </c>
      <c r="AK325" s="174"/>
      <c r="AL325" s="172"/>
      <c r="AM325" s="172"/>
    </row>
    <row r="326" spans="1:39" customFormat="1" ht="15" customHeight="1" x14ac:dyDescent="0.3">
      <c r="A326" s="196">
        <v>46234</v>
      </c>
      <c r="B326" s="194" t="s">
        <v>808</v>
      </c>
      <c r="C326" s="195" t="s">
        <v>809</v>
      </c>
      <c r="D326" s="194" t="s">
        <v>930</v>
      </c>
      <c r="E326" s="194" t="s">
        <v>42</v>
      </c>
      <c r="F326" s="194" t="s">
        <v>115</v>
      </c>
      <c r="G326" s="194" t="s">
        <v>51</v>
      </c>
      <c r="H326" s="198" t="s">
        <v>605</v>
      </c>
      <c r="I326" s="182">
        <v>20</v>
      </c>
      <c r="J326" s="182">
        <v>0</v>
      </c>
      <c r="K326" s="182">
        <v>0</v>
      </c>
      <c r="L326" s="182">
        <v>5</v>
      </c>
      <c r="M326" s="182">
        <v>0</v>
      </c>
      <c r="N326" s="182">
        <v>20</v>
      </c>
      <c r="O326" s="184" t="s">
        <v>580</v>
      </c>
      <c r="P326" s="184">
        <v>6860</v>
      </c>
      <c r="Q326" s="185">
        <v>2340</v>
      </c>
      <c r="R326" s="185">
        <v>0</v>
      </c>
      <c r="S326" s="185">
        <v>9200</v>
      </c>
      <c r="T326" s="185">
        <v>823</v>
      </c>
      <c r="U326" s="185">
        <v>299</v>
      </c>
      <c r="V326" s="185">
        <v>0</v>
      </c>
      <c r="W326" s="185">
        <v>10722</v>
      </c>
      <c r="X326" s="186">
        <v>823</v>
      </c>
      <c r="Y326" s="186">
        <v>69</v>
      </c>
      <c r="Z326" s="186">
        <v>0</v>
      </c>
      <c r="AA326" s="178">
        <v>0</v>
      </c>
      <c r="AB326" s="178">
        <v>0</v>
      </c>
      <c r="AC326" s="175">
        <v>892</v>
      </c>
      <c r="AD326" s="175">
        <v>8308</v>
      </c>
      <c r="AE326" s="175">
        <v>400</v>
      </c>
      <c r="AF326" s="176">
        <v>0</v>
      </c>
      <c r="AG326" s="176">
        <v>0</v>
      </c>
      <c r="AH326" s="176">
        <v>400</v>
      </c>
      <c r="AI326" s="176" t="s">
        <v>580</v>
      </c>
      <c r="AJ326" s="299" t="s">
        <v>2256</v>
      </c>
      <c r="AK326" s="177"/>
      <c r="AL326" s="176"/>
      <c r="AM326" s="176"/>
    </row>
    <row r="327" spans="1:39" customFormat="1" ht="15" customHeight="1" x14ac:dyDescent="0.3">
      <c r="A327" s="197">
        <v>46234</v>
      </c>
      <c r="B327" s="188" t="s">
        <v>810</v>
      </c>
      <c r="C327" s="189" t="s">
        <v>811</v>
      </c>
      <c r="D327" s="188" t="s">
        <v>930</v>
      </c>
      <c r="E327" s="188" t="s">
        <v>42</v>
      </c>
      <c r="F327" s="188" t="s">
        <v>115</v>
      </c>
      <c r="G327" s="188" t="s">
        <v>48</v>
      </c>
      <c r="H327" s="188" t="s">
        <v>605</v>
      </c>
      <c r="I327" s="190">
        <v>19</v>
      </c>
      <c r="J327" s="190">
        <v>0</v>
      </c>
      <c r="K327" s="190">
        <v>0</v>
      </c>
      <c r="L327" s="190">
        <v>5</v>
      </c>
      <c r="M327" s="190">
        <v>0</v>
      </c>
      <c r="N327" s="190">
        <v>19</v>
      </c>
      <c r="O327" s="191" t="s">
        <v>580</v>
      </c>
      <c r="P327" s="191">
        <v>6612</v>
      </c>
      <c r="Q327" s="192">
        <v>2223</v>
      </c>
      <c r="R327" s="192">
        <v>0</v>
      </c>
      <c r="S327" s="192">
        <v>8835</v>
      </c>
      <c r="T327" s="192">
        <v>793</v>
      </c>
      <c r="U327" s="192">
        <v>287</v>
      </c>
      <c r="V327" s="192">
        <v>0</v>
      </c>
      <c r="W327" s="192">
        <v>10295</v>
      </c>
      <c r="X327" s="193">
        <v>793</v>
      </c>
      <c r="Y327" s="193">
        <v>66</v>
      </c>
      <c r="Z327" s="193">
        <v>0</v>
      </c>
      <c r="AA327" s="179">
        <v>0</v>
      </c>
      <c r="AB327" s="179">
        <v>0</v>
      </c>
      <c r="AC327" s="173">
        <v>859</v>
      </c>
      <c r="AD327" s="173">
        <v>7976</v>
      </c>
      <c r="AE327" s="173">
        <v>380</v>
      </c>
      <c r="AF327" s="172">
        <v>0</v>
      </c>
      <c r="AG327" s="172">
        <v>0</v>
      </c>
      <c r="AH327" s="172">
        <v>380</v>
      </c>
      <c r="AI327" s="172" t="s">
        <v>580</v>
      </c>
      <c r="AJ327" s="299" t="s">
        <v>2256</v>
      </c>
      <c r="AK327" s="174"/>
      <c r="AL327" s="172"/>
      <c r="AM327" s="172"/>
    </row>
    <row r="328" spans="1:39" customFormat="1" ht="15" customHeight="1" x14ac:dyDescent="0.3">
      <c r="A328" s="196">
        <v>46234</v>
      </c>
      <c r="B328" s="194" t="s">
        <v>812</v>
      </c>
      <c r="C328" s="195" t="s">
        <v>813</v>
      </c>
      <c r="D328" s="194" t="s">
        <v>930</v>
      </c>
      <c r="E328" s="194" t="s">
        <v>42</v>
      </c>
      <c r="F328" s="194" t="s">
        <v>115</v>
      </c>
      <c r="G328" s="194" t="s">
        <v>48</v>
      </c>
      <c r="H328" s="198" t="s">
        <v>605</v>
      </c>
      <c r="I328" s="182">
        <v>20</v>
      </c>
      <c r="J328" s="182">
        <v>0</v>
      </c>
      <c r="K328" s="182">
        <v>0</v>
      </c>
      <c r="L328" s="182">
        <v>5</v>
      </c>
      <c r="M328" s="182">
        <v>0</v>
      </c>
      <c r="N328" s="182">
        <v>20</v>
      </c>
      <c r="O328" s="184" t="s">
        <v>580</v>
      </c>
      <c r="P328" s="184">
        <v>6960</v>
      </c>
      <c r="Q328" s="185">
        <v>2340</v>
      </c>
      <c r="R328" s="185">
        <v>0</v>
      </c>
      <c r="S328" s="185">
        <v>9300</v>
      </c>
      <c r="T328" s="185">
        <v>835</v>
      </c>
      <c r="U328" s="185">
        <v>302</v>
      </c>
      <c r="V328" s="185">
        <v>0</v>
      </c>
      <c r="W328" s="185">
        <v>10837</v>
      </c>
      <c r="X328" s="186">
        <v>835</v>
      </c>
      <c r="Y328" s="186">
        <v>70</v>
      </c>
      <c r="Z328" s="186">
        <v>0</v>
      </c>
      <c r="AA328" s="178">
        <v>0</v>
      </c>
      <c r="AB328" s="178">
        <v>0</v>
      </c>
      <c r="AC328" s="175">
        <v>905</v>
      </c>
      <c r="AD328" s="175">
        <v>8395</v>
      </c>
      <c r="AE328" s="175">
        <v>400</v>
      </c>
      <c r="AF328" s="176">
        <v>0</v>
      </c>
      <c r="AG328" s="176">
        <v>0</v>
      </c>
      <c r="AH328" s="176">
        <v>400</v>
      </c>
      <c r="AI328" s="176" t="s">
        <v>580</v>
      </c>
      <c r="AJ328" s="299" t="s">
        <v>2256</v>
      </c>
      <c r="AK328" s="177"/>
      <c r="AL328" s="176"/>
      <c r="AM328" s="176"/>
    </row>
    <row r="329" spans="1:39" customFormat="1" ht="15" customHeight="1" x14ac:dyDescent="0.3">
      <c r="A329" s="197">
        <v>46234</v>
      </c>
      <c r="B329" s="188" t="s">
        <v>814</v>
      </c>
      <c r="C329" s="189" t="s">
        <v>815</v>
      </c>
      <c r="D329" s="188" t="s">
        <v>930</v>
      </c>
      <c r="E329" s="188" t="s">
        <v>42</v>
      </c>
      <c r="F329" s="188" t="s">
        <v>115</v>
      </c>
      <c r="G329" s="188" t="s">
        <v>48</v>
      </c>
      <c r="H329" s="199" t="s">
        <v>605</v>
      </c>
      <c r="I329" s="190">
        <v>10</v>
      </c>
      <c r="J329" s="190">
        <v>0</v>
      </c>
      <c r="K329" s="190">
        <v>0</v>
      </c>
      <c r="L329" s="190">
        <v>5</v>
      </c>
      <c r="M329" s="190">
        <v>0</v>
      </c>
      <c r="N329" s="190">
        <v>10</v>
      </c>
      <c r="O329" s="191" t="s">
        <v>580</v>
      </c>
      <c r="P329" s="191">
        <v>3480</v>
      </c>
      <c r="Q329" s="192">
        <v>1170</v>
      </c>
      <c r="R329" s="192">
        <v>0</v>
      </c>
      <c r="S329" s="192">
        <v>4650</v>
      </c>
      <c r="T329" s="192">
        <v>418</v>
      </c>
      <c r="U329" s="192">
        <v>151</v>
      </c>
      <c r="V329" s="192">
        <v>0</v>
      </c>
      <c r="W329" s="192">
        <v>5419</v>
      </c>
      <c r="X329" s="193">
        <v>418</v>
      </c>
      <c r="Y329" s="193">
        <v>35</v>
      </c>
      <c r="Z329" s="193">
        <v>0</v>
      </c>
      <c r="AA329" s="179">
        <v>0</v>
      </c>
      <c r="AB329" s="179">
        <v>0</v>
      </c>
      <c r="AC329" s="173">
        <v>453</v>
      </c>
      <c r="AD329" s="173">
        <v>4197</v>
      </c>
      <c r="AE329" s="173">
        <v>200</v>
      </c>
      <c r="AF329" s="172">
        <v>0</v>
      </c>
      <c r="AG329" s="172">
        <v>0</v>
      </c>
      <c r="AH329" s="172">
        <v>200</v>
      </c>
      <c r="AI329" s="172" t="s">
        <v>580</v>
      </c>
      <c r="AJ329" s="299" t="s">
        <v>2256</v>
      </c>
      <c r="AK329" s="174"/>
      <c r="AL329" s="172"/>
      <c r="AM329" s="172"/>
    </row>
    <row r="330" spans="1:39" customFormat="1" ht="15" customHeight="1" x14ac:dyDescent="0.3">
      <c r="A330" s="196">
        <v>46234</v>
      </c>
      <c r="B330" s="194" t="s">
        <v>816</v>
      </c>
      <c r="C330" s="195" t="s">
        <v>817</v>
      </c>
      <c r="D330" s="194" t="s">
        <v>930</v>
      </c>
      <c r="E330" s="194" t="s">
        <v>42</v>
      </c>
      <c r="F330" s="194" t="s">
        <v>115</v>
      </c>
      <c r="G330" s="194" t="s">
        <v>51</v>
      </c>
      <c r="H330" s="198" t="s">
        <v>605</v>
      </c>
      <c r="I330" s="182">
        <v>0</v>
      </c>
      <c r="J330" s="182">
        <v>0</v>
      </c>
      <c r="K330" s="182">
        <v>0</v>
      </c>
      <c r="L330" s="182">
        <v>0</v>
      </c>
      <c r="M330" s="182">
        <v>0</v>
      </c>
      <c r="N330" s="182">
        <v>0</v>
      </c>
      <c r="O330" s="184" t="s">
        <v>580</v>
      </c>
      <c r="P330" s="184">
        <v>0</v>
      </c>
      <c r="Q330" s="185">
        <v>0</v>
      </c>
      <c r="R330" s="185">
        <v>0</v>
      </c>
      <c r="S330" s="185">
        <v>0</v>
      </c>
      <c r="T330" s="185">
        <v>0</v>
      </c>
      <c r="U330" s="185">
        <v>0</v>
      </c>
      <c r="V330" s="185">
        <v>0</v>
      </c>
      <c r="W330" s="185">
        <v>0</v>
      </c>
      <c r="X330" s="186">
        <v>0</v>
      </c>
      <c r="Y330" s="186">
        <v>0</v>
      </c>
      <c r="Z330" s="186">
        <v>0</v>
      </c>
      <c r="AA330" s="178">
        <v>0</v>
      </c>
      <c r="AB330" s="178">
        <v>0</v>
      </c>
      <c r="AC330" s="175">
        <v>0</v>
      </c>
      <c r="AD330" s="175">
        <v>0</v>
      </c>
      <c r="AE330" s="175">
        <v>0</v>
      </c>
      <c r="AF330" s="176">
        <v>0</v>
      </c>
      <c r="AG330" s="176">
        <v>0</v>
      </c>
      <c r="AH330" s="176">
        <v>0</v>
      </c>
      <c r="AI330" s="176" t="s">
        <v>580</v>
      </c>
      <c r="AJ330" s="299" t="s">
        <v>2249</v>
      </c>
      <c r="AK330" s="177"/>
      <c r="AL330" s="176"/>
      <c r="AM330" s="176"/>
    </row>
    <row r="331" spans="1:39" customFormat="1" ht="15" customHeight="1" x14ac:dyDescent="0.3">
      <c r="A331" s="197">
        <v>46234</v>
      </c>
      <c r="B331" s="188" t="s">
        <v>818</v>
      </c>
      <c r="C331" s="189" t="s">
        <v>819</v>
      </c>
      <c r="D331" s="188" t="s">
        <v>930</v>
      </c>
      <c r="E331" s="188" t="s">
        <v>42</v>
      </c>
      <c r="F331" s="188" t="s">
        <v>115</v>
      </c>
      <c r="G331" s="188" t="s">
        <v>51</v>
      </c>
      <c r="H331" s="199" t="s">
        <v>605</v>
      </c>
      <c r="I331" s="190">
        <v>22</v>
      </c>
      <c r="J331" s="190">
        <v>0</v>
      </c>
      <c r="K331" s="190">
        <v>0</v>
      </c>
      <c r="L331" s="190">
        <v>5</v>
      </c>
      <c r="M331" s="190">
        <v>0</v>
      </c>
      <c r="N331" s="190">
        <v>22</v>
      </c>
      <c r="O331" s="191" t="s">
        <v>580</v>
      </c>
      <c r="P331" s="191">
        <v>7546</v>
      </c>
      <c r="Q331" s="192">
        <v>2464</v>
      </c>
      <c r="R331" s="192">
        <v>0</v>
      </c>
      <c r="S331" s="192">
        <v>10010</v>
      </c>
      <c r="T331" s="192">
        <v>906</v>
      </c>
      <c r="U331" s="192">
        <v>325</v>
      </c>
      <c r="V331" s="192">
        <v>0</v>
      </c>
      <c r="W331" s="192">
        <v>11681</v>
      </c>
      <c r="X331" s="193">
        <v>906</v>
      </c>
      <c r="Y331" s="193">
        <v>75</v>
      </c>
      <c r="Z331" s="193">
        <v>0</v>
      </c>
      <c r="AA331" s="179">
        <v>0</v>
      </c>
      <c r="AB331" s="179">
        <v>0</v>
      </c>
      <c r="AC331" s="173">
        <v>981</v>
      </c>
      <c r="AD331" s="173">
        <v>9029</v>
      </c>
      <c r="AE331" s="173">
        <v>440</v>
      </c>
      <c r="AF331" s="172">
        <v>0</v>
      </c>
      <c r="AG331" s="172">
        <v>0</v>
      </c>
      <c r="AH331" s="172">
        <v>440</v>
      </c>
      <c r="AI331" s="172" t="s">
        <v>580</v>
      </c>
      <c r="AJ331" s="299" t="s">
        <v>2256</v>
      </c>
      <c r="AK331" s="174"/>
      <c r="AL331" s="172"/>
      <c r="AM331" s="172"/>
    </row>
    <row r="332" spans="1:39" customFormat="1" ht="15" customHeight="1" x14ac:dyDescent="0.3">
      <c r="A332" s="196">
        <v>46234</v>
      </c>
      <c r="B332" s="194" t="s">
        <v>820</v>
      </c>
      <c r="C332" s="195" t="s">
        <v>821</v>
      </c>
      <c r="D332" s="194" t="s">
        <v>930</v>
      </c>
      <c r="E332" s="194" t="s">
        <v>42</v>
      </c>
      <c r="F332" s="194" t="s">
        <v>115</v>
      </c>
      <c r="G332" s="194" t="s">
        <v>51</v>
      </c>
      <c r="H332" s="198" t="s">
        <v>605</v>
      </c>
      <c r="I332" s="182">
        <v>21</v>
      </c>
      <c r="J332" s="182">
        <v>0</v>
      </c>
      <c r="K332" s="182">
        <v>0</v>
      </c>
      <c r="L332" s="182">
        <v>5</v>
      </c>
      <c r="M332" s="182">
        <v>0</v>
      </c>
      <c r="N332" s="182">
        <v>21</v>
      </c>
      <c r="O332" s="184" t="s">
        <v>580</v>
      </c>
      <c r="P332" s="184">
        <v>7203</v>
      </c>
      <c r="Q332" s="185">
        <v>2352</v>
      </c>
      <c r="R332" s="185">
        <v>0</v>
      </c>
      <c r="S332" s="185">
        <v>9555</v>
      </c>
      <c r="T332" s="185">
        <v>864</v>
      </c>
      <c r="U332" s="185">
        <v>311</v>
      </c>
      <c r="V332" s="185">
        <v>0</v>
      </c>
      <c r="W332" s="185">
        <v>11150</v>
      </c>
      <c r="X332" s="186">
        <v>864</v>
      </c>
      <c r="Y332" s="186">
        <v>72</v>
      </c>
      <c r="Z332" s="186">
        <v>0</v>
      </c>
      <c r="AA332" s="178">
        <v>0</v>
      </c>
      <c r="AB332" s="178">
        <v>0</v>
      </c>
      <c r="AC332" s="175">
        <v>936</v>
      </c>
      <c r="AD332" s="175">
        <v>8619</v>
      </c>
      <c r="AE332" s="175">
        <v>420</v>
      </c>
      <c r="AF332" s="176">
        <v>0</v>
      </c>
      <c r="AG332" s="176">
        <v>0</v>
      </c>
      <c r="AH332" s="176">
        <v>420</v>
      </c>
      <c r="AI332" s="176" t="s">
        <v>580</v>
      </c>
      <c r="AJ332" s="299" t="s">
        <v>2256</v>
      </c>
      <c r="AK332" s="177"/>
      <c r="AL332" s="176"/>
      <c r="AM332" s="176"/>
    </row>
    <row r="333" spans="1:39" customFormat="1" ht="15" customHeight="1" x14ac:dyDescent="0.3">
      <c r="A333" s="197">
        <v>46234</v>
      </c>
      <c r="B333" s="188" t="s">
        <v>822</v>
      </c>
      <c r="C333" s="189" t="s">
        <v>823</v>
      </c>
      <c r="D333" s="188" t="s">
        <v>930</v>
      </c>
      <c r="E333" s="188" t="s">
        <v>42</v>
      </c>
      <c r="F333" s="188" t="s">
        <v>115</v>
      </c>
      <c r="G333" s="188" t="s">
        <v>51</v>
      </c>
      <c r="H333" s="199" t="s">
        <v>605</v>
      </c>
      <c r="I333" s="190">
        <v>19</v>
      </c>
      <c r="J333" s="190">
        <v>0</v>
      </c>
      <c r="K333" s="190">
        <v>0</v>
      </c>
      <c r="L333" s="190">
        <v>5</v>
      </c>
      <c r="M333" s="190">
        <v>0</v>
      </c>
      <c r="N333" s="190">
        <v>19</v>
      </c>
      <c r="O333" s="191" t="s">
        <v>580</v>
      </c>
      <c r="P333" s="191">
        <v>6517</v>
      </c>
      <c r="Q333" s="192">
        <v>2128</v>
      </c>
      <c r="R333" s="192">
        <v>0</v>
      </c>
      <c r="S333" s="192">
        <v>8645</v>
      </c>
      <c r="T333" s="192">
        <v>782</v>
      </c>
      <c r="U333" s="192">
        <v>281</v>
      </c>
      <c r="V333" s="192">
        <v>0</v>
      </c>
      <c r="W333" s="192">
        <v>10088</v>
      </c>
      <c r="X333" s="193">
        <v>782</v>
      </c>
      <c r="Y333" s="193">
        <v>65</v>
      </c>
      <c r="Z333" s="193">
        <v>0</v>
      </c>
      <c r="AA333" s="179">
        <v>0</v>
      </c>
      <c r="AB333" s="179">
        <v>0</v>
      </c>
      <c r="AC333" s="173">
        <v>847</v>
      </c>
      <c r="AD333" s="173">
        <v>7798</v>
      </c>
      <c r="AE333" s="173">
        <v>380</v>
      </c>
      <c r="AF333" s="172">
        <v>0</v>
      </c>
      <c r="AG333" s="172">
        <v>0</v>
      </c>
      <c r="AH333" s="172">
        <v>380</v>
      </c>
      <c r="AI333" s="172" t="s">
        <v>580</v>
      </c>
      <c r="AJ333" s="299" t="s">
        <v>2256</v>
      </c>
      <c r="AK333" s="174"/>
      <c r="AL333" s="172"/>
      <c r="AM333" s="172"/>
    </row>
    <row r="334" spans="1:39" customFormat="1" ht="15" customHeight="1" x14ac:dyDescent="0.3">
      <c r="A334" s="196">
        <v>46234</v>
      </c>
      <c r="B334" s="194" t="s">
        <v>824</v>
      </c>
      <c r="C334" s="195" t="s">
        <v>825</v>
      </c>
      <c r="D334" s="194" t="s">
        <v>930</v>
      </c>
      <c r="E334" s="194" t="s">
        <v>42</v>
      </c>
      <c r="F334" s="194" t="s">
        <v>115</v>
      </c>
      <c r="G334" s="194" t="s">
        <v>51</v>
      </c>
      <c r="H334" s="198" t="s">
        <v>605</v>
      </c>
      <c r="I334" s="182">
        <v>23</v>
      </c>
      <c r="J334" s="182">
        <v>0</v>
      </c>
      <c r="K334" s="182">
        <v>0</v>
      </c>
      <c r="L334" s="182">
        <v>5</v>
      </c>
      <c r="M334" s="182">
        <v>0</v>
      </c>
      <c r="N334" s="182">
        <v>23</v>
      </c>
      <c r="O334" s="184" t="s">
        <v>580</v>
      </c>
      <c r="P334" s="184">
        <v>7889</v>
      </c>
      <c r="Q334" s="185">
        <v>2576</v>
      </c>
      <c r="R334" s="185">
        <v>0</v>
      </c>
      <c r="S334" s="185">
        <v>10465</v>
      </c>
      <c r="T334" s="185">
        <v>947</v>
      </c>
      <c r="U334" s="185">
        <v>340</v>
      </c>
      <c r="V334" s="185">
        <v>0</v>
      </c>
      <c r="W334" s="185">
        <v>12212</v>
      </c>
      <c r="X334" s="186">
        <v>947</v>
      </c>
      <c r="Y334" s="186">
        <v>78</v>
      </c>
      <c r="Z334" s="186">
        <v>0</v>
      </c>
      <c r="AA334" s="178">
        <v>0</v>
      </c>
      <c r="AB334" s="178">
        <v>0</v>
      </c>
      <c r="AC334" s="175">
        <v>1025</v>
      </c>
      <c r="AD334" s="175">
        <v>9440</v>
      </c>
      <c r="AE334" s="175">
        <v>460</v>
      </c>
      <c r="AF334" s="176">
        <v>0</v>
      </c>
      <c r="AG334" s="176">
        <v>0</v>
      </c>
      <c r="AH334" s="176">
        <v>460</v>
      </c>
      <c r="AI334" s="176" t="s">
        <v>580</v>
      </c>
      <c r="AJ334" s="299" t="s">
        <v>2256</v>
      </c>
      <c r="AK334" s="177"/>
      <c r="AL334" s="176"/>
      <c r="AM334" s="176"/>
    </row>
    <row r="335" spans="1:39" customFormat="1" ht="15" customHeight="1" x14ac:dyDescent="0.3">
      <c r="A335" s="197">
        <v>46234</v>
      </c>
      <c r="B335" s="188" t="s">
        <v>826</v>
      </c>
      <c r="C335" s="189" t="s">
        <v>827</v>
      </c>
      <c r="D335" s="188" t="s">
        <v>930</v>
      </c>
      <c r="E335" s="188" t="s">
        <v>42</v>
      </c>
      <c r="F335" s="188" t="s">
        <v>115</v>
      </c>
      <c r="G335" s="188" t="s">
        <v>51</v>
      </c>
      <c r="H335" s="199" t="s">
        <v>605</v>
      </c>
      <c r="I335" s="190">
        <v>18</v>
      </c>
      <c r="J335" s="190">
        <v>0</v>
      </c>
      <c r="K335" s="190">
        <v>0</v>
      </c>
      <c r="L335" s="190">
        <v>5</v>
      </c>
      <c r="M335" s="190">
        <v>0</v>
      </c>
      <c r="N335" s="190">
        <v>18</v>
      </c>
      <c r="O335" s="191" t="s">
        <v>580</v>
      </c>
      <c r="P335" s="191">
        <v>6264</v>
      </c>
      <c r="Q335" s="192">
        <v>2106</v>
      </c>
      <c r="R335" s="192">
        <v>0</v>
      </c>
      <c r="S335" s="192">
        <v>8370</v>
      </c>
      <c r="T335" s="192">
        <v>752</v>
      </c>
      <c r="U335" s="192">
        <v>272</v>
      </c>
      <c r="V335" s="192">
        <v>0</v>
      </c>
      <c r="W335" s="192">
        <v>9754</v>
      </c>
      <c r="X335" s="193">
        <v>752</v>
      </c>
      <c r="Y335" s="193">
        <v>63</v>
      </c>
      <c r="Z335" s="193">
        <v>0</v>
      </c>
      <c r="AA335" s="179">
        <v>0</v>
      </c>
      <c r="AB335" s="179">
        <v>0</v>
      </c>
      <c r="AC335" s="173">
        <v>815</v>
      </c>
      <c r="AD335" s="173">
        <v>7555</v>
      </c>
      <c r="AE335" s="173">
        <v>360</v>
      </c>
      <c r="AF335" s="172">
        <v>0</v>
      </c>
      <c r="AG335" s="172">
        <v>0</v>
      </c>
      <c r="AH335" s="172">
        <v>360</v>
      </c>
      <c r="AI335" s="172" t="s">
        <v>580</v>
      </c>
      <c r="AJ335" s="299" t="s">
        <v>2256</v>
      </c>
      <c r="AK335" s="174"/>
      <c r="AL335" s="172"/>
      <c r="AM335" s="172"/>
    </row>
    <row r="336" spans="1:39" customFormat="1" ht="15" customHeight="1" x14ac:dyDescent="0.3">
      <c r="A336" s="196">
        <v>46234</v>
      </c>
      <c r="B336" s="194" t="s">
        <v>828</v>
      </c>
      <c r="C336" s="195" t="s">
        <v>829</v>
      </c>
      <c r="D336" s="194" t="s">
        <v>930</v>
      </c>
      <c r="E336" s="194" t="s">
        <v>42</v>
      </c>
      <c r="F336" s="194" t="s">
        <v>115</v>
      </c>
      <c r="G336" s="194" t="s">
        <v>48</v>
      </c>
      <c r="H336" s="198" t="s">
        <v>605</v>
      </c>
      <c r="I336" s="182">
        <v>18</v>
      </c>
      <c r="J336" s="182">
        <v>0</v>
      </c>
      <c r="K336" s="182">
        <v>0</v>
      </c>
      <c r="L336" s="182">
        <v>5</v>
      </c>
      <c r="M336" s="182">
        <v>0</v>
      </c>
      <c r="N336" s="182">
        <v>18</v>
      </c>
      <c r="O336" s="184" t="s">
        <v>580</v>
      </c>
      <c r="P336" s="184">
        <v>6264</v>
      </c>
      <c r="Q336" s="185">
        <v>2106</v>
      </c>
      <c r="R336" s="185">
        <v>0</v>
      </c>
      <c r="S336" s="185">
        <v>8370</v>
      </c>
      <c r="T336" s="185">
        <v>752</v>
      </c>
      <c r="U336" s="185">
        <v>272</v>
      </c>
      <c r="V336" s="185">
        <v>0</v>
      </c>
      <c r="W336" s="185">
        <v>9754</v>
      </c>
      <c r="X336" s="186">
        <v>752</v>
      </c>
      <c r="Y336" s="186">
        <v>63</v>
      </c>
      <c r="Z336" s="186">
        <v>0</v>
      </c>
      <c r="AA336" s="178">
        <v>0</v>
      </c>
      <c r="AB336" s="178">
        <v>0</v>
      </c>
      <c r="AC336" s="175">
        <v>815</v>
      </c>
      <c r="AD336" s="175">
        <v>7555</v>
      </c>
      <c r="AE336" s="175">
        <v>360</v>
      </c>
      <c r="AF336" s="176">
        <v>0</v>
      </c>
      <c r="AG336" s="176">
        <v>0</v>
      </c>
      <c r="AH336" s="176">
        <v>360</v>
      </c>
      <c r="AI336" s="176" t="s">
        <v>580</v>
      </c>
      <c r="AJ336" s="299" t="s">
        <v>2256</v>
      </c>
      <c r="AK336" s="177"/>
      <c r="AL336" s="176"/>
      <c r="AM336" s="176"/>
    </row>
    <row r="337" spans="1:39" customFormat="1" ht="15" customHeight="1" x14ac:dyDescent="0.3">
      <c r="A337" s="197">
        <v>46234</v>
      </c>
      <c r="B337" s="188" t="s">
        <v>830</v>
      </c>
      <c r="C337" s="189" t="s">
        <v>831</v>
      </c>
      <c r="D337" s="188" t="s">
        <v>930</v>
      </c>
      <c r="E337" s="188" t="s">
        <v>42</v>
      </c>
      <c r="F337" s="188" t="s">
        <v>115</v>
      </c>
      <c r="G337" s="188" t="s">
        <v>51</v>
      </c>
      <c r="H337" s="199" t="s">
        <v>605</v>
      </c>
      <c r="I337" s="190">
        <v>5</v>
      </c>
      <c r="J337" s="190">
        <v>0</v>
      </c>
      <c r="K337" s="190">
        <v>0</v>
      </c>
      <c r="L337" s="190">
        <v>5</v>
      </c>
      <c r="M337" s="190">
        <v>0</v>
      </c>
      <c r="N337" s="190">
        <v>5</v>
      </c>
      <c r="O337" s="191" t="s">
        <v>580</v>
      </c>
      <c r="P337" s="191">
        <v>1700</v>
      </c>
      <c r="Q337" s="192">
        <v>550</v>
      </c>
      <c r="R337" s="192">
        <v>0</v>
      </c>
      <c r="S337" s="192">
        <v>2250</v>
      </c>
      <c r="T337" s="192">
        <v>204</v>
      </c>
      <c r="U337" s="192">
        <v>73</v>
      </c>
      <c r="V337" s="192">
        <v>0</v>
      </c>
      <c r="W337" s="192">
        <v>2627</v>
      </c>
      <c r="X337" s="193">
        <v>204</v>
      </c>
      <c r="Y337" s="193">
        <v>17</v>
      </c>
      <c r="Z337" s="193">
        <v>0</v>
      </c>
      <c r="AA337" s="179">
        <v>0</v>
      </c>
      <c r="AB337" s="179">
        <v>0</v>
      </c>
      <c r="AC337" s="173">
        <v>221</v>
      </c>
      <c r="AD337" s="173">
        <v>2029</v>
      </c>
      <c r="AE337" s="173">
        <v>100</v>
      </c>
      <c r="AF337" s="172">
        <v>0</v>
      </c>
      <c r="AG337" s="172">
        <v>0</v>
      </c>
      <c r="AH337" s="172">
        <v>100</v>
      </c>
      <c r="AI337" s="172" t="s">
        <v>580</v>
      </c>
      <c r="AJ337" s="299" t="s">
        <v>2256</v>
      </c>
      <c r="AK337" s="174"/>
      <c r="AL337" s="172"/>
      <c r="AM337" s="172"/>
    </row>
    <row r="338" spans="1:39" customFormat="1" ht="15" customHeight="1" x14ac:dyDescent="0.3">
      <c r="A338" s="196">
        <v>46234</v>
      </c>
      <c r="B338" s="194" t="s">
        <v>832</v>
      </c>
      <c r="C338" s="195" t="s">
        <v>833</v>
      </c>
      <c r="D338" s="194" t="s">
        <v>930</v>
      </c>
      <c r="E338" s="194" t="s">
        <v>42</v>
      </c>
      <c r="F338" s="194" t="s">
        <v>115</v>
      </c>
      <c r="G338" s="194" t="s">
        <v>48</v>
      </c>
      <c r="H338" s="198" t="s">
        <v>605</v>
      </c>
      <c r="I338" s="182">
        <v>23</v>
      </c>
      <c r="J338" s="182">
        <v>0</v>
      </c>
      <c r="K338" s="182">
        <v>0</v>
      </c>
      <c r="L338" s="182">
        <v>5</v>
      </c>
      <c r="M338" s="182">
        <v>0</v>
      </c>
      <c r="N338" s="182">
        <v>23</v>
      </c>
      <c r="O338" s="184" t="s">
        <v>580</v>
      </c>
      <c r="P338" s="184">
        <v>8004</v>
      </c>
      <c r="Q338" s="185">
        <v>2691</v>
      </c>
      <c r="R338" s="185">
        <v>0</v>
      </c>
      <c r="S338" s="185">
        <v>10695</v>
      </c>
      <c r="T338" s="185">
        <v>960</v>
      </c>
      <c r="U338" s="185">
        <v>348</v>
      </c>
      <c r="V338" s="185">
        <v>0</v>
      </c>
      <c r="W338" s="185">
        <v>12463</v>
      </c>
      <c r="X338" s="186">
        <v>960</v>
      </c>
      <c r="Y338" s="186">
        <v>80</v>
      </c>
      <c r="Z338" s="186">
        <v>0</v>
      </c>
      <c r="AA338" s="178">
        <v>0</v>
      </c>
      <c r="AB338" s="178">
        <v>0</v>
      </c>
      <c r="AC338" s="175">
        <v>1040</v>
      </c>
      <c r="AD338" s="175">
        <v>9655</v>
      </c>
      <c r="AE338" s="175">
        <v>460</v>
      </c>
      <c r="AF338" s="176">
        <v>0</v>
      </c>
      <c r="AG338" s="176">
        <v>0</v>
      </c>
      <c r="AH338" s="176">
        <v>460</v>
      </c>
      <c r="AI338" s="176" t="s">
        <v>580</v>
      </c>
      <c r="AJ338" s="299" t="s">
        <v>2256</v>
      </c>
      <c r="AK338" s="177"/>
      <c r="AL338" s="176"/>
      <c r="AM338" s="176"/>
    </row>
    <row r="339" spans="1:39" customFormat="1" ht="15" customHeight="1" x14ac:dyDescent="0.3">
      <c r="A339" s="197">
        <v>46234</v>
      </c>
      <c r="B339" s="188" t="s">
        <v>834</v>
      </c>
      <c r="C339" s="189" t="s">
        <v>835</v>
      </c>
      <c r="D339" s="188" t="s">
        <v>930</v>
      </c>
      <c r="E339" s="188" t="s">
        <v>42</v>
      </c>
      <c r="F339" s="188" t="s">
        <v>115</v>
      </c>
      <c r="G339" s="188" t="s">
        <v>48</v>
      </c>
      <c r="H339" s="188" t="s">
        <v>605</v>
      </c>
      <c r="I339" s="190">
        <v>22</v>
      </c>
      <c r="J339" s="190">
        <v>0</v>
      </c>
      <c r="K339" s="190">
        <v>0</v>
      </c>
      <c r="L339" s="190">
        <v>5</v>
      </c>
      <c r="M339" s="190">
        <v>0</v>
      </c>
      <c r="N339" s="190">
        <v>22</v>
      </c>
      <c r="O339" s="191" t="s">
        <v>580</v>
      </c>
      <c r="P339" s="191">
        <v>7656</v>
      </c>
      <c r="Q339" s="192">
        <v>2574</v>
      </c>
      <c r="R339" s="192">
        <v>0</v>
      </c>
      <c r="S339" s="192">
        <v>10230</v>
      </c>
      <c r="T339" s="192">
        <v>919</v>
      </c>
      <c r="U339" s="192">
        <v>332</v>
      </c>
      <c r="V339" s="192">
        <v>0</v>
      </c>
      <c r="W339" s="192">
        <v>11921</v>
      </c>
      <c r="X339" s="193">
        <v>919</v>
      </c>
      <c r="Y339" s="193">
        <v>77</v>
      </c>
      <c r="Z339" s="193">
        <v>0</v>
      </c>
      <c r="AA339" s="179">
        <v>0</v>
      </c>
      <c r="AB339" s="179">
        <v>0</v>
      </c>
      <c r="AC339" s="173">
        <v>996</v>
      </c>
      <c r="AD339" s="173">
        <v>9234</v>
      </c>
      <c r="AE339" s="173">
        <v>440</v>
      </c>
      <c r="AF339" s="172">
        <v>0</v>
      </c>
      <c r="AG339" s="172">
        <v>0</v>
      </c>
      <c r="AH339" s="172">
        <v>440</v>
      </c>
      <c r="AI339" s="172" t="s">
        <v>580</v>
      </c>
      <c r="AJ339" s="299" t="s">
        <v>2256</v>
      </c>
      <c r="AK339" s="174"/>
      <c r="AL339" s="172"/>
      <c r="AM339" s="172"/>
    </row>
    <row r="340" spans="1:39" customFormat="1" ht="15" customHeight="1" x14ac:dyDescent="0.3">
      <c r="A340" s="196">
        <v>46234</v>
      </c>
      <c r="B340" s="194" t="s">
        <v>836</v>
      </c>
      <c r="C340" s="195" t="s">
        <v>837</v>
      </c>
      <c r="D340" s="194" t="s">
        <v>930</v>
      </c>
      <c r="E340" s="194" t="s">
        <v>42</v>
      </c>
      <c r="F340" s="194" t="s">
        <v>115</v>
      </c>
      <c r="G340" s="194" t="s">
        <v>44</v>
      </c>
      <c r="H340" s="194" t="s">
        <v>605</v>
      </c>
      <c r="I340" s="182">
        <v>19</v>
      </c>
      <c r="J340" s="182">
        <v>0</v>
      </c>
      <c r="K340" s="182">
        <v>0</v>
      </c>
      <c r="L340" s="182">
        <v>5</v>
      </c>
      <c r="M340" s="182">
        <v>0</v>
      </c>
      <c r="N340" s="182">
        <v>19</v>
      </c>
      <c r="O340" s="184" t="s">
        <v>580</v>
      </c>
      <c r="P340" s="184">
        <v>6612</v>
      </c>
      <c r="Q340" s="185">
        <v>2223</v>
      </c>
      <c r="R340" s="185">
        <v>0</v>
      </c>
      <c r="S340" s="185">
        <v>8835</v>
      </c>
      <c r="T340" s="185">
        <v>793</v>
      </c>
      <c r="U340" s="185">
        <v>287</v>
      </c>
      <c r="V340" s="185">
        <v>0</v>
      </c>
      <c r="W340" s="185">
        <v>10295</v>
      </c>
      <c r="X340" s="186">
        <v>793</v>
      </c>
      <c r="Y340" s="186">
        <v>66</v>
      </c>
      <c r="Z340" s="186">
        <v>0</v>
      </c>
      <c r="AA340" s="178">
        <v>0</v>
      </c>
      <c r="AB340" s="178">
        <v>0</v>
      </c>
      <c r="AC340" s="175">
        <v>859</v>
      </c>
      <c r="AD340" s="175">
        <v>7976</v>
      </c>
      <c r="AE340" s="175">
        <v>380</v>
      </c>
      <c r="AF340" s="176">
        <v>0</v>
      </c>
      <c r="AG340" s="176">
        <v>0</v>
      </c>
      <c r="AH340" s="176">
        <v>380</v>
      </c>
      <c r="AI340" s="176" t="s">
        <v>580</v>
      </c>
      <c r="AJ340" s="299" t="s">
        <v>2256</v>
      </c>
      <c r="AK340" s="177"/>
      <c r="AL340" s="176"/>
      <c r="AM340" s="176"/>
    </row>
    <row r="341" spans="1:39" customFormat="1" ht="15" customHeight="1" x14ac:dyDescent="0.3">
      <c r="A341" s="197">
        <v>46234</v>
      </c>
      <c r="B341" s="188" t="s">
        <v>838</v>
      </c>
      <c r="C341" s="189" t="s">
        <v>839</v>
      </c>
      <c r="D341" s="188" t="s">
        <v>930</v>
      </c>
      <c r="E341" s="188" t="s">
        <v>42</v>
      </c>
      <c r="F341" s="188" t="s">
        <v>115</v>
      </c>
      <c r="G341" s="188" t="s">
        <v>48</v>
      </c>
      <c r="H341" s="188" t="s">
        <v>605</v>
      </c>
      <c r="I341" s="190">
        <v>21</v>
      </c>
      <c r="J341" s="190">
        <v>0</v>
      </c>
      <c r="K341" s="190">
        <v>0</v>
      </c>
      <c r="L341" s="190">
        <v>5</v>
      </c>
      <c r="M341" s="190">
        <v>0</v>
      </c>
      <c r="N341" s="190">
        <v>21</v>
      </c>
      <c r="O341" s="191" t="s">
        <v>580</v>
      </c>
      <c r="P341" s="191">
        <v>7308</v>
      </c>
      <c r="Q341" s="192">
        <v>2457</v>
      </c>
      <c r="R341" s="192">
        <v>0</v>
      </c>
      <c r="S341" s="192">
        <v>9765</v>
      </c>
      <c r="T341" s="192">
        <v>877</v>
      </c>
      <c r="U341" s="192">
        <v>317</v>
      </c>
      <c r="V341" s="192">
        <v>0</v>
      </c>
      <c r="W341" s="192">
        <v>11379</v>
      </c>
      <c r="X341" s="193">
        <v>877</v>
      </c>
      <c r="Y341" s="193">
        <v>73</v>
      </c>
      <c r="Z341" s="193">
        <v>0</v>
      </c>
      <c r="AA341" s="179">
        <v>0</v>
      </c>
      <c r="AB341" s="179">
        <v>0</v>
      </c>
      <c r="AC341" s="173">
        <v>950</v>
      </c>
      <c r="AD341" s="173">
        <v>8815</v>
      </c>
      <c r="AE341" s="173">
        <v>420</v>
      </c>
      <c r="AF341" s="172">
        <v>0</v>
      </c>
      <c r="AG341" s="172">
        <v>0</v>
      </c>
      <c r="AH341" s="172">
        <v>420</v>
      </c>
      <c r="AI341" s="172" t="s">
        <v>580</v>
      </c>
      <c r="AJ341" s="299" t="s">
        <v>2256</v>
      </c>
      <c r="AK341" s="174"/>
      <c r="AL341" s="172"/>
      <c r="AM341" s="172"/>
    </row>
    <row r="342" spans="1:39" customFormat="1" ht="15" customHeight="1" x14ac:dyDescent="0.3">
      <c r="A342" s="196">
        <v>46234</v>
      </c>
      <c r="B342" s="194" t="s">
        <v>840</v>
      </c>
      <c r="C342" s="195" t="s">
        <v>841</v>
      </c>
      <c r="D342" s="194" t="s">
        <v>930</v>
      </c>
      <c r="E342" s="194" t="s">
        <v>42</v>
      </c>
      <c r="F342" s="194" t="s">
        <v>115</v>
      </c>
      <c r="G342" s="194" t="s">
        <v>48</v>
      </c>
      <c r="H342" s="194" t="s">
        <v>605</v>
      </c>
      <c r="I342" s="182">
        <v>22</v>
      </c>
      <c r="J342" s="182">
        <v>0</v>
      </c>
      <c r="K342" s="182">
        <v>0</v>
      </c>
      <c r="L342" s="182">
        <v>5</v>
      </c>
      <c r="M342" s="182">
        <v>0</v>
      </c>
      <c r="N342" s="182">
        <v>22</v>
      </c>
      <c r="O342" s="184" t="s">
        <v>580</v>
      </c>
      <c r="P342" s="184">
        <v>7546</v>
      </c>
      <c r="Q342" s="185">
        <v>2464</v>
      </c>
      <c r="R342" s="185">
        <v>0</v>
      </c>
      <c r="S342" s="185">
        <v>10010</v>
      </c>
      <c r="T342" s="185">
        <v>906</v>
      </c>
      <c r="U342" s="185">
        <v>325</v>
      </c>
      <c r="V342" s="185">
        <v>0</v>
      </c>
      <c r="W342" s="185">
        <v>11681</v>
      </c>
      <c r="X342" s="186">
        <v>906</v>
      </c>
      <c r="Y342" s="186">
        <v>75</v>
      </c>
      <c r="Z342" s="186">
        <v>0</v>
      </c>
      <c r="AA342" s="178">
        <v>0</v>
      </c>
      <c r="AB342" s="178">
        <v>0</v>
      </c>
      <c r="AC342" s="175">
        <v>981</v>
      </c>
      <c r="AD342" s="175">
        <v>9029</v>
      </c>
      <c r="AE342" s="175">
        <v>440</v>
      </c>
      <c r="AF342" s="176">
        <v>0</v>
      </c>
      <c r="AG342" s="176">
        <v>0</v>
      </c>
      <c r="AH342" s="176">
        <v>440</v>
      </c>
      <c r="AI342" s="176" t="s">
        <v>580</v>
      </c>
      <c r="AJ342" s="299" t="s">
        <v>2256</v>
      </c>
      <c r="AK342" s="177"/>
      <c r="AL342" s="176"/>
      <c r="AM342" s="176"/>
    </row>
    <row r="343" spans="1:39" customFormat="1" ht="15" customHeight="1" x14ac:dyDescent="0.3">
      <c r="A343" s="197">
        <v>46234</v>
      </c>
      <c r="B343" s="188" t="s">
        <v>842</v>
      </c>
      <c r="C343" s="189" t="s">
        <v>843</v>
      </c>
      <c r="D343" s="188" t="s">
        <v>930</v>
      </c>
      <c r="E343" s="188" t="s">
        <v>42</v>
      </c>
      <c r="F343" s="188" t="s">
        <v>115</v>
      </c>
      <c r="G343" s="188" t="s">
        <v>118</v>
      </c>
      <c r="H343" s="199" t="s">
        <v>605</v>
      </c>
      <c r="I343" s="190">
        <v>20</v>
      </c>
      <c r="J343" s="190">
        <v>0</v>
      </c>
      <c r="K343" s="190">
        <v>0</v>
      </c>
      <c r="L343" s="190">
        <v>5</v>
      </c>
      <c r="M343" s="190">
        <v>0</v>
      </c>
      <c r="N343" s="190">
        <v>20</v>
      </c>
      <c r="O343" s="191" t="s">
        <v>580</v>
      </c>
      <c r="P343" s="191">
        <v>6800</v>
      </c>
      <c r="Q343" s="192">
        <v>2200</v>
      </c>
      <c r="R343" s="192">
        <v>0</v>
      </c>
      <c r="S343" s="192">
        <v>9000</v>
      </c>
      <c r="T343" s="192">
        <v>816</v>
      </c>
      <c r="U343" s="192">
        <v>292</v>
      </c>
      <c r="V343" s="192">
        <v>0</v>
      </c>
      <c r="W343" s="192">
        <v>10508</v>
      </c>
      <c r="X343" s="193">
        <v>816</v>
      </c>
      <c r="Y343" s="193">
        <v>68</v>
      </c>
      <c r="Z343" s="193">
        <v>0</v>
      </c>
      <c r="AA343" s="179">
        <v>0</v>
      </c>
      <c r="AB343" s="179">
        <v>0</v>
      </c>
      <c r="AC343" s="173">
        <v>884</v>
      </c>
      <c r="AD343" s="173">
        <v>8116</v>
      </c>
      <c r="AE343" s="173">
        <v>400</v>
      </c>
      <c r="AF343" s="172">
        <v>0</v>
      </c>
      <c r="AG343" s="172">
        <v>0</v>
      </c>
      <c r="AH343" s="172">
        <v>400</v>
      </c>
      <c r="AI343" s="172" t="s">
        <v>580</v>
      </c>
      <c r="AJ343" s="299" t="s">
        <v>2256</v>
      </c>
      <c r="AK343" s="174"/>
      <c r="AL343" s="172"/>
      <c r="AM343" s="172"/>
    </row>
    <row r="344" spans="1:39" customFormat="1" ht="15" customHeight="1" x14ac:dyDescent="0.3">
      <c r="A344" s="196">
        <v>46234</v>
      </c>
      <c r="B344" s="194" t="s">
        <v>844</v>
      </c>
      <c r="C344" s="195" t="s">
        <v>845</v>
      </c>
      <c r="D344" s="194" t="s">
        <v>930</v>
      </c>
      <c r="E344" s="194" t="s">
        <v>42</v>
      </c>
      <c r="F344" s="194" t="s">
        <v>115</v>
      </c>
      <c r="G344" s="194" t="s">
        <v>51</v>
      </c>
      <c r="H344" s="198" t="s">
        <v>605</v>
      </c>
      <c r="I344" s="182">
        <v>21</v>
      </c>
      <c r="J344" s="182">
        <v>0</v>
      </c>
      <c r="K344" s="182">
        <v>0</v>
      </c>
      <c r="L344" s="182">
        <v>5</v>
      </c>
      <c r="M344" s="182">
        <v>0</v>
      </c>
      <c r="N344" s="182">
        <v>21</v>
      </c>
      <c r="O344" s="184" t="s">
        <v>580</v>
      </c>
      <c r="P344" s="184">
        <v>7140</v>
      </c>
      <c r="Q344" s="185">
        <v>2310</v>
      </c>
      <c r="R344" s="185">
        <v>0</v>
      </c>
      <c r="S344" s="185">
        <v>9450</v>
      </c>
      <c r="T344" s="185">
        <v>857</v>
      </c>
      <c r="U344" s="185">
        <v>307</v>
      </c>
      <c r="V344" s="185">
        <v>0</v>
      </c>
      <c r="W344" s="185">
        <v>11034</v>
      </c>
      <c r="X344" s="186">
        <v>857</v>
      </c>
      <c r="Y344" s="186">
        <v>71</v>
      </c>
      <c r="Z344" s="186">
        <v>0</v>
      </c>
      <c r="AA344" s="178">
        <v>0</v>
      </c>
      <c r="AB344" s="178">
        <v>0</v>
      </c>
      <c r="AC344" s="175">
        <v>928</v>
      </c>
      <c r="AD344" s="175">
        <v>8522</v>
      </c>
      <c r="AE344" s="175">
        <v>420</v>
      </c>
      <c r="AF344" s="176">
        <v>0</v>
      </c>
      <c r="AG344" s="176">
        <v>0</v>
      </c>
      <c r="AH344" s="176">
        <v>420</v>
      </c>
      <c r="AI344" s="176" t="s">
        <v>580</v>
      </c>
      <c r="AJ344" s="299" t="s">
        <v>2256</v>
      </c>
      <c r="AK344" s="177"/>
      <c r="AL344" s="176"/>
      <c r="AM344" s="176"/>
    </row>
    <row r="345" spans="1:39" customFormat="1" ht="15" customHeight="1" x14ac:dyDescent="0.3">
      <c r="A345" s="197">
        <v>46234</v>
      </c>
      <c r="B345" s="188" t="s">
        <v>846</v>
      </c>
      <c r="C345" s="189" t="s">
        <v>847</v>
      </c>
      <c r="D345" s="188" t="s">
        <v>930</v>
      </c>
      <c r="E345" s="188" t="s">
        <v>42</v>
      </c>
      <c r="F345" s="188" t="s">
        <v>115</v>
      </c>
      <c r="G345" s="188" t="s">
        <v>51</v>
      </c>
      <c r="H345" s="199" t="s">
        <v>605</v>
      </c>
      <c r="I345" s="190">
        <v>16</v>
      </c>
      <c r="J345" s="190">
        <v>0</v>
      </c>
      <c r="K345" s="190">
        <v>0</v>
      </c>
      <c r="L345" s="190">
        <v>5</v>
      </c>
      <c r="M345" s="190">
        <v>0</v>
      </c>
      <c r="N345" s="190">
        <v>16</v>
      </c>
      <c r="O345" s="191" t="s">
        <v>580</v>
      </c>
      <c r="P345" s="191">
        <v>5792</v>
      </c>
      <c r="Q345" s="192">
        <v>1968</v>
      </c>
      <c r="R345" s="192">
        <v>0</v>
      </c>
      <c r="S345" s="192">
        <v>7760</v>
      </c>
      <c r="T345" s="192">
        <v>695</v>
      </c>
      <c r="U345" s="192">
        <v>252</v>
      </c>
      <c r="V345" s="192">
        <v>0</v>
      </c>
      <c r="W345" s="192">
        <v>9027</v>
      </c>
      <c r="X345" s="193">
        <v>695</v>
      </c>
      <c r="Y345" s="193">
        <v>58</v>
      </c>
      <c r="Z345" s="193">
        <v>0</v>
      </c>
      <c r="AA345" s="179">
        <v>0</v>
      </c>
      <c r="AB345" s="179">
        <v>0</v>
      </c>
      <c r="AC345" s="173">
        <v>753</v>
      </c>
      <c r="AD345" s="173">
        <v>7007</v>
      </c>
      <c r="AE345" s="173">
        <v>320</v>
      </c>
      <c r="AF345" s="172">
        <v>0</v>
      </c>
      <c r="AG345" s="172">
        <v>0</v>
      </c>
      <c r="AH345" s="172">
        <v>320</v>
      </c>
      <c r="AI345" s="172" t="s">
        <v>580</v>
      </c>
      <c r="AJ345" s="299" t="s">
        <v>2256</v>
      </c>
      <c r="AK345" s="174"/>
      <c r="AL345" s="172"/>
      <c r="AM345" s="172"/>
    </row>
    <row r="346" spans="1:39" customFormat="1" ht="15" customHeight="1" x14ac:dyDescent="0.3">
      <c r="A346" s="196">
        <v>46234</v>
      </c>
      <c r="B346" s="194" t="s">
        <v>848</v>
      </c>
      <c r="C346" s="195" t="s">
        <v>849</v>
      </c>
      <c r="D346" s="194" t="s">
        <v>930</v>
      </c>
      <c r="E346" s="194" t="s">
        <v>42</v>
      </c>
      <c r="F346" s="194" t="s">
        <v>115</v>
      </c>
      <c r="G346" s="194" t="s">
        <v>203</v>
      </c>
      <c r="H346" s="194" t="s">
        <v>605</v>
      </c>
      <c r="I346" s="182">
        <v>22</v>
      </c>
      <c r="J346" s="182">
        <v>0</v>
      </c>
      <c r="K346" s="182">
        <v>0</v>
      </c>
      <c r="L346" s="182">
        <v>5</v>
      </c>
      <c r="M346" s="182">
        <v>0</v>
      </c>
      <c r="N346" s="182">
        <v>22</v>
      </c>
      <c r="O346" s="184" t="s">
        <v>580</v>
      </c>
      <c r="P346" s="184">
        <v>7480</v>
      </c>
      <c r="Q346" s="185">
        <v>2420</v>
      </c>
      <c r="R346" s="185">
        <v>330</v>
      </c>
      <c r="S346" s="185">
        <v>10230</v>
      </c>
      <c r="T346" s="185">
        <v>898</v>
      </c>
      <c r="U346" s="185">
        <v>332</v>
      </c>
      <c r="V346" s="185">
        <v>0</v>
      </c>
      <c r="W346" s="185">
        <v>11900</v>
      </c>
      <c r="X346" s="186">
        <v>898</v>
      </c>
      <c r="Y346" s="186">
        <v>77</v>
      </c>
      <c r="Z346" s="186">
        <v>0</v>
      </c>
      <c r="AA346" s="178">
        <v>0</v>
      </c>
      <c r="AB346" s="178">
        <v>0</v>
      </c>
      <c r="AC346" s="175">
        <v>975</v>
      </c>
      <c r="AD346" s="175">
        <v>9255</v>
      </c>
      <c r="AE346" s="175">
        <v>440</v>
      </c>
      <c r="AF346" s="176">
        <v>0</v>
      </c>
      <c r="AG346" s="176">
        <v>0</v>
      </c>
      <c r="AH346" s="176">
        <v>440</v>
      </c>
      <c r="AI346" s="176" t="s">
        <v>580</v>
      </c>
      <c r="AJ346" s="299" t="s">
        <v>2256</v>
      </c>
      <c r="AK346" s="177"/>
      <c r="AL346" s="176"/>
      <c r="AM346" s="176"/>
    </row>
    <row r="347" spans="1:39" customFormat="1" ht="15" customHeight="1" x14ac:dyDescent="0.3">
      <c r="A347" s="197">
        <v>46234</v>
      </c>
      <c r="B347" s="199" t="s">
        <v>850</v>
      </c>
      <c r="C347" s="590" t="s">
        <v>851</v>
      </c>
      <c r="D347" s="199" t="s">
        <v>930</v>
      </c>
      <c r="E347" s="199" t="s">
        <v>42</v>
      </c>
      <c r="F347" s="199" t="s">
        <v>115</v>
      </c>
      <c r="G347" s="199" t="s">
        <v>51</v>
      </c>
      <c r="H347" s="199" t="s">
        <v>605</v>
      </c>
      <c r="I347" s="190">
        <v>0</v>
      </c>
      <c r="J347" s="190">
        <v>0</v>
      </c>
      <c r="K347" s="190">
        <v>0</v>
      </c>
      <c r="L347" s="190">
        <v>0</v>
      </c>
      <c r="M347" s="190">
        <v>0</v>
      </c>
      <c r="N347" s="190">
        <v>0</v>
      </c>
      <c r="O347" s="191" t="s">
        <v>580</v>
      </c>
      <c r="P347" s="191">
        <v>0</v>
      </c>
      <c r="Q347" s="192">
        <v>0</v>
      </c>
      <c r="R347" s="192">
        <v>0</v>
      </c>
      <c r="S347" s="192">
        <v>0</v>
      </c>
      <c r="T347" s="192">
        <v>0</v>
      </c>
      <c r="U347" s="192">
        <v>0</v>
      </c>
      <c r="V347" s="192">
        <v>0</v>
      </c>
      <c r="W347" s="192">
        <v>0</v>
      </c>
      <c r="X347" s="193">
        <v>0</v>
      </c>
      <c r="Y347" s="193">
        <v>0</v>
      </c>
      <c r="Z347" s="193">
        <v>0</v>
      </c>
      <c r="AA347" s="179">
        <v>0</v>
      </c>
      <c r="AB347" s="179">
        <v>0</v>
      </c>
      <c r="AC347" s="173">
        <v>0</v>
      </c>
      <c r="AD347" s="173">
        <v>0</v>
      </c>
      <c r="AE347" s="173">
        <v>0</v>
      </c>
      <c r="AF347" s="172">
        <v>0</v>
      </c>
      <c r="AG347" s="172">
        <v>0</v>
      </c>
      <c r="AH347" s="172">
        <v>0</v>
      </c>
      <c r="AI347" s="172" t="s">
        <v>580</v>
      </c>
      <c r="AJ347" s="299" t="s">
        <v>2256</v>
      </c>
      <c r="AK347" s="174"/>
      <c r="AL347" s="172"/>
      <c r="AM347" s="172"/>
    </row>
    <row r="348" spans="1:39" customFormat="1" ht="15" customHeight="1" x14ac:dyDescent="0.3">
      <c r="A348" s="196">
        <v>46234</v>
      </c>
      <c r="B348" s="194" t="s">
        <v>852</v>
      </c>
      <c r="C348" s="195" t="s">
        <v>853</v>
      </c>
      <c r="D348" s="194" t="s">
        <v>930</v>
      </c>
      <c r="E348" s="194" t="s">
        <v>42</v>
      </c>
      <c r="F348" s="194" t="s">
        <v>115</v>
      </c>
      <c r="G348" s="194" t="s">
        <v>299</v>
      </c>
      <c r="H348" s="198" t="s">
        <v>605</v>
      </c>
      <c r="I348" s="182">
        <v>20</v>
      </c>
      <c r="J348" s="182">
        <v>0</v>
      </c>
      <c r="K348" s="182">
        <v>0</v>
      </c>
      <c r="L348" s="182">
        <v>5</v>
      </c>
      <c r="M348" s="182">
        <v>0</v>
      </c>
      <c r="N348" s="182">
        <v>20</v>
      </c>
      <c r="O348" s="184" t="s">
        <v>580</v>
      </c>
      <c r="P348" s="184">
        <v>6800</v>
      </c>
      <c r="Q348" s="185">
        <v>2600</v>
      </c>
      <c r="R348" s="185">
        <v>300</v>
      </c>
      <c r="S348" s="185">
        <v>9700</v>
      </c>
      <c r="T348" s="185">
        <v>816</v>
      </c>
      <c r="U348" s="185">
        <v>315</v>
      </c>
      <c r="V348" s="185">
        <v>0</v>
      </c>
      <c r="W348" s="185">
        <v>11231</v>
      </c>
      <c r="X348" s="186">
        <v>816</v>
      </c>
      <c r="Y348" s="186">
        <v>73</v>
      </c>
      <c r="Z348" s="186">
        <v>0</v>
      </c>
      <c r="AA348" s="178">
        <v>0</v>
      </c>
      <c r="AB348" s="178">
        <v>0</v>
      </c>
      <c r="AC348" s="175">
        <v>889</v>
      </c>
      <c r="AD348" s="175">
        <v>8811</v>
      </c>
      <c r="AE348" s="175">
        <v>400</v>
      </c>
      <c r="AF348" s="176">
        <v>0</v>
      </c>
      <c r="AG348" s="176">
        <v>0</v>
      </c>
      <c r="AH348" s="176">
        <v>400</v>
      </c>
      <c r="AI348" s="176" t="s">
        <v>580</v>
      </c>
      <c r="AJ348" s="299" t="s">
        <v>2256</v>
      </c>
      <c r="AK348" s="177"/>
      <c r="AL348" s="176"/>
      <c r="AM348" s="176"/>
    </row>
    <row r="349" spans="1:39" customFormat="1" ht="15" customHeight="1" x14ac:dyDescent="0.3">
      <c r="A349" s="197">
        <v>46234</v>
      </c>
      <c r="B349" s="188" t="s">
        <v>854</v>
      </c>
      <c r="C349" s="189" t="s">
        <v>855</v>
      </c>
      <c r="D349" s="188" t="s">
        <v>930</v>
      </c>
      <c r="E349" s="188" t="s">
        <v>42</v>
      </c>
      <c r="F349" s="188" t="s">
        <v>115</v>
      </c>
      <c r="G349" s="188" t="s">
        <v>51</v>
      </c>
      <c r="H349" s="199" t="s">
        <v>605</v>
      </c>
      <c r="I349" s="190">
        <v>21</v>
      </c>
      <c r="J349" s="190">
        <v>0</v>
      </c>
      <c r="K349" s="190">
        <v>0</v>
      </c>
      <c r="L349" s="190">
        <v>5</v>
      </c>
      <c r="M349" s="190">
        <v>0</v>
      </c>
      <c r="N349" s="190">
        <v>21</v>
      </c>
      <c r="O349" s="191" t="s">
        <v>580</v>
      </c>
      <c r="P349" s="191">
        <v>7035</v>
      </c>
      <c r="Q349" s="192">
        <v>2310</v>
      </c>
      <c r="R349" s="192">
        <v>0</v>
      </c>
      <c r="S349" s="192">
        <v>9345</v>
      </c>
      <c r="T349" s="192">
        <v>844</v>
      </c>
      <c r="U349" s="192">
        <v>304</v>
      </c>
      <c r="V349" s="192">
        <v>0</v>
      </c>
      <c r="W349" s="192">
        <v>10913</v>
      </c>
      <c r="X349" s="193">
        <v>844</v>
      </c>
      <c r="Y349" s="193">
        <v>70</v>
      </c>
      <c r="Z349" s="193">
        <v>0</v>
      </c>
      <c r="AA349" s="179">
        <v>0</v>
      </c>
      <c r="AB349" s="179">
        <v>0</v>
      </c>
      <c r="AC349" s="173">
        <v>914</v>
      </c>
      <c r="AD349" s="173">
        <v>8431</v>
      </c>
      <c r="AE349" s="173">
        <v>420</v>
      </c>
      <c r="AF349" s="172">
        <v>0</v>
      </c>
      <c r="AG349" s="172">
        <v>0</v>
      </c>
      <c r="AH349" s="172">
        <v>420</v>
      </c>
      <c r="AI349" s="172" t="s">
        <v>580</v>
      </c>
      <c r="AJ349" s="299" t="s">
        <v>2256</v>
      </c>
      <c r="AK349" s="174"/>
      <c r="AL349" s="172"/>
      <c r="AM349" s="172"/>
    </row>
    <row r="350" spans="1:39" customFormat="1" ht="15" customHeight="1" x14ac:dyDescent="0.3">
      <c r="A350" s="196">
        <v>46234</v>
      </c>
      <c r="B350" s="194" t="s">
        <v>856</v>
      </c>
      <c r="C350" s="195" t="s">
        <v>857</v>
      </c>
      <c r="D350" s="194" t="s">
        <v>930</v>
      </c>
      <c r="E350" s="194" t="s">
        <v>42</v>
      </c>
      <c r="F350" s="194" t="s">
        <v>115</v>
      </c>
      <c r="G350" s="194" t="s">
        <v>51</v>
      </c>
      <c r="H350" s="194" t="s">
        <v>605</v>
      </c>
      <c r="I350" s="182">
        <v>18</v>
      </c>
      <c r="J350" s="182">
        <v>0</v>
      </c>
      <c r="K350" s="182">
        <v>0</v>
      </c>
      <c r="L350" s="182">
        <v>5</v>
      </c>
      <c r="M350" s="182">
        <v>0</v>
      </c>
      <c r="N350" s="182">
        <v>18</v>
      </c>
      <c r="O350" s="184" t="s">
        <v>580</v>
      </c>
      <c r="P350" s="184">
        <v>6030</v>
      </c>
      <c r="Q350" s="185">
        <v>1980</v>
      </c>
      <c r="R350" s="185">
        <v>0</v>
      </c>
      <c r="S350" s="185">
        <v>8010</v>
      </c>
      <c r="T350" s="185">
        <v>724</v>
      </c>
      <c r="U350" s="185">
        <v>260</v>
      </c>
      <c r="V350" s="185">
        <v>0</v>
      </c>
      <c r="W350" s="185">
        <v>9354</v>
      </c>
      <c r="X350" s="186">
        <v>724</v>
      </c>
      <c r="Y350" s="186">
        <v>60</v>
      </c>
      <c r="Z350" s="186">
        <v>0</v>
      </c>
      <c r="AA350" s="178">
        <v>0</v>
      </c>
      <c r="AB350" s="178">
        <v>0</v>
      </c>
      <c r="AC350" s="175">
        <v>784</v>
      </c>
      <c r="AD350" s="175">
        <v>7226</v>
      </c>
      <c r="AE350" s="175">
        <v>360</v>
      </c>
      <c r="AF350" s="176">
        <v>0</v>
      </c>
      <c r="AG350" s="176">
        <v>0</v>
      </c>
      <c r="AH350" s="176">
        <v>360</v>
      </c>
      <c r="AI350" s="176" t="s">
        <v>580</v>
      </c>
      <c r="AJ350" s="299" t="s">
        <v>2256</v>
      </c>
      <c r="AK350" s="177"/>
      <c r="AL350" s="176"/>
      <c r="AM350" s="176"/>
    </row>
    <row r="351" spans="1:39" customFormat="1" ht="15" customHeight="1" x14ac:dyDescent="0.3">
      <c r="A351" s="197">
        <v>46234</v>
      </c>
      <c r="B351" s="188" t="s">
        <v>858</v>
      </c>
      <c r="C351" s="189" t="s">
        <v>859</v>
      </c>
      <c r="D351" s="188" t="s">
        <v>930</v>
      </c>
      <c r="E351" s="188" t="s">
        <v>42</v>
      </c>
      <c r="F351" s="188" t="s">
        <v>115</v>
      </c>
      <c r="G351" s="188" t="s">
        <v>48</v>
      </c>
      <c r="H351" s="199" t="s">
        <v>605</v>
      </c>
      <c r="I351" s="190">
        <v>0</v>
      </c>
      <c r="J351" s="190">
        <v>0</v>
      </c>
      <c r="K351" s="190">
        <v>0</v>
      </c>
      <c r="L351" s="190">
        <v>0</v>
      </c>
      <c r="M351" s="190">
        <v>0</v>
      </c>
      <c r="N351" s="190">
        <v>0</v>
      </c>
      <c r="O351" s="191" t="s">
        <v>580</v>
      </c>
      <c r="P351" s="191">
        <v>0</v>
      </c>
      <c r="Q351" s="192">
        <v>0</v>
      </c>
      <c r="R351" s="192">
        <v>0</v>
      </c>
      <c r="S351" s="192">
        <v>0</v>
      </c>
      <c r="T351" s="192">
        <v>0</v>
      </c>
      <c r="U351" s="192">
        <v>0</v>
      </c>
      <c r="V351" s="192">
        <v>0</v>
      </c>
      <c r="W351" s="192">
        <v>0</v>
      </c>
      <c r="X351" s="193">
        <v>0</v>
      </c>
      <c r="Y351" s="193">
        <v>0</v>
      </c>
      <c r="Z351" s="193">
        <v>0</v>
      </c>
      <c r="AA351" s="179">
        <v>0</v>
      </c>
      <c r="AB351" s="179">
        <v>0</v>
      </c>
      <c r="AC351" s="173">
        <v>0</v>
      </c>
      <c r="AD351" s="173">
        <v>0</v>
      </c>
      <c r="AE351" s="173">
        <v>0</v>
      </c>
      <c r="AF351" s="172">
        <v>0</v>
      </c>
      <c r="AG351" s="172">
        <v>0</v>
      </c>
      <c r="AH351" s="172">
        <v>0</v>
      </c>
      <c r="AI351" s="172" t="s">
        <v>580</v>
      </c>
      <c r="AJ351" s="299" t="s">
        <v>2249</v>
      </c>
      <c r="AK351" s="174"/>
      <c r="AL351" s="172"/>
      <c r="AM351" s="172"/>
    </row>
    <row r="352" spans="1:39" customFormat="1" ht="15" customHeight="1" x14ac:dyDescent="0.3">
      <c r="A352" s="196">
        <v>46234</v>
      </c>
      <c r="B352" s="194" t="s">
        <v>860</v>
      </c>
      <c r="C352" s="195" t="s">
        <v>861</v>
      </c>
      <c r="D352" s="194" t="s">
        <v>930</v>
      </c>
      <c r="E352" s="194" t="s">
        <v>42</v>
      </c>
      <c r="F352" s="194" t="s">
        <v>115</v>
      </c>
      <c r="G352" s="194" t="s">
        <v>51</v>
      </c>
      <c r="H352" s="198" t="s">
        <v>605</v>
      </c>
      <c r="I352" s="182">
        <v>19</v>
      </c>
      <c r="J352" s="182">
        <v>0</v>
      </c>
      <c r="K352" s="182">
        <v>0</v>
      </c>
      <c r="L352" s="182">
        <v>5</v>
      </c>
      <c r="M352" s="182">
        <v>0</v>
      </c>
      <c r="N352" s="182">
        <v>19</v>
      </c>
      <c r="O352" s="184" t="s">
        <v>580</v>
      </c>
      <c r="P352" s="184">
        <v>6612</v>
      </c>
      <c r="Q352" s="185">
        <v>2223</v>
      </c>
      <c r="R352" s="185">
        <v>0</v>
      </c>
      <c r="S352" s="185">
        <v>8835</v>
      </c>
      <c r="T352" s="185">
        <v>793</v>
      </c>
      <c r="U352" s="185">
        <v>287</v>
      </c>
      <c r="V352" s="185">
        <v>0</v>
      </c>
      <c r="W352" s="185">
        <v>10295</v>
      </c>
      <c r="X352" s="186">
        <v>793</v>
      </c>
      <c r="Y352" s="186">
        <v>66</v>
      </c>
      <c r="Z352" s="186">
        <v>0</v>
      </c>
      <c r="AA352" s="178">
        <v>0</v>
      </c>
      <c r="AB352" s="178">
        <v>0</v>
      </c>
      <c r="AC352" s="175">
        <v>859</v>
      </c>
      <c r="AD352" s="175">
        <v>7976</v>
      </c>
      <c r="AE352" s="175">
        <v>380</v>
      </c>
      <c r="AF352" s="176">
        <v>0</v>
      </c>
      <c r="AG352" s="176">
        <v>0</v>
      </c>
      <c r="AH352" s="176">
        <v>380</v>
      </c>
      <c r="AI352" s="176" t="s">
        <v>580</v>
      </c>
      <c r="AJ352" s="299" t="s">
        <v>2256</v>
      </c>
      <c r="AK352" s="177"/>
      <c r="AL352" s="176"/>
      <c r="AM352" s="176"/>
    </row>
    <row r="353" spans="1:39" customFormat="1" ht="15" customHeight="1" x14ac:dyDescent="0.3">
      <c r="A353" s="197">
        <v>46234</v>
      </c>
      <c r="B353" s="188" t="s">
        <v>862</v>
      </c>
      <c r="C353" s="189" t="s">
        <v>863</v>
      </c>
      <c r="D353" s="188" t="s">
        <v>930</v>
      </c>
      <c r="E353" s="188" t="s">
        <v>42</v>
      </c>
      <c r="F353" s="188" t="s">
        <v>115</v>
      </c>
      <c r="G353" s="188" t="s">
        <v>51</v>
      </c>
      <c r="H353" s="199" t="s">
        <v>605</v>
      </c>
      <c r="I353" s="190">
        <v>17</v>
      </c>
      <c r="J353" s="190">
        <v>0</v>
      </c>
      <c r="K353" s="190">
        <v>0</v>
      </c>
      <c r="L353" s="190">
        <v>5</v>
      </c>
      <c r="M353" s="190">
        <v>0</v>
      </c>
      <c r="N353" s="190">
        <v>17</v>
      </c>
      <c r="O353" s="191" t="s">
        <v>580</v>
      </c>
      <c r="P353" s="191">
        <v>5780</v>
      </c>
      <c r="Q353" s="192">
        <v>1870</v>
      </c>
      <c r="R353" s="192">
        <v>0</v>
      </c>
      <c r="S353" s="192">
        <v>7650</v>
      </c>
      <c r="T353" s="192">
        <v>694</v>
      </c>
      <c r="U353" s="192">
        <v>249</v>
      </c>
      <c r="V353" s="192">
        <v>0</v>
      </c>
      <c r="W353" s="192">
        <v>8933</v>
      </c>
      <c r="X353" s="193">
        <v>694</v>
      </c>
      <c r="Y353" s="193">
        <v>57</v>
      </c>
      <c r="Z353" s="193">
        <v>0</v>
      </c>
      <c r="AA353" s="179">
        <v>0</v>
      </c>
      <c r="AB353" s="179">
        <v>0</v>
      </c>
      <c r="AC353" s="173">
        <v>751</v>
      </c>
      <c r="AD353" s="173">
        <v>6899</v>
      </c>
      <c r="AE353" s="173">
        <v>340</v>
      </c>
      <c r="AF353" s="172">
        <v>0</v>
      </c>
      <c r="AG353" s="172">
        <v>0</v>
      </c>
      <c r="AH353" s="172">
        <v>340</v>
      </c>
      <c r="AI353" s="172" t="s">
        <v>580</v>
      </c>
      <c r="AJ353" s="299" t="s">
        <v>2256</v>
      </c>
      <c r="AK353" s="174"/>
      <c r="AL353" s="172"/>
      <c r="AM353" s="172"/>
    </row>
    <row r="354" spans="1:39" customFormat="1" ht="15" customHeight="1" x14ac:dyDescent="0.3">
      <c r="A354" s="196">
        <v>46234</v>
      </c>
      <c r="B354" s="194" t="s">
        <v>864</v>
      </c>
      <c r="C354" s="195" t="s">
        <v>865</v>
      </c>
      <c r="D354" s="194" t="s">
        <v>930</v>
      </c>
      <c r="E354" s="194" t="s">
        <v>42</v>
      </c>
      <c r="F354" s="194" t="s">
        <v>115</v>
      </c>
      <c r="G354" s="194" t="s">
        <v>51</v>
      </c>
      <c r="H354" s="198" t="s">
        <v>605</v>
      </c>
      <c r="I354" s="182">
        <v>16</v>
      </c>
      <c r="J354" s="182">
        <v>0</v>
      </c>
      <c r="K354" s="182">
        <v>0</v>
      </c>
      <c r="L354" s="182">
        <v>5</v>
      </c>
      <c r="M354" s="182">
        <v>0</v>
      </c>
      <c r="N354" s="182">
        <v>16</v>
      </c>
      <c r="O354" s="184" t="s">
        <v>580</v>
      </c>
      <c r="P354" s="184">
        <v>5296</v>
      </c>
      <c r="Q354" s="185">
        <v>1744</v>
      </c>
      <c r="R354" s="185">
        <v>0</v>
      </c>
      <c r="S354" s="185">
        <v>7040</v>
      </c>
      <c r="T354" s="185">
        <v>636</v>
      </c>
      <c r="U354" s="185">
        <v>229</v>
      </c>
      <c r="V354" s="185">
        <v>0</v>
      </c>
      <c r="W354" s="185">
        <v>8225</v>
      </c>
      <c r="X354" s="186">
        <v>636</v>
      </c>
      <c r="Y354" s="186">
        <v>53</v>
      </c>
      <c r="Z354" s="186">
        <v>0</v>
      </c>
      <c r="AA354" s="178">
        <v>0</v>
      </c>
      <c r="AB354" s="178">
        <v>0</v>
      </c>
      <c r="AC354" s="175">
        <v>689</v>
      </c>
      <c r="AD354" s="175">
        <v>6351</v>
      </c>
      <c r="AE354" s="175">
        <v>320</v>
      </c>
      <c r="AF354" s="176">
        <v>0</v>
      </c>
      <c r="AG354" s="176">
        <v>0</v>
      </c>
      <c r="AH354" s="176">
        <v>320</v>
      </c>
      <c r="AI354" s="176" t="s">
        <v>580</v>
      </c>
      <c r="AJ354" s="299" t="s">
        <v>2256</v>
      </c>
      <c r="AK354" s="177"/>
      <c r="AL354" s="176"/>
      <c r="AM354" s="176"/>
    </row>
    <row r="355" spans="1:39" customFormat="1" ht="15" customHeight="1" x14ac:dyDescent="0.3">
      <c r="A355" s="197">
        <v>46234</v>
      </c>
      <c r="B355" s="188" t="s">
        <v>866</v>
      </c>
      <c r="C355" s="189" t="s">
        <v>867</v>
      </c>
      <c r="D355" s="188" t="s">
        <v>930</v>
      </c>
      <c r="E355" s="188" t="s">
        <v>42</v>
      </c>
      <c r="F355" s="188" t="s">
        <v>115</v>
      </c>
      <c r="G355" s="188" t="s">
        <v>51</v>
      </c>
      <c r="H355" s="199" t="s">
        <v>605</v>
      </c>
      <c r="I355" s="190">
        <v>21</v>
      </c>
      <c r="J355" s="190">
        <v>0</v>
      </c>
      <c r="K355" s="190">
        <v>0</v>
      </c>
      <c r="L355" s="190">
        <v>5</v>
      </c>
      <c r="M355" s="190">
        <v>0</v>
      </c>
      <c r="N355" s="190">
        <v>21</v>
      </c>
      <c r="O355" s="191" t="s">
        <v>580</v>
      </c>
      <c r="P355" s="191">
        <v>7140</v>
      </c>
      <c r="Q355" s="192">
        <v>2100</v>
      </c>
      <c r="R355" s="192">
        <v>0</v>
      </c>
      <c r="S355" s="192">
        <v>9240</v>
      </c>
      <c r="T355" s="192">
        <v>857</v>
      </c>
      <c r="U355" s="192">
        <v>300</v>
      </c>
      <c r="V355" s="192">
        <v>0</v>
      </c>
      <c r="W355" s="192">
        <v>10817</v>
      </c>
      <c r="X355" s="193">
        <v>857</v>
      </c>
      <c r="Y355" s="193">
        <v>69</v>
      </c>
      <c r="Z355" s="193">
        <v>0</v>
      </c>
      <c r="AA355" s="179">
        <v>0</v>
      </c>
      <c r="AB355" s="179">
        <v>0</v>
      </c>
      <c r="AC355" s="173">
        <v>926</v>
      </c>
      <c r="AD355" s="173">
        <v>8314</v>
      </c>
      <c r="AE355" s="173">
        <v>420</v>
      </c>
      <c r="AF355" s="172">
        <v>0</v>
      </c>
      <c r="AG355" s="172">
        <v>0</v>
      </c>
      <c r="AH355" s="172">
        <v>420</v>
      </c>
      <c r="AI355" s="172" t="s">
        <v>580</v>
      </c>
      <c r="AJ355" s="299" t="s">
        <v>2256</v>
      </c>
      <c r="AK355" s="174"/>
      <c r="AL355" s="172"/>
      <c r="AM355" s="172"/>
    </row>
    <row r="356" spans="1:39" customFormat="1" ht="15" customHeight="1" x14ac:dyDescent="0.3">
      <c r="A356" s="196">
        <v>46234</v>
      </c>
      <c r="B356" s="194" t="s">
        <v>868</v>
      </c>
      <c r="C356" s="195" t="s">
        <v>869</v>
      </c>
      <c r="D356" s="194" t="s">
        <v>930</v>
      </c>
      <c r="E356" s="194" t="s">
        <v>42</v>
      </c>
      <c r="F356" s="194" t="s">
        <v>115</v>
      </c>
      <c r="G356" s="194" t="s">
        <v>48</v>
      </c>
      <c r="H356" s="198" t="s">
        <v>605</v>
      </c>
      <c r="I356" s="182">
        <v>18</v>
      </c>
      <c r="J356" s="182">
        <v>0</v>
      </c>
      <c r="K356" s="182">
        <v>0</v>
      </c>
      <c r="L356" s="182">
        <v>5</v>
      </c>
      <c r="M356" s="182">
        <v>0</v>
      </c>
      <c r="N356" s="182">
        <v>18</v>
      </c>
      <c r="O356" s="184" t="s">
        <v>580</v>
      </c>
      <c r="P356" s="184">
        <v>6120</v>
      </c>
      <c r="Q356" s="185">
        <v>1800</v>
      </c>
      <c r="R356" s="185">
        <v>0</v>
      </c>
      <c r="S356" s="185">
        <v>7920</v>
      </c>
      <c r="T356" s="185">
        <v>734</v>
      </c>
      <c r="U356" s="185">
        <v>257</v>
      </c>
      <c r="V356" s="185">
        <v>0</v>
      </c>
      <c r="W356" s="185">
        <v>9271</v>
      </c>
      <c r="X356" s="186">
        <v>734</v>
      </c>
      <c r="Y356" s="186">
        <v>59</v>
      </c>
      <c r="Z356" s="186">
        <v>0</v>
      </c>
      <c r="AA356" s="178">
        <v>0</v>
      </c>
      <c r="AB356" s="178">
        <v>0</v>
      </c>
      <c r="AC356" s="175">
        <v>793</v>
      </c>
      <c r="AD356" s="175">
        <v>7127</v>
      </c>
      <c r="AE356" s="175">
        <v>360</v>
      </c>
      <c r="AF356" s="176">
        <v>0</v>
      </c>
      <c r="AG356" s="176">
        <v>0</v>
      </c>
      <c r="AH356" s="176">
        <v>360</v>
      </c>
      <c r="AI356" s="176" t="s">
        <v>580</v>
      </c>
      <c r="AJ356" s="299" t="s">
        <v>2256</v>
      </c>
      <c r="AK356" s="177"/>
      <c r="AL356" s="176"/>
      <c r="AM356" s="176"/>
    </row>
    <row r="357" spans="1:39" customFormat="1" ht="15" customHeight="1" x14ac:dyDescent="0.3">
      <c r="A357" s="197">
        <v>46234</v>
      </c>
      <c r="B357" s="188" t="s">
        <v>870</v>
      </c>
      <c r="C357" s="189" t="s">
        <v>871</v>
      </c>
      <c r="D357" s="188" t="s">
        <v>930</v>
      </c>
      <c r="E357" s="188" t="s">
        <v>42</v>
      </c>
      <c r="F357" s="188" t="s">
        <v>115</v>
      </c>
      <c r="G357" s="188" t="s">
        <v>51</v>
      </c>
      <c r="H357" s="188" t="s">
        <v>605</v>
      </c>
      <c r="I357" s="190">
        <v>23</v>
      </c>
      <c r="J357" s="190">
        <v>0</v>
      </c>
      <c r="K357" s="190">
        <v>0</v>
      </c>
      <c r="L357" s="190">
        <v>5</v>
      </c>
      <c r="M357" s="190">
        <v>0</v>
      </c>
      <c r="N357" s="190">
        <v>23</v>
      </c>
      <c r="O357" s="191" t="s">
        <v>580</v>
      </c>
      <c r="P357" s="191">
        <v>7820</v>
      </c>
      <c r="Q357" s="192">
        <v>2300</v>
      </c>
      <c r="R357" s="192">
        <v>0</v>
      </c>
      <c r="S357" s="192">
        <v>10120</v>
      </c>
      <c r="T357" s="192">
        <v>938</v>
      </c>
      <c r="U357" s="192">
        <v>329</v>
      </c>
      <c r="V357" s="192">
        <v>0</v>
      </c>
      <c r="W357" s="192">
        <v>11847</v>
      </c>
      <c r="X357" s="193">
        <v>938</v>
      </c>
      <c r="Y357" s="193">
        <v>76</v>
      </c>
      <c r="Z357" s="193">
        <v>0</v>
      </c>
      <c r="AA357" s="179">
        <v>0</v>
      </c>
      <c r="AB357" s="179">
        <v>0</v>
      </c>
      <c r="AC357" s="173">
        <v>1014</v>
      </c>
      <c r="AD357" s="173">
        <v>9106</v>
      </c>
      <c r="AE357" s="173">
        <v>460</v>
      </c>
      <c r="AF357" s="172">
        <v>0</v>
      </c>
      <c r="AG357" s="172">
        <v>0</v>
      </c>
      <c r="AH357" s="172">
        <v>460</v>
      </c>
      <c r="AI357" s="172" t="s">
        <v>580</v>
      </c>
      <c r="AJ357" s="299" t="s">
        <v>2256</v>
      </c>
      <c r="AK357" s="174"/>
      <c r="AL357" s="172"/>
      <c r="AM357" s="172"/>
    </row>
    <row r="358" spans="1:39" customFormat="1" ht="15" customHeight="1" x14ac:dyDescent="0.3">
      <c r="A358" s="196">
        <v>46234</v>
      </c>
      <c r="B358" s="194" t="s">
        <v>872</v>
      </c>
      <c r="C358" s="195" t="s">
        <v>873</v>
      </c>
      <c r="D358" s="194" t="s">
        <v>930</v>
      </c>
      <c r="E358" s="194" t="s">
        <v>42</v>
      </c>
      <c r="F358" s="194" t="s">
        <v>115</v>
      </c>
      <c r="G358" s="194" t="s">
        <v>51</v>
      </c>
      <c r="H358" s="194" t="s">
        <v>605</v>
      </c>
      <c r="I358" s="182">
        <v>22</v>
      </c>
      <c r="J358" s="182">
        <v>0</v>
      </c>
      <c r="K358" s="182">
        <v>0</v>
      </c>
      <c r="L358" s="182">
        <v>5</v>
      </c>
      <c r="M358" s="182">
        <v>0</v>
      </c>
      <c r="N358" s="182">
        <v>22</v>
      </c>
      <c r="O358" s="184" t="s">
        <v>580</v>
      </c>
      <c r="P358" s="184">
        <v>7480</v>
      </c>
      <c r="Q358" s="185">
        <v>2200</v>
      </c>
      <c r="R358" s="185">
        <v>0</v>
      </c>
      <c r="S358" s="185">
        <v>9680</v>
      </c>
      <c r="T358" s="185">
        <v>898</v>
      </c>
      <c r="U358" s="185">
        <v>315</v>
      </c>
      <c r="V358" s="185">
        <v>0</v>
      </c>
      <c r="W358" s="185">
        <v>11333</v>
      </c>
      <c r="X358" s="186">
        <v>898</v>
      </c>
      <c r="Y358" s="186">
        <v>73</v>
      </c>
      <c r="Z358" s="186">
        <v>0</v>
      </c>
      <c r="AA358" s="178">
        <v>0</v>
      </c>
      <c r="AB358" s="178">
        <v>0</v>
      </c>
      <c r="AC358" s="175">
        <v>971</v>
      </c>
      <c r="AD358" s="175">
        <v>8709</v>
      </c>
      <c r="AE358" s="175">
        <v>440</v>
      </c>
      <c r="AF358" s="176">
        <v>0</v>
      </c>
      <c r="AG358" s="176">
        <v>0</v>
      </c>
      <c r="AH358" s="176">
        <v>440</v>
      </c>
      <c r="AI358" s="176" t="s">
        <v>580</v>
      </c>
      <c r="AJ358" s="299" t="s">
        <v>2256</v>
      </c>
      <c r="AK358" s="177"/>
      <c r="AL358" s="176"/>
      <c r="AM358" s="176"/>
    </row>
    <row r="359" spans="1:39" customFormat="1" ht="15" customHeight="1" x14ac:dyDescent="0.3">
      <c r="A359" s="197">
        <v>46234</v>
      </c>
      <c r="B359" s="188" t="s">
        <v>874</v>
      </c>
      <c r="C359" s="189" t="s">
        <v>875</v>
      </c>
      <c r="D359" s="188" t="s">
        <v>930</v>
      </c>
      <c r="E359" s="188" t="s">
        <v>42</v>
      </c>
      <c r="F359" s="188" t="s">
        <v>115</v>
      </c>
      <c r="G359" s="188" t="s">
        <v>48</v>
      </c>
      <c r="H359" s="188" t="s">
        <v>605</v>
      </c>
      <c r="I359" s="190">
        <v>19</v>
      </c>
      <c r="J359" s="190">
        <v>0</v>
      </c>
      <c r="K359" s="190">
        <v>0</v>
      </c>
      <c r="L359" s="190">
        <v>5</v>
      </c>
      <c r="M359" s="190">
        <v>0</v>
      </c>
      <c r="N359" s="190">
        <v>19</v>
      </c>
      <c r="O359" s="191" t="s">
        <v>580</v>
      </c>
      <c r="P359" s="191">
        <v>6460</v>
      </c>
      <c r="Q359" s="192">
        <v>1900</v>
      </c>
      <c r="R359" s="192">
        <v>0</v>
      </c>
      <c r="S359" s="192">
        <v>8360</v>
      </c>
      <c r="T359" s="192">
        <v>775</v>
      </c>
      <c r="U359" s="192">
        <v>272</v>
      </c>
      <c r="V359" s="192">
        <v>0</v>
      </c>
      <c r="W359" s="192">
        <v>9787</v>
      </c>
      <c r="X359" s="193">
        <v>775</v>
      </c>
      <c r="Y359" s="193">
        <v>63</v>
      </c>
      <c r="Z359" s="193">
        <v>0</v>
      </c>
      <c r="AA359" s="179">
        <v>0</v>
      </c>
      <c r="AB359" s="179">
        <v>0</v>
      </c>
      <c r="AC359" s="173">
        <v>838</v>
      </c>
      <c r="AD359" s="173">
        <v>7522</v>
      </c>
      <c r="AE359" s="173">
        <v>380</v>
      </c>
      <c r="AF359" s="172">
        <v>0</v>
      </c>
      <c r="AG359" s="172">
        <v>0</v>
      </c>
      <c r="AH359" s="172">
        <v>380</v>
      </c>
      <c r="AI359" s="172" t="s">
        <v>580</v>
      </c>
      <c r="AJ359" s="299" t="s">
        <v>2256</v>
      </c>
      <c r="AK359" s="174"/>
      <c r="AL359" s="172"/>
      <c r="AM359" s="172"/>
    </row>
    <row r="360" spans="1:39" customFormat="1" ht="15" customHeight="1" x14ac:dyDescent="0.3">
      <c r="A360" s="196">
        <v>46234</v>
      </c>
      <c r="B360" s="194" t="s">
        <v>876</v>
      </c>
      <c r="C360" s="195" t="s">
        <v>877</v>
      </c>
      <c r="D360" s="194" t="s">
        <v>930</v>
      </c>
      <c r="E360" s="194" t="s">
        <v>42</v>
      </c>
      <c r="F360" s="194" t="s">
        <v>115</v>
      </c>
      <c r="G360" s="194" t="s">
        <v>48</v>
      </c>
      <c r="H360" s="194" t="s">
        <v>605</v>
      </c>
      <c r="I360" s="182">
        <v>20</v>
      </c>
      <c r="J360" s="182">
        <v>0</v>
      </c>
      <c r="K360" s="182">
        <v>0</v>
      </c>
      <c r="L360" s="182">
        <v>5</v>
      </c>
      <c r="M360" s="182">
        <v>0</v>
      </c>
      <c r="N360" s="182">
        <v>20</v>
      </c>
      <c r="O360" s="184" t="s">
        <v>580</v>
      </c>
      <c r="P360" s="184">
        <v>6800</v>
      </c>
      <c r="Q360" s="185">
        <v>2000</v>
      </c>
      <c r="R360" s="185">
        <v>0</v>
      </c>
      <c r="S360" s="185">
        <v>8800</v>
      </c>
      <c r="T360" s="185">
        <v>816</v>
      </c>
      <c r="U360" s="185">
        <v>286</v>
      </c>
      <c r="V360" s="185">
        <v>0</v>
      </c>
      <c r="W360" s="185">
        <v>10302</v>
      </c>
      <c r="X360" s="186">
        <v>816</v>
      </c>
      <c r="Y360" s="186">
        <v>66</v>
      </c>
      <c r="Z360" s="186">
        <v>0</v>
      </c>
      <c r="AA360" s="178">
        <v>0</v>
      </c>
      <c r="AB360" s="178">
        <v>0</v>
      </c>
      <c r="AC360" s="175">
        <v>882</v>
      </c>
      <c r="AD360" s="175">
        <v>7918</v>
      </c>
      <c r="AE360" s="175">
        <v>400</v>
      </c>
      <c r="AF360" s="176">
        <v>0</v>
      </c>
      <c r="AG360" s="176">
        <v>0</v>
      </c>
      <c r="AH360" s="176">
        <v>400</v>
      </c>
      <c r="AI360" s="176" t="s">
        <v>580</v>
      </c>
      <c r="AJ360" s="299" t="s">
        <v>2256</v>
      </c>
      <c r="AK360" s="177"/>
      <c r="AL360" s="176"/>
      <c r="AM360" s="176"/>
    </row>
    <row r="361" spans="1:39" customFormat="1" ht="15" customHeight="1" x14ac:dyDescent="0.3">
      <c r="A361" s="197">
        <v>46234</v>
      </c>
      <c r="B361" s="188" t="s">
        <v>878</v>
      </c>
      <c r="C361" s="189" t="s">
        <v>879</v>
      </c>
      <c r="D361" s="188" t="s">
        <v>930</v>
      </c>
      <c r="E361" s="188" t="s">
        <v>42</v>
      </c>
      <c r="F361" s="188" t="s">
        <v>115</v>
      </c>
      <c r="G361" s="188" t="s">
        <v>48</v>
      </c>
      <c r="H361" s="188" t="s">
        <v>605</v>
      </c>
      <c r="I361" s="190">
        <v>21</v>
      </c>
      <c r="J361" s="190">
        <v>0</v>
      </c>
      <c r="K361" s="190">
        <v>0</v>
      </c>
      <c r="L361" s="190">
        <v>5</v>
      </c>
      <c r="M361" s="190">
        <v>0</v>
      </c>
      <c r="N361" s="190">
        <v>21</v>
      </c>
      <c r="O361" s="191" t="s">
        <v>580</v>
      </c>
      <c r="P361" s="191">
        <v>7140</v>
      </c>
      <c r="Q361" s="192">
        <v>2100</v>
      </c>
      <c r="R361" s="192">
        <v>0</v>
      </c>
      <c r="S361" s="192">
        <v>9240</v>
      </c>
      <c r="T361" s="192">
        <v>857</v>
      </c>
      <c r="U361" s="192">
        <v>300</v>
      </c>
      <c r="V361" s="192">
        <v>0</v>
      </c>
      <c r="W361" s="192">
        <v>10817</v>
      </c>
      <c r="X361" s="193">
        <v>857</v>
      </c>
      <c r="Y361" s="193">
        <v>69</v>
      </c>
      <c r="Z361" s="193">
        <v>0</v>
      </c>
      <c r="AA361" s="179">
        <v>0</v>
      </c>
      <c r="AB361" s="179">
        <v>0</v>
      </c>
      <c r="AC361" s="173">
        <v>926</v>
      </c>
      <c r="AD361" s="173">
        <v>8314</v>
      </c>
      <c r="AE361" s="173">
        <v>420</v>
      </c>
      <c r="AF361" s="172">
        <v>0</v>
      </c>
      <c r="AG361" s="172">
        <v>0</v>
      </c>
      <c r="AH361" s="172">
        <v>420</v>
      </c>
      <c r="AI361" s="172" t="s">
        <v>580</v>
      </c>
      <c r="AJ361" s="299" t="s">
        <v>2256</v>
      </c>
      <c r="AK361" s="174"/>
      <c r="AL361" s="172"/>
      <c r="AM361" s="172"/>
    </row>
    <row r="362" spans="1:39" customFormat="1" ht="15" customHeight="1" x14ac:dyDescent="0.3">
      <c r="A362" s="196">
        <v>46234</v>
      </c>
      <c r="B362" s="194" t="s">
        <v>880</v>
      </c>
      <c r="C362" s="195" t="s">
        <v>881</v>
      </c>
      <c r="D362" s="194" t="s">
        <v>930</v>
      </c>
      <c r="E362" s="194" t="s">
        <v>42</v>
      </c>
      <c r="F362" s="194" t="s">
        <v>115</v>
      </c>
      <c r="G362" s="194" t="s">
        <v>48</v>
      </c>
      <c r="H362" s="194" t="s">
        <v>605</v>
      </c>
      <c r="I362" s="182">
        <v>17</v>
      </c>
      <c r="J362" s="182">
        <v>0</v>
      </c>
      <c r="K362" s="182">
        <v>0</v>
      </c>
      <c r="L362" s="182">
        <v>5</v>
      </c>
      <c r="M362" s="182">
        <v>0</v>
      </c>
      <c r="N362" s="182">
        <v>17</v>
      </c>
      <c r="O362" s="184" t="s">
        <v>580</v>
      </c>
      <c r="P362" s="184">
        <v>5780</v>
      </c>
      <c r="Q362" s="185">
        <v>1700</v>
      </c>
      <c r="R362" s="185">
        <v>0</v>
      </c>
      <c r="S362" s="185">
        <v>7480</v>
      </c>
      <c r="T362" s="185">
        <v>694</v>
      </c>
      <c r="U362" s="185">
        <v>243</v>
      </c>
      <c r="V362" s="185">
        <v>0</v>
      </c>
      <c r="W362" s="185">
        <v>8757</v>
      </c>
      <c r="X362" s="186">
        <v>694</v>
      </c>
      <c r="Y362" s="186">
        <v>56</v>
      </c>
      <c r="Z362" s="186">
        <v>0</v>
      </c>
      <c r="AA362" s="178">
        <v>0</v>
      </c>
      <c r="AB362" s="178">
        <v>0</v>
      </c>
      <c r="AC362" s="175">
        <v>750</v>
      </c>
      <c r="AD362" s="175">
        <v>6730</v>
      </c>
      <c r="AE362" s="175">
        <v>340</v>
      </c>
      <c r="AF362" s="176">
        <v>0</v>
      </c>
      <c r="AG362" s="176">
        <v>0</v>
      </c>
      <c r="AH362" s="176">
        <v>340</v>
      </c>
      <c r="AI362" s="176" t="s">
        <v>580</v>
      </c>
      <c r="AJ362" s="299" t="s">
        <v>2256</v>
      </c>
      <c r="AK362" s="177"/>
      <c r="AL362" s="176"/>
      <c r="AM362" s="176"/>
    </row>
    <row r="363" spans="1:39" customFormat="1" ht="15" customHeight="1" x14ac:dyDescent="0.3">
      <c r="A363" s="197">
        <v>46234</v>
      </c>
      <c r="B363" s="188" t="s">
        <v>882</v>
      </c>
      <c r="C363" s="189" t="s">
        <v>883</v>
      </c>
      <c r="D363" s="188" t="s">
        <v>930</v>
      </c>
      <c r="E363" s="188" t="s">
        <v>42</v>
      </c>
      <c r="F363" s="188" t="s">
        <v>115</v>
      </c>
      <c r="G363" s="188" t="s">
        <v>51</v>
      </c>
      <c r="H363" s="188" t="s">
        <v>605</v>
      </c>
      <c r="I363" s="190">
        <v>19</v>
      </c>
      <c r="J363" s="190">
        <v>0</v>
      </c>
      <c r="K363" s="190">
        <v>0</v>
      </c>
      <c r="L363" s="190">
        <v>5</v>
      </c>
      <c r="M363" s="190">
        <v>0</v>
      </c>
      <c r="N363" s="190">
        <v>19</v>
      </c>
      <c r="O363" s="191" t="s">
        <v>580</v>
      </c>
      <c r="P363" s="191">
        <v>6460</v>
      </c>
      <c r="Q363" s="192">
        <v>1900</v>
      </c>
      <c r="R363" s="192">
        <v>0</v>
      </c>
      <c r="S363" s="192">
        <v>8360</v>
      </c>
      <c r="T363" s="192">
        <v>775</v>
      </c>
      <c r="U363" s="192">
        <v>272</v>
      </c>
      <c r="V363" s="192">
        <v>0</v>
      </c>
      <c r="W363" s="192">
        <v>9787</v>
      </c>
      <c r="X363" s="193">
        <v>775</v>
      </c>
      <c r="Y363" s="193">
        <v>63</v>
      </c>
      <c r="Z363" s="193">
        <v>0</v>
      </c>
      <c r="AA363" s="179">
        <v>0</v>
      </c>
      <c r="AB363" s="179">
        <v>0</v>
      </c>
      <c r="AC363" s="173">
        <v>838</v>
      </c>
      <c r="AD363" s="173">
        <v>7522</v>
      </c>
      <c r="AE363" s="173">
        <v>380</v>
      </c>
      <c r="AF363" s="172">
        <v>0</v>
      </c>
      <c r="AG363" s="172">
        <v>0</v>
      </c>
      <c r="AH363" s="172">
        <v>380</v>
      </c>
      <c r="AI363" s="172" t="s">
        <v>580</v>
      </c>
      <c r="AJ363" s="299" t="s">
        <v>2256</v>
      </c>
      <c r="AK363" s="174"/>
      <c r="AL363" s="172"/>
      <c r="AM363" s="172"/>
    </row>
    <row r="364" spans="1:39" customFormat="1" ht="15" customHeight="1" x14ac:dyDescent="0.3">
      <c r="A364" s="196">
        <v>46234</v>
      </c>
      <c r="B364" s="194" t="s">
        <v>884</v>
      </c>
      <c r="C364" s="195" t="s">
        <v>885</v>
      </c>
      <c r="D364" s="194" t="s">
        <v>930</v>
      </c>
      <c r="E364" s="194" t="s">
        <v>42</v>
      </c>
      <c r="F364" s="194" t="s">
        <v>115</v>
      </c>
      <c r="G364" s="194" t="s">
        <v>51</v>
      </c>
      <c r="H364" s="194" t="s">
        <v>605</v>
      </c>
      <c r="I364" s="182">
        <v>18</v>
      </c>
      <c r="J364" s="182">
        <v>0</v>
      </c>
      <c r="K364" s="182">
        <v>0</v>
      </c>
      <c r="L364" s="182">
        <v>5</v>
      </c>
      <c r="M364" s="182">
        <v>0</v>
      </c>
      <c r="N364" s="182">
        <v>18</v>
      </c>
      <c r="O364" s="184" t="s">
        <v>580</v>
      </c>
      <c r="P364" s="184">
        <v>6120</v>
      </c>
      <c r="Q364" s="185">
        <v>1800</v>
      </c>
      <c r="R364" s="185">
        <v>0</v>
      </c>
      <c r="S364" s="185">
        <v>7920</v>
      </c>
      <c r="T364" s="185">
        <v>734</v>
      </c>
      <c r="U364" s="185">
        <v>257</v>
      </c>
      <c r="V364" s="185">
        <v>0</v>
      </c>
      <c r="W364" s="185">
        <v>9271</v>
      </c>
      <c r="X364" s="186">
        <v>734</v>
      </c>
      <c r="Y364" s="186">
        <v>59</v>
      </c>
      <c r="Z364" s="186">
        <v>0</v>
      </c>
      <c r="AA364" s="178">
        <v>0</v>
      </c>
      <c r="AB364" s="178">
        <v>0</v>
      </c>
      <c r="AC364" s="175">
        <v>793</v>
      </c>
      <c r="AD364" s="175">
        <v>7127</v>
      </c>
      <c r="AE364" s="175">
        <v>360</v>
      </c>
      <c r="AF364" s="176">
        <v>0</v>
      </c>
      <c r="AG364" s="176">
        <v>0</v>
      </c>
      <c r="AH364" s="176">
        <v>360</v>
      </c>
      <c r="AI364" s="176" t="s">
        <v>580</v>
      </c>
      <c r="AJ364" s="299" t="s">
        <v>2256</v>
      </c>
      <c r="AK364" s="177"/>
      <c r="AL364" s="176"/>
      <c r="AM364" s="176"/>
    </row>
    <row r="365" spans="1:39" customFormat="1" ht="15" customHeight="1" x14ac:dyDescent="0.3">
      <c r="A365" s="197">
        <v>46234</v>
      </c>
      <c r="B365" s="188" t="s">
        <v>886</v>
      </c>
      <c r="C365" s="189" t="s">
        <v>887</v>
      </c>
      <c r="D365" s="188" t="s">
        <v>930</v>
      </c>
      <c r="E365" s="188" t="s">
        <v>163</v>
      </c>
      <c r="F365" s="188" t="s">
        <v>163</v>
      </c>
      <c r="G365" s="188" t="s">
        <v>51</v>
      </c>
      <c r="H365" s="188" t="s">
        <v>605</v>
      </c>
      <c r="I365" s="190">
        <v>20</v>
      </c>
      <c r="J365" s="190">
        <v>0</v>
      </c>
      <c r="K365" s="190">
        <v>0</v>
      </c>
      <c r="L365" s="190">
        <v>5</v>
      </c>
      <c r="M365" s="190">
        <v>0</v>
      </c>
      <c r="N365" s="190">
        <v>20</v>
      </c>
      <c r="O365" s="191" t="s">
        <v>1964</v>
      </c>
      <c r="P365" s="191">
        <v>7680</v>
      </c>
      <c r="Q365" s="192">
        <v>2020</v>
      </c>
      <c r="R365" s="192">
        <v>0</v>
      </c>
      <c r="S365" s="192">
        <v>9700</v>
      </c>
      <c r="T365" s="192">
        <v>922</v>
      </c>
      <c r="U365" s="192">
        <v>315</v>
      </c>
      <c r="V365" s="192">
        <v>640</v>
      </c>
      <c r="W365" s="192">
        <v>11577</v>
      </c>
      <c r="X365" s="193">
        <v>922</v>
      </c>
      <c r="Y365" s="193">
        <v>73</v>
      </c>
      <c r="Z365" s="193">
        <v>0</v>
      </c>
      <c r="AA365" s="179">
        <v>0</v>
      </c>
      <c r="AB365" s="179">
        <v>0</v>
      </c>
      <c r="AC365" s="173">
        <v>995</v>
      </c>
      <c r="AD365" s="173">
        <v>8705</v>
      </c>
      <c r="AE365" s="173">
        <v>0</v>
      </c>
      <c r="AF365" s="172" t="s">
        <v>1082</v>
      </c>
      <c r="AG365" s="172">
        <v>50100445433559</v>
      </c>
      <c r="AH365" s="172">
        <v>0</v>
      </c>
      <c r="AI365" s="172" t="s">
        <v>1964</v>
      </c>
      <c r="AJ365" s="299" t="s">
        <v>2256</v>
      </c>
      <c r="AK365" s="174"/>
      <c r="AL365" s="172"/>
      <c r="AM365" s="172"/>
    </row>
    <row r="366" spans="1:39" customFormat="1" ht="15" customHeight="1" x14ac:dyDescent="0.3">
      <c r="A366" s="196">
        <v>46234</v>
      </c>
      <c r="B366" s="194" t="s">
        <v>888</v>
      </c>
      <c r="C366" s="195" t="s">
        <v>889</v>
      </c>
      <c r="D366" s="194" t="s">
        <v>930</v>
      </c>
      <c r="E366" s="194" t="s">
        <v>163</v>
      </c>
      <c r="F366" s="194" t="s">
        <v>163</v>
      </c>
      <c r="G366" s="194" t="s">
        <v>51</v>
      </c>
      <c r="H366" s="194" t="s">
        <v>605</v>
      </c>
      <c r="I366" s="182">
        <v>16</v>
      </c>
      <c r="J366" s="182">
        <v>4</v>
      </c>
      <c r="K366" s="182">
        <v>0</v>
      </c>
      <c r="L366" s="182">
        <v>4</v>
      </c>
      <c r="M366" s="182">
        <v>0</v>
      </c>
      <c r="N366" s="182">
        <v>20</v>
      </c>
      <c r="O366" s="184" t="s">
        <v>1964</v>
      </c>
      <c r="P366" s="184">
        <v>7580</v>
      </c>
      <c r="Q366" s="185">
        <v>1720</v>
      </c>
      <c r="R366" s="185">
        <v>0</v>
      </c>
      <c r="S366" s="185">
        <v>9300</v>
      </c>
      <c r="T366" s="185">
        <v>910</v>
      </c>
      <c r="U366" s="185">
        <v>302</v>
      </c>
      <c r="V366" s="185">
        <v>631</v>
      </c>
      <c r="W366" s="185">
        <v>11143</v>
      </c>
      <c r="X366" s="186">
        <v>910</v>
      </c>
      <c r="Y366" s="186">
        <v>70</v>
      </c>
      <c r="Z366" s="186">
        <v>0</v>
      </c>
      <c r="AA366" s="178">
        <v>0</v>
      </c>
      <c r="AB366" s="178">
        <v>0</v>
      </c>
      <c r="AC366" s="175">
        <v>980</v>
      </c>
      <c r="AD366" s="175">
        <v>8320</v>
      </c>
      <c r="AE366" s="175">
        <v>0</v>
      </c>
      <c r="AF366" s="176" t="s">
        <v>1082</v>
      </c>
      <c r="AG366" s="176">
        <v>50100445433572</v>
      </c>
      <c r="AH366" s="176">
        <v>0</v>
      </c>
      <c r="AI366" s="176" t="s">
        <v>1964</v>
      </c>
      <c r="AJ366" s="299" t="s">
        <v>2256</v>
      </c>
      <c r="AK366" s="177"/>
      <c r="AL366" s="176"/>
      <c r="AM366" s="176"/>
    </row>
    <row r="367" spans="1:39" customFormat="1" ht="15" customHeight="1" x14ac:dyDescent="0.3">
      <c r="A367" s="197">
        <v>46234</v>
      </c>
      <c r="B367" s="188" t="s">
        <v>890</v>
      </c>
      <c r="C367" s="189" t="s">
        <v>891</v>
      </c>
      <c r="D367" s="188" t="s">
        <v>930</v>
      </c>
      <c r="E367" s="188" t="s">
        <v>163</v>
      </c>
      <c r="F367" s="188" t="s">
        <v>163</v>
      </c>
      <c r="G367" s="188" t="s">
        <v>51</v>
      </c>
      <c r="H367" s="188" t="s">
        <v>605</v>
      </c>
      <c r="I367" s="190">
        <v>20</v>
      </c>
      <c r="J367" s="190">
        <v>2</v>
      </c>
      <c r="K367" s="190">
        <v>0</v>
      </c>
      <c r="L367" s="190">
        <v>4</v>
      </c>
      <c r="M367" s="190">
        <v>0</v>
      </c>
      <c r="N367" s="190">
        <v>22</v>
      </c>
      <c r="O367" s="191" t="s">
        <v>1964</v>
      </c>
      <c r="P367" s="191">
        <v>8448</v>
      </c>
      <c r="Q367" s="192">
        <v>2222</v>
      </c>
      <c r="R367" s="192">
        <v>0</v>
      </c>
      <c r="S367" s="192">
        <v>10670</v>
      </c>
      <c r="T367" s="192">
        <v>1014</v>
      </c>
      <c r="U367" s="192">
        <v>347</v>
      </c>
      <c r="V367" s="192">
        <v>704</v>
      </c>
      <c r="W367" s="192">
        <v>12735</v>
      </c>
      <c r="X367" s="193">
        <v>1014</v>
      </c>
      <c r="Y367" s="193">
        <v>80</v>
      </c>
      <c r="Z367" s="193">
        <v>0</v>
      </c>
      <c r="AA367" s="179">
        <v>0</v>
      </c>
      <c r="AB367" s="179">
        <v>0</v>
      </c>
      <c r="AC367" s="173">
        <v>1094</v>
      </c>
      <c r="AD367" s="173">
        <v>9576</v>
      </c>
      <c r="AE367" s="173">
        <v>0</v>
      </c>
      <c r="AF367" s="172" t="s">
        <v>1082</v>
      </c>
      <c r="AG367" s="172">
        <v>50100445433585</v>
      </c>
      <c r="AH367" s="172">
        <v>0</v>
      </c>
      <c r="AI367" s="172" t="s">
        <v>1964</v>
      </c>
      <c r="AJ367" s="299" t="s">
        <v>2256</v>
      </c>
      <c r="AK367" s="174"/>
      <c r="AL367" s="172"/>
      <c r="AM367" s="172"/>
    </row>
    <row r="368" spans="1:39" customFormat="1" ht="15" customHeight="1" x14ac:dyDescent="0.3">
      <c r="A368" s="196">
        <v>46234</v>
      </c>
      <c r="B368" s="194" t="s">
        <v>892</v>
      </c>
      <c r="C368" s="195" t="s">
        <v>893</v>
      </c>
      <c r="D368" s="194" t="s">
        <v>930</v>
      </c>
      <c r="E368" s="194" t="s">
        <v>163</v>
      </c>
      <c r="F368" s="194" t="s">
        <v>163</v>
      </c>
      <c r="G368" s="194" t="s">
        <v>262</v>
      </c>
      <c r="H368" s="194" t="s">
        <v>605</v>
      </c>
      <c r="I368" s="182">
        <v>16</v>
      </c>
      <c r="J368" s="182">
        <v>3</v>
      </c>
      <c r="K368" s="182">
        <v>0</v>
      </c>
      <c r="L368" s="182">
        <v>4</v>
      </c>
      <c r="M368" s="182">
        <v>0</v>
      </c>
      <c r="N368" s="182">
        <v>19</v>
      </c>
      <c r="O368" s="184" t="s">
        <v>1964</v>
      </c>
      <c r="P368" s="184">
        <v>7201</v>
      </c>
      <c r="Q368" s="185">
        <v>1824</v>
      </c>
      <c r="R368" s="185">
        <v>0</v>
      </c>
      <c r="S368" s="185">
        <v>9025</v>
      </c>
      <c r="T368" s="185">
        <v>864</v>
      </c>
      <c r="U368" s="185">
        <v>293</v>
      </c>
      <c r="V368" s="185">
        <v>600</v>
      </c>
      <c r="W368" s="185">
        <v>10782</v>
      </c>
      <c r="X368" s="186">
        <v>864</v>
      </c>
      <c r="Y368" s="186">
        <v>68</v>
      </c>
      <c r="Z368" s="186">
        <v>0</v>
      </c>
      <c r="AA368" s="178">
        <v>0</v>
      </c>
      <c r="AB368" s="178">
        <v>0</v>
      </c>
      <c r="AC368" s="175">
        <v>932</v>
      </c>
      <c r="AD368" s="175">
        <v>8093</v>
      </c>
      <c r="AE368" s="175">
        <v>0</v>
      </c>
      <c r="AF368" s="176" t="s">
        <v>1082</v>
      </c>
      <c r="AG368" s="176">
        <v>50100445433421</v>
      </c>
      <c r="AH368" s="176">
        <v>0</v>
      </c>
      <c r="AI368" s="176" t="s">
        <v>1964</v>
      </c>
      <c r="AJ368" s="299" t="s">
        <v>2256</v>
      </c>
      <c r="AK368" s="177"/>
      <c r="AL368" s="176"/>
      <c r="AM368" s="176"/>
    </row>
    <row r="369" spans="1:39" customFormat="1" ht="15" customHeight="1" x14ac:dyDescent="0.3">
      <c r="A369" s="197">
        <v>46234</v>
      </c>
      <c r="B369" s="188" t="s">
        <v>894</v>
      </c>
      <c r="C369" s="189" t="s">
        <v>895</v>
      </c>
      <c r="D369" s="188" t="s">
        <v>930</v>
      </c>
      <c r="E369" s="188" t="s">
        <v>163</v>
      </c>
      <c r="F369" s="188" t="s">
        <v>163</v>
      </c>
      <c r="G369" s="188" t="s">
        <v>51</v>
      </c>
      <c r="H369" s="188" t="s">
        <v>605</v>
      </c>
      <c r="I369" s="190">
        <v>22</v>
      </c>
      <c r="J369" s="190">
        <v>3</v>
      </c>
      <c r="K369" s="190">
        <v>0</v>
      </c>
      <c r="L369" s="190">
        <v>4</v>
      </c>
      <c r="M369" s="190">
        <v>0</v>
      </c>
      <c r="N369" s="190">
        <v>25</v>
      </c>
      <c r="O369" s="191" t="s">
        <v>1964</v>
      </c>
      <c r="P369" s="191">
        <v>10000</v>
      </c>
      <c r="Q369" s="192">
        <v>4375</v>
      </c>
      <c r="R369" s="192">
        <v>375</v>
      </c>
      <c r="S369" s="192">
        <v>14750</v>
      </c>
      <c r="T369" s="192">
        <v>1200</v>
      </c>
      <c r="U369" s="192">
        <v>479</v>
      </c>
      <c r="V369" s="192">
        <v>833</v>
      </c>
      <c r="W369" s="192">
        <v>17262</v>
      </c>
      <c r="X369" s="193">
        <v>1200</v>
      </c>
      <c r="Y369" s="193">
        <v>111</v>
      </c>
      <c r="Z369" s="193">
        <v>0</v>
      </c>
      <c r="AA369" s="179">
        <v>0</v>
      </c>
      <c r="AB369" s="179">
        <v>0</v>
      </c>
      <c r="AC369" s="173">
        <v>1311</v>
      </c>
      <c r="AD369" s="173">
        <v>13439</v>
      </c>
      <c r="AE369" s="173">
        <v>0</v>
      </c>
      <c r="AF369" s="172" t="s">
        <v>1082</v>
      </c>
      <c r="AG369" s="172">
        <v>50100445433520</v>
      </c>
      <c r="AH369" s="172">
        <v>0</v>
      </c>
      <c r="AI369" s="172" t="s">
        <v>1964</v>
      </c>
      <c r="AJ369" s="299" t="s">
        <v>2256</v>
      </c>
      <c r="AK369" s="174"/>
      <c r="AL369" s="172"/>
      <c r="AM369" s="172"/>
    </row>
    <row r="370" spans="1:39" customFormat="1" ht="15" customHeight="1" x14ac:dyDescent="0.3">
      <c r="A370" s="196">
        <v>46234</v>
      </c>
      <c r="B370" s="194" t="s">
        <v>896</v>
      </c>
      <c r="C370" s="195" t="s">
        <v>897</v>
      </c>
      <c r="D370" s="194" t="s">
        <v>930</v>
      </c>
      <c r="E370" s="194" t="s">
        <v>163</v>
      </c>
      <c r="F370" s="194" t="s">
        <v>163</v>
      </c>
      <c r="G370" s="194" t="s">
        <v>44</v>
      </c>
      <c r="H370" s="194" t="s">
        <v>605</v>
      </c>
      <c r="I370" s="182">
        <v>26</v>
      </c>
      <c r="J370" s="182">
        <v>0</v>
      </c>
      <c r="K370" s="182">
        <v>0</v>
      </c>
      <c r="L370" s="182">
        <v>4</v>
      </c>
      <c r="M370" s="182">
        <v>0</v>
      </c>
      <c r="N370" s="182">
        <v>26</v>
      </c>
      <c r="O370" s="184" t="s">
        <v>1964</v>
      </c>
      <c r="P370" s="184">
        <v>10894</v>
      </c>
      <c r="Q370" s="185">
        <v>5096</v>
      </c>
      <c r="R370" s="185">
        <v>520</v>
      </c>
      <c r="S370" s="185">
        <v>16510</v>
      </c>
      <c r="T370" s="185">
        <v>1307</v>
      </c>
      <c r="U370" s="185">
        <v>537</v>
      </c>
      <c r="V370" s="185">
        <v>907</v>
      </c>
      <c r="W370" s="185">
        <v>19261</v>
      </c>
      <c r="X370" s="186">
        <v>1307</v>
      </c>
      <c r="Y370" s="186">
        <v>124</v>
      </c>
      <c r="Z370" s="186">
        <v>0</v>
      </c>
      <c r="AA370" s="178">
        <v>0</v>
      </c>
      <c r="AB370" s="178">
        <v>0</v>
      </c>
      <c r="AC370" s="175">
        <v>1431</v>
      </c>
      <c r="AD370" s="175">
        <v>15079</v>
      </c>
      <c r="AE370" s="175">
        <v>0</v>
      </c>
      <c r="AF370" s="176" t="s">
        <v>1082</v>
      </c>
      <c r="AG370" s="176">
        <v>50100332272126</v>
      </c>
      <c r="AH370" s="176">
        <v>0</v>
      </c>
      <c r="AI370" s="176" t="s">
        <v>1964</v>
      </c>
      <c r="AJ370" s="299" t="s">
        <v>2256</v>
      </c>
      <c r="AK370" s="177"/>
      <c r="AL370" s="176"/>
      <c r="AM370" s="176"/>
    </row>
    <row r="371" spans="1:39" ht="15" customHeight="1" x14ac:dyDescent="0.3">
      <c r="A371" s="249">
        <v>46234</v>
      </c>
      <c r="B371" s="250" t="s">
        <v>898</v>
      </c>
      <c r="C371" s="251" t="s">
        <v>899</v>
      </c>
      <c r="D371" s="250" t="s">
        <v>930</v>
      </c>
      <c r="E371" s="250" t="s">
        <v>163</v>
      </c>
      <c r="F371" s="250" t="s">
        <v>163</v>
      </c>
      <c r="G371" s="250" t="s">
        <v>48</v>
      </c>
      <c r="H371" s="250" t="s">
        <v>605</v>
      </c>
      <c r="I371" s="252">
        <v>26</v>
      </c>
      <c r="J371" s="252">
        <v>0</v>
      </c>
      <c r="K371" s="252">
        <v>0</v>
      </c>
      <c r="L371" s="252">
        <v>4</v>
      </c>
      <c r="M371" s="252">
        <v>0</v>
      </c>
      <c r="N371" s="252">
        <v>26</v>
      </c>
      <c r="O371" s="253" t="s">
        <v>1964</v>
      </c>
      <c r="P371" s="253">
        <v>11232</v>
      </c>
      <c r="Q371" s="254">
        <v>7488</v>
      </c>
      <c r="R371" s="254">
        <v>520</v>
      </c>
      <c r="S371" s="254">
        <v>19240</v>
      </c>
      <c r="T371" s="254">
        <v>1348</v>
      </c>
      <c r="U371" s="254">
        <v>625</v>
      </c>
      <c r="V371" s="254">
        <v>936</v>
      </c>
      <c r="W371" s="254">
        <v>22149</v>
      </c>
      <c r="X371" s="255">
        <v>1348</v>
      </c>
      <c r="Y371" s="255">
        <v>144</v>
      </c>
      <c r="Z371" s="255">
        <v>0</v>
      </c>
      <c r="AA371" s="256">
        <v>0</v>
      </c>
      <c r="AB371" s="256">
        <v>0</v>
      </c>
      <c r="AC371" s="257">
        <v>1492</v>
      </c>
      <c r="AD371" s="257">
        <v>17748</v>
      </c>
      <c r="AE371" s="257">
        <v>0</v>
      </c>
      <c r="AF371" s="258" t="s">
        <v>1082</v>
      </c>
      <c r="AG371" s="258">
        <v>50100262033684</v>
      </c>
      <c r="AH371" s="258">
        <v>0</v>
      </c>
      <c r="AI371" s="258" t="s">
        <v>1964</v>
      </c>
      <c r="AJ371" s="299" t="s">
        <v>2256</v>
      </c>
      <c r="AK371" s="259"/>
      <c r="AL371" s="258"/>
      <c r="AM371" s="258"/>
    </row>
    <row r="372" spans="1:39" ht="15" customHeight="1" x14ac:dyDescent="0.3">
      <c r="A372" s="238">
        <v>46234</v>
      </c>
      <c r="B372" s="239" t="s">
        <v>900</v>
      </c>
      <c r="C372" s="240" t="s">
        <v>901</v>
      </c>
      <c r="D372" s="239" t="s">
        <v>930</v>
      </c>
      <c r="E372" s="239" t="s">
        <v>163</v>
      </c>
      <c r="F372" s="239" t="s">
        <v>163</v>
      </c>
      <c r="G372" s="239" t="s">
        <v>51</v>
      </c>
      <c r="H372" s="239" t="s">
        <v>605</v>
      </c>
      <c r="I372" s="241">
        <v>22</v>
      </c>
      <c r="J372" s="241">
        <v>2</v>
      </c>
      <c r="K372" s="241">
        <v>0</v>
      </c>
      <c r="L372" s="241">
        <v>4</v>
      </c>
      <c r="M372" s="241">
        <v>0</v>
      </c>
      <c r="N372" s="241">
        <v>24</v>
      </c>
      <c r="O372" s="242" t="s">
        <v>1964</v>
      </c>
      <c r="P372" s="242">
        <v>9216</v>
      </c>
      <c r="Q372" s="243">
        <v>2424</v>
      </c>
      <c r="R372" s="243">
        <v>0</v>
      </c>
      <c r="S372" s="243">
        <v>11640</v>
      </c>
      <c r="T372" s="243">
        <v>1106</v>
      </c>
      <c r="U372" s="243">
        <v>378</v>
      </c>
      <c r="V372" s="243">
        <v>768</v>
      </c>
      <c r="W372" s="243">
        <v>13892</v>
      </c>
      <c r="X372" s="244">
        <v>1106</v>
      </c>
      <c r="Y372" s="244">
        <v>87</v>
      </c>
      <c r="Z372" s="244">
        <v>0</v>
      </c>
      <c r="AA372" s="245">
        <v>0</v>
      </c>
      <c r="AB372" s="245">
        <v>0</v>
      </c>
      <c r="AC372" s="246">
        <v>1193</v>
      </c>
      <c r="AD372" s="246">
        <v>10447</v>
      </c>
      <c r="AE372" s="246">
        <v>0</v>
      </c>
      <c r="AF372" s="247" t="s">
        <v>1082</v>
      </c>
      <c r="AG372" s="247">
        <v>50100487666416</v>
      </c>
      <c r="AH372" s="247">
        <v>0</v>
      </c>
      <c r="AI372" s="247" t="s">
        <v>1964</v>
      </c>
      <c r="AJ372" s="299" t="s">
        <v>2256</v>
      </c>
      <c r="AK372" s="248"/>
      <c r="AL372" s="247"/>
      <c r="AM372" s="247"/>
    </row>
    <row r="373" spans="1:39" ht="15" customHeight="1" x14ac:dyDescent="0.3">
      <c r="A373" s="249">
        <v>46234</v>
      </c>
      <c r="B373" s="250" t="s">
        <v>902</v>
      </c>
      <c r="C373" s="251" t="s">
        <v>903</v>
      </c>
      <c r="D373" s="250" t="s">
        <v>930</v>
      </c>
      <c r="E373" s="250" t="s">
        <v>163</v>
      </c>
      <c r="F373" s="250" t="s">
        <v>163</v>
      </c>
      <c r="G373" s="250" t="s">
        <v>48</v>
      </c>
      <c r="H373" s="250" t="s">
        <v>605</v>
      </c>
      <c r="I373" s="252">
        <v>17</v>
      </c>
      <c r="J373" s="252">
        <v>1.5</v>
      </c>
      <c r="K373" s="252">
        <v>0</v>
      </c>
      <c r="L373" s="252">
        <v>3</v>
      </c>
      <c r="M373" s="252">
        <v>0</v>
      </c>
      <c r="N373" s="252">
        <v>18.5</v>
      </c>
      <c r="O373" s="253" t="s">
        <v>1964</v>
      </c>
      <c r="P373" s="253">
        <v>7012</v>
      </c>
      <c r="Q373" s="254">
        <v>1591</v>
      </c>
      <c r="R373" s="254">
        <v>0</v>
      </c>
      <c r="S373" s="254">
        <v>8603</v>
      </c>
      <c r="T373" s="254">
        <v>841</v>
      </c>
      <c r="U373" s="254">
        <v>280</v>
      </c>
      <c r="V373" s="254">
        <v>584</v>
      </c>
      <c r="W373" s="254">
        <v>10308</v>
      </c>
      <c r="X373" s="255">
        <v>841</v>
      </c>
      <c r="Y373" s="255">
        <v>65</v>
      </c>
      <c r="Z373" s="255">
        <v>0</v>
      </c>
      <c r="AA373" s="256">
        <v>0</v>
      </c>
      <c r="AB373" s="256">
        <v>0</v>
      </c>
      <c r="AC373" s="257">
        <v>906</v>
      </c>
      <c r="AD373" s="257">
        <v>7697</v>
      </c>
      <c r="AE373" s="257">
        <v>0</v>
      </c>
      <c r="AF373" s="258" t="s">
        <v>1082</v>
      </c>
      <c r="AG373" s="258">
        <v>50100487666429</v>
      </c>
      <c r="AH373" s="258">
        <v>0</v>
      </c>
      <c r="AI373" s="258" t="s">
        <v>1964</v>
      </c>
      <c r="AJ373" s="299" t="s">
        <v>2256</v>
      </c>
      <c r="AK373" s="259"/>
      <c r="AL373" s="258"/>
      <c r="AM373" s="258"/>
    </row>
    <row r="374" spans="1:39" ht="15" customHeight="1" x14ac:dyDescent="0.3">
      <c r="A374" s="238">
        <v>46234</v>
      </c>
      <c r="B374" s="239" t="s">
        <v>904</v>
      </c>
      <c r="C374" s="240" t="s">
        <v>905</v>
      </c>
      <c r="D374" s="239" t="s">
        <v>930</v>
      </c>
      <c r="E374" s="239" t="s">
        <v>163</v>
      </c>
      <c r="F374" s="239" t="s">
        <v>163</v>
      </c>
      <c r="G374" s="239" t="s">
        <v>299</v>
      </c>
      <c r="H374" s="239" t="s">
        <v>605</v>
      </c>
      <c r="I374" s="241">
        <v>21</v>
      </c>
      <c r="J374" s="241">
        <v>2</v>
      </c>
      <c r="K374" s="241">
        <v>0</v>
      </c>
      <c r="L374" s="241">
        <v>4</v>
      </c>
      <c r="M374" s="241">
        <v>0</v>
      </c>
      <c r="N374" s="241">
        <v>23</v>
      </c>
      <c r="O374" s="242" t="s">
        <v>1964</v>
      </c>
      <c r="P374" s="242">
        <v>8487</v>
      </c>
      <c r="Q374" s="243">
        <v>2898</v>
      </c>
      <c r="R374" s="243">
        <v>345</v>
      </c>
      <c r="S374" s="243">
        <v>11730</v>
      </c>
      <c r="T374" s="243">
        <v>1018</v>
      </c>
      <c r="U374" s="243">
        <v>381</v>
      </c>
      <c r="V374" s="243">
        <v>707</v>
      </c>
      <c r="W374" s="243">
        <v>13836</v>
      </c>
      <c r="X374" s="244">
        <v>1018</v>
      </c>
      <c r="Y374" s="244">
        <v>88</v>
      </c>
      <c r="Z374" s="244">
        <v>0</v>
      </c>
      <c r="AA374" s="245">
        <v>0</v>
      </c>
      <c r="AB374" s="245">
        <v>0</v>
      </c>
      <c r="AC374" s="246">
        <v>1106</v>
      </c>
      <c r="AD374" s="246">
        <v>10624</v>
      </c>
      <c r="AE374" s="246">
        <v>0</v>
      </c>
      <c r="AF374" s="247" t="s">
        <v>1082</v>
      </c>
      <c r="AG374" s="247">
        <v>50100555783518</v>
      </c>
      <c r="AH374" s="247">
        <v>0</v>
      </c>
      <c r="AI374" s="247" t="s">
        <v>1964</v>
      </c>
      <c r="AJ374" s="299" t="s">
        <v>2256</v>
      </c>
      <c r="AK374" s="248"/>
      <c r="AL374" s="247"/>
      <c r="AM374" s="247"/>
    </row>
    <row r="375" spans="1:39" ht="15" customHeight="1" x14ac:dyDescent="0.3">
      <c r="A375" s="249">
        <v>46234</v>
      </c>
      <c r="B375" s="261" t="s">
        <v>906</v>
      </c>
      <c r="C375" s="290" t="s">
        <v>907</v>
      </c>
      <c r="D375" s="261" t="s">
        <v>930</v>
      </c>
      <c r="E375" s="261" t="s">
        <v>163</v>
      </c>
      <c r="F375" s="261" t="s">
        <v>163</v>
      </c>
      <c r="G375" s="261" t="s">
        <v>48</v>
      </c>
      <c r="H375" s="261" t="s">
        <v>605</v>
      </c>
      <c r="I375" s="252">
        <v>0</v>
      </c>
      <c r="J375" s="252">
        <v>0</v>
      </c>
      <c r="K375" s="252">
        <v>0</v>
      </c>
      <c r="L375" s="252">
        <v>0</v>
      </c>
      <c r="M375" s="252">
        <v>0</v>
      </c>
      <c r="N375" s="252">
        <v>0</v>
      </c>
      <c r="O375" s="253" t="s">
        <v>1964</v>
      </c>
      <c r="P375" s="253">
        <v>0</v>
      </c>
      <c r="Q375" s="254">
        <v>0</v>
      </c>
      <c r="R375" s="254">
        <v>0</v>
      </c>
      <c r="S375" s="254">
        <v>0</v>
      </c>
      <c r="T375" s="254">
        <v>0</v>
      </c>
      <c r="U375" s="254">
        <v>0</v>
      </c>
      <c r="V375" s="254">
        <v>0</v>
      </c>
      <c r="W375" s="254">
        <v>0</v>
      </c>
      <c r="X375" s="255">
        <v>0</v>
      </c>
      <c r="Y375" s="255">
        <v>0</v>
      </c>
      <c r="Z375" s="255">
        <v>0</v>
      </c>
      <c r="AA375" s="256">
        <v>0</v>
      </c>
      <c r="AB375" s="256">
        <v>0</v>
      </c>
      <c r="AC375" s="257">
        <v>0</v>
      </c>
      <c r="AD375" s="257">
        <v>0</v>
      </c>
      <c r="AE375" s="257">
        <v>0</v>
      </c>
      <c r="AF375" s="258" t="s">
        <v>1082</v>
      </c>
      <c r="AG375" s="258">
        <v>50100695035954</v>
      </c>
      <c r="AH375" s="258">
        <v>0</v>
      </c>
      <c r="AI375" s="258" t="s">
        <v>1964</v>
      </c>
      <c r="AJ375" s="299" t="s">
        <v>2249</v>
      </c>
      <c r="AK375" s="259"/>
      <c r="AL375" s="258"/>
      <c r="AM375" s="258"/>
    </row>
    <row r="376" spans="1:39" ht="15" customHeight="1" x14ac:dyDescent="0.3">
      <c r="A376" s="238">
        <v>46234</v>
      </c>
      <c r="B376" s="239" t="s">
        <v>908</v>
      </c>
      <c r="C376" s="240" t="s">
        <v>909</v>
      </c>
      <c r="D376" s="239" t="s">
        <v>930</v>
      </c>
      <c r="E376" s="239" t="s">
        <v>163</v>
      </c>
      <c r="F376" s="239" t="s">
        <v>163</v>
      </c>
      <c r="G376" s="239" t="s">
        <v>262</v>
      </c>
      <c r="H376" s="239" t="s">
        <v>605</v>
      </c>
      <c r="I376" s="241">
        <v>21</v>
      </c>
      <c r="J376" s="241">
        <v>0</v>
      </c>
      <c r="K376" s="241">
        <v>0</v>
      </c>
      <c r="L376" s="241">
        <v>4</v>
      </c>
      <c r="M376" s="241">
        <v>0</v>
      </c>
      <c r="N376" s="241">
        <v>21</v>
      </c>
      <c r="O376" s="242" t="s">
        <v>1964</v>
      </c>
      <c r="P376" s="242">
        <v>8274</v>
      </c>
      <c r="Q376" s="243">
        <v>3171</v>
      </c>
      <c r="R376" s="243">
        <v>315</v>
      </c>
      <c r="S376" s="243">
        <v>11760</v>
      </c>
      <c r="T376" s="243">
        <v>993</v>
      </c>
      <c r="U376" s="243">
        <v>382</v>
      </c>
      <c r="V376" s="243">
        <v>689</v>
      </c>
      <c r="W376" s="243">
        <v>13824</v>
      </c>
      <c r="X376" s="244">
        <v>993</v>
      </c>
      <c r="Y376" s="244">
        <v>88</v>
      </c>
      <c r="Z376" s="244">
        <v>0</v>
      </c>
      <c r="AA376" s="245">
        <v>0</v>
      </c>
      <c r="AB376" s="245">
        <v>0</v>
      </c>
      <c r="AC376" s="246">
        <v>1081</v>
      </c>
      <c r="AD376" s="246">
        <v>10679</v>
      </c>
      <c r="AE376" s="246">
        <v>0</v>
      </c>
      <c r="AF376" s="247" t="s">
        <v>1082</v>
      </c>
      <c r="AG376" s="247">
        <v>50100695035865</v>
      </c>
      <c r="AH376" s="247">
        <v>0</v>
      </c>
      <c r="AI376" s="247" t="s">
        <v>1964</v>
      </c>
      <c r="AJ376" s="299" t="s">
        <v>2256</v>
      </c>
      <c r="AK376" s="248"/>
      <c r="AL376" s="247"/>
      <c r="AM376" s="247"/>
    </row>
    <row r="377" spans="1:39" ht="15" customHeight="1" x14ac:dyDescent="0.3">
      <c r="A377" s="249">
        <v>46234</v>
      </c>
      <c r="B377" s="250" t="s">
        <v>910</v>
      </c>
      <c r="C377" s="251" t="s">
        <v>911</v>
      </c>
      <c r="D377" s="250" t="s">
        <v>930</v>
      </c>
      <c r="E377" s="250" t="s">
        <v>163</v>
      </c>
      <c r="F377" s="250" t="s">
        <v>163</v>
      </c>
      <c r="G377" s="250" t="s">
        <v>247</v>
      </c>
      <c r="H377" s="250" t="s">
        <v>605</v>
      </c>
      <c r="I377" s="252">
        <v>20</v>
      </c>
      <c r="J377" s="252">
        <v>2</v>
      </c>
      <c r="K377" s="252">
        <v>0</v>
      </c>
      <c r="L377" s="252">
        <v>4</v>
      </c>
      <c r="M377" s="252">
        <v>0</v>
      </c>
      <c r="N377" s="252">
        <v>22</v>
      </c>
      <c r="O377" s="253" t="s">
        <v>1964</v>
      </c>
      <c r="P377" s="253">
        <v>8668</v>
      </c>
      <c r="Q377" s="254">
        <v>2992</v>
      </c>
      <c r="R377" s="254">
        <v>0</v>
      </c>
      <c r="S377" s="254">
        <v>11660</v>
      </c>
      <c r="T377" s="254">
        <v>1040</v>
      </c>
      <c r="U377" s="254">
        <v>379</v>
      </c>
      <c r="V377" s="254">
        <v>722</v>
      </c>
      <c r="W377" s="254">
        <v>13801</v>
      </c>
      <c r="X377" s="255">
        <v>1040</v>
      </c>
      <c r="Y377" s="255">
        <v>87</v>
      </c>
      <c r="Z377" s="255">
        <v>0</v>
      </c>
      <c r="AA377" s="256">
        <v>0</v>
      </c>
      <c r="AB377" s="256">
        <v>0</v>
      </c>
      <c r="AC377" s="257">
        <v>1127</v>
      </c>
      <c r="AD377" s="257">
        <v>10533</v>
      </c>
      <c r="AE377" s="257">
        <v>0</v>
      </c>
      <c r="AF377" s="258" t="s">
        <v>1082</v>
      </c>
      <c r="AG377" s="258">
        <v>50100695035737</v>
      </c>
      <c r="AH377" s="258">
        <v>0</v>
      </c>
      <c r="AI377" s="258" t="s">
        <v>1964</v>
      </c>
      <c r="AJ377" s="299" t="s">
        <v>2256</v>
      </c>
      <c r="AK377" s="259"/>
      <c r="AL377" s="258"/>
      <c r="AM377" s="258"/>
    </row>
    <row r="378" spans="1:39" ht="15" customHeight="1" x14ac:dyDescent="0.3">
      <c r="A378" s="238">
        <v>46234</v>
      </c>
      <c r="B378" s="239" t="s">
        <v>912</v>
      </c>
      <c r="C378" s="240" t="s">
        <v>913</v>
      </c>
      <c r="D378" s="239" t="s">
        <v>930</v>
      </c>
      <c r="E378" s="239" t="s">
        <v>163</v>
      </c>
      <c r="F378" s="239" t="s">
        <v>163</v>
      </c>
      <c r="G378" s="239" t="s">
        <v>48</v>
      </c>
      <c r="H378" s="239" t="s">
        <v>605</v>
      </c>
      <c r="I378" s="241">
        <v>19</v>
      </c>
      <c r="J378" s="241">
        <v>2</v>
      </c>
      <c r="K378" s="241">
        <v>0</v>
      </c>
      <c r="L378" s="241">
        <v>4</v>
      </c>
      <c r="M378" s="241">
        <v>0</v>
      </c>
      <c r="N378" s="241">
        <v>21</v>
      </c>
      <c r="O378" s="242" t="s">
        <v>1964</v>
      </c>
      <c r="P378" s="242">
        <v>8064</v>
      </c>
      <c r="Q378" s="243">
        <v>2121</v>
      </c>
      <c r="R378" s="243">
        <v>0</v>
      </c>
      <c r="S378" s="243">
        <v>10185</v>
      </c>
      <c r="T378" s="243">
        <v>968</v>
      </c>
      <c r="U378" s="243">
        <v>331</v>
      </c>
      <c r="V378" s="243">
        <v>672</v>
      </c>
      <c r="W378" s="243">
        <v>12156</v>
      </c>
      <c r="X378" s="244">
        <v>968</v>
      </c>
      <c r="Y378" s="244">
        <v>76</v>
      </c>
      <c r="Z378" s="244">
        <v>0</v>
      </c>
      <c r="AA378" s="245">
        <v>0</v>
      </c>
      <c r="AB378" s="245">
        <v>0</v>
      </c>
      <c r="AC378" s="246">
        <v>1044</v>
      </c>
      <c r="AD378" s="246">
        <v>9141</v>
      </c>
      <c r="AE378" s="246">
        <v>0</v>
      </c>
      <c r="AF378" s="247" t="s">
        <v>1082</v>
      </c>
      <c r="AG378" s="247">
        <v>50100695036434</v>
      </c>
      <c r="AH378" s="247">
        <v>0</v>
      </c>
      <c r="AI378" s="247" t="s">
        <v>1964</v>
      </c>
      <c r="AJ378" s="299" t="s">
        <v>2256</v>
      </c>
      <c r="AK378" s="248"/>
      <c r="AL378" s="247"/>
      <c r="AM378" s="247"/>
    </row>
    <row r="379" spans="1:39" ht="15" customHeight="1" x14ac:dyDescent="0.3">
      <c r="A379" s="249">
        <v>46234</v>
      </c>
      <c r="B379" s="250" t="s">
        <v>914</v>
      </c>
      <c r="C379" s="251" t="s">
        <v>915</v>
      </c>
      <c r="D379" s="250" t="s">
        <v>930</v>
      </c>
      <c r="E379" s="250" t="s">
        <v>163</v>
      </c>
      <c r="F379" s="250" t="s">
        <v>163</v>
      </c>
      <c r="G379" s="250" t="s">
        <v>299</v>
      </c>
      <c r="H379" s="250" t="s">
        <v>605</v>
      </c>
      <c r="I379" s="252">
        <v>19</v>
      </c>
      <c r="J379" s="252">
        <v>2</v>
      </c>
      <c r="K379" s="252">
        <v>0</v>
      </c>
      <c r="L379" s="252">
        <v>4</v>
      </c>
      <c r="M379" s="252">
        <v>0</v>
      </c>
      <c r="N379" s="252">
        <v>21</v>
      </c>
      <c r="O379" s="253" t="s">
        <v>1964</v>
      </c>
      <c r="P379" s="253">
        <v>8001</v>
      </c>
      <c r="Q379" s="254">
        <v>2814</v>
      </c>
      <c r="R379" s="254">
        <v>315</v>
      </c>
      <c r="S379" s="254">
        <v>11130</v>
      </c>
      <c r="T379" s="254">
        <v>960</v>
      </c>
      <c r="U379" s="254">
        <v>362</v>
      </c>
      <c r="V379" s="254">
        <v>666</v>
      </c>
      <c r="W379" s="254">
        <v>13118</v>
      </c>
      <c r="X379" s="255">
        <v>960</v>
      </c>
      <c r="Y379" s="255">
        <v>83</v>
      </c>
      <c r="Z379" s="255">
        <v>0</v>
      </c>
      <c r="AA379" s="256">
        <v>0</v>
      </c>
      <c r="AB379" s="256">
        <v>0</v>
      </c>
      <c r="AC379" s="257">
        <v>1043</v>
      </c>
      <c r="AD379" s="257">
        <v>10087</v>
      </c>
      <c r="AE379" s="257">
        <v>0</v>
      </c>
      <c r="AF379" s="258" t="s">
        <v>1082</v>
      </c>
      <c r="AG379" s="258">
        <v>50100695035970</v>
      </c>
      <c r="AH379" s="258">
        <v>0</v>
      </c>
      <c r="AI379" s="258" t="s">
        <v>1964</v>
      </c>
      <c r="AJ379" s="299" t="s">
        <v>2256</v>
      </c>
      <c r="AK379" s="259"/>
      <c r="AL379" s="258"/>
      <c r="AM379" s="258"/>
    </row>
    <row r="380" spans="1:39" ht="15" customHeight="1" x14ac:dyDescent="0.3">
      <c r="A380" s="238">
        <v>46234</v>
      </c>
      <c r="B380" s="239" t="s">
        <v>916</v>
      </c>
      <c r="C380" s="240" t="s">
        <v>917</v>
      </c>
      <c r="D380" s="239" t="s">
        <v>930</v>
      </c>
      <c r="E380" s="239" t="s">
        <v>163</v>
      </c>
      <c r="F380" s="239" t="s">
        <v>163</v>
      </c>
      <c r="G380" s="239" t="s">
        <v>51</v>
      </c>
      <c r="H380" s="239" t="s">
        <v>605</v>
      </c>
      <c r="I380" s="241">
        <v>24</v>
      </c>
      <c r="J380" s="241">
        <v>2</v>
      </c>
      <c r="K380" s="241">
        <v>0</v>
      </c>
      <c r="L380" s="241">
        <v>4</v>
      </c>
      <c r="M380" s="241">
        <v>0</v>
      </c>
      <c r="N380" s="241">
        <v>26</v>
      </c>
      <c r="O380" s="242" t="s">
        <v>1964</v>
      </c>
      <c r="P380" s="242">
        <v>8840</v>
      </c>
      <c r="Q380" s="243">
        <v>2860</v>
      </c>
      <c r="R380" s="243">
        <v>0</v>
      </c>
      <c r="S380" s="243">
        <v>11700</v>
      </c>
      <c r="T380" s="243">
        <v>1061</v>
      </c>
      <c r="U380" s="243">
        <v>380</v>
      </c>
      <c r="V380" s="243">
        <v>736</v>
      </c>
      <c r="W380" s="243">
        <v>13877</v>
      </c>
      <c r="X380" s="244">
        <v>1061</v>
      </c>
      <c r="Y380" s="244">
        <v>88</v>
      </c>
      <c r="Z380" s="244">
        <v>0</v>
      </c>
      <c r="AA380" s="245">
        <v>0</v>
      </c>
      <c r="AB380" s="245">
        <v>0</v>
      </c>
      <c r="AC380" s="246">
        <v>1149</v>
      </c>
      <c r="AD380" s="246">
        <v>10551</v>
      </c>
      <c r="AE380" s="246">
        <v>0</v>
      </c>
      <c r="AF380" s="247" t="s">
        <v>1082</v>
      </c>
      <c r="AG380" s="247">
        <v>50100781754789</v>
      </c>
      <c r="AH380" s="247">
        <v>0</v>
      </c>
      <c r="AI380" s="247" t="s">
        <v>1964</v>
      </c>
      <c r="AJ380" s="299" t="s">
        <v>2256</v>
      </c>
      <c r="AK380" s="248"/>
      <c r="AL380" s="247"/>
      <c r="AM380" s="247"/>
    </row>
    <row r="381" spans="1:39" ht="15" customHeight="1" x14ac:dyDescent="0.3">
      <c r="A381" s="249">
        <v>46234</v>
      </c>
      <c r="B381" s="250" t="s">
        <v>918</v>
      </c>
      <c r="C381" s="251" t="s">
        <v>919</v>
      </c>
      <c r="D381" s="250" t="s">
        <v>930</v>
      </c>
      <c r="E381" s="250" t="s">
        <v>163</v>
      </c>
      <c r="F381" s="250" t="s">
        <v>163</v>
      </c>
      <c r="G381" s="250" t="s">
        <v>48</v>
      </c>
      <c r="H381" s="250" t="s">
        <v>605</v>
      </c>
      <c r="I381" s="252">
        <v>20</v>
      </c>
      <c r="J381" s="252">
        <v>2</v>
      </c>
      <c r="K381" s="252">
        <v>0</v>
      </c>
      <c r="L381" s="252">
        <v>4</v>
      </c>
      <c r="M381" s="252">
        <v>0</v>
      </c>
      <c r="N381" s="252">
        <v>22</v>
      </c>
      <c r="O381" s="253" t="s">
        <v>1964</v>
      </c>
      <c r="P381" s="253">
        <v>7920</v>
      </c>
      <c r="Q381" s="254">
        <v>1870</v>
      </c>
      <c r="R381" s="254">
        <v>0</v>
      </c>
      <c r="S381" s="254">
        <v>9790</v>
      </c>
      <c r="T381" s="254">
        <v>950</v>
      </c>
      <c r="U381" s="254">
        <v>318</v>
      </c>
      <c r="V381" s="254">
        <v>660</v>
      </c>
      <c r="W381" s="254">
        <v>11718</v>
      </c>
      <c r="X381" s="255">
        <v>950</v>
      </c>
      <c r="Y381" s="255">
        <v>73</v>
      </c>
      <c r="Z381" s="255">
        <v>0</v>
      </c>
      <c r="AA381" s="256">
        <v>0</v>
      </c>
      <c r="AB381" s="256">
        <v>0</v>
      </c>
      <c r="AC381" s="257">
        <v>1023</v>
      </c>
      <c r="AD381" s="257">
        <v>8767</v>
      </c>
      <c r="AE381" s="257">
        <v>0</v>
      </c>
      <c r="AF381" s="258" t="s">
        <v>1082</v>
      </c>
      <c r="AG381" s="258">
        <v>50100781754266</v>
      </c>
      <c r="AH381" s="258">
        <v>0</v>
      </c>
      <c r="AI381" s="258" t="s">
        <v>1964</v>
      </c>
      <c r="AJ381" s="299" t="s">
        <v>2256</v>
      </c>
      <c r="AK381" s="259"/>
      <c r="AL381" s="258"/>
      <c r="AM381" s="258"/>
    </row>
    <row r="382" spans="1:39" ht="15" customHeight="1" x14ac:dyDescent="0.3">
      <c r="A382" s="238">
        <v>46234</v>
      </c>
      <c r="B382" s="239" t="s">
        <v>920</v>
      </c>
      <c r="C382" s="240" t="s">
        <v>921</v>
      </c>
      <c r="D382" s="239" t="s">
        <v>930</v>
      </c>
      <c r="E382" s="239" t="s">
        <v>163</v>
      </c>
      <c r="F382" s="239" t="s">
        <v>163</v>
      </c>
      <c r="G382" s="239" t="s">
        <v>118</v>
      </c>
      <c r="H382" s="239" t="s">
        <v>605</v>
      </c>
      <c r="I382" s="241">
        <v>24</v>
      </c>
      <c r="J382" s="241">
        <v>2</v>
      </c>
      <c r="K382" s="241">
        <v>0</v>
      </c>
      <c r="L382" s="241">
        <v>4</v>
      </c>
      <c r="M382" s="241">
        <v>0</v>
      </c>
      <c r="N382" s="241">
        <v>26</v>
      </c>
      <c r="O382" s="242" t="s">
        <v>1964</v>
      </c>
      <c r="P382" s="242">
        <v>9360</v>
      </c>
      <c r="Q382" s="243">
        <v>2600</v>
      </c>
      <c r="R382" s="243">
        <v>0</v>
      </c>
      <c r="S382" s="243">
        <v>11960</v>
      </c>
      <c r="T382" s="243">
        <v>1123</v>
      </c>
      <c r="U382" s="243">
        <v>389</v>
      </c>
      <c r="V382" s="243">
        <v>780</v>
      </c>
      <c r="W382" s="243">
        <v>14252</v>
      </c>
      <c r="X382" s="244">
        <v>1123</v>
      </c>
      <c r="Y382" s="244">
        <v>90</v>
      </c>
      <c r="Z382" s="244">
        <v>0</v>
      </c>
      <c r="AA382" s="245">
        <v>0</v>
      </c>
      <c r="AB382" s="245">
        <v>0</v>
      </c>
      <c r="AC382" s="246">
        <v>1213</v>
      </c>
      <c r="AD382" s="246">
        <v>10747</v>
      </c>
      <c r="AE382" s="246">
        <v>0</v>
      </c>
      <c r="AF382" s="247" t="s">
        <v>1082</v>
      </c>
      <c r="AG382" s="247">
        <v>50100794219497</v>
      </c>
      <c r="AH382" s="247">
        <v>0</v>
      </c>
      <c r="AI382" s="247" t="s">
        <v>1964</v>
      </c>
      <c r="AJ382" s="299" t="s">
        <v>2256</v>
      </c>
      <c r="AK382" s="248"/>
      <c r="AL382" s="247"/>
      <c r="AM382" s="247"/>
    </row>
    <row r="383" spans="1:39" ht="15" customHeight="1" x14ac:dyDescent="0.3">
      <c r="A383" s="249">
        <v>46234</v>
      </c>
      <c r="B383" s="250" t="s">
        <v>922</v>
      </c>
      <c r="C383" s="251" t="s">
        <v>923</v>
      </c>
      <c r="D383" s="250" t="s">
        <v>930</v>
      </c>
      <c r="E383" s="250" t="s">
        <v>163</v>
      </c>
      <c r="F383" s="250" t="s">
        <v>163</v>
      </c>
      <c r="G383" s="250" t="s">
        <v>203</v>
      </c>
      <c r="H383" s="250" t="s">
        <v>605</v>
      </c>
      <c r="I383" s="252">
        <v>21</v>
      </c>
      <c r="J383" s="252">
        <v>4</v>
      </c>
      <c r="K383" s="252">
        <v>0</v>
      </c>
      <c r="L383" s="252">
        <v>4</v>
      </c>
      <c r="M383" s="252">
        <v>0</v>
      </c>
      <c r="N383" s="252">
        <v>25</v>
      </c>
      <c r="O383" s="253" t="s">
        <v>1964</v>
      </c>
      <c r="P383" s="253">
        <v>8575</v>
      </c>
      <c r="Q383" s="254">
        <v>3050</v>
      </c>
      <c r="R383" s="254">
        <v>375</v>
      </c>
      <c r="S383" s="254">
        <v>12000</v>
      </c>
      <c r="T383" s="254">
        <v>1029</v>
      </c>
      <c r="U383" s="254">
        <v>390</v>
      </c>
      <c r="V383" s="254">
        <v>714</v>
      </c>
      <c r="W383" s="254">
        <v>14133</v>
      </c>
      <c r="X383" s="255">
        <v>1029</v>
      </c>
      <c r="Y383" s="255">
        <v>90</v>
      </c>
      <c r="Z383" s="255">
        <v>0</v>
      </c>
      <c r="AA383" s="256">
        <v>0</v>
      </c>
      <c r="AB383" s="256">
        <v>0</v>
      </c>
      <c r="AC383" s="257">
        <v>1119</v>
      </c>
      <c r="AD383" s="257">
        <v>10881</v>
      </c>
      <c r="AE383" s="257">
        <v>0</v>
      </c>
      <c r="AF383" s="258" t="s">
        <v>1082</v>
      </c>
      <c r="AG383" s="258">
        <v>50100794219521</v>
      </c>
      <c r="AH383" s="258">
        <v>0</v>
      </c>
      <c r="AI383" s="258" t="s">
        <v>1964</v>
      </c>
      <c r="AJ383" s="299" t="s">
        <v>2256</v>
      </c>
      <c r="AK383" s="259"/>
      <c r="AL383" s="258"/>
      <c r="AM383" s="258"/>
    </row>
    <row r="384" spans="1:39" ht="15" customHeight="1" x14ac:dyDescent="0.3">
      <c r="A384" s="238">
        <v>46234</v>
      </c>
      <c r="B384" s="239" t="s">
        <v>924</v>
      </c>
      <c r="C384" s="240" t="s">
        <v>925</v>
      </c>
      <c r="D384" s="239" t="s">
        <v>930</v>
      </c>
      <c r="E384" s="239" t="s">
        <v>163</v>
      </c>
      <c r="F384" s="239" t="s">
        <v>163</v>
      </c>
      <c r="G384" s="239" t="s">
        <v>203</v>
      </c>
      <c r="H384" s="239" t="s">
        <v>605</v>
      </c>
      <c r="I384" s="241">
        <v>23.5</v>
      </c>
      <c r="J384" s="241">
        <v>2.5</v>
      </c>
      <c r="K384" s="241">
        <v>0</v>
      </c>
      <c r="L384" s="241">
        <v>4</v>
      </c>
      <c r="M384" s="241">
        <v>0</v>
      </c>
      <c r="N384" s="241">
        <v>26</v>
      </c>
      <c r="O384" s="242" t="s">
        <v>1964</v>
      </c>
      <c r="P384" s="242">
        <v>9048</v>
      </c>
      <c r="Q384" s="243">
        <v>3432</v>
      </c>
      <c r="R384" s="243">
        <v>390</v>
      </c>
      <c r="S384" s="243">
        <v>12870</v>
      </c>
      <c r="T384" s="243">
        <v>1086</v>
      </c>
      <c r="U384" s="243">
        <v>418</v>
      </c>
      <c r="V384" s="243">
        <v>754</v>
      </c>
      <c r="W384" s="243">
        <v>15128</v>
      </c>
      <c r="X384" s="244">
        <v>1086</v>
      </c>
      <c r="Y384" s="244">
        <v>97</v>
      </c>
      <c r="Z384" s="244">
        <v>0</v>
      </c>
      <c r="AA384" s="245">
        <v>0</v>
      </c>
      <c r="AB384" s="245">
        <v>0</v>
      </c>
      <c r="AC384" s="246">
        <v>1183</v>
      </c>
      <c r="AD384" s="246">
        <v>11687</v>
      </c>
      <c r="AE384" s="246">
        <v>0</v>
      </c>
      <c r="AF384" s="247" t="s">
        <v>1082</v>
      </c>
      <c r="AG384" s="247">
        <v>50100794219191</v>
      </c>
      <c r="AH384" s="247">
        <v>0</v>
      </c>
      <c r="AI384" s="247" t="s">
        <v>1964</v>
      </c>
      <c r="AJ384" s="299" t="s">
        <v>2256</v>
      </c>
      <c r="AK384" s="248"/>
      <c r="AL384" s="247"/>
      <c r="AM384" s="247"/>
    </row>
    <row r="385" spans="1:39" ht="15" customHeight="1" x14ac:dyDescent="0.3">
      <c r="A385" s="249">
        <v>46234</v>
      </c>
      <c r="B385" s="250" t="s">
        <v>926</v>
      </c>
      <c r="C385" s="251" t="s">
        <v>927</v>
      </c>
      <c r="D385" s="250" t="s">
        <v>930</v>
      </c>
      <c r="E385" s="250" t="s">
        <v>163</v>
      </c>
      <c r="F385" s="250" t="s">
        <v>163</v>
      </c>
      <c r="G385" s="250" t="s">
        <v>51</v>
      </c>
      <c r="H385" s="250" t="s">
        <v>605</v>
      </c>
      <c r="I385" s="252">
        <v>17</v>
      </c>
      <c r="J385" s="252">
        <v>0</v>
      </c>
      <c r="K385" s="252">
        <v>0</v>
      </c>
      <c r="L385" s="252">
        <v>3</v>
      </c>
      <c r="M385" s="252">
        <v>0</v>
      </c>
      <c r="N385" s="252">
        <v>17</v>
      </c>
      <c r="O385" s="253" t="s">
        <v>1964</v>
      </c>
      <c r="P385" s="253">
        <v>5780</v>
      </c>
      <c r="Q385" s="254">
        <v>1870</v>
      </c>
      <c r="R385" s="254">
        <v>0</v>
      </c>
      <c r="S385" s="254">
        <v>7650</v>
      </c>
      <c r="T385" s="254">
        <v>694</v>
      </c>
      <c r="U385" s="254">
        <v>249</v>
      </c>
      <c r="V385" s="254">
        <v>481</v>
      </c>
      <c r="W385" s="254">
        <v>9074</v>
      </c>
      <c r="X385" s="255">
        <v>694</v>
      </c>
      <c r="Y385" s="255">
        <v>57</v>
      </c>
      <c r="Z385" s="255">
        <v>0</v>
      </c>
      <c r="AA385" s="256">
        <v>0</v>
      </c>
      <c r="AB385" s="256">
        <v>0</v>
      </c>
      <c r="AC385" s="257">
        <v>751</v>
      </c>
      <c r="AD385" s="257">
        <v>6899</v>
      </c>
      <c r="AE385" s="257">
        <v>0</v>
      </c>
      <c r="AF385" s="258" t="s">
        <v>1082</v>
      </c>
      <c r="AG385" s="258">
        <v>50100878015609</v>
      </c>
      <c r="AH385" s="258">
        <v>0</v>
      </c>
      <c r="AI385" s="258" t="s">
        <v>1964</v>
      </c>
      <c r="AJ385" s="299" t="s">
        <v>2256</v>
      </c>
      <c r="AK385" s="259"/>
      <c r="AL385" s="258"/>
      <c r="AM385" s="258"/>
    </row>
    <row r="386" spans="1:39" ht="15" customHeight="1" x14ac:dyDescent="0.3">
      <c r="A386" s="238">
        <v>46234</v>
      </c>
      <c r="B386" s="239" t="s">
        <v>928</v>
      </c>
      <c r="C386" s="240" t="s">
        <v>929</v>
      </c>
      <c r="D386" s="239" t="s">
        <v>930</v>
      </c>
      <c r="E386" s="239" t="s">
        <v>163</v>
      </c>
      <c r="F386" s="239" t="s">
        <v>163</v>
      </c>
      <c r="G386" s="239" t="s">
        <v>63</v>
      </c>
      <c r="H386" s="239" t="s">
        <v>605</v>
      </c>
      <c r="I386" s="241">
        <v>22</v>
      </c>
      <c r="J386" s="241">
        <v>0</v>
      </c>
      <c r="K386" s="241">
        <v>0</v>
      </c>
      <c r="L386" s="241">
        <v>4</v>
      </c>
      <c r="M386" s="241">
        <v>0</v>
      </c>
      <c r="N386" s="241">
        <v>22</v>
      </c>
      <c r="O386" s="242" t="s">
        <v>1964</v>
      </c>
      <c r="P386" s="242">
        <v>7744</v>
      </c>
      <c r="Q386" s="243">
        <v>2486</v>
      </c>
      <c r="R386" s="243">
        <v>0</v>
      </c>
      <c r="S386" s="243">
        <v>10230</v>
      </c>
      <c r="T386" s="243">
        <v>929</v>
      </c>
      <c r="U386" s="243">
        <v>332</v>
      </c>
      <c r="V386" s="243">
        <v>645</v>
      </c>
      <c r="W386" s="243">
        <v>12136</v>
      </c>
      <c r="X386" s="244">
        <v>929</v>
      </c>
      <c r="Y386" s="244">
        <v>77</v>
      </c>
      <c r="Z386" s="244">
        <v>0</v>
      </c>
      <c r="AA386" s="245">
        <v>0</v>
      </c>
      <c r="AB386" s="245">
        <v>0</v>
      </c>
      <c r="AC386" s="246">
        <v>1006</v>
      </c>
      <c r="AD386" s="246">
        <v>9224</v>
      </c>
      <c r="AE386" s="246">
        <v>0</v>
      </c>
      <c r="AF386" s="247" t="s">
        <v>1082</v>
      </c>
      <c r="AG386" s="247">
        <v>50100878015598</v>
      </c>
      <c r="AH386" s="247">
        <v>0</v>
      </c>
      <c r="AI386" s="247" t="s">
        <v>1964</v>
      </c>
      <c r="AJ386" s="299" t="s">
        <v>2256</v>
      </c>
      <c r="AK386" s="248"/>
      <c r="AL386" s="247"/>
      <c r="AM386" s="247"/>
    </row>
    <row r="387" spans="1:39" ht="15" customHeight="1" x14ac:dyDescent="0.3">
      <c r="A387" s="249">
        <v>46234</v>
      </c>
      <c r="B387" s="250" t="s">
        <v>1177</v>
      </c>
      <c r="C387" s="251" t="s">
        <v>1178</v>
      </c>
      <c r="D387" s="250" t="s">
        <v>41</v>
      </c>
      <c r="E387" s="250" t="s">
        <v>163</v>
      </c>
      <c r="F387" s="250" t="s">
        <v>163</v>
      </c>
      <c r="G387" s="250" t="s">
        <v>1179</v>
      </c>
      <c r="H387" s="250" t="s">
        <v>605</v>
      </c>
      <c r="I387" s="252">
        <v>24</v>
      </c>
      <c r="J387" s="252">
        <v>3</v>
      </c>
      <c r="K387" s="252">
        <v>0</v>
      </c>
      <c r="L387" s="252">
        <v>4</v>
      </c>
      <c r="M387" s="252">
        <v>0</v>
      </c>
      <c r="N387" s="252">
        <v>27</v>
      </c>
      <c r="O387" s="253" t="s">
        <v>1964</v>
      </c>
      <c r="P387" s="253">
        <v>13473</v>
      </c>
      <c r="Q387" s="254">
        <v>6642</v>
      </c>
      <c r="R387" s="254">
        <v>0</v>
      </c>
      <c r="S387" s="254">
        <v>20115</v>
      </c>
      <c r="T387" s="254">
        <v>1617</v>
      </c>
      <c r="U387" s="254">
        <v>0</v>
      </c>
      <c r="V387" s="254">
        <v>1122</v>
      </c>
      <c r="W387" s="254">
        <v>22854</v>
      </c>
      <c r="X387" s="255">
        <v>1617</v>
      </c>
      <c r="Y387" s="255">
        <v>0</v>
      </c>
      <c r="Z387" s="255">
        <v>0</v>
      </c>
      <c r="AA387" s="256">
        <v>0</v>
      </c>
      <c r="AB387" s="256">
        <v>0</v>
      </c>
      <c r="AC387" s="257">
        <v>1617</v>
      </c>
      <c r="AD387" s="257">
        <v>18498</v>
      </c>
      <c r="AE387" s="257">
        <v>0</v>
      </c>
      <c r="AF387" s="258" t="s">
        <v>1082</v>
      </c>
      <c r="AG387" s="258">
        <v>50100262035421</v>
      </c>
      <c r="AH387" s="258">
        <v>0</v>
      </c>
      <c r="AI387" s="258" t="s">
        <v>1964</v>
      </c>
      <c r="AJ387" s="299" t="s">
        <v>2256</v>
      </c>
      <c r="AK387" s="259"/>
      <c r="AL387" s="258"/>
      <c r="AM387" s="258"/>
    </row>
    <row r="388" spans="1:39" ht="15" customHeight="1" x14ac:dyDescent="0.3">
      <c r="A388" s="238">
        <v>46234</v>
      </c>
      <c r="B388" s="239" t="s">
        <v>1180</v>
      </c>
      <c r="C388" s="240" t="s">
        <v>1181</v>
      </c>
      <c r="D388" s="239" t="s">
        <v>41</v>
      </c>
      <c r="E388" s="239" t="s">
        <v>163</v>
      </c>
      <c r="F388" s="239" t="s">
        <v>163</v>
      </c>
      <c r="G388" s="239" t="s">
        <v>1179</v>
      </c>
      <c r="H388" s="239" t="s">
        <v>605</v>
      </c>
      <c r="I388" s="241">
        <v>23</v>
      </c>
      <c r="J388" s="241">
        <v>0</v>
      </c>
      <c r="K388" s="241">
        <v>0</v>
      </c>
      <c r="L388" s="241">
        <v>4</v>
      </c>
      <c r="M388" s="241">
        <v>0</v>
      </c>
      <c r="N388" s="241">
        <v>23</v>
      </c>
      <c r="O388" s="242" t="s">
        <v>1964</v>
      </c>
      <c r="P388" s="242">
        <v>11477</v>
      </c>
      <c r="Q388" s="243">
        <v>5658</v>
      </c>
      <c r="R388" s="243">
        <v>0</v>
      </c>
      <c r="S388" s="243">
        <v>17135</v>
      </c>
      <c r="T388" s="243">
        <v>1377</v>
      </c>
      <c r="U388" s="243">
        <v>0</v>
      </c>
      <c r="V388" s="243">
        <v>956</v>
      </c>
      <c r="W388" s="243">
        <v>19468</v>
      </c>
      <c r="X388" s="244">
        <v>1377</v>
      </c>
      <c r="Y388" s="244">
        <v>0</v>
      </c>
      <c r="Z388" s="244">
        <v>0</v>
      </c>
      <c r="AA388" s="245">
        <v>0</v>
      </c>
      <c r="AB388" s="245">
        <v>0</v>
      </c>
      <c r="AC388" s="246">
        <v>1377</v>
      </c>
      <c r="AD388" s="246">
        <v>15758</v>
      </c>
      <c r="AE388" s="246">
        <v>0</v>
      </c>
      <c r="AF388" s="247" t="s">
        <v>1082</v>
      </c>
      <c r="AG388" s="247">
        <v>50100262035408</v>
      </c>
      <c r="AH388" s="247">
        <v>0</v>
      </c>
      <c r="AI388" s="247" t="s">
        <v>1964</v>
      </c>
      <c r="AJ388" s="299" t="s">
        <v>2256</v>
      </c>
      <c r="AK388" s="248"/>
      <c r="AL388" s="247"/>
      <c r="AM388" s="247"/>
    </row>
    <row r="389" spans="1:39" ht="15" customHeight="1" x14ac:dyDescent="0.3">
      <c r="A389" s="249">
        <v>46234</v>
      </c>
      <c r="B389" s="250" t="s">
        <v>1182</v>
      </c>
      <c r="C389" s="251" t="s">
        <v>1183</v>
      </c>
      <c r="D389" s="250" t="s">
        <v>41</v>
      </c>
      <c r="E389" s="250" t="s">
        <v>163</v>
      </c>
      <c r="F389" s="250" t="s">
        <v>163</v>
      </c>
      <c r="G389" s="250" t="s">
        <v>1179</v>
      </c>
      <c r="H389" s="250" t="s">
        <v>605</v>
      </c>
      <c r="I389" s="252">
        <v>22.5</v>
      </c>
      <c r="J389" s="252">
        <v>0</v>
      </c>
      <c r="K389" s="252">
        <v>0</v>
      </c>
      <c r="L389" s="252">
        <v>4</v>
      </c>
      <c r="M389" s="252">
        <v>0</v>
      </c>
      <c r="N389" s="252">
        <v>22.5</v>
      </c>
      <c r="O389" s="253" t="s">
        <v>1964</v>
      </c>
      <c r="P389" s="253">
        <v>11115</v>
      </c>
      <c r="Q389" s="254">
        <v>5535</v>
      </c>
      <c r="R389" s="254">
        <v>0</v>
      </c>
      <c r="S389" s="254">
        <v>16650</v>
      </c>
      <c r="T389" s="254">
        <v>1334</v>
      </c>
      <c r="U389" s="254">
        <v>0</v>
      </c>
      <c r="V389" s="254">
        <v>926</v>
      </c>
      <c r="W389" s="254">
        <v>18910</v>
      </c>
      <c r="X389" s="255">
        <v>1334</v>
      </c>
      <c r="Y389" s="255">
        <v>0</v>
      </c>
      <c r="Z389" s="255">
        <v>0</v>
      </c>
      <c r="AA389" s="256">
        <v>0</v>
      </c>
      <c r="AB389" s="256">
        <v>0</v>
      </c>
      <c r="AC389" s="257">
        <v>1334</v>
      </c>
      <c r="AD389" s="257">
        <v>15316</v>
      </c>
      <c r="AE389" s="257">
        <v>0</v>
      </c>
      <c r="AF389" s="258" t="s">
        <v>1082</v>
      </c>
      <c r="AG389" s="258">
        <v>50100262035473</v>
      </c>
      <c r="AH389" s="258">
        <v>0</v>
      </c>
      <c r="AI389" s="258" t="s">
        <v>1964</v>
      </c>
      <c r="AJ389" s="299" t="s">
        <v>2256</v>
      </c>
      <c r="AK389" s="259"/>
      <c r="AL389" s="258"/>
      <c r="AM389" s="258"/>
    </row>
    <row r="390" spans="1:39" ht="15" customHeight="1" x14ac:dyDescent="0.3">
      <c r="A390" s="238">
        <v>46234</v>
      </c>
      <c r="B390" s="239" t="s">
        <v>1186</v>
      </c>
      <c r="C390" s="240" t="s">
        <v>1187</v>
      </c>
      <c r="D390" s="239" t="s">
        <v>41</v>
      </c>
      <c r="E390" s="239" t="s">
        <v>163</v>
      </c>
      <c r="F390" s="239" t="s">
        <v>163</v>
      </c>
      <c r="G390" s="239" t="s">
        <v>1179</v>
      </c>
      <c r="H390" s="239" t="s">
        <v>605</v>
      </c>
      <c r="I390" s="241">
        <v>21</v>
      </c>
      <c r="J390" s="241">
        <v>0</v>
      </c>
      <c r="K390" s="241">
        <v>0</v>
      </c>
      <c r="L390" s="241">
        <v>4</v>
      </c>
      <c r="M390" s="241">
        <v>0</v>
      </c>
      <c r="N390" s="241">
        <v>21</v>
      </c>
      <c r="O390" s="242" t="s">
        <v>1964</v>
      </c>
      <c r="P390" s="242">
        <v>8988</v>
      </c>
      <c r="Q390" s="243">
        <v>2898</v>
      </c>
      <c r="R390" s="243">
        <v>0</v>
      </c>
      <c r="S390" s="243">
        <v>11886</v>
      </c>
      <c r="T390" s="243">
        <v>1079</v>
      </c>
      <c r="U390" s="243">
        <v>0</v>
      </c>
      <c r="V390" s="243">
        <v>749</v>
      </c>
      <c r="W390" s="243">
        <v>13714</v>
      </c>
      <c r="X390" s="244">
        <v>1079</v>
      </c>
      <c r="Y390" s="244">
        <v>0</v>
      </c>
      <c r="Z390" s="244">
        <v>0</v>
      </c>
      <c r="AA390" s="245">
        <v>0</v>
      </c>
      <c r="AB390" s="245">
        <v>0</v>
      </c>
      <c r="AC390" s="246">
        <v>1079</v>
      </c>
      <c r="AD390" s="246">
        <v>10807</v>
      </c>
      <c r="AE390" s="246">
        <v>0</v>
      </c>
      <c r="AF390" s="247" t="s">
        <v>1082</v>
      </c>
      <c r="AG390" s="247">
        <v>50100262035358</v>
      </c>
      <c r="AH390" s="247">
        <v>0</v>
      </c>
      <c r="AI390" s="247" t="s">
        <v>1964</v>
      </c>
      <c r="AJ390" s="299" t="s">
        <v>2256</v>
      </c>
      <c r="AK390" s="248"/>
      <c r="AL390" s="247"/>
      <c r="AM390" s="247"/>
    </row>
    <row r="391" spans="1:39" ht="15" customHeight="1" x14ac:dyDescent="0.3">
      <c r="A391" s="249">
        <v>46234</v>
      </c>
      <c r="B391" s="250" t="s">
        <v>1188</v>
      </c>
      <c r="C391" s="251" t="s">
        <v>1189</v>
      </c>
      <c r="D391" s="250" t="s">
        <v>41</v>
      </c>
      <c r="E391" s="250" t="s">
        <v>163</v>
      </c>
      <c r="F391" s="250" t="s">
        <v>163</v>
      </c>
      <c r="G391" s="250" t="s">
        <v>1179</v>
      </c>
      <c r="H391" s="250" t="s">
        <v>605</v>
      </c>
      <c r="I391" s="252">
        <v>24</v>
      </c>
      <c r="J391" s="252">
        <v>2</v>
      </c>
      <c r="K391" s="252">
        <v>0</v>
      </c>
      <c r="L391" s="252">
        <v>4</v>
      </c>
      <c r="M391" s="252">
        <v>0</v>
      </c>
      <c r="N391" s="252">
        <v>26</v>
      </c>
      <c r="O391" s="253" t="s">
        <v>1964</v>
      </c>
      <c r="P391" s="253">
        <v>11466</v>
      </c>
      <c r="Q391" s="254">
        <v>4004</v>
      </c>
      <c r="R391" s="254">
        <v>0</v>
      </c>
      <c r="S391" s="254">
        <v>15470</v>
      </c>
      <c r="T391" s="254">
        <v>1376</v>
      </c>
      <c r="U391" s="254">
        <v>0</v>
      </c>
      <c r="V391" s="254">
        <v>955</v>
      </c>
      <c r="W391" s="254">
        <v>17801</v>
      </c>
      <c r="X391" s="255">
        <v>1376</v>
      </c>
      <c r="Y391" s="255">
        <v>0</v>
      </c>
      <c r="Z391" s="255">
        <v>0</v>
      </c>
      <c r="AA391" s="256">
        <v>0</v>
      </c>
      <c r="AB391" s="256">
        <v>0</v>
      </c>
      <c r="AC391" s="257">
        <v>1376</v>
      </c>
      <c r="AD391" s="257">
        <v>14094</v>
      </c>
      <c r="AE391" s="257">
        <v>0</v>
      </c>
      <c r="AF391" s="258" t="s">
        <v>1082</v>
      </c>
      <c r="AG391" s="258">
        <v>50100262034648</v>
      </c>
      <c r="AH391" s="258">
        <v>0</v>
      </c>
      <c r="AI391" s="258" t="s">
        <v>1964</v>
      </c>
      <c r="AJ391" s="299" t="s">
        <v>2256</v>
      </c>
      <c r="AK391" s="259"/>
      <c r="AL391" s="258"/>
      <c r="AM391" s="258"/>
    </row>
    <row r="392" spans="1:39" ht="15" customHeight="1" x14ac:dyDescent="0.3">
      <c r="A392" s="238">
        <v>46234</v>
      </c>
      <c r="B392" s="239" t="s">
        <v>1190</v>
      </c>
      <c r="C392" s="240" t="s">
        <v>1191</v>
      </c>
      <c r="D392" s="239" t="s">
        <v>41</v>
      </c>
      <c r="E392" s="239" t="s">
        <v>163</v>
      </c>
      <c r="F392" s="239" t="s">
        <v>163</v>
      </c>
      <c r="G392" s="239" t="s">
        <v>1179</v>
      </c>
      <c r="H392" s="239" t="s">
        <v>605</v>
      </c>
      <c r="I392" s="241">
        <v>22</v>
      </c>
      <c r="J392" s="241">
        <v>0</v>
      </c>
      <c r="K392" s="241">
        <v>0</v>
      </c>
      <c r="L392" s="241">
        <v>4</v>
      </c>
      <c r="M392" s="241">
        <v>0</v>
      </c>
      <c r="N392" s="241">
        <v>22</v>
      </c>
      <c r="O392" s="242" t="s">
        <v>1964</v>
      </c>
      <c r="P392" s="242">
        <v>9614</v>
      </c>
      <c r="Q392" s="243">
        <v>3388</v>
      </c>
      <c r="R392" s="243">
        <v>0</v>
      </c>
      <c r="S392" s="243">
        <v>13002</v>
      </c>
      <c r="T392" s="243">
        <v>1154</v>
      </c>
      <c r="U392" s="243">
        <v>0</v>
      </c>
      <c r="V392" s="243">
        <v>801</v>
      </c>
      <c r="W392" s="243">
        <v>14957</v>
      </c>
      <c r="X392" s="244">
        <v>1154</v>
      </c>
      <c r="Y392" s="244">
        <v>0</v>
      </c>
      <c r="Z392" s="244">
        <v>0</v>
      </c>
      <c r="AA392" s="245">
        <v>0</v>
      </c>
      <c r="AB392" s="245">
        <v>0</v>
      </c>
      <c r="AC392" s="246">
        <v>1154</v>
      </c>
      <c r="AD392" s="246">
        <v>11848</v>
      </c>
      <c r="AE392" s="246">
        <v>0</v>
      </c>
      <c r="AF392" s="247" t="s">
        <v>1082</v>
      </c>
      <c r="AG392" s="247">
        <v>50100262034303</v>
      </c>
      <c r="AH392" s="247">
        <v>0</v>
      </c>
      <c r="AI392" s="247" t="s">
        <v>1964</v>
      </c>
      <c r="AJ392" s="299" t="s">
        <v>2256</v>
      </c>
      <c r="AK392" s="248"/>
      <c r="AL392" s="247"/>
      <c r="AM392" s="247"/>
    </row>
    <row r="393" spans="1:39" customFormat="1" ht="15" customHeight="1" x14ac:dyDescent="0.3">
      <c r="A393" s="197">
        <v>46234</v>
      </c>
      <c r="B393" s="188" t="s">
        <v>1194</v>
      </c>
      <c r="C393" s="189" t="s">
        <v>1195</v>
      </c>
      <c r="D393" s="188" t="s">
        <v>41</v>
      </c>
      <c r="E393" s="188" t="s">
        <v>163</v>
      </c>
      <c r="F393" s="188" t="s">
        <v>163</v>
      </c>
      <c r="G393" s="188" t="s">
        <v>1179</v>
      </c>
      <c r="H393" s="188" t="s">
        <v>605</v>
      </c>
      <c r="I393" s="190">
        <v>25</v>
      </c>
      <c r="J393" s="190">
        <v>0</v>
      </c>
      <c r="K393" s="190">
        <v>0</v>
      </c>
      <c r="L393" s="190">
        <v>4</v>
      </c>
      <c r="M393" s="190">
        <v>0</v>
      </c>
      <c r="N393" s="190">
        <v>25</v>
      </c>
      <c r="O393" s="191" t="s">
        <v>1964</v>
      </c>
      <c r="P393" s="191">
        <v>10675</v>
      </c>
      <c r="Q393" s="192">
        <v>3700</v>
      </c>
      <c r="R393" s="192">
        <v>0</v>
      </c>
      <c r="S393" s="192">
        <v>14375</v>
      </c>
      <c r="T393" s="192">
        <v>1281</v>
      </c>
      <c r="U393" s="192">
        <v>0</v>
      </c>
      <c r="V393" s="192">
        <v>889</v>
      </c>
      <c r="W393" s="192">
        <v>16545</v>
      </c>
      <c r="X393" s="193">
        <v>1281</v>
      </c>
      <c r="Y393" s="193">
        <v>0</v>
      </c>
      <c r="Z393" s="193">
        <v>0</v>
      </c>
      <c r="AA393" s="179">
        <v>0</v>
      </c>
      <c r="AB393" s="179">
        <v>0</v>
      </c>
      <c r="AC393" s="173">
        <v>1281</v>
      </c>
      <c r="AD393" s="173">
        <v>13094</v>
      </c>
      <c r="AE393" s="173">
        <v>0</v>
      </c>
      <c r="AF393" s="172" t="s">
        <v>1082</v>
      </c>
      <c r="AG393" s="172">
        <v>50100262034329</v>
      </c>
      <c r="AH393" s="172">
        <v>0</v>
      </c>
      <c r="AI393" s="172" t="s">
        <v>1964</v>
      </c>
      <c r="AJ393" s="299" t="s">
        <v>2256</v>
      </c>
      <c r="AK393" s="174"/>
      <c r="AL393" s="172"/>
      <c r="AM393" s="172"/>
    </row>
    <row r="394" spans="1:39" customFormat="1" ht="15" customHeight="1" x14ac:dyDescent="0.3">
      <c r="A394" s="196">
        <v>46234</v>
      </c>
      <c r="B394" s="194" t="s">
        <v>1196</v>
      </c>
      <c r="C394" s="195" t="s">
        <v>1197</v>
      </c>
      <c r="D394" s="194" t="s">
        <v>41</v>
      </c>
      <c r="E394" s="194" t="s">
        <v>163</v>
      </c>
      <c r="F394" s="194" t="s">
        <v>163</v>
      </c>
      <c r="G394" s="194" t="s">
        <v>1179</v>
      </c>
      <c r="H394" s="194" t="s">
        <v>605</v>
      </c>
      <c r="I394" s="182">
        <v>23</v>
      </c>
      <c r="J394" s="182">
        <v>4</v>
      </c>
      <c r="K394" s="182">
        <v>0</v>
      </c>
      <c r="L394" s="182">
        <v>4</v>
      </c>
      <c r="M394" s="182">
        <v>0</v>
      </c>
      <c r="N394" s="182">
        <v>27</v>
      </c>
      <c r="O394" s="184" t="s">
        <v>1964</v>
      </c>
      <c r="P394" s="184">
        <v>11529</v>
      </c>
      <c r="Q394" s="185">
        <v>3996</v>
      </c>
      <c r="R394" s="185">
        <v>0</v>
      </c>
      <c r="S394" s="185">
        <v>15525</v>
      </c>
      <c r="T394" s="185">
        <v>1383</v>
      </c>
      <c r="U394" s="185">
        <v>0</v>
      </c>
      <c r="V394" s="185">
        <v>960</v>
      </c>
      <c r="W394" s="185">
        <v>17868</v>
      </c>
      <c r="X394" s="186">
        <v>1383</v>
      </c>
      <c r="Y394" s="186">
        <v>0</v>
      </c>
      <c r="Z394" s="186">
        <v>0</v>
      </c>
      <c r="AA394" s="178">
        <v>0</v>
      </c>
      <c r="AB394" s="178">
        <v>0</v>
      </c>
      <c r="AC394" s="175">
        <v>1383</v>
      </c>
      <c r="AD394" s="175">
        <v>14142</v>
      </c>
      <c r="AE394" s="175">
        <v>0</v>
      </c>
      <c r="AF394" s="176" t="s">
        <v>1082</v>
      </c>
      <c r="AG394" s="176">
        <v>50100262034585</v>
      </c>
      <c r="AH394" s="176">
        <v>0</v>
      </c>
      <c r="AI394" s="176" t="s">
        <v>1964</v>
      </c>
      <c r="AJ394" s="299" t="s">
        <v>2256</v>
      </c>
      <c r="AK394" s="177"/>
      <c r="AL394" s="176"/>
      <c r="AM394" s="176"/>
    </row>
    <row r="395" spans="1:39" customFormat="1" ht="15" customHeight="1" x14ac:dyDescent="0.3">
      <c r="A395" s="197">
        <v>46234</v>
      </c>
      <c r="B395" s="188" t="s">
        <v>1198</v>
      </c>
      <c r="C395" s="189" t="s">
        <v>1199</v>
      </c>
      <c r="D395" s="188" t="s">
        <v>41</v>
      </c>
      <c r="E395" s="188" t="s">
        <v>163</v>
      </c>
      <c r="F395" s="188" t="s">
        <v>163</v>
      </c>
      <c r="G395" s="188" t="s">
        <v>1179</v>
      </c>
      <c r="H395" s="188" t="s">
        <v>605</v>
      </c>
      <c r="I395" s="190">
        <v>23</v>
      </c>
      <c r="J395" s="190">
        <v>2</v>
      </c>
      <c r="K395" s="190">
        <v>0</v>
      </c>
      <c r="L395" s="190">
        <v>4</v>
      </c>
      <c r="M395" s="190">
        <v>0</v>
      </c>
      <c r="N395" s="190">
        <v>25</v>
      </c>
      <c r="O395" s="191" t="s">
        <v>1964</v>
      </c>
      <c r="P395" s="191">
        <v>11025</v>
      </c>
      <c r="Q395" s="192">
        <v>3850</v>
      </c>
      <c r="R395" s="192">
        <v>0</v>
      </c>
      <c r="S395" s="192">
        <v>14875</v>
      </c>
      <c r="T395" s="192">
        <v>1323</v>
      </c>
      <c r="U395" s="192">
        <v>0</v>
      </c>
      <c r="V395" s="192">
        <v>918</v>
      </c>
      <c r="W395" s="192">
        <v>17116</v>
      </c>
      <c r="X395" s="193">
        <v>1323</v>
      </c>
      <c r="Y395" s="193">
        <v>0</v>
      </c>
      <c r="Z395" s="193">
        <v>0</v>
      </c>
      <c r="AA395" s="179">
        <v>0</v>
      </c>
      <c r="AB395" s="179">
        <v>0</v>
      </c>
      <c r="AC395" s="173">
        <v>1323</v>
      </c>
      <c r="AD395" s="173">
        <v>13552</v>
      </c>
      <c r="AE395" s="173">
        <v>0</v>
      </c>
      <c r="AF395" s="172" t="s">
        <v>1082</v>
      </c>
      <c r="AG395" s="172">
        <v>50100262034559</v>
      </c>
      <c r="AH395" s="172">
        <v>0</v>
      </c>
      <c r="AI395" s="172" t="s">
        <v>1964</v>
      </c>
      <c r="AJ395" s="299" t="s">
        <v>2256</v>
      </c>
      <c r="AK395" s="174"/>
      <c r="AL395" s="172"/>
      <c r="AM395" s="172"/>
    </row>
    <row r="396" spans="1:39" customFormat="1" ht="15" customHeight="1" x14ac:dyDescent="0.3">
      <c r="A396" s="196">
        <v>46234</v>
      </c>
      <c r="B396" s="194" t="s">
        <v>1200</v>
      </c>
      <c r="C396" s="195" t="s">
        <v>1201</v>
      </c>
      <c r="D396" s="194" t="s">
        <v>41</v>
      </c>
      <c r="E396" s="194" t="s">
        <v>163</v>
      </c>
      <c r="F396" s="194" t="s">
        <v>163</v>
      </c>
      <c r="G396" s="194" t="s">
        <v>1179</v>
      </c>
      <c r="H396" s="194" t="s">
        <v>605</v>
      </c>
      <c r="I396" s="182">
        <v>21</v>
      </c>
      <c r="J396" s="182">
        <v>0</v>
      </c>
      <c r="K396" s="182">
        <v>0</v>
      </c>
      <c r="L396" s="182">
        <v>4</v>
      </c>
      <c r="M396" s="182">
        <v>0</v>
      </c>
      <c r="N396" s="182">
        <v>21</v>
      </c>
      <c r="O396" s="184" t="s">
        <v>1964</v>
      </c>
      <c r="P396" s="184">
        <v>8568</v>
      </c>
      <c r="Q396" s="185">
        <v>2772</v>
      </c>
      <c r="R396" s="185">
        <v>0</v>
      </c>
      <c r="S396" s="185">
        <v>11340</v>
      </c>
      <c r="T396" s="185">
        <v>1028</v>
      </c>
      <c r="U396" s="185">
        <v>0</v>
      </c>
      <c r="V396" s="185">
        <v>714</v>
      </c>
      <c r="W396" s="185">
        <v>13082</v>
      </c>
      <c r="X396" s="186">
        <v>1028</v>
      </c>
      <c r="Y396" s="186">
        <v>0</v>
      </c>
      <c r="Z396" s="186">
        <v>0</v>
      </c>
      <c r="AA396" s="178">
        <v>0</v>
      </c>
      <c r="AB396" s="178">
        <v>0</v>
      </c>
      <c r="AC396" s="175">
        <v>1028</v>
      </c>
      <c r="AD396" s="175">
        <v>10312</v>
      </c>
      <c r="AE396" s="175">
        <v>0</v>
      </c>
      <c r="AF396" s="176" t="s">
        <v>1082</v>
      </c>
      <c r="AG396" s="176">
        <v>50100262035345</v>
      </c>
      <c r="AH396" s="176">
        <v>0</v>
      </c>
      <c r="AI396" s="176" t="s">
        <v>1964</v>
      </c>
      <c r="AJ396" s="299" t="s">
        <v>2256</v>
      </c>
      <c r="AK396" s="177"/>
      <c r="AL396" s="176"/>
      <c r="AM396" s="176"/>
    </row>
    <row r="397" spans="1:39" customFormat="1" ht="15" customHeight="1" x14ac:dyDescent="0.3">
      <c r="A397" s="197">
        <v>46234</v>
      </c>
      <c r="B397" s="188" t="s">
        <v>1202</v>
      </c>
      <c r="C397" s="189" t="s">
        <v>1203</v>
      </c>
      <c r="D397" s="188" t="s">
        <v>41</v>
      </c>
      <c r="E397" s="188" t="s">
        <v>163</v>
      </c>
      <c r="F397" s="188" t="s">
        <v>163</v>
      </c>
      <c r="G397" s="188" t="s">
        <v>1179</v>
      </c>
      <c r="H397" s="188" t="s">
        <v>605</v>
      </c>
      <c r="I397" s="190">
        <v>24</v>
      </c>
      <c r="J397" s="190">
        <v>1</v>
      </c>
      <c r="K397" s="190">
        <v>0</v>
      </c>
      <c r="L397" s="190">
        <v>4</v>
      </c>
      <c r="M397" s="190">
        <v>0</v>
      </c>
      <c r="N397" s="190">
        <v>25</v>
      </c>
      <c r="O397" s="191" t="s">
        <v>1964</v>
      </c>
      <c r="P397" s="191">
        <v>10750</v>
      </c>
      <c r="Q397" s="192">
        <v>3000</v>
      </c>
      <c r="R397" s="192">
        <v>0</v>
      </c>
      <c r="S397" s="192">
        <v>13750</v>
      </c>
      <c r="T397" s="192">
        <v>1290</v>
      </c>
      <c r="U397" s="192">
        <v>0</v>
      </c>
      <c r="V397" s="192">
        <v>895</v>
      </c>
      <c r="W397" s="192">
        <v>15935</v>
      </c>
      <c r="X397" s="193">
        <v>1290</v>
      </c>
      <c r="Y397" s="193">
        <v>0</v>
      </c>
      <c r="Z397" s="193">
        <v>0</v>
      </c>
      <c r="AA397" s="179">
        <v>0</v>
      </c>
      <c r="AB397" s="179">
        <v>0</v>
      </c>
      <c r="AC397" s="173">
        <v>1290</v>
      </c>
      <c r="AD397" s="173">
        <v>12460</v>
      </c>
      <c r="AE397" s="173">
        <v>0</v>
      </c>
      <c r="AF397" s="172" t="s">
        <v>1082</v>
      </c>
      <c r="AG397" s="172">
        <v>50100254893682</v>
      </c>
      <c r="AH397" s="172">
        <v>0</v>
      </c>
      <c r="AI397" s="172" t="s">
        <v>1964</v>
      </c>
      <c r="AJ397" s="299" t="s">
        <v>2256</v>
      </c>
      <c r="AK397" s="174"/>
      <c r="AL397" s="172"/>
      <c r="AM397" s="172"/>
    </row>
    <row r="398" spans="1:39" customFormat="1" ht="15" customHeight="1" x14ac:dyDescent="0.3">
      <c r="A398" s="196">
        <v>46234</v>
      </c>
      <c r="B398" s="194" t="s">
        <v>1204</v>
      </c>
      <c r="C398" s="195" t="s">
        <v>1205</v>
      </c>
      <c r="D398" s="194" t="s">
        <v>41</v>
      </c>
      <c r="E398" s="194" t="s">
        <v>163</v>
      </c>
      <c r="F398" s="194" t="s">
        <v>163</v>
      </c>
      <c r="G398" s="194" t="s">
        <v>1179</v>
      </c>
      <c r="H398" s="194" t="s">
        <v>605</v>
      </c>
      <c r="I398" s="182">
        <v>22</v>
      </c>
      <c r="J398" s="182">
        <v>0</v>
      </c>
      <c r="K398" s="182">
        <v>0</v>
      </c>
      <c r="L398" s="182">
        <v>4</v>
      </c>
      <c r="M398" s="182">
        <v>0</v>
      </c>
      <c r="N398" s="182">
        <v>22</v>
      </c>
      <c r="O398" s="184" t="s">
        <v>1964</v>
      </c>
      <c r="P398" s="184">
        <v>10780</v>
      </c>
      <c r="Q398" s="185">
        <v>4950</v>
      </c>
      <c r="R398" s="185">
        <v>0</v>
      </c>
      <c r="S398" s="185">
        <v>15730</v>
      </c>
      <c r="T398" s="185">
        <v>1294</v>
      </c>
      <c r="U398" s="185">
        <v>0</v>
      </c>
      <c r="V398" s="185">
        <v>898</v>
      </c>
      <c r="W398" s="185">
        <v>17922</v>
      </c>
      <c r="X398" s="186">
        <v>1294</v>
      </c>
      <c r="Y398" s="186">
        <v>0</v>
      </c>
      <c r="Z398" s="186">
        <v>0</v>
      </c>
      <c r="AA398" s="178">
        <v>0</v>
      </c>
      <c r="AB398" s="178">
        <v>0</v>
      </c>
      <c r="AC398" s="175">
        <v>1294</v>
      </c>
      <c r="AD398" s="175">
        <v>14436</v>
      </c>
      <c r="AE398" s="175">
        <v>0</v>
      </c>
      <c r="AF398" s="176" t="s">
        <v>1082</v>
      </c>
      <c r="AG398" s="176">
        <v>50100254891726</v>
      </c>
      <c r="AH398" s="176">
        <v>0</v>
      </c>
      <c r="AI398" s="176" t="s">
        <v>1964</v>
      </c>
      <c r="AJ398" s="299" t="s">
        <v>2256</v>
      </c>
      <c r="AK398" s="177"/>
      <c r="AL398" s="176"/>
      <c r="AM398" s="176"/>
    </row>
    <row r="399" spans="1:39" customFormat="1" ht="15" customHeight="1" x14ac:dyDescent="0.3">
      <c r="A399" s="197">
        <v>46234</v>
      </c>
      <c r="B399" s="188" t="s">
        <v>1206</v>
      </c>
      <c r="C399" s="189" t="s">
        <v>1207</v>
      </c>
      <c r="D399" s="188" t="s">
        <v>41</v>
      </c>
      <c r="E399" s="188" t="s">
        <v>163</v>
      </c>
      <c r="F399" s="188" t="s">
        <v>163</v>
      </c>
      <c r="G399" s="188" t="s">
        <v>1179</v>
      </c>
      <c r="H399" s="188" t="s">
        <v>605</v>
      </c>
      <c r="I399" s="190">
        <v>25</v>
      </c>
      <c r="J399" s="190">
        <v>0</v>
      </c>
      <c r="K399" s="190">
        <v>0</v>
      </c>
      <c r="L399" s="190">
        <v>4</v>
      </c>
      <c r="M399" s="190">
        <v>0</v>
      </c>
      <c r="N399" s="190">
        <v>25</v>
      </c>
      <c r="O399" s="191" t="s">
        <v>1964</v>
      </c>
      <c r="P399" s="191">
        <v>10950</v>
      </c>
      <c r="Q399" s="192">
        <v>3200</v>
      </c>
      <c r="R399" s="192">
        <v>0</v>
      </c>
      <c r="S399" s="192">
        <v>14150</v>
      </c>
      <c r="T399" s="192">
        <v>1314</v>
      </c>
      <c r="U399" s="192">
        <v>0</v>
      </c>
      <c r="V399" s="192">
        <v>912</v>
      </c>
      <c r="W399" s="192">
        <v>16376</v>
      </c>
      <c r="X399" s="193">
        <v>1314</v>
      </c>
      <c r="Y399" s="193">
        <v>0</v>
      </c>
      <c r="Z399" s="193">
        <v>0</v>
      </c>
      <c r="AA399" s="179">
        <v>0</v>
      </c>
      <c r="AB399" s="179">
        <v>0</v>
      </c>
      <c r="AC399" s="173">
        <v>1314</v>
      </c>
      <c r="AD399" s="173">
        <v>12836</v>
      </c>
      <c r="AE399" s="173">
        <v>0</v>
      </c>
      <c r="AF399" s="172" t="s">
        <v>1082</v>
      </c>
      <c r="AG399" s="172">
        <v>50100254891561</v>
      </c>
      <c r="AH399" s="172">
        <v>0</v>
      </c>
      <c r="AI399" s="172" t="s">
        <v>1964</v>
      </c>
      <c r="AJ399" s="299" t="s">
        <v>2256</v>
      </c>
      <c r="AK399" s="174"/>
      <c r="AL399" s="172"/>
      <c r="AM399" s="172"/>
    </row>
    <row r="400" spans="1:39" customFormat="1" ht="15" customHeight="1" x14ac:dyDescent="0.3">
      <c r="A400" s="196">
        <v>46234</v>
      </c>
      <c r="B400" s="194" t="s">
        <v>1208</v>
      </c>
      <c r="C400" s="195" t="s">
        <v>1209</v>
      </c>
      <c r="D400" s="194" t="s">
        <v>41</v>
      </c>
      <c r="E400" s="194" t="s">
        <v>163</v>
      </c>
      <c r="F400" s="194" t="s">
        <v>163</v>
      </c>
      <c r="G400" s="194" t="s">
        <v>1179</v>
      </c>
      <c r="H400" s="194" t="s">
        <v>605</v>
      </c>
      <c r="I400" s="182">
        <v>18</v>
      </c>
      <c r="J400" s="182">
        <v>0</v>
      </c>
      <c r="K400" s="182">
        <v>0</v>
      </c>
      <c r="L400" s="182">
        <v>4</v>
      </c>
      <c r="M400" s="182">
        <v>0</v>
      </c>
      <c r="N400" s="182">
        <v>18</v>
      </c>
      <c r="O400" s="184" t="s">
        <v>1964</v>
      </c>
      <c r="P400" s="184">
        <v>7938</v>
      </c>
      <c r="Q400" s="185">
        <v>3744</v>
      </c>
      <c r="R400" s="185">
        <v>0</v>
      </c>
      <c r="S400" s="185">
        <v>11682</v>
      </c>
      <c r="T400" s="185">
        <v>953</v>
      </c>
      <c r="U400" s="185">
        <v>0</v>
      </c>
      <c r="V400" s="185">
        <v>661</v>
      </c>
      <c r="W400" s="185">
        <v>13296</v>
      </c>
      <c r="X400" s="186">
        <v>953</v>
      </c>
      <c r="Y400" s="186">
        <v>0</v>
      </c>
      <c r="Z400" s="186">
        <v>0</v>
      </c>
      <c r="AA400" s="178">
        <v>0</v>
      </c>
      <c r="AB400" s="178">
        <v>0</v>
      </c>
      <c r="AC400" s="175">
        <v>953</v>
      </c>
      <c r="AD400" s="175">
        <v>10729</v>
      </c>
      <c r="AE400" s="175">
        <v>0</v>
      </c>
      <c r="AF400" s="176" t="s">
        <v>1082</v>
      </c>
      <c r="AG400" s="176">
        <v>50100262035450</v>
      </c>
      <c r="AH400" s="176">
        <v>0</v>
      </c>
      <c r="AI400" s="176" t="s">
        <v>1964</v>
      </c>
      <c r="AJ400" s="299" t="s">
        <v>2256</v>
      </c>
      <c r="AK400" s="177"/>
      <c r="AL400" s="176"/>
      <c r="AM400" s="176"/>
    </row>
    <row r="401" spans="1:39" customFormat="1" ht="15" customHeight="1" x14ac:dyDescent="0.3">
      <c r="A401" s="197">
        <v>46234</v>
      </c>
      <c r="B401" s="188" t="s">
        <v>1212</v>
      </c>
      <c r="C401" s="189" t="s">
        <v>1213</v>
      </c>
      <c r="D401" s="188" t="s">
        <v>41</v>
      </c>
      <c r="E401" s="188" t="s">
        <v>163</v>
      </c>
      <c r="F401" s="188" t="s">
        <v>163</v>
      </c>
      <c r="G401" s="188" t="s">
        <v>1179</v>
      </c>
      <c r="H401" s="188" t="s">
        <v>605</v>
      </c>
      <c r="I401" s="190">
        <v>19</v>
      </c>
      <c r="J401" s="190">
        <v>0</v>
      </c>
      <c r="K401" s="190">
        <v>0</v>
      </c>
      <c r="L401" s="190">
        <v>4</v>
      </c>
      <c r="M401" s="190">
        <v>0</v>
      </c>
      <c r="N401" s="190">
        <v>19</v>
      </c>
      <c r="O401" s="191" t="s">
        <v>1964</v>
      </c>
      <c r="P401" s="191">
        <v>8379</v>
      </c>
      <c r="Q401" s="192">
        <v>3306</v>
      </c>
      <c r="R401" s="192">
        <v>0</v>
      </c>
      <c r="S401" s="192">
        <v>11685</v>
      </c>
      <c r="T401" s="192">
        <v>1005</v>
      </c>
      <c r="U401" s="192">
        <v>0</v>
      </c>
      <c r="V401" s="192">
        <v>698</v>
      </c>
      <c r="W401" s="192">
        <v>13388</v>
      </c>
      <c r="X401" s="193">
        <v>1005</v>
      </c>
      <c r="Y401" s="193">
        <v>0</v>
      </c>
      <c r="Z401" s="193">
        <v>0</v>
      </c>
      <c r="AA401" s="179">
        <v>0</v>
      </c>
      <c r="AB401" s="179">
        <v>0</v>
      </c>
      <c r="AC401" s="173">
        <v>1005</v>
      </c>
      <c r="AD401" s="173">
        <v>10680</v>
      </c>
      <c r="AE401" s="173">
        <v>0</v>
      </c>
      <c r="AF401" s="172" t="s">
        <v>1082</v>
      </c>
      <c r="AG401" s="172">
        <v>50100254891587</v>
      </c>
      <c r="AH401" s="172">
        <v>0</v>
      </c>
      <c r="AI401" s="172" t="s">
        <v>1964</v>
      </c>
      <c r="AJ401" s="299" t="s">
        <v>2256</v>
      </c>
      <c r="AK401" s="174"/>
      <c r="AL401" s="172"/>
      <c r="AM401" s="172"/>
    </row>
    <row r="402" spans="1:39" customFormat="1" ht="15" customHeight="1" x14ac:dyDescent="0.3">
      <c r="A402" s="196">
        <v>46234</v>
      </c>
      <c r="B402" s="194" t="s">
        <v>1214</v>
      </c>
      <c r="C402" s="195" t="s">
        <v>1215</v>
      </c>
      <c r="D402" s="194" t="s">
        <v>41</v>
      </c>
      <c r="E402" s="194" t="s">
        <v>163</v>
      </c>
      <c r="F402" s="194" t="s">
        <v>163</v>
      </c>
      <c r="G402" s="194" t="s">
        <v>1179</v>
      </c>
      <c r="H402" s="194" t="s">
        <v>605</v>
      </c>
      <c r="I402" s="182">
        <v>21</v>
      </c>
      <c r="J402" s="182">
        <v>0</v>
      </c>
      <c r="K402" s="182">
        <v>0</v>
      </c>
      <c r="L402" s="182">
        <v>4</v>
      </c>
      <c r="M402" s="182">
        <v>0</v>
      </c>
      <c r="N402" s="182">
        <v>21</v>
      </c>
      <c r="O402" s="184" t="s">
        <v>1964</v>
      </c>
      <c r="P402" s="184">
        <v>9009</v>
      </c>
      <c r="Q402" s="185">
        <v>2751</v>
      </c>
      <c r="R402" s="185">
        <v>0</v>
      </c>
      <c r="S402" s="185">
        <v>11760</v>
      </c>
      <c r="T402" s="185">
        <v>1081</v>
      </c>
      <c r="U402" s="185">
        <v>0</v>
      </c>
      <c r="V402" s="185">
        <v>750</v>
      </c>
      <c r="W402" s="185">
        <v>13591</v>
      </c>
      <c r="X402" s="186">
        <v>1081</v>
      </c>
      <c r="Y402" s="186">
        <v>0</v>
      </c>
      <c r="Z402" s="186">
        <v>0</v>
      </c>
      <c r="AA402" s="178">
        <v>0</v>
      </c>
      <c r="AB402" s="178">
        <v>0</v>
      </c>
      <c r="AC402" s="175">
        <v>1081</v>
      </c>
      <c r="AD402" s="175">
        <v>10679</v>
      </c>
      <c r="AE402" s="175">
        <v>0</v>
      </c>
      <c r="AF402" s="176" t="s">
        <v>1082</v>
      </c>
      <c r="AG402" s="176">
        <v>50100262034510</v>
      </c>
      <c r="AH402" s="176">
        <v>0</v>
      </c>
      <c r="AI402" s="176" t="s">
        <v>1964</v>
      </c>
      <c r="AJ402" s="299" t="s">
        <v>2256</v>
      </c>
      <c r="AK402" s="177"/>
      <c r="AL402" s="176"/>
      <c r="AM402" s="176"/>
    </row>
    <row r="403" spans="1:39" ht="15" customHeight="1" x14ac:dyDescent="0.3">
      <c r="A403" s="249">
        <v>46234</v>
      </c>
      <c r="B403" s="250" t="s">
        <v>1216</v>
      </c>
      <c r="C403" s="251" t="s">
        <v>1217</v>
      </c>
      <c r="D403" s="250" t="s">
        <v>41</v>
      </c>
      <c r="E403" s="250" t="s">
        <v>163</v>
      </c>
      <c r="F403" s="250" t="s">
        <v>163</v>
      </c>
      <c r="G403" s="250" t="s">
        <v>1179</v>
      </c>
      <c r="H403" s="250" t="s">
        <v>605</v>
      </c>
      <c r="I403" s="252">
        <v>25</v>
      </c>
      <c r="J403" s="252">
        <v>2</v>
      </c>
      <c r="K403" s="252">
        <v>0</v>
      </c>
      <c r="L403" s="252">
        <v>4</v>
      </c>
      <c r="M403" s="252">
        <v>0</v>
      </c>
      <c r="N403" s="252">
        <v>27</v>
      </c>
      <c r="O403" s="253" t="s">
        <v>1964</v>
      </c>
      <c r="P403" s="253">
        <v>11907</v>
      </c>
      <c r="Q403" s="254">
        <v>4293</v>
      </c>
      <c r="R403" s="254">
        <v>0</v>
      </c>
      <c r="S403" s="254">
        <v>16200</v>
      </c>
      <c r="T403" s="254">
        <v>1429</v>
      </c>
      <c r="U403" s="254">
        <v>0</v>
      </c>
      <c r="V403" s="254">
        <v>992</v>
      </c>
      <c r="W403" s="254">
        <v>18621</v>
      </c>
      <c r="X403" s="255">
        <v>1429</v>
      </c>
      <c r="Y403" s="255">
        <v>0</v>
      </c>
      <c r="Z403" s="255">
        <v>0</v>
      </c>
      <c r="AA403" s="256">
        <v>0</v>
      </c>
      <c r="AB403" s="256">
        <v>0</v>
      </c>
      <c r="AC403" s="257">
        <v>1429</v>
      </c>
      <c r="AD403" s="257">
        <v>14771</v>
      </c>
      <c r="AE403" s="257">
        <v>0</v>
      </c>
      <c r="AF403" s="258" t="s">
        <v>1082</v>
      </c>
      <c r="AG403" s="258">
        <v>50100262034520</v>
      </c>
      <c r="AH403" s="258">
        <v>0</v>
      </c>
      <c r="AI403" s="258" t="s">
        <v>1964</v>
      </c>
      <c r="AJ403" s="299" t="s">
        <v>2256</v>
      </c>
      <c r="AK403" s="259"/>
      <c r="AL403" s="258"/>
      <c r="AM403" s="258"/>
    </row>
    <row r="404" spans="1:39" ht="15" customHeight="1" x14ac:dyDescent="0.3">
      <c r="A404" s="238">
        <v>46234</v>
      </c>
      <c r="B404" s="239" t="s">
        <v>1218</v>
      </c>
      <c r="C404" s="240" t="s">
        <v>1219</v>
      </c>
      <c r="D404" s="239" t="s">
        <v>41</v>
      </c>
      <c r="E404" s="239" t="s">
        <v>163</v>
      </c>
      <c r="F404" s="239" t="s">
        <v>163</v>
      </c>
      <c r="G404" s="239" t="s">
        <v>1179</v>
      </c>
      <c r="H404" s="239" t="s">
        <v>605</v>
      </c>
      <c r="I404" s="241">
        <v>24</v>
      </c>
      <c r="J404" s="241">
        <v>0</v>
      </c>
      <c r="K404" s="241">
        <v>0</v>
      </c>
      <c r="L404" s="241">
        <v>4</v>
      </c>
      <c r="M404" s="241">
        <v>0</v>
      </c>
      <c r="N404" s="241">
        <v>24</v>
      </c>
      <c r="O404" s="242" t="s">
        <v>1964</v>
      </c>
      <c r="P404" s="242">
        <v>9816</v>
      </c>
      <c r="Q404" s="243">
        <v>3048</v>
      </c>
      <c r="R404" s="243">
        <v>0</v>
      </c>
      <c r="S404" s="243">
        <v>12864</v>
      </c>
      <c r="T404" s="243">
        <v>1178</v>
      </c>
      <c r="U404" s="243">
        <v>0</v>
      </c>
      <c r="V404" s="243">
        <v>818</v>
      </c>
      <c r="W404" s="243">
        <v>14860</v>
      </c>
      <c r="X404" s="244">
        <v>1178</v>
      </c>
      <c r="Y404" s="244">
        <v>0</v>
      </c>
      <c r="Z404" s="244">
        <v>0</v>
      </c>
      <c r="AA404" s="245">
        <v>0</v>
      </c>
      <c r="AB404" s="245">
        <v>0</v>
      </c>
      <c r="AC404" s="246">
        <v>1178</v>
      </c>
      <c r="AD404" s="246">
        <v>11686</v>
      </c>
      <c r="AE404" s="246">
        <v>0</v>
      </c>
      <c r="AF404" s="247" t="s">
        <v>1082</v>
      </c>
      <c r="AG404" s="247">
        <v>50100262035322</v>
      </c>
      <c r="AH404" s="247">
        <v>0</v>
      </c>
      <c r="AI404" s="247" t="s">
        <v>1964</v>
      </c>
      <c r="AJ404" s="299" t="s">
        <v>2256</v>
      </c>
      <c r="AK404" s="248"/>
      <c r="AL404" s="247"/>
      <c r="AM404" s="247"/>
    </row>
    <row r="405" spans="1:39" ht="15" customHeight="1" x14ac:dyDescent="0.3">
      <c r="A405" s="249">
        <v>46234</v>
      </c>
      <c r="B405" s="250" t="s">
        <v>1220</v>
      </c>
      <c r="C405" s="251" t="s">
        <v>1221</v>
      </c>
      <c r="D405" s="250" t="s">
        <v>41</v>
      </c>
      <c r="E405" s="250" t="s">
        <v>163</v>
      </c>
      <c r="F405" s="250" t="s">
        <v>163</v>
      </c>
      <c r="G405" s="250" t="s">
        <v>1179</v>
      </c>
      <c r="H405" s="250" t="s">
        <v>605</v>
      </c>
      <c r="I405" s="252">
        <v>25</v>
      </c>
      <c r="J405" s="252">
        <v>0</v>
      </c>
      <c r="K405" s="252">
        <v>0</v>
      </c>
      <c r="L405" s="252">
        <v>4</v>
      </c>
      <c r="M405" s="252">
        <v>0</v>
      </c>
      <c r="N405" s="252">
        <v>25</v>
      </c>
      <c r="O405" s="253" t="s">
        <v>1964</v>
      </c>
      <c r="P405" s="253">
        <v>9875</v>
      </c>
      <c r="Q405" s="254">
        <v>3000</v>
      </c>
      <c r="R405" s="254">
        <v>0</v>
      </c>
      <c r="S405" s="254">
        <v>12875</v>
      </c>
      <c r="T405" s="254">
        <v>1185</v>
      </c>
      <c r="U405" s="254">
        <v>0</v>
      </c>
      <c r="V405" s="254">
        <v>823</v>
      </c>
      <c r="W405" s="254">
        <v>14883</v>
      </c>
      <c r="X405" s="255">
        <v>1185</v>
      </c>
      <c r="Y405" s="255">
        <v>0</v>
      </c>
      <c r="Z405" s="255">
        <v>0</v>
      </c>
      <c r="AA405" s="256">
        <v>0</v>
      </c>
      <c r="AB405" s="256">
        <v>0</v>
      </c>
      <c r="AC405" s="257">
        <v>1185</v>
      </c>
      <c r="AD405" s="257">
        <v>11690</v>
      </c>
      <c r="AE405" s="257">
        <v>0</v>
      </c>
      <c r="AF405" s="258" t="s">
        <v>1082</v>
      </c>
      <c r="AG405" s="258">
        <v>50100262034612</v>
      </c>
      <c r="AH405" s="258">
        <v>0</v>
      </c>
      <c r="AI405" s="258" t="s">
        <v>1964</v>
      </c>
      <c r="AJ405" s="299" t="s">
        <v>2256</v>
      </c>
      <c r="AK405" s="259"/>
      <c r="AL405" s="258"/>
      <c r="AM405" s="258"/>
    </row>
    <row r="406" spans="1:39" ht="15" customHeight="1" x14ac:dyDescent="0.3">
      <c r="A406" s="238">
        <v>46234</v>
      </c>
      <c r="B406" s="239" t="s">
        <v>1222</v>
      </c>
      <c r="C406" s="240" t="s">
        <v>1223</v>
      </c>
      <c r="D406" s="239" t="s">
        <v>41</v>
      </c>
      <c r="E406" s="239" t="s">
        <v>163</v>
      </c>
      <c r="F406" s="239" t="s">
        <v>163</v>
      </c>
      <c r="G406" s="239" t="s">
        <v>1179</v>
      </c>
      <c r="H406" s="239" t="s">
        <v>605</v>
      </c>
      <c r="I406" s="241">
        <v>20</v>
      </c>
      <c r="J406" s="241">
        <v>0</v>
      </c>
      <c r="K406" s="241">
        <v>0</v>
      </c>
      <c r="L406" s="241">
        <v>4</v>
      </c>
      <c r="M406" s="241">
        <v>0</v>
      </c>
      <c r="N406" s="241">
        <v>20</v>
      </c>
      <c r="O406" s="242" t="s">
        <v>1964</v>
      </c>
      <c r="P406" s="242">
        <v>8580</v>
      </c>
      <c r="Q406" s="243">
        <v>2520</v>
      </c>
      <c r="R406" s="243">
        <v>0</v>
      </c>
      <c r="S406" s="243">
        <v>11100</v>
      </c>
      <c r="T406" s="243">
        <v>1030</v>
      </c>
      <c r="U406" s="243">
        <v>0</v>
      </c>
      <c r="V406" s="243">
        <v>715</v>
      </c>
      <c r="W406" s="243">
        <v>12845</v>
      </c>
      <c r="X406" s="244">
        <v>1030</v>
      </c>
      <c r="Y406" s="244">
        <v>0</v>
      </c>
      <c r="Z406" s="244">
        <v>0</v>
      </c>
      <c r="AA406" s="245">
        <v>0</v>
      </c>
      <c r="AB406" s="245">
        <v>0</v>
      </c>
      <c r="AC406" s="246">
        <v>1030</v>
      </c>
      <c r="AD406" s="246">
        <v>10070</v>
      </c>
      <c r="AE406" s="246">
        <v>0</v>
      </c>
      <c r="AF406" s="247" t="s">
        <v>1082</v>
      </c>
      <c r="AG406" s="247">
        <v>50100254891551</v>
      </c>
      <c r="AH406" s="247">
        <v>0</v>
      </c>
      <c r="AI406" s="247" t="s">
        <v>1964</v>
      </c>
      <c r="AJ406" s="299" t="s">
        <v>2256</v>
      </c>
      <c r="AK406" s="248"/>
      <c r="AL406" s="247"/>
      <c r="AM406" s="247"/>
    </row>
    <row r="407" spans="1:39" ht="15" customHeight="1" x14ac:dyDescent="0.3">
      <c r="A407" s="249">
        <v>46234</v>
      </c>
      <c r="B407" s="250" t="s">
        <v>1224</v>
      </c>
      <c r="C407" s="251" t="s">
        <v>1225</v>
      </c>
      <c r="D407" s="250" t="s">
        <v>41</v>
      </c>
      <c r="E407" s="250" t="s">
        <v>163</v>
      </c>
      <c r="F407" s="250" t="s">
        <v>163</v>
      </c>
      <c r="G407" s="250" t="s">
        <v>1179</v>
      </c>
      <c r="H407" s="250" t="s">
        <v>605</v>
      </c>
      <c r="I407" s="252">
        <v>22</v>
      </c>
      <c r="J407" s="252">
        <v>0.5</v>
      </c>
      <c r="K407" s="252">
        <v>0</v>
      </c>
      <c r="L407" s="252">
        <v>4</v>
      </c>
      <c r="M407" s="252">
        <v>0</v>
      </c>
      <c r="N407" s="252">
        <v>22.5</v>
      </c>
      <c r="O407" s="253" t="s">
        <v>1964</v>
      </c>
      <c r="P407" s="253">
        <v>8888</v>
      </c>
      <c r="Q407" s="254">
        <v>2700</v>
      </c>
      <c r="R407" s="254">
        <v>0</v>
      </c>
      <c r="S407" s="254">
        <v>11588</v>
      </c>
      <c r="T407" s="254">
        <v>1067</v>
      </c>
      <c r="U407" s="254">
        <v>0</v>
      </c>
      <c r="V407" s="254">
        <v>740</v>
      </c>
      <c r="W407" s="254">
        <v>13395</v>
      </c>
      <c r="X407" s="255">
        <v>1067</v>
      </c>
      <c r="Y407" s="255">
        <v>0</v>
      </c>
      <c r="Z407" s="255">
        <v>0</v>
      </c>
      <c r="AA407" s="256">
        <v>0</v>
      </c>
      <c r="AB407" s="256">
        <v>0</v>
      </c>
      <c r="AC407" s="257">
        <v>1067</v>
      </c>
      <c r="AD407" s="257">
        <v>10521</v>
      </c>
      <c r="AE407" s="257">
        <v>0</v>
      </c>
      <c r="AF407" s="258" t="s">
        <v>1082</v>
      </c>
      <c r="AG407" s="258">
        <v>50100254891601</v>
      </c>
      <c r="AH407" s="258">
        <v>0</v>
      </c>
      <c r="AI407" s="258" t="s">
        <v>1964</v>
      </c>
      <c r="AJ407" s="299" t="s">
        <v>2256</v>
      </c>
      <c r="AK407" s="259"/>
      <c r="AL407" s="258"/>
      <c r="AM407" s="258"/>
    </row>
    <row r="408" spans="1:39" ht="15" customHeight="1" x14ac:dyDescent="0.3">
      <c r="A408" s="238">
        <v>46234</v>
      </c>
      <c r="B408" s="239" t="s">
        <v>1226</v>
      </c>
      <c r="C408" s="240" t="s">
        <v>1227</v>
      </c>
      <c r="D408" s="239" t="s">
        <v>41</v>
      </c>
      <c r="E408" s="239" t="s">
        <v>163</v>
      </c>
      <c r="F408" s="239" t="s">
        <v>163</v>
      </c>
      <c r="G408" s="239" t="s">
        <v>1179</v>
      </c>
      <c r="H408" s="239" t="s">
        <v>605</v>
      </c>
      <c r="I408" s="241">
        <v>21</v>
      </c>
      <c r="J408" s="241">
        <v>0</v>
      </c>
      <c r="K408" s="241">
        <v>0</v>
      </c>
      <c r="L408" s="241">
        <v>4</v>
      </c>
      <c r="M408" s="241">
        <v>0</v>
      </c>
      <c r="N408" s="241">
        <v>21</v>
      </c>
      <c r="O408" s="242" t="s">
        <v>1964</v>
      </c>
      <c r="P408" s="242">
        <v>8190</v>
      </c>
      <c r="Q408" s="243">
        <v>2625</v>
      </c>
      <c r="R408" s="243">
        <v>0</v>
      </c>
      <c r="S408" s="243">
        <v>10815</v>
      </c>
      <c r="T408" s="243">
        <v>983</v>
      </c>
      <c r="U408" s="243">
        <v>0</v>
      </c>
      <c r="V408" s="243">
        <v>682</v>
      </c>
      <c r="W408" s="243">
        <v>12480</v>
      </c>
      <c r="X408" s="244">
        <v>983</v>
      </c>
      <c r="Y408" s="244">
        <v>0</v>
      </c>
      <c r="Z408" s="244">
        <v>0</v>
      </c>
      <c r="AA408" s="245">
        <v>0</v>
      </c>
      <c r="AB408" s="245">
        <v>0</v>
      </c>
      <c r="AC408" s="246">
        <v>983</v>
      </c>
      <c r="AD408" s="246">
        <v>9832</v>
      </c>
      <c r="AE408" s="246">
        <v>0</v>
      </c>
      <c r="AF408" s="247" t="s">
        <v>1082</v>
      </c>
      <c r="AG408" s="247">
        <v>50100262034622</v>
      </c>
      <c r="AH408" s="247">
        <v>0</v>
      </c>
      <c r="AI408" s="247" t="s">
        <v>1964</v>
      </c>
      <c r="AJ408" s="299" t="s">
        <v>2256</v>
      </c>
      <c r="AK408" s="248"/>
      <c r="AL408" s="247"/>
      <c r="AM408" s="247"/>
    </row>
    <row r="409" spans="1:39" ht="15" customHeight="1" x14ac:dyDescent="0.3">
      <c r="A409" s="249">
        <v>46234</v>
      </c>
      <c r="B409" s="250" t="s">
        <v>1228</v>
      </c>
      <c r="C409" s="251" t="s">
        <v>1229</v>
      </c>
      <c r="D409" s="250" t="s">
        <v>41</v>
      </c>
      <c r="E409" s="250" t="s">
        <v>163</v>
      </c>
      <c r="F409" s="250" t="s">
        <v>163</v>
      </c>
      <c r="G409" s="250" t="s">
        <v>1179</v>
      </c>
      <c r="H409" s="250" t="s">
        <v>605</v>
      </c>
      <c r="I409" s="252">
        <v>14.5</v>
      </c>
      <c r="J409" s="252">
        <v>0</v>
      </c>
      <c r="K409" s="252">
        <v>0</v>
      </c>
      <c r="L409" s="252">
        <v>4</v>
      </c>
      <c r="M409" s="252">
        <v>0</v>
      </c>
      <c r="N409" s="252">
        <v>14.5</v>
      </c>
      <c r="O409" s="253" t="s">
        <v>1964</v>
      </c>
      <c r="P409" s="253">
        <v>6525</v>
      </c>
      <c r="Q409" s="254">
        <v>1668</v>
      </c>
      <c r="R409" s="254">
        <v>0</v>
      </c>
      <c r="S409" s="254">
        <v>8193</v>
      </c>
      <c r="T409" s="254">
        <v>783</v>
      </c>
      <c r="U409" s="254">
        <v>0</v>
      </c>
      <c r="V409" s="254">
        <v>544</v>
      </c>
      <c r="W409" s="254">
        <v>9520</v>
      </c>
      <c r="X409" s="255">
        <v>783</v>
      </c>
      <c r="Y409" s="255">
        <v>0</v>
      </c>
      <c r="Z409" s="255">
        <v>0</v>
      </c>
      <c r="AA409" s="256">
        <v>0</v>
      </c>
      <c r="AB409" s="256">
        <v>0</v>
      </c>
      <c r="AC409" s="257">
        <v>783</v>
      </c>
      <c r="AD409" s="257">
        <v>7410</v>
      </c>
      <c r="AE409" s="257">
        <v>0</v>
      </c>
      <c r="AF409" s="258" t="s">
        <v>1082</v>
      </c>
      <c r="AG409" s="258">
        <v>50100317482789</v>
      </c>
      <c r="AH409" s="258">
        <v>0</v>
      </c>
      <c r="AI409" s="258" t="s">
        <v>1964</v>
      </c>
      <c r="AJ409" s="299" t="s">
        <v>2256</v>
      </c>
      <c r="AK409" s="259"/>
      <c r="AL409" s="258"/>
      <c r="AM409" s="258"/>
    </row>
    <row r="410" spans="1:39" ht="15" customHeight="1" x14ac:dyDescent="0.3">
      <c r="A410" s="238">
        <v>46234</v>
      </c>
      <c r="B410" s="239" t="s">
        <v>1230</v>
      </c>
      <c r="C410" s="240" t="s">
        <v>1231</v>
      </c>
      <c r="D410" s="239" t="s">
        <v>41</v>
      </c>
      <c r="E410" s="239" t="s">
        <v>163</v>
      </c>
      <c r="F410" s="239" t="s">
        <v>163</v>
      </c>
      <c r="G410" s="239" t="s">
        <v>1179</v>
      </c>
      <c r="H410" s="239" t="s">
        <v>605</v>
      </c>
      <c r="I410" s="241">
        <v>22</v>
      </c>
      <c r="J410" s="241">
        <v>0</v>
      </c>
      <c r="K410" s="241">
        <v>0</v>
      </c>
      <c r="L410" s="241">
        <v>4</v>
      </c>
      <c r="M410" s="241">
        <v>0</v>
      </c>
      <c r="N410" s="241">
        <v>22</v>
      </c>
      <c r="O410" s="242" t="s">
        <v>1964</v>
      </c>
      <c r="P410" s="242">
        <v>9878</v>
      </c>
      <c r="Q410" s="243">
        <v>3322</v>
      </c>
      <c r="R410" s="243">
        <v>0</v>
      </c>
      <c r="S410" s="243">
        <v>13200</v>
      </c>
      <c r="T410" s="243">
        <v>1185</v>
      </c>
      <c r="U410" s="243">
        <v>0</v>
      </c>
      <c r="V410" s="243">
        <v>823</v>
      </c>
      <c r="W410" s="243">
        <v>15208</v>
      </c>
      <c r="X410" s="244">
        <v>1185</v>
      </c>
      <c r="Y410" s="244">
        <v>0</v>
      </c>
      <c r="Z410" s="244">
        <v>0</v>
      </c>
      <c r="AA410" s="245">
        <v>0</v>
      </c>
      <c r="AB410" s="245">
        <v>0</v>
      </c>
      <c r="AC410" s="246">
        <v>1185</v>
      </c>
      <c r="AD410" s="246">
        <v>12015</v>
      </c>
      <c r="AE410" s="246">
        <v>0</v>
      </c>
      <c r="AF410" s="247" t="s">
        <v>1082</v>
      </c>
      <c r="AG410" s="247">
        <v>50100337039590</v>
      </c>
      <c r="AH410" s="247">
        <v>0</v>
      </c>
      <c r="AI410" s="247" t="s">
        <v>1964</v>
      </c>
      <c r="AJ410" s="299" t="s">
        <v>2256</v>
      </c>
      <c r="AK410" s="248"/>
      <c r="AL410" s="247"/>
      <c r="AM410" s="247"/>
    </row>
    <row r="411" spans="1:39" ht="15" customHeight="1" x14ac:dyDescent="0.3">
      <c r="A411" s="249">
        <v>46234</v>
      </c>
      <c r="B411" s="250" t="s">
        <v>1232</v>
      </c>
      <c r="C411" s="251" t="s">
        <v>1233</v>
      </c>
      <c r="D411" s="250" t="s">
        <v>41</v>
      </c>
      <c r="E411" s="250" t="s">
        <v>163</v>
      </c>
      <c r="F411" s="250" t="s">
        <v>163</v>
      </c>
      <c r="G411" s="250" t="s">
        <v>1179</v>
      </c>
      <c r="H411" s="250" t="s">
        <v>605</v>
      </c>
      <c r="I411" s="252">
        <v>21</v>
      </c>
      <c r="J411" s="252">
        <v>0</v>
      </c>
      <c r="K411" s="252">
        <v>0</v>
      </c>
      <c r="L411" s="252">
        <v>4</v>
      </c>
      <c r="M411" s="252">
        <v>0</v>
      </c>
      <c r="N411" s="252">
        <v>21</v>
      </c>
      <c r="O411" s="253" t="s">
        <v>1964</v>
      </c>
      <c r="P411" s="253">
        <v>7497</v>
      </c>
      <c r="Q411" s="254">
        <v>2268</v>
      </c>
      <c r="R411" s="254">
        <v>0</v>
      </c>
      <c r="S411" s="254">
        <v>9765</v>
      </c>
      <c r="T411" s="254">
        <v>900</v>
      </c>
      <c r="U411" s="254">
        <v>0</v>
      </c>
      <c r="V411" s="254">
        <v>625</v>
      </c>
      <c r="W411" s="254">
        <v>11290</v>
      </c>
      <c r="X411" s="255">
        <v>900</v>
      </c>
      <c r="Y411" s="255">
        <v>0</v>
      </c>
      <c r="Z411" s="255">
        <v>0</v>
      </c>
      <c r="AA411" s="256">
        <v>0</v>
      </c>
      <c r="AB411" s="256">
        <v>0</v>
      </c>
      <c r="AC411" s="257">
        <v>900</v>
      </c>
      <c r="AD411" s="257">
        <v>8865</v>
      </c>
      <c r="AE411" s="257">
        <v>0</v>
      </c>
      <c r="AF411" s="258" t="s">
        <v>1082</v>
      </c>
      <c r="AG411" s="258">
        <v>50100338861687</v>
      </c>
      <c r="AH411" s="258">
        <v>0</v>
      </c>
      <c r="AI411" s="258" t="s">
        <v>1964</v>
      </c>
      <c r="AJ411" s="299" t="s">
        <v>2256</v>
      </c>
      <c r="AK411" s="259"/>
      <c r="AL411" s="258"/>
      <c r="AM411" s="258"/>
    </row>
    <row r="412" spans="1:39" ht="15" customHeight="1" x14ac:dyDescent="0.3">
      <c r="A412" s="238">
        <v>46234</v>
      </c>
      <c r="B412" s="239" t="s">
        <v>1234</v>
      </c>
      <c r="C412" s="240" t="s">
        <v>1235</v>
      </c>
      <c r="D412" s="239" t="s">
        <v>41</v>
      </c>
      <c r="E412" s="239" t="s">
        <v>163</v>
      </c>
      <c r="F412" s="239" t="s">
        <v>163</v>
      </c>
      <c r="G412" s="239" t="s">
        <v>1179</v>
      </c>
      <c r="H412" s="239" t="s">
        <v>605</v>
      </c>
      <c r="I412" s="241">
        <v>24</v>
      </c>
      <c r="J412" s="241">
        <v>0</v>
      </c>
      <c r="K412" s="241">
        <v>0</v>
      </c>
      <c r="L412" s="241">
        <v>4</v>
      </c>
      <c r="M412" s="241">
        <v>0</v>
      </c>
      <c r="N412" s="241">
        <v>24</v>
      </c>
      <c r="O412" s="242" t="s">
        <v>1964</v>
      </c>
      <c r="P412" s="242">
        <v>8880</v>
      </c>
      <c r="Q412" s="243">
        <v>2880</v>
      </c>
      <c r="R412" s="243">
        <v>0</v>
      </c>
      <c r="S412" s="243">
        <v>11760</v>
      </c>
      <c r="T412" s="243">
        <v>1066</v>
      </c>
      <c r="U412" s="243">
        <v>0</v>
      </c>
      <c r="V412" s="243">
        <v>740</v>
      </c>
      <c r="W412" s="243">
        <v>13566</v>
      </c>
      <c r="X412" s="244">
        <v>1066</v>
      </c>
      <c r="Y412" s="244">
        <v>0</v>
      </c>
      <c r="Z412" s="244">
        <v>0</v>
      </c>
      <c r="AA412" s="245">
        <v>0</v>
      </c>
      <c r="AB412" s="245">
        <v>0</v>
      </c>
      <c r="AC412" s="246">
        <v>1066</v>
      </c>
      <c r="AD412" s="246">
        <v>10694</v>
      </c>
      <c r="AE412" s="246">
        <v>0</v>
      </c>
      <c r="AF412" s="247" t="s">
        <v>1082</v>
      </c>
      <c r="AG412" s="247">
        <v>50100338861701</v>
      </c>
      <c r="AH412" s="247">
        <v>0</v>
      </c>
      <c r="AI412" s="247" t="s">
        <v>1964</v>
      </c>
      <c r="AJ412" s="299" t="s">
        <v>2256</v>
      </c>
      <c r="AK412" s="248"/>
      <c r="AL412" s="247"/>
      <c r="AM412" s="247"/>
    </row>
    <row r="413" spans="1:39" ht="15" customHeight="1" x14ac:dyDescent="0.3">
      <c r="A413" s="249">
        <v>46234</v>
      </c>
      <c r="B413" s="250" t="s">
        <v>1236</v>
      </c>
      <c r="C413" s="251" t="s">
        <v>1237</v>
      </c>
      <c r="D413" s="250" t="s">
        <v>41</v>
      </c>
      <c r="E413" s="250" t="s">
        <v>163</v>
      </c>
      <c r="F413" s="250" t="s">
        <v>163</v>
      </c>
      <c r="G413" s="250" t="s">
        <v>1179</v>
      </c>
      <c r="H413" s="250" t="s">
        <v>605</v>
      </c>
      <c r="I413" s="252">
        <v>22</v>
      </c>
      <c r="J413" s="252">
        <v>0</v>
      </c>
      <c r="K413" s="252">
        <v>0</v>
      </c>
      <c r="L413" s="252">
        <v>4</v>
      </c>
      <c r="M413" s="252">
        <v>0</v>
      </c>
      <c r="N413" s="252">
        <v>22</v>
      </c>
      <c r="O413" s="253" t="s">
        <v>1964</v>
      </c>
      <c r="P413" s="253">
        <v>8866</v>
      </c>
      <c r="Q413" s="254">
        <v>2794</v>
      </c>
      <c r="R413" s="254">
        <v>0</v>
      </c>
      <c r="S413" s="254">
        <v>11660</v>
      </c>
      <c r="T413" s="254">
        <v>1064</v>
      </c>
      <c r="U413" s="254">
        <v>0</v>
      </c>
      <c r="V413" s="254">
        <v>739</v>
      </c>
      <c r="W413" s="254">
        <v>13463</v>
      </c>
      <c r="X413" s="255">
        <v>1064</v>
      </c>
      <c r="Y413" s="255">
        <v>0</v>
      </c>
      <c r="Z413" s="255">
        <v>0</v>
      </c>
      <c r="AA413" s="256">
        <v>0</v>
      </c>
      <c r="AB413" s="256">
        <v>0</v>
      </c>
      <c r="AC413" s="257">
        <v>1064</v>
      </c>
      <c r="AD413" s="257">
        <v>10596</v>
      </c>
      <c r="AE413" s="257">
        <v>0</v>
      </c>
      <c r="AF413" s="258" t="s">
        <v>1082</v>
      </c>
      <c r="AG413" s="258">
        <v>50100419212608</v>
      </c>
      <c r="AH413" s="258">
        <v>0</v>
      </c>
      <c r="AI413" s="258" t="s">
        <v>1964</v>
      </c>
      <c r="AJ413" s="299" t="s">
        <v>2256</v>
      </c>
      <c r="AK413" s="259"/>
      <c r="AL413" s="258"/>
      <c r="AM413" s="258"/>
    </row>
    <row r="414" spans="1:39" ht="15" customHeight="1" x14ac:dyDescent="0.3">
      <c r="A414" s="238">
        <v>46234</v>
      </c>
      <c r="B414" s="239" t="s">
        <v>1238</v>
      </c>
      <c r="C414" s="240" t="s">
        <v>1239</v>
      </c>
      <c r="D414" s="239" t="s">
        <v>41</v>
      </c>
      <c r="E414" s="239" t="s">
        <v>163</v>
      </c>
      <c r="F414" s="239" t="s">
        <v>163</v>
      </c>
      <c r="G414" s="239" t="s">
        <v>1179</v>
      </c>
      <c r="H414" s="239" t="s">
        <v>605</v>
      </c>
      <c r="I414" s="241">
        <v>24</v>
      </c>
      <c r="J414" s="241">
        <v>3</v>
      </c>
      <c r="K414" s="241">
        <v>0</v>
      </c>
      <c r="L414" s="241">
        <v>4</v>
      </c>
      <c r="M414" s="241">
        <v>0</v>
      </c>
      <c r="N414" s="241">
        <v>27</v>
      </c>
      <c r="O414" s="242" t="s">
        <v>1964</v>
      </c>
      <c r="P414" s="242">
        <v>9963</v>
      </c>
      <c r="Q414" s="243">
        <v>4617</v>
      </c>
      <c r="R414" s="243">
        <v>0</v>
      </c>
      <c r="S414" s="243">
        <v>14580</v>
      </c>
      <c r="T414" s="243">
        <v>1196</v>
      </c>
      <c r="U414" s="243">
        <v>0</v>
      </c>
      <c r="V414" s="243">
        <v>830</v>
      </c>
      <c r="W414" s="243">
        <v>16606</v>
      </c>
      <c r="X414" s="244">
        <v>1196</v>
      </c>
      <c r="Y414" s="244">
        <v>0</v>
      </c>
      <c r="Z414" s="244">
        <v>0</v>
      </c>
      <c r="AA414" s="245">
        <v>0</v>
      </c>
      <c r="AB414" s="245">
        <v>0</v>
      </c>
      <c r="AC414" s="246">
        <v>1196</v>
      </c>
      <c r="AD414" s="246">
        <v>13384</v>
      </c>
      <c r="AE414" s="246">
        <v>0</v>
      </c>
      <c r="AF414" s="247" t="s">
        <v>1082</v>
      </c>
      <c r="AG414" s="247">
        <v>50100419212532</v>
      </c>
      <c r="AH414" s="247">
        <v>0</v>
      </c>
      <c r="AI414" s="247" t="s">
        <v>1964</v>
      </c>
      <c r="AJ414" s="299" t="s">
        <v>2256</v>
      </c>
      <c r="AK414" s="248"/>
      <c r="AL414" s="247"/>
      <c r="AM414" s="247"/>
    </row>
    <row r="415" spans="1:39" ht="15" customHeight="1" x14ac:dyDescent="0.3">
      <c r="A415" s="249">
        <v>46234</v>
      </c>
      <c r="B415" s="250" t="s">
        <v>1240</v>
      </c>
      <c r="C415" s="251" t="s">
        <v>1241</v>
      </c>
      <c r="D415" s="250" t="s">
        <v>41</v>
      </c>
      <c r="E415" s="250" t="s">
        <v>163</v>
      </c>
      <c r="F415" s="250" t="s">
        <v>163</v>
      </c>
      <c r="G415" s="250" t="s">
        <v>1179</v>
      </c>
      <c r="H415" s="250" t="s">
        <v>605</v>
      </c>
      <c r="I415" s="252">
        <v>23</v>
      </c>
      <c r="J415" s="252">
        <v>0</v>
      </c>
      <c r="K415" s="252">
        <v>0</v>
      </c>
      <c r="L415" s="252">
        <v>4</v>
      </c>
      <c r="M415" s="252">
        <v>0</v>
      </c>
      <c r="N415" s="252">
        <v>23</v>
      </c>
      <c r="O415" s="253" t="s">
        <v>1964</v>
      </c>
      <c r="P415" s="253">
        <v>8809</v>
      </c>
      <c r="Q415" s="254">
        <v>3036</v>
      </c>
      <c r="R415" s="254">
        <v>0</v>
      </c>
      <c r="S415" s="254">
        <v>11845</v>
      </c>
      <c r="T415" s="254">
        <v>1057</v>
      </c>
      <c r="U415" s="254">
        <v>0</v>
      </c>
      <c r="V415" s="254">
        <v>734</v>
      </c>
      <c r="W415" s="254">
        <v>13636</v>
      </c>
      <c r="X415" s="255">
        <v>1057</v>
      </c>
      <c r="Y415" s="255">
        <v>0</v>
      </c>
      <c r="Z415" s="255">
        <v>0</v>
      </c>
      <c r="AA415" s="256">
        <v>0</v>
      </c>
      <c r="AB415" s="256">
        <v>0</v>
      </c>
      <c r="AC415" s="257">
        <v>1057</v>
      </c>
      <c r="AD415" s="257">
        <v>10788</v>
      </c>
      <c r="AE415" s="257">
        <v>0</v>
      </c>
      <c r="AF415" s="258" t="s">
        <v>1082</v>
      </c>
      <c r="AG415" s="258">
        <v>50100419212825</v>
      </c>
      <c r="AH415" s="258">
        <v>0</v>
      </c>
      <c r="AI415" s="258" t="s">
        <v>1964</v>
      </c>
      <c r="AJ415" s="299" t="s">
        <v>2256</v>
      </c>
      <c r="AK415" s="259"/>
      <c r="AL415" s="258"/>
      <c r="AM415" s="258"/>
    </row>
    <row r="416" spans="1:39" ht="15" customHeight="1" x14ac:dyDescent="0.3">
      <c r="A416" s="238">
        <v>46234</v>
      </c>
      <c r="B416" s="239" t="s">
        <v>1242</v>
      </c>
      <c r="C416" s="240" t="s">
        <v>1243</v>
      </c>
      <c r="D416" s="239" t="s">
        <v>41</v>
      </c>
      <c r="E416" s="239" t="s">
        <v>163</v>
      </c>
      <c r="F416" s="239" t="s">
        <v>163</v>
      </c>
      <c r="G416" s="239" t="s">
        <v>1179</v>
      </c>
      <c r="H416" s="239" t="s">
        <v>605</v>
      </c>
      <c r="I416" s="241">
        <v>20</v>
      </c>
      <c r="J416" s="241">
        <v>0</v>
      </c>
      <c r="K416" s="241">
        <v>0</v>
      </c>
      <c r="L416" s="241">
        <v>4</v>
      </c>
      <c r="M416" s="241">
        <v>0</v>
      </c>
      <c r="N416" s="241">
        <v>20</v>
      </c>
      <c r="O416" s="242" t="s">
        <v>1964</v>
      </c>
      <c r="P416" s="242">
        <v>8500</v>
      </c>
      <c r="Q416" s="243">
        <v>2100</v>
      </c>
      <c r="R416" s="243">
        <v>0</v>
      </c>
      <c r="S416" s="243">
        <v>10600</v>
      </c>
      <c r="T416" s="243">
        <v>1020</v>
      </c>
      <c r="U416" s="243">
        <v>0</v>
      </c>
      <c r="V416" s="243">
        <v>708</v>
      </c>
      <c r="W416" s="243">
        <v>12328</v>
      </c>
      <c r="X416" s="244">
        <v>1020</v>
      </c>
      <c r="Y416" s="244">
        <v>0</v>
      </c>
      <c r="Z416" s="244">
        <v>0</v>
      </c>
      <c r="AA416" s="245">
        <v>0</v>
      </c>
      <c r="AB416" s="245">
        <v>0</v>
      </c>
      <c r="AC416" s="246">
        <v>1020</v>
      </c>
      <c r="AD416" s="246">
        <v>9580</v>
      </c>
      <c r="AE416" s="246">
        <v>0</v>
      </c>
      <c r="AF416" s="247" t="s">
        <v>1082</v>
      </c>
      <c r="AG416" s="247">
        <v>50100419212558</v>
      </c>
      <c r="AH416" s="247">
        <v>0</v>
      </c>
      <c r="AI416" s="247" t="s">
        <v>1964</v>
      </c>
      <c r="AJ416" s="299" t="s">
        <v>2256</v>
      </c>
      <c r="AK416" s="248"/>
      <c r="AL416" s="247"/>
      <c r="AM416" s="247"/>
    </row>
    <row r="417" spans="1:39" ht="15" customHeight="1" x14ac:dyDescent="0.3">
      <c r="A417" s="249">
        <v>46234</v>
      </c>
      <c r="B417" s="250" t="s">
        <v>1244</v>
      </c>
      <c r="C417" s="251" t="s">
        <v>1245</v>
      </c>
      <c r="D417" s="250" t="s">
        <v>41</v>
      </c>
      <c r="E417" s="250" t="s">
        <v>163</v>
      </c>
      <c r="F417" s="250" t="s">
        <v>163</v>
      </c>
      <c r="G417" s="250" t="s">
        <v>1179</v>
      </c>
      <c r="H417" s="250" t="s">
        <v>605</v>
      </c>
      <c r="I417" s="252">
        <v>17</v>
      </c>
      <c r="J417" s="252">
        <v>0</v>
      </c>
      <c r="K417" s="252">
        <v>0</v>
      </c>
      <c r="L417" s="252">
        <v>4</v>
      </c>
      <c r="M417" s="252">
        <v>0</v>
      </c>
      <c r="N417" s="252">
        <v>17</v>
      </c>
      <c r="O417" s="253" t="s">
        <v>1964</v>
      </c>
      <c r="P417" s="253">
        <v>7089</v>
      </c>
      <c r="Q417" s="254">
        <v>2261</v>
      </c>
      <c r="R417" s="254">
        <v>0</v>
      </c>
      <c r="S417" s="254">
        <v>9350</v>
      </c>
      <c r="T417" s="254">
        <v>851</v>
      </c>
      <c r="U417" s="254">
        <v>0</v>
      </c>
      <c r="V417" s="254">
        <v>591</v>
      </c>
      <c r="W417" s="254">
        <v>10792</v>
      </c>
      <c r="X417" s="255">
        <v>851</v>
      </c>
      <c r="Y417" s="255">
        <v>0</v>
      </c>
      <c r="Z417" s="255">
        <v>0</v>
      </c>
      <c r="AA417" s="256">
        <v>0</v>
      </c>
      <c r="AB417" s="256">
        <v>0</v>
      </c>
      <c r="AC417" s="257">
        <v>851</v>
      </c>
      <c r="AD417" s="257">
        <v>8499</v>
      </c>
      <c r="AE417" s="257">
        <v>0</v>
      </c>
      <c r="AF417" s="258" t="s">
        <v>1082</v>
      </c>
      <c r="AG417" s="258">
        <v>50100419212812</v>
      </c>
      <c r="AH417" s="258">
        <v>0</v>
      </c>
      <c r="AI417" s="258" t="s">
        <v>1964</v>
      </c>
      <c r="AJ417" s="299" t="s">
        <v>2256</v>
      </c>
      <c r="AK417" s="259"/>
      <c r="AL417" s="258"/>
      <c r="AM417" s="258"/>
    </row>
    <row r="418" spans="1:39" ht="15" customHeight="1" x14ac:dyDescent="0.3">
      <c r="A418" s="238">
        <v>46234</v>
      </c>
      <c r="B418" s="239" t="s">
        <v>1246</v>
      </c>
      <c r="C418" s="240" t="s">
        <v>1247</v>
      </c>
      <c r="D418" s="239" t="s">
        <v>41</v>
      </c>
      <c r="E418" s="239" t="s">
        <v>163</v>
      </c>
      <c r="F418" s="239" t="s">
        <v>163</v>
      </c>
      <c r="G418" s="239" t="s">
        <v>1179</v>
      </c>
      <c r="H418" s="239" t="s">
        <v>605</v>
      </c>
      <c r="I418" s="241">
        <v>18</v>
      </c>
      <c r="J418" s="241">
        <v>0</v>
      </c>
      <c r="K418" s="241">
        <v>0</v>
      </c>
      <c r="L418" s="241">
        <v>4</v>
      </c>
      <c r="M418" s="241">
        <v>0</v>
      </c>
      <c r="N418" s="241">
        <v>18</v>
      </c>
      <c r="O418" s="242" t="s">
        <v>1964</v>
      </c>
      <c r="P418" s="242">
        <v>6966</v>
      </c>
      <c r="Q418" s="243">
        <v>2574</v>
      </c>
      <c r="R418" s="243">
        <v>0</v>
      </c>
      <c r="S418" s="243">
        <v>9540</v>
      </c>
      <c r="T418" s="243">
        <v>836</v>
      </c>
      <c r="U418" s="243">
        <v>0</v>
      </c>
      <c r="V418" s="243">
        <v>580</v>
      </c>
      <c r="W418" s="243">
        <v>10956</v>
      </c>
      <c r="X418" s="244">
        <v>836</v>
      </c>
      <c r="Y418" s="244">
        <v>0</v>
      </c>
      <c r="Z418" s="244">
        <v>0</v>
      </c>
      <c r="AA418" s="245">
        <v>0</v>
      </c>
      <c r="AB418" s="245">
        <v>0</v>
      </c>
      <c r="AC418" s="246">
        <v>836</v>
      </c>
      <c r="AD418" s="246">
        <v>8704</v>
      </c>
      <c r="AE418" s="246">
        <v>0</v>
      </c>
      <c r="AF418" s="247" t="s">
        <v>1082</v>
      </c>
      <c r="AG418" s="247">
        <v>50100419212841</v>
      </c>
      <c r="AH418" s="247">
        <v>0</v>
      </c>
      <c r="AI418" s="247" t="s">
        <v>1964</v>
      </c>
      <c r="AJ418" s="299" t="s">
        <v>2256</v>
      </c>
      <c r="AK418" s="248"/>
      <c r="AL418" s="247"/>
      <c r="AM418" s="247"/>
    </row>
    <row r="419" spans="1:39" ht="15" customHeight="1" x14ac:dyDescent="0.3">
      <c r="A419" s="249">
        <v>46234</v>
      </c>
      <c r="B419" s="250" t="s">
        <v>1248</v>
      </c>
      <c r="C419" s="251" t="s">
        <v>1249</v>
      </c>
      <c r="D419" s="250" t="s">
        <v>41</v>
      </c>
      <c r="E419" s="250" t="s">
        <v>163</v>
      </c>
      <c r="F419" s="250" t="s">
        <v>163</v>
      </c>
      <c r="G419" s="250" t="s">
        <v>1179</v>
      </c>
      <c r="H419" s="250" t="s">
        <v>605</v>
      </c>
      <c r="I419" s="252">
        <v>24</v>
      </c>
      <c r="J419" s="252">
        <v>3</v>
      </c>
      <c r="K419" s="252">
        <v>0</v>
      </c>
      <c r="L419" s="252">
        <v>4</v>
      </c>
      <c r="M419" s="252">
        <v>0</v>
      </c>
      <c r="N419" s="252">
        <v>27</v>
      </c>
      <c r="O419" s="253" t="s">
        <v>1964</v>
      </c>
      <c r="P419" s="253">
        <v>11448</v>
      </c>
      <c r="Q419" s="254">
        <v>3132</v>
      </c>
      <c r="R419" s="254">
        <v>0</v>
      </c>
      <c r="S419" s="254">
        <v>14580</v>
      </c>
      <c r="T419" s="254">
        <v>1374</v>
      </c>
      <c r="U419" s="254">
        <v>0</v>
      </c>
      <c r="V419" s="254">
        <v>954</v>
      </c>
      <c r="W419" s="254">
        <v>16908</v>
      </c>
      <c r="X419" s="255">
        <v>1374</v>
      </c>
      <c r="Y419" s="255">
        <v>0</v>
      </c>
      <c r="Z419" s="255">
        <v>0</v>
      </c>
      <c r="AA419" s="256">
        <v>0</v>
      </c>
      <c r="AB419" s="256">
        <v>0</v>
      </c>
      <c r="AC419" s="257">
        <v>1374</v>
      </c>
      <c r="AD419" s="257">
        <v>13206</v>
      </c>
      <c r="AE419" s="257">
        <v>0</v>
      </c>
      <c r="AF419" s="258" t="s">
        <v>1082</v>
      </c>
      <c r="AG419" s="258">
        <v>50100419212522</v>
      </c>
      <c r="AH419" s="258">
        <v>0</v>
      </c>
      <c r="AI419" s="258" t="s">
        <v>1964</v>
      </c>
      <c r="AJ419" s="299" t="s">
        <v>2256</v>
      </c>
      <c r="AK419" s="259"/>
      <c r="AL419" s="258"/>
      <c r="AM419" s="258"/>
    </row>
    <row r="420" spans="1:39" ht="15" customHeight="1" x14ac:dyDescent="0.3">
      <c r="A420" s="238">
        <v>46234</v>
      </c>
      <c r="B420" s="239" t="s">
        <v>1250</v>
      </c>
      <c r="C420" s="240" t="s">
        <v>1251</v>
      </c>
      <c r="D420" s="239" t="s">
        <v>41</v>
      </c>
      <c r="E420" s="239" t="s">
        <v>163</v>
      </c>
      <c r="F420" s="239" t="s">
        <v>163</v>
      </c>
      <c r="G420" s="239" t="s">
        <v>1179</v>
      </c>
      <c r="H420" s="239" t="s">
        <v>605</v>
      </c>
      <c r="I420" s="241">
        <v>21</v>
      </c>
      <c r="J420" s="241">
        <v>0</v>
      </c>
      <c r="K420" s="241">
        <v>0</v>
      </c>
      <c r="L420" s="241">
        <v>4</v>
      </c>
      <c r="M420" s="241">
        <v>0</v>
      </c>
      <c r="N420" s="241">
        <v>21</v>
      </c>
      <c r="O420" s="242" t="s">
        <v>1964</v>
      </c>
      <c r="P420" s="242">
        <v>8589</v>
      </c>
      <c r="Q420" s="243">
        <v>2436</v>
      </c>
      <c r="R420" s="243">
        <v>0</v>
      </c>
      <c r="S420" s="243">
        <v>11025</v>
      </c>
      <c r="T420" s="243">
        <v>1031</v>
      </c>
      <c r="U420" s="243">
        <v>0</v>
      </c>
      <c r="V420" s="243">
        <v>715</v>
      </c>
      <c r="W420" s="243">
        <v>12771</v>
      </c>
      <c r="X420" s="244">
        <v>1031</v>
      </c>
      <c r="Y420" s="244">
        <v>0</v>
      </c>
      <c r="Z420" s="244">
        <v>0</v>
      </c>
      <c r="AA420" s="245">
        <v>0</v>
      </c>
      <c r="AB420" s="245">
        <v>0</v>
      </c>
      <c r="AC420" s="246">
        <v>1031</v>
      </c>
      <c r="AD420" s="246">
        <v>9994</v>
      </c>
      <c r="AE420" s="246">
        <v>0</v>
      </c>
      <c r="AF420" s="247" t="s">
        <v>1082</v>
      </c>
      <c r="AG420" s="247">
        <v>50100419212519</v>
      </c>
      <c r="AH420" s="247">
        <v>0</v>
      </c>
      <c r="AI420" s="247" t="s">
        <v>1964</v>
      </c>
      <c r="AJ420" s="299" t="s">
        <v>2256</v>
      </c>
      <c r="AK420" s="248"/>
      <c r="AL420" s="247"/>
      <c r="AM420" s="247"/>
    </row>
    <row r="421" spans="1:39" ht="15" customHeight="1" x14ac:dyDescent="0.3">
      <c r="A421" s="249">
        <v>46234</v>
      </c>
      <c r="B421" s="250" t="s">
        <v>1252</v>
      </c>
      <c r="C421" s="251" t="s">
        <v>1253</v>
      </c>
      <c r="D421" s="250" t="s">
        <v>41</v>
      </c>
      <c r="E421" s="250" t="s">
        <v>163</v>
      </c>
      <c r="F421" s="250" t="s">
        <v>163</v>
      </c>
      <c r="G421" s="250" t="s">
        <v>1179</v>
      </c>
      <c r="H421" s="250" t="s">
        <v>605</v>
      </c>
      <c r="I421" s="252">
        <v>20</v>
      </c>
      <c r="J421" s="252">
        <v>0</v>
      </c>
      <c r="K421" s="252">
        <v>0</v>
      </c>
      <c r="L421" s="252">
        <v>4</v>
      </c>
      <c r="M421" s="252">
        <v>0</v>
      </c>
      <c r="N421" s="252">
        <v>20</v>
      </c>
      <c r="O421" s="253" t="s">
        <v>1964</v>
      </c>
      <c r="P421" s="253">
        <v>7160</v>
      </c>
      <c r="Q421" s="254">
        <v>2840</v>
      </c>
      <c r="R421" s="254">
        <v>0</v>
      </c>
      <c r="S421" s="254">
        <v>10000</v>
      </c>
      <c r="T421" s="254">
        <v>859</v>
      </c>
      <c r="U421" s="254">
        <v>0</v>
      </c>
      <c r="V421" s="254">
        <v>596</v>
      </c>
      <c r="W421" s="254">
        <v>11455</v>
      </c>
      <c r="X421" s="255">
        <v>859</v>
      </c>
      <c r="Y421" s="255">
        <v>0</v>
      </c>
      <c r="Z421" s="255">
        <v>0</v>
      </c>
      <c r="AA421" s="256">
        <v>0</v>
      </c>
      <c r="AB421" s="256">
        <v>0</v>
      </c>
      <c r="AC421" s="257">
        <v>859</v>
      </c>
      <c r="AD421" s="257">
        <v>9141</v>
      </c>
      <c r="AE421" s="257">
        <v>0</v>
      </c>
      <c r="AF421" s="258" t="s">
        <v>1082</v>
      </c>
      <c r="AG421" s="258">
        <v>50100419212838</v>
      </c>
      <c r="AH421" s="258">
        <v>0</v>
      </c>
      <c r="AI421" s="258" t="s">
        <v>1964</v>
      </c>
      <c r="AJ421" s="299" t="s">
        <v>2256</v>
      </c>
      <c r="AK421" s="259"/>
      <c r="AL421" s="258"/>
      <c r="AM421" s="258"/>
    </row>
    <row r="422" spans="1:39" ht="15" customHeight="1" x14ac:dyDescent="0.3">
      <c r="A422" s="238">
        <v>46234</v>
      </c>
      <c r="B422" s="239" t="s">
        <v>1254</v>
      </c>
      <c r="C422" s="240" t="s">
        <v>1255</v>
      </c>
      <c r="D422" s="239" t="s">
        <v>41</v>
      </c>
      <c r="E422" s="239" t="s">
        <v>163</v>
      </c>
      <c r="F422" s="239" t="s">
        <v>163</v>
      </c>
      <c r="G422" s="239" t="s">
        <v>1179</v>
      </c>
      <c r="H422" s="239" t="s">
        <v>605</v>
      </c>
      <c r="I422" s="241">
        <v>20</v>
      </c>
      <c r="J422" s="241">
        <v>4</v>
      </c>
      <c r="K422" s="241">
        <v>0</v>
      </c>
      <c r="L422" s="241">
        <v>4</v>
      </c>
      <c r="M422" s="241">
        <v>0</v>
      </c>
      <c r="N422" s="241">
        <v>24</v>
      </c>
      <c r="O422" s="242" t="s">
        <v>1964</v>
      </c>
      <c r="P422" s="242">
        <v>9528</v>
      </c>
      <c r="Q422" s="243">
        <v>3192</v>
      </c>
      <c r="R422" s="243">
        <v>0</v>
      </c>
      <c r="S422" s="243">
        <v>12720</v>
      </c>
      <c r="T422" s="243">
        <v>1143</v>
      </c>
      <c r="U422" s="243">
        <v>0</v>
      </c>
      <c r="V422" s="243">
        <v>794</v>
      </c>
      <c r="W422" s="243">
        <v>14657</v>
      </c>
      <c r="X422" s="244">
        <v>1143</v>
      </c>
      <c r="Y422" s="244">
        <v>0</v>
      </c>
      <c r="Z422" s="244">
        <v>0</v>
      </c>
      <c r="AA422" s="245">
        <v>0</v>
      </c>
      <c r="AB422" s="245">
        <v>0</v>
      </c>
      <c r="AC422" s="246">
        <v>1143</v>
      </c>
      <c r="AD422" s="246">
        <v>11577</v>
      </c>
      <c r="AE422" s="246">
        <v>0</v>
      </c>
      <c r="AF422" s="247" t="s">
        <v>1082</v>
      </c>
      <c r="AG422" s="247">
        <v>50100419212561</v>
      </c>
      <c r="AH422" s="247">
        <v>0</v>
      </c>
      <c r="AI422" s="247" t="s">
        <v>1964</v>
      </c>
      <c r="AJ422" s="299" t="s">
        <v>2256</v>
      </c>
      <c r="AK422" s="248"/>
      <c r="AL422" s="247"/>
      <c r="AM422" s="247"/>
    </row>
    <row r="423" spans="1:39" ht="15" customHeight="1" x14ac:dyDescent="0.3">
      <c r="A423" s="249">
        <v>46234</v>
      </c>
      <c r="B423" s="250" t="s">
        <v>1256</v>
      </c>
      <c r="C423" s="251" t="s">
        <v>1257</v>
      </c>
      <c r="D423" s="250" t="s">
        <v>41</v>
      </c>
      <c r="E423" s="250" t="s">
        <v>163</v>
      </c>
      <c r="F423" s="250" t="s">
        <v>163</v>
      </c>
      <c r="G423" s="250" t="s">
        <v>1179</v>
      </c>
      <c r="H423" s="250" t="s">
        <v>605</v>
      </c>
      <c r="I423" s="252">
        <v>0</v>
      </c>
      <c r="J423" s="252">
        <v>0</v>
      </c>
      <c r="K423" s="252">
        <v>31</v>
      </c>
      <c r="L423" s="252">
        <v>0</v>
      </c>
      <c r="M423" s="252">
        <v>0</v>
      </c>
      <c r="N423" s="252">
        <v>0</v>
      </c>
      <c r="O423" s="253" t="s">
        <v>1964</v>
      </c>
      <c r="P423" s="253">
        <v>0</v>
      </c>
      <c r="Q423" s="254">
        <v>0</v>
      </c>
      <c r="R423" s="254">
        <v>0</v>
      </c>
      <c r="S423" s="254">
        <v>0</v>
      </c>
      <c r="T423" s="254">
        <v>0</v>
      </c>
      <c r="U423" s="254">
        <v>0</v>
      </c>
      <c r="V423" s="254">
        <v>0</v>
      </c>
      <c r="W423" s="254">
        <v>0</v>
      </c>
      <c r="X423" s="255">
        <v>0</v>
      </c>
      <c r="Y423" s="255">
        <v>0</v>
      </c>
      <c r="Z423" s="255">
        <v>0</v>
      </c>
      <c r="AA423" s="256">
        <v>0</v>
      </c>
      <c r="AB423" s="256">
        <v>0</v>
      </c>
      <c r="AC423" s="257">
        <v>0</v>
      </c>
      <c r="AD423" s="257">
        <v>0</v>
      </c>
      <c r="AE423" s="257">
        <v>0</v>
      </c>
      <c r="AF423" s="258" t="s">
        <v>1082</v>
      </c>
      <c r="AG423" s="258">
        <v>50100419212584</v>
      </c>
      <c r="AH423" s="258">
        <v>0</v>
      </c>
      <c r="AI423" s="258" t="s">
        <v>1964</v>
      </c>
      <c r="AJ423" s="299" t="s">
        <v>2256</v>
      </c>
      <c r="AK423" s="259"/>
      <c r="AL423" s="258"/>
      <c r="AM423" s="258"/>
    </row>
    <row r="424" spans="1:39" ht="15" customHeight="1" x14ac:dyDescent="0.3">
      <c r="A424" s="238">
        <v>46234</v>
      </c>
      <c r="B424" s="239" t="s">
        <v>1258</v>
      </c>
      <c r="C424" s="240" t="s">
        <v>1259</v>
      </c>
      <c r="D424" s="239" t="s">
        <v>41</v>
      </c>
      <c r="E424" s="239" t="s">
        <v>163</v>
      </c>
      <c r="F424" s="239" t="s">
        <v>163</v>
      </c>
      <c r="G424" s="239" t="s">
        <v>1179</v>
      </c>
      <c r="H424" s="239" t="s">
        <v>605</v>
      </c>
      <c r="I424" s="241">
        <v>12</v>
      </c>
      <c r="J424" s="241">
        <v>4</v>
      </c>
      <c r="K424" s="241">
        <v>0</v>
      </c>
      <c r="L424" s="241">
        <v>4</v>
      </c>
      <c r="M424" s="241">
        <v>0</v>
      </c>
      <c r="N424" s="241">
        <v>16</v>
      </c>
      <c r="O424" s="242" t="s">
        <v>1964</v>
      </c>
      <c r="P424" s="242">
        <v>6592</v>
      </c>
      <c r="Q424" s="243">
        <v>2208</v>
      </c>
      <c r="R424" s="243">
        <v>0</v>
      </c>
      <c r="S424" s="243">
        <v>8800</v>
      </c>
      <c r="T424" s="243">
        <v>791</v>
      </c>
      <c r="U424" s="243">
        <v>0</v>
      </c>
      <c r="V424" s="243">
        <v>549</v>
      </c>
      <c r="W424" s="243">
        <v>10140</v>
      </c>
      <c r="X424" s="244">
        <v>791</v>
      </c>
      <c r="Y424" s="244">
        <v>0</v>
      </c>
      <c r="Z424" s="244">
        <v>0</v>
      </c>
      <c r="AA424" s="245">
        <v>0</v>
      </c>
      <c r="AB424" s="245">
        <v>0</v>
      </c>
      <c r="AC424" s="246">
        <v>791</v>
      </c>
      <c r="AD424" s="246">
        <v>8009</v>
      </c>
      <c r="AE424" s="246">
        <v>0</v>
      </c>
      <c r="AF424" s="247" t="s">
        <v>1082</v>
      </c>
      <c r="AG424" s="247">
        <v>50100420733578</v>
      </c>
      <c r="AH424" s="247">
        <v>0</v>
      </c>
      <c r="AI424" s="247" t="s">
        <v>1964</v>
      </c>
      <c r="AJ424" s="299" t="s">
        <v>2256</v>
      </c>
      <c r="AK424" s="248"/>
      <c r="AL424" s="247"/>
      <c r="AM424" s="247"/>
    </row>
    <row r="425" spans="1:39" ht="15" customHeight="1" x14ac:dyDescent="0.3">
      <c r="A425" s="249">
        <v>46234</v>
      </c>
      <c r="B425" s="250" t="s">
        <v>1260</v>
      </c>
      <c r="C425" s="251" t="s">
        <v>1261</v>
      </c>
      <c r="D425" s="250" t="s">
        <v>41</v>
      </c>
      <c r="E425" s="250" t="s">
        <v>163</v>
      </c>
      <c r="F425" s="250" t="s">
        <v>163</v>
      </c>
      <c r="G425" s="250" t="s">
        <v>1179</v>
      </c>
      <c r="H425" s="250" t="s">
        <v>605</v>
      </c>
      <c r="I425" s="252">
        <v>25</v>
      </c>
      <c r="J425" s="252">
        <v>1</v>
      </c>
      <c r="K425" s="252">
        <v>0</v>
      </c>
      <c r="L425" s="252">
        <v>4</v>
      </c>
      <c r="M425" s="252">
        <v>0</v>
      </c>
      <c r="N425" s="252">
        <v>26</v>
      </c>
      <c r="O425" s="253" t="s">
        <v>1964</v>
      </c>
      <c r="P425" s="253">
        <v>10712</v>
      </c>
      <c r="Q425" s="254">
        <v>3588</v>
      </c>
      <c r="R425" s="254">
        <v>0</v>
      </c>
      <c r="S425" s="254">
        <v>14300</v>
      </c>
      <c r="T425" s="254">
        <v>1285</v>
      </c>
      <c r="U425" s="254">
        <v>0</v>
      </c>
      <c r="V425" s="254">
        <v>892</v>
      </c>
      <c r="W425" s="254">
        <v>16477</v>
      </c>
      <c r="X425" s="255">
        <v>1285</v>
      </c>
      <c r="Y425" s="255">
        <v>0</v>
      </c>
      <c r="Z425" s="255">
        <v>0</v>
      </c>
      <c r="AA425" s="256">
        <v>0</v>
      </c>
      <c r="AB425" s="256">
        <v>0</v>
      </c>
      <c r="AC425" s="257">
        <v>1285</v>
      </c>
      <c r="AD425" s="257">
        <v>13015</v>
      </c>
      <c r="AE425" s="257">
        <v>0</v>
      </c>
      <c r="AF425" s="258" t="s">
        <v>1082</v>
      </c>
      <c r="AG425" s="258">
        <v>50100419212571</v>
      </c>
      <c r="AH425" s="258">
        <v>0</v>
      </c>
      <c r="AI425" s="258" t="s">
        <v>1964</v>
      </c>
      <c r="AJ425" s="299" t="s">
        <v>2256</v>
      </c>
      <c r="AK425" s="259"/>
      <c r="AL425" s="258"/>
      <c r="AM425" s="258"/>
    </row>
    <row r="426" spans="1:39" ht="15" customHeight="1" x14ac:dyDescent="0.3">
      <c r="A426" s="238">
        <v>46234</v>
      </c>
      <c r="B426" s="239" t="s">
        <v>1262</v>
      </c>
      <c r="C426" s="240" t="s">
        <v>1263</v>
      </c>
      <c r="D426" s="239" t="s">
        <v>41</v>
      </c>
      <c r="E426" s="239" t="s">
        <v>163</v>
      </c>
      <c r="F426" s="239" t="s">
        <v>163</v>
      </c>
      <c r="G426" s="239" t="s">
        <v>1179</v>
      </c>
      <c r="H426" s="239" t="s">
        <v>605</v>
      </c>
      <c r="I426" s="241">
        <v>24</v>
      </c>
      <c r="J426" s="241">
        <v>3</v>
      </c>
      <c r="K426" s="241">
        <v>0</v>
      </c>
      <c r="L426" s="241">
        <v>4</v>
      </c>
      <c r="M426" s="241">
        <v>0</v>
      </c>
      <c r="N426" s="241">
        <v>27</v>
      </c>
      <c r="O426" s="242" t="s">
        <v>1964</v>
      </c>
      <c r="P426" s="242">
        <v>10503</v>
      </c>
      <c r="Q426" s="243">
        <v>3402</v>
      </c>
      <c r="R426" s="243">
        <v>0</v>
      </c>
      <c r="S426" s="243">
        <v>13905</v>
      </c>
      <c r="T426" s="243">
        <v>1260</v>
      </c>
      <c r="U426" s="243">
        <v>0</v>
      </c>
      <c r="V426" s="243">
        <v>875</v>
      </c>
      <c r="W426" s="243">
        <v>16040</v>
      </c>
      <c r="X426" s="244">
        <v>1260</v>
      </c>
      <c r="Y426" s="244">
        <v>0</v>
      </c>
      <c r="Z426" s="244">
        <v>0</v>
      </c>
      <c r="AA426" s="245">
        <v>0</v>
      </c>
      <c r="AB426" s="245">
        <v>0</v>
      </c>
      <c r="AC426" s="246">
        <v>1260</v>
      </c>
      <c r="AD426" s="246">
        <v>12645</v>
      </c>
      <c r="AE426" s="246">
        <v>0</v>
      </c>
      <c r="AF426" s="247" t="s">
        <v>1082</v>
      </c>
      <c r="AG426" s="247">
        <v>50100419212880</v>
      </c>
      <c r="AH426" s="247">
        <v>0</v>
      </c>
      <c r="AI426" s="247" t="s">
        <v>1964</v>
      </c>
      <c r="AJ426" s="299" t="s">
        <v>2256</v>
      </c>
      <c r="AK426" s="248"/>
      <c r="AL426" s="247"/>
      <c r="AM426" s="247"/>
    </row>
    <row r="427" spans="1:39" ht="15" customHeight="1" x14ac:dyDescent="0.3">
      <c r="A427" s="249">
        <v>46234</v>
      </c>
      <c r="B427" s="250" t="s">
        <v>1264</v>
      </c>
      <c r="C427" s="251" t="s">
        <v>1265</v>
      </c>
      <c r="D427" s="250" t="s">
        <v>41</v>
      </c>
      <c r="E427" s="250" t="s">
        <v>163</v>
      </c>
      <c r="F427" s="250" t="s">
        <v>163</v>
      </c>
      <c r="G427" s="250" t="s">
        <v>1179</v>
      </c>
      <c r="H427" s="250" t="s">
        <v>605</v>
      </c>
      <c r="I427" s="252">
        <v>22</v>
      </c>
      <c r="J427" s="252">
        <v>0</v>
      </c>
      <c r="K427" s="252">
        <v>0</v>
      </c>
      <c r="L427" s="252">
        <v>4</v>
      </c>
      <c r="M427" s="252">
        <v>0</v>
      </c>
      <c r="N427" s="252">
        <v>22</v>
      </c>
      <c r="O427" s="253" t="s">
        <v>1964</v>
      </c>
      <c r="P427" s="253">
        <v>8558</v>
      </c>
      <c r="Q427" s="254">
        <v>2772</v>
      </c>
      <c r="R427" s="254">
        <v>0</v>
      </c>
      <c r="S427" s="254">
        <v>11330</v>
      </c>
      <c r="T427" s="254">
        <v>1027</v>
      </c>
      <c r="U427" s="254">
        <v>0</v>
      </c>
      <c r="V427" s="254">
        <v>713</v>
      </c>
      <c r="W427" s="254">
        <v>13070</v>
      </c>
      <c r="X427" s="255">
        <v>1027</v>
      </c>
      <c r="Y427" s="255">
        <v>0</v>
      </c>
      <c r="Z427" s="255">
        <v>0</v>
      </c>
      <c r="AA427" s="256">
        <v>0</v>
      </c>
      <c r="AB427" s="256">
        <v>0</v>
      </c>
      <c r="AC427" s="257">
        <v>1027</v>
      </c>
      <c r="AD427" s="257">
        <v>10303</v>
      </c>
      <c r="AE427" s="257">
        <v>0</v>
      </c>
      <c r="AF427" s="258" t="s">
        <v>1082</v>
      </c>
      <c r="AG427" s="258">
        <v>50100420733285</v>
      </c>
      <c r="AH427" s="258">
        <v>0</v>
      </c>
      <c r="AI427" s="258" t="s">
        <v>1964</v>
      </c>
      <c r="AJ427" s="299" t="s">
        <v>2256</v>
      </c>
      <c r="AK427" s="259"/>
      <c r="AL427" s="258"/>
      <c r="AM427" s="258"/>
    </row>
    <row r="428" spans="1:39" ht="15" customHeight="1" x14ac:dyDescent="0.3">
      <c r="A428" s="238">
        <v>46234</v>
      </c>
      <c r="B428" s="239" t="s">
        <v>1266</v>
      </c>
      <c r="C428" s="240" t="s">
        <v>1267</v>
      </c>
      <c r="D428" s="239" t="s">
        <v>41</v>
      </c>
      <c r="E428" s="239" t="s">
        <v>163</v>
      </c>
      <c r="F428" s="239" t="s">
        <v>163</v>
      </c>
      <c r="G428" s="239" t="s">
        <v>1179</v>
      </c>
      <c r="H428" s="239" t="s">
        <v>605</v>
      </c>
      <c r="I428" s="241">
        <v>24</v>
      </c>
      <c r="J428" s="241">
        <v>3</v>
      </c>
      <c r="K428" s="241">
        <v>0</v>
      </c>
      <c r="L428" s="241">
        <v>4</v>
      </c>
      <c r="M428" s="241">
        <v>0</v>
      </c>
      <c r="N428" s="241">
        <v>27</v>
      </c>
      <c r="O428" s="242" t="s">
        <v>1964</v>
      </c>
      <c r="P428" s="242">
        <v>10503</v>
      </c>
      <c r="Q428" s="243">
        <v>3402</v>
      </c>
      <c r="R428" s="243">
        <v>0</v>
      </c>
      <c r="S428" s="243">
        <v>13905</v>
      </c>
      <c r="T428" s="243">
        <v>1260</v>
      </c>
      <c r="U428" s="243">
        <v>0</v>
      </c>
      <c r="V428" s="243">
        <v>875</v>
      </c>
      <c r="W428" s="243">
        <v>16040</v>
      </c>
      <c r="X428" s="244">
        <v>1260</v>
      </c>
      <c r="Y428" s="244">
        <v>0</v>
      </c>
      <c r="Z428" s="244">
        <v>0</v>
      </c>
      <c r="AA428" s="245">
        <v>0</v>
      </c>
      <c r="AB428" s="245">
        <v>0</v>
      </c>
      <c r="AC428" s="246">
        <v>1260</v>
      </c>
      <c r="AD428" s="246">
        <v>12645</v>
      </c>
      <c r="AE428" s="246">
        <v>0</v>
      </c>
      <c r="AF428" s="247" t="s">
        <v>1082</v>
      </c>
      <c r="AG428" s="247">
        <v>50100420733335</v>
      </c>
      <c r="AH428" s="247">
        <v>0</v>
      </c>
      <c r="AI428" s="247" t="s">
        <v>1964</v>
      </c>
      <c r="AJ428" s="299" t="s">
        <v>2256</v>
      </c>
      <c r="AK428" s="248"/>
      <c r="AL428" s="247"/>
      <c r="AM428" s="247"/>
    </row>
    <row r="429" spans="1:39" ht="15" customHeight="1" x14ac:dyDescent="0.3">
      <c r="A429" s="249">
        <v>46234</v>
      </c>
      <c r="B429" s="250" t="s">
        <v>1268</v>
      </c>
      <c r="C429" s="251" t="s">
        <v>1269</v>
      </c>
      <c r="D429" s="250" t="s">
        <v>41</v>
      </c>
      <c r="E429" s="250" t="s">
        <v>163</v>
      </c>
      <c r="F429" s="250" t="s">
        <v>163</v>
      </c>
      <c r="G429" s="250" t="s">
        <v>1179</v>
      </c>
      <c r="H429" s="250" t="s">
        <v>605</v>
      </c>
      <c r="I429" s="252">
        <v>23</v>
      </c>
      <c r="J429" s="252">
        <v>1</v>
      </c>
      <c r="K429" s="252">
        <v>0</v>
      </c>
      <c r="L429" s="252">
        <v>4</v>
      </c>
      <c r="M429" s="252">
        <v>0</v>
      </c>
      <c r="N429" s="252">
        <v>24</v>
      </c>
      <c r="O429" s="253" t="s">
        <v>1964</v>
      </c>
      <c r="P429" s="253">
        <v>9264</v>
      </c>
      <c r="Q429" s="254">
        <v>2736</v>
      </c>
      <c r="R429" s="254">
        <v>0</v>
      </c>
      <c r="S429" s="254">
        <v>12000</v>
      </c>
      <c r="T429" s="254">
        <v>1112</v>
      </c>
      <c r="U429" s="254">
        <v>0</v>
      </c>
      <c r="V429" s="254">
        <v>772</v>
      </c>
      <c r="W429" s="254">
        <v>13884</v>
      </c>
      <c r="X429" s="255">
        <v>1112</v>
      </c>
      <c r="Y429" s="255">
        <v>0</v>
      </c>
      <c r="Z429" s="255">
        <v>0</v>
      </c>
      <c r="AA429" s="256">
        <v>0</v>
      </c>
      <c r="AB429" s="256">
        <v>0</v>
      </c>
      <c r="AC429" s="257">
        <v>1112</v>
      </c>
      <c r="AD429" s="257">
        <v>10888</v>
      </c>
      <c r="AE429" s="257">
        <v>0</v>
      </c>
      <c r="AF429" s="258" t="s">
        <v>1082</v>
      </c>
      <c r="AG429" s="258">
        <v>50100420733312</v>
      </c>
      <c r="AH429" s="258">
        <v>0</v>
      </c>
      <c r="AI429" s="258" t="s">
        <v>1964</v>
      </c>
      <c r="AJ429" s="299" t="s">
        <v>2256</v>
      </c>
      <c r="AK429" s="259"/>
      <c r="AL429" s="258"/>
      <c r="AM429" s="258"/>
    </row>
    <row r="430" spans="1:39" ht="15" customHeight="1" x14ac:dyDescent="0.3">
      <c r="A430" s="238">
        <v>46234</v>
      </c>
      <c r="B430" s="239" t="s">
        <v>1270</v>
      </c>
      <c r="C430" s="240" t="s">
        <v>1271</v>
      </c>
      <c r="D430" s="239" t="s">
        <v>41</v>
      </c>
      <c r="E430" s="239" t="s">
        <v>163</v>
      </c>
      <c r="F430" s="239" t="s">
        <v>163</v>
      </c>
      <c r="G430" s="239" t="s">
        <v>1179</v>
      </c>
      <c r="H430" s="239" t="s">
        <v>605</v>
      </c>
      <c r="I430" s="241">
        <v>20</v>
      </c>
      <c r="J430" s="241">
        <v>0.5</v>
      </c>
      <c r="K430" s="241">
        <v>0</v>
      </c>
      <c r="L430" s="241">
        <v>4</v>
      </c>
      <c r="M430" s="241">
        <v>0</v>
      </c>
      <c r="N430" s="241">
        <v>20.5</v>
      </c>
      <c r="O430" s="242" t="s">
        <v>1964</v>
      </c>
      <c r="P430" s="242">
        <v>7913</v>
      </c>
      <c r="Q430" s="243">
        <v>2337</v>
      </c>
      <c r="R430" s="243">
        <v>0</v>
      </c>
      <c r="S430" s="243">
        <v>10250</v>
      </c>
      <c r="T430" s="243">
        <v>950</v>
      </c>
      <c r="U430" s="243">
        <v>0</v>
      </c>
      <c r="V430" s="243">
        <v>659</v>
      </c>
      <c r="W430" s="243">
        <v>11859</v>
      </c>
      <c r="X430" s="244">
        <v>950</v>
      </c>
      <c r="Y430" s="244">
        <v>0</v>
      </c>
      <c r="Z430" s="244">
        <v>0</v>
      </c>
      <c r="AA430" s="245">
        <v>0</v>
      </c>
      <c r="AB430" s="245">
        <v>0</v>
      </c>
      <c r="AC430" s="246">
        <v>950</v>
      </c>
      <c r="AD430" s="246">
        <v>9300</v>
      </c>
      <c r="AE430" s="246">
        <v>0</v>
      </c>
      <c r="AF430" s="247" t="s">
        <v>1082</v>
      </c>
      <c r="AG430" s="247">
        <v>50100420733591</v>
      </c>
      <c r="AH430" s="247">
        <v>0</v>
      </c>
      <c r="AI430" s="247" t="s">
        <v>1964</v>
      </c>
      <c r="AJ430" s="299" t="s">
        <v>2256</v>
      </c>
      <c r="AK430" s="248"/>
      <c r="AL430" s="247"/>
      <c r="AM430" s="247"/>
    </row>
    <row r="431" spans="1:39" ht="15" customHeight="1" x14ac:dyDescent="0.3">
      <c r="A431" s="249">
        <v>46234</v>
      </c>
      <c r="B431" s="250" t="s">
        <v>1272</v>
      </c>
      <c r="C431" s="251" t="s">
        <v>1273</v>
      </c>
      <c r="D431" s="250" t="s">
        <v>41</v>
      </c>
      <c r="E431" s="250" t="s">
        <v>163</v>
      </c>
      <c r="F431" s="250" t="s">
        <v>163</v>
      </c>
      <c r="G431" s="250" t="s">
        <v>1179</v>
      </c>
      <c r="H431" s="250" t="s">
        <v>605</v>
      </c>
      <c r="I431" s="252">
        <v>21</v>
      </c>
      <c r="J431" s="252">
        <v>2</v>
      </c>
      <c r="K431" s="252">
        <v>0</v>
      </c>
      <c r="L431" s="252">
        <v>4</v>
      </c>
      <c r="M431" s="252">
        <v>0</v>
      </c>
      <c r="N431" s="252">
        <v>23</v>
      </c>
      <c r="O431" s="253" t="s">
        <v>1964</v>
      </c>
      <c r="P431" s="253">
        <v>9108</v>
      </c>
      <c r="Q431" s="254">
        <v>3312</v>
      </c>
      <c r="R431" s="254">
        <v>0</v>
      </c>
      <c r="S431" s="254">
        <v>12420</v>
      </c>
      <c r="T431" s="254">
        <v>1093</v>
      </c>
      <c r="U431" s="254">
        <v>0</v>
      </c>
      <c r="V431" s="254">
        <v>759</v>
      </c>
      <c r="W431" s="254">
        <v>14272</v>
      </c>
      <c r="X431" s="255">
        <v>1093</v>
      </c>
      <c r="Y431" s="255">
        <v>0</v>
      </c>
      <c r="Z431" s="255">
        <v>0</v>
      </c>
      <c r="AA431" s="256">
        <v>0</v>
      </c>
      <c r="AB431" s="256">
        <v>0</v>
      </c>
      <c r="AC431" s="257">
        <v>1093</v>
      </c>
      <c r="AD431" s="257">
        <v>11327</v>
      </c>
      <c r="AE431" s="257">
        <v>0</v>
      </c>
      <c r="AF431" s="258" t="s">
        <v>1082</v>
      </c>
      <c r="AG431" s="258">
        <v>50100244577830</v>
      </c>
      <c r="AH431" s="258">
        <v>0</v>
      </c>
      <c r="AI431" s="258" t="s">
        <v>1964</v>
      </c>
      <c r="AJ431" s="299" t="s">
        <v>2256</v>
      </c>
      <c r="AK431" s="259"/>
      <c r="AL431" s="258"/>
      <c r="AM431" s="258"/>
    </row>
    <row r="432" spans="1:39" ht="15" customHeight="1" x14ac:dyDescent="0.3">
      <c r="A432" s="238">
        <v>46234</v>
      </c>
      <c r="B432" s="260" t="s">
        <v>1274</v>
      </c>
      <c r="C432" s="291" t="s">
        <v>1275</v>
      </c>
      <c r="D432" s="260" t="s">
        <v>41</v>
      </c>
      <c r="E432" s="260" t="s">
        <v>163</v>
      </c>
      <c r="F432" s="260" t="s">
        <v>163</v>
      </c>
      <c r="G432" s="260" t="s">
        <v>1179</v>
      </c>
      <c r="H432" s="260" t="s">
        <v>605</v>
      </c>
      <c r="I432" s="241">
        <v>0</v>
      </c>
      <c r="J432" s="241">
        <v>0</v>
      </c>
      <c r="K432" s="241">
        <v>0</v>
      </c>
      <c r="L432" s="241">
        <v>0</v>
      </c>
      <c r="M432" s="241">
        <v>0</v>
      </c>
      <c r="N432" s="241">
        <v>0</v>
      </c>
      <c r="O432" s="242" t="s">
        <v>1964</v>
      </c>
      <c r="P432" s="242">
        <v>0</v>
      </c>
      <c r="Q432" s="243">
        <v>0</v>
      </c>
      <c r="R432" s="243">
        <v>0</v>
      </c>
      <c r="S432" s="243">
        <v>0</v>
      </c>
      <c r="T432" s="243">
        <v>0</v>
      </c>
      <c r="U432" s="243">
        <v>0</v>
      </c>
      <c r="V432" s="243">
        <v>0</v>
      </c>
      <c r="W432" s="243">
        <v>0</v>
      </c>
      <c r="X432" s="244">
        <v>0</v>
      </c>
      <c r="Y432" s="244">
        <v>0</v>
      </c>
      <c r="Z432" s="244">
        <v>0</v>
      </c>
      <c r="AA432" s="245">
        <v>0</v>
      </c>
      <c r="AB432" s="245">
        <v>0</v>
      </c>
      <c r="AC432" s="246">
        <v>0</v>
      </c>
      <c r="AD432" s="246">
        <v>0</v>
      </c>
      <c r="AE432" s="246">
        <v>0</v>
      </c>
      <c r="AF432" s="247" t="s">
        <v>1082</v>
      </c>
      <c r="AG432" s="247">
        <v>50100761907788</v>
      </c>
      <c r="AH432" s="247">
        <v>0</v>
      </c>
      <c r="AI432" s="247" t="s">
        <v>1964</v>
      </c>
      <c r="AJ432" s="299" t="s">
        <v>2256</v>
      </c>
      <c r="AK432" s="248"/>
      <c r="AL432" s="247"/>
      <c r="AM432" s="247"/>
    </row>
    <row r="433" spans="1:39" ht="15" customHeight="1" x14ac:dyDescent="0.3">
      <c r="A433" s="249">
        <v>46234</v>
      </c>
      <c r="B433" s="250" t="s">
        <v>1276</v>
      </c>
      <c r="C433" s="251" t="s">
        <v>1277</v>
      </c>
      <c r="D433" s="250" t="s">
        <v>41</v>
      </c>
      <c r="E433" s="250" t="s">
        <v>163</v>
      </c>
      <c r="F433" s="250" t="s">
        <v>163</v>
      </c>
      <c r="G433" s="250" t="s">
        <v>1179</v>
      </c>
      <c r="H433" s="250" t="s">
        <v>605</v>
      </c>
      <c r="I433" s="252">
        <v>24.5</v>
      </c>
      <c r="J433" s="252">
        <v>0</v>
      </c>
      <c r="K433" s="252">
        <v>0</v>
      </c>
      <c r="L433" s="252">
        <v>4</v>
      </c>
      <c r="M433" s="252">
        <v>0</v>
      </c>
      <c r="N433" s="252">
        <v>24.5</v>
      </c>
      <c r="O433" s="253" t="s">
        <v>1964</v>
      </c>
      <c r="P433" s="253">
        <v>9188</v>
      </c>
      <c r="Q433" s="254">
        <v>5268</v>
      </c>
      <c r="R433" s="254">
        <v>0</v>
      </c>
      <c r="S433" s="254">
        <v>14456</v>
      </c>
      <c r="T433" s="254">
        <v>1103</v>
      </c>
      <c r="U433" s="254">
        <v>0</v>
      </c>
      <c r="V433" s="254">
        <v>765</v>
      </c>
      <c r="W433" s="254">
        <v>16324</v>
      </c>
      <c r="X433" s="255">
        <v>1103</v>
      </c>
      <c r="Y433" s="255">
        <v>0</v>
      </c>
      <c r="Z433" s="255">
        <v>0</v>
      </c>
      <c r="AA433" s="256">
        <v>0</v>
      </c>
      <c r="AB433" s="256">
        <v>0</v>
      </c>
      <c r="AC433" s="257">
        <v>1103</v>
      </c>
      <c r="AD433" s="257">
        <v>13353</v>
      </c>
      <c r="AE433" s="257">
        <v>0</v>
      </c>
      <c r="AF433" s="258" t="s">
        <v>1082</v>
      </c>
      <c r="AG433" s="258">
        <v>50100244579480</v>
      </c>
      <c r="AH433" s="258">
        <v>0</v>
      </c>
      <c r="AI433" s="258" t="s">
        <v>1964</v>
      </c>
      <c r="AJ433" s="299" t="s">
        <v>2256</v>
      </c>
      <c r="AK433" s="259"/>
      <c r="AL433" s="258"/>
      <c r="AM433" s="258"/>
    </row>
    <row r="434" spans="1:39" ht="15" customHeight="1" x14ac:dyDescent="0.3">
      <c r="A434" s="238">
        <v>46234</v>
      </c>
      <c r="B434" s="239" t="s">
        <v>1278</v>
      </c>
      <c r="C434" s="240" t="s">
        <v>1279</v>
      </c>
      <c r="D434" s="239" t="s">
        <v>41</v>
      </c>
      <c r="E434" s="239" t="s">
        <v>163</v>
      </c>
      <c r="F434" s="239" t="s">
        <v>163</v>
      </c>
      <c r="G434" s="239" t="s">
        <v>1179</v>
      </c>
      <c r="H434" s="239" t="s">
        <v>605</v>
      </c>
      <c r="I434" s="241">
        <v>22.5</v>
      </c>
      <c r="J434" s="241">
        <v>0</v>
      </c>
      <c r="K434" s="241">
        <v>0</v>
      </c>
      <c r="L434" s="241">
        <v>4</v>
      </c>
      <c r="M434" s="241">
        <v>0</v>
      </c>
      <c r="N434" s="241">
        <v>22.5</v>
      </c>
      <c r="O434" s="242" t="s">
        <v>1964</v>
      </c>
      <c r="P434" s="242">
        <v>8438</v>
      </c>
      <c r="Q434" s="243">
        <v>5625</v>
      </c>
      <c r="R434" s="243">
        <v>0</v>
      </c>
      <c r="S434" s="243">
        <v>14063</v>
      </c>
      <c r="T434" s="243">
        <v>1013</v>
      </c>
      <c r="U434" s="243">
        <v>0</v>
      </c>
      <c r="V434" s="243">
        <v>703</v>
      </c>
      <c r="W434" s="243">
        <v>15779</v>
      </c>
      <c r="X434" s="244">
        <v>1013</v>
      </c>
      <c r="Y434" s="244">
        <v>0</v>
      </c>
      <c r="Z434" s="244">
        <v>0</v>
      </c>
      <c r="AA434" s="245">
        <v>0</v>
      </c>
      <c r="AB434" s="245">
        <v>0</v>
      </c>
      <c r="AC434" s="246">
        <v>1013</v>
      </c>
      <c r="AD434" s="246">
        <v>13050</v>
      </c>
      <c r="AE434" s="246">
        <v>0</v>
      </c>
      <c r="AF434" s="247" t="s">
        <v>1082</v>
      </c>
      <c r="AG434" s="247">
        <v>50100262035447</v>
      </c>
      <c r="AH434" s="247">
        <v>0</v>
      </c>
      <c r="AI434" s="247" t="s">
        <v>1964</v>
      </c>
      <c r="AJ434" s="299" t="s">
        <v>2256</v>
      </c>
      <c r="AK434" s="248"/>
      <c r="AL434" s="247"/>
      <c r="AM434" s="247"/>
    </row>
    <row r="435" spans="1:39" ht="15" customHeight="1" x14ac:dyDescent="0.3">
      <c r="A435" s="249">
        <v>46234</v>
      </c>
      <c r="B435" s="250" t="s">
        <v>1280</v>
      </c>
      <c r="C435" s="251" t="s">
        <v>1281</v>
      </c>
      <c r="D435" s="250" t="s">
        <v>41</v>
      </c>
      <c r="E435" s="250" t="s">
        <v>163</v>
      </c>
      <c r="F435" s="250" t="s">
        <v>163</v>
      </c>
      <c r="G435" s="250" t="s">
        <v>1154</v>
      </c>
      <c r="H435" s="250" t="s">
        <v>605</v>
      </c>
      <c r="I435" s="252">
        <v>23</v>
      </c>
      <c r="J435" s="252">
        <v>0</v>
      </c>
      <c r="K435" s="252">
        <v>0</v>
      </c>
      <c r="L435" s="252">
        <v>4</v>
      </c>
      <c r="M435" s="252">
        <v>0</v>
      </c>
      <c r="N435" s="252">
        <v>23</v>
      </c>
      <c r="O435" s="253" t="s">
        <v>1964</v>
      </c>
      <c r="P435" s="253">
        <v>9108</v>
      </c>
      <c r="Q435" s="254">
        <v>4232</v>
      </c>
      <c r="R435" s="254">
        <v>0</v>
      </c>
      <c r="S435" s="254">
        <v>13340</v>
      </c>
      <c r="T435" s="254">
        <v>1093</v>
      </c>
      <c r="U435" s="254">
        <v>0</v>
      </c>
      <c r="V435" s="254">
        <v>759</v>
      </c>
      <c r="W435" s="254">
        <v>15192</v>
      </c>
      <c r="X435" s="255">
        <v>1093</v>
      </c>
      <c r="Y435" s="255">
        <v>0</v>
      </c>
      <c r="Z435" s="255">
        <v>0</v>
      </c>
      <c r="AA435" s="256">
        <v>0</v>
      </c>
      <c r="AB435" s="256">
        <v>0</v>
      </c>
      <c r="AC435" s="257">
        <v>1093</v>
      </c>
      <c r="AD435" s="257">
        <v>12247</v>
      </c>
      <c r="AE435" s="257">
        <v>0</v>
      </c>
      <c r="AF435" s="258" t="s">
        <v>1082</v>
      </c>
      <c r="AG435" s="258">
        <v>50100254891548</v>
      </c>
      <c r="AH435" s="258">
        <v>0</v>
      </c>
      <c r="AI435" s="258" t="s">
        <v>1964</v>
      </c>
      <c r="AJ435" s="299" t="s">
        <v>2256</v>
      </c>
      <c r="AK435" s="259"/>
      <c r="AL435" s="258"/>
      <c r="AM435" s="258"/>
    </row>
    <row r="436" spans="1:39" ht="15" customHeight="1" x14ac:dyDescent="0.3">
      <c r="A436" s="238">
        <v>46234</v>
      </c>
      <c r="B436" s="239" t="s">
        <v>1282</v>
      </c>
      <c r="C436" s="240" t="s">
        <v>1283</v>
      </c>
      <c r="D436" s="239" t="s">
        <v>41</v>
      </c>
      <c r="E436" s="239" t="s">
        <v>163</v>
      </c>
      <c r="F436" s="239" t="s">
        <v>163</v>
      </c>
      <c r="G436" s="239" t="s">
        <v>1154</v>
      </c>
      <c r="H436" s="239" t="s">
        <v>1284</v>
      </c>
      <c r="I436" s="241">
        <v>26</v>
      </c>
      <c r="J436" s="241">
        <v>0</v>
      </c>
      <c r="K436" s="241">
        <v>0</v>
      </c>
      <c r="L436" s="241">
        <v>4</v>
      </c>
      <c r="M436" s="241">
        <v>0</v>
      </c>
      <c r="N436" s="241">
        <v>26</v>
      </c>
      <c r="O436" s="242" t="s">
        <v>1964</v>
      </c>
      <c r="P436" s="242">
        <v>12610</v>
      </c>
      <c r="Q436" s="243">
        <v>6370</v>
      </c>
      <c r="R436" s="243">
        <v>0</v>
      </c>
      <c r="S436" s="243">
        <v>18980</v>
      </c>
      <c r="T436" s="243">
        <v>1513</v>
      </c>
      <c r="U436" s="243">
        <v>0</v>
      </c>
      <c r="V436" s="243">
        <v>1050</v>
      </c>
      <c r="W436" s="243">
        <v>21543</v>
      </c>
      <c r="X436" s="244">
        <v>1513</v>
      </c>
      <c r="Y436" s="244">
        <v>0</v>
      </c>
      <c r="Z436" s="244">
        <v>0</v>
      </c>
      <c r="AA436" s="245">
        <v>0</v>
      </c>
      <c r="AB436" s="245">
        <v>0</v>
      </c>
      <c r="AC436" s="246">
        <v>1513</v>
      </c>
      <c r="AD436" s="246">
        <v>17467</v>
      </c>
      <c r="AE436" s="246">
        <v>0</v>
      </c>
      <c r="AF436" s="247" t="s">
        <v>1082</v>
      </c>
      <c r="AG436" s="247">
        <v>50100411723295</v>
      </c>
      <c r="AH436" s="247">
        <v>0</v>
      </c>
      <c r="AI436" s="247" t="s">
        <v>1964</v>
      </c>
      <c r="AJ436" s="299" t="s">
        <v>2256</v>
      </c>
      <c r="AK436" s="248"/>
      <c r="AL436" s="247"/>
      <c r="AM436" s="247"/>
    </row>
    <row r="437" spans="1:39" ht="15" customHeight="1" x14ac:dyDescent="0.3">
      <c r="A437" s="249">
        <v>46234</v>
      </c>
      <c r="B437" s="250" t="s">
        <v>1285</v>
      </c>
      <c r="C437" s="251" t="s">
        <v>1286</v>
      </c>
      <c r="D437" s="250" t="s">
        <v>41</v>
      </c>
      <c r="E437" s="250" t="s">
        <v>163</v>
      </c>
      <c r="F437" s="250" t="s">
        <v>163</v>
      </c>
      <c r="G437" s="250" t="s">
        <v>1154</v>
      </c>
      <c r="H437" s="250" t="s">
        <v>605</v>
      </c>
      <c r="I437" s="252">
        <v>24</v>
      </c>
      <c r="J437" s="252">
        <v>3</v>
      </c>
      <c r="K437" s="252">
        <v>0</v>
      </c>
      <c r="L437" s="252">
        <v>4</v>
      </c>
      <c r="M437" s="252">
        <v>0</v>
      </c>
      <c r="N437" s="252">
        <v>27</v>
      </c>
      <c r="O437" s="253" t="s">
        <v>1964</v>
      </c>
      <c r="P437" s="253">
        <v>10800</v>
      </c>
      <c r="Q437" s="254">
        <v>4590</v>
      </c>
      <c r="R437" s="254">
        <v>0</v>
      </c>
      <c r="S437" s="254">
        <v>15390</v>
      </c>
      <c r="T437" s="254">
        <v>1296</v>
      </c>
      <c r="U437" s="254">
        <v>0</v>
      </c>
      <c r="V437" s="254">
        <v>900</v>
      </c>
      <c r="W437" s="254">
        <v>17586</v>
      </c>
      <c r="X437" s="255">
        <v>1296</v>
      </c>
      <c r="Y437" s="255">
        <v>0</v>
      </c>
      <c r="Z437" s="255">
        <v>0</v>
      </c>
      <c r="AA437" s="256">
        <v>0</v>
      </c>
      <c r="AB437" s="256">
        <v>0</v>
      </c>
      <c r="AC437" s="257">
        <v>1296</v>
      </c>
      <c r="AD437" s="257">
        <v>14094</v>
      </c>
      <c r="AE437" s="257">
        <v>0</v>
      </c>
      <c r="AF437" s="258" t="s">
        <v>1082</v>
      </c>
      <c r="AG437" s="258">
        <v>50100262034635</v>
      </c>
      <c r="AH437" s="258">
        <v>0</v>
      </c>
      <c r="AI437" s="258" t="s">
        <v>1964</v>
      </c>
      <c r="AJ437" s="299" t="s">
        <v>2256</v>
      </c>
      <c r="AK437" s="259"/>
      <c r="AL437" s="258"/>
      <c r="AM437" s="258"/>
    </row>
    <row r="438" spans="1:39" ht="15" customHeight="1" x14ac:dyDescent="0.3">
      <c r="A438" s="238">
        <v>46234</v>
      </c>
      <c r="B438" s="239" t="s">
        <v>1287</v>
      </c>
      <c r="C438" s="240" t="s">
        <v>1288</v>
      </c>
      <c r="D438" s="239" t="s">
        <v>41</v>
      </c>
      <c r="E438" s="239" t="s">
        <v>163</v>
      </c>
      <c r="F438" s="239" t="s">
        <v>163</v>
      </c>
      <c r="G438" s="239" t="s">
        <v>1154</v>
      </c>
      <c r="H438" s="239" t="s">
        <v>1284</v>
      </c>
      <c r="I438" s="241">
        <v>22</v>
      </c>
      <c r="J438" s="241">
        <v>0</v>
      </c>
      <c r="K438" s="241">
        <v>0</v>
      </c>
      <c r="L438" s="241">
        <v>4</v>
      </c>
      <c r="M438" s="241">
        <v>0</v>
      </c>
      <c r="N438" s="241">
        <v>22</v>
      </c>
      <c r="O438" s="242" t="s">
        <v>1964</v>
      </c>
      <c r="P438" s="242">
        <v>8030</v>
      </c>
      <c r="Q438" s="243">
        <v>5764</v>
      </c>
      <c r="R438" s="243">
        <v>0</v>
      </c>
      <c r="S438" s="243">
        <v>13794</v>
      </c>
      <c r="T438" s="243">
        <v>964</v>
      </c>
      <c r="U438" s="243">
        <v>0</v>
      </c>
      <c r="V438" s="243">
        <v>669</v>
      </c>
      <c r="W438" s="243">
        <v>15427</v>
      </c>
      <c r="X438" s="244">
        <v>964</v>
      </c>
      <c r="Y438" s="244">
        <v>0</v>
      </c>
      <c r="Z438" s="244">
        <v>0</v>
      </c>
      <c r="AA438" s="245">
        <v>0</v>
      </c>
      <c r="AB438" s="245">
        <v>0</v>
      </c>
      <c r="AC438" s="246">
        <v>964</v>
      </c>
      <c r="AD438" s="246">
        <v>12830</v>
      </c>
      <c r="AE438" s="246">
        <v>0</v>
      </c>
      <c r="AF438" s="247" t="s">
        <v>1082</v>
      </c>
      <c r="AG438" s="247">
        <v>50100493780502</v>
      </c>
      <c r="AH438" s="247">
        <v>0</v>
      </c>
      <c r="AI438" s="247" t="s">
        <v>1964</v>
      </c>
      <c r="AJ438" s="299" t="s">
        <v>2256</v>
      </c>
      <c r="AK438" s="248"/>
      <c r="AL438" s="247"/>
      <c r="AM438" s="247"/>
    </row>
    <row r="439" spans="1:39" ht="15" customHeight="1" x14ac:dyDescent="0.3">
      <c r="A439" s="249">
        <v>46234</v>
      </c>
      <c r="B439" s="250" t="s">
        <v>1289</v>
      </c>
      <c r="C439" s="251" t="s">
        <v>1290</v>
      </c>
      <c r="D439" s="250" t="s">
        <v>41</v>
      </c>
      <c r="E439" s="250" t="s">
        <v>42</v>
      </c>
      <c r="F439" s="250" t="s">
        <v>951</v>
      </c>
      <c r="G439" s="250" t="s">
        <v>1179</v>
      </c>
      <c r="H439" s="250" t="s">
        <v>605</v>
      </c>
      <c r="I439" s="252">
        <v>26</v>
      </c>
      <c r="J439" s="252">
        <v>0</v>
      </c>
      <c r="K439" s="252">
        <v>0</v>
      </c>
      <c r="L439" s="252">
        <v>4</v>
      </c>
      <c r="M439" s="252">
        <v>0</v>
      </c>
      <c r="N439" s="252">
        <v>26</v>
      </c>
      <c r="O439" s="253" t="s">
        <v>580</v>
      </c>
      <c r="P439" s="253">
        <v>8346</v>
      </c>
      <c r="Q439" s="254">
        <v>3094</v>
      </c>
      <c r="R439" s="254">
        <v>0</v>
      </c>
      <c r="S439" s="254">
        <v>11440</v>
      </c>
      <c r="T439" s="254">
        <v>1002</v>
      </c>
      <c r="U439" s="254">
        <v>0</v>
      </c>
      <c r="V439" s="254">
        <v>0</v>
      </c>
      <c r="W439" s="254">
        <v>12962</v>
      </c>
      <c r="X439" s="255">
        <v>1002</v>
      </c>
      <c r="Y439" s="255">
        <v>0</v>
      </c>
      <c r="Z439" s="255">
        <v>0</v>
      </c>
      <c r="AA439" s="256">
        <v>0</v>
      </c>
      <c r="AB439" s="256">
        <v>0</v>
      </c>
      <c r="AC439" s="257">
        <v>1002</v>
      </c>
      <c r="AD439" s="257">
        <v>10438</v>
      </c>
      <c r="AE439" s="257">
        <v>520</v>
      </c>
      <c r="AF439" s="258">
        <v>0</v>
      </c>
      <c r="AG439" s="258">
        <v>0</v>
      </c>
      <c r="AH439" s="258">
        <v>520</v>
      </c>
      <c r="AI439" s="258" t="s">
        <v>580</v>
      </c>
      <c r="AJ439" s="299" t="s">
        <v>2256</v>
      </c>
      <c r="AK439" s="259"/>
      <c r="AL439" s="258"/>
      <c r="AM439" s="258"/>
    </row>
    <row r="440" spans="1:39" ht="15" customHeight="1" x14ac:dyDescent="0.3">
      <c r="A440" s="238">
        <v>46234</v>
      </c>
      <c r="B440" s="239" t="s">
        <v>1291</v>
      </c>
      <c r="C440" s="240" t="s">
        <v>1292</v>
      </c>
      <c r="D440" s="239" t="s">
        <v>41</v>
      </c>
      <c r="E440" s="239" t="s">
        <v>42</v>
      </c>
      <c r="F440" s="239" t="s">
        <v>951</v>
      </c>
      <c r="G440" s="239" t="s">
        <v>1179</v>
      </c>
      <c r="H440" s="239" t="s">
        <v>605</v>
      </c>
      <c r="I440" s="241">
        <v>24</v>
      </c>
      <c r="J440" s="241">
        <v>0</v>
      </c>
      <c r="K440" s="241">
        <v>0</v>
      </c>
      <c r="L440" s="241">
        <v>4</v>
      </c>
      <c r="M440" s="241">
        <v>0</v>
      </c>
      <c r="N440" s="241">
        <v>24</v>
      </c>
      <c r="O440" s="242" t="s">
        <v>580</v>
      </c>
      <c r="P440" s="242">
        <v>7944</v>
      </c>
      <c r="Q440" s="243">
        <v>2736</v>
      </c>
      <c r="R440" s="243">
        <v>0</v>
      </c>
      <c r="S440" s="243">
        <v>10680</v>
      </c>
      <c r="T440" s="243">
        <v>953</v>
      </c>
      <c r="U440" s="243">
        <v>0</v>
      </c>
      <c r="V440" s="243">
        <v>0</v>
      </c>
      <c r="W440" s="243">
        <v>12113</v>
      </c>
      <c r="X440" s="244">
        <v>953</v>
      </c>
      <c r="Y440" s="244">
        <v>0</v>
      </c>
      <c r="Z440" s="244">
        <v>0</v>
      </c>
      <c r="AA440" s="245">
        <v>0</v>
      </c>
      <c r="AB440" s="245">
        <v>0</v>
      </c>
      <c r="AC440" s="246">
        <v>953</v>
      </c>
      <c r="AD440" s="246">
        <v>9727</v>
      </c>
      <c r="AE440" s="246">
        <v>480</v>
      </c>
      <c r="AF440" s="247">
        <v>0</v>
      </c>
      <c r="AG440" s="247">
        <v>0</v>
      </c>
      <c r="AH440" s="247">
        <v>480</v>
      </c>
      <c r="AI440" s="247" t="s">
        <v>580</v>
      </c>
      <c r="AJ440" s="299" t="s">
        <v>2256</v>
      </c>
      <c r="AK440" s="248"/>
      <c r="AL440" s="247"/>
      <c r="AM440" s="247"/>
    </row>
    <row r="441" spans="1:39" ht="15" customHeight="1" x14ac:dyDescent="0.3">
      <c r="A441" s="249">
        <v>46234</v>
      </c>
      <c r="B441" s="250" t="s">
        <v>1293</v>
      </c>
      <c r="C441" s="251" t="s">
        <v>1294</v>
      </c>
      <c r="D441" s="250" t="s">
        <v>41</v>
      </c>
      <c r="E441" s="250" t="s">
        <v>42</v>
      </c>
      <c r="F441" s="250" t="s">
        <v>951</v>
      </c>
      <c r="G441" s="250" t="s">
        <v>1179</v>
      </c>
      <c r="H441" s="250" t="s">
        <v>605</v>
      </c>
      <c r="I441" s="252">
        <v>23</v>
      </c>
      <c r="J441" s="252">
        <v>0</v>
      </c>
      <c r="K441" s="252">
        <v>0</v>
      </c>
      <c r="L441" s="252">
        <v>4</v>
      </c>
      <c r="M441" s="252">
        <v>0</v>
      </c>
      <c r="N441" s="252">
        <v>23</v>
      </c>
      <c r="O441" s="253" t="s">
        <v>580</v>
      </c>
      <c r="P441" s="253">
        <v>7498</v>
      </c>
      <c r="Q441" s="254">
        <v>2852</v>
      </c>
      <c r="R441" s="254">
        <v>0</v>
      </c>
      <c r="S441" s="254">
        <v>10350</v>
      </c>
      <c r="T441" s="254">
        <v>900</v>
      </c>
      <c r="U441" s="254">
        <v>0</v>
      </c>
      <c r="V441" s="254">
        <v>0</v>
      </c>
      <c r="W441" s="254">
        <v>11710</v>
      </c>
      <c r="X441" s="255">
        <v>900</v>
      </c>
      <c r="Y441" s="255">
        <v>0</v>
      </c>
      <c r="Z441" s="255">
        <v>0</v>
      </c>
      <c r="AA441" s="256">
        <v>0</v>
      </c>
      <c r="AB441" s="256">
        <v>0</v>
      </c>
      <c r="AC441" s="257">
        <v>900</v>
      </c>
      <c r="AD441" s="257">
        <v>9450</v>
      </c>
      <c r="AE441" s="257">
        <v>460</v>
      </c>
      <c r="AF441" s="258">
        <v>0</v>
      </c>
      <c r="AG441" s="258">
        <v>0</v>
      </c>
      <c r="AH441" s="258">
        <v>460</v>
      </c>
      <c r="AI441" s="258" t="s">
        <v>580</v>
      </c>
      <c r="AJ441" s="299" t="s">
        <v>2256</v>
      </c>
      <c r="AK441" s="259"/>
      <c r="AL441" s="258"/>
      <c r="AM441" s="258"/>
    </row>
    <row r="442" spans="1:39" ht="15" customHeight="1" x14ac:dyDescent="0.3">
      <c r="A442" s="238">
        <v>46234</v>
      </c>
      <c r="B442" s="239" t="s">
        <v>1295</v>
      </c>
      <c r="C442" s="240" t="s">
        <v>1296</v>
      </c>
      <c r="D442" s="239" t="s">
        <v>41</v>
      </c>
      <c r="E442" s="239" t="s">
        <v>42</v>
      </c>
      <c r="F442" s="239" t="s">
        <v>951</v>
      </c>
      <c r="G442" s="239" t="s">
        <v>1179</v>
      </c>
      <c r="H442" s="239" t="s">
        <v>605</v>
      </c>
      <c r="I442" s="241">
        <v>15</v>
      </c>
      <c r="J442" s="241">
        <v>0</v>
      </c>
      <c r="K442" s="241">
        <v>0</v>
      </c>
      <c r="L442" s="241">
        <v>4</v>
      </c>
      <c r="M442" s="241">
        <v>0</v>
      </c>
      <c r="N442" s="241">
        <v>15</v>
      </c>
      <c r="O442" s="242" t="s">
        <v>580</v>
      </c>
      <c r="P442" s="242">
        <v>4890</v>
      </c>
      <c r="Q442" s="243">
        <v>1860</v>
      </c>
      <c r="R442" s="243">
        <v>0</v>
      </c>
      <c r="S442" s="243">
        <v>6750</v>
      </c>
      <c r="T442" s="243">
        <v>587</v>
      </c>
      <c r="U442" s="243">
        <v>0</v>
      </c>
      <c r="V442" s="243">
        <v>0</v>
      </c>
      <c r="W442" s="243">
        <v>7637</v>
      </c>
      <c r="X442" s="244">
        <v>587</v>
      </c>
      <c r="Y442" s="244">
        <v>0</v>
      </c>
      <c r="Z442" s="244">
        <v>0</v>
      </c>
      <c r="AA442" s="245">
        <v>0</v>
      </c>
      <c r="AB442" s="245">
        <v>0</v>
      </c>
      <c r="AC442" s="246">
        <v>587</v>
      </c>
      <c r="AD442" s="246">
        <v>6163</v>
      </c>
      <c r="AE442" s="246">
        <v>300</v>
      </c>
      <c r="AF442" s="247">
        <v>0</v>
      </c>
      <c r="AG442" s="247">
        <v>0</v>
      </c>
      <c r="AH442" s="247">
        <v>300</v>
      </c>
      <c r="AI442" s="247" t="s">
        <v>580</v>
      </c>
      <c r="AJ442" s="299" t="s">
        <v>2256</v>
      </c>
      <c r="AK442" s="248"/>
      <c r="AL442" s="247"/>
      <c r="AM442" s="247"/>
    </row>
    <row r="443" spans="1:39" ht="15" customHeight="1" x14ac:dyDescent="0.3">
      <c r="A443" s="249">
        <v>46234</v>
      </c>
      <c r="B443" s="250" t="s">
        <v>1297</v>
      </c>
      <c r="C443" s="251" t="s">
        <v>1298</v>
      </c>
      <c r="D443" s="250" t="s">
        <v>41</v>
      </c>
      <c r="E443" s="250" t="s">
        <v>42</v>
      </c>
      <c r="F443" s="250" t="s">
        <v>951</v>
      </c>
      <c r="G443" s="250" t="s">
        <v>1179</v>
      </c>
      <c r="H443" s="250" t="s">
        <v>605</v>
      </c>
      <c r="I443" s="252">
        <v>16</v>
      </c>
      <c r="J443" s="252">
        <v>0</v>
      </c>
      <c r="K443" s="252">
        <v>0</v>
      </c>
      <c r="L443" s="252">
        <v>4</v>
      </c>
      <c r="M443" s="252">
        <v>0</v>
      </c>
      <c r="N443" s="252">
        <v>16</v>
      </c>
      <c r="O443" s="253" t="s">
        <v>580</v>
      </c>
      <c r="P443" s="253">
        <v>5216</v>
      </c>
      <c r="Q443" s="254">
        <v>1984</v>
      </c>
      <c r="R443" s="254">
        <v>0</v>
      </c>
      <c r="S443" s="254">
        <v>7200</v>
      </c>
      <c r="T443" s="254">
        <v>626</v>
      </c>
      <c r="U443" s="254">
        <v>0</v>
      </c>
      <c r="V443" s="254">
        <v>0</v>
      </c>
      <c r="W443" s="254">
        <v>8146</v>
      </c>
      <c r="X443" s="255">
        <v>626</v>
      </c>
      <c r="Y443" s="255">
        <v>0</v>
      </c>
      <c r="Z443" s="255">
        <v>0</v>
      </c>
      <c r="AA443" s="256">
        <v>0</v>
      </c>
      <c r="AB443" s="256">
        <v>0</v>
      </c>
      <c r="AC443" s="257">
        <v>626</v>
      </c>
      <c r="AD443" s="257">
        <v>6574</v>
      </c>
      <c r="AE443" s="257">
        <v>320</v>
      </c>
      <c r="AF443" s="258">
        <v>0</v>
      </c>
      <c r="AG443" s="258">
        <v>0</v>
      </c>
      <c r="AH443" s="258">
        <v>320</v>
      </c>
      <c r="AI443" s="258" t="s">
        <v>580</v>
      </c>
      <c r="AJ443" s="299" t="s">
        <v>2256</v>
      </c>
      <c r="AK443" s="259"/>
      <c r="AL443" s="258"/>
      <c r="AM443" s="258"/>
    </row>
    <row r="444" spans="1:39" ht="15" customHeight="1" x14ac:dyDescent="0.3">
      <c r="A444" s="238">
        <v>46234</v>
      </c>
      <c r="B444" s="239" t="s">
        <v>1299</v>
      </c>
      <c r="C444" s="240" t="s">
        <v>1396</v>
      </c>
      <c r="D444" s="239" t="s">
        <v>41</v>
      </c>
      <c r="E444" s="239" t="s">
        <v>42</v>
      </c>
      <c r="F444" s="239" t="s">
        <v>43</v>
      </c>
      <c r="G444" s="239" t="s">
        <v>1179</v>
      </c>
      <c r="H444" s="239" t="s">
        <v>605</v>
      </c>
      <c r="I444" s="241">
        <v>24</v>
      </c>
      <c r="J444" s="241">
        <v>0</v>
      </c>
      <c r="K444" s="241">
        <v>0</v>
      </c>
      <c r="L444" s="241">
        <v>4</v>
      </c>
      <c r="M444" s="241">
        <v>0</v>
      </c>
      <c r="N444" s="241">
        <v>24</v>
      </c>
      <c r="O444" s="242" t="s">
        <v>580</v>
      </c>
      <c r="P444" s="242">
        <v>8544</v>
      </c>
      <c r="Q444" s="243">
        <v>2856</v>
      </c>
      <c r="R444" s="243">
        <v>0</v>
      </c>
      <c r="S444" s="243">
        <v>11400</v>
      </c>
      <c r="T444" s="243">
        <v>1025</v>
      </c>
      <c r="U444" s="243">
        <v>0</v>
      </c>
      <c r="V444" s="243">
        <v>0</v>
      </c>
      <c r="W444" s="243">
        <v>12905</v>
      </c>
      <c r="X444" s="244">
        <v>1025</v>
      </c>
      <c r="Y444" s="244">
        <v>0</v>
      </c>
      <c r="Z444" s="244">
        <v>0</v>
      </c>
      <c r="AA444" s="245">
        <v>0</v>
      </c>
      <c r="AB444" s="245">
        <v>0</v>
      </c>
      <c r="AC444" s="246">
        <v>1025</v>
      </c>
      <c r="AD444" s="246">
        <v>10375</v>
      </c>
      <c r="AE444" s="246">
        <v>480</v>
      </c>
      <c r="AF444" s="247">
        <v>0</v>
      </c>
      <c r="AG444" s="247">
        <v>0</v>
      </c>
      <c r="AH444" s="247">
        <v>480</v>
      </c>
      <c r="AI444" s="247" t="s">
        <v>580</v>
      </c>
      <c r="AJ444" s="299" t="s">
        <v>2256</v>
      </c>
      <c r="AK444" s="248"/>
      <c r="AL444" s="247"/>
      <c r="AM444" s="247"/>
    </row>
    <row r="445" spans="1:39" ht="15" customHeight="1" x14ac:dyDescent="0.3">
      <c r="A445" s="249">
        <v>46234</v>
      </c>
      <c r="B445" s="250" t="s">
        <v>1300</v>
      </c>
      <c r="C445" s="251" t="s">
        <v>1301</v>
      </c>
      <c r="D445" s="250" t="s">
        <v>41</v>
      </c>
      <c r="E445" s="250" t="s">
        <v>42</v>
      </c>
      <c r="F445" s="250" t="s">
        <v>43</v>
      </c>
      <c r="G445" s="250" t="s">
        <v>1179</v>
      </c>
      <c r="H445" s="250" t="s">
        <v>605</v>
      </c>
      <c r="I445" s="252">
        <v>19</v>
      </c>
      <c r="J445" s="252">
        <v>0</v>
      </c>
      <c r="K445" s="252">
        <v>0</v>
      </c>
      <c r="L445" s="252">
        <v>4</v>
      </c>
      <c r="M445" s="252">
        <v>0</v>
      </c>
      <c r="N445" s="252">
        <v>19</v>
      </c>
      <c r="O445" s="253" t="s">
        <v>580</v>
      </c>
      <c r="P445" s="253">
        <v>6479</v>
      </c>
      <c r="Q445" s="254">
        <v>2166</v>
      </c>
      <c r="R445" s="254">
        <v>0</v>
      </c>
      <c r="S445" s="254">
        <v>8645</v>
      </c>
      <c r="T445" s="254">
        <v>777</v>
      </c>
      <c r="U445" s="254">
        <v>0</v>
      </c>
      <c r="V445" s="254">
        <v>0</v>
      </c>
      <c r="W445" s="254">
        <v>9802</v>
      </c>
      <c r="X445" s="255">
        <v>777</v>
      </c>
      <c r="Y445" s="255">
        <v>0</v>
      </c>
      <c r="Z445" s="255">
        <v>0</v>
      </c>
      <c r="AA445" s="256">
        <v>0</v>
      </c>
      <c r="AB445" s="256">
        <v>0</v>
      </c>
      <c r="AC445" s="257">
        <v>777</v>
      </c>
      <c r="AD445" s="257">
        <v>7868</v>
      </c>
      <c r="AE445" s="257">
        <v>380</v>
      </c>
      <c r="AF445" s="258">
        <v>0</v>
      </c>
      <c r="AG445" s="258">
        <v>0</v>
      </c>
      <c r="AH445" s="258">
        <v>380</v>
      </c>
      <c r="AI445" s="258" t="s">
        <v>580</v>
      </c>
      <c r="AJ445" s="299" t="s">
        <v>2256</v>
      </c>
      <c r="AK445" s="259"/>
      <c r="AL445" s="258"/>
      <c r="AM445" s="258"/>
    </row>
    <row r="446" spans="1:39" ht="15" customHeight="1" x14ac:dyDescent="0.3">
      <c r="A446" s="238">
        <v>46234</v>
      </c>
      <c r="B446" s="239" t="s">
        <v>1302</v>
      </c>
      <c r="C446" s="240" t="s">
        <v>1303</v>
      </c>
      <c r="D446" s="239" t="s">
        <v>41</v>
      </c>
      <c r="E446" s="239" t="s">
        <v>42</v>
      </c>
      <c r="F446" s="239" t="s">
        <v>43</v>
      </c>
      <c r="G446" s="239" t="s">
        <v>1179</v>
      </c>
      <c r="H446" s="239" t="s">
        <v>605</v>
      </c>
      <c r="I446" s="241">
        <v>25</v>
      </c>
      <c r="J446" s="241">
        <v>0</v>
      </c>
      <c r="K446" s="241">
        <v>0</v>
      </c>
      <c r="L446" s="241">
        <v>4</v>
      </c>
      <c r="M446" s="241">
        <v>0</v>
      </c>
      <c r="N446" s="241">
        <v>25</v>
      </c>
      <c r="O446" s="242" t="s">
        <v>580</v>
      </c>
      <c r="P446" s="242">
        <v>8400</v>
      </c>
      <c r="Q446" s="243">
        <v>2850</v>
      </c>
      <c r="R446" s="243">
        <v>0</v>
      </c>
      <c r="S446" s="243">
        <v>11250</v>
      </c>
      <c r="T446" s="243">
        <v>1008</v>
      </c>
      <c r="U446" s="243">
        <v>0</v>
      </c>
      <c r="V446" s="243">
        <v>0</v>
      </c>
      <c r="W446" s="243">
        <v>12758</v>
      </c>
      <c r="X446" s="244">
        <v>1008</v>
      </c>
      <c r="Y446" s="244">
        <v>0</v>
      </c>
      <c r="Z446" s="244">
        <v>0</v>
      </c>
      <c r="AA446" s="245">
        <v>0</v>
      </c>
      <c r="AB446" s="245">
        <v>0</v>
      </c>
      <c r="AC446" s="246">
        <v>1008</v>
      </c>
      <c r="AD446" s="246">
        <v>10242</v>
      </c>
      <c r="AE446" s="246">
        <v>500</v>
      </c>
      <c r="AF446" s="247">
        <v>0</v>
      </c>
      <c r="AG446" s="247">
        <v>0</v>
      </c>
      <c r="AH446" s="247">
        <v>500</v>
      </c>
      <c r="AI446" s="247" t="s">
        <v>580</v>
      </c>
      <c r="AJ446" s="299" t="s">
        <v>2256</v>
      </c>
      <c r="AK446" s="248"/>
      <c r="AL446" s="247"/>
      <c r="AM446" s="247"/>
    </row>
    <row r="447" spans="1:39" ht="15" customHeight="1" x14ac:dyDescent="0.3">
      <c r="A447" s="249">
        <v>46234</v>
      </c>
      <c r="B447" s="250" t="s">
        <v>1304</v>
      </c>
      <c r="C447" s="251" t="s">
        <v>1305</v>
      </c>
      <c r="D447" s="250" t="s">
        <v>41</v>
      </c>
      <c r="E447" s="250" t="s">
        <v>42</v>
      </c>
      <c r="F447" s="250" t="s">
        <v>43</v>
      </c>
      <c r="G447" s="250" t="s">
        <v>1179</v>
      </c>
      <c r="H447" s="250" t="s">
        <v>605</v>
      </c>
      <c r="I447" s="252">
        <v>19</v>
      </c>
      <c r="J447" s="252">
        <v>0</v>
      </c>
      <c r="K447" s="252">
        <v>0</v>
      </c>
      <c r="L447" s="252">
        <v>4</v>
      </c>
      <c r="M447" s="252">
        <v>0</v>
      </c>
      <c r="N447" s="252">
        <v>19</v>
      </c>
      <c r="O447" s="253" t="s">
        <v>580</v>
      </c>
      <c r="P447" s="253">
        <v>6289</v>
      </c>
      <c r="Q447" s="254">
        <v>2166</v>
      </c>
      <c r="R447" s="254">
        <v>0</v>
      </c>
      <c r="S447" s="254">
        <v>8455</v>
      </c>
      <c r="T447" s="254">
        <v>755</v>
      </c>
      <c r="U447" s="254">
        <v>0</v>
      </c>
      <c r="V447" s="254">
        <v>0</v>
      </c>
      <c r="W447" s="254">
        <v>9590</v>
      </c>
      <c r="X447" s="255">
        <v>755</v>
      </c>
      <c r="Y447" s="255">
        <v>0</v>
      </c>
      <c r="Z447" s="255">
        <v>0</v>
      </c>
      <c r="AA447" s="256">
        <v>0</v>
      </c>
      <c r="AB447" s="256">
        <v>0</v>
      </c>
      <c r="AC447" s="257">
        <v>755</v>
      </c>
      <c r="AD447" s="257">
        <v>7700</v>
      </c>
      <c r="AE447" s="257">
        <v>380</v>
      </c>
      <c r="AF447" s="258">
        <v>0</v>
      </c>
      <c r="AG447" s="258">
        <v>0</v>
      </c>
      <c r="AH447" s="258">
        <v>380</v>
      </c>
      <c r="AI447" s="258" t="s">
        <v>580</v>
      </c>
      <c r="AJ447" s="299" t="s">
        <v>2256</v>
      </c>
      <c r="AK447" s="259"/>
      <c r="AL447" s="258"/>
      <c r="AM447" s="258"/>
    </row>
    <row r="448" spans="1:39" ht="15" customHeight="1" x14ac:dyDescent="0.3">
      <c r="A448" s="238">
        <v>46234</v>
      </c>
      <c r="B448" s="239" t="s">
        <v>1306</v>
      </c>
      <c r="C448" s="240" t="s">
        <v>1307</v>
      </c>
      <c r="D448" s="239" t="s">
        <v>41</v>
      </c>
      <c r="E448" s="239" t="s">
        <v>42</v>
      </c>
      <c r="F448" s="239" t="s">
        <v>43</v>
      </c>
      <c r="G448" s="239" t="s">
        <v>1179</v>
      </c>
      <c r="H448" s="239" t="s">
        <v>605</v>
      </c>
      <c r="I448" s="241">
        <v>16</v>
      </c>
      <c r="J448" s="241">
        <v>0</v>
      </c>
      <c r="K448" s="241">
        <v>0</v>
      </c>
      <c r="L448" s="241">
        <v>4</v>
      </c>
      <c r="M448" s="241">
        <v>0</v>
      </c>
      <c r="N448" s="241">
        <v>16</v>
      </c>
      <c r="O448" s="242" t="s">
        <v>580</v>
      </c>
      <c r="P448" s="242">
        <v>5376</v>
      </c>
      <c r="Q448" s="243">
        <v>1824</v>
      </c>
      <c r="R448" s="243">
        <v>0</v>
      </c>
      <c r="S448" s="243">
        <v>7200</v>
      </c>
      <c r="T448" s="243">
        <v>645</v>
      </c>
      <c r="U448" s="243">
        <v>0</v>
      </c>
      <c r="V448" s="243">
        <v>0</v>
      </c>
      <c r="W448" s="243">
        <v>8165</v>
      </c>
      <c r="X448" s="244">
        <v>645</v>
      </c>
      <c r="Y448" s="244">
        <v>0</v>
      </c>
      <c r="Z448" s="244">
        <v>0</v>
      </c>
      <c r="AA448" s="245">
        <v>0</v>
      </c>
      <c r="AB448" s="245">
        <v>0</v>
      </c>
      <c r="AC448" s="246">
        <v>645</v>
      </c>
      <c r="AD448" s="246">
        <v>6555</v>
      </c>
      <c r="AE448" s="246">
        <v>320</v>
      </c>
      <c r="AF448" s="247">
        <v>0</v>
      </c>
      <c r="AG448" s="247">
        <v>0</v>
      </c>
      <c r="AH448" s="247">
        <v>320</v>
      </c>
      <c r="AI448" s="247" t="s">
        <v>580</v>
      </c>
      <c r="AJ448" s="299" t="s">
        <v>2256</v>
      </c>
      <c r="AK448" s="248"/>
      <c r="AL448" s="247"/>
      <c r="AM448" s="247"/>
    </row>
    <row r="449" spans="1:39" ht="15" customHeight="1" x14ac:dyDescent="0.3">
      <c r="A449" s="249">
        <v>46234</v>
      </c>
      <c r="B449" s="250" t="s">
        <v>1308</v>
      </c>
      <c r="C449" s="251" t="s">
        <v>1309</v>
      </c>
      <c r="D449" s="250" t="s">
        <v>41</v>
      </c>
      <c r="E449" s="250" t="s">
        <v>42</v>
      </c>
      <c r="F449" s="250" t="s">
        <v>43</v>
      </c>
      <c r="G449" s="250" t="s">
        <v>1179</v>
      </c>
      <c r="H449" s="250" t="s">
        <v>605</v>
      </c>
      <c r="I449" s="252">
        <v>25</v>
      </c>
      <c r="J449" s="252">
        <v>0</v>
      </c>
      <c r="K449" s="252">
        <v>0</v>
      </c>
      <c r="L449" s="252">
        <v>4</v>
      </c>
      <c r="M449" s="252">
        <v>0</v>
      </c>
      <c r="N449" s="252">
        <v>25</v>
      </c>
      <c r="O449" s="253" t="s">
        <v>580</v>
      </c>
      <c r="P449" s="253">
        <v>8275</v>
      </c>
      <c r="Q449" s="254">
        <v>2850</v>
      </c>
      <c r="R449" s="254">
        <v>0</v>
      </c>
      <c r="S449" s="254">
        <v>11125</v>
      </c>
      <c r="T449" s="254">
        <v>993</v>
      </c>
      <c r="U449" s="254">
        <v>0</v>
      </c>
      <c r="V449" s="254">
        <v>0</v>
      </c>
      <c r="W449" s="254">
        <v>12618</v>
      </c>
      <c r="X449" s="255">
        <v>993</v>
      </c>
      <c r="Y449" s="255">
        <v>0</v>
      </c>
      <c r="Z449" s="255">
        <v>0</v>
      </c>
      <c r="AA449" s="256">
        <v>0</v>
      </c>
      <c r="AB449" s="256">
        <v>0</v>
      </c>
      <c r="AC449" s="257">
        <v>993</v>
      </c>
      <c r="AD449" s="257">
        <v>10132</v>
      </c>
      <c r="AE449" s="257">
        <v>500</v>
      </c>
      <c r="AF449" s="258">
        <v>0</v>
      </c>
      <c r="AG449" s="258">
        <v>0</v>
      </c>
      <c r="AH449" s="258">
        <v>500</v>
      </c>
      <c r="AI449" s="258" t="s">
        <v>580</v>
      </c>
      <c r="AJ449" s="299" t="s">
        <v>2256</v>
      </c>
      <c r="AK449" s="259"/>
      <c r="AL449" s="258"/>
      <c r="AM449" s="258"/>
    </row>
    <row r="450" spans="1:39" ht="15" customHeight="1" x14ac:dyDescent="0.3">
      <c r="A450" s="238">
        <v>46234</v>
      </c>
      <c r="B450" s="239" t="s">
        <v>1310</v>
      </c>
      <c r="C450" s="240" t="s">
        <v>1311</v>
      </c>
      <c r="D450" s="239" t="s">
        <v>41</v>
      </c>
      <c r="E450" s="239" t="s">
        <v>42</v>
      </c>
      <c r="F450" s="239" t="s">
        <v>43</v>
      </c>
      <c r="G450" s="239" t="s">
        <v>1179</v>
      </c>
      <c r="H450" s="239" t="s">
        <v>605</v>
      </c>
      <c r="I450" s="241">
        <v>24</v>
      </c>
      <c r="J450" s="241">
        <v>0</v>
      </c>
      <c r="K450" s="241">
        <v>0</v>
      </c>
      <c r="L450" s="241">
        <v>4</v>
      </c>
      <c r="M450" s="241">
        <v>0</v>
      </c>
      <c r="N450" s="241">
        <v>24</v>
      </c>
      <c r="O450" s="242" t="s">
        <v>580</v>
      </c>
      <c r="P450" s="242">
        <v>8304</v>
      </c>
      <c r="Q450" s="243">
        <v>2736</v>
      </c>
      <c r="R450" s="243">
        <v>0</v>
      </c>
      <c r="S450" s="243">
        <v>11040</v>
      </c>
      <c r="T450" s="243">
        <v>996</v>
      </c>
      <c r="U450" s="243">
        <v>0</v>
      </c>
      <c r="V450" s="243">
        <v>0</v>
      </c>
      <c r="W450" s="243">
        <v>12516</v>
      </c>
      <c r="X450" s="244">
        <v>996</v>
      </c>
      <c r="Y450" s="244">
        <v>0</v>
      </c>
      <c r="Z450" s="244">
        <v>0</v>
      </c>
      <c r="AA450" s="245">
        <v>0</v>
      </c>
      <c r="AB450" s="245">
        <v>0</v>
      </c>
      <c r="AC450" s="246">
        <v>996</v>
      </c>
      <c r="AD450" s="246">
        <v>10044</v>
      </c>
      <c r="AE450" s="246">
        <v>480</v>
      </c>
      <c r="AF450" s="247">
        <v>0</v>
      </c>
      <c r="AG450" s="247">
        <v>0</v>
      </c>
      <c r="AH450" s="247">
        <v>480</v>
      </c>
      <c r="AI450" s="247" t="s">
        <v>580</v>
      </c>
      <c r="AJ450" s="299" t="s">
        <v>2256</v>
      </c>
      <c r="AK450" s="248"/>
      <c r="AL450" s="247"/>
      <c r="AM450" s="247"/>
    </row>
    <row r="451" spans="1:39" ht="15" customHeight="1" x14ac:dyDescent="0.3">
      <c r="A451" s="249">
        <v>46234</v>
      </c>
      <c r="B451" s="250" t="s">
        <v>1312</v>
      </c>
      <c r="C451" s="251" t="s">
        <v>1313</v>
      </c>
      <c r="D451" s="250" t="s">
        <v>41</v>
      </c>
      <c r="E451" s="250" t="s">
        <v>42</v>
      </c>
      <c r="F451" s="250" t="s">
        <v>43</v>
      </c>
      <c r="G451" s="250" t="s">
        <v>1179</v>
      </c>
      <c r="H451" s="250" t="s">
        <v>605</v>
      </c>
      <c r="I451" s="252">
        <v>24</v>
      </c>
      <c r="J451" s="252">
        <v>0</v>
      </c>
      <c r="K451" s="252">
        <v>0</v>
      </c>
      <c r="L451" s="252">
        <v>4</v>
      </c>
      <c r="M451" s="252">
        <v>0</v>
      </c>
      <c r="N451" s="252">
        <v>24</v>
      </c>
      <c r="O451" s="253" t="s">
        <v>580</v>
      </c>
      <c r="P451" s="253">
        <v>8784</v>
      </c>
      <c r="Q451" s="254">
        <v>3336</v>
      </c>
      <c r="R451" s="254">
        <v>0</v>
      </c>
      <c r="S451" s="254">
        <v>12120</v>
      </c>
      <c r="T451" s="254">
        <v>1054</v>
      </c>
      <c r="U451" s="254">
        <v>0</v>
      </c>
      <c r="V451" s="254">
        <v>0</v>
      </c>
      <c r="W451" s="254">
        <v>13654</v>
      </c>
      <c r="X451" s="255">
        <v>1054</v>
      </c>
      <c r="Y451" s="255">
        <v>0</v>
      </c>
      <c r="Z451" s="255">
        <v>0</v>
      </c>
      <c r="AA451" s="256">
        <v>0</v>
      </c>
      <c r="AB451" s="256">
        <v>0</v>
      </c>
      <c r="AC451" s="257">
        <v>1054</v>
      </c>
      <c r="AD451" s="257">
        <v>11066</v>
      </c>
      <c r="AE451" s="257">
        <v>480</v>
      </c>
      <c r="AF451" s="258">
        <v>0</v>
      </c>
      <c r="AG451" s="258">
        <v>0</v>
      </c>
      <c r="AH451" s="258">
        <v>480</v>
      </c>
      <c r="AI451" s="258" t="s">
        <v>580</v>
      </c>
      <c r="AJ451" s="299" t="s">
        <v>2256</v>
      </c>
      <c r="AK451" s="259"/>
      <c r="AL451" s="258"/>
      <c r="AM451" s="258"/>
    </row>
    <row r="452" spans="1:39" ht="15" customHeight="1" x14ac:dyDescent="0.3">
      <c r="A452" s="238">
        <v>46234</v>
      </c>
      <c r="B452" s="239" t="s">
        <v>1315</v>
      </c>
      <c r="C452" s="240" t="s">
        <v>2007</v>
      </c>
      <c r="D452" s="239" t="s">
        <v>41</v>
      </c>
      <c r="E452" s="239" t="s">
        <v>163</v>
      </c>
      <c r="F452" s="239" t="s">
        <v>163</v>
      </c>
      <c r="G452" s="239" t="s">
        <v>1179</v>
      </c>
      <c r="H452" s="239" t="s">
        <v>615</v>
      </c>
      <c r="I452" s="241">
        <v>0</v>
      </c>
      <c r="J452" s="241">
        <v>0</v>
      </c>
      <c r="K452" s="241">
        <v>0</v>
      </c>
      <c r="L452" s="241">
        <v>0</v>
      </c>
      <c r="M452" s="241">
        <v>0</v>
      </c>
      <c r="N452" s="241">
        <v>0</v>
      </c>
      <c r="O452" s="242" t="s">
        <v>1965</v>
      </c>
      <c r="P452" s="242">
        <v>0</v>
      </c>
      <c r="Q452" s="243">
        <v>0</v>
      </c>
      <c r="R452" s="243">
        <v>0</v>
      </c>
      <c r="S452" s="243">
        <v>0</v>
      </c>
      <c r="T452" s="243">
        <v>0</v>
      </c>
      <c r="U452" s="243">
        <v>0</v>
      </c>
      <c r="V452" s="243">
        <v>0</v>
      </c>
      <c r="W452" s="243">
        <v>0</v>
      </c>
      <c r="X452" s="244">
        <v>0</v>
      </c>
      <c r="Y452" s="244">
        <v>0</v>
      </c>
      <c r="Z452" s="244">
        <v>0</v>
      </c>
      <c r="AA452" s="245">
        <v>0</v>
      </c>
      <c r="AB452" s="245">
        <v>0</v>
      </c>
      <c r="AC452" s="246">
        <v>0</v>
      </c>
      <c r="AD452" s="246">
        <v>0</v>
      </c>
      <c r="AE452" s="246">
        <v>0</v>
      </c>
      <c r="AF452" s="247">
        <v>0</v>
      </c>
      <c r="AG452" s="247">
        <v>0</v>
      </c>
      <c r="AH452" s="247">
        <v>0</v>
      </c>
      <c r="AI452" s="247" t="s">
        <v>1965</v>
      </c>
      <c r="AJ452" s="299" t="s">
        <v>2256</v>
      </c>
      <c r="AK452" s="248"/>
      <c r="AL452" s="247"/>
      <c r="AM452" s="247"/>
    </row>
    <row r="453" spans="1:39" ht="15" customHeight="1" x14ac:dyDescent="0.3">
      <c r="A453" s="249">
        <v>46234</v>
      </c>
      <c r="B453" s="250" t="s">
        <v>1317</v>
      </c>
      <c r="C453" s="251" t="s">
        <v>1929</v>
      </c>
      <c r="D453" s="250" t="s">
        <v>41</v>
      </c>
      <c r="E453" s="250" t="s">
        <v>163</v>
      </c>
      <c r="F453" s="250" t="s">
        <v>163</v>
      </c>
      <c r="G453" s="250" t="s">
        <v>1179</v>
      </c>
      <c r="H453" s="250" t="s">
        <v>615</v>
      </c>
      <c r="I453" s="252">
        <v>25</v>
      </c>
      <c r="J453" s="252">
        <v>0</v>
      </c>
      <c r="K453" s="252">
        <v>0</v>
      </c>
      <c r="L453" s="252">
        <v>4</v>
      </c>
      <c r="M453" s="252">
        <v>0</v>
      </c>
      <c r="N453" s="252">
        <v>25</v>
      </c>
      <c r="O453" s="253" t="s">
        <v>1964</v>
      </c>
      <c r="P453" s="253">
        <v>11500</v>
      </c>
      <c r="Q453" s="254">
        <v>3800</v>
      </c>
      <c r="R453" s="254">
        <v>0</v>
      </c>
      <c r="S453" s="254">
        <v>15300</v>
      </c>
      <c r="T453" s="254">
        <v>1380</v>
      </c>
      <c r="U453" s="254">
        <v>0</v>
      </c>
      <c r="V453" s="254">
        <v>958</v>
      </c>
      <c r="W453" s="254">
        <v>17638</v>
      </c>
      <c r="X453" s="255">
        <v>1380</v>
      </c>
      <c r="Y453" s="255">
        <v>0</v>
      </c>
      <c r="Z453" s="255">
        <v>0</v>
      </c>
      <c r="AA453" s="256">
        <v>0</v>
      </c>
      <c r="AB453" s="256">
        <v>0</v>
      </c>
      <c r="AC453" s="257">
        <v>1380</v>
      </c>
      <c r="AD453" s="257">
        <v>13920</v>
      </c>
      <c r="AE453" s="257">
        <v>0</v>
      </c>
      <c r="AF453" s="258" t="s">
        <v>1082</v>
      </c>
      <c r="AG453" s="258">
        <v>50100876592870</v>
      </c>
      <c r="AH453" s="258">
        <v>0</v>
      </c>
      <c r="AI453" s="258" t="s">
        <v>1964</v>
      </c>
      <c r="AJ453" s="299" t="s">
        <v>2256</v>
      </c>
      <c r="AK453" s="259"/>
      <c r="AL453" s="258"/>
      <c r="AM453" s="258"/>
    </row>
    <row r="454" spans="1:39" ht="15" customHeight="1" x14ac:dyDescent="0.3">
      <c r="A454" s="238">
        <v>46234</v>
      </c>
      <c r="B454" s="239" t="s">
        <v>1321</v>
      </c>
      <c r="C454" s="240" t="s">
        <v>1322</v>
      </c>
      <c r="D454" s="239" t="s">
        <v>41</v>
      </c>
      <c r="E454" s="239" t="s">
        <v>163</v>
      </c>
      <c r="F454" s="239" t="s">
        <v>163</v>
      </c>
      <c r="G454" s="239" t="s">
        <v>1179</v>
      </c>
      <c r="H454" s="239" t="s">
        <v>605</v>
      </c>
      <c r="I454" s="241">
        <v>24.5</v>
      </c>
      <c r="J454" s="241">
        <v>0</v>
      </c>
      <c r="K454" s="241">
        <v>0</v>
      </c>
      <c r="L454" s="241">
        <v>4</v>
      </c>
      <c r="M454" s="241">
        <v>0</v>
      </c>
      <c r="N454" s="241">
        <v>24.5</v>
      </c>
      <c r="O454" s="242" t="s">
        <v>1964</v>
      </c>
      <c r="P454" s="242">
        <v>7840</v>
      </c>
      <c r="Q454" s="243">
        <v>2940</v>
      </c>
      <c r="R454" s="243">
        <v>0</v>
      </c>
      <c r="S454" s="243">
        <v>10780</v>
      </c>
      <c r="T454" s="243">
        <v>941</v>
      </c>
      <c r="U454" s="243">
        <v>0</v>
      </c>
      <c r="V454" s="243">
        <v>653</v>
      </c>
      <c r="W454" s="243">
        <v>12374</v>
      </c>
      <c r="X454" s="244">
        <v>941</v>
      </c>
      <c r="Y454" s="244">
        <v>0</v>
      </c>
      <c r="Z454" s="244">
        <v>0</v>
      </c>
      <c r="AA454" s="245">
        <v>0</v>
      </c>
      <c r="AB454" s="245">
        <v>0</v>
      </c>
      <c r="AC454" s="246">
        <v>941</v>
      </c>
      <c r="AD454" s="246">
        <v>9839</v>
      </c>
      <c r="AE454" s="246">
        <v>0</v>
      </c>
      <c r="AF454" s="247" t="s">
        <v>1082</v>
      </c>
      <c r="AG454" s="247">
        <v>50100858362971</v>
      </c>
      <c r="AH454" s="247">
        <v>0</v>
      </c>
      <c r="AI454" s="247" t="s">
        <v>1964</v>
      </c>
      <c r="AJ454" s="299" t="s">
        <v>2256</v>
      </c>
      <c r="AK454" s="248"/>
      <c r="AL454" s="247"/>
      <c r="AM454" s="247"/>
    </row>
    <row r="455" spans="1:39" ht="15" customHeight="1" x14ac:dyDescent="0.3">
      <c r="A455" s="249">
        <v>46234</v>
      </c>
      <c r="B455" s="250" t="s">
        <v>1323</v>
      </c>
      <c r="C455" s="251" t="s">
        <v>1324</v>
      </c>
      <c r="D455" s="250" t="s">
        <v>41</v>
      </c>
      <c r="E455" s="250" t="s">
        <v>163</v>
      </c>
      <c r="F455" s="250" t="s">
        <v>163</v>
      </c>
      <c r="G455" s="250" t="s">
        <v>1179</v>
      </c>
      <c r="H455" s="250" t="s">
        <v>605</v>
      </c>
      <c r="I455" s="252">
        <v>21</v>
      </c>
      <c r="J455" s="252">
        <v>0</v>
      </c>
      <c r="K455" s="252">
        <v>0</v>
      </c>
      <c r="L455" s="252">
        <v>4</v>
      </c>
      <c r="M455" s="252">
        <v>0</v>
      </c>
      <c r="N455" s="252">
        <v>21</v>
      </c>
      <c r="O455" s="253" t="s">
        <v>1965</v>
      </c>
      <c r="P455" s="253">
        <v>10080</v>
      </c>
      <c r="Q455" s="254">
        <v>2982</v>
      </c>
      <c r="R455" s="254">
        <v>0</v>
      </c>
      <c r="S455" s="254">
        <v>13062</v>
      </c>
      <c r="T455" s="254">
        <v>1210</v>
      </c>
      <c r="U455" s="254">
        <v>0</v>
      </c>
      <c r="V455" s="254">
        <v>840</v>
      </c>
      <c r="W455" s="254">
        <v>15112</v>
      </c>
      <c r="X455" s="255">
        <v>1210</v>
      </c>
      <c r="Y455" s="255">
        <v>0</v>
      </c>
      <c r="Z455" s="255">
        <v>0</v>
      </c>
      <c r="AA455" s="256">
        <v>0</v>
      </c>
      <c r="AB455" s="256">
        <v>0</v>
      </c>
      <c r="AC455" s="257">
        <v>1210</v>
      </c>
      <c r="AD455" s="257">
        <v>11852</v>
      </c>
      <c r="AE455" s="257">
        <v>0</v>
      </c>
      <c r="AF455" s="258">
        <v>0</v>
      </c>
      <c r="AG455" s="258">
        <v>0</v>
      </c>
      <c r="AH455" s="258">
        <v>0</v>
      </c>
      <c r="AI455" s="258" t="s">
        <v>1965</v>
      </c>
      <c r="AJ455" s="299" t="s">
        <v>2256</v>
      </c>
      <c r="AK455" s="259"/>
      <c r="AL455" s="258"/>
      <c r="AM455" s="258"/>
    </row>
    <row r="456" spans="1:39" ht="15" customHeight="1" x14ac:dyDescent="0.3">
      <c r="A456" s="238">
        <v>46234</v>
      </c>
      <c r="B456" s="239" t="s">
        <v>1325</v>
      </c>
      <c r="C456" s="240" t="s">
        <v>1326</v>
      </c>
      <c r="D456" s="239" t="s">
        <v>41</v>
      </c>
      <c r="E456" s="239" t="s">
        <v>163</v>
      </c>
      <c r="F456" s="239" t="s">
        <v>163</v>
      </c>
      <c r="G456" s="239" t="s">
        <v>1179</v>
      </c>
      <c r="H456" s="239" t="s">
        <v>605</v>
      </c>
      <c r="I456" s="241">
        <v>24</v>
      </c>
      <c r="J456" s="241">
        <v>0</v>
      </c>
      <c r="K456" s="241">
        <v>0</v>
      </c>
      <c r="L456" s="241">
        <v>4</v>
      </c>
      <c r="M456" s="241">
        <v>0</v>
      </c>
      <c r="N456" s="241">
        <v>24</v>
      </c>
      <c r="O456" s="242" t="s">
        <v>1964</v>
      </c>
      <c r="P456" s="242">
        <v>8280</v>
      </c>
      <c r="Q456" s="243">
        <v>2640</v>
      </c>
      <c r="R456" s="243">
        <v>0</v>
      </c>
      <c r="S456" s="243">
        <v>10920</v>
      </c>
      <c r="T456" s="243">
        <v>994</v>
      </c>
      <c r="U456" s="243">
        <v>0</v>
      </c>
      <c r="V456" s="243">
        <v>690</v>
      </c>
      <c r="W456" s="243">
        <v>12604</v>
      </c>
      <c r="X456" s="244">
        <v>994</v>
      </c>
      <c r="Y456" s="244">
        <v>0</v>
      </c>
      <c r="Z456" s="244">
        <v>0</v>
      </c>
      <c r="AA456" s="245">
        <v>0</v>
      </c>
      <c r="AB456" s="245">
        <v>0</v>
      </c>
      <c r="AC456" s="246">
        <v>994</v>
      </c>
      <c r="AD456" s="246">
        <v>9926</v>
      </c>
      <c r="AE456" s="246">
        <v>0</v>
      </c>
      <c r="AF456" s="247" t="s">
        <v>1082</v>
      </c>
      <c r="AG456" s="247">
        <v>50100876592666</v>
      </c>
      <c r="AH456" s="247">
        <v>0</v>
      </c>
      <c r="AI456" s="247" t="s">
        <v>1964</v>
      </c>
      <c r="AJ456" s="299" t="s">
        <v>2256</v>
      </c>
      <c r="AK456" s="248"/>
      <c r="AL456" s="247"/>
      <c r="AM456" s="247"/>
    </row>
    <row r="457" spans="1:39" ht="15" customHeight="1" x14ac:dyDescent="0.3">
      <c r="A457" s="249">
        <v>46234</v>
      </c>
      <c r="B457" s="250" t="s">
        <v>1327</v>
      </c>
      <c r="C457" s="251" t="s">
        <v>1328</v>
      </c>
      <c r="D457" s="250" t="s">
        <v>41</v>
      </c>
      <c r="E457" s="250" t="s">
        <v>163</v>
      </c>
      <c r="F457" s="250" t="s">
        <v>163</v>
      </c>
      <c r="G457" s="250" t="s">
        <v>1179</v>
      </c>
      <c r="H457" s="250" t="s">
        <v>605</v>
      </c>
      <c r="I457" s="252">
        <v>19</v>
      </c>
      <c r="J457" s="252">
        <v>0</v>
      </c>
      <c r="K457" s="252">
        <v>0</v>
      </c>
      <c r="L457" s="252">
        <v>4</v>
      </c>
      <c r="M457" s="252">
        <v>0</v>
      </c>
      <c r="N457" s="252">
        <v>19</v>
      </c>
      <c r="O457" s="253" t="s">
        <v>1964</v>
      </c>
      <c r="P457" s="253">
        <v>7030</v>
      </c>
      <c r="Q457" s="254">
        <v>1425</v>
      </c>
      <c r="R457" s="254">
        <v>0</v>
      </c>
      <c r="S457" s="254">
        <v>8455</v>
      </c>
      <c r="T457" s="254">
        <v>844</v>
      </c>
      <c r="U457" s="254">
        <v>0</v>
      </c>
      <c r="V457" s="254">
        <v>586</v>
      </c>
      <c r="W457" s="254">
        <v>9885</v>
      </c>
      <c r="X457" s="255">
        <v>844</v>
      </c>
      <c r="Y457" s="255">
        <v>0</v>
      </c>
      <c r="Z457" s="255">
        <v>0</v>
      </c>
      <c r="AA457" s="256">
        <v>0</v>
      </c>
      <c r="AB457" s="256">
        <v>0</v>
      </c>
      <c r="AC457" s="257">
        <v>844</v>
      </c>
      <c r="AD457" s="257">
        <v>7611</v>
      </c>
      <c r="AE457" s="257">
        <v>0</v>
      </c>
      <c r="AF457" s="258" t="s">
        <v>1082</v>
      </c>
      <c r="AG457" s="258">
        <v>50100876592910</v>
      </c>
      <c r="AH457" s="258">
        <v>0</v>
      </c>
      <c r="AI457" s="258" t="s">
        <v>1964</v>
      </c>
      <c r="AJ457" s="299" t="s">
        <v>2256</v>
      </c>
      <c r="AK457" s="259"/>
      <c r="AL457" s="258"/>
      <c r="AM457" s="258"/>
    </row>
    <row r="458" spans="1:39" customFormat="1" ht="15" customHeight="1" x14ac:dyDescent="0.3">
      <c r="A458" s="196">
        <v>46234</v>
      </c>
      <c r="B458" s="194" t="s">
        <v>1331</v>
      </c>
      <c r="C458" s="195" t="s">
        <v>1332</v>
      </c>
      <c r="D458" s="194" t="s">
        <v>41</v>
      </c>
      <c r="E458" s="194" t="s">
        <v>163</v>
      </c>
      <c r="F458" s="194" t="s">
        <v>163</v>
      </c>
      <c r="G458" s="194" t="s">
        <v>1179</v>
      </c>
      <c r="H458" s="194" t="s">
        <v>605</v>
      </c>
      <c r="I458" s="182">
        <v>23</v>
      </c>
      <c r="J458" s="182">
        <v>0</v>
      </c>
      <c r="K458" s="182">
        <v>0</v>
      </c>
      <c r="L458" s="182">
        <v>4</v>
      </c>
      <c r="M458" s="182">
        <v>0</v>
      </c>
      <c r="N458" s="182">
        <v>23</v>
      </c>
      <c r="O458" s="184" t="s">
        <v>1964</v>
      </c>
      <c r="P458" s="184">
        <v>8280</v>
      </c>
      <c r="Q458" s="185">
        <v>2530</v>
      </c>
      <c r="R458" s="185">
        <v>0</v>
      </c>
      <c r="S458" s="185">
        <v>10810</v>
      </c>
      <c r="T458" s="185">
        <v>994</v>
      </c>
      <c r="U458" s="185">
        <v>0</v>
      </c>
      <c r="V458" s="185">
        <v>690</v>
      </c>
      <c r="W458" s="185">
        <v>12494</v>
      </c>
      <c r="X458" s="186">
        <v>994</v>
      </c>
      <c r="Y458" s="186">
        <v>0</v>
      </c>
      <c r="Z458" s="186">
        <v>0</v>
      </c>
      <c r="AA458" s="178">
        <v>0</v>
      </c>
      <c r="AB458" s="178">
        <v>0</v>
      </c>
      <c r="AC458" s="175">
        <v>994</v>
      </c>
      <c r="AD458" s="175">
        <v>9816</v>
      </c>
      <c r="AE458" s="175">
        <v>0</v>
      </c>
      <c r="AF458" s="176" t="s">
        <v>1082</v>
      </c>
      <c r="AG458" s="176">
        <v>50100869986244</v>
      </c>
      <c r="AH458" s="176">
        <v>0</v>
      </c>
      <c r="AI458" s="176" t="s">
        <v>1964</v>
      </c>
      <c r="AJ458" s="299" t="s">
        <v>2256</v>
      </c>
      <c r="AK458" s="177"/>
      <c r="AL458" s="176"/>
      <c r="AM458" s="176"/>
    </row>
    <row r="459" spans="1:39" customFormat="1" ht="15" customHeight="1" x14ac:dyDescent="0.3">
      <c r="A459" s="197">
        <v>46234</v>
      </c>
      <c r="B459" s="188" t="s">
        <v>1314</v>
      </c>
      <c r="C459" s="189" t="s">
        <v>1333</v>
      </c>
      <c r="D459" s="188" t="s">
        <v>41</v>
      </c>
      <c r="E459" s="188" t="s">
        <v>42</v>
      </c>
      <c r="F459" s="188" t="s">
        <v>43</v>
      </c>
      <c r="G459" s="188" t="s">
        <v>1179</v>
      </c>
      <c r="H459" s="188" t="s">
        <v>605</v>
      </c>
      <c r="I459" s="190">
        <v>25</v>
      </c>
      <c r="J459" s="190">
        <v>0</v>
      </c>
      <c r="K459" s="190">
        <v>0</v>
      </c>
      <c r="L459" s="190">
        <v>4</v>
      </c>
      <c r="M459" s="190">
        <v>0</v>
      </c>
      <c r="N459" s="190">
        <v>25</v>
      </c>
      <c r="O459" s="191" t="s">
        <v>580</v>
      </c>
      <c r="P459" s="191">
        <v>9875</v>
      </c>
      <c r="Q459" s="192">
        <v>2575</v>
      </c>
      <c r="R459" s="192">
        <v>0</v>
      </c>
      <c r="S459" s="192">
        <v>12450</v>
      </c>
      <c r="T459" s="192">
        <v>1185</v>
      </c>
      <c r="U459" s="192">
        <v>0</v>
      </c>
      <c r="V459" s="192">
        <v>0</v>
      </c>
      <c r="W459" s="192">
        <v>14135</v>
      </c>
      <c r="X459" s="193">
        <v>1185</v>
      </c>
      <c r="Y459" s="193">
        <v>0</v>
      </c>
      <c r="Z459" s="193">
        <v>0</v>
      </c>
      <c r="AA459" s="179">
        <v>0</v>
      </c>
      <c r="AB459" s="179">
        <v>0</v>
      </c>
      <c r="AC459" s="173">
        <v>1185</v>
      </c>
      <c r="AD459" s="173">
        <v>11265</v>
      </c>
      <c r="AE459" s="173">
        <v>500</v>
      </c>
      <c r="AF459" s="172">
        <v>0</v>
      </c>
      <c r="AG459" s="172">
        <v>0</v>
      </c>
      <c r="AH459" s="172">
        <v>500</v>
      </c>
      <c r="AI459" s="172" t="s">
        <v>580</v>
      </c>
      <c r="AJ459" s="299" t="s">
        <v>2256</v>
      </c>
      <c r="AK459" s="174"/>
      <c r="AL459" s="172"/>
      <c r="AM459" s="172"/>
    </row>
    <row r="460" spans="1:39" customFormat="1" ht="15" customHeight="1" x14ac:dyDescent="0.3">
      <c r="A460" s="196">
        <v>46234</v>
      </c>
      <c r="B460" s="194" t="s">
        <v>1451</v>
      </c>
      <c r="C460" s="195" t="s">
        <v>1372</v>
      </c>
      <c r="D460" s="194" t="s">
        <v>41</v>
      </c>
      <c r="E460" s="194" t="s">
        <v>163</v>
      </c>
      <c r="F460" s="194" t="s">
        <v>163</v>
      </c>
      <c r="G460" s="194" t="s">
        <v>1154</v>
      </c>
      <c r="H460" s="194" t="s">
        <v>605</v>
      </c>
      <c r="I460" s="182">
        <v>25</v>
      </c>
      <c r="J460" s="182">
        <v>0</v>
      </c>
      <c r="K460" s="182">
        <v>0</v>
      </c>
      <c r="L460" s="182">
        <v>4</v>
      </c>
      <c r="M460" s="182">
        <v>0</v>
      </c>
      <c r="N460" s="182">
        <v>25</v>
      </c>
      <c r="O460" s="184" t="s">
        <v>1964</v>
      </c>
      <c r="P460" s="184">
        <v>9375</v>
      </c>
      <c r="Q460" s="185">
        <v>4125</v>
      </c>
      <c r="R460" s="185">
        <v>0</v>
      </c>
      <c r="S460" s="185">
        <v>13500</v>
      </c>
      <c r="T460" s="185">
        <v>1125</v>
      </c>
      <c r="U460" s="185">
        <v>0</v>
      </c>
      <c r="V460" s="185">
        <v>781</v>
      </c>
      <c r="W460" s="185">
        <v>15406</v>
      </c>
      <c r="X460" s="186">
        <v>1125</v>
      </c>
      <c r="Y460" s="186">
        <v>0</v>
      </c>
      <c r="Z460" s="186">
        <v>0</v>
      </c>
      <c r="AA460" s="178">
        <v>0</v>
      </c>
      <c r="AB460" s="178">
        <v>0</v>
      </c>
      <c r="AC460" s="175">
        <v>1125</v>
      </c>
      <c r="AD460" s="175">
        <v>12375</v>
      </c>
      <c r="AE460" s="175">
        <v>0</v>
      </c>
      <c r="AF460" s="176" t="s">
        <v>1082</v>
      </c>
      <c r="AG460" s="176">
        <v>50100831588393</v>
      </c>
      <c r="AH460" s="176">
        <v>0</v>
      </c>
      <c r="AI460" s="176" t="s">
        <v>1964</v>
      </c>
      <c r="AJ460" s="299" t="s">
        <v>2256</v>
      </c>
      <c r="AK460" s="177"/>
      <c r="AL460" s="176"/>
      <c r="AM460" s="176"/>
    </row>
    <row r="461" spans="1:39" customFormat="1" ht="15" customHeight="1" x14ac:dyDescent="0.3">
      <c r="A461" s="197">
        <v>46234</v>
      </c>
      <c r="B461" s="188" t="s">
        <v>1373</v>
      </c>
      <c r="C461" s="189" t="s">
        <v>1374</v>
      </c>
      <c r="D461" s="188" t="s">
        <v>41</v>
      </c>
      <c r="E461" s="188" t="s">
        <v>163</v>
      </c>
      <c r="F461" s="188" t="s">
        <v>163</v>
      </c>
      <c r="G461" s="188" t="s">
        <v>1154</v>
      </c>
      <c r="H461" s="188" t="s">
        <v>614</v>
      </c>
      <c r="I461" s="190">
        <v>23</v>
      </c>
      <c r="J461" s="190">
        <v>0</v>
      </c>
      <c r="K461" s="190">
        <v>0</v>
      </c>
      <c r="L461" s="190">
        <v>4</v>
      </c>
      <c r="M461" s="190">
        <v>0</v>
      </c>
      <c r="N461" s="190">
        <v>23</v>
      </c>
      <c r="O461" s="191" t="s">
        <v>1964</v>
      </c>
      <c r="P461" s="191">
        <v>8510</v>
      </c>
      <c r="Q461" s="192">
        <v>6371</v>
      </c>
      <c r="R461" s="192">
        <v>0</v>
      </c>
      <c r="S461" s="192">
        <v>14881</v>
      </c>
      <c r="T461" s="192">
        <v>1021</v>
      </c>
      <c r="U461" s="192">
        <v>0</v>
      </c>
      <c r="V461" s="192">
        <v>709</v>
      </c>
      <c r="W461" s="192">
        <v>16611</v>
      </c>
      <c r="X461" s="193">
        <v>1021</v>
      </c>
      <c r="Y461" s="193">
        <v>0</v>
      </c>
      <c r="Z461" s="193">
        <v>0</v>
      </c>
      <c r="AA461" s="179">
        <v>0</v>
      </c>
      <c r="AB461" s="179">
        <v>0</v>
      </c>
      <c r="AC461" s="173">
        <v>1021</v>
      </c>
      <c r="AD461" s="173">
        <v>13860</v>
      </c>
      <c r="AE461" s="173">
        <v>0</v>
      </c>
      <c r="AF461" s="172" t="s">
        <v>1082</v>
      </c>
      <c r="AG461" s="172">
        <v>50100670891620</v>
      </c>
      <c r="AH461" s="172">
        <v>0</v>
      </c>
      <c r="AI461" s="172" t="s">
        <v>1964</v>
      </c>
      <c r="AJ461" s="299" t="s">
        <v>2256</v>
      </c>
      <c r="AK461" s="174"/>
      <c r="AL461" s="172"/>
      <c r="AM461" s="172"/>
    </row>
    <row r="462" spans="1:39" customFormat="1" ht="15" customHeight="1" x14ac:dyDescent="0.3">
      <c r="A462" s="196">
        <v>46234</v>
      </c>
      <c r="B462" s="194" t="s">
        <v>1375</v>
      </c>
      <c r="C462" s="195" t="s">
        <v>1376</v>
      </c>
      <c r="D462" s="194" t="s">
        <v>41</v>
      </c>
      <c r="E462" s="194" t="s">
        <v>163</v>
      </c>
      <c r="F462" s="194" t="s">
        <v>163</v>
      </c>
      <c r="G462" s="194" t="s">
        <v>48</v>
      </c>
      <c r="H462" s="194" t="s">
        <v>605</v>
      </c>
      <c r="I462" s="182">
        <v>23</v>
      </c>
      <c r="J462" s="182">
        <v>0</v>
      </c>
      <c r="K462" s="182">
        <v>0</v>
      </c>
      <c r="L462" s="182">
        <v>4</v>
      </c>
      <c r="M462" s="182">
        <v>0</v>
      </c>
      <c r="N462" s="182">
        <v>23</v>
      </c>
      <c r="O462" s="184" t="s">
        <v>1964</v>
      </c>
      <c r="P462" s="184">
        <v>7360</v>
      </c>
      <c r="Q462" s="185">
        <v>2760</v>
      </c>
      <c r="R462" s="185">
        <v>0</v>
      </c>
      <c r="S462" s="185">
        <v>10120</v>
      </c>
      <c r="T462" s="185">
        <v>883</v>
      </c>
      <c r="U462" s="185">
        <v>0</v>
      </c>
      <c r="V462" s="185">
        <v>613</v>
      </c>
      <c r="W462" s="185">
        <v>11616</v>
      </c>
      <c r="X462" s="186">
        <v>883</v>
      </c>
      <c r="Y462" s="186">
        <v>0</v>
      </c>
      <c r="Z462" s="186">
        <v>0</v>
      </c>
      <c r="AA462" s="178">
        <v>0</v>
      </c>
      <c r="AB462" s="178">
        <v>0</v>
      </c>
      <c r="AC462" s="175">
        <v>883</v>
      </c>
      <c r="AD462" s="175">
        <v>9237</v>
      </c>
      <c r="AE462" s="175">
        <v>0</v>
      </c>
      <c r="AF462" s="176" t="s">
        <v>1082</v>
      </c>
      <c r="AG462" s="176">
        <v>50100874007529</v>
      </c>
      <c r="AH462" s="176">
        <v>0</v>
      </c>
      <c r="AI462" s="176" t="s">
        <v>1964</v>
      </c>
      <c r="AJ462" s="299" t="s">
        <v>2256</v>
      </c>
      <c r="AK462" s="177"/>
      <c r="AL462" s="176"/>
      <c r="AM462" s="176"/>
    </row>
    <row r="463" spans="1:39" customFormat="1" ht="15" customHeight="1" x14ac:dyDescent="0.3">
      <c r="A463" s="197">
        <v>46234</v>
      </c>
      <c r="B463" s="188" t="s">
        <v>1377</v>
      </c>
      <c r="C463" s="189" t="s">
        <v>1378</v>
      </c>
      <c r="D463" s="188" t="s">
        <v>41</v>
      </c>
      <c r="E463" s="188" t="s">
        <v>163</v>
      </c>
      <c r="F463" s="188" t="s">
        <v>163</v>
      </c>
      <c r="G463" s="188" t="s">
        <v>48</v>
      </c>
      <c r="H463" s="188" t="s">
        <v>605</v>
      </c>
      <c r="I463" s="190">
        <v>23</v>
      </c>
      <c r="J463" s="190">
        <v>0</v>
      </c>
      <c r="K463" s="190">
        <v>0</v>
      </c>
      <c r="L463" s="190">
        <v>4</v>
      </c>
      <c r="M463" s="190">
        <v>0</v>
      </c>
      <c r="N463" s="190">
        <v>23</v>
      </c>
      <c r="O463" s="191" t="s">
        <v>1964</v>
      </c>
      <c r="P463" s="191">
        <v>7360</v>
      </c>
      <c r="Q463" s="192">
        <v>2990</v>
      </c>
      <c r="R463" s="192">
        <v>0</v>
      </c>
      <c r="S463" s="192">
        <v>10350</v>
      </c>
      <c r="T463" s="192">
        <v>883</v>
      </c>
      <c r="U463" s="192">
        <v>0</v>
      </c>
      <c r="V463" s="192">
        <v>613</v>
      </c>
      <c r="W463" s="192">
        <v>11846</v>
      </c>
      <c r="X463" s="193">
        <v>883</v>
      </c>
      <c r="Y463" s="193">
        <v>0</v>
      </c>
      <c r="Z463" s="193">
        <v>0</v>
      </c>
      <c r="AA463" s="179">
        <v>0</v>
      </c>
      <c r="AB463" s="179">
        <v>0</v>
      </c>
      <c r="AC463" s="173">
        <v>883</v>
      </c>
      <c r="AD463" s="173">
        <v>9467</v>
      </c>
      <c r="AE463" s="173">
        <v>0</v>
      </c>
      <c r="AF463" s="172" t="s">
        <v>1082</v>
      </c>
      <c r="AG463" s="172">
        <v>50100874007401</v>
      </c>
      <c r="AH463" s="172">
        <v>0</v>
      </c>
      <c r="AI463" s="172" t="s">
        <v>1964</v>
      </c>
      <c r="AJ463" s="299" t="s">
        <v>2256</v>
      </c>
      <c r="AK463" s="174"/>
      <c r="AL463" s="172"/>
      <c r="AM463" s="172"/>
    </row>
    <row r="464" spans="1:39" customFormat="1" ht="15" customHeight="1" x14ac:dyDescent="0.3">
      <c r="A464" s="196">
        <v>46234</v>
      </c>
      <c r="B464" s="194" t="s">
        <v>1379</v>
      </c>
      <c r="C464" s="195" t="s">
        <v>1380</v>
      </c>
      <c r="D464" s="194" t="s">
        <v>41</v>
      </c>
      <c r="E464" s="194" t="s">
        <v>163</v>
      </c>
      <c r="F464" s="194" t="s">
        <v>163</v>
      </c>
      <c r="G464" s="194" t="s">
        <v>247</v>
      </c>
      <c r="H464" s="194" t="s">
        <v>614</v>
      </c>
      <c r="I464" s="182">
        <v>24</v>
      </c>
      <c r="J464" s="182">
        <v>0</v>
      </c>
      <c r="K464" s="182">
        <v>0</v>
      </c>
      <c r="L464" s="182">
        <v>4</v>
      </c>
      <c r="M464" s="182">
        <v>0</v>
      </c>
      <c r="N464" s="182">
        <v>24</v>
      </c>
      <c r="O464" s="184" t="s">
        <v>1964</v>
      </c>
      <c r="P464" s="184">
        <v>10080</v>
      </c>
      <c r="Q464" s="185">
        <v>3120</v>
      </c>
      <c r="R464" s="185">
        <v>120</v>
      </c>
      <c r="S464" s="185">
        <v>13320</v>
      </c>
      <c r="T464" s="185">
        <v>1210</v>
      </c>
      <c r="U464" s="185">
        <v>0</v>
      </c>
      <c r="V464" s="185">
        <v>840</v>
      </c>
      <c r="W464" s="185">
        <v>15370</v>
      </c>
      <c r="X464" s="186">
        <v>1210</v>
      </c>
      <c r="Y464" s="186">
        <v>0</v>
      </c>
      <c r="Z464" s="186">
        <v>0</v>
      </c>
      <c r="AA464" s="178">
        <v>0</v>
      </c>
      <c r="AB464" s="178">
        <v>0</v>
      </c>
      <c r="AC464" s="175">
        <v>1210</v>
      </c>
      <c r="AD464" s="175">
        <v>12110</v>
      </c>
      <c r="AE464" s="175">
        <v>0</v>
      </c>
      <c r="AF464" s="176" t="s">
        <v>1082</v>
      </c>
      <c r="AG464" s="176">
        <v>50100874006628</v>
      </c>
      <c r="AH464" s="176">
        <v>0</v>
      </c>
      <c r="AI464" s="176" t="s">
        <v>1964</v>
      </c>
      <c r="AJ464" s="299" t="s">
        <v>2256</v>
      </c>
      <c r="AK464" s="177"/>
      <c r="AL464" s="176"/>
      <c r="AM464" s="176"/>
    </row>
    <row r="465" spans="1:39" customFormat="1" ht="15" customHeight="1" x14ac:dyDescent="0.3">
      <c r="A465" s="197">
        <v>46234</v>
      </c>
      <c r="B465" s="188" t="s">
        <v>1381</v>
      </c>
      <c r="C465" s="189" t="s">
        <v>1382</v>
      </c>
      <c r="D465" s="188" t="s">
        <v>41</v>
      </c>
      <c r="E465" s="188" t="s">
        <v>163</v>
      </c>
      <c r="F465" s="188" t="s">
        <v>163</v>
      </c>
      <c r="G465" s="188" t="s">
        <v>48</v>
      </c>
      <c r="H465" s="188" t="s">
        <v>615</v>
      </c>
      <c r="I465" s="190">
        <v>25.5</v>
      </c>
      <c r="J465" s="190">
        <v>0</v>
      </c>
      <c r="K465" s="190">
        <v>0</v>
      </c>
      <c r="L465" s="190">
        <v>4</v>
      </c>
      <c r="M465" s="190">
        <v>0</v>
      </c>
      <c r="N465" s="190">
        <v>25.5</v>
      </c>
      <c r="O465" s="191" t="s">
        <v>1964</v>
      </c>
      <c r="P465" s="191">
        <v>11246</v>
      </c>
      <c r="Q465" s="192">
        <v>3417</v>
      </c>
      <c r="R465" s="192">
        <v>0</v>
      </c>
      <c r="S465" s="192">
        <v>14663</v>
      </c>
      <c r="T465" s="192">
        <v>1350</v>
      </c>
      <c r="U465" s="192">
        <v>0</v>
      </c>
      <c r="V465" s="192">
        <v>937</v>
      </c>
      <c r="W465" s="192">
        <v>16950</v>
      </c>
      <c r="X465" s="193">
        <v>1350</v>
      </c>
      <c r="Y465" s="193">
        <v>0</v>
      </c>
      <c r="Z465" s="193">
        <v>0</v>
      </c>
      <c r="AA465" s="179">
        <v>0</v>
      </c>
      <c r="AB465" s="179">
        <v>0</v>
      </c>
      <c r="AC465" s="173">
        <v>1350</v>
      </c>
      <c r="AD465" s="173">
        <v>13313</v>
      </c>
      <c r="AE465" s="173">
        <v>0</v>
      </c>
      <c r="AF465" s="172" t="s">
        <v>1082</v>
      </c>
      <c r="AG465" s="172">
        <v>50100831588456</v>
      </c>
      <c r="AH465" s="172">
        <v>0</v>
      </c>
      <c r="AI465" s="172" t="s">
        <v>1964</v>
      </c>
      <c r="AJ465" s="299" t="s">
        <v>2256</v>
      </c>
      <c r="AK465" s="174"/>
      <c r="AL465" s="172"/>
      <c r="AM465" s="172"/>
    </row>
    <row r="466" spans="1:39" customFormat="1" ht="15" customHeight="1" x14ac:dyDescent="0.3">
      <c r="A466" s="196">
        <v>46234</v>
      </c>
      <c r="B466" s="194" t="s">
        <v>1383</v>
      </c>
      <c r="C466" s="195" t="s">
        <v>1384</v>
      </c>
      <c r="D466" s="194" t="s">
        <v>41</v>
      </c>
      <c r="E466" s="194" t="s">
        <v>163</v>
      </c>
      <c r="F466" s="194" t="s">
        <v>163</v>
      </c>
      <c r="G466" s="194" t="s">
        <v>48</v>
      </c>
      <c r="H466" s="194" t="s">
        <v>615</v>
      </c>
      <c r="I466" s="182">
        <v>21.5</v>
      </c>
      <c r="J466" s="182">
        <v>0</v>
      </c>
      <c r="K466" s="182">
        <v>0</v>
      </c>
      <c r="L466" s="182">
        <v>4</v>
      </c>
      <c r="M466" s="182">
        <v>0</v>
      </c>
      <c r="N466" s="182">
        <v>21.5</v>
      </c>
      <c r="O466" s="184" t="s">
        <v>1965</v>
      </c>
      <c r="P466" s="184">
        <v>9482</v>
      </c>
      <c r="Q466" s="185">
        <v>2881</v>
      </c>
      <c r="R466" s="185">
        <v>0</v>
      </c>
      <c r="S466" s="185">
        <v>12363</v>
      </c>
      <c r="T466" s="185">
        <v>1138</v>
      </c>
      <c r="U466" s="185">
        <v>0</v>
      </c>
      <c r="V466" s="185">
        <v>790</v>
      </c>
      <c r="W466" s="185">
        <v>14291</v>
      </c>
      <c r="X466" s="186">
        <v>1138</v>
      </c>
      <c r="Y466" s="186">
        <v>0</v>
      </c>
      <c r="Z466" s="186">
        <v>0</v>
      </c>
      <c r="AA466" s="178">
        <v>0</v>
      </c>
      <c r="AB466" s="178">
        <v>0</v>
      </c>
      <c r="AC466" s="175">
        <v>1138</v>
      </c>
      <c r="AD466" s="175">
        <v>11225</v>
      </c>
      <c r="AE466" s="175">
        <v>0</v>
      </c>
      <c r="AF466" s="176">
        <v>0</v>
      </c>
      <c r="AG466" s="176">
        <v>0</v>
      </c>
      <c r="AH466" s="176">
        <v>0</v>
      </c>
      <c r="AI466" s="176" t="s">
        <v>1965</v>
      </c>
      <c r="AJ466" s="299" t="s">
        <v>2256</v>
      </c>
      <c r="AK466" s="177"/>
      <c r="AL466" s="176"/>
      <c r="AM466" s="176"/>
    </row>
    <row r="467" spans="1:39" customFormat="1" ht="15" customHeight="1" x14ac:dyDescent="0.3">
      <c r="A467" s="197">
        <v>46234</v>
      </c>
      <c r="B467" s="188" t="s">
        <v>1385</v>
      </c>
      <c r="C467" s="189" t="s">
        <v>1386</v>
      </c>
      <c r="D467" s="188" t="s">
        <v>41</v>
      </c>
      <c r="E467" s="188" t="s">
        <v>163</v>
      </c>
      <c r="F467" s="188" t="s">
        <v>163</v>
      </c>
      <c r="G467" s="188" t="s">
        <v>48</v>
      </c>
      <c r="H467" s="188" t="s">
        <v>615</v>
      </c>
      <c r="I467" s="190">
        <v>25.5</v>
      </c>
      <c r="J467" s="190">
        <v>0</v>
      </c>
      <c r="K467" s="190">
        <v>0</v>
      </c>
      <c r="L467" s="190">
        <v>4</v>
      </c>
      <c r="M467" s="190">
        <v>0</v>
      </c>
      <c r="N467" s="190">
        <v>25.5</v>
      </c>
      <c r="O467" s="191" t="s">
        <v>1964</v>
      </c>
      <c r="P467" s="191">
        <v>11246</v>
      </c>
      <c r="Q467" s="192">
        <v>3417</v>
      </c>
      <c r="R467" s="192">
        <v>0</v>
      </c>
      <c r="S467" s="192">
        <v>14663</v>
      </c>
      <c r="T467" s="192">
        <v>1350</v>
      </c>
      <c r="U467" s="192">
        <v>0</v>
      </c>
      <c r="V467" s="192">
        <v>937</v>
      </c>
      <c r="W467" s="192">
        <v>16950</v>
      </c>
      <c r="X467" s="193">
        <v>1350</v>
      </c>
      <c r="Y467" s="193">
        <v>0</v>
      </c>
      <c r="Z467" s="193">
        <v>0</v>
      </c>
      <c r="AA467" s="179">
        <v>0</v>
      </c>
      <c r="AB467" s="179">
        <v>0</v>
      </c>
      <c r="AC467" s="173">
        <v>1350</v>
      </c>
      <c r="AD467" s="173">
        <v>13313</v>
      </c>
      <c r="AE467" s="173">
        <v>0</v>
      </c>
      <c r="AF467" s="172" t="s">
        <v>1082</v>
      </c>
      <c r="AG467" s="172">
        <v>50100831588370</v>
      </c>
      <c r="AH467" s="172">
        <v>0</v>
      </c>
      <c r="AI467" s="172" t="s">
        <v>1964</v>
      </c>
      <c r="AJ467" s="299" t="s">
        <v>2256</v>
      </c>
      <c r="AK467" s="174"/>
      <c r="AL467" s="172"/>
      <c r="AM467" s="172"/>
    </row>
    <row r="468" spans="1:39" customFormat="1" ht="15" customHeight="1" x14ac:dyDescent="0.3">
      <c r="A468" s="196">
        <v>46234</v>
      </c>
      <c r="B468" s="194" t="s">
        <v>1387</v>
      </c>
      <c r="C468" s="195" t="s">
        <v>1388</v>
      </c>
      <c r="D468" s="194" t="s">
        <v>41</v>
      </c>
      <c r="E468" s="194" t="s">
        <v>163</v>
      </c>
      <c r="F468" s="194" t="s">
        <v>163</v>
      </c>
      <c r="G468" s="194" t="s">
        <v>48</v>
      </c>
      <c r="H468" s="194" t="s">
        <v>615</v>
      </c>
      <c r="I468" s="182">
        <v>22.5</v>
      </c>
      <c r="J468" s="182">
        <v>0</v>
      </c>
      <c r="K468" s="182">
        <v>0</v>
      </c>
      <c r="L468" s="182">
        <v>4</v>
      </c>
      <c r="M468" s="182">
        <v>0</v>
      </c>
      <c r="N468" s="182">
        <v>22.5</v>
      </c>
      <c r="O468" s="184" t="s">
        <v>1965</v>
      </c>
      <c r="P468" s="184">
        <v>9922</v>
      </c>
      <c r="Q468" s="185">
        <v>3015</v>
      </c>
      <c r="R468" s="185">
        <v>0</v>
      </c>
      <c r="S468" s="185">
        <v>12937</v>
      </c>
      <c r="T468" s="185">
        <v>1191</v>
      </c>
      <c r="U468" s="185">
        <v>0</v>
      </c>
      <c r="V468" s="185">
        <v>827</v>
      </c>
      <c r="W468" s="185">
        <v>14955</v>
      </c>
      <c r="X468" s="186">
        <v>1191</v>
      </c>
      <c r="Y468" s="186">
        <v>0</v>
      </c>
      <c r="Z468" s="186">
        <v>0</v>
      </c>
      <c r="AA468" s="178">
        <v>0</v>
      </c>
      <c r="AB468" s="178">
        <v>0</v>
      </c>
      <c r="AC468" s="175">
        <v>1191</v>
      </c>
      <c r="AD468" s="175">
        <v>11746</v>
      </c>
      <c r="AE468" s="175">
        <v>0</v>
      </c>
      <c r="AF468" s="176">
        <v>0</v>
      </c>
      <c r="AG468" s="176">
        <v>0</v>
      </c>
      <c r="AH468" s="176">
        <v>0</v>
      </c>
      <c r="AI468" s="176" t="s">
        <v>1965</v>
      </c>
      <c r="AJ468" s="299" t="s">
        <v>2256</v>
      </c>
      <c r="AK468" s="177"/>
      <c r="AL468" s="176"/>
      <c r="AM468" s="176"/>
    </row>
    <row r="469" spans="1:39" customFormat="1" ht="15" customHeight="1" x14ac:dyDescent="0.3">
      <c r="A469" s="197">
        <v>46234</v>
      </c>
      <c r="B469" s="188" t="s">
        <v>1389</v>
      </c>
      <c r="C469" s="189" t="s">
        <v>1390</v>
      </c>
      <c r="D469" s="188" t="s">
        <v>41</v>
      </c>
      <c r="E469" s="188" t="s">
        <v>163</v>
      </c>
      <c r="F469" s="188" t="s">
        <v>163</v>
      </c>
      <c r="G469" s="188" t="s">
        <v>48</v>
      </c>
      <c r="H469" s="188" t="s">
        <v>615</v>
      </c>
      <c r="I469" s="190">
        <v>22.5</v>
      </c>
      <c r="J469" s="190">
        <v>0</v>
      </c>
      <c r="K469" s="190">
        <v>0</v>
      </c>
      <c r="L469" s="190">
        <v>4</v>
      </c>
      <c r="M469" s="190">
        <v>0</v>
      </c>
      <c r="N469" s="190">
        <v>22.5</v>
      </c>
      <c r="O469" s="191" t="s">
        <v>1965</v>
      </c>
      <c r="P469" s="191">
        <v>9922</v>
      </c>
      <c r="Q469" s="192">
        <v>3015</v>
      </c>
      <c r="R469" s="192">
        <v>0</v>
      </c>
      <c r="S469" s="192">
        <v>12937</v>
      </c>
      <c r="T469" s="192">
        <v>1191</v>
      </c>
      <c r="U469" s="192">
        <v>0</v>
      </c>
      <c r="V469" s="192">
        <v>827</v>
      </c>
      <c r="W469" s="192">
        <v>14955</v>
      </c>
      <c r="X469" s="193">
        <v>1191</v>
      </c>
      <c r="Y469" s="193">
        <v>0</v>
      </c>
      <c r="Z469" s="193">
        <v>0</v>
      </c>
      <c r="AA469" s="179">
        <v>0</v>
      </c>
      <c r="AB469" s="179">
        <v>0</v>
      </c>
      <c r="AC469" s="173">
        <v>1191</v>
      </c>
      <c r="AD469" s="173">
        <v>11746</v>
      </c>
      <c r="AE469" s="173">
        <v>0</v>
      </c>
      <c r="AF469" s="172">
        <v>0</v>
      </c>
      <c r="AG469" s="172">
        <v>0</v>
      </c>
      <c r="AH469" s="172">
        <v>0</v>
      </c>
      <c r="AI469" s="172" t="s">
        <v>1965</v>
      </c>
      <c r="AJ469" s="299" t="s">
        <v>2256</v>
      </c>
      <c r="AK469" s="174"/>
      <c r="AL469" s="172"/>
      <c r="AM469" s="172"/>
    </row>
    <row r="470" spans="1:39" customFormat="1" ht="15" customHeight="1" x14ac:dyDescent="0.3">
      <c r="A470" s="196">
        <v>46234</v>
      </c>
      <c r="B470" s="194" t="s">
        <v>1391</v>
      </c>
      <c r="C470" s="195" t="s">
        <v>1392</v>
      </c>
      <c r="D470" s="194" t="s">
        <v>41</v>
      </c>
      <c r="E470" s="194" t="s">
        <v>163</v>
      </c>
      <c r="F470" s="194" t="s">
        <v>163</v>
      </c>
      <c r="G470" s="194" t="s">
        <v>44</v>
      </c>
      <c r="H470" s="194" t="s">
        <v>615</v>
      </c>
      <c r="I470" s="182">
        <v>24.5</v>
      </c>
      <c r="J470" s="182">
        <v>0</v>
      </c>
      <c r="K470" s="182">
        <v>0</v>
      </c>
      <c r="L470" s="182">
        <v>4</v>
      </c>
      <c r="M470" s="182">
        <v>0</v>
      </c>
      <c r="N470" s="182">
        <v>24.5</v>
      </c>
      <c r="O470" s="184" t="s">
        <v>1964</v>
      </c>
      <c r="P470" s="184">
        <v>10804</v>
      </c>
      <c r="Q470" s="185">
        <v>3283</v>
      </c>
      <c r="R470" s="185">
        <v>0</v>
      </c>
      <c r="S470" s="185">
        <v>14087</v>
      </c>
      <c r="T470" s="185">
        <v>1296</v>
      </c>
      <c r="U470" s="185">
        <v>0</v>
      </c>
      <c r="V470" s="185">
        <v>900</v>
      </c>
      <c r="W470" s="185">
        <v>16283</v>
      </c>
      <c r="X470" s="186">
        <v>1296</v>
      </c>
      <c r="Y470" s="186">
        <v>0</v>
      </c>
      <c r="Z470" s="186">
        <v>0</v>
      </c>
      <c r="AA470" s="178">
        <v>0</v>
      </c>
      <c r="AB470" s="178">
        <v>0</v>
      </c>
      <c r="AC470" s="175">
        <v>1296</v>
      </c>
      <c r="AD470" s="175">
        <v>12791</v>
      </c>
      <c r="AE470" s="175">
        <v>0</v>
      </c>
      <c r="AF470" s="176" t="s">
        <v>1082</v>
      </c>
      <c r="AG470" s="176">
        <v>50100858362820</v>
      </c>
      <c r="AH470" s="176">
        <v>0</v>
      </c>
      <c r="AI470" s="176" t="s">
        <v>1964</v>
      </c>
      <c r="AJ470" s="299" t="s">
        <v>2256</v>
      </c>
      <c r="AK470" s="177"/>
      <c r="AL470" s="176"/>
      <c r="AM470" s="176"/>
    </row>
    <row r="471" spans="1:39" ht="15" customHeight="1" x14ac:dyDescent="0.3">
      <c r="A471" s="249">
        <v>46234</v>
      </c>
      <c r="B471" s="250" t="s">
        <v>1393</v>
      </c>
      <c r="C471" s="251" t="s">
        <v>1394</v>
      </c>
      <c r="D471" s="250" t="s">
        <v>41</v>
      </c>
      <c r="E471" s="250" t="s">
        <v>163</v>
      </c>
      <c r="F471" s="250" t="s">
        <v>163</v>
      </c>
      <c r="G471" s="250" t="s">
        <v>48</v>
      </c>
      <c r="H471" s="250" t="s">
        <v>615</v>
      </c>
      <c r="I471" s="252">
        <v>24</v>
      </c>
      <c r="J471" s="252">
        <v>0</v>
      </c>
      <c r="K471" s="252">
        <v>0</v>
      </c>
      <c r="L471" s="252">
        <v>4</v>
      </c>
      <c r="M471" s="252">
        <v>0</v>
      </c>
      <c r="N471" s="252">
        <v>24</v>
      </c>
      <c r="O471" s="253" t="s">
        <v>1964</v>
      </c>
      <c r="P471" s="253">
        <v>10584</v>
      </c>
      <c r="Q471" s="254">
        <v>3216</v>
      </c>
      <c r="R471" s="254">
        <v>0</v>
      </c>
      <c r="S471" s="254">
        <v>13800</v>
      </c>
      <c r="T471" s="254">
        <v>1270</v>
      </c>
      <c r="U471" s="254">
        <v>0</v>
      </c>
      <c r="V471" s="254">
        <v>882</v>
      </c>
      <c r="W471" s="254">
        <v>15952</v>
      </c>
      <c r="X471" s="255">
        <v>1270</v>
      </c>
      <c r="Y471" s="255">
        <v>0</v>
      </c>
      <c r="Z471" s="255">
        <v>0</v>
      </c>
      <c r="AA471" s="256">
        <v>0</v>
      </c>
      <c r="AB471" s="256">
        <v>0</v>
      </c>
      <c r="AC471" s="257">
        <v>1270</v>
      </c>
      <c r="AD471" s="257">
        <v>12530</v>
      </c>
      <c r="AE471" s="257">
        <v>0</v>
      </c>
      <c r="AF471" s="258" t="s">
        <v>1082</v>
      </c>
      <c r="AG471" s="258">
        <v>50100858362945</v>
      </c>
      <c r="AH471" s="258">
        <v>0</v>
      </c>
      <c r="AI471" s="258" t="s">
        <v>1964</v>
      </c>
      <c r="AJ471" s="299" t="s">
        <v>2256</v>
      </c>
      <c r="AK471" s="259"/>
      <c r="AL471" s="258"/>
      <c r="AM471" s="258"/>
    </row>
    <row r="472" spans="1:39" ht="15" customHeight="1" x14ac:dyDescent="0.3">
      <c r="A472" s="238">
        <v>46234</v>
      </c>
      <c r="B472" s="239" t="s">
        <v>1397</v>
      </c>
      <c r="C472" s="240" t="s">
        <v>1395</v>
      </c>
      <c r="D472" s="239" t="s">
        <v>41</v>
      </c>
      <c r="E472" s="239" t="s">
        <v>163</v>
      </c>
      <c r="F472" s="239" t="s">
        <v>163</v>
      </c>
      <c r="G472" s="239" t="s">
        <v>247</v>
      </c>
      <c r="H472" s="239" t="s">
        <v>614</v>
      </c>
      <c r="I472" s="241">
        <v>21</v>
      </c>
      <c r="J472" s="241">
        <v>0</v>
      </c>
      <c r="K472" s="241">
        <v>0</v>
      </c>
      <c r="L472" s="241">
        <v>4</v>
      </c>
      <c r="M472" s="241">
        <v>0</v>
      </c>
      <c r="N472" s="241">
        <v>21</v>
      </c>
      <c r="O472" s="242" t="s">
        <v>1964</v>
      </c>
      <c r="P472" s="242">
        <v>8085</v>
      </c>
      <c r="Q472" s="243">
        <v>3675</v>
      </c>
      <c r="R472" s="243">
        <v>315</v>
      </c>
      <c r="S472" s="243">
        <v>12075</v>
      </c>
      <c r="T472" s="243">
        <v>970</v>
      </c>
      <c r="U472" s="243">
        <v>0</v>
      </c>
      <c r="V472" s="243">
        <v>673</v>
      </c>
      <c r="W472" s="243">
        <v>13718</v>
      </c>
      <c r="X472" s="244">
        <v>970</v>
      </c>
      <c r="Y472" s="244">
        <v>0</v>
      </c>
      <c r="Z472" s="244">
        <v>0</v>
      </c>
      <c r="AA472" s="245">
        <v>0</v>
      </c>
      <c r="AB472" s="245">
        <v>0</v>
      </c>
      <c r="AC472" s="246">
        <v>970</v>
      </c>
      <c r="AD472" s="246">
        <v>11105</v>
      </c>
      <c r="AE472" s="246">
        <v>0</v>
      </c>
      <c r="AF472" s="247" t="s">
        <v>1082</v>
      </c>
      <c r="AG472" s="247">
        <v>50100332932830</v>
      </c>
      <c r="AH472" s="247">
        <v>0</v>
      </c>
      <c r="AI472" s="247" t="s">
        <v>1964</v>
      </c>
      <c r="AJ472" s="299" t="s">
        <v>2256</v>
      </c>
      <c r="AK472" s="248"/>
      <c r="AL472" s="247"/>
      <c r="AM472" s="247"/>
    </row>
    <row r="473" spans="1:39" ht="15" customHeight="1" x14ac:dyDescent="0.3">
      <c r="A473" s="249">
        <v>46234</v>
      </c>
      <c r="B473" s="261" t="s">
        <v>1996</v>
      </c>
      <c r="C473" s="290" t="s">
        <v>1868</v>
      </c>
      <c r="D473" s="261" t="s">
        <v>166</v>
      </c>
      <c r="E473" s="261" t="s">
        <v>163</v>
      </c>
      <c r="F473" s="261" t="s">
        <v>163</v>
      </c>
      <c r="G473" s="261" t="s">
        <v>48</v>
      </c>
      <c r="H473" s="261" t="s">
        <v>605</v>
      </c>
      <c r="I473" s="252">
        <v>20</v>
      </c>
      <c r="J473" s="252">
        <v>0</v>
      </c>
      <c r="K473" s="252">
        <v>0</v>
      </c>
      <c r="L473" s="252">
        <v>4</v>
      </c>
      <c r="M473" s="252">
        <v>0</v>
      </c>
      <c r="N473" s="252">
        <v>20</v>
      </c>
      <c r="O473" s="253" t="s">
        <v>1964</v>
      </c>
      <c r="P473" s="253">
        <v>7800</v>
      </c>
      <c r="Q473" s="254">
        <v>1600</v>
      </c>
      <c r="R473" s="254">
        <v>0</v>
      </c>
      <c r="S473" s="254">
        <v>9400</v>
      </c>
      <c r="T473" s="254">
        <v>936</v>
      </c>
      <c r="U473" s="254">
        <v>0</v>
      </c>
      <c r="V473" s="254">
        <v>650</v>
      </c>
      <c r="W473" s="254">
        <v>10986</v>
      </c>
      <c r="X473" s="255">
        <v>936</v>
      </c>
      <c r="Y473" s="255">
        <v>0</v>
      </c>
      <c r="Z473" s="255">
        <v>0</v>
      </c>
      <c r="AA473" s="256">
        <v>0</v>
      </c>
      <c r="AB473" s="256">
        <v>0</v>
      </c>
      <c r="AC473" s="257">
        <v>936</v>
      </c>
      <c r="AD473" s="257">
        <v>8464</v>
      </c>
      <c r="AE473" s="257">
        <v>0</v>
      </c>
      <c r="AF473" s="258" t="s">
        <v>1082</v>
      </c>
      <c r="AG473" s="258">
        <v>50100876592630</v>
      </c>
      <c r="AH473" s="258">
        <v>0</v>
      </c>
      <c r="AI473" s="258" t="s">
        <v>1964</v>
      </c>
      <c r="AJ473" s="299" t="s">
        <v>2256</v>
      </c>
      <c r="AK473" s="259"/>
      <c r="AL473" s="258"/>
      <c r="AM473" s="258"/>
    </row>
    <row r="474" spans="1:39" ht="15" customHeight="1" x14ac:dyDescent="0.3">
      <c r="A474" s="238">
        <v>46234</v>
      </c>
      <c r="B474" s="260" t="s">
        <v>1997</v>
      </c>
      <c r="C474" s="291" t="s">
        <v>1870</v>
      </c>
      <c r="D474" s="260" t="s">
        <v>166</v>
      </c>
      <c r="E474" s="260" t="s">
        <v>163</v>
      </c>
      <c r="F474" s="260" t="s">
        <v>163</v>
      </c>
      <c r="G474" s="260" t="s">
        <v>299</v>
      </c>
      <c r="H474" s="260" t="s">
        <v>605</v>
      </c>
      <c r="I474" s="241">
        <v>26</v>
      </c>
      <c r="J474" s="241">
        <v>0</v>
      </c>
      <c r="K474" s="241">
        <v>0</v>
      </c>
      <c r="L474" s="241">
        <v>4</v>
      </c>
      <c r="M474" s="241">
        <v>0</v>
      </c>
      <c r="N474" s="241">
        <v>26</v>
      </c>
      <c r="O474" s="242" t="s">
        <v>1964</v>
      </c>
      <c r="P474" s="242">
        <v>9620</v>
      </c>
      <c r="Q474" s="243">
        <v>2080</v>
      </c>
      <c r="R474" s="243">
        <v>0</v>
      </c>
      <c r="S474" s="243">
        <v>11700</v>
      </c>
      <c r="T474" s="243">
        <v>1154</v>
      </c>
      <c r="U474" s="243">
        <v>0</v>
      </c>
      <c r="V474" s="243">
        <v>801</v>
      </c>
      <c r="W474" s="243">
        <v>13655</v>
      </c>
      <c r="X474" s="244">
        <v>1154</v>
      </c>
      <c r="Y474" s="244">
        <v>0</v>
      </c>
      <c r="Z474" s="244">
        <v>0</v>
      </c>
      <c r="AA474" s="245">
        <v>0</v>
      </c>
      <c r="AB474" s="245">
        <v>0</v>
      </c>
      <c r="AC474" s="246">
        <v>1154</v>
      </c>
      <c r="AD474" s="246">
        <v>10546</v>
      </c>
      <c r="AE474" s="246">
        <v>0</v>
      </c>
      <c r="AF474" s="247" t="s">
        <v>1082</v>
      </c>
      <c r="AG474" s="247">
        <v>50100876592410</v>
      </c>
      <c r="AH474" s="247">
        <v>0</v>
      </c>
      <c r="AI474" s="247" t="s">
        <v>1964</v>
      </c>
      <c r="AJ474" s="299" t="s">
        <v>2256</v>
      </c>
      <c r="AK474" s="248"/>
      <c r="AL474" s="247"/>
      <c r="AM474" s="247"/>
    </row>
    <row r="475" spans="1:39" ht="15" customHeight="1" x14ac:dyDescent="0.3">
      <c r="A475" s="249">
        <v>46234</v>
      </c>
      <c r="B475" s="261" t="s">
        <v>1998</v>
      </c>
      <c r="C475" s="290" t="s">
        <v>1872</v>
      </c>
      <c r="D475" s="261" t="s">
        <v>166</v>
      </c>
      <c r="E475" s="261" t="s">
        <v>163</v>
      </c>
      <c r="F475" s="261" t="s">
        <v>163</v>
      </c>
      <c r="G475" s="261" t="s">
        <v>51</v>
      </c>
      <c r="H475" s="261" t="s">
        <v>605</v>
      </c>
      <c r="I475" s="252">
        <v>22</v>
      </c>
      <c r="J475" s="252">
        <v>0</v>
      </c>
      <c r="K475" s="252">
        <v>0</v>
      </c>
      <c r="L475" s="252">
        <v>4</v>
      </c>
      <c r="M475" s="252">
        <v>0</v>
      </c>
      <c r="N475" s="252">
        <v>22</v>
      </c>
      <c r="O475" s="253" t="s">
        <v>1964</v>
      </c>
      <c r="P475" s="253">
        <v>8140</v>
      </c>
      <c r="Q475" s="254">
        <v>1540</v>
      </c>
      <c r="R475" s="254">
        <v>0</v>
      </c>
      <c r="S475" s="254">
        <v>9680</v>
      </c>
      <c r="T475" s="254">
        <v>977</v>
      </c>
      <c r="U475" s="254">
        <v>0</v>
      </c>
      <c r="V475" s="254">
        <v>678</v>
      </c>
      <c r="W475" s="254">
        <v>11335</v>
      </c>
      <c r="X475" s="255">
        <v>977</v>
      </c>
      <c r="Y475" s="255">
        <v>0</v>
      </c>
      <c r="Z475" s="255">
        <v>0</v>
      </c>
      <c r="AA475" s="256">
        <v>0</v>
      </c>
      <c r="AB475" s="256">
        <v>0</v>
      </c>
      <c r="AC475" s="257">
        <v>977</v>
      </c>
      <c r="AD475" s="257">
        <v>8703</v>
      </c>
      <c r="AE475" s="257">
        <v>0</v>
      </c>
      <c r="AF475" s="258" t="s">
        <v>1082</v>
      </c>
      <c r="AG475" s="258">
        <v>50100876592245</v>
      </c>
      <c r="AH475" s="258">
        <v>0</v>
      </c>
      <c r="AI475" s="258" t="s">
        <v>1964</v>
      </c>
      <c r="AJ475" s="299" t="s">
        <v>2256</v>
      </c>
      <c r="AK475" s="259"/>
      <c r="AL475" s="258"/>
      <c r="AM475" s="258"/>
    </row>
    <row r="476" spans="1:39" ht="15" customHeight="1" x14ac:dyDescent="0.3">
      <c r="A476" s="238">
        <v>46234</v>
      </c>
      <c r="B476" s="260" t="s">
        <v>1999</v>
      </c>
      <c r="C476" s="291" t="s">
        <v>1874</v>
      </c>
      <c r="D476" s="260" t="s">
        <v>166</v>
      </c>
      <c r="E476" s="260" t="s">
        <v>163</v>
      </c>
      <c r="F476" s="260" t="s">
        <v>163</v>
      </c>
      <c r="G476" s="260" t="s">
        <v>51</v>
      </c>
      <c r="H476" s="260" t="s">
        <v>605</v>
      </c>
      <c r="I476" s="241">
        <v>21</v>
      </c>
      <c r="J476" s="241">
        <v>0</v>
      </c>
      <c r="K476" s="241">
        <v>0</v>
      </c>
      <c r="L476" s="241">
        <v>4</v>
      </c>
      <c r="M476" s="241">
        <v>0</v>
      </c>
      <c r="N476" s="241">
        <v>21</v>
      </c>
      <c r="O476" s="242" t="s">
        <v>1964</v>
      </c>
      <c r="P476" s="242">
        <v>7770</v>
      </c>
      <c r="Q476" s="243">
        <v>1470</v>
      </c>
      <c r="R476" s="243">
        <v>0</v>
      </c>
      <c r="S476" s="243">
        <v>9240</v>
      </c>
      <c r="T476" s="243">
        <v>932</v>
      </c>
      <c r="U476" s="243">
        <v>0</v>
      </c>
      <c r="V476" s="243">
        <v>647</v>
      </c>
      <c r="W476" s="243">
        <v>10819</v>
      </c>
      <c r="X476" s="244">
        <v>932</v>
      </c>
      <c r="Y476" s="244">
        <v>0</v>
      </c>
      <c r="Z476" s="244">
        <v>0</v>
      </c>
      <c r="AA476" s="245">
        <v>0</v>
      </c>
      <c r="AB476" s="245">
        <v>0</v>
      </c>
      <c r="AC476" s="246">
        <v>932</v>
      </c>
      <c r="AD476" s="246">
        <v>8308</v>
      </c>
      <c r="AE476" s="246">
        <v>0</v>
      </c>
      <c r="AF476" s="247" t="s">
        <v>1082</v>
      </c>
      <c r="AG476" s="247">
        <v>50100876592400</v>
      </c>
      <c r="AH476" s="247">
        <v>0</v>
      </c>
      <c r="AI476" s="247" t="s">
        <v>1964</v>
      </c>
      <c r="AJ476" s="299" t="s">
        <v>2256</v>
      </c>
      <c r="AK476" s="248"/>
      <c r="AL476" s="247"/>
      <c r="AM476" s="247"/>
    </row>
    <row r="477" spans="1:39" ht="15" customHeight="1" x14ac:dyDescent="0.3">
      <c r="A477" s="249">
        <v>46234</v>
      </c>
      <c r="B477" s="250" t="s">
        <v>1950</v>
      </c>
      <c r="C477" s="251" t="s">
        <v>1741</v>
      </c>
      <c r="D477" s="250" t="s">
        <v>41</v>
      </c>
      <c r="E477" s="250" t="s">
        <v>163</v>
      </c>
      <c r="F477" s="250" t="s">
        <v>163</v>
      </c>
      <c r="G477" s="250" t="s">
        <v>247</v>
      </c>
      <c r="H477" s="250" t="s">
        <v>614</v>
      </c>
      <c r="I477" s="252">
        <v>23</v>
      </c>
      <c r="J477" s="252">
        <v>0</v>
      </c>
      <c r="K477" s="252">
        <v>0</v>
      </c>
      <c r="L477" s="252">
        <v>4</v>
      </c>
      <c r="M477" s="252">
        <v>0</v>
      </c>
      <c r="N477" s="252">
        <v>23</v>
      </c>
      <c r="O477" s="253" t="s">
        <v>1964</v>
      </c>
      <c r="P477" s="253">
        <v>10143</v>
      </c>
      <c r="Q477" s="254">
        <v>3703</v>
      </c>
      <c r="R477" s="254">
        <v>0</v>
      </c>
      <c r="S477" s="254">
        <v>13846</v>
      </c>
      <c r="T477" s="254">
        <v>1217</v>
      </c>
      <c r="U477" s="254">
        <v>0</v>
      </c>
      <c r="V477" s="254">
        <v>845</v>
      </c>
      <c r="W477" s="254">
        <v>15908</v>
      </c>
      <c r="X477" s="255">
        <v>1217</v>
      </c>
      <c r="Y477" s="255">
        <v>0</v>
      </c>
      <c r="Z477" s="255">
        <v>0</v>
      </c>
      <c r="AA477" s="256">
        <v>0</v>
      </c>
      <c r="AB477" s="256">
        <v>0</v>
      </c>
      <c r="AC477" s="257">
        <v>1217</v>
      </c>
      <c r="AD477" s="257">
        <v>12629</v>
      </c>
      <c r="AE477" s="257">
        <v>0</v>
      </c>
      <c r="AF477" s="258" t="s">
        <v>1082</v>
      </c>
      <c r="AG477" s="258">
        <v>50100782690426</v>
      </c>
      <c r="AH477" s="258">
        <v>0</v>
      </c>
      <c r="AI477" s="258" t="s">
        <v>1964</v>
      </c>
      <c r="AJ477" s="299" t="s">
        <v>2256</v>
      </c>
      <c r="AK477" s="259"/>
      <c r="AL477" s="258"/>
      <c r="AM477" s="258"/>
    </row>
    <row r="478" spans="1:39" ht="15" customHeight="1" x14ac:dyDescent="0.3">
      <c r="A478" s="238">
        <v>46234</v>
      </c>
      <c r="B478" s="239" t="s">
        <v>1951</v>
      </c>
      <c r="C478" s="240" t="s">
        <v>1745</v>
      </c>
      <c r="D478" s="239" t="s">
        <v>41</v>
      </c>
      <c r="E478" s="239" t="s">
        <v>163</v>
      </c>
      <c r="F478" s="239" t="s">
        <v>163</v>
      </c>
      <c r="G478" s="239" t="s">
        <v>247</v>
      </c>
      <c r="H478" s="239" t="s">
        <v>615</v>
      </c>
      <c r="I478" s="241">
        <v>25</v>
      </c>
      <c r="J478" s="241">
        <v>0</v>
      </c>
      <c r="K478" s="241">
        <v>0</v>
      </c>
      <c r="L478" s="241">
        <v>4</v>
      </c>
      <c r="M478" s="241">
        <v>0</v>
      </c>
      <c r="N478" s="241">
        <v>25</v>
      </c>
      <c r="O478" s="242" t="s">
        <v>1964</v>
      </c>
      <c r="P478" s="242">
        <v>11025</v>
      </c>
      <c r="Q478" s="243">
        <v>9350</v>
      </c>
      <c r="R478" s="243">
        <v>0</v>
      </c>
      <c r="S478" s="243">
        <v>20375</v>
      </c>
      <c r="T478" s="243">
        <v>1323</v>
      </c>
      <c r="U478" s="243">
        <v>0</v>
      </c>
      <c r="V478" s="243">
        <v>918</v>
      </c>
      <c r="W478" s="243">
        <v>22616</v>
      </c>
      <c r="X478" s="244">
        <v>1323</v>
      </c>
      <c r="Y478" s="244">
        <v>0</v>
      </c>
      <c r="Z478" s="244">
        <v>0</v>
      </c>
      <c r="AA478" s="245">
        <v>0</v>
      </c>
      <c r="AB478" s="245">
        <v>0</v>
      </c>
      <c r="AC478" s="246">
        <v>1323</v>
      </c>
      <c r="AD478" s="246">
        <v>19052</v>
      </c>
      <c r="AE478" s="246">
        <v>0</v>
      </c>
      <c r="AF478" s="247" t="s">
        <v>1082</v>
      </c>
      <c r="AG478" s="247">
        <v>50100262034180</v>
      </c>
      <c r="AH478" s="247">
        <v>0</v>
      </c>
      <c r="AI478" s="247" t="s">
        <v>1964</v>
      </c>
      <c r="AJ478" s="299" t="s">
        <v>2256</v>
      </c>
      <c r="AK478" s="248"/>
      <c r="AL478" s="247"/>
      <c r="AM478" s="247"/>
    </row>
    <row r="479" spans="1:39" ht="15" customHeight="1" x14ac:dyDescent="0.3">
      <c r="A479" s="249">
        <v>46234</v>
      </c>
      <c r="B479" s="250" t="s">
        <v>1952</v>
      </c>
      <c r="C479" s="251" t="s">
        <v>1452</v>
      </c>
      <c r="D479" s="250" t="s">
        <v>41</v>
      </c>
      <c r="E479" s="250" t="s">
        <v>163</v>
      </c>
      <c r="F479" s="250" t="s">
        <v>163</v>
      </c>
      <c r="G479" s="250" t="s">
        <v>104</v>
      </c>
      <c r="H479" s="250" t="s">
        <v>614</v>
      </c>
      <c r="I479" s="252">
        <v>26</v>
      </c>
      <c r="J479" s="252">
        <v>0</v>
      </c>
      <c r="K479" s="252">
        <v>0</v>
      </c>
      <c r="L479" s="252">
        <v>4</v>
      </c>
      <c r="M479" s="252">
        <v>0</v>
      </c>
      <c r="N479" s="252">
        <v>26</v>
      </c>
      <c r="O479" s="253" t="s">
        <v>1964</v>
      </c>
      <c r="P479" s="253">
        <v>10400</v>
      </c>
      <c r="Q479" s="254">
        <v>4940</v>
      </c>
      <c r="R479" s="254">
        <v>390</v>
      </c>
      <c r="S479" s="254">
        <v>15730</v>
      </c>
      <c r="T479" s="254">
        <v>1248</v>
      </c>
      <c r="U479" s="254">
        <v>0</v>
      </c>
      <c r="V479" s="254">
        <v>866</v>
      </c>
      <c r="W479" s="254">
        <v>17844</v>
      </c>
      <c r="X479" s="255">
        <v>1248</v>
      </c>
      <c r="Y479" s="255">
        <v>0</v>
      </c>
      <c r="Z479" s="255">
        <v>0</v>
      </c>
      <c r="AA479" s="256">
        <v>0</v>
      </c>
      <c r="AB479" s="256">
        <v>0</v>
      </c>
      <c r="AC479" s="257">
        <v>1248</v>
      </c>
      <c r="AD479" s="257">
        <v>14482</v>
      </c>
      <c r="AE479" s="257">
        <v>0</v>
      </c>
      <c r="AF479" s="258" t="s">
        <v>1082</v>
      </c>
      <c r="AG479" s="258">
        <v>50100876592755</v>
      </c>
      <c r="AH479" s="258">
        <v>0</v>
      </c>
      <c r="AI479" s="258" t="s">
        <v>1964</v>
      </c>
      <c r="AJ479" s="299" t="s">
        <v>2256</v>
      </c>
      <c r="AK479" s="259"/>
      <c r="AL479" s="258"/>
      <c r="AM479" s="258"/>
    </row>
    <row r="480" spans="1:39" customFormat="1" ht="15" customHeight="1" x14ac:dyDescent="0.3">
      <c r="A480" s="196">
        <v>46234</v>
      </c>
      <c r="B480" s="194" t="s">
        <v>1988</v>
      </c>
      <c r="C480" s="195" t="s">
        <v>208</v>
      </c>
      <c r="D480" s="194" t="s">
        <v>166</v>
      </c>
      <c r="E480" s="194" t="s">
        <v>163</v>
      </c>
      <c r="F480" s="194" t="s">
        <v>163</v>
      </c>
      <c r="G480" s="194" t="s">
        <v>203</v>
      </c>
      <c r="H480" s="194" t="s">
        <v>605</v>
      </c>
      <c r="I480" s="182">
        <v>20</v>
      </c>
      <c r="J480" s="182">
        <v>5</v>
      </c>
      <c r="K480" s="182">
        <v>0</v>
      </c>
      <c r="L480" s="182">
        <v>4</v>
      </c>
      <c r="M480" s="182">
        <v>0</v>
      </c>
      <c r="N480" s="182">
        <v>25</v>
      </c>
      <c r="O480" s="184" t="s">
        <v>1964</v>
      </c>
      <c r="P480" s="184">
        <v>10950</v>
      </c>
      <c r="Q480" s="185">
        <v>4750</v>
      </c>
      <c r="R480" s="185">
        <v>375</v>
      </c>
      <c r="S480" s="185">
        <v>16075</v>
      </c>
      <c r="T480" s="185">
        <v>1314</v>
      </c>
      <c r="U480" s="185">
        <v>0</v>
      </c>
      <c r="V480" s="185">
        <v>912</v>
      </c>
      <c r="W480" s="185">
        <v>18301</v>
      </c>
      <c r="X480" s="186">
        <v>1314</v>
      </c>
      <c r="Y480" s="186">
        <v>0</v>
      </c>
      <c r="Z480" s="186">
        <v>0</v>
      </c>
      <c r="AA480" s="178">
        <v>0</v>
      </c>
      <c r="AB480" s="178">
        <v>0</v>
      </c>
      <c r="AC480" s="175">
        <v>1314</v>
      </c>
      <c r="AD480" s="175">
        <v>14761</v>
      </c>
      <c r="AE480" s="175">
        <v>0</v>
      </c>
      <c r="AF480" s="176" t="s">
        <v>1082</v>
      </c>
      <c r="AG480" s="176">
        <v>50100332272040</v>
      </c>
      <c r="AH480" s="176">
        <v>0</v>
      </c>
      <c r="AI480" s="176" t="s">
        <v>1964</v>
      </c>
      <c r="AJ480" s="299" t="s">
        <v>2256</v>
      </c>
      <c r="AK480" s="177"/>
      <c r="AL480" s="176"/>
      <c r="AM480" s="176"/>
    </row>
    <row r="481" spans="1:39" ht="15" customHeight="1" x14ac:dyDescent="0.3">
      <c r="A481" s="249">
        <v>46234</v>
      </c>
      <c r="B481" s="250" t="s">
        <v>2037</v>
      </c>
      <c r="C481" s="251" t="s">
        <v>2021</v>
      </c>
      <c r="D481" s="250" t="s">
        <v>41</v>
      </c>
      <c r="E481" s="250" t="s">
        <v>163</v>
      </c>
      <c r="F481" s="250" t="s">
        <v>163</v>
      </c>
      <c r="G481" s="250" t="s">
        <v>1179</v>
      </c>
      <c r="H481" s="250" t="s">
        <v>605</v>
      </c>
      <c r="I481" s="252">
        <v>18</v>
      </c>
      <c r="J481" s="252">
        <v>0</v>
      </c>
      <c r="K481" s="252">
        <v>0</v>
      </c>
      <c r="L481" s="252">
        <v>4</v>
      </c>
      <c r="M481" s="252">
        <v>0</v>
      </c>
      <c r="N481" s="252">
        <v>18</v>
      </c>
      <c r="O481" s="253" t="s">
        <v>1964</v>
      </c>
      <c r="P481" s="253">
        <v>7956</v>
      </c>
      <c r="Q481" s="254">
        <v>3114</v>
      </c>
      <c r="R481" s="254">
        <v>0</v>
      </c>
      <c r="S481" s="254">
        <v>11070</v>
      </c>
      <c r="T481" s="254">
        <v>955</v>
      </c>
      <c r="U481" s="254">
        <v>0</v>
      </c>
      <c r="V481" s="254">
        <v>663</v>
      </c>
      <c r="W481" s="254">
        <v>12688</v>
      </c>
      <c r="X481" s="255">
        <v>955</v>
      </c>
      <c r="Y481" s="255">
        <v>0</v>
      </c>
      <c r="Z481" s="255">
        <v>0</v>
      </c>
      <c r="AA481" s="256">
        <v>0</v>
      </c>
      <c r="AB481" s="256">
        <v>0</v>
      </c>
      <c r="AC481" s="257">
        <v>955</v>
      </c>
      <c r="AD481" s="257">
        <v>10115</v>
      </c>
      <c r="AE481" s="257">
        <v>0</v>
      </c>
      <c r="AF481" s="258" t="s">
        <v>1082</v>
      </c>
      <c r="AG481" s="258">
        <v>50100262034546</v>
      </c>
      <c r="AH481" s="258">
        <v>0</v>
      </c>
      <c r="AI481" s="258" t="s">
        <v>1964</v>
      </c>
      <c r="AJ481" s="299" t="s">
        <v>2256</v>
      </c>
      <c r="AK481" s="259"/>
      <c r="AL481" s="258"/>
      <c r="AM481" s="258"/>
    </row>
    <row r="482" spans="1:39" ht="15" customHeight="1" x14ac:dyDescent="0.3">
      <c r="A482" s="238">
        <v>46234</v>
      </c>
      <c r="B482" s="239" t="s">
        <v>2038</v>
      </c>
      <c r="C482" s="240" t="s">
        <v>2022</v>
      </c>
      <c r="D482" s="239" t="s">
        <v>41</v>
      </c>
      <c r="E482" s="239" t="s">
        <v>163</v>
      </c>
      <c r="F482" s="239" t="s">
        <v>163</v>
      </c>
      <c r="G482" s="239" t="s">
        <v>1179</v>
      </c>
      <c r="H482" s="239" t="s">
        <v>605</v>
      </c>
      <c r="I482" s="241">
        <v>21.5</v>
      </c>
      <c r="J482" s="241">
        <v>0</v>
      </c>
      <c r="K482" s="241">
        <v>0</v>
      </c>
      <c r="L482" s="241">
        <v>4</v>
      </c>
      <c r="M482" s="241">
        <v>0</v>
      </c>
      <c r="N482" s="241">
        <v>21.5</v>
      </c>
      <c r="O482" s="242" t="s">
        <v>1964</v>
      </c>
      <c r="P482" s="242">
        <v>9460</v>
      </c>
      <c r="Q482" s="243">
        <v>9352</v>
      </c>
      <c r="R482" s="243">
        <v>0</v>
      </c>
      <c r="S482" s="243">
        <v>18812</v>
      </c>
      <c r="T482" s="243">
        <v>1135</v>
      </c>
      <c r="U482" s="243">
        <v>0</v>
      </c>
      <c r="V482" s="243">
        <v>788</v>
      </c>
      <c r="W482" s="243">
        <v>20735</v>
      </c>
      <c r="X482" s="244">
        <v>1135</v>
      </c>
      <c r="Y482" s="244">
        <v>0</v>
      </c>
      <c r="Z482" s="244">
        <v>0</v>
      </c>
      <c r="AA482" s="245">
        <v>0</v>
      </c>
      <c r="AB482" s="245">
        <v>0</v>
      </c>
      <c r="AC482" s="246">
        <v>1135</v>
      </c>
      <c r="AD482" s="246">
        <v>17677</v>
      </c>
      <c r="AE482" s="246">
        <v>0</v>
      </c>
      <c r="AF482" s="247" t="s">
        <v>1082</v>
      </c>
      <c r="AG482" s="247">
        <v>50100254893719</v>
      </c>
      <c r="AH482" s="247">
        <v>0</v>
      </c>
      <c r="AI482" s="247" t="s">
        <v>1964</v>
      </c>
      <c r="AJ482" s="299" t="s">
        <v>2256</v>
      </c>
      <c r="AK482" s="248"/>
      <c r="AL482" s="247"/>
      <c r="AM482" s="247"/>
    </row>
    <row r="483" spans="1:39" ht="15" customHeight="1" x14ac:dyDescent="0.3">
      <c r="A483" s="249">
        <v>46234</v>
      </c>
      <c r="B483" s="250" t="s">
        <v>2039</v>
      </c>
      <c r="C483" s="251" t="s">
        <v>2023</v>
      </c>
      <c r="D483" s="250" t="s">
        <v>41</v>
      </c>
      <c r="E483" s="250" t="s">
        <v>163</v>
      </c>
      <c r="F483" s="250" t="s">
        <v>163</v>
      </c>
      <c r="G483" s="250" t="s">
        <v>1179</v>
      </c>
      <c r="H483" s="250" t="s">
        <v>605</v>
      </c>
      <c r="I483" s="252">
        <v>22</v>
      </c>
      <c r="J483" s="252">
        <v>3</v>
      </c>
      <c r="K483" s="252">
        <v>0</v>
      </c>
      <c r="L483" s="252">
        <v>4</v>
      </c>
      <c r="M483" s="252">
        <v>0</v>
      </c>
      <c r="N483" s="252">
        <v>25</v>
      </c>
      <c r="O483" s="253" t="s">
        <v>1964</v>
      </c>
      <c r="P483" s="253">
        <v>11025</v>
      </c>
      <c r="Q483" s="254">
        <v>8475</v>
      </c>
      <c r="R483" s="254">
        <v>0</v>
      </c>
      <c r="S483" s="254">
        <v>19500</v>
      </c>
      <c r="T483" s="254">
        <v>1323</v>
      </c>
      <c r="U483" s="254">
        <v>0</v>
      </c>
      <c r="V483" s="254">
        <v>918</v>
      </c>
      <c r="W483" s="254">
        <v>21741</v>
      </c>
      <c r="X483" s="255">
        <v>1323</v>
      </c>
      <c r="Y483" s="255">
        <v>0</v>
      </c>
      <c r="Z483" s="255">
        <v>0</v>
      </c>
      <c r="AA483" s="256">
        <v>0</v>
      </c>
      <c r="AB483" s="256">
        <v>0</v>
      </c>
      <c r="AC483" s="257">
        <v>1323</v>
      </c>
      <c r="AD483" s="257">
        <v>18177</v>
      </c>
      <c r="AE483" s="257">
        <v>0</v>
      </c>
      <c r="AF483" s="258" t="s">
        <v>1082</v>
      </c>
      <c r="AG483" s="258">
        <v>50100254780833</v>
      </c>
      <c r="AH483" s="258">
        <v>0</v>
      </c>
      <c r="AI483" s="258" t="s">
        <v>1964</v>
      </c>
      <c r="AJ483" s="299" t="s">
        <v>2256</v>
      </c>
      <c r="AK483" s="259"/>
      <c r="AL483" s="258"/>
      <c r="AM483" s="258"/>
    </row>
    <row r="484" spans="1:39" ht="15" customHeight="1" x14ac:dyDescent="0.3">
      <c r="A484" s="238">
        <v>46234</v>
      </c>
      <c r="B484" s="239" t="s">
        <v>2040</v>
      </c>
      <c r="C484" s="240" t="s">
        <v>2024</v>
      </c>
      <c r="D484" s="239" t="s">
        <v>41</v>
      </c>
      <c r="E484" s="239" t="s">
        <v>163</v>
      </c>
      <c r="F484" s="239" t="s">
        <v>163</v>
      </c>
      <c r="G484" s="239" t="s">
        <v>1179</v>
      </c>
      <c r="H484" s="239" t="s">
        <v>605</v>
      </c>
      <c r="I484" s="241">
        <v>22.5</v>
      </c>
      <c r="J484" s="241">
        <v>0</v>
      </c>
      <c r="K484" s="241">
        <v>0</v>
      </c>
      <c r="L484" s="241">
        <v>4</v>
      </c>
      <c r="M484" s="241">
        <v>0</v>
      </c>
      <c r="N484" s="241">
        <v>22.5</v>
      </c>
      <c r="O484" s="242" t="s">
        <v>1964</v>
      </c>
      <c r="P484" s="242">
        <v>9450</v>
      </c>
      <c r="Q484" s="243">
        <v>5850</v>
      </c>
      <c r="R484" s="243">
        <v>0</v>
      </c>
      <c r="S484" s="243">
        <v>15300</v>
      </c>
      <c r="T484" s="243">
        <v>1134</v>
      </c>
      <c r="U484" s="243">
        <v>0</v>
      </c>
      <c r="V484" s="243">
        <v>787</v>
      </c>
      <c r="W484" s="243">
        <v>17221</v>
      </c>
      <c r="X484" s="244">
        <v>1134</v>
      </c>
      <c r="Y484" s="244">
        <v>0</v>
      </c>
      <c r="Z484" s="244">
        <v>0</v>
      </c>
      <c r="AA484" s="245">
        <v>0</v>
      </c>
      <c r="AB484" s="245">
        <v>0</v>
      </c>
      <c r="AC484" s="246">
        <v>1134</v>
      </c>
      <c r="AD484" s="246">
        <v>14166</v>
      </c>
      <c r="AE484" s="246">
        <v>0</v>
      </c>
      <c r="AF484" s="247" t="s">
        <v>1082</v>
      </c>
      <c r="AG484" s="247">
        <v>50100254780922</v>
      </c>
      <c r="AH484" s="247">
        <v>0</v>
      </c>
      <c r="AI484" s="247" t="s">
        <v>1964</v>
      </c>
      <c r="AJ484" s="299" t="s">
        <v>2256</v>
      </c>
      <c r="AK484" s="248"/>
      <c r="AL484" s="247"/>
      <c r="AM484" s="247"/>
    </row>
    <row r="485" spans="1:39" ht="15" customHeight="1" x14ac:dyDescent="0.3">
      <c r="A485" s="249">
        <v>46234</v>
      </c>
      <c r="B485" s="261" t="s">
        <v>2033</v>
      </c>
      <c r="C485" s="290" t="s">
        <v>2027</v>
      </c>
      <c r="D485" s="261" t="s">
        <v>166</v>
      </c>
      <c r="E485" s="261" t="s">
        <v>163</v>
      </c>
      <c r="F485" s="261" t="s">
        <v>163</v>
      </c>
      <c r="G485" s="261" t="s">
        <v>51</v>
      </c>
      <c r="H485" s="261" t="s">
        <v>605</v>
      </c>
      <c r="I485" s="252">
        <v>22</v>
      </c>
      <c r="J485" s="252">
        <v>0</v>
      </c>
      <c r="K485" s="252">
        <v>0</v>
      </c>
      <c r="L485" s="252">
        <v>4</v>
      </c>
      <c r="M485" s="252">
        <v>0</v>
      </c>
      <c r="N485" s="252">
        <v>22</v>
      </c>
      <c r="O485" s="253" t="s">
        <v>1964</v>
      </c>
      <c r="P485" s="253">
        <v>8360</v>
      </c>
      <c r="Q485" s="254">
        <v>2090</v>
      </c>
      <c r="R485" s="254">
        <v>0</v>
      </c>
      <c r="S485" s="254">
        <v>10450</v>
      </c>
      <c r="T485" s="254">
        <v>1003</v>
      </c>
      <c r="U485" s="254">
        <v>0</v>
      </c>
      <c r="V485" s="254">
        <v>696</v>
      </c>
      <c r="W485" s="254">
        <v>12149</v>
      </c>
      <c r="X485" s="255">
        <v>1003</v>
      </c>
      <c r="Y485" s="255">
        <v>0</v>
      </c>
      <c r="Z485" s="255">
        <v>0</v>
      </c>
      <c r="AA485" s="256">
        <v>0</v>
      </c>
      <c r="AB485" s="256">
        <v>0</v>
      </c>
      <c r="AC485" s="257">
        <v>1003</v>
      </c>
      <c r="AD485" s="257">
        <v>9447</v>
      </c>
      <c r="AE485" s="257">
        <v>0</v>
      </c>
      <c r="AF485" s="258" t="s">
        <v>1082</v>
      </c>
      <c r="AG485" s="258">
        <v>50100885864101</v>
      </c>
      <c r="AH485" s="258">
        <v>0</v>
      </c>
      <c r="AI485" s="258" t="s">
        <v>1964</v>
      </c>
      <c r="AJ485" s="299" t="s">
        <v>2256</v>
      </c>
      <c r="AK485" s="259"/>
      <c r="AL485" s="258"/>
      <c r="AM485" s="258"/>
    </row>
    <row r="486" spans="1:39" ht="15" customHeight="1" x14ac:dyDescent="0.3">
      <c r="A486" s="238">
        <v>46234</v>
      </c>
      <c r="B486" s="260" t="s">
        <v>2034</v>
      </c>
      <c r="C486" s="291" t="s">
        <v>2028</v>
      </c>
      <c r="D486" s="260" t="s">
        <v>166</v>
      </c>
      <c r="E486" s="260" t="s">
        <v>163</v>
      </c>
      <c r="F486" s="260" t="s">
        <v>163</v>
      </c>
      <c r="G486" s="260" t="s">
        <v>51</v>
      </c>
      <c r="H486" s="260" t="s">
        <v>605</v>
      </c>
      <c r="I486" s="241">
        <v>19.5</v>
      </c>
      <c r="J486" s="241">
        <v>0</v>
      </c>
      <c r="K486" s="241">
        <v>0</v>
      </c>
      <c r="L486" s="241">
        <v>4</v>
      </c>
      <c r="M486" s="241">
        <v>0</v>
      </c>
      <c r="N486" s="241">
        <v>19.5</v>
      </c>
      <c r="O486" s="242" t="s">
        <v>1964</v>
      </c>
      <c r="P486" s="242">
        <v>7215</v>
      </c>
      <c r="Q486" s="243">
        <v>1950</v>
      </c>
      <c r="R486" s="243">
        <v>0</v>
      </c>
      <c r="S486" s="243">
        <v>9165</v>
      </c>
      <c r="T486" s="243">
        <v>866</v>
      </c>
      <c r="U486" s="243">
        <v>0</v>
      </c>
      <c r="V486" s="243">
        <v>601</v>
      </c>
      <c r="W486" s="243">
        <v>10632</v>
      </c>
      <c r="X486" s="244">
        <v>866</v>
      </c>
      <c r="Y486" s="244">
        <v>0</v>
      </c>
      <c r="Z486" s="244">
        <v>0</v>
      </c>
      <c r="AA486" s="245">
        <v>0</v>
      </c>
      <c r="AB486" s="245">
        <v>0</v>
      </c>
      <c r="AC486" s="246">
        <v>866</v>
      </c>
      <c r="AD486" s="246">
        <v>8299</v>
      </c>
      <c r="AE486" s="246">
        <v>0</v>
      </c>
      <c r="AF486" s="247" t="s">
        <v>1082</v>
      </c>
      <c r="AG486" s="247">
        <v>50100885864182</v>
      </c>
      <c r="AH486" s="247">
        <v>0</v>
      </c>
      <c r="AI486" s="247" t="s">
        <v>1964</v>
      </c>
      <c r="AJ486" s="299" t="s">
        <v>2256</v>
      </c>
      <c r="AK486" s="248"/>
      <c r="AL486" s="247"/>
      <c r="AM486" s="247"/>
    </row>
    <row r="487" spans="1:39" ht="15" customHeight="1" x14ac:dyDescent="0.3">
      <c r="A487" s="249">
        <v>46234</v>
      </c>
      <c r="B487" s="261" t="s">
        <v>2035</v>
      </c>
      <c r="C487" s="290" t="s">
        <v>2261</v>
      </c>
      <c r="D487" s="261" t="s">
        <v>166</v>
      </c>
      <c r="E487" s="261" t="s">
        <v>163</v>
      </c>
      <c r="F487" s="261" t="s">
        <v>163</v>
      </c>
      <c r="G487" s="261" t="s">
        <v>51</v>
      </c>
      <c r="H487" s="261" t="s">
        <v>605</v>
      </c>
      <c r="I487" s="252">
        <v>23</v>
      </c>
      <c r="J487" s="252">
        <v>0</v>
      </c>
      <c r="K487" s="252">
        <v>0</v>
      </c>
      <c r="L487" s="252">
        <v>4</v>
      </c>
      <c r="M487" s="252">
        <v>0</v>
      </c>
      <c r="N487" s="252">
        <v>23</v>
      </c>
      <c r="O487" s="253" t="s">
        <v>1964</v>
      </c>
      <c r="P487" s="253">
        <v>8050</v>
      </c>
      <c r="Q487" s="254">
        <v>2530</v>
      </c>
      <c r="R487" s="254">
        <v>0</v>
      </c>
      <c r="S487" s="254">
        <v>10580</v>
      </c>
      <c r="T487" s="254">
        <v>966</v>
      </c>
      <c r="U487" s="254">
        <v>0</v>
      </c>
      <c r="V487" s="254">
        <v>671</v>
      </c>
      <c r="W487" s="254">
        <v>12217</v>
      </c>
      <c r="X487" s="255">
        <v>966</v>
      </c>
      <c r="Y487" s="255">
        <v>0</v>
      </c>
      <c r="Z487" s="255">
        <v>0</v>
      </c>
      <c r="AA487" s="256">
        <v>0</v>
      </c>
      <c r="AB487" s="256">
        <v>0</v>
      </c>
      <c r="AC487" s="257">
        <v>966</v>
      </c>
      <c r="AD487" s="257">
        <v>9614</v>
      </c>
      <c r="AE487" s="257">
        <v>0</v>
      </c>
      <c r="AF487" s="258" t="s">
        <v>1082</v>
      </c>
      <c r="AG487" s="258">
        <v>50100885864127</v>
      </c>
      <c r="AH487" s="258">
        <v>0</v>
      </c>
      <c r="AI487" s="258" t="s">
        <v>1964</v>
      </c>
      <c r="AJ487" s="299" t="s">
        <v>2256</v>
      </c>
      <c r="AK487" s="259"/>
      <c r="AL487" s="258"/>
      <c r="AM487" s="258"/>
    </row>
    <row r="488" spans="1:39" ht="15" customHeight="1" x14ac:dyDescent="0.3">
      <c r="A488" s="238">
        <v>46234</v>
      </c>
      <c r="B488" s="260" t="s">
        <v>2036</v>
      </c>
      <c r="C488" s="291" t="s">
        <v>2030</v>
      </c>
      <c r="D488" s="260" t="s">
        <v>166</v>
      </c>
      <c r="E488" s="260" t="s">
        <v>163</v>
      </c>
      <c r="F488" s="260" t="s">
        <v>163</v>
      </c>
      <c r="G488" s="260" t="s">
        <v>299</v>
      </c>
      <c r="H488" s="260" t="s">
        <v>605</v>
      </c>
      <c r="I488" s="241">
        <v>22</v>
      </c>
      <c r="J488" s="241">
        <v>0</v>
      </c>
      <c r="K488" s="241">
        <v>0</v>
      </c>
      <c r="L488" s="241">
        <v>4</v>
      </c>
      <c r="M488" s="241">
        <v>0</v>
      </c>
      <c r="N488" s="241">
        <v>22</v>
      </c>
      <c r="O488" s="242" t="s">
        <v>1964</v>
      </c>
      <c r="P488" s="242">
        <v>7282</v>
      </c>
      <c r="Q488" s="243">
        <v>2508</v>
      </c>
      <c r="R488" s="243">
        <v>0</v>
      </c>
      <c r="S488" s="243">
        <v>9790</v>
      </c>
      <c r="T488" s="243">
        <v>874</v>
      </c>
      <c r="U488" s="243">
        <v>0</v>
      </c>
      <c r="V488" s="243">
        <v>607</v>
      </c>
      <c r="W488" s="243">
        <v>11271</v>
      </c>
      <c r="X488" s="244">
        <v>874</v>
      </c>
      <c r="Y488" s="244">
        <v>0</v>
      </c>
      <c r="Z488" s="244">
        <v>0</v>
      </c>
      <c r="AA488" s="245">
        <v>0</v>
      </c>
      <c r="AB488" s="245">
        <v>0</v>
      </c>
      <c r="AC488" s="246">
        <v>874</v>
      </c>
      <c r="AD488" s="246">
        <v>8916</v>
      </c>
      <c r="AE488" s="246">
        <v>0</v>
      </c>
      <c r="AF488" s="247" t="s">
        <v>1082</v>
      </c>
      <c r="AG488" s="247">
        <v>50100885864077</v>
      </c>
      <c r="AH488" s="247">
        <v>0</v>
      </c>
      <c r="AI488" s="247" t="s">
        <v>1964</v>
      </c>
      <c r="AJ488" s="299" t="s">
        <v>2256</v>
      </c>
      <c r="AK488" s="248"/>
      <c r="AL488" s="247"/>
      <c r="AM488" s="247"/>
    </row>
    <row r="489" spans="1:39" ht="15" customHeight="1" x14ac:dyDescent="0.3">
      <c r="A489" s="249">
        <v>46234</v>
      </c>
      <c r="B489" s="261" t="s">
        <v>2041</v>
      </c>
      <c r="C489" s="290" t="s">
        <v>2031</v>
      </c>
      <c r="D489" s="261" t="s">
        <v>41</v>
      </c>
      <c r="E489" s="261" t="s">
        <v>163</v>
      </c>
      <c r="F489" s="261" t="s">
        <v>163</v>
      </c>
      <c r="G489" s="261" t="s">
        <v>247</v>
      </c>
      <c r="H489" s="261" t="s">
        <v>605</v>
      </c>
      <c r="I489" s="252">
        <v>20.5</v>
      </c>
      <c r="J489" s="252">
        <v>0</v>
      </c>
      <c r="K489" s="252">
        <v>0</v>
      </c>
      <c r="L489" s="252">
        <v>4</v>
      </c>
      <c r="M489" s="252">
        <v>0</v>
      </c>
      <c r="N489" s="252">
        <v>20.5</v>
      </c>
      <c r="O489" s="253" t="s">
        <v>1965</v>
      </c>
      <c r="P489" s="253">
        <v>8405</v>
      </c>
      <c r="Q489" s="254">
        <v>2583</v>
      </c>
      <c r="R489" s="254">
        <v>0</v>
      </c>
      <c r="S489" s="254">
        <v>10988</v>
      </c>
      <c r="T489" s="254">
        <v>1009</v>
      </c>
      <c r="U489" s="254">
        <v>0</v>
      </c>
      <c r="V489" s="254">
        <v>700</v>
      </c>
      <c r="W489" s="254">
        <v>12697</v>
      </c>
      <c r="X489" s="255">
        <v>1009</v>
      </c>
      <c r="Y489" s="255">
        <v>0</v>
      </c>
      <c r="Z489" s="255">
        <v>0</v>
      </c>
      <c r="AA489" s="256">
        <v>0</v>
      </c>
      <c r="AB489" s="256">
        <v>0</v>
      </c>
      <c r="AC489" s="257">
        <v>1009</v>
      </c>
      <c r="AD489" s="257">
        <v>9979</v>
      </c>
      <c r="AE489" s="257">
        <v>0</v>
      </c>
      <c r="AF489" s="258">
        <v>0</v>
      </c>
      <c r="AG489" s="258">
        <v>0</v>
      </c>
      <c r="AH489" s="258">
        <v>0</v>
      </c>
      <c r="AI489" s="258" t="s">
        <v>1965</v>
      </c>
      <c r="AJ489" s="299" t="s">
        <v>2256</v>
      </c>
      <c r="AK489" s="259"/>
      <c r="AL489" s="258"/>
      <c r="AM489" s="258"/>
    </row>
    <row r="490" spans="1:39" ht="15" customHeight="1" x14ac:dyDescent="0.3">
      <c r="A490" s="238">
        <v>46234</v>
      </c>
      <c r="B490" s="260" t="s">
        <v>2042</v>
      </c>
      <c r="C490" s="291" t="s">
        <v>2440</v>
      </c>
      <c r="D490" s="260" t="s">
        <v>41</v>
      </c>
      <c r="E490" s="260" t="s">
        <v>163</v>
      </c>
      <c r="F490" s="260" t="s">
        <v>163</v>
      </c>
      <c r="G490" s="260" t="s">
        <v>2441</v>
      </c>
      <c r="H490" s="260" t="s">
        <v>605</v>
      </c>
      <c r="I490" s="241">
        <v>13.5</v>
      </c>
      <c r="J490" s="241">
        <v>0</v>
      </c>
      <c r="K490" s="241">
        <v>0</v>
      </c>
      <c r="L490" s="241">
        <v>4</v>
      </c>
      <c r="M490" s="241">
        <v>0</v>
      </c>
      <c r="N490" s="241">
        <v>13.5</v>
      </c>
      <c r="O490" s="242" t="s">
        <v>1965</v>
      </c>
      <c r="P490" s="242">
        <v>5954</v>
      </c>
      <c r="Q490" s="243">
        <v>2228</v>
      </c>
      <c r="R490" s="243">
        <v>0</v>
      </c>
      <c r="S490" s="243">
        <v>8182</v>
      </c>
      <c r="T490" s="243">
        <v>714</v>
      </c>
      <c r="U490" s="243">
        <v>0</v>
      </c>
      <c r="V490" s="243">
        <v>496</v>
      </c>
      <c r="W490" s="243">
        <v>9392</v>
      </c>
      <c r="X490" s="244">
        <v>714</v>
      </c>
      <c r="Y490" s="244">
        <v>0</v>
      </c>
      <c r="Z490" s="244">
        <v>0</v>
      </c>
      <c r="AA490" s="245">
        <v>0</v>
      </c>
      <c r="AB490" s="245">
        <v>0</v>
      </c>
      <c r="AC490" s="246">
        <v>714</v>
      </c>
      <c r="AD490" s="246">
        <v>7468</v>
      </c>
      <c r="AE490" s="246">
        <v>0</v>
      </c>
      <c r="AF490" s="247"/>
      <c r="AG490" s="247">
        <v>0</v>
      </c>
      <c r="AH490" s="247">
        <v>0</v>
      </c>
      <c r="AI490" s="247" t="s">
        <v>1965</v>
      </c>
      <c r="AJ490" s="299" t="s">
        <v>2256</v>
      </c>
      <c r="AK490" s="248"/>
      <c r="AL490" s="247"/>
      <c r="AM490" s="247"/>
    </row>
    <row r="491" spans="1:39" ht="15" customHeight="1" x14ac:dyDescent="0.3">
      <c r="A491" s="249"/>
      <c r="B491" s="250"/>
      <c r="C491" s="251"/>
      <c r="D491" s="250"/>
      <c r="E491" s="250"/>
      <c r="F491" s="250"/>
      <c r="G491" s="250"/>
      <c r="H491" s="250"/>
      <c r="I491" s="252"/>
      <c r="J491" s="252"/>
      <c r="K491" s="252"/>
      <c r="L491" s="252"/>
      <c r="M491" s="252"/>
      <c r="N491" s="252"/>
      <c r="O491" s="253"/>
      <c r="P491" s="253"/>
      <c r="Q491" s="254"/>
      <c r="R491" s="254"/>
      <c r="S491" s="254"/>
      <c r="T491" s="254"/>
      <c r="U491" s="254"/>
      <c r="V491" s="254"/>
      <c r="W491" s="254"/>
      <c r="X491" s="255"/>
      <c r="Y491" s="255"/>
      <c r="Z491" s="255"/>
      <c r="AA491" s="256"/>
      <c r="AB491" s="256"/>
      <c r="AC491" s="257"/>
      <c r="AD491" s="257"/>
      <c r="AE491" s="257"/>
      <c r="AF491" s="258"/>
      <c r="AG491" s="258"/>
      <c r="AH491" s="258"/>
      <c r="AI491" s="258"/>
      <c r="AJ491" s="299"/>
      <c r="AK491" s="259"/>
      <c r="AL491" s="258"/>
      <c r="AM491" s="258"/>
    </row>
    <row r="492" spans="1:39" ht="15" customHeight="1" x14ac:dyDescent="0.3">
      <c r="A492" s="238"/>
      <c r="B492" s="239"/>
      <c r="C492" s="240"/>
      <c r="D492" s="239"/>
      <c r="E492" s="239"/>
      <c r="F492" s="239"/>
      <c r="G492" s="239"/>
      <c r="H492" s="239"/>
      <c r="I492" s="241"/>
      <c r="J492" s="241"/>
      <c r="K492" s="241"/>
      <c r="L492" s="241"/>
      <c r="M492" s="241"/>
      <c r="N492" s="241"/>
      <c r="O492" s="242"/>
      <c r="P492" s="242"/>
      <c r="Q492" s="243"/>
      <c r="R492" s="243"/>
      <c r="S492" s="243"/>
      <c r="T492" s="243"/>
      <c r="U492" s="243"/>
      <c r="V492" s="243"/>
      <c r="W492" s="243"/>
      <c r="X492" s="244"/>
      <c r="Y492" s="244"/>
      <c r="Z492" s="244"/>
      <c r="AA492" s="245"/>
      <c r="AB492" s="245"/>
      <c r="AC492" s="246"/>
      <c r="AD492" s="246"/>
      <c r="AE492" s="246"/>
      <c r="AF492" s="247"/>
      <c r="AG492" s="247"/>
      <c r="AH492" s="247"/>
      <c r="AI492" s="247"/>
      <c r="AJ492" s="299"/>
      <c r="AK492" s="248"/>
      <c r="AL492" s="247"/>
      <c r="AM492" s="247"/>
    </row>
    <row r="493" spans="1:39" ht="15" customHeight="1" x14ac:dyDescent="0.3">
      <c r="A493" s="249"/>
      <c r="B493" s="250"/>
      <c r="C493" s="251"/>
      <c r="D493" s="250"/>
      <c r="E493" s="250"/>
      <c r="F493" s="250"/>
      <c r="G493" s="250"/>
      <c r="H493" s="250"/>
      <c r="I493" s="252"/>
      <c r="J493" s="252"/>
      <c r="K493" s="252"/>
      <c r="L493" s="252"/>
      <c r="M493" s="252"/>
      <c r="N493" s="252"/>
      <c r="O493" s="253"/>
      <c r="P493" s="253"/>
      <c r="Q493" s="254"/>
      <c r="R493" s="254"/>
      <c r="S493" s="254"/>
      <c r="T493" s="254"/>
      <c r="U493" s="254"/>
      <c r="V493" s="254"/>
      <c r="W493" s="254"/>
      <c r="X493" s="255"/>
      <c r="Y493" s="255"/>
      <c r="Z493" s="255"/>
      <c r="AA493" s="256"/>
      <c r="AB493" s="256"/>
      <c r="AC493" s="257"/>
      <c r="AD493" s="257"/>
      <c r="AE493" s="257"/>
      <c r="AF493" s="258"/>
      <c r="AG493" s="258"/>
      <c r="AH493" s="258"/>
      <c r="AI493" s="258"/>
      <c r="AJ493" s="299"/>
      <c r="AK493" s="259"/>
      <c r="AL493" s="258"/>
      <c r="AM493" s="258"/>
    </row>
    <row r="494" spans="1:39" customFormat="1" ht="15" customHeight="1" x14ac:dyDescent="0.3">
      <c r="A494" s="196"/>
      <c r="B494" s="194"/>
      <c r="C494" s="195"/>
      <c r="D494" s="194"/>
      <c r="E494" s="194"/>
      <c r="F494" s="194"/>
      <c r="G494" s="194"/>
      <c r="H494" s="194"/>
      <c r="I494" s="182"/>
      <c r="J494" s="182"/>
      <c r="K494" s="182"/>
      <c r="L494" s="182"/>
      <c r="M494" s="182"/>
      <c r="N494" s="182"/>
      <c r="O494" s="184"/>
      <c r="P494" s="184"/>
      <c r="Q494" s="185"/>
      <c r="R494" s="185"/>
      <c r="S494" s="185"/>
      <c r="T494" s="185"/>
      <c r="U494" s="185"/>
      <c r="V494" s="185"/>
      <c r="W494" s="185"/>
      <c r="X494" s="186"/>
      <c r="Y494" s="186"/>
      <c r="Z494" s="186"/>
      <c r="AA494" s="178"/>
      <c r="AB494" s="178"/>
      <c r="AC494" s="175"/>
      <c r="AD494" s="175"/>
      <c r="AE494" s="175"/>
      <c r="AF494" s="176"/>
      <c r="AG494" s="176"/>
      <c r="AH494" s="176"/>
      <c r="AI494" s="176"/>
      <c r="AJ494" s="299"/>
      <c r="AK494" s="177"/>
      <c r="AL494" s="176"/>
      <c r="AM494" s="176"/>
    </row>
    <row r="495" spans="1:39" ht="15" customHeight="1" x14ac:dyDescent="0.3">
      <c r="A495" s="249"/>
      <c r="B495" s="261"/>
      <c r="C495" s="290"/>
      <c r="D495" s="261"/>
      <c r="E495" s="261"/>
      <c r="F495" s="261"/>
      <c r="G495" s="261"/>
      <c r="H495" s="261"/>
      <c r="I495" s="252"/>
      <c r="J495" s="252"/>
      <c r="K495" s="252"/>
      <c r="L495" s="252"/>
      <c r="M495" s="252"/>
      <c r="N495" s="252"/>
      <c r="O495" s="253"/>
      <c r="P495" s="253"/>
      <c r="Q495" s="254"/>
      <c r="R495" s="254"/>
      <c r="S495" s="254"/>
      <c r="T495" s="254"/>
      <c r="U495" s="254"/>
      <c r="V495" s="254"/>
      <c r="W495" s="254"/>
      <c r="X495" s="255"/>
      <c r="Y495" s="255"/>
      <c r="Z495" s="255"/>
      <c r="AA495" s="256"/>
      <c r="AB495" s="256"/>
      <c r="AC495" s="257"/>
      <c r="AD495" s="257"/>
      <c r="AE495" s="257"/>
      <c r="AF495" s="258"/>
      <c r="AG495" s="258"/>
      <c r="AH495" s="258"/>
      <c r="AI495" s="258"/>
      <c r="AJ495" s="299"/>
      <c r="AK495" s="259"/>
      <c r="AL495" s="258"/>
      <c r="AM495" s="258"/>
    </row>
    <row r="496" spans="1:39" ht="15" customHeight="1" x14ac:dyDescent="0.3">
      <c r="A496" s="238"/>
      <c r="B496" s="260"/>
      <c r="C496" s="291"/>
      <c r="D496" s="260"/>
      <c r="E496" s="260"/>
      <c r="F496" s="260"/>
      <c r="G496" s="260"/>
      <c r="H496" s="260"/>
      <c r="I496" s="241"/>
      <c r="J496" s="241"/>
      <c r="K496" s="241"/>
      <c r="L496" s="241"/>
      <c r="M496" s="241"/>
      <c r="N496" s="241"/>
      <c r="O496" s="242"/>
      <c r="P496" s="242"/>
      <c r="Q496" s="243"/>
      <c r="R496" s="243"/>
      <c r="S496" s="243"/>
      <c r="T496" s="243"/>
      <c r="U496" s="243"/>
      <c r="V496" s="243"/>
      <c r="W496" s="243"/>
      <c r="X496" s="244"/>
      <c r="Y496" s="244"/>
      <c r="Z496" s="244"/>
      <c r="AA496" s="245"/>
      <c r="AB496" s="245"/>
      <c r="AC496" s="246"/>
      <c r="AD496" s="246"/>
      <c r="AE496" s="246"/>
      <c r="AF496" s="247"/>
      <c r="AG496" s="247"/>
      <c r="AH496" s="247"/>
      <c r="AI496" s="247"/>
      <c r="AJ496" s="299"/>
      <c r="AK496" s="248"/>
      <c r="AL496" s="247"/>
      <c r="AM496" s="247"/>
    </row>
    <row r="497" spans="1:39" ht="15" customHeight="1" x14ac:dyDescent="0.3">
      <c r="A497" s="249"/>
      <c r="B497" s="261"/>
      <c r="C497" s="290"/>
      <c r="D497" s="261"/>
      <c r="E497" s="261"/>
      <c r="F497" s="261"/>
      <c r="G497" s="261"/>
      <c r="H497" s="261"/>
      <c r="I497" s="252"/>
      <c r="J497" s="252"/>
      <c r="K497" s="252"/>
      <c r="L497" s="252"/>
      <c r="M497" s="252"/>
      <c r="N497" s="252"/>
      <c r="O497" s="253"/>
      <c r="P497" s="253"/>
      <c r="Q497" s="254"/>
      <c r="R497" s="254"/>
      <c r="S497" s="254"/>
      <c r="T497" s="254"/>
      <c r="U497" s="254"/>
      <c r="V497" s="254"/>
      <c r="W497" s="254"/>
      <c r="X497" s="255"/>
      <c r="Y497" s="255"/>
      <c r="Z497" s="255"/>
      <c r="AA497" s="256"/>
      <c r="AB497" s="256"/>
      <c r="AC497" s="257"/>
      <c r="AD497" s="257"/>
      <c r="AE497" s="257"/>
      <c r="AF497" s="258"/>
      <c r="AG497" s="258"/>
      <c r="AH497" s="258"/>
      <c r="AI497" s="258"/>
      <c r="AJ497" s="299"/>
      <c r="AK497" s="259"/>
      <c r="AL497" s="258"/>
      <c r="AM497" s="258"/>
    </row>
    <row r="498" spans="1:39" ht="15" customHeight="1" x14ac:dyDescent="0.3">
      <c r="A498" s="238"/>
      <c r="B498" s="260"/>
      <c r="C498" s="291"/>
      <c r="D498" s="260"/>
      <c r="E498" s="260"/>
      <c r="F498" s="260"/>
      <c r="G498" s="260"/>
      <c r="H498" s="260"/>
      <c r="I498" s="241"/>
      <c r="J498" s="241"/>
      <c r="K498" s="241"/>
      <c r="L498" s="241"/>
      <c r="M498" s="241"/>
      <c r="N498" s="241"/>
      <c r="O498" s="242"/>
      <c r="P498" s="242"/>
      <c r="Q498" s="243"/>
      <c r="R498" s="243"/>
      <c r="S498" s="243"/>
      <c r="T498" s="243"/>
      <c r="U498" s="243"/>
      <c r="V498" s="243"/>
      <c r="W498" s="243"/>
      <c r="X498" s="244"/>
      <c r="Y498" s="244"/>
      <c r="Z498" s="244"/>
      <c r="AA498" s="245"/>
      <c r="AB498" s="245"/>
      <c r="AC498" s="246"/>
      <c r="AD498" s="246"/>
      <c r="AE498" s="246"/>
      <c r="AF498" s="247"/>
      <c r="AG498" s="247"/>
      <c r="AH498" s="247"/>
      <c r="AI498" s="247"/>
      <c r="AJ498" s="299"/>
      <c r="AK498" s="248"/>
      <c r="AL498" s="247"/>
      <c r="AM498" s="247"/>
    </row>
    <row r="499" spans="1:39" ht="15" customHeight="1" x14ac:dyDescent="0.3">
      <c r="A499" s="249"/>
      <c r="B499" s="261"/>
      <c r="C499" s="290"/>
      <c r="D499" s="261"/>
      <c r="E499" s="261"/>
      <c r="F499" s="261"/>
      <c r="G499" s="261"/>
      <c r="H499" s="261"/>
      <c r="I499" s="252"/>
      <c r="J499" s="252"/>
      <c r="K499" s="252"/>
      <c r="L499" s="252"/>
      <c r="M499" s="252"/>
      <c r="N499" s="252"/>
      <c r="O499" s="253"/>
      <c r="P499" s="253"/>
      <c r="Q499" s="254"/>
      <c r="R499" s="254"/>
      <c r="S499" s="254"/>
      <c r="T499" s="254"/>
      <c r="U499" s="254"/>
      <c r="V499" s="254"/>
      <c r="W499" s="254"/>
      <c r="X499" s="255"/>
      <c r="Y499" s="255"/>
      <c r="Z499" s="255"/>
      <c r="AA499" s="256"/>
      <c r="AB499" s="256"/>
      <c r="AC499" s="257"/>
      <c r="AD499" s="257"/>
      <c r="AE499" s="257"/>
      <c r="AF499" s="258"/>
      <c r="AG499" s="258"/>
      <c r="AH499" s="258"/>
      <c r="AI499" s="258"/>
      <c r="AJ499" s="299"/>
      <c r="AK499" s="259"/>
      <c r="AL499" s="258"/>
      <c r="AM499" s="258"/>
    </row>
    <row r="500" spans="1:39" ht="15" customHeight="1" x14ac:dyDescent="0.3">
      <c r="A500" s="238"/>
      <c r="B500" s="239"/>
      <c r="C500" s="240"/>
      <c r="D500" s="239"/>
      <c r="E500" s="239"/>
      <c r="F500" s="239"/>
      <c r="G500" s="239"/>
      <c r="H500" s="239"/>
      <c r="I500" s="241"/>
      <c r="J500" s="241"/>
      <c r="K500" s="241"/>
      <c r="L500" s="241"/>
      <c r="M500" s="241"/>
      <c r="N500" s="241"/>
      <c r="O500" s="242"/>
      <c r="P500" s="242"/>
      <c r="Q500" s="243"/>
      <c r="R500" s="243"/>
      <c r="S500" s="243"/>
      <c r="T500" s="243"/>
      <c r="U500" s="243"/>
      <c r="V500" s="243"/>
      <c r="W500" s="243"/>
      <c r="X500" s="244"/>
      <c r="Y500" s="244"/>
      <c r="Z500" s="244"/>
      <c r="AA500" s="245"/>
      <c r="AB500" s="245"/>
      <c r="AC500" s="246"/>
      <c r="AD500" s="246"/>
      <c r="AE500" s="246"/>
      <c r="AF500" s="247"/>
      <c r="AG500" s="247"/>
      <c r="AH500" s="247"/>
      <c r="AI500" s="247"/>
      <c r="AJ500" s="299"/>
      <c r="AK500" s="248"/>
      <c r="AL500" s="247"/>
      <c r="AM500" s="247"/>
    </row>
    <row r="501" spans="1:39" ht="15" customHeight="1" x14ac:dyDescent="0.3">
      <c r="A501" s="249"/>
      <c r="B501" s="250"/>
      <c r="C501" s="251"/>
      <c r="D501" s="250"/>
      <c r="E501" s="250"/>
      <c r="F501" s="250"/>
      <c r="G501" s="250"/>
      <c r="H501" s="250"/>
      <c r="I501" s="252"/>
      <c r="J501" s="252"/>
      <c r="K501" s="252"/>
      <c r="L501" s="252"/>
      <c r="M501" s="252"/>
      <c r="N501" s="252"/>
      <c r="O501" s="253"/>
      <c r="P501" s="253"/>
      <c r="Q501" s="254"/>
      <c r="R501" s="254"/>
      <c r="S501" s="254"/>
      <c r="T501" s="254"/>
      <c r="U501" s="254"/>
      <c r="V501" s="254"/>
      <c r="W501" s="254"/>
      <c r="X501" s="255"/>
      <c r="Y501" s="255"/>
      <c r="Z501" s="255"/>
      <c r="AA501" s="256"/>
      <c r="AB501" s="256"/>
      <c r="AC501" s="257"/>
      <c r="AD501" s="257"/>
      <c r="AE501" s="257"/>
      <c r="AF501" s="258"/>
      <c r="AG501" s="258"/>
      <c r="AH501" s="258"/>
      <c r="AI501" s="258"/>
      <c r="AJ501" s="299"/>
      <c r="AK501" s="259"/>
      <c r="AL501" s="258"/>
      <c r="AM501" s="258"/>
    </row>
    <row r="502" spans="1:39" ht="15" customHeight="1" x14ac:dyDescent="0.3">
      <c r="A502" s="238"/>
      <c r="B502" s="239"/>
      <c r="C502" s="240"/>
      <c r="D502" s="239"/>
      <c r="E502" s="239"/>
      <c r="F502" s="239"/>
      <c r="G502" s="239"/>
      <c r="H502" s="239"/>
      <c r="I502" s="241"/>
      <c r="J502" s="241"/>
      <c r="K502" s="241"/>
      <c r="L502" s="241"/>
      <c r="M502" s="241"/>
      <c r="N502" s="241"/>
      <c r="O502" s="242"/>
      <c r="P502" s="242"/>
      <c r="Q502" s="243"/>
      <c r="R502" s="243"/>
      <c r="S502" s="243"/>
      <c r="T502" s="243"/>
      <c r="U502" s="243"/>
      <c r="V502" s="243"/>
      <c r="W502" s="243"/>
      <c r="X502" s="244"/>
      <c r="Y502" s="244"/>
      <c r="Z502" s="244"/>
      <c r="AA502" s="245"/>
      <c r="AB502" s="245"/>
      <c r="AC502" s="246"/>
      <c r="AD502" s="246"/>
      <c r="AE502" s="246"/>
      <c r="AF502" s="247"/>
      <c r="AG502" s="247"/>
      <c r="AH502" s="247"/>
      <c r="AI502" s="247"/>
      <c r="AJ502" s="247"/>
      <c r="AK502" s="248"/>
      <c r="AL502" s="247"/>
      <c r="AM502" s="247"/>
    </row>
    <row r="503" spans="1:39" ht="15" customHeight="1" x14ac:dyDescent="0.3">
      <c r="A503" s="249"/>
      <c r="B503" s="250"/>
      <c r="C503" s="251"/>
      <c r="D503" s="250"/>
      <c r="E503" s="250"/>
      <c r="F503" s="250"/>
      <c r="G503" s="250"/>
      <c r="H503" s="250"/>
      <c r="I503" s="252"/>
      <c r="J503" s="252"/>
      <c r="K503" s="252"/>
      <c r="L503" s="252"/>
      <c r="M503" s="252"/>
      <c r="N503" s="252"/>
      <c r="O503" s="253"/>
      <c r="P503" s="253"/>
      <c r="Q503" s="254"/>
      <c r="R503" s="254"/>
      <c r="S503" s="254"/>
      <c r="T503" s="254"/>
      <c r="U503" s="254"/>
      <c r="V503" s="254"/>
      <c r="W503" s="254"/>
      <c r="X503" s="255"/>
      <c r="Y503" s="255"/>
      <c r="Z503" s="255"/>
      <c r="AA503" s="256"/>
      <c r="AB503" s="256"/>
      <c r="AC503" s="257"/>
      <c r="AD503" s="257"/>
      <c r="AE503" s="257"/>
      <c r="AF503" s="258"/>
      <c r="AG503" s="258"/>
      <c r="AH503" s="258"/>
      <c r="AI503" s="258"/>
      <c r="AJ503" s="258"/>
      <c r="AK503" s="259"/>
      <c r="AL503" s="258"/>
      <c r="AM503" s="258"/>
    </row>
    <row r="504" spans="1:39" ht="16.95" customHeight="1" x14ac:dyDescent="0.3">
      <c r="A504" s="238"/>
      <c r="B504" s="239"/>
      <c r="C504" s="240"/>
      <c r="D504" s="239"/>
      <c r="E504" s="239"/>
      <c r="F504" s="239"/>
      <c r="G504" s="239"/>
      <c r="H504" s="239"/>
      <c r="I504" s="241"/>
      <c r="J504" s="241"/>
      <c r="K504" s="241"/>
      <c r="L504" s="241"/>
      <c r="M504" s="241"/>
      <c r="N504" s="241"/>
      <c r="O504" s="242"/>
      <c r="P504" s="242"/>
      <c r="Q504" s="243"/>
      <c r="R504" s="243"/>
      <c r="S504" s="243"/>
      <c r="T504" s="243"/>
      <c r="U504" s="243"/>
      <c r="V504" s="243"/>
      <c r="W504" s="243"/>
      <c r="X504" s="244"/>
      <c r="Y504" s="244"/>
      <c r="Z504" s="244"/>
      <c r="AA504" s="245"/>
      <c r="AB504" s="245"/>
      <c r="AC504" s="246"/>
      <c r="AD504" s="246"/>
      <c r="AE504" s="246"/>
      <c r="AF504" s="247"/>
      <c r="AG504" s="247"/>
      <c r="AH504" s="247"/>
      <c r="AI504" s="247"/>
      <c r="AJ504" s="247"/>
      <c r="AK504" s="248"/>
      <c r="AL504" s="247"/>
      <c r="AM504" s="247"/>
    </row>
    <row r="505" spans="1:39" ht="16.95" customHeight="1" x14ac:dyDescent="0.3">
      <c r="A505" s="249"/>
      <c r="B505" s="250"/>
      <c r="C505" s="251"/>
      <c r="D505" s="250"/>
      <c r="E505" s="250"/>
      <c r="F505" s="250"/>
      <c r="G505" s="250"/>
      <c r="H505" s="250"/>
      <c r="I505" s="252"/>
      <c r="J505" s="252"/>
      <c r="K505" s="252"/>
      <c r="L505" s="252"/>
      <c r="M505" s="252"/>
      <c r="N505" s="252"/>
      <c r="O505" s="253"/>
      <c r="P505" s="253"/>
      <c r="Q505" s="254"/>
      <c r="R505" s="254"/>
      <c r="S505" s="254"/>
      <c r="T505" s="254"/>
      <c r="U505" s="254"/>
      <c r="V505" s="254"/>
      <c r="W505" s="254"/>
      <c r="X505" s="255"/>
      <c r="Y505" s="255"/>
      <c r="Z505" s="255"/>
      <c r="AA505" s="256"/>
      <c r="AB505" s="256"/>
      <c r="AC505" s="257"/>
      <c r="AD505" s="257"/>
      <c r="AE505" s="257"/>
      <c r="AF505" s="258"/>
      <c r="AG505" s="258"/>
      <c r="AH505" s="258"/>
      <c r="AI505" s="258"/>
      <c r="AJ505" s="258"/>
      <c r="AK505" s="259"/>
      <c r="AL505" s="258"/>
      <c r="AM505" s="258"/>
    </row>
    <row r="506" spans="1:39" ht="16.95" customHeight="1" x14ac:dyDescent="0.3">
      <c r="A506" s="238"/>
      <c r="B506" s="239"/>
      <c r="C506" s="240"/>
      <c r="D506" s="239"/>
      <c r="E506" s="239"/>
      <c r="F506" s="239"/>
      <c r="G506" s="239"/>
      <c r="H506" s="239"/>
      <c r="I506" s="241"/>
      <c r="J506" s="241"/>
      <c r="K506" s="241"/>
      <c r="L506" s="241"/>
      <c r="M506" s="241"/>
      <c r="N506" s="241"/>
      <c r="O506" s="242"/>
      <c r="P506" s="242"/>
      <c r="Q506" s="243"/>
      <c r="R506" s="243"/>
      <c r="S506" s="243"/>
      <c r="T506" s="243"/>
      <c r="U506" s="243"/>
      <c r="V506" s="243"/>
      <c r="W506" s="243"/>
      <c r="X506" s="244"/>
      <c r="Y506" s="244"/>
      <c r="Z506" s="244"/>
      <c r="AA506" s="245"/>
      <c r="AB506" s="245"/>
      <c r="AC506" s="246"/>
      <c r="AD506" s="246"/>
      <c r="AE506" s="246"/>
      <c r="AF506" s="247"/>
      <c r="AG506" s="247"/>
      <c r="AH506" s="247"/>
      <c r="AI506" s="247"/>
      <c r="AJ506" s="247"/>
      <c r="AK506" s="248"/>
      <c r="AL506" s="247"/>
      <c r="AM506" s="247"/>
    </row>
    <row r="507" spans="1:39" ht="16.95" customHeight="1" x14ac:dyDescent="0.3">
      <c r="A507" s="249"/>
      <c r="B507" s="250"/>
      <c r="C507" s="251"/>
      <c r="D507" s="250"/>
      <c r="E507" s="250"/>
      <c r="F507" s="250"/>
      <c r="G507" s="250"/>
      <c r="H507" s="250"/>
      <c r="I507" s="252"/>
      <c r="J507" s="252"/>
      <c r="K507" s="252"/>
      <c r="L507" s="252"/>
      <c r="M507" s="252"/>
      <c r="N507" s="252"/>
      <c r="O507" s="253"/>
      <c r="P507" s="253"/>
      <c r="Q507" s="254"/>
      <c r="R507" s="254"/>
      <c r="S507" s="254"/>
      <c r="T507" s="254"/>
      <c r="U507" s="254"/>
      <c r="V507" s="254"/>
      <c r="W507" s="254"/>
      <c r="X507" s="255"/>
      <c r="Y507" s="255"/>
      <c r="Z507" s="255"/>
      <c r="AA507" s="256"/>
      <c r="AB507" s="256"/>
      <c r="AC507" s="257"/>
      <c r="AD507" s="257"/>
      <c r="AE507" s="257"/>
      <c r="AF507" s="258"/>
      <c r="AG507" s="258"/>
      <c r="AH507" s="258"/>
      <c r="AI507" s="258"/>
      <c r="AJ507" s="258"/>
      <c r="AK507" s="259"/>
      <c r="AL507" s="258"/>
      <c r="AM507" s="258"/>
    </row>
    <row r="508" spans="1:39" ht="16.95" customHeight="1" x14ac:dyDescent="0.3">
      <c r="A508" s="238"/>
      <c r="B508" s="239"/>
      <c r="C508" s="240"/>
      <c r="D508" s="239"/>
      <c r="E508" s="239"/>
      <c r="F508" s="239"/>
      <c r="G508" s="239"/>
      <c r="H508" s="239"/>
      <c r="I508" s="241"/>
      <c r="J508" s="241"/>
      <c r="K508" s="241"/>
      <c r="L508" s="241"/>
      <c r="M508" s="241"/>
      <c r="N508" s="241"/>
      <c r="O508" s="242"/>
      <c r="P508" s="242"/>
      <c r="Q508" s="243"/>
      <c r="R508" s="243"/>
      <c r="S508" s="243"/>
      <c r="T508" s="243"/>
      <c r="U508" s="243"/>
      <c r="V508" s="243"/>
      <c r="W508" s="243"/>
      <c r="X508" s="244"/>
      <c r="Y508" s="244"/>
      <c r="Z508" s="244"/>
      <c r="AA508" s="245"/>
      <c r="AB508" s="245"/>
      <c r="AC508" s="246"/>
      <c r="AD508" s="246"/>
      <c r="AE508" s="246"/>
      <c r="AF508" s="247"/>
      <c r="AG508" s="247"/>
      <c r="AH508" s="247"/>
      <c r="AI508" s="247"/>
      <c r="AJ508" s="247"/>
      <c r="AK508" s="248"/>
      <c r="AL508" s="247"/>
      <c r="AM508" s="247"/>
    </row>
    <row r="509" spans="1:39" ht="16.95" customHeight="1" x14ac:dyDescent="0.3">
      <c r="A509" s="249"/>
      <c r="B509" s="250"/>
      <c r="C509" s="251"/>
      <c r="D509" s="250"/>
      <c r="E509" s="250"/>
      <c r="F509" s="250"/>
      <c r="G509" s="250"/>
      <c r="H509" s="250"/>
      <c r="I509" s="252"/>
      <c r="J509" s="252"/>
      <c r="K509" s="252"/>
      <c r="L509" s="252"/>
      <c r="M509" s="252"/>
      <c r="N509" s="252"/>
      <c r="O509" s="253"/>
      <c r="P509" s="253"/>
      <c r="Q509" s="254"/>
      <c r="R509" s="254"/>
      <c r="S509" s="254"/>
      <c r="T509" s="254"/>
      <c r="U509" s="254"/>
      <c r="V509" s="254"/>
      <c r="W509" s="254"/>
      <c r="X509" s="255"/>
      <c r="Y509" s="255"/>
      <c r="Z509" s="255"/>
      <c r="AA509" s="256"/>
      <c r="AB509" s="256"/>
      <c r="AC509" s="257"/>
      <c r="AD509" s="257"/>
      <c r="AE509" s="257"/>
      <c r="AF509" s="258"/>
      <c r="AG509" s="258"/>
      <c r="AH509" s="258"/>
      <c r="AI509" s="258"/>
      <c r="AJ509" s="258"/>
      <c r="AK509" s="259"/>
      <c r="AL509" s="258"/>
      <c r="AM509" s="258"/>
    </row>
    <row r="510" spans="1:39" ht="16.95" customHeight="1" x14ac:dyDescent="0.3">
      <c r="A510" s="238"/>
      <c r="B510" s="239"/>
      <c r="C510" s="240"/>
      <c r="D510" s="239"/>
      <c r="E510" s="239"/>
      <c r="F510" s="239"/>
      <c r="G510" s="239"/>
      <c r="H510" s="239"/>
      <c r="I510" s="241"/>
      <c r="J510" s="241"/>
      <c r="K510" s="241"/>
      <c r="L510" s="241"/>
      <c r="M510" s="241"/>
      <c r="N510" s="241"/>
      <c r="O510" s="242"/>
      <c r="P510" s="242"/>
      <c r="Q510" s="243"/>
      <c r="R510" s="243"/>
      <c r="S510" s="243"/>
      <c r="T510" s="243"/>
      <c r="U510" s="243"/>
      <c r="V510" s="243"/>
      <c r="W510" s="243"/>
      <c r="X510" s="244"/>
      <c r="Y510" s="244"/>
      <c r="Z510" s="244"/>
      <c r="AA510" s="245"/>
      <c r="AB510" s="245"/>
      <c r="AC510" s="246"/>
      <c r="AD510" s="246"/>
      <c r="AE510" s="246"/>
      <c r="AF510" s="247"/>
      <c r="AG510" s="247"/>
      <c r="AH510" s="247"/>
      <c r="AI510" s="247"/>
      <c r="AJ510" s="247"/>
      <c r="AK510" s="248"/>
      <c r="AL510" s="247"/>
      <c r="AM510" s="247"/>
    </row>
    <row r="511" spans="1:39" ht="16.95" customHeight="1" x14ac:dyDescent="0.3">
      <c r="A511" s="249"/>
      <c r="B511" s="250"/>
      <c r="C511" s="251"/>
      <c r="D511" s="250"/>
      <c r="E511" s="250"/>
      <c r="F511" s="250"/>
      <c r="G511" s="250"/>
      <c r="H511" s="250"/>
      <c r="I511" s="252"/>
      <c r="J511" s="252"/>
      <c r="K511" s="252"/>
      <c r="L511" s="252"/>
      <c r="M511" s="252"/>
      <c r="N511" s="252"/>
      <c r="O511" s="253"/>
      <c r="P511" s="253"/>
      <c r="Q511" s="254"/>
      <c r="R511" s="254"/>
      <c r="S511" s="254"/>
      <c r="T511" s="254"/>
      <c r="U511" s="254"/>
      <c r="V511" s="254"/>
      <c r="W511" s="254"/>
      <c r="X511" s="255"/>
      <c r="Y511" s="255"/>
      <c r="Z511" s="255"/>
      <c r="AA511" s="256"/>
      <c r="AB511" s="256"/>
      <c r="AC511" s="257"/>
      <c r="AD511" s="257"/>
      <c r="AE511" s="257"/>
      <c r="AF511" s="258"/>
      <c r="AG511" s="258"/>
      <c r="AH511" s="258"/>
      <c r="AI511" s="258"/>
      <c r="AJ511" s="258"/>
      <c r="AK511" s="259"/>
      <c r="AL511" s="258"/>
      <c r="AM511" s="258"/>
    </row>
    <row r="512" spans="1:39" ht="16.95" customHeight="1" x14ac:dyDescent="0.3">
      <c r="A512" s="238"/>
      <c r="B512" s="239"/>
      <c r="C512" s="240"/>
      <c r="D512" s="239"/>
      <c r="E512" s="239"/>
      <c r="F512" s="239"/>
      <c r="G512" s="239"/>
      <c r="H512" s="239"/>
      <c r="I512" s="241"/>
      <c r="J512" s="241"/>
      <c r="K512" s="241"/>
      <c r="L512" s="241"/>
      <c r="M512" s="241"/>
      <c r="N512" s="241"/>
      <c r="O512" s="242"/>
      <c r="P512" s="242"/>
      <c r="Q512" s="243"/>
      <c r="R512" s="243"/>
      <c r="S512" s="243"/>
      <c r="T512" s="243"/>
      <c r="U512" s="243"/>
      <c r="V512" s="243"/>
      <c r="W512" s="243"/>
      <c r="X512" s="244"/>
      <c r="Y512" s="244"/>
      <c r="Z512" s="244"/>
      <c r="AA512" s="245"/>
      <c r="AB512" s="245"/>
      <c r="AC512" s="246"/>
      <c r="AD512" s="246"/>
      <c r="AE512" s="246"/>
      <c r="AF512" s="247"/>
      <c r="AG512" s="247"/>
      <c r="AH512" s="247"/>
      <c r="AI512" s="247"/>
      <c r="AJ512" s="247"/>
      <c r="AK512" s="248"/>
      <c r="AL512" s="247"/>
      <c r="AM512" s="247"/>
    </row>
    <row r="513" spans="1:39" ht="16.95" customHeight="1" x14ac:dyDescent="0.3">
      <c r="A513" s="249"/>
      <c r="B513" s="250"/>
      <c r="C513" s="251"/>
      <c r="D513" s="250"/>
      <c r="E513" s="250"/>
      <c r="F513" s="250"/>
      <c r="G513" s="250"/>
      <c r="H513" s="250"/>
      <c r="I513" s="252"/>
      <c r="J513" s="252"/>
      <c r="K513" s="252"/>
      <c r="L513" s="252"/>
      <c r="M513" s="252"/>
      <c r="N513" s="252"/>
      <c r="O513" s="253"/>
      <c r="P513" s="253"/>
      <c r="Q513" s="254"/>
      <c r="R513" s="254"/>
      <c r="S513" s="254"/>
      <c r="T513" s="254"/>
      <c r="U513" s="254"/>
      <c r="V513" s="254"/>
      <c r="W513" s="254"/>
      <c r="X513" s="255"/>
      <c r="Y513" s="255"/>
      <c r="Z513" s="255"/>
      <c r="AA513" s="256"/>
      <c r="AB513" s="256"/>
      <c r="AC513" s="257"/>
      <c r="AD513" s="257"/>
      <c r="AE513" s="257"/>
      <c r="AF513" s="258"/>
      <c r="AG513" s="258"/>
      <c r="AH513" s="258"/>
      <c r="AI513" s="258"/>
      <c r="AJ513" s="258"/>
      <c r="AK513" s="259"/>
      <c r="AL513" s="258"/>
      <c r="AM513" s="258"/>
    </row>
    <row r="514" spans="1:39" ht="16.95" customHeight="1" x14ac:dyDescent="0.3">
      <c r="A514" s="238"/>
      <c r="B514" s="260"/>
      <c r="C514" s="291"/>
      <c r="D514" s="260"/>
      <c r="E514" s="260"/>
      <c r="F514" s="260"/>
      <c r="G514" s="260"/>
      <c r="H514" s="260"/>
      <c r="I514" s="241"/>
      <c r="J514" s="241"/>
      <c r="K514" s="241"/>
      <c r="L514" s="241"/>
      <c r="M514" s="241"/>
      <c r="N514" s="241"/>
      <c r="O514" s="242"/>
      <c r="P514" s="242"/>
      <c r="Q514" s="243"/>
      <c r="R514" s="243"/>
      <c r="S514" s="243"/>
      <c r="T514" s="243"/>
      <c r="U514" s="243"/>
      <c r="V514" s="243"/>
      <c r="W514" s="243"/>
      <c r="X514" s="244"/>
      <c r="Y514" s="244"/>
      <c r="Z514" s="244"/>
      <c r="AA514" s="245"/>
      <c r="AB514" s="245"/>
      <c r="AC514" s="246"/>
      <c r="AD514" s="246"/>
      <c r="AE514" s="246"/>
      <c r="AF514" s="247"/>
      <c r="AG514" s="247"/>
      <c r="AH514" s="247"/>
      <c r="AI514" s="247"/>
      <c r="AJ514" s="247"/>
      <c r="AK514" s="248"/>
      <c r="AL514" s="247"/>
      <c r="AM514" s="247"/>
    </row>
    <row r="515" spans="1:39" ht="16.95" customHeight="1" x14ac:dyDescent="0.3">
      <c r="A515" s="249"/>
      <c r="B515" s="261"/>
      <c r="C515" s="290"/>
      <c r="D515" s="261"/>
      <c r="E515" s="261"/>
      <c r="F515" s="261"/>
      <c r="G515" s="261"/>
      <c r="H515" s="261"/>
      <c r="I515" s="252"/>
      <c r="J515" s="252"/>
      <c r="K515" s="252"/>
      <c r="L515" s="252"/>
      <c r="M515" s="252"/>
      <c r="N515" s="252"/>
      <c r="O515" s="253"/>
      <c r="P515" s="253"/>
      <c r="Q515" s="254"/>
      <c r="R515" s="254"/>
      <c r="S515" s="254"/>
      <c r="T515" s="254"/>
      <c r="U515" s="254"/>
      <c r="V515" s="254"/>
      <c r="W515" s="254"/>
      <c r="X515" s="255"/>
      <c r="Y515" s="255"/>
      <c r="Z515" s="255"/>
      <c r="AA515" s="256"/>
      <c r="AB515" s="256"/>
      <c r="AC515" s="257"/>
      <c r="AD515" s="257"/>
      <c r="AE515" s="257"/>
      <c r="AF515" s="258"/>
      <c r="AG515" s="258"/>
      <c r="AH515" s="258"/>
      <c r="AI515" s="258"/>
      <c r="AJ515" s="258"/>
      <c r="AK515" s="259"/>
      <c r="AL515" s="258"/>
      <c r="AM515" s="258"/>
    </row>
    <row r="516" spans="1:39" ht="16.95" customHeight="1" x14ac:dyDescent="0.3">
      <c r="A516" s="262"/>
      <c r="B516" s="247"/>
      <c r="C516" s="263"/>
      <c r="D516" s="247"/>
      <c r="E516" s="247"/>
      <c r="F516" s="247"/>
      <c r="G516" s="247"/>
      <c r="H516" s="247"/>
      <c r="I516" s="264"/>
      <c r="J516" s="264"/>
      <c r="K516" s="264"/>
      <c r="L516" s="264"/>
      <c r="M516" s="264"/>
      <c r="N516" s="264"/>
      <c r="O516" s="265"/>
      <c r="P516" s="265"/>
      <c r="Q516" s="246"/>
      <c r="R516" s="246"/>
      <c r="S516" s="246"/>
      <c r="T516" s="246"/>
      <c r="U516" s="246"/>
      <c r="V516" s="246"/>
      <c r="W516" s="246"/>
      <c r="X516" s="245"/>
      <c r="Y516" s="245"/>
      <c r="Z516" s="245"/>
      <c r="AA516" s="245"/>
      <c r="AB516" s="245"/>
      <c r="AC516" s="246"/>
      <c r="AD516" s="246"/>
      <c r="AE516" s="246"/>
      <c r="AF516" s="247"/>
      <c r="AG516" s="247"/>
      <c r="AH516" s="247"/>
      <c r="AI516" s="247"/>
      <c r="AJ516" s="247"/>
      <c r="AK516" s="248"/>
      <c r="AL516" s="247"/>
      <c r="AM516" s="247"/>
    </row>
    <row r="517" spans="1:39" ht="16.95" customHeight="1" x14ac:dyDescent="0.3">
      <c r="A517" s="266"/>
      <c r="B517" s="258"/>
      <c r="C517" s="267"/>
      <c r="D517" s="258"/>
      <c r="E517" s="258"/>
      <c r="F517" s="258"/>
      <c r="G517" s="258"/>
      <c r="H517" s="258"/>
      <c r="I517" s="268"/>
      <c r="J517" s="268"/>
      <c r="K517" s="268"/>
      <c r="L517" s="268"/>
      <c r="M517" s="268"/>
      <c r="N517" s="268"/>
      <c r="O517" s="269"/>
      <c r="P517" s="269"/>
      <c r="Q517" s="257"/>
      <c r="R517" s="257"/>
      <c r="S517" s="257"/>
      <c r="T517" s="257"/>
      <c r="U517" s="257"/>
      <c r="V517" s="257"/>
      <c r="W517" s="257"/>
      <c r="X517" s="256"/>
      <c r="Y517" s="256"/>
      <c r="Z517" s="256"/>
      <c r="AA517" s="256"/>
      <c r="AB517" s="256"/>
      <c r="AC517" s="257"/>
      <c r="AD517" s="257"/>
      <c r="AE517" s="257"/>
      <c r="AF517" s="258"/>
      <c r="AG517" s="258"/>
      <c r="AH517" s="258"/>
      <c r="AI517" s="258"/>
      <c r="AJ517" s="258"/>
      <c r="AK517" s="259"/>
      <c r="AL517" s="258"/>
      <c r="AM517" s="258"/>
    </row>
    <row r="518" spans="1:39" ht="16.95" customHeight="1" x14ac:dyDescent="0.3">
      <c r="A518" s="262"/>
      <c r="B518" s="247"/>
      <c r="C518" s="263"/>
      <c r="D518" s="247"/>
      <c r="E518" s="247"/>
      <c r="F518" s="247"/>
      <c r="G518" s="247"/>
      <c r="H518" s="247"/>
      <c r="I518" s="264"/>
      <c r="J518" s="264"/>
      <c r="K518" s="264"/>
      <c r="L518" s="264"/>
      <c r="M518" s="264"/>
      <c r="N518" s="264"/>
      <c r="O518" s="265"/>
      <c r="P518" s="265"/>
      <c r="Q518" s="246"/>
      <c r="R518" s="246"/>
      <c r="S518" s="246"/>
      <c r="T518" s="246"/>
      <c r="U518" s="246"/>
      <c r="V518" s="246"/>
      <c r="W518" s="246"/>
      <c r="X518" s="245"/>
      <c r="Y518" s="245"/>
      <c r="Z518" s="245"/>
      <c r="AA518" s="245"/>
      <c r="AB518" s="245"/>
      <c r="AC518" s="246"/>
      <c r="AD518" s="246"/>
      <c r="AE518" s="246"/>
      <c r="AF518" s="247"/>
      <c r="AG518" s="247"/>
      <c r="AH518" s="247"/>
      <c r="AI518" s="247"/>
      <c r="AJ518" s="247"/>
      <c r="AK518" s="248"/>
      <c r="AL518" s="247"/>
      <c r="AM518" s="247"/>
    </row>
    <row r="519" spans="1:39" ht="16.95" customHeight="1" x14ac:dyDescent="0.3">
      <c r="A519" s="266"/>
      <c r="B519" s="258"/>
      <c r="C519" s="267"/>
      <c r="D519" s="258"/>
      <c r="E519" s="258"/>
      <c r="F519" s="258"/>
      <c r="G519" s="258"/>
      <c r="H519" s="258"/>
      <c r="I519" s="268"/>
      <c r="J519" s="268"/>
      <c r="K519" s="268"/>
      <c r="L519" s="268"/>
      <c r="M519" s="268"/>
      <c r="N519" s="268"/>
      <c r="O519" s="269"/>
      <c r="P519" s="269"/>
      <c r="Q519" s="257"/>
      <c r="R519" s="257"/>
      <c r="S519" s="257"/>
      <c r="T519" s="257"/>
      <c r="U519" s="257"/>
      <c r="V519" s="257"/>
      <c r="W519" s="257"/>
      <c r="X519" s="256"/>
      <c r="Y519" s="256"/>
      <c r="Z519" s="256"/>
      <c r="AA519" s="256"/>
      <c r="AB519" s="256"/>
      <c r="AC519" s="257"/>
      <c r="AD519" s="257"/>
      <c r="AE519" s="257"/>
      <c r="AF519" s="258"/>
      <c r="AG519" s="258"/>
      <c r="AH519" s="258"/>
      <c r="AI519" s="258"/>
      <c r="AJ519" s="258"/>
      <c r="AK519" s="259"/>
      <c r="AL519" s="258"/>
      <c r="AM519" s="258"/>
    </row>
    <row r="520" spans="1:39" ht="16.95" customHeight="1" x14ac:dyDescent="0.3">
      <c r="A520" s="262"/>
      <c r="B520" s="247"/>
      <c r="C520" s="263"/>
      <c r="D520" s="247"/>
      <c r="E520" s="247"/>
      <c r="F520" s="247"/>
      <c r="G520" s="247"/>
      <c r="H520" s="247"/>
      <c r="I520" s="264"/>
      <c r="J520" s="264"/>
      <c r="K520" s="264"/>
      <c r="L520" s="264"/>
      <c r="M520" s="264"/>
      <c r="N520" s="264"/>
      <c r="O520" s="265"/>
      <c r="P520" s="265"/>
      <c r="Q520" s="246"/>
      <c r="R520" s="246"/>
      <c r="S520" s="246"/>
      <c r="T520" s="246"/>
      <c r="U520" s="246"/>
      <c r="V520" s="246"/>
      <c r="W520" s="246"/>
      <c r="X520" s="245"/>
      <c r="Y520" s="245"/>
      <c r="Z520" s="245"/>
      <c r="AA520" s="245"/>
      <c r="AB520" s="245"/>
      <c r="AC520" s="246"/>
      <c r="AD520" s="246"/>
      <c r="AE520" s="246"/>
      <c r="AF520" s="247"/>
      <c r="AG520" s="247"/>
      <c r="AH520" s="247"/>
      <c r="AI520" s="247"/>
      <c r="AJ520" s="247"/>
      <c r="AK520" s="248"/>
      <c r="AL520" s="247"/>
      <c r="AM520" s="247"/>
    </row>
    <row r="521" spans="1:39" ht="16.95" customHeight="1" x14ac:dyDescent="0.3">
      <c r="A521" s="266"/>
      <c r="B521" s="258"/>
      <c r="C521" s="267"/>
      <c r="D521" s="258"/>
      <c r="E521" s="258"/>
      <c r="F521" s="258"/>
      <c r="G521" s="258"/>
      <c r="H521" s="258"/>
      <c r="I521" s="268"/>
      <c r="J521" s="268"/>
      <c r="K521" s="268"/>
      <c r="L521" s="268"/>
      <c r="M521" s="268"/>
      <c r="N521" s="268"/>
      <c r="O521" s="269"/>
      <c r="P521" s="269"/>
      <c r="Q521" s="257"/>
      <c r="R521" s="257"/>
      <c r="S521" s="257"/>
      <c r="T521" s="257"/>
      <c r="U521" s="257"/>
      <c r="V521" s="257"/>
      <c r="W521" s="257"/>
      <c r="X521" s="256"/>
      <c r="Y521" s="256"/>
      <c r="Z521" s="256"/>
      <c r="AA521" s="256"/>
      <c r="AB521" s="256"/>
      <c r="AC521" s="257"/>
      <c r="AD521" s="257"/>
      <c r="AE521" s="257"/>
      <c r="AF521" s="258"/>
      <c r="AG521" s="258"/>
      <c r="AH521" s="258"/>
      <c r="AI521" s="258"/>
      <c r="AJ521" s="258"/>
      <c r="AK521" s="259"/>
      <c r="AL521" s="258"/>
      <c r="AM521" s="258"/>
    </row>
    <row r="522" spans="1:39" ht="16.95" customHeight="1" x14ac:dyDescent="0.3">
      <c r="A522" s="262"/>
      <c r="B522" s="247"/>
      <c r="C522" s="263"/>
      <c r="D522" s="247"/>
      <c r="E522" s="247"/>
      <c r="F522" s="247"/>
      <c r="G522" s="247"/>
      <c r="H522" s="247"/>
      <c r="I522" s="264"/>
      <c r="J522" s="264"/>
      <c r="K522" s="264"/>
      <c r="L522" s="264"/>
      <c r="M522" s="264"/>
      <c r="N522" s="264"/>
      <c r="O522" s="265"/>
      <c r="P522" s="265"/>
      <c r="Q522" s="246"/>
      <c r="R522" s="246"/>
      <c r="S522" s="246"/>
      <c r="T522" s="246"/>
      <c r="U522" s="246"/>
      <c r="V522" s="246"/>
      <c r="W522" s="246"/>
      <c r="X522" s="245"/>
      <c r="Y522" s="245"/>
      <c r="Z522" s="245"/>
      <c r="AA522" s="245"/>
      <c r="AB522" s="245"/>
      <c r="AC522" s="246"/>
      <c r="AD522" s="246"/>
      <c r="AE522" s="246"/>
      <c r="AF522" s="247"/>
      <c r="AG522" s="247"/>
      <c r="AH522" s="247"/>
      <c r="AI522" s="247"/>
      <c r="AJ522" s="247"/>
      <c r="AK522" s="248"/>
      <c r="AL522" s="247"/>
      <c r="AM522" s="247"/>
    </row>
    <row r="523" spans="1:39" ht="16.95" customHeight="1" x14ac:dyDescent="0.3">
      <c r="A523" s="266"/>
      <c r="B523" s="258"/>
      <c r="C523" s="267"/>
      <c r="D523" s="258"/>
      <c r="E523" s="258"/>
      <c r="F523" s="258"/>
      <c r="G523" s="258"/>
      <c r="H523" s="258"/>
      <c r="I523" s="268"/>
      <c r="J523" s="268"/>
      <c r="K523" s="268"/>
      <c r="L523" s="268"/>
      <c r="M523" s="268"/>
      <c r="N523" s="268"/>
      <c r="O523" s="269"/>
      <c r="P523" s="269"/>
      <c r="Q523" s="257"/>
      <c r="R523" s="257"/>
      <c r="S523" s="257"/>
      <c r="T523" s="257"/>
      <c r="U523" s="257"/>
      <c r="V523" s="257"/>
      <c r="W523" s="257"/>
      <c r="X523" s="256"/>
      <c r="Y523" s="256"/>
      <c r="Z523" s="256"/>
      <c r="AA523" s="256"/>
      <c r="AB523" s="256"/>
      <c r="AC523" s="257"/>
      <c r="AD523" s="257"/>
      <c r="AE523" s="257"/>
      <c r="AF523" s="258"/>
      <c r="AG523" s="258"/>
      <c r="AH523" s="258"/>
      <c r="AI523" s="258"/>
      <c r="AJ523" s="258"/>
      <c r="AK523" s="259"/>
      <c r="AL523" s="258"/>
      <c r="AM523" s="258"/>
    </row>
    <row r="524" spans="1:39" ht="16.95" customHeight="1" x14ac:dyDescent="0.3">
      <c r="A524" s="262"/>
      <c r="B524" s="247"/>
      <c r="C524" s="263"/>
      <c r="D524" s="247"/>
      <c r="E524" s="247"/>
      <c r="F524" s="247"/>
      <c r="G524" s="247"/>
      <c r="H524" s="247"/>
      <c r="I524" s="264"/>
      <c r="J524" s="264"/>
      <c r="K524" s="264"/>
      <c r="L524" s="264"/>
      <c r="M524" s="264"/>
      <c r="N524" s="264"/>
      <c r="O524" s="265"/>
      <c r="P524" s="265"/>
      <c r="Q524" s="246"/>
      <c r="R524" s="246"/>
      <c r="S524" s="246"/>
      <c r="T524" s="246"/>
      <c r="U524" s="246"/>
      <c r="V524" s="246"/>
      <c r="W524" s="246"/>
      <c r="X524" s="245"/>
      <c r="Y524" s="245"/>
      <c r="Z524" s="245"/>
      <c r="AA524" s="245"/>
      <c r="AB524" s="245"/>
      <c r="AC524" s="246"/>
      <c r="AD524" s="246"/>
      <c r="AE524" s="246"/>
      <c r="AF524" s="247"/>
      <c r="AG524" s="247"/>
      <c r="AH524" s="247"/>
      <c r="AI524" s="247"/>
      <c r="AJ524" s="247"/>
      <c r="AK524" s="248"/>
      <c r="AL524" s="247"/>
      <c r="AM524" s="247"/>
    </row>
    <row r="525" spans="1:39" ht="16.95" customHeight="1" x14ac:dyDescent="0.3">
      <c r="A525" s="266"/>
      <c r="B525" s="258"/>
      <c r="C525" s="267"/>
      <c r="D525" s="258"/>
      <c r="E525" s="258"/>
      <c r="F525" s="258"/>
      <c r="G525" s="258"/>
      <c r="H525" s="258"/>
      <c r="I525" s="268"/>
      <c r="J525" s="268"/>
      <c r="K525" s="268"/>
      <c r="L525" s="268"/>
      <c r="M525" s="268"/>
      <c r="N525" s="268"/>
      <c r="O525" s="269"/>
      <c r="P525" s="269"/>
      <c r="Q525" s="257"/>
      <c r="R525" s="257"/>
      <c r="S525" s="257"/>
      <c r="T525" s="257"/>
      <c r="U525" s="257"/>
      <c r="V525" s="257"/>
      <c r="W525" s="257"/>
      <c r="X525" s="256"/>
      <c r="Y525" s="256"/>
      <c r="Z525" s="256"/>
      <c r="AA525" s="256"/>
      <c r="AB525" s="256"/>
      <c r="AC525" s="257"/>
      <c r="AD525" s="257"/>
      <c r="AE525" s="257"/>
      <c r="AF525" s="258"/>
      <c r="AG525" s="258"/>
      <c r="AH525" s="258"/>
      <c r="AI525" s="258"/>
      <c r="AJ525" s="258"/>
      <c r="AK525" s="259"/>
      <c r="AL525" s="258"/>
      <c r="AM525" s="258"/>
    </row>
    <row r="526" spans="1:39" ht="16.95" customHeight="1" x14ac:dyDescent="0.3">
      <c r="A526" s="262"/>
      <c r="B526" s="247"/>
      <c r="C526" s="263"/>
      <c r="D526" s="247"/>
      <c r="E526" s="247"/>
      <c r="F526" s="247"/>
      <c r="G526" s="247"/>
      <c r="H526" s="247"/>
      <c r="I526" s="264"/>
      <c r="J526" s="264"/>
      <c r="K526" s="264"/>
      <c r="L526" s="264"/>
      <c r="M526" s="264"/>
      <c r="N526" s="264"/>
      <c r="O526" s="265"/>
      <c r="P526" s="265"/>
      <c r="Q526" s="246"/>
      <c r="R526" s="246"/>
      <c r="S526" s="246"/>
      <c r="T526" s="246"/>
      <c r="U526" s="246"/>
      <c r="V526" s="246"/>
      <c r="W526" s="246"/>
      <c r="X526" s="245"/>
      <c r="Y526" s="245"/>
      <c r="Z526" s="245"/>
      <c r="AA526" s="245"/>
      <c r="AB526" s="245"/>
      <c r="AC526" s="246"/>
      <c r="AD526" s="246"/>
      <c r="AE526" s="246"/>
      <c r="AF526" s="247"/>
      <c r="AG526" s="247"/>
      <c r="AH526" s="247"/>
      <c r="AI526" s="247"/>
      <c r="AJ526" s="247"/>
      <c r="AK526" s="248"/>
      <c r="AL526" s="247"/>
      <c r="AM526" s="247"/>
    </row>
    <row r="527" spans="1:39" ht="16.95" customHeight="1" x14ac:dyDescent="0.3">
      <c r="A527" s="266"/>
      <c r="B527" s="258"/>
      <c r="C527" s="267"/>
      <c r="D527" s="258"/>
      <c r="E527" s="258"/>
      <c r="F527" s="258"/>
      <c r="G527" s="258"/>
      <c r="H527" s="258"/>
      <c r="I527" s="268"/>
      <c r="J527" s="268"/>
      <c r="K527" s="268"/>
      <c r="L527" s="268"/>
      <c r="M527" s="268"/>
      <c r="N527" s="268"/>
      <c r="O527" s="269"/>
      <c r="P527" s="269"/>
      <c r="Q527" s="257"/>
      <c r="R527" s="257"/>
      <c r="S527" s="257"/>
      <c r="T527" s="257"/>
      <c r="U527" s="257"/>
      <c r="V527" s="257"/>
      <c r="W527" s="257"/>
      <c r="X527" s="256"/>
      <c r="Y527" s="256"/>
      <c r="Z527" s="256"/>
      <c r="AA527" s="256"/>
      <c r="AB527" s="256"/>
      <c r="AC527" s="257"/>
      <c r="AD527" s="257"/>
      <c r="AE527" s="257"/>
      <c r="AF527" s="258"/>
      <c r="AG527" s="258"/>
      <c r="AH527" s="258"/>
      <c r="AI527" s="258"/>
      <c r="AJ527" s="258"/>
      <c r="AK527" s="259"/>
      <c r="AL527" s="258"/>
      <c r="AM527" s="258"/>
    </row>
    <row r="528" spans="1:39" ht="16.95" customHeight="1" x14ac:dyDescent="0.3">
      <c r="A528" s="262"/>
      <c r="B528" s="247"/>
      <c r="C528" s="263"/>
      <c r="D528" s="247"/>
      <c r="E528" s="247"/>
      <c r="F528" s="247"/>
      <c r="G528" s="247"/>
      <c r="H528" s="247"/>
      <c r="I528" s="264"/>
      <c r="J528" s="264"/>
      <c r="K528" s="264"/>
      <c r="L528" s="264"/>
      <c r="M528" s="264"/>
      <c r="N528" s="264"/>
      <c r="O528" s="265"/>
      <c r="P528" s="265"/>
      <c r="Q528" s="246"/>
      <c r="R528" s="246"/>
      <c r="S528" s="246"/>
      <c r="T528" s="246"/>
      <c r="U528" s="246"/>
      <c r="V528" s="246"/>
      <c r="W528" s="246"/>
      <c r="X528" s="245"/>
      <c r="Y528" s="245"/>
      <c r="Z528" s="245"/>
      <c r="AA528" s="245"/>
      <c r="AB528" s="245"/>
      <c r="AC528" s="246"/>
      <c r="AD528" s="246"/>
      <c r="AE528" s="246"/>
      <c r="AF528" s="247"/>
      <c r="AG528" s="247"/>
      <c r="AH528" s="247"/>
      <c r="AI528" s="247"/>
      <c r="AJ528" s="247"/>
      <c r="AK528" s="248"/>
      <c r="AL528" s="247"/>
      <c r="AM528" s="247"/>
    </row>
    <row r="529" spans="1:39" ht="16.95" customHeight="1" x14ac:dyDescent="0.3">
      <c r="A529" s="266"/>
      <c r="B529" s="258"/>
      <c r="C529" s="267"/>
      <c r="D529" s="258"/>
      <c r="E529" s="258"/>
      <c r="F529" s="258"/>
      <c r="G529" s="258"/>
      <c r="H529" s="258"/>
      <c r="I529" s="268"/>
      <c r="J529" s="268"/>
      <c r="K529" s="268"/>
      <c r="L529" s="268"/>
      <c r="M529" s="268"/>
      <c r="N529" s="268"/>
      <c r="O529" s="269"/>
      <c r="P529" s="269"/>
      <c r="Q529" s="257"/>
      <c r="R529" s="257"/>
      <c r="S529" s="257"/>
      <c r="T529" s="257"/>
      <c r="U529" s="257"/>
      <c r="V529" s="257"/>
      <c r="W529" s="257"/>
      <c r="X529" s="256"/>
      <c r="Y529" s="256"/>
      <c r="Z529" s="256"/>
      <c r="AA529" s="256"/>
      <c r="AB529" s="256"/>
      <c r="AC529" s="257"/>
      <c r="AD529" s="257"/>
      <c r="AE529" s="257"/>
      <c r="AF529" s="258"/>
      <c r="AG529" s="258"/>
      <c r="AH529" s="258"/>
      <c r="AI529" s="258"/>
      <c r="AJ529" s="258"/>
      <c r="AK529" s="259"/>
      <c r="AL529" s="258"/>
      <c r="AM529" s="258"/>
    </row>
    <row r="530" spans="1:39" ht="16.95" customHeight="1" x14ac:dyDescent="0.3">
      <c r="A530" s="262"/>
      <c r="B530" s="247"/>
      <c r="C530" s="263"/>
      <c r="D530" s="247"/>
      <c r="E530" s="247"/>
      <c r="F530" s="247"/>
      <c r="G530" s="247"/>
      <c r="H530" s="247"/>
      <c r="I530" s="264"/>
      <c r="J530" s="264"/>
      <c r="K530" s="264"/>
      <c r="L530" s="264"/>
      <c r="M530" s="264"/>
      <c r="N530" s="264"/>
      <c r="O530" s="265"/>
      <c r="P530" s="265"/>
      <c r="Q530" s="246"/>
      <c r="R530" s="246"/>
      <c r="S530" s="246"/>
      <c r="T530" s="246"/>
      <c r="U530" s="246"/>
      <c r="V530" s="246"/>
      <c r="W530" s="246"/>
      <c r="X530" s="245"/>
      <c r="Y530" s="245"/>
      <c r="Z530" s="245"/>
      <c r="AA530" s="245"/>
      <c r="AB530" s="245"/>
      <c r="AC530" s="246"/>
      <c r="AD530" s="246"/>
      <c r="AE530" s="246"/>
      <c r="AF530" s="247"/>
      <c r="AG530" s="247"/>
      <c r="AH530" s="247"/>
      <c r="AI530" s="247"/>
      <c r="AJ530" s="247"/>
      <c r="AK530" s="248"/>
      <c r="AL530" s="247"/>
      <c r="AM530" s="247"/>
    </row>
    <row r="531" spans="1:39" ht="16.95" customHeight="1" x14ac:dyDescent="0.3">
      <c r="A531" s="266"/>
      <c r="B531" s="258"/>
      <c r="C531" s="267"/>
      <c r="D531" s="258"/>
      <c r="E531" s="258"/>
      <c r="F531" s="258"/>
      <c r="G531" s="258"/>
      <c r="H531" s="258"/>
      <c r="I531" s="268"/>
      <c r="J531" s="268"/>
      <c r="K531" s="268"/>
      <c r="L531" s="268"/>
      <c r="M531" s="268"/>
      <c r="N531" s="268"/>
      <c r="O531" s="269"/>
      <c r="P531" s="269"/>
      <c r="Q531" s="257"/>
      <c r="R531" s="257"/>
      <c r="S531" s="257"/>
      <c r="T531" s="257"/>
      <c r="U531" s="257"/>
      <c r="V531" s="257"/>
      <c r="W531" s="257"/>
      <c r="X531" s="256"/>
      <c r="Y531" s="256"/>
      <c r="Z531" s="256"/>
      <c r="AA531" s="256"/>
      <c r="AB531" s="256"/>
      <c r="AC531" s="257"/>
      <c r="AD531" s="257"/>
      <c r="AE531" s="257"/>
      <c r="AF531" s="258"/>
      <c r="AG531" s="258"/>
      <c r="AH531" s="258"/>
      <c r="AI531" s="258"/>
      <c r="AJ531" s="258"/>
      <c r="AK531" s="259"/>
      <c r="AL531" s="258"/>
      <c r="AM531" s="258"/>
    </row>
    <row r="532" spans="1:39" ht="16.95" customHeight="1" x14ac:dyDescent="0.3">
      <c r="A532" s="262"/>
      <c r="B532" s="247"/>
      <c r="C532" s="263"/>
      <c r="D532" s="247"/>
      <c r="E532" s="247"/>
      <c r="F532" s="247"/>
      <c r="G532" s="247"/>
      <c r="H532" s="247"/>
      <c r="I532" s="264"/>
      <c r="J532" s="264"/>
      <c r="K532" s="264"/>
      <c r="L532" s="264"/>
      <c r="M532" s="264"/>
      <c r="N532" s="264"/>
      <c r="O532" s="265"/>
      <c r="P532" s="265"/>
      <c r="Q532" s="246"/>
      <c r="R532" s="246"/>
      <c r="S532" s="246"/>
      <c r="T532" s="246"/>
      <c r="U532" s="246"/>
      <c r="V532" s="246"/>
      <c r="W532" s="246"/>
      <c r="X532" s="245"/>
      <c r="Y532" s="245"/>
      <c r="Z532" s="245"/>
      <c r="AA532" s="245"/>
      <c r="AB532" s="245"/>
      <c r="AC532" s="246"/>
      <c r="AD532" s="246"/>
      <c r="AE532" s="246"/>
      <c r="AF532" s="247"/>
      <c r="AG532" s="247"/>
      <c r="AH532" s="247"/>
      <c r="AI532" s="247"/>
      <c r="AJ532" s="247"/>
      <c r="AK532" s="248"/>
      <c r="AL532" s="247"/>
      <c r="AM532" s="247"/>
    </row>
    <row r="533" spans="1:39" ht="16.95" customHeight="1" x14ac:dyDescent="0.3">
      <c r="A533" s="266"/>
      <c r="B533" s="258"/>
      <c r="C533" s="267"/>
      <c r="D533" s="258"/>
      <c r="E533" s="258"/>
      <c r="F533" s="258"/>
      <c r="G533" s="258"/>
      <c r="H533" s="258"/>
      <c r="I533" s="268"/>
      <c r="J533" s="268"/>
      <c r="K533" s="268"/>
      <c r="L533" s="268"/>
      <c r="M533" s="268"/>
      <c r="N533" s="268"/>
      <c r="O533" s="269"/>
      <c r="P533" s="269"/>
      <c r="Q533" s="257"/>
      <c r="R533" s="257"/>
      <c r="S533" s="257"/>
      <c r="T533" s="257"/>
      <c r="U533" s="257"/>
      <c r="V533" s="257"/>
      <c r="W533" s="257"/>
      <c r="X533" s="256"/>
      <c r="Y533" s="256"/>
      <c r="Z533" s="256"/>
      <c r="AA533" s="256"/>
      <c r="AB533" s="256"/>
      <c r="AC533" s="257"/>
      <c r="AD533" s="257"/>
      <c r="AE533" s="257"/>
      <c r="AF533" s="258"/>
      <c r="AG533" s="258"/>
      <c r="AH533" s="258"/>
      <c r="AI533" s="258"/>
      <c r="AJ533" s="258"/>
      <c r="AK533" s="259"/>
      <c r="AL533" s="258"/>
      <c r="AM533" s="258"/>
    </row>
    <row r="534" spans="1:39" ht="16.95" customHeight="1" x14ac:dyDescent="0.3">
      <c r="A534" s="262"/>
      <c r="B534" s="247"/>
      <c r="C534" s="263"/>
      <c r="D534" s="247"/>
      <c r="E534" s="247"/>
      <c r="F534" s="247"/>
      <c r="G534" s="247"/>
      <c r="H534" s="247"/>
      <c r="I534" s="264"/>
      <c r="J534" s="264"/>
      <c r="K534" s="264"/>
      <c r="L534" s="264"/>
      <c r="M534" s="264"/>
      <c r="N534" s="264"/>
      <c r="O534" s="265"/>
      <c r="P534" s="265"/>
      <c r="Q534" s="246"/>
      <c r="R534" s="246"/>
      <c r="S534" s="246"/>
      <c r="T534" s="246"/>
      <c r="U534" s="246"/>
      <c r="V534" s="246"/>
      <c r="W534" s="246"/>
      <c r="X534" s="245"/>
      <c r="Y534" s="245"/>
      <c r="Z534" s="245"/>
      <c r="AA534" s="245"/>
      <c r="AB534" s="245"/>
      <c r="AC534" s="246"/>
      <c r="AD534" s="246"/>
      <c r="AE534" s="246"/>
      <c r="AF534" s="247"/>
      <c r="AG534" s="247"/>
      <c r="AH534" s="247"/>
      <c r="AI534" s="247"/>
      <c r="AJ534" s="247"/>
      <c r="AK534" s="248"/>
      <c r="AL534" s="247"/>
      <c r="AM534" s="247"/>
    </row>
    <row r="535" spans="1:39" ht="16.95" customHeight="1" x14ac:dyDescent="0.3">
      <c r="A535" s="266"/>
      <c r="B535" s="258"/>
      <c r="C535" s="267"/>
      <c r="D535" s="258"/>
      <c r="E535" s="258"/>
      <c r="F535" s="258"/>
      <c r="G535" s="258"/>
      <c r="H535" s="258"/>
      <c r="I535" s="268"/>
      <c r="J535" s="268"/>
      <c r="K535" s="268"/>
      <c r="L535" s="268"/>
      <c r="M535" s="268"/>
      <c r="N535" s="268"/>
      <c r="O535" s="269"/>
      <c r="P535" s="269"/>
      <c r="Q535" s="257"/>
      <c r="R535" s="257"/>
      <c r="S535" s="257"/>
      <c r="T535" s="257"/>
      <c r="U535" s="257"/>
      <c r="V535" s="257"/>
      <c r="W535" s="257"/>
      <c r="X535" s="256"/>
      <c r="Y535" s="256"/>
      <c r="Z535" s="256"/>
      <c r="AA535" s="256"/>
      <c r="AB535" s="256"/>
      <c r="AC535" s="257"/>
      <c r="AD535" s="257"/>
      <c r="AE535" s="257"/>
      <c r="AF535" s="258"/>
      <c r="AG535" s="258"/>
      <c r="AH535" s="258"/>
      <c r="AI535" s="258"/>
      <c r="AJ535" s="258"/>
      <c r="AK535" s="259"/>
      <c r="AL535" s="258"/>
      <c r="AM535" s="258"/>
    </row>
    <row r="536" spans="1:39" ht="16.95" customHeight="1" x14ac:dyDescent="0.3">
      <c r="A536" s="262"/>
      <c r="B536" s="247"/>
      <c r="C536" s="263"/>
      <c r="D536" s="247"/>
      <c r="E536" s="247"/>
      <c r="F536" s="247"/>
      <c r="G536" s="247"/>
      <c r="H536" s="247"/>
      <c r="I536" s="264"/>
      <c r="J536" s="264"/>
      <c r="K536" s="264"/>
      <c r="L536" s="264"/>
      <c r="M536" s="264"/>
      <c r="N536" s="264"/>
      <c r="O536" s="265"/>
      <c r="P536" s="265"/>
      <c r="Q536" s="246"/>
      <c r="R536" s="246"/>
      <c r="S536" s="246"/>
      <c r="T536" s="246"/>
      <c r="U536" s="246"/>
      <c r="V536" s="246"/>
      <c r="W536" s="246"/>
      <c r="X536" s="245"/>
      <c r="Y536" s="245"/>
      <c r="Z536" s="245"/>
      <c r="AA536" s="245"/>
      <c r="AB536" s="245"/>
      <c r="AC536" s="246"/>
      <c r="AD536" s="246"/>
      <c r="AE536" s="246"/>
      <c r="AF536" s="247"/>
      <c r="AG536" s="247"/>
      <c r="AH536" s="247"/>
      <c r="AI536" s="247"/>
      <c r="AJ536" s="247"/>
      <c r="AK536" s="248"/>
      <c r="AL536" s="247"/>
      <c r="AM536" s="247"/>
    </row>
    <row r="537" spans="1:39" ht="16.95" customHeight="1" x14ac:dyDescent="0.3">
      <c r="A537" s="266"/>
      <c r="B537" s="258"/>
      <c r="C537" s="267"/>
      <c r="D537" s="258"/>
      <c r="E537" s="258"/>
      <c r="F537" s="258"/>
      <c r="G537" s="258"/>
      <c r="H537" s="258"/>
      <c r="I537" s="268"/>
      <c r="J537" s="268"/>
      <c r="K537" s="268"/>
      <c r="L537" s="268"/>
      <c r="M537" s="268"/>
      <c r="N537" s="268"/>
      <c r="O537" s="269"/>
      <c r="P537" s="269"/>
      <c r="Q537" s="257"/>
      <c r="R537" s="257"/>
      <c r="S537" s="257"/>
      <c r="T537" s="257"/>
      <c r="U537" s="257"/>
      <c r="V537" s="257"/>
      <c r="W537" s="257"/>
      <c r="X537" s="256"/>
      <c r="Y537" s="256"/>
      <c r="Z537" s="256"/>
      <c r="AA537" s="256"/>
      <c r="AB537" s="256"/>
      <c r="AC537" s="257"/>
      <c r="AD537" s="257"/>
      <c r="AE537" s="257"/>
      <c r="AF537" s="258"/>
      <c r="AG537" s="258"/>
      <c r="AH537" s="258"/>
      <c r="AI537" s="258"/>
      <c r="AJ537" s="258"/>
      <c r="AK537" s="259"/>
      <c r="AL537" s="258"/>
      <c r="AM537" s="258"/>
    </row>
    <row r="538" spans="1:39" ht="16.95" customHeight="1" x14ac:dyDescent="0.3">
      <c r="A538" s="262"/>
      <c r="B538" s="247"/>
      <c r="C538" s="263"/>
      <c r="D538" s="247"/>
      <c r="E538" s="247"/>
      <c r="F538" s="247"/>
      <c r="G538" s="247"/>
      <c r="H538" s="247"/>
      <c r="I538" s="264"/>
      <c r="J538" s="264"/>
      <c r="K538" s="264"/>
      <c r="L538" s="264"/>
      <c r="M538" s="264"/>
      <c r="N538" s="264"/>
      <c r="O538" s="265"/>
      <c r="P538" s="265"/>
      <c r="Q538" s="246"/>
      <c r="R538" s="246"/>
      <c r="S538" s="246"/>
      <c r="T538" s="246"/>
      <c r="U538" s="246"/>
      <c r="V538" s="246"/>
      <c r="W538" s="246"/>
      <c r="X538" s="245"/>
      <c r="Y538" s="245"/>
      <c r="Z538" s="245"/>
      <c r="AA538" s="245"/>
      <c r="AB538" s="245"/>
      <c r="AC538" s="246"/>
      <c r="AD538" s="246"/>
      <c r="AE538" s="246"/>
      <c r="AF538" s="247"/>
      <c r="AG538" s="247"/>
      <c r="AH538" s="247"/>
      <c r="AI538" s="247"/>
      <c r="AJ538" s="247"/>
      <c r="AK538" s="248"/>
      <c r="AL538" s="247"/>
      <c r="AM538" s="247"/>
    </row>
    <row r="539" spans="1:39" ht="16.95" customHeight="1" x14ac:dyDescent="0.3">
      <c r="A539" s="266"/>
      <c r="B539" s="258"/>
      <c r="C539" s="267"/>
      <c r="D539" s="258"/>
      <c r="E539" s="258"/>
      <c r="F539" s="258"/>
      <c r="G539" s="258"/>
      <c r="H539" s="258"/>
      <c r="I539" s="268"/>
      <c r="J539" s="268"/>
      <c r="K539" s="268"/>
      <c r="L539" s="268"/>
      <c r="M539" s="268"/>
      <c r="N539" s="268"/>
      <c r="O539" s="269"/>
      <c r="P539" s="269"/>
      <c r="Q539" s="257"/>
      <c r="R539" s="257"/>
      <c r="S539" s="257"/>
      <c r="T539" s="257"/>
      <c r="U539" s="257"/>
      <c r="V539" s="257"/>
      <c r="W539" s="257"/>
      <c r="X539" s="256"/>
      <c r="Y539" s="256"/>
      <c r="Z539" s="256"/>
      <c r="AA539" s="256"/>
      <c r="AB539" s="256"/>
      <c r="AC539" s="257"/>
      <c r="AD539" s="257"/>
      <c r="AE539" s="257"/>
      <c r="AF539" s="258"/>
      <c r="AG539" s="258"/>
      <c r="AH539" s="258"/>
      <c r="AI539" s="258"/>
      <c r="AJ539" s="258"/>
      <c r="AK539" s="259"/>
      <c r="AL539" s="258"/>
      <c r="AM539" s="258"/>
    </row>
    <row r="540" spans="1:39" ht="16.95" customHeight="1" x14ac:dyDescent="0.3">
      <c r="A540" s="262"/>
      <c r="B540" s="247"/>
      <c r="C540" s="263"/>
      <c r="D540" s="247"/>
      <c r="E540" s="247"/>
      <c r="F540" s="247"/>
      <c r="G540" s="247"/>
      <c r="H540" s="247"/>
      <c r="I540" s="264"/>
      <c r="J540" s="264"/>
      <c r="K540" s="264"/>
      <c r="L540" s="264"/>
      <c r="M540" s="264"/>
      <c r="N540" s="264"/>
      <c r="O540" s="265"/>
      <c r="P540" s="265"/>
      <c r="Q540" s="246"/>
      <c r="R540" s="246"/>
      <c r="S540" s="246"/>
      <c r="T540" s="246"/>
      <c r="U540" s="246"/>
      <c r="V540" s="246"/>
      <c r="W540" s="246"/>
      <c r="X540" s="245"/>
      <c r="Y540" s="245"/>
      <c r="Z540" s="245"/>
      <c r="AA540" s="245"/>
      <c r="AB540" s="245"/>
      <c r="AC540" s="246"/>
      <c r="AD540" s="246"/>
      <c r="AE540" s="246"/>
      <c r="AF540" s="247"/>
      <c r="AG540" s="247"/>
      <c r="AH540" s="247"/>
      <c r="AI540" s="247"/>
      <c r="AJ540" s="247"/>
      <c r="AK540" s="248"/>
      <c r="AL540" s="247"/>
      <c r="AM540" s="247"/>
    </row>
    <row r="541" spans="1:39" ht="16.95" customHeight="1" x14ac:dyDescent="0.3">
      <c r="A541" s="266"/>
      <c r="B541" s="258"/>
      <c r="C541" s="267"/>
      <c r="D541" s="258"/>
      <c r="E541" s="258"/>
      <c r="F541" s="258"/>
      <c r="G541" s="258"/>
      <c r="H541" s="258"/>
      <c r="I541" s="268"/>
      <c r="J541" s="268"/>
      <c r="K541" s="268"/>
      <c r="L541" s="268"/>
      <c r="M541" s="268"/>
      <c r="N541" s="268"/>
      <c r="O541" s="269"/>
      <c r="P541" s="269"/>
      <c r="Q541" s="257"/>
      <c r="R541" s="257"/>
      <c r="S541" s="257"/>
      <c r="T541" s="257"/>
      <c r="U541" s="257"/>
      <c r="V541" s="257"/>
      <c r="W541" s="257"/>
      <c r="X541" s="256"/>
      <c r="Y541" s="256"/>
      <c r="Z541" s="256"/>
      <c r="AA541" s="256"/>
      <c r="AB541" s="256"/>
      <c r="AC541" s="257"/>
      <c r="AD541" s="257"/>
      <c r="AE541" s="257"/>
      <c r="AF541" s="258"/>
      <c r="AG541" s="258"/>
      <c r="AH541" s="258"/>
      <c r="AI541" s="258"/>
      <c r="AJ541" s="258"/>
      <c r="AK541" s="259"/>
      <c r="AL541" s="258"/>
      <c r="AM541" s="258"/>
    </row>
    <row r="542" spans="1:39" ht="16.95" customHeight="1" x14ac:dyDescent="0.3">
      <c r="A542" s="262"/>
      <c r="B542" s="247"/>
      <c r="C542" s="263"/>
      <c r="D542" s="247"/>
      <c r="E542" s="247"/>
      <c r="F542" s="247"/>
      <c r="G542" s="247"/>
      <c r="H542" s="247"/>
      <c r="I542" s="264"/>
      <c r="J542" s="264"/>
      <c r="K542" s="264"/>
      <c r="L542" s="264"/>
      <c r="M542" s="264"/>
      <c r="N542" s="264"/>
      <c r="O542" s="265"/>
      <c r="P542" s="265"/>
      <c r="Q542" s="246"/>
      <c r="R542" s="246"/>
      <c r="S542" s="246"/>
      <c r="T542" s="246"/>
      <c r="U542" s="246"/>
      <c r="V542" s="246"/>
      <c r="W542" s="246"/>
      <c r="X542" s="245"/>
      <c r="Y542" s="245"/>
      <c r="Z542" s="245"/>
      <c r="AA542" s="245"/>
      <c r="AB542" s="245"/>
      <c r="AC542" s="246"/>
      <c r="AD542" s="246"/>
      <c r="AE542" s="246"/>
      <c r="AF542" s="247"/>
      <c r="AG542" s="247"/>
      <c r="AH542" s="247"/>
      <c r="AI542" s="247"/>
      <c r="AJ542" s="247"/>
      <c r="AK542" s="248"/>
      <c r="AL542" s="247"/>
      <c r="AM542" s="247"/>
    </row>
    <row r="543" spans="1:39" ht="16.95" customHeight="1" x14ac:dyDescent="0.3">
      <c r="A543" s="266"/>
      <c r="B543" s="258"/>
      <c r="C543" s="267"/>
      <c r="D543" s="258"/>
      <c r="E543" s="258"/>
      <c r="F543" s="258"/>
      <c r="G543" s="258"/>
      <c r="H543" s="258"/>
      <c r="I543" s="268"/>
      <c r="J543" s="268"/>
      <c r="K543" s="268"/>
      <c r="L543" s="268"/>
      <c r="M543" s="268"/>
      <c r="N543" s="268"/>
      <c r="O543" s="269"/>
      <c r="P543" s="269"/>
      <c r="Q543" s="257"/>
      <c r="R543" s="257"/>
      <c r="S543" s="257"/>
      <c r="T543" s="257"/>
      <c r="U543" s="257"/>
      <c r="V543" s="257"/>
      <c r="W543" s="257"/>
      <c r="X543" s="256"/>
      <c r="Y543" s="256"/>
      <c r="Z543" s="256"/>
      <c r="AA543" s="256"/>
      <c r="AB543" s="256"/>
      <c r="AC543" s="257"/>
      <c r="AD543" s="257"/>
      <c r="AE543" s="257"/>
      <c r="AF543" s="258"/>
      <c r="AG543" s="258"/>
      <c r="AH543" s="258"/>
      <c r="AI543" s="258"/>
      <c r="AJ543" s="258"/>
      <c r="AK543" s="259"/>
      <c r="AL543" s="258"/>
      <c r="AM543" s="258"/>
    </row>
    <row r="544" spans="1:39" ht="16.95" customHeight="1" x14ac:dyDescent="0.3">
      <c r="A544" s="262"/>
      <c r="B544" s="247"/>
      <c r="C544" s="263"/>
      <c r="D544" s="247"/>
      <c r="E544" s="247"/>
      <c r="F544" s="247"/>
      <c r="G544" s="247"/>
      <c r="H544" s="247"/>
      <c r="I544" s="264"/>
      <c r="J544" s="264"/>
      <c r="K544" s="264"/>
      <c r="L544" s="264"/>
      <c r="M544" s="264"/>
      <c r="N544" s="264"/>
      <c r="O544" s="265"/>
      <c r="P544" s="265"/>
      <c r="Q544" s="246"/>
      <c r="R544" s="246"/>
      <c r="S544" s="246"/>
      <c r="T544" s="246"/>
      <c r="U544" s="246"/>
      <c r="V544" s="246"/>
      <c r="W544" s="246"/>
      <c r="X544" s="245"/>
      <c r="Y544" s="245"/>
      <c r="Z544" s="245"/>
      <c r="AA544" s="245"/>
      <c r="AB544" s="245"/>
      <c r="AC544" s="246"/>
      <c r="AD544" s="246"/>
      <c r="AE544" s="246"/>
      <c r="AF544" s="247"/>
      <c r="AG544" s="247"/>
      <c r="AH544" s="247"/>
      <c r="AI544" s="247"/>
      <c r="AJ544" s="247"/>
      <c r="AK544" s="248"/>
      <c r="AL544" s="247"/>
      <c r="AM544" s="247"/>
    </row>
    <row r="545" spans="1:39" ht="16.95" customHeight="1" x14ac:dyDescent="0.3">
      <c r="A545" s="266"/>
      <c r="B545" s="258"/>
      <c r="C545" s="267"/>
      <c r="D545" s="258"/>
      <c r="E545" s="258"/>
      <c r="F545" s="258"/>
      <c r="G545" s="258"/>
      <c r="H545" s="258"/>
      <c r="I545" s="268"/>
      <c r="J545" s="268"/>
      <c r="K545" s="268"/>
      <c r="L545" s="268"/>
      <c r="M545" s="268"/>
      <c r="N545" s="268"/>
      <c r="O545" s="269"/>
      <c r="P545" s="269"/>
      <c r="Q545" s="257"/>
      <c r="R545" s="257"/>
      <c r="S545" s="257"/>
      <c r="T545" s="257"/>
      <c r="U545" s="257"/>
      <c r="V545" s="257"/>
      <c r="W545" s="257"/>
      <c r="X545" s="256"/>
      <c r="Y545" s="256"/>
      <c r="Z545" s="256"/>
      <c r="AA545" s="256"/>
      <c r="AB545" s="256"/>
      <c r="AC545" s="257"/>
      <c r="AD545" s="257"/>
      <c r="AE545" s="257"/>
      <c r="AF545" s="258"/>
      <c r="AG545" s="258"/>
      <c r="AH545" s="258"/>
      <c r="AI545" s="258"/>
      <c r="AJ545" s="258"/>
      <c r="AK545" s="259"/>
      <c r="AL545" s="258"/>
      <c r="AM545" s="258"/>
    </row>
    <row r="546" spans="1:39" ht="16.95" customHeight="1" x14ac:dyDescent="0.3">
      <c r="A546" s="262"/>
      <c r="B546" s="247"/>
      <c r="C546" s="263"/>
      <c r="D546" s="247"/>
      <c r="E546" s="247"/>
      <c r="F546" s="247"/>
      <c r="G546" s="247"/>
      <c r="H546" s="247"/>
      <c r="I546" s="264"/>
      <c r="J546" s="264"/>
      <c r="K546" s="264"/>
      <c r="L546" s="264"/>
      <c r="M546" s="264"/>
      <c r="N546" s="264"/>
      <c r="O546" s="265"/>
      <c r="P546" s="265"/>
      <c r="Q546" s="246"/>
      <c r="R546" s="246"/>
      <c r="S546" s="246"/>
      <c r="T546" s="246"/>
      <c r="U546" s="246"/>
      <c r="V546" s="246"/>
      <c r="W546" s="246"/>
      <c r="X546" s="245"/>
      <c r="Y546" s="245"/>
      <c r="Z546" s="245"/>
      <c r="AA546" s="245"/>
      <c r="AB546" s="245"/>
      <c r="AC546" s="246"/>
      <c r="AD546" s="246"/>
      <c r="AE546" s="246"/>
      <c r="AF546" s="247"/>
      <c r="AG546" s="247"/>
      <c r="AH546" s="247"/>
      <c r="AI546" s="247"/>
      <c r="AJ546" s="247"/>
      <c r="AK546" s="248"/>
      <c r="AL546" s="247"/>
      <c r="AM546" s="247"/>
    </row>
    <row r="547" spans="1:39" ht="16.95" customHeight="1" x14ac:dyDescent="0.3">
      <c r="A547" s="266"/>
      <c r="B547" s="258"/>
      <c r="C547" s="267"/>
      <c r="D547" s="258"/>
      <c r="E547" s="258"/>
      <c r="F547" s="258"/>
      <c r="G547" s="258"/>
      <c r="H547" s="258"/>
      <c r="I547" s="268"/>
      <c r="J547" s="268"/>
      <c r="K547" s="268"/>
      <c r="L547" s="268"/>
      <c r="M547" s="268"/>
      <c r="N547" s="268"/>
      <c r="O547" s="269"/>
      <c r="P547" s="269"/>
      <c r="Q547" s="257"/>
      <c r="R547" s="257"/>
      <c r="S547" s="257"/>
      <c r="T547" s="257"/>
      <c r="U547" s="257"/>
      <c r="V547" s="257"/>
      <c r="W547" s="257"/>
      <c r="X547" s="256"/>
      <c r="Y547" s="256"/>
      <c r="Z547" s="256"/>
      <c r="AA547" s="256"/>
      <c r="AB547" s="256"/>
      <c r="AC547" s="257"/>
      <c r="AD547" s="257"/>
      <c r="AE547" s="257"/>
      <c r="AF547" s="258"/>
      <c r="AG547" s="258"/>
      <c r="AH547" s="258"/>
      <c r="AI547" s="258"/>
      <c r="AJ547" s="258"/>
      <c r="AK547" s="259"/>
      <c r="AL547" s="258"/>
      <c r="AM547" s="258"/>
    </row>
    <row r="548" spans="1:39" ht="16.95" customHeight="1" x14ac:dyDescent="0.3">
      <c r="A548" s="262"/>
      <c r="B548" s="247"/>
      <c r="C548" s="263"/>
      <c r="D548" s="247"/>
      <c r="E548" s="247"/>
      <c r="F548" s="247"/>
      <c r="G548" s="247"/>
      <c r="H548" s="247"/>
      <c r="I548" s="264"/>
      <c r="J548" s="264"/>
      <c r="K548" s="264"/>
      <c r="L548" s="264"/>
      <c r="M548" s="264"/>
      <c r="N548" s="264"/>
      <c r="O548" s="265"/>
      <c r="P548" s="265"/>
      <c r="Q548" s="246"/>
      <c r="R548" s="246"/>
      <c r="S548" s="246"/>
      <c r="T548" s="246"/>
      <c r="U548" s="246"/>
      <c r="V548" s="246"/>
      <c r="W548" s="246"/>
      <c r="X548" s="245"/>
      <c r="Y548" s="245"/>
      <c r="Z548" s="245"/>
      <c r="AA548" s="245"/>
      <c r="AB548" s="245"/>
      <c r="AC548" s="246"/>
      <c r="AD548" s="246"/>
      <c r="AE548" s="246"/>
      <c r="AF548" s="247"/>
      <c r="AG548" s="247"/>
      <c r="AH548" s="247"/>
      <c r="AI548" s="247"/>
      <c r="AJ548" s="247"/>
      <c r="AK548" s="248"/>
      <c r="AL548" s="247"/>
      <c r="AM548" s="247"/>
    </row>
    <row r="549" spans="1:39" ht="16.95" customHeight="1" x14ac:dyDescent="0.3">
      <c r="A549" s="266"/>
      <c r="B549" s="258"/>
      <c r="C549" s="267"/>
      <c r="D549" s="258"/>
      <c r="E549" s="258"/>
      <c r="F549" s="258"/>
      <c r="G549" s="258"/>
      <c r="H549" s="258"/>
      <c r="I549" s="268"/>
      <c r="J549" s="268"/>
      <c r="K549" s="268"/>
      <c r="L549" s="268"/>
      <c r="M549" s="268"/>
      <c r="N549" s="268"/>
      <c r="O549" s="269"/>
      <c r="P549" s="269"/>
      <c r="Q549" s="257"/>
      <c r="R549" s="257"/>
      <c r="S549" s="257"/>
      <c r="T549" s="257"/>
      <c r="U549" s="257"/>
      <c r="V549" s="257"/>
      <c r="W549" s="257"/>
      <c r="X549" s="256"/>
      <c r="Y549" s="256"/>
      <c r="Z549" s="256"/>
      <c r="AA549" s="256"/>
      <c r="AB549" s="256"/>
      <c r="AC549" s="257"/>
      <c r="AD549" s="257"/>
      <c r="AE549" s="257"/>
      <c r="AF549" s="258"/>
      <c r="AG549" s="258"/>
      <c r="AH549" s="258"/>
      <c r="AI549" s="258"/>
      <c r="AJ549" s="258"/>
      <c r="AK549" s="259"/>
      <c r="AL549" s="258"/>
      <c r="AM549" s="258"/>
    </row>
    <row r="550" spans="1:39" ht="16.95" customHeight="1" x14ac:dyDescent="0.3">
      <c r="A550" s="262"/>
      <c r="B550" s="247"/>
      <c r="C550" s="263"/>
      <c r="D550" s="247"/>
      <c r="E550" s="247"/>
      <c r="F550" s="247"/>
      <c r="G550" s="247"/>
      <c r="H550" s="247"/>
      <c r="I550" s="264"/>
      <c r="J550" s="264"/>
      <c r="K550" s="264"/>
      <c r="L550" s="264"/>
      <c r="M550" s="264"/>
      <c r="N550" s="264"/>
      <c r="O550" s="265"/>
      <c r="P550" s="265"/>
      <c r="Q550" s="246"/>
      <c r="R550" s="246"/>
      <c r="S550" s="246"/>
      <c r="T550" s="246"/>
      <c r="U550" s="246"/>
      <c r="V550" s="246"/>
      <c r="W550" s="246"/>
      <c r="X550" s="245"/>
      <c r="Y550" s="245"/>
      <c r="Z550" s="245"/>
      <c r="AA550" s="245"/>
      <c r="AB550" s="245"/>
      <c r="AC550" s="246"/>
      <c r="AD550" s="246"/>
      <c r="AE550" s="246"/>
      <c r="AF550" s="247"/>
      <c r="AG550" s="247"/>
      <c r="AH550" s="247"/>
      <c r="AI550" s="247"/>
      <c r="AJ550" s="247"/>
      <c r="AK550" s="248"/>
      <c r="AL550" s="247"/>
      <c r="AM550" s="247"/>
    </row>
    <row r="551" spans="1:39" ht="16.95" customHeight="1" x14ac:dyDescent="0.3">
      <c r="A551" s="266"/>
      <c r="B551" s="258"/>
      <c r="C551" s="267"/>
      <c r="D551" s="258"/>
      <c r="E551" s="258"/>
      <c r="F551" s="258"/>
      <c r="G551" s="258"/>
      <c r="H551" s="258"/>
      <c r="I551" s="268"/>
      <c r="J551" s="268"/>
      <c r="K551" s="268"/>
      <c r="L551" s="268"/>
      <c r="M551" s="268"/>
      <c r="N551" s="268"/>
      <c r="O551" s="269"/>
      <c r="P551" s="269"/>
      <c r="Q551" s="257"/>
      <c r="R551" s="257"/>
      <c r="S551" s="257"/>
      <c r="T551" s="257"/>
      <c r="U551" s="257"/>
      <c r="V551" s="257"/>
      <c r="W551" s="257"/>
      <c r="X551" s="256"/>
      <c r="Y551" s="256"/>
      <c r="Z551" s="256"/>
      <c r="AA551" s="256"/>
      <c r="AB551" s="256"/>
      <c r="AC551" s="257"/>
      <c r="AD551" s="257"/>
      <c r="AE551" s="257"/>
      <c r="AF551" s="258"/>
      <c r="AG551" s="258"/>
      <c r="AH551" s="258"/>
      <c r="AI551" s="258"/>
      <c r="AJ551" s="258"/>
      <c r="AK551" s="259"/>
      <c r="AL551" s="258"/>
      <c r="AM551" s="258"/>
    </row>
    <row r="552" spans="1:39" ht="16.95" customHeight="1" x14ac:dyDescent="0.3">
      <c r="A552" s="262"/>
      <c r="B552" s="247"/>
      <c r="C552" s="263"/>
      <c r="D552" s="247"/>
      <c r="E552" s="247"/>
      <c r="F552" s="247"/>
      <c r="G552" s="247"/>
      <c r="H552" s="247"/>
      <c r="I552" s="264"/>
      <c r="J552" s="264"/>
      <c r="K552" s="264"/>
      <c r="L552" s="264"/>
      <c r="M552" s="264"/>
      <c r="N552" s="264"/>
      <c r="O552" s="265"/>
      <c r="P552" s="265"/>
      <c r="Q552" s="246"/>
      <c r="R552" s="246"/>
      <c r="S552" s="246"/>
      <c r="T552" s="246"/>
      <c r="U552" s="246"/>
      <c r="V552" s="246"/>
      <c r="W552" s="246"/>
      <c r="X552" s="245"/>
      <c r="Y552" s="245"/>
      <c r="Z552" s="245"/>
      <c r="AA552" s="245"/>
      <c r="AB552" s="245"/>
      <c r="AC552" s="246"/>
      <c r="AD552" s="246"/>
      <c r="AE552" s="246"/>
      <c r="AF552" s="247"/>
      <c r="AG552" s="247"/>
      <c r="AH552" s="247"/>
      <c r="AI552" s="247"/>
      <c r="AJ552" s="247"/>
      <c r="AK552" s="248"/>
      <c r="AL552" s="247"/>
      <c r="AM552" s="247"/>
    </row>
    <row r="553" spans="1:39" ht="16.95" customHeight="1" x14ac:dyDescent="0.3">
      <c r="A553" s="266"/>
      <c r="B553" s="258"/>
      <c r="C553" s="267"/>
      <c r="D553" s="258"/>
      <c r="E553" s="258"/>
      <c r="F553" s="258"/>
      <c r="G553" s="258"/>
      <c r="H553" s="258"/>
      <c r="I553" s="268"/>
      <c r="J553" s="268"/>
      <c r="K553" s="268"/>
      <c r="L553" s="268"/>
      <c r="M553" s="268"/>
      <c r="N553" s="268"/>
      <c r="O553" s="269"/>
      <c r="P553" s="269"/>
      <c r="Q553" s="257"/>
      <c r="R553" s="257"/>
      <c r="S553" s="257"/>
      <c r="T553" s="257"/>
      <c r="U553" s="257"/>
      <c r="V553" s="257"/>
      <c r="W553" s="257"/>
      <c r="X553" s="256"/>
      <c r="Y553" s="256"/>
      <c r="Z553" s="256"/>
      <c r="AA553" s="256"/>
      <c r="AB553" s="256"/>
      <c r="AC553" s="257"/>
      <c r="AD553" s="257"/>
      <c r="AE553" s="257"/>
      <c r="AF553" s="258"/>
      <c r="AG553" s="258"/>
      <c r="AH553" s="258"/>
      <c r="AI553" s="258"/>
      <c r="AJ553" s="258"/>
      <c r="AK553" s="259"/>
      <c r="AL553" s="258"/>
      <c r="AM553" s="258"/>
    </row>
    <row r="554" spans="1:39" ht="16.95" customHeight="1" x14ac:dyDescent="0.3">
      <c r="A554" s="262"/>
      <c r="B554" s="247"/>
      <c r="C554" s="263"/>
      <c r="D554" s="247"/>
      <c r="E554" s="247"/>
      <c r="F554" s="247"/>
      <c r="G554" s="247"/>
      <c r="H554" s="247"/>
      <c r="I554" s="264"/>
      <c r="J554" s="264"/>
      <c r="K554" s="264"/>
      <c r="L554" s="264"/>
      <c r="M554" s="264"/>
      <c r="N554" s="264"/>
      <c r="O554" s="265"/>
      <c r="P554" s="265"/>
      <c r="Q554" s="246"/>
      <c r="R554" s="246"/>
      <c r="S554" s="246"/>
      <c r="T554" s="246"/>
      <c r="U554" s="246"/>
      <c r="V554" s="246"/>
      <c r="W554" s="246"/>
      <c r="X554" s="245"/>
      <c r="Y554" s="245"/>
      <c r="Z554" s="245"/>
      <c r="AA554" s="245"/>
      <c r="AB554" s="245"/>
      <c r="AC554" s="246"/>
      <c r="AD554" s="246"/>
      <c r="AE554" s="246"/>
      <c r="AF554" s="247"/>
      <c r="AG554" s="247"/>
      <c r="AH554" s="247"/>
      <c r="AI554" s="247"/>
      <c r="AJ554" s="247"/>
      <c r="AK554" s="248"/>
      <c r="AL554" s="247"/>
      <c r="AM554" s="247"/>
    </row>
    <row r="555" spans="1:39" ht="16.95" customHeight="1" x14ac:dyDescent="0.3">
      <c r="A555" s="266"/>
      <c r="B555" s="258"/>
      <c r="C555" s="267"/>
      <c r="D555" s="258"/>
      <c r="E555" s="258"/>
      <c r="F555" s="258"/>
      <c r="G555" s="258"/>
      <c r="H555" s="258"/>
      <c r="I555" s="268"/>
      <c r="J555" s="268"/>
      <c r="K555" s="268"/>
      <c r="L555" s="268"/>
      <c r="M555" s="268"/>
      <c r="N555" s="268"/>
      <c r="O555" s="269"/>
      <c r="P555" s="269"/>
      <c r="Q555" s="257"/>
      <c r="R555" s="257"/>
      <c r="S555" s="257"/>
      <c r="T555" s="257"/>
      <c r="U555" s="257"/>
      <c r="V555" s="257"/>
      <c r="W555" s="257"/>
      <c r="X555" s="256"/>
      <c r="Y555" s="256"/>
      <c r="Z555" s="256"/>
      <c r="AA555" s="256"/>
      <c r="AB555" s="256"/>
      <c r="AC555" s="257"/>
      <c r="AD555" s="257"/>
      <c r="AE555" s="257"/>
      <c r="AF555" s="258"/>
      <c r="AG555" s="258"/>
      <c r="AH555" s="258"/>
      <c r="AI555" s="258"/>
      <c r="AJ555" s="258"/>
      <c r="AK555" s="259"/>
      <c r="AL555" s="258"/>
      <c r="AM555" s="258"/>
    </row>
    <row r="556" spans="1:39" ht="16.95" customHeight="1" x14ac:dyDescent="0.3">
      <c r="A556" s="262"/>
      <c r="B556" s="247"/>
      <c r="C556" s="263"/>
      <c r="D556" s="247"/>
      <c r="E556" s="247"/>
      <c r="F556" s="247"/>
      <c r="G556" s="247"/>
      <c r="H556" s="247"/>
      <c r="I556" s="264"/>
      <c r="J556" s="264"/>
      <c r="K556" s="264"/>
      <c r="L556" s="264"/>
      <c r="M556" s="264"/>
      <c r="N556" s="264"/>
      <c r="O556" s="265"/>
      <c r="P556" s="265"/>
      <c r="Q556" s="246"/>
      <c r="R556" s="246"/>
      <c r="S556" s="246"/>
      <c r="T556" s="246"/>
      <c r="U556" s="246"/>
      <c r="V556" s="246"/>
      <c r="W556" s="246"/>
      <c r="X556" s="245"/>
      <c r="Y556" s="245"/>
      <c r="Z556" s="245"/>
      <c r="AA556" s="245"/>
      <c r="AB556" s="245"/>
      <c r="AC556" s="246"/>
      <c r="AD556" s="246"/>
      <c r="AE556" s="246"/>
      <c r="AF556" s="247"/>
      <c r="AG556" s="247"/>
      <c r="AH556" s="247"/>
      <c r="AI556" s="247"/>
      <c r="AJ556" s="247"/>
      <c r="AK556" s="248"/>
      <c r="AL556" s="247"/>
      <c r="AM556" s="247"/>
    </row>
    <row r="557" spans="1:39" ht="16.95" customHeight="1" x14ac:dyDescent="0.3">
      <c r="A557" s="266"/>
      <c r="B557" s="258"/>
      <c r="C557" s="267"/>
      <c r="D557" s="258"/>
      <c r="E557" s="258"/>
      <c r="F557" s="258"/>
      <c r="G557" s="258"/>
      <c r="H557" s="258"/>
      <c r="I557" s="268"/>
      <c r="J557" s="268"/>
      <c r="K557" s="268"/>
      <c r="L557" s="268"/>
      <c r="M557" s="268"/>
      <c r="N557" s="268"/>
      <c r="O557" s="269"/>
      <c r="P557" s="269"/>
      <c r="Q557" s="257"/>
      <c r="R557" s="257"/>
      <c r="S557" s="257"/>
      <c r="T557" s="257"/>
      <c r="U557" s="257"/>
      <c r="V557" s="257"/>
      <c r="W557" s="257"/>
      <c r="X557" s="256"/>
      <c r="Y557" s="256"/>
      <c r="Z557" s="256"/>
      <c r="AA557" s="256"/>
      <c r="AB557" s="256"/>
      <c r="AC557" s="257"/>
      <c r="AD557" s="257"/>
      <c r="AE557" s="257"/>
      <c r="AF557" s="258"/>
      <c r="AG557" s="258"/>
      <c r="AH557" s="258"/>
      <c r="AI557" s="258"/>
      <c r="AJ557" s="258"/>
      <c r="AK557" s="259"/>
      <c r="AL557" s="258"/>
      <c r="AM557" s="258"/>
    </row>
    <row r="558" spans="1:39" ht="16.95" customHeight="1" x14ac:dyDescent="0.3">
      <c r="A558" s="262"/>
      <c r="B558" s="247"/>
      <c r="C558" s="263"/>
      <c r="D558" s="247"/>
      <c r="E558" s="247"/>
      <c r="F558" s="247"/>
      <c r="G558" s="247"/>
      <c r="H558" s="247"/>
      <c r="I558" s="264"/>
      <c r="J558" s="264"/>
      <c r="K558" s="264"/>
      <c r="L558" s="264"/>
      <c r="M558" s="264"/>
      <c r="N558" s="264"/>
      <c r="O558" s="265"/>
      <c r="P558" s="265"/>
      <c r="Q558" s="246"/>
      <c r="R558" s="246"/>
      <c r="S558" s="246"/>
      <c r="T558" s="246"/>
      <c r="U558" s="246"/>
      <c r="V558" s="246"/>
      <c r="W558" s="246"/>
      <c r="X558" s="245"/>
      <c r="Y558" s="245"/>
      <c r="Z558" s="245"/>
      <c r="AA558" s="245"/>
      <c r="AB558" s="245"/>
      <c r="AC558" s="246"/>
      <c r="AD558" s="246"/>
      <c r="AE558" s="246"/>
      <c r="AF558" s="247"/>
      <c r="AG558" s="247"/>
      <c r="AH558" s="247"/>
      <c r="AI558" s="247"/>
      <c r="AJ558" s="247"/>
      <c r="AK558" s="248"/>
      <c r="AL558" s="247"/>
      <c r="AM558" s="247"/>
    </row>
    <row r="559" spans="1:39" ht="16.95" customHeight="1" x14ac:dyDescent="0.3">
      <c r="A559" s="266"/>
      <c r="B559" s="258"/>
      <c r="C559" s="267"/>
      <c r="D559" s="258"/>
      <c r="E559" s="258"/>
      <c r="F559" s="258"/>
      <c r="G559" s="258"/>
      <c r="H559" s="258"/>
      <c r="I559" s="268"/>
      <c r="J559" s="268"/>
      <c r="K559" s="268"/>
      <c r="L559" s="268"/>
      <c r="M559" s="268"/>
      <c r="N559" s="268"/>
      <c r="O559" s="269"/>
      <c r="P559" s="269"/>
      <c r="Q559" s="257"/>
      <c r="R559" s="257"/>
      <c r="S559" s="257"/>
      <c r="T559" s="257"/>
      <c r="U559" s="257"/>
      <c r="V559" s="257"/>
      <c r="W559" s="257"/>
      <c r="X559" s="256"/>
      <c r="Y559" s="256"/>
      <c r="Z559" s="256"/>
      <c r="AA559" s="256"/>
      <c r="AB559" s="256"/>
      <c r="AC559" s="257"/>
      <c r="AD559" s="257"/>
      <c r="AE559" s="257"/>
      <c r="AF559" s="258"/>
      <c r="AG559" s="258"/>
      <c r="AH559" s="258"/>
      <c r="AI559" s="258"/>
      <c r="AJ559" s="258"/>
      <c r="AK559" s="259"/>
      <c r="AL559" s="258"/>
      <c r="AM559" s="258"/>
    </row>
    <row r="560" spans="1:39" ht="16.95" customHeight="1" x14ac:dyDescent="0.3">
      <c r="A560" s="262"/>
      <c r="B560" s="247"/>
      <c r="C560" s="263"/>
      <c r="D560" s="247"/>
      <c r="E560" s="247"/>
      <c r="F560" s="247"/>
      <c r="G560" s="247"/>
      <c r="H560" s="247"/>
      <c r="I560" s="264"/>
      <c r="J560" s="264"/>
      <c r="K560" s="264"/>
      <c r="L560" s="264"/>
      <c r="M560" s="264"/>
      <c r="N560" s="264"/>
      <c r="O560" s="265"/>
      <c r="P560" s="265"/>
      <c r="Q560" s="246"/>
      <c r="R560" s="246"/>
      <c r="S560" s="246"/>
      <c r="T560" s="246"/>
      <c r="U560" s="246"/>
      <c r="V560" s="246"/>
      <c r="W560" s="246"/>
      <c r="X560" s="245"/>
      <c r="Y560" s="245"/>
      <c r="Z560" s="245"/>
      <c r="AA560" s="245"/>
      <c r="AB560" s="245"/>
      <c r="AC560" s="246"/>
      <c r="AD560" s="246"/>
      <c r="AE560" s="246"/>
      <c r="AF560" s="247"/>
      <c r="AG560" s="247"/>
      <c r="AH560" s="247"/>
      <c r="AI560" s="247"/>
      <c r="AJ560" s="247"/>
      <c r="AK560" s="248"/>
      <c r="AL560" s="247"/>
      <c r="AM560" s="247"/>
    </row>
    <row r="561" spans="1:39" ht="16.95" customHeight="1" x14ac:dyDescent="0.3">
      <c r="A561" s="266"/>
      <c r="B561" s="258"/>
      <c r="C561" s="267"/>
      <c r="D561" s="258"/>
      <c r="E561" s="258"/>
      <c r="F561" s="258"/>
      <c r="G561" s="258"/>
      <c r="H561" s="258"/>
      <c r="I561" s="268"/>
      <c r="J561" s="268"/>
      <c r="K561" s="268"/>
      <c r="L561" s="268"/>
      <c r="M561" s="268"/>
      <c r="N561" s="268"/>
      <c r="O561" s="269"/>
      <c r="P561" s="269"/>
      <c r="Q561" s="257"/>
      <c r="R561" s="257"/>
      <c r="S561" s="257"/>
      <c r="T561" s="257"/>
      <c r="U561" s="257"/>
      <c r="V561" s="257"/>
      <c r="W561" s="257"/>
      <c r="X561" s="256"/>
      <c r="Y561" s="256"/>
      <c r="Z561" s="256"/>
      <c r="AA561" s="256"/>
      <c r="AB561" s="256"/>
      <c r="AC561" s="257"/>
      <c r="AD561" s="257"/>
      <c r="AE561" s="257"/>
      <c r="AF561" s="258"/>
      <c r="AG561" s="258"/>
      <c r="AH561" s="258"/>
      <c r="AI561" s="258"/>
      <c r="AJ561" s="258"/>
      <c r="AK561" s="259"/>
      <c r="AL561" s="258"/>
      <c r="AM561" s="258"/>
    </row>
    <row r="562" spans="1:39" ht="16.95" customHeight="1" x14ac:dyDescent="0.3">
      <c r="A562" s="262"/>
      <c r="B562" s="247"/>
      <c r="C562" s="263"/>
      <c r="D562" s="247"/>
      <c r="E562" s="247"/>
      <c r="F562" s="247"/>
      <c r="G562" s="247"/>
      <c r="H562" s="247"/>
      <c r="I562" s="264"/>
      <c r="J562" s="264"/>
      <c r="K562" s="264"/>
      <c r="L562" s="264"/>
      <c r="M562" s="264"/>
      <c r="N562" s="264"/>
      <c r="O562" s="265"/>
      <c r="P562" s="265"/>
      <c r="Q562" s="246"/>
      <c r="R562" s="246"/>
      <c r="S562" s="246"/>
      <c r="T562" s="246"/>
      <c r="U562" s="246"/>
      <c r="V562" s="246"/>
      <c r="W562" s="246"/>
      <c r="X562" s="245"/>
      <c r="Y562" s="245"/>
      <c r="Z562" s="245"/>
      <c r="AA562" s="245"/>
      <c r="AB562" s="245"/>
      <c r="AC562" s="246"/>
      <c r="AD562" s="246"/>
      <c r="AE562" s="246"/>
      <c r="AF562" s="247"/>
      <c r="AG562" s="247"/>
      <c r="AH562" s="247"/>
      <c r="AI562" s="247"/>
      <c r="AJ562" s="247"/>
      <c r="AK562" s="248"/>
      <c r="AL562" s="247"/>
      <c r="AM562" s="247"/>
    </row>
    <row r="563" spans="1:39" ht="16.95" customHeight="1" x14ac:dyDescent="0.3">
      <c r="A563" s="266"/>
      <c r="B563" s="258"/>
      <c r="C563" s="267"/>
      <c r="D563" s="258"/>
      <c r="E563" s="258"/>
      <c r="F563" s="258"/>
      <c r="G563" s="258"/>
      <c r="H563" s="258"/>
      <c r="I563" s="268"/>
      <c r="J563" s="268"/>
      <c r="K563" s="268"/>
      <c r="L563" s="268"/>
      <c r="M563" s="268"/>
      <c r="N563" s="268"/>
      <c r="O563" s="269"/>
      <c r="P563" s="269"/>
      <c r="Q563" s="257"/>
      <c r="R563" s="257"/>
      <c r="S563" s="257"/>
      <c r="T563" s="257"/>
      <c r="U563" s="257"/>
      <c r="V563" s="257"/>
      <c r="W563" s="257"/>
      <c r="X563" s="256"/>
      <c r="Y563" s="256"/>
      <c r="Z563" s="256"/>
      <c r="AA563" s="256"/>
      <c r="AB563" s="256"/>
      <c r="AC563" s="257"/>
      <c r="AD563" s="257"/>
      <c r="AE563" s="257"/>
      <c r="AF563" s="258"/>
      <c r="AG563" s="258"/>
      <c r="AH563" s="258"/>
      <c r="AI563" s="258"/>
      <c r="AJ563" s="258"/>
      <c r="AK563" s="259"/>
      <c r="AL563" s="258"/>
      <c r="AM563" s="258"/>
    </row>
    <row r="564" spans="1:39" ht="16.95" customHeight="1" x14ac:dyDescent="0.3">
      <c r="A564" s="262"/>
      <c r="B564" s="247"/>
      <c r="C564" s="263"/>
      <c r="D564" s="247"/>
      <c r="E564" s="247"/>
      <c r="F564" s="247"/>
      <c r="G564" s="247"/>
      <c r="H564" s="247"/>
      <c r="I564" s="264"/>
      <c r="J564" s="264"/>
      <c r="K564" s="264"/>
      <c r="L564" s="264"/>
      <c r="M564" s="264"/>
      <c r="N564" s="264"/>
      <c r="O564" s="265"/>
      <c r="P564" s="265"/>
      <c r="Q564" s="246"/>
      <c r="R564" s="246"/>
      <c r="S564" s="246"/>
      <c r="T564" s="246"/>
      <c r="U564" s="246"/>
      <c r="V564" s="246"/>
      <c r="W564" s="246"/>
      <c r="X564" s="245"/>
      <c r="Y564" s="245"/>
      <c r="Z564" s="245"/>
      <c r="AA564" s="245"/>
      <c r="AB564" s="245"/>
      <c r="AC564" s="246"/>
      <c r="AD564" s="246"/>
      <c r="AE564" s="246"/>
      <c r="AF564" s="247"/>
      <c r="AG564" s="247"/>
      <c r="AH564" s="247"/>
      <c r="AI564" s="247"/>
      <c r="AJ564" s="247"/>
      <c r="AK564" s="248"/>
      <c r="AL564" s="247"/>
      <c r="AM564" s="247"/>
    </row>
    <row r="565" spans="1:39" ht="16.95" customHeight="1" x14ac:dyDescent="0.3">
      <c r="A565" s="266"/>
      <c r="B565" s="258"/>
      <c r="C565" s="267"/>
      <c r="D565" s="258"/>
      <c r="E565" s="258"/>
      <c r="F565" s="258"/>
      <c r="G565" s="258"/>
      <c r="H565" s="258"/>
      <c r="I565" s="268"/>
      <c r="J565" s="268"/>
      <c r="K565" s="268"/>
      <c r="L565" s="268"/>
      <c r="M565" s="268"/>
      <c r="N565" s="268"/>
      <c r="O565" s="269"/>
      <c r="P565" s="269"/>
      <c r="Q565" s="257"/>
      <c r="R565" s="257"/>
      <c r="S565" s="257"/>
      <c r="T565" s="257"/>
      <c r="U565" s="257"/>
      <c r="V565" s="257"/>
      <c r="W565" s="257"/>
      <c r="X565" s="256"/>
      <c r="Y565" s="256"/>
      <c r="Z565" s="256"/>
      <c r="AA565" s="256"/>
      <c r="AB565" s="256"/>
      <c r="AC565" s="257"/>
      <c r="AD565" s="257"/>
      <c r="AE565" s="257"/>
      <c r="AF565" s="258"/>
      <c r="AG565" s="258"/>
      <c r="AH565" s="258"/>
      <c r="AI565" s="258"/>
      <c r="AJ565" s="258"/>
      <c r="AK565" s="259"/>
      <c r="AL565" s="258"/>
      <c r="AM565" s="258"/>
    </row>
    <row r="566" spans="1:39" ht="16.95" customHeight="1" x14ac:dyDescent="0.3">
      <c r="A566" s="262"/>
      <c r="B566" s="247"/>
      <c r="C566" s="263"/>
      <c r="D566" s="247"/>
      <c r="E566" s="247"/>
      <c r="F566" s="247"/>
      <c r="G566" s="247"/>
      <c r="H566" s="247"/>
      <c r="I566" s="264"/>
      <c r="J566" s="264"/>
      <c r="K566" s="264"/>
      <c r="L566" s="264"/>
      <c r="M566" s="264"/>
      <c r="N566" s="264"/>
      <c r="O566" s="265"/>
      <c r="P566" s="265"/>
      <c r="Q566" s="246"/>
      <c r="R566" s="246"/>
      <c r="S566" s="246"/>
      <c r="T566" s="246"/>
      <c r="U566" s="246"/>
      <c r="V566" s="246"/>
      <c r="W566" s="246"/>
      <c r="X566" s="245"/>
      <c r="Y566" s="245"/>
      <c r="Z566" s="245"/>
      <c r="AA566" s="245"/>
      <c r="AB566" s="245"/>
      <c r="AC566" s="246"/>
      <c r="AD566" s="246"/>
      <c r="AE566" s="246"/>
      <c r="AF566" s="247"/>
      <c r="AG566" s="247"/>
      <c r="AH566" s="247"/>
      <c r="AI566" s="247"/>
      <c r="AJ566" s="247"/>
      <c r="AK566" s="248"/>
      <c r="AL566" s="247"/>
      <c r="AM566" s="247"/>
    </row>
    <row r="567" spans="1:39" ht="16.95" customHeight="1" x14ac:dyDescent="0.3">
      <c r="A567" s="266"/>
      <c r="B567" s="258"/>
      <c r="C567" s="267"/>
      <c r="D567" s="258"/>
      <c r="E567" s="258"/>
      <c r="F567" s="258"/>
      <c r="G567" s="258"/>
      <c r="H567" s="258"/>
      <c r="I567" s="268"/>
      <c r="J567" s="268"/>
      <c r="K567" s="268"/>
      <c r="L567" s="268"/>
      <c r="M567" s="268"/>
      <c r="N567" s="268"/>
      <c r="O567" s="269"/>
      <c r="P567" s="269"/>
      <c r="Q567" s="257"/>
      <c r="R567" s="257"/>
      <c r="S567" s="257"/>
      <c r="T567" s="257"/>
      <c r="U567" s="257"/>
      <c r="V567" s="257"/>
      <c r="W567" s="257"/>
      <c r="X567" s="256"/>
      <c r="Y567" s="256"/>
      <c r="Z567" s="256"/>
      <c r="AA567" s="256"/>
      <c r="AB567" s="256"/>
      <c r="AC567" s="257"/>
      <c r="AD567" s="257"/>
      <c r="AE567" s="257"/>
      <c r="AF567" s="258"/>
      <c r="AG567" s="258"/>
      <c r="AH567" s="258"/>
      <c r="AI567" s="258"/>
      <c r="AJ567" s="258"/>
      <c r="AK567" s="259"/>
      <c r="AL567" s="258"/>
      <c r="AM567" s="258"/>
    </row>
    <row r="568" spans="1:39" ht="16.95" customHeight="1" x14ac:dyDescent="0.3">
      <c r="A568" s="262"/>
      <c r="B568" s="247"/>
      <c r="C568" s="263"/>
      <c r="D568" s="247"/>
      <c r="E568" s="247"/>
      <c r="F568" s="247"/>
      <c r="G568" s="247"/>
      <c r="H568" s="247"/>
      <c r="I568" s="264"/>
      <c r="J568" s="264"/>
      <c r="K568" s="264"/>
      <c r="L568" s="264"/>
      <c r="M568" s="264"/>
      <c r="N568" s="264"/>
      <c r="O568" s="265"/>
      <c r="P568" s="265"/>
      <c r="Q568" s="246"/>
      <c r="R568" s="246"/>
      <c r="S568" s="246"/>
      <c r="T568" s="246"/>
      <c r="U568" s="246"/>
      <c r="V568" s="246"/>
      <c r="W568" s="246"/>
      <c r="X568" s="245"/>
      <c r="Y568" s="245"/>
      <c r="Z568" s="245"/>
      <c r="AA568" s="245"/>
      <c r="AB568" s="245"/>
      <c r="AC568" s="246"/>
      <c r="AD568" s="246"/>
      <c r="AE568" s="246"/>
      <c r="AF568" s="247"/>
      <c r="AG568" s="247"/>
      <c r="AH568" s="247"/>
      <c r="AI568" s="247"/>
      <c r="AJ568" s="247"/>
      <c r="AK568" s="248"/>
      <c r="AL568" s="247"/>
      <c r="AM568" s="247"/>
    </row>
    <row r="569" spans="1:39" ht="16.95" customHeight="1" x14ac:dyDescent="0.3">
      <c r="A569" s="266"/>
      <c r="B569" s="258"/>
      <c r="C569" s="267"/>
      <c r="D569" s="258"/>
      <c r="E569" s="258"/>
      <c r="F569" s="258"/>
      <c r="G569" s="258"/>
      <c r="H569" s="258"/>
      <c r="I569" s="268"/>
      <c r="J569" s="268"/>
      <c r="K569" s="268"/>
      <c r="L569" s="268"/>
      <c r="M569" s="268"/>
      <c r="N569" s="268"/>
      <c r="O569" s="269"/>
      <c r="P569" s="269"/>
      <c r="Q569" s="257"/>
      <c r="R569" s="257"/>
      <c r="S569" s="257"/>
      <c r="T569" s="257"/>
      <c r="U569" s="257"/>
      <c r="V569" s="257"/>
      <c r="W569" s="257"/>
      <c r="X569" s="256"/>
      <c r="Y569" s="256"/>
      <c r="Z569" s="256"/>
      <c r="AA569" s="256"/>
      <c r="AB569" s="256"/>
      <c r="AC569" s="257"/>
      <c r="AD569" s="257"/>
      <c r="AE569" s="257"/>
      <c r="AF569" s="258"/>
      <c r="AG569" s="258"/>
      <c r="AH569" s="258"/>
      <c r="AI569" s="258"/>
      <c r="AJ569" s="258"/>
      <c r="AK569" s="259"/>
      <c r="AL569" s="258"/>
      <c r="AM569" s="258"/>
    </row>
    <row r="570" spans="1:39" ht="16.95" customHeight="1" x14ac:dyDescent="0.3">
      <c r="A570" s="262"/>
      <c r="B570" s="247"/>
      <c r="C570" s="263"/>
      <c r="D570" s="247"/>
      <c r="E570" s="247"/>
      <c r="F570" s="247"/>
      <c r="G570" s="247"/>
      <c r="H570" s="247"/>
      <c r="I570" s="264"/>
      <c r="J570" s="264"/>
      <c r="K570" s="264"/>
      <c r="L570" s="264"/>
      <c r="M570" s="264"/>
      <c r="N570" s="264"/>
      <c r="O570" s="265"/>
      <c r="P570" s="265"/>
      <c r="Q570" s="246"/>
      <c r="R570" s="246"/>
      <c r="S570" s="246"/>
      <c r="T570" s="246"/>
      <c r="U570" s="246"/>
      <c r="V570" s="246"/>
      <c r="W570" s="246"/>
      <c r="X570" s="245"/>
      <c r="Y570" s="245"/>
      <c r="Z570" s="245"/>
      <c r="AA570" s="245"/>
      <c r="AB570" s="245"/>
      <c r="AC570" s="246"/>
      <c r="AD570" s="246"/>
      <c r="AE570" s="246"/>
      <c r="AF570" s="247"/>
      <c r="AG570" s="247"/>
      <c r="AH570" s="247"/>
      <c r="AI570" s="247"/>
      <c r="AJ570" s="247"/>
      <c r="AK570" s="248"/>
      <c r="AL570" s="247"/>
      <c r="AM570" s="247"/>
    </row>
    <row r="571" spans="1:39" ht="16.95" customHeight="1" x14ac:dyDescent="0.3">
      <c r="A571" s="266"/>
      <c r="B571" s="258"/>
      <c r="C571" s="267"/>
      <c r="D571" s="258"/>
      <c r="E571" s="258"/>
      <c r="F571" s="258"/>
      <c r="G571" s="258"/>
      <c r="H571" s="258"/>
      <c r="I571" s="268"/>
      <c r="J571" s="268"/>
      <c r="K571" s="268"/>
      <c r="L571" s="268"/>
      <c r="M571" s="268"/>
      <c r="N571" s="268"/>
      <c r="O571" s="269"/>
      <c r="P571" s="269"/>
      <c r="Q571" s="257"/>
      <c r="R571" s="257"/>
      <c r="S571" s="257"/>
      <c r="T571" s="257"/>
      <c r="U571" s="257"/>
      <c r="V571" s="257"/>
      <c r="W571" s="257"/>
      <c r="X571" s="256"/>
      <c r="Y571" s="256"/>
      <c r="Z571" s="256"/>
      <c r="AA571" s="256"/>
      <c r="AB571" s="256"/>
      <c r="AC571" s="257"/>
      <c r="AD571" s="257"/>
      <c r="AE571" s="257"/>
      <c r="AF571" s="258"/>
      <c r="AG571" s="258"/>
      <c r="AH571" s="258"/>
      <c r="AI571" s="258"/>
      <c r="AJ571" s="258"/>
      <c r="AK571" s="259"/>
      <c r="AL571" s="258"/>
      <c r="AM571" s="258"/>
    </row>
    <row r="572" spans="1:39" ht="16.95" customHeight="1" x14ac:dyDescent="0.3">
      <c r="A572" s="262"/>
      <c r="B572" s="247"/>
      <c r="C572" s="263"/>
      <c r="D572" s="247"/>
      <c r="E572" s="247"/>
      <c r="F572" s="247"/>
      <c r="G572" s="247"/>
      <c r="H572" s="247"/>
      <c r="I572" s="264"/>
      <c r="J572" s="264"/>
      <c r="K572" s="264"/>
      <c r="L572" s="264"/>
      <c r="M572" s="264"/>
      <c r="N572" s="264"/>
      <c r="O572" s="265"/>
      <c r="P572" s="265"/>
      <c r="Q572" s="246"/>
      <c r="R572" s="246"/>
      <c r="S572" s="246"/>
      <c r="T572" s="246"/>
      <c r="U572" s="246"/>
      <c r="V572" s="246"/>
      <c r="W572" s="246"/>
      <c r="X572" s="245"/>
      <c r="Y572" s="245"/>
      <c r="Z572" s="245"/>
      <c r="AA572" s="245"/>
      <c r="AB572" s="245"/>
      <c r="AC572" s="246"/>
      <c r="AD572" s="246"/>
      <c r="AE572" s="246"/>
      <c r="AF572" s="247"/>
      <c r="AG572" s="247"/>
      <c r="AH572" s="247"/>
      <c r="AI572" s="247"/>
      <c r="AJ572" s="247"/>
      <c r="AK572" s="248"/>
      <c r="AL572" s="247"/>
      <c r="AM572" s="247"/>
    </row>
    <row r="573" spans="1:39" ht="16.95" customHeight="1" x14ac:dyDescent="0.3">
      <c r="A573" s="266"/>
      <c r="B573" s="258"/>
      <c r="C573" s="267"/>
      <c r="D573" s="258"/>
      <c r="E573" s="258"/>
      <c r="F573" s="258"/>
      <c r="G573" s="258"/>
      <c r="H573" s="258"/>
      <c r="I573" s="268"/>
      <c r="J573" s="268"/>
      <c r="K573" s="268"/>
      <c r="L573" s="268"/>
      <c r="M573" s="268"/>
      <c r="N573" s="268"/>
      <c r="O573" s="269"/>
      <c r="P573" s="269"/>
      <c r="Q573" s="257"/>
      <c r="R573" s="257"/>
      <c r="S573" s="257"/>
      <c r="T573" s="257"/>
      <c r="U573" s="257"/>
      <c r="V573" s="257"/>
      <c r="W573" s="257"/>
      <c r="X573" s="256"/>
      <c r="Y573" s="256"/>
      <c r="Z573" s="256"/>
      <c r="AA573" s="256"/>
      <c r="AB573" s="256"/>
      <c r="AC573" s="257"/>
      <c r="AD573" s="257"/>
      <c r="AE573" s="257"/>
      <c r="AF573" s="258"/>
      <c r="AG573" s="258"/>
      <c r="AH573" s="258"/>
      <c r="AI573" s="258"/>
      <c r="AJ573" s="258"/>
      <c r="AK573" s="259"/>
      <c r="AL573" s="258"/>
      <c r="AM573" s="258"/>
    </row>
    <row r="574" spans="1:39" ht="16.95" customHeight="1" x14ac:dyDescent="0.3">
      <c r="A574" s="262"/>
      <c r="B574" s="247"/>
      <c r="C574" s="263"/>
      <c r="D574" s="247"/>
      <c r="E574" s="247"/>
      <c r="F574" s="247"/>
      <c r="G574" s="247"/>
      <c r="H574" s="247"/>
      <c r="I574" s="264"/>
      <c r="J574" s="264"/>
      <c r="K574" s="264"/>
      <c r="L574" s="264"/>
      <c r="M574" s="264"/>
      <c r="N574" s="264"/>
      <c r="O574" s="265"/>
      <c r="P574" s="265"/>
      <c r="Q574" s="246"/>
      <c r="R574" s="246"/>
      <c r="S574" s="246"/>
      <c r="T574" s="246"/>
      <c r="U574" s="246"/>
      <c r="V574" s="246"/>
      <c r="W574" s="246"/>
      <c r="X574" s="245"/>
      <c r="Y574" s="245"/>
      <c r="Z574" s="245"/>
      <c r="AA574" s="245"/>
      <c r="AB574" s="245"/>
      <c r="AC574" s="246"/>
      <c r="AD574" s="246"/>
      <c r="AE574" s="246"/>
      <c r="AF574" s="247"/>
      <c r="AG574" s="247"/>
      <c r="AH574" s="247"/>
      <c r="AI574" s="247"/>
      <c r="AJ574" s="247"/>
      <c r="AK574" s="248"/>
      <c r="AL574" s="247"/>
      <c r="AM574" s="247"/>
    </row>
    <row r="575" spans="1:39" ht="16.95" customHeight="1" x14ac:dyDescent="0.3">
      <c r="A575" s="266"/>
      <c r="B575" s="258"/>
      <c r="C575" s="267"/>
      <c r="D575" s="258"/>
      <c r="E575" s="258"/>
      <c r="F575" s="258"/>
      <c r="G575" s="258"/>
      <c r="H575" s="258"/>
      <c r="I575" s="268"/>
      <c r="J575" s="268"/>
      <c r="K575" s="268"/>
      <c r="L575" s="268"/>
      <c r="M575" s="268"/>
      <c r="N575" s="268"/>
      <c r="O575" s="269"/>
      <c r="P575" s="269"/>
      <c r="Q575" s="257"/>
      <c r="R575" s="257"/>
      <c r="S575" s="257"/>
      <c r="T575" s="257"/>
      <c r="U575" s="257"/>
      <c r="V575" s="257"/>
      <c r="W575" s="257"/>
      <c r="X575" s="256"/>
      <c r="Y575" s="256"/>
      <c r="Z575" s="256"/>
      <c r="AA575" s="256"/>
      <c r="AB575" s="256"/>
      <c r="AC575" s="257"/>
      <c r="AD575" s="257"/>
      <c r="AE575" s="257"/>
      <c r="AF575" s="258"/>
      <c r="AG575" s="258"/>
      <c r="AH575" s="258"/>
      <c r="AI575" s="258"/>
      <c r="AJ575" s="258"/>
      <c r="AK575" s="259"/>
      <c r="AL575" s="258"/>
      <c r="AM575" s="258"/>
    </row>
    <row r="576" spans="1:39" ht="16.95" customHeight="1" x14ac:dyDescent="0.3">
      <c r="A576" s="262"/>
      <c r="B576" s="247"/>
      <c r="C576" s="263"/>
      <c r="D576" s="247"/>
      <c r="E576" s="247"/>
      <c r="F576" s="247"/>
      <c r="G576" s="247"/>
      <c r="H576" s="247"/>
      <c r="I576" s="264"/>
      <c r="J576" s="264"/>
      <c r="K576" s="264"/>
      <c r="L576" s="264"/>
      <c r="M576" s="264"/>
      <c r="N576" s="264"/>
      <c r="O576" s="265"/>
      <c r="P576" s="265"/>
      <c r="Q576" s="246"/>
      <c r="R576" s="246"/>
      <c r="S576" s="246"/>
      <c r="T576" s="246"/>
      <c r="U576" s="246"/>
      <c r="V576" s="246"/>
      <c r="W576" s="246"/>
      <c r="X576" s="245"/>
      <c r="Y576" s="245"/>
      <c r="Z576" s="245"/>
      <c r="AA576" s="245"/>
      <c r="AB576" s="245"/>
      <c r="AC576" s="246"/>
      <c r="AD576" s="246"/>
      <c r="AE576" s="246"/>
      <c r="AF576" s="247"/>
      <c r="AG576" s="247"/>
      <c r="AH576" s="247"/>
      <c r="AI576" s="247"/>
      <c r="AJ576" s="247"/>
      <c r="AK576" s="248"/>
      <c r="AL576" s="247"/>
      <c r="AM576" s="247"/>
    </row>
    <row r="577" spans="1:39" ht="16.95" customHeight="1" x14ac:dyDescent="0.3">
      <c r="A577" s="266"/>
      <c r="B577" s="258"/>
      <c r="C577" s="267"/>
      <c r="D577" s="258"/>
      <c r="E577" s="258"/>
      <c r="F577" s="258"/>
      <c r="G577" s="258"/>
      <c r="H577" s="258"/>
      <c r="I577" s="268"/>
      <c r="J577" s="268"/>
      <c r="K577" s="268"/>
      <c r="L577" s="268"/>
      <c r="M577" s="268"/>
      <c r="N577" s="268"/>
      <c r="O577" s="269"/>
      <c r="P577" s="269"/>
      <c r="Q577" s="257"/>
      <c r="R577" s="257"/>
      <c r="S577" s="257"/>
      <c r="T577" s="257"/>
      <c r="U577" s="257"/>
      <c r="V577" s="257"/>
      <c r="W577" s="257"/>
      <c r="X577" s="256"/>
      <c r="Y577" s="256"/>
      <c r="Z577" s="256"/>
      <c r="AA577" s="256"/>
      <c r="AB577" s="256"/>
      <c r="AC577" s="257"/>
      <c r="AD577" s="257"/>
      <c r="AE577" s="257"/>
      <c r="AF577" s="258"/>
      <c r="AG577" s="258"/>
      <c r="AH577" s="258"/>
      <c r="AI577" s="258"/>
      <c r="AJ577" s="258"/>
      <c r="AK577" s="259"/>
      <c r="AL577" s="258"/>
      <c r="AM577" s="258"/>
    </row>
    <row r="578" spans="1:39" ht="16.95" customHeight="1" x14ac:dyDescent="0.3">
      <c r="A578" s="262"/>
      <c r="B578" s="247"/>
      <c r="C578" s="263"/>
      <c r="D578" s="247"/>
      <c r="E578" s="247"/>
      <c r="F578" s="247"/>
      <c r="G578" s="247"/>
      <c r="H578" s="247"/>
      <c r="I578" s="264"/>
      <c r="J578" s="264"/>
      <c r="K578" s="264"/>
      <c r="L578" s="264"/>
      <c r="M578" s="264"/>
      <c r="N578" s="264"/>
      <c r="O578" s="265"/>
      <c r="P578" s="265"/>
      <c r="Q578" s="246"/>
      <c r="R578" s="246"/>
      <c r="S578" s="246"/>
      <c r="T578" s="246"/>
      <c r="U578" s="246"/>
      <c r="V578" s="246"/>
      <c r="W578" s="246"/>
      <c r="X578" s="245"/>
      <c r="Y578" s="245"/>
      <c r="Z578" s="245"/>
      <c r="AA578" s="245"/>
      <c r="AB578" s="245"/>
      <c r="AC578" s="246"/>
      <c r="AD578" s="246"/>
      <c r="AE578" s="246"/>
      <c r="AF578" s="247"/>
      <c r="AG578" s="247"/>
      <c r="AH578" s="247"/>
      <c r="AI578" s="247"/>
      <c r="AJ578" s="247"/>
      <c r="AK578" s="248"/>
      <c r="AL578" s="247"/>
      <c r="AM578" s="247"/>
    </row>
    <row r="579" spans="1:39" ht="16.95" customHeight="1" x14ac:dyDescent="0.3">
      <c r="A579" s="266"/>
      <c r="B579" s="258"/>
      <c r="C579" s="267"/>
      <c r="D579" s="258"/>
      <c r="E579" s="258"/>
      <c r="F579" s="258"/>
      <c r="G579" s="258"/>
      <c r="H579" s="258"/>
      <c r="I579" s="268"/>
      <c r="J579" s="268"/>
      <c r="K579" s="268"/>
      <c r="L579" s="268"/>
      <c r="M579" s="268"/>
      <c r="N579" s="268"/>
      <c r="O579" s="269"/>
      <c r="P579" s="269"/>
      <c r="Q579" s="257"/>
      <c r="R579" s="257"/>
      <c r="S579" s="257"/>
      <c r="T579" s="257"/>
      <c r="U579" s="257"/>
      <c r="V579" s="257"/>
      <c r="W579" s="257"/>
      <c r="X579" s="256"/>
      <c r="Y579" s="256"/>
      <c r="Z579" s="256"/>
      <c r="AA579" s="256"/>
      <c r="AB579" s="256"/>
      <c r="AC579" s="257"/>
      <c r="AD579" s="257"/>
      <c r="AE579" s="257"/>
      <c r="AF579" s="258"/>
      <c r="AG579" s="258"/>
      <c r="AH579" s="258"/>
      <c r="AI579" s="258"/>
      <c r="AJ579" s="258"/>
      <c r="AK579" s="259"/>
      <c r="AL579" s="258"/>
      <c r="AM579" s="258"/>
    </row>
    <row r="580" spans="1:39" ht="16.95" customHeight="1" x14ac:dyDescent="0.3">
      <c r="A580" s="262"/>
      <c r="B580" s="247"/>
      <c r="C580" s="263"/>
      <c r="D580" s="247"/>
      <c r="E580" s="247"/>
      <c r="F580" s="247"/>
      <c r="G580" s="247"/>
      <c r="H580" s="247"/>
      <c r="I580" s="264"/>
      <c r="J580" s="264"/>
      <c r="K580" s="264"/>
      <c r="L580" s="264"/>
      <c r="M580" s="264"/>
      <c r="N580" s="264"/>
      <c r="O580" s="265"/>
      <c r="P580" s="265"/>
      <c r="Q580" s="246"/>
      <c r="R580" s="246"/>
      <c r="S580" s="246"/>
      <c r="T580" s="246"/>
      <c r="U580" s="246"/>
      <c r="V580" s="246"/>
      <c r="W580" s="246"/>
      <c r="X580" s="245"/>
      <c r="Y580" s="245"/>
      <c r="Z580" s="245"/>
      <c r="AA580" s="245"/>
      <c r="AB580" s="245"/>
      <c r="AC580" s="246"/>
      <c r="AD580" s="246"/>
      <c r="AE580" s="246"/>
      <c r="AF580" s="247"/>
      <c r="AG580" s="247"/>
      <c r="AH580" s="247"/>
      <c r="AI580" s="247"/>
      <c r="AJ580" s="247"/>
      <c r="AK580" s="248"/>
      <c r="AL580" s="247"/>
      <c r="AM580" s="247"/>
    </row>
    <row r="581" spans="1:39" ht="16.95" customHeight="1" x14ac:dyDescent="0.3">
      <c r="A581" s="266"/>
      <c r="B581" s="258"/>
      <c r="C581" s="267"/>
      <c r="D581" s="258"/>
      <c r="E581" s="258"/>
      <c r="F581" s="258"/>
      <c r="G581" s="258"/>
      <c r="H581" s="258"/>
      <c r="I581" s="268"/>
      <c r="J581" s="268"/>
      <c r="K581" s="268"/>
      <c r="L581" s="268"/>
      <c r="M581" s="268"/>
      <c r="N581" s="268"/>
      <c r="O581" s="269"/>
      <c r="P581" s="269"/>
      <c r="Q581" s="257"/>
      <c r="R581" s="257"/>
      <c r="S581" s="257"/>
      <c r="T581" s="257"/>
      <c r="U581" s="257"/>
      <c r="V581" s="257"/>
      <c r="W581" s="257"/>
      <c r="X581" s="256"/>
      <c r="Y581" s="256"/>
      <c r="Z581" s="256"/>
      <c r="AA581" s="256"/>
      <c r="AB581" s="256"/>
      <c r="AC581" s="257"/>
      <c r="AD581" s="257"/>
      <c r="AE581" s="257"/>
      <c r="AF581" s="258"/>
      <c r="AG581" s="258"/>
      <c r="AH581" s="258"/>
      <c r="AI581" s="258"/>
      <c r="AJ581" s="258"/>
      <c r="AK581" s="259"/>
      <c r="AL581" s="258"/>
      <c r="AM581" s="258"/>
    </row>
    <row r="582" spans="1:39" ht="16.95" customHeight="1" x14ac:dyDescent="0.3">
      <c r="A582" s="262"/>
      <c r="B582" s="247"/>
      <c r="C582" s="263"/>
      <c r="D582" s="247"/>
      <c r="E582" s="247"/>
      <c r="F582" s="247"/>
      <c r="G582" s="247"/>
      <c r="H582" s="247"/>
      <c r="I582" s="264"/>
      <c r="J582" s="264"/>
      <c r="K582" s="264"/>
      <c r="L582" s="264"/>
      <c r="M582" s="264"/>
      <c r="N582" s="264"/>
      <c r="O582" s="265"/>
      <c r="P582" s="265"/>
      <c r="Q582" s="246"/>
      <c r="R582" s="246"/>
      <c r="S582" s="246"/>
      <c r="T582" s="246"/>
      <c r="U582" s="246"/>
      <c r="V582" s="246"/>
      <c r="W582" s="246"/>
      <c r="X582" s="245"/>
      <c r="Y582" s="245"/>
      <c r="Z582" s="245"/>
      <c r="AA582" s="245"/>
      <c r="AB582" s="245"/>
      <c r="AC582" s="246"/>
      <c r="AD582" s="246"/>
      <c r="AE582" s="246"/>
      <c r="AF582" s="247"/>
      <c r="AG582" s="247"/>
      <c r="AH582" s="247"/>
      <c r="AI582" s="247"/>
      <c r="AJ582" s="247"/>
      <c r="AK582" s="248"/>
      <c r="AL582" s="247"/>
      <c r="AM582" s="247"/>
    </row>
    <row r="583" spans="1:39" ht="16.95" customHeight="1" x14ac:dyDescent="0.3">
      <c r="A583" s="266"/>
      <c r="B583" s="258"/>
      <c r="C583" s="267"/>
      <c r="D583" s="258"/>
      <c r="E583" s="258"/>
      <c r="F583" s="258"/>
      <c r="G583" s="258"/>
      <c r="H583" s="258"/>
      <c r="I583" s="268"/>
      <c r="J583" s="268"/>
      <c r="K583" s="268"/>
      <c r="L583" s="268"/>
      <c r="M583" s="268"/>
      <c r="N583" s="268"/>
      <c r="O583" s="269"/>
      <c r="P583" s="269"/>
      <c r="Q583" s="257"/>
      <c r="R583" s="257"/>
      <c r="S583" s="257"/>
      <c r="T583" s="257"/>
      <c r="U583" s="257"/>
      <c r="V583" s="257"/>
      <c r="W583" s="257"/>
      <c r="X583" s="256"/>
      <c r="Y583" s="256"/>
      <c r="Z583" s="256"/>
      <c r="AA583" s="256"/>
      <c r="AB583" s="256"/>
      <c r="AC583" s="257"/>
      <c r="AD583" s="257"/>
      <c r="AE583" s="257"/>
      <c r="AF583" s="258"/>
      <c r="AG583" s="258"/>
      <c r="AH583" s="258"/>
      <c r="AI583" s="258"/>
      <c r="AJ583" s="258"/>
      <c r="AK583" s="259"/>
      <c r="AL583" s="258"/>
      <c r="AM583" s="258"/>
    </row>
    <row r="584" spans="1:39" ht="16.95" customHeight="1" x14ac:dyDescent="0.3">
      <c r="A584" s="262"/>
      <c r="B584" s="247"/>
      <c r="C584" s="263"/>
      <c r="D584" s="247"/>
      <c r="E584" s="247"/>
      <c r="F584" s="247"/>
      <c r="G584" s="247"/>
      <c r="H584" s="247"/>
      <c r="I584" s="264"/>
      <c r="J584" s="264"/>
      <c r="K584" s="264"/>
      <c r="L584" s="264"/>
      <c r="M584" s="264"/>
      <c r="N584" s="264"/>
      <c r="O584" s="265"/>
      <c r="P584" s="265"/>
      <c r="Q584" s="246"/>
      <c r="R584" s="246"/>
      <c r="S584" s="246"/>
      <c r="T584" s="246"/>
      <c r="U584" s="246"/>
      <c r="V584" s="246"/>
      <c r="W584" s="246"/>
      <c r="X584" s="245"/>
      <c r="Y584" s="245"/>
      <c r="Z584" s="245"/>
      <c r="AA584" s="245"/>
      <c r="AB584" s="245"/>
      <c r="AC584" s="246"/>
      <c r="AD584" s="246"/>
      <c r="AE584" s="246"/>
      <c r="AF584" s="247"/>
      <c r="AG584" s="247"/>
      <c r="AH584" s="247"/>
      <c r="AI584" s="247"/>
      <c r="AJ584" s="247"/>
      <c r="AK584" s="248"/>
      <c r="AL584" s="247"/>
      <c r="AM584" s="247"/>
    </row>
    <row r="585" spans="1:39" ht="16.95" customHeight="1" x14ac:dyDescent="0.3">
      <c r="A585" s="266"/>
      <c r="B585" s="258"/>
      <c r="C585" s="267"/>
      <c r="D585" s="258"/>
      <c r="E585" s="258"/>
      <c r="F585" s="258"/>
      <c r="G585" s="258"/>
      <c r="H585" s="258"/>
      <c r="I585" s="268"/>
      <c r="J585" s="268"/>
      <c r="K585" s="268"/>
      <c r="L585" s="268"/>
      <c r="M585" s="268"/>
      <c r="N585" s="268"/>
      <c r="O585" s="269"/>
      <c r="P585" s="269"/>
      <c r="Q585" s="257"/>
      <c r="R585" s="257"/>
      <c r="S585" s="257"/>
      <c r="T585" s="257"/>
      <c r="U585" s="257"/>
      <c r="V585" s="257"/>
      <c r="W585" s="257"/>
      <c r="X585" s="256"/>
      <c r="Y585" s="256"/>
      <c r="Z585" s="256"/>
      <c r="AA585" s="256"/>
      <c r="AB585" s="256"/>
      <c r="AC585" s="257"/>
      <c r="AD585" s="257"/>
      <c r="AE585" s="257"/>
      <c r="AF585" s="258"/>
      <c r="AG585" s="258"/>
      <c r="AH585" s="258"/>
      <c r="AI585" s="258"/>
      <c r="AJ585" s="258"/>
      <c r="AK585" s="259"/>
      <c r="AL585" s="258"/>
      <c r="AM585" s="258"/>
    </row>
    <row r="586" spans="1:39" ht="16.95" customHeight="1" x14ac:dyDescent="0.3">
      <c r="A586" s="262"/>
      <c r="B586" s="247"/>
      <c r="C586" s="263"/>
      <c r="D586" s="247"/>
      <c r="E586" s="247"/>
      <c r="F586" s="247"/>
      <c r="G586" s="247"/>
      <c r="H586" s="247"/>
      <c r="I586" s="264"/>
      <c r="J586" s="264"/>
      <c r="K586" s="264"/>
      <c r="L586" s="264"/>
      <c r="M586" s="264"/>
      <c r="N586" s="264"/>
      <c r="O586" s="265"/>
      <c r="P586" s="265"/>
      <c r="Q586" s="246"/>
      <c r="R586" s="246"/>
      <c r="S586" s="246"/>
      <c r="T586" s="246"/>
      <c r="U586" s="246"/>
      <c r="V586" s="246"/>
      <c r="W586" s="246"/>
      <c r="X586" s="245"/>
      <c r="Y586" s="245"/>
      <c r="Z586" s="245"/>
      <c r="AA586" s="245"/>
      <c r="AB586" s="245"/>
      <c r="AC586" s="246"/>
      <c r="AD586" s="246"/>
      <c r="AE586" s="246"/>
      <c r="AF586" s="247"/>
      <c r="AG586" s="247"/>
      <c r="AH586" s="247"/>
      <c r="AI586" s="247"/>
      <c r="AJ586" s="247"/>
      <c r="AK586" s="248"/>
      <c r="AL586" s="247"/>
      <c r="AM586" s="247"/>
    </row>
    <row r="587" spans="1:39" ht="16.95" customHeight="1" x14ac:dyDescent="0.3">
      <c r="A587" s="266"/>
      <c r="B587" s="258"/>
      <c r="C587" s="267"/>
      <c r="D587" s="258"/>
      <c r="E587" s="258"/>
      <c r="F587" s="258"/>
      <c r="G587" s="258"/>
      <c r="H587" s="258"/>
      <c r="I587" s="268"/>
      <c r="J587" s="268"/>
      <c r="K587" s="268"/>
      <c r="L587" s="268"/>
      <c r="M587" s="268"/>
      <c r="N587" s="268"/>
      <c r="O587" s="269"/>
      <c r="P587" s="269"/>
      <c r="Q587" s="257"/>
      <c r="R587" s="257"/>
      <c r="S587" s="257"/>
      <c r="T587" s="257"/>
      <c r="U587" s="257"/>
      <c r="V587" s="257"/>
      <c r="W587" s="257"/>
      <c r="X587" s="256"/>
      <c r="Y587" s="256"/>
      <c r="Z587" s="256"/>
      <c r="AA587" s="256"/>
      <c r="AB587" s="256"/>
      <c r="AC587" s="257"/>
      <c r="AD587" s="257"/>
      <c r="AE587" s="257"/>
      <c r="AF587" s="258"/>
      <c r="AG587" s="258"/>
      <c r="AH587" s="258"/>
      <c r="AI587" s="258"/>
      <c r="AJ587" s="258"/>
      <c r="AK587" s="259"/>
      <c r="AL587" s="258"/>
      <c r="AM587" s="258"/>
    </row>
    <row r="588" spans="1:39" ht="16.95" customHeight="1" x14ac:dyDescent="0.3">
      <c r="A588" s="262"/>
      <c r="B588" s="247"/>
      <c r="C588" s="263"/>
      <c r="D588" s="247"/>
      <c r="E588" s="247"/>
      <c r="F588" s="247"/>
      <c r="G588" s="247"/>
      <c r="H588" s="247"/>
      <c r="I588" s="264"/>
      <c r="J588" s="264"/>
      <c r="K588" s="264"/>
      <c r="L588" s="264"/>
      <c r="M588" s="264"/>
      <c r="N588" s="264"/>
      <c r="O588" s="265"/>
      <c r="P588" s="265"/>
      <c r="Q588" s="246"/>
      <c r="R588" s="246"/>
      <c r="S588" s="246"/>
      <c r="T588" s="246"/>
      <c r="U588" s="246"/>
      <c r="V588" s="246"/>
      <c r="W588" s="246"/>
      <c r="X588" s="245"/>
      <c r="Y588" s="245"/>
      <c r="Z588" s="245"/>
      <c r="AA588" s="245"/>
      <c r="AB588" s="245"/>
      <c r="AC588" s="246"/>
      <c r="AD588" s="246"/>
      <c r="AE588" s="246"/>
      <c r="AF588" s="247"/>
      <c r="AG588" s="247"/>
      <c r="AH588" s="247"/>
      <c r="AI588" s="247"/>
      <c r="AJ588" s="247"/>
      <c r="AK588" s="248"/>
      <c r="AL588" s="247"/>
      <c r="AM588" s="247"/>
    </row>
    <row r="589" spans="1:39" ht="16.95" customHeight="1" x14ac:dyDescent="0.3">
      <c r="A589" s="266"/>
      <c r="B589" s="258"/>
      <c r="C589" s="267"/>
      <c r="D589" s="258"/>
      <c r="E589" s="258"/>
      <c r="F589" s="258"/>
      <c r="G589" s="258"/>
      <c r="H589" s="258"/>
      <c r="I589" s="268"/>
      <c r="J589" s="268"/>
      <c r="K589" s="268"/>
      <c r="L589" s="268"/>
      <c r="M589" s="268"/>
      <c r="N589" s="268"/>
      <c r="O589" s="269"/>
      <c r="P589" s="269"/>
      <c r="Q589" s="257"/>
      <c r="R589" s="257"/>
      <c r="S589" s="257"/>
      <c r="T589" s="257"/>
      <c r="U589" s="257"/>
      <c r="V589" s="257"/>
      <c r="W589" s="257"/>
      <c r="X589" s="256"/>
      <c r="Y589" s="256"/>
      <c r="Z589" s="256"/>
      <c r="AA589" s="256"/>
      <c r="AB589" s="256"/>
      <c r="AC589" s="257"/>
      <c r="AD589" s="257"/>
      <c r="AE589" s="257"/>
      <c r="AF589" s="258"/>
      <c r="AG589" s="258"/>
      <c r="AH589" s="258"/>
      <c r="AI589" s="258"/>
      <c r="AJ589" s="258"/>
      <c r="AK589" s="259"/>
      <c r="AL589" s="258"/>
      <c r="AM589" s="258"/>
    </row>
    <row r="590" spans="1:39" ht="16.95" customHeight="1" x14ac:dyDescent="0.3">
      <c r="A590" s="262"/>
      <c r="B590" s="247"/>
      <c r="C590" s="263"/>
      <c r="D590" s="247"/>
      <c r="E590" s="247"/>
      <c r="F590" s="247"/>
      <c r="G590" s="247"/>
      <c r="H590" s="247"/>
      <c r="I590" s="264"/>
      <c r="J590" s="264"/>
      <c r="K590" s="264"/>
      <c r="L590" s="264"/>
      <c r="M590" s="264"/>
      <c r="N590" s="264"/>
      <c r="O590" s="265"/>
      <c r="P590" s="265"/>
      <c r="Q590" s="246"/>
      <c r="R590" s="246"/>
      <c r="S590" s="246"/>
      <c r="T590" s="246"/>
      <c r="U590" s="246"/>
      <c r="V590" s="246"/>
      <c r="W590" s="246"/>
      <c r="X590" s="245"/>
      <c r="Y590" s="245"/>
      <c r="Z590" s="245"/>
      <c r="AA590" s="245"/>
      <c r="AB590" s="245"/>
      <c r="AC590" s="246"/>
      <c r="AD590" s="246"/>
      <c r="AE590" s="246"/>
      <c r="AF590" s="247"/>
      <c r="AG590" s="247"/>
      <c r="AH590" s="247"/>
      <c r="AI590" s="247"/>
      <c r="AJ590" s="247"/>
      <c r="AK590" s="248"/>
      <c r="AL590" s="247"/>
      <c r="AM590" s="247"/>
    </row>
    <row r="591" spans="1:39" ht="16.95" customHeight="1" x14ac:dyDescent="0.3">
      <c r="A591" s="266"/>
      <c r="B591" s="258"/>
      <c r="C591" s="267"/>
      <c r="D591" s="258"/>
      <c r="E591" s="258"/>
      <c r="F591" s="258"/>
      <c r="G591" s="258"/>
      <c r="H591" s="258"/>
      <c r="I591" s="268"/>
      <c r="J591" s="268"/>
      <c r="K591" s="268"/>
      <c r="L591" s="268"/>
      <c r="M591" s="268"/>
      <c r="N591" s="268"/>
      <c r="O591" s="269"/>
      <c r="P591" s="269"/>
      <c r="Q591" s="257"/>
      <c r="R591" s="257"/>
      <c r="S591" s="257"/>
      <c r="T591" s="257"/>
      <c r="U591" s="257"/>
      <c r="V591" s="257"/>
      <c r="W591" s="257"/>
      <c r="X591" s="256"/>
      <c r="Y591" s="256"/>
      <c r="Z591" s="256"/>
      <c r="AA591" s="256"/>
      <c r="AB591" s="256"/>
      <c r="AC591" s="257"/>
      <c r="AD591" s="257"/>
      <c r="AE591" s="257"/>
      <c r="AF591" s="258"/>
      <c r="AG591" s="258"/>
      <c r="AH591" s="258"/>
      <c r="AI591" s="258"/>
      <c r="AJ591" s="258"/>
      <c r="AK591" s="259"/>
      <c r="AL591" s="258"/>
      <c r="AM591" s="258"/>
    </row>
    <row r="592" spans="1:39" ht="16.95" customHeight="1" x14ac:dyDescent="0.3">
      <c r="A592" s="262"/>
      <c r="B592" s="247"/>
      <c r="C592" s="263"/>
      <c r="D592" s="247"/>
      <c r="E592" s="247"/>
      <c r="F592" s="247"/>
      <c r="G592" s="247"/>
      <c r="H592" s="247"/>
      <c r="I592" s="264"/>
      <c r="J592" s="264"/>
      <c r="K592" s="264"/>
      <c r="L592" s="264"/>
      <c r="M592" s="264"/>
      <c r="N592" s="264"/>
      <c r="O592" s="265"/>
      <c r="P592" s="265"/>
      <c r="Q592" s="246"/>
      <c r="R592" s="246"/>
      <c r="S592" s="246"/>
      <c r="T592" s="246"/>
      <c r="U592" s="246"/>
      <c r="V592" s="246"/>
      <c r="W592" s="246"/>
      <c r="X592" s="245"/>
      <c r="Y592" s="245"/>
      <c r="Z592" s="245"/>
      <c r="AA592" s="245"/>
      <c r="AB592" s="245"/>
      <c r="AC592" s="246"/>
      <c r="AD592" s="246"/>
      <c r="AE592" s="246"/>
      <c r="AF592" s="247"/>
      <c r="AG592" s="247"/>
      <c r="AH592" s="247"/>
      <c r="AI592" s="247"/>
      <c r="AJ592" s="247"/>
      <c r="AK592" s="248"/>
      <c r="AL592" s="247"/>
      <c r="AM592" s="247"/>
    </row>
    <row r="593" spans="1:39" ht="16.95" customHeight="1" x14ac:dyDescent="0.3">
      <c r="A593" s="266"/>
      <c r="B593" s="258"/>
      <c r="C593" s="267"/>
      <c r="D593" s="258"/>
      <c r="E593" s="258"/>
      <c r="F593" s="258"/>
      <c r="G593" s="258"/>
      <c r="H593" s="258"/>
      <c r="I593" s="268"/>
      <c r="J593" s="268"/>
      <c r="K593" s="268"/>
      <c r="L593" s="268"/>
      <c r="M593" s="268"/>
      <c r="N593" s="268"/>
      <c r="O593" s="269"/>
      <c r="P593" s="269"/>
      <c r="Q593" s="257"/>
      <c r="R593" s="257"/>
      <c r="S593" s="257"/>
      <c r="T593" s="257"/>
      <c r="U593" s="257"/>
      <c r="V593" s="257"/>
      <c r="W593" s="257"/>
      <c r="X593" s="256"/>
      <c r="Y593" s="256"/>
      <c r="Z593" s="256"/>
      <c r="AA593" s="256"/>
      <c r="AB593" s="256"/>
      <c r="AC593" s="257"/>
      <c r="AD593" s="257"/>
      <c r="AE593" s="257"/>
      <c r="AF593" s="258"/>
      <c r="AG593" s="258"/>
      <c r="AH593" s="258"/>
      <c r="AI593" s="258"/>
      <c r="AJ593" s="258"/>
      <c r="AK593" s="259"/>
      <c r="AL593" s="258"/>
      <c r="AM593" s="258"/>
    </row>
    <row r="594" spans="1:39" ht="16.95" customHeight="1" x14ac:dyDescent="0.3">
      <c r="A594" s="262"/>
      <c r="B594" s="247"/>
      <c r="C594" s="263"/>
      <c r="D594" s="247"/>
      <c r="E594" s="247"/>
      <c r="F594" s="247"/>
      <c r="G594" s="247"/>
      <c r="H594" s="247"/>
      <c r="I594" s="264"/>
      <c r="J594" s="264"/>
      <c r="K594" s="264"/>
      <c r="L594" s="264"/>
      <c r="M594" s="264"/>
      <c r="N594" s="264"/>
      <c r="O594" s="265"/>
      <c r="P594" s="265"/>
      <c r="Q594" s="246"/>
      <c r="R594" s="246"/>
      <c r="S594" s="246"/>
      <c r="T594" s="246"/>
      <c r="U594" s="246"/>
      <c r="V594" s="246"/>
      <c r="W594" s="246"/>
      <c r="X594" s="245"/>
      <c r="Y594" s="245"/>
      <c r="Z594" s="245"/>
      <c r="AA594" s="245"/>
      <c r="AB594" s="245"/>
      <c r="AC594" s="246"/>
      <c r="AD594" s="246"/>
      <c r="AE594" s="246"/>
      <c r="AF594" s="247"/>
      <c r="AG594" s="247"/>
      <c r="AH594" s="247"/>
      <c r="AI594" s="247"/>
      <c r="AJ594" s="247"/>
      <c r="AK594" s="248"/>
      <c r="AL594" s="247"/>
      <c r="AM594" s="247"/>
    </row>
    <row r="595" spans="1:39" ht="16.95" customHeight="1" x14ac:dyDescent="0.3">
      <c r="A595" s="266"/>
      <c r="B595" s="258"/>
      <c r="C595" s="267"/>
      <c r="D595" s="258"/>
      <c r="E595" s="258"/>
      <c r="F595" s="258"/>
      <c r="G595" s="258"/>
      <c r="H595" s="258"/>
      <c r="I595" s="268"/>
      <c r="J595" s="268"/>
      <c r="K595" s="268"/>
      <c r="L595" s="268"/>
      <c r="M595" s="268"/>
      <c r="N595" s="268"/>
      <c r="O595" s="269"/>
      <c r="P595" s="269"/>
      <c r="Q595" s="257"/>
      <c r="R595" s="257"/>
      <c r="S595" s="257"/>
      <c r="T595" s="257"/>
      <c r="U595" s="257"/>
      <c r="V595" s="257"/>
      <c r="W595" s="257"/>
      <c r="X595" s="256"/>
      <c r="Y595" s="256"/>
      <c r="Z595" s="256"/>
      <c r="AA595" s="256"/>
      <c r="AB595" s="256"/>
      <c r="AC595" s="257"/>
      <c r="AD595" s="257"/>
      <c r="AE595" s="257"/>
      <c r="AF595" s="258"/>
      <c r="AG595" s="258"/>
      <c r="AH595" s="258"/>
      <c r="AI595" s="258"/>
      <c r="AJ595" s="258"/>
      <c r="AK595" s="259"/>
      <c r="AL595" s="258"/>
      <c r="AM595" s="258"/>
    </row>
    <row r="596" spans="1:39" ht="16.95" customHeight="1" x14ac:dyDescent="0.3">
      <c r="A596" s="262"/>
      <c r="B596" s="247"/>
      <c r="C596" s="263"/>
      <c r="D596" s="247"/>
      <c r="E596" s="247"/>
      <c r="F596" s="247"/>
      <c r="G596" s="247"/>
      <c r="H596" s="247"/>
      <c r="I596" s="264"/>
      <c r="J596" s="264"/>
      <c r="K596" s="264"/>
      <c r="L596" s="264"/>
      <c r="M596" s="264"/>
      <c r="N596" s="264"/>
      <c r="O596" s="265"/>
      <c r="P596" s="265"/>
      <c r="Q596" s="246"/>
      <c r="R596" s="246"/>
      <c r="S596" s="246"/>
      <c r="T596" s="246"/>
      <c r="U596" s="246"/>
      <c r="V596" s="246"/>
      <c r="W596" s="246"/>
      <c r="X596" s="245"/>
      <c r="Y596" s="245"/>
      <c r="Z596" s="245"/>
      <c r="AA596" s="245"/>
      <c r="AB596" s="245"/>
      <c r="AC596" s="246"/>
      <c r="AD596" s="246"/>
      <c r="AE596" s="246"/>
      <c r="AF596" s="247"/>
      <c r="AG596" s="247"/>
      <c r="AH596" s="247"/>
      <c r="AI596" s="247"/>
      <c r="AJ596" s="247"/>
      <c r="AK596" s="248"/>
      <c r="AL596" s="247"/>
      <c r="AM596" s="247"/>
    </row>
    <row r="597" spans="1:39" ht="16.95" customHeight="1" x14ac:dyDescent="0.3">
      <c r="A597" s="266"/>
      <c r="B597" s="258"/>
      <c r="C597" s="267"/>
      <c r="D597" s="258"/>
      <c r="E597" s="258"/>
      <c r="F597" s="258"/>
      <c r="G597" s="258"/>
      <c r="H597" s="258"/>
      <c r="I597" s="268"/>
      <c r="J597" s="268"/>
      <c r="K597" s="268"/>
      <c r="L597" s="268"/>
      <c r="M597" s="268"/>
      <c r="N597" s="268"/>
      <c r="O597" s="269"/>
      <c r="P597" s="269"/>
      <c r="Q597" s="257"/>
      <c r="R597" s="257"/>
      <c r="S597" s="257"/>
      <c r="T597" s="257"/>
      <c r="U597" s="257"/>
      <c r="V597" s="257"/>
      <c r="W597" s="257"/>
      <c r="X597" s="256"/>
      <c r="Y597" s="256"/>
      <c r="Z597" s="256"/>
      <c r="AA597" s="256"/>
      <c r="AB597" s="256"/>
      <c r="AC597" s="257"/>
      <c r="AD597" s="257"/>
      <c r="AE597" s="257"/>
      <c r="AF597" s="258"/>
      <c r="AG597" s="258"/>
      <c r="AH597" s="258"/>
      <c r="AI597" s="258"/>
      <c r="AJ597" s="258"/>
      <c r="AK597" s="259"/>
      <c r="AL597" s="258"/>
      <c r="AM597" s="258"/>
    </row>
    <row r="598" spans="1:39" ht="16.95" customHeight="1" x14ac:dyDescent="0.3">
      <c r="A598" s="262"/>
      <c r="B598" s="247"/>
      <c r="C598" s="263"/>
      <c r="D598" s="247"/>
      <c r="E598" s="247"/>
      <c r="F598" s="247"/>
      <c r="G598" s="247"/>
      <c r="H598" s="247"/>
      <c r="I598" s="264"/>
      <c r="J598" s="264"/>
      <c r="K598" s="264"/>
      <c r="L598" s="264"/>
      <c r="M598" s="264"/>
      <c r="N598" s="264"/>
      <c r="O598" s="265"/>
      <c r="P598" s="265"/>
      <c r="Q598" s="246"/>
      <c r="R598" s="246"/>
      <c r="S598" s="246"/>
      <c r="T598" s="246"/>
      <c r="U598" s="246"/>
      <c r="V598" s="246"/>
      <c r="W598" s="246"/>
      <c r="X598" s="245"/>
      <c r="Y598" s="245"/>
      <c r="Z598" s="245"/>
      <c r="AA598" s="245"/>
      <c r="AB598" s="245"/>
      <c r="AC598" s="246"/>
      <c r="AD598" s="246"/>
      <c r="AE598" s="246"/>
      <c r="AF598" s="247"/>
      <c r="AG598" s="247"/>
      <c r="AH598" s="247"/>
      <c r="AI598" s="247"/>
      <c r="AJ598" s="247"/>
      <c r="AK598" s="248"/>
      <c r="AL598" s="247"/>
      <c r="AM598" s="247"/>
    </row>
    <row r="599" spans="1:39" ht="16.95" customHeight="1" x14ac:dyDescent="0.3">
      <c r="A599" s="266"/>
      <c r="B599" s="258"/>
      <c r="C599" s="267"/>
      <c r="D599" s="258"/>
      <c r="E599" s="258"/>
      <c r="F599" s="258"/>
      <c r="G599" s="258"/>
      <c r="H599" s="258"/>
      <c r="I599" s="268"/>
      <c r="J599" s="268"/>
      <c r="K599" s="268"/>
      <c r="L599" s="268"/>
      <c r="M599" s="268"/>
      <c r="N599" s="268"/>
      <c r="O599" s="269"/>
      <c r="P599" s="269"/>
      <c r="Q599" s="257"/>
      <c r="R599" s="257"/>
      <c r="S599" s="257"/>
      <c r="T599" s="257"/>
      <c r="U599" s="257"/>
      <c r="V599" s="257"/>
      <c r="W599" s="257"/>
      <c r="X599" s="256"/>
      <c r="Y599" s="256"/>
      <c r="Z599" s="256"/>
      <c r="AA599" s="256"/>
      <c r="AB599" s="256"/>
      <c r="AC599" s="257"/>
      <c r="AD599" s="257"/>
      <c r="AE599" s="257"/>
      <c r="AF599" s="258"/>
      <c r="AG599" s="258"/>
      <c r="AH599" s="258"/>
      <c r="AI599" s="258"/>
      <c r="AJ599" s="258"/>
      <c r="AK599" s="259"/>
      <c r="AL599" s="258"/>
      <c r="AM599" s="258"/>
    </row>
    <row r="600" spans="1:39" ht="16.95" customHeight="1" x14ac:dyDescent="0.3">
      <c r="A600" s="262"/>
      <c r="B600" s="247"/>
      <c r="C600" s="263"/>
      <c r="D600" s="247"/>
      <c r="E600" s="247"/>
      <c r="F600" s="247"/>
      <c r="G600" s="247"/>
      <c r="H600" s="247"/>
      <c r="I600" s="264"/>
      <c r="J600" s="264"/>
      <c r="K600" s="264"/>
      <c r="L600" s="264"/>
      <c r="M600" s="264"/>
      <c r="N600" s="264"/>
      <c r="O600" s="265"/>
      <c r="P600" s="265"/>
      <c r="Q600" s="246"/>
      <c r="R600" s="246"/>
      <c r="S600" s="246"/>
      <c r="T600" s="246"/>
      <c r="U600" s="246"/>
      <c r="V600" s="246"/>
      <c r="W600" s="246"/>
      <c r="X600" s="245"/>
      <c r="Y600" s="245"/>
      <c r="Z600" s="245"/>
      <c r="AA600" s="245"/>
      <c r="AB600" s="245"/>
      <c r="AC600" s="246"/>
      <c r="AD600" s="246"/>
      <c r="AE600" s="246"/>
      <c r="AF600" s="247"/>
      <c r="AG600" s="247"/>
      <c r="AH600" s="247"/>
      <c r="AI600" s="247"/>
      <c r="AJ600" s="247"/>
      <c r="AK600" s="248"/>
      <c r="AL600" s="247"/>
      <c r="AM600" s="247"/>
    </row>
    <row r="601" spans="1:39" ht="16.95" customHeight="1" x14ac:dyDescent="0.3">
      <c r="A601" s="266"/>
      <c r="B601" s="258"/>
      <c r="C601" s="267"/>
      <c r="D601" s="258"/>
      <c r="E601" s="258"/>
      <c r="F601" s="258"/>
      <c r="G601" s="258"/>
      <c r="H601" s="258"/>
      <c r="I601" s="268"/>
      <c r="J601" s="268"/>
      <c r="K601" s="268"/>
      <c r="L601" s="268"/>
      <c r="M601" s="268"/>
      <c r="N601" s="268"/>
      <c r="O601" s="269"/>
      <c r="P601" s="269"/>
      <c r="Q601" s="257"/>
      <c r="R601" s="257"/>
      <c r="S601" s="257"/>
      <c r="T601" s="257"/>
      <c r="U601" s="257"/>
      <c r="V601" s="257"/>
      <c r="W601" s="257"/>
      <c r="X601" s="256"/>
      <c r="Y601" s="256"/>
      <c r="Z601" s="256"/>
      <c r="AA601" s="256"/>
      <c r="AB601" s="256"/>
      <c r="AC601" s="257"/>
      <c r="AD601" s="257"/>
      <c r="AE601" s="257"/>
      <c r="AF601" s="258"/>
      <c r="AG601" s="258"/>
      <c r="AH601" s="258"/>
      <c r="AI601" s="258"/>
      <c r="AJ601" s="258"/>
      <c r="AK601" s="259"/>
      <c r="AL601" s="258"/>
      <c r="AM601" s="258"/>
    </row>
    <row r="602" spans="1:39" ht="16.95" customHeight="1" x14ac:dyDescent="0.3">
      <c r="A602" s="262"/>
      <c r="B602" s="247"/>
      <c r="C602" s="263"/>
      <c r="D602" s="247"/>
      <c r="E602" s="247"/>
      <c r="F602" s="247"/>
      <c r="G602" s="247"/>
      <c r="H602" s="247"/>
      <c r="I602" s="264"/>
      <c r="J602" s="264"/>
      <c r="K602" s="264"/>
      <c r="L602" s="264"/>
      <c r="M602" s="264"/>
      <c r="N602" s="264"/>
      <c r="O602" s="265"/>
      <c r="P602" s="265"/>
      <c r="Q602" s="246"/>
      <c r="R602" s="246"/>
      <c r="S602" s="246"/>
      <c r="T602" s="246"/>
      <c r="U602" s="246"/>
      <c r="V602" s="246"/>
      <c r="W602" s="246"/>
      <c r="X602" s="245"/>
      <c r="Y602" s="245"/>
      <c r="Z602" s="245"/>
      <c r="AA602" s="245"/>
      <c r="AB602" s="245"/>
      <c r="AC602" s="246"/>
      <c r="AD602" s="246"/>
      <c r="AE602" s="246"/>
      <c r="AF602" s="247"/>
      <c r="AG602" s="247"/>
      <c r="AH602" s="247"/>
      <c r="AI602" s="247"/>
      <c r="AJ602" s="247"/>
      <c r="AK602" s="248"/>
      <c r="AL602" s="247"/>
      <c r="AM602" s="247"/>
    </row>
    <row r="603" spans="1:39" ht="16.95" customHeight="1" x14ac:dyDescent="0.3">
      <c r="A603" s="266"/>
      <c r="B603" s="258"/>
      <c r="C603" s="267"/>
      <c r="D603" s="258"/>
      <c r="E603" s="258"/>
      <c r="F603" s="258"/>
      <c r="G603" s="258"/>
      <c r="H603" s="258"/>
      <c r="I603" s="268"/>
      <c r="J603" s="268"/>
      <c r="K603" s="268"/>
      <c r="L603" s="268"/>
      <c r="M603" s="268"/>
      <c r="N603" s="268"/>
      <c r="O603" s="269"/>
      <c r="P603" s="269"/>
      <c r="Q603" s="257"/>
      <c r="R603" s="257"/>
      <c r="S603" s="257"/>
      <c r="T603" s="257"/>
      <c r="U603" s="257"/>
      <c r="V603" s="257"/>
      <c r="W603" s="257"/>
      <c r="X603" s="256"/>
      <c r="Y603" s="256"/>
      <c r="Z603" s="256"/>
      <c r="AA603" s="256"/>
      <c r="AB603" s="256"/>
      <c r="AC603" s="257"/>
      <c r="AD603" s="257"/>
      <c r="AE603" s="257"/>
      <c r="AF603" s="258"/>
      <c r="AG603" s="258"/>
      <c r="AH603" s="258"/>
      <c r="AI603" s="258"/>
      <c r="AJ603" s="258"/>
      <c r="AK603" s="259"/>
      <c r="AL603" s="258"/>
      <c r="AM603" s="258"/>
    </row>
    <row r="604" spans="1:39" ht="16.95" customHeight="1" x14ac:dyDescent="0.3">
      <c r="A604" s="262"/>
      <c r="B604" s="247"/>
      <c r="C604" s="263"/>
      <c r="D604" s="247"/>
      <c r="E604" s="247"/>
      <c r="F604" s="247"/>
      <c r="G604" s="247"/>
      <c r="H604" s="247"/>
      <c r="I604" s="264"/>
      <c r="J604" s="264"/>
      <c r="K604" s="264"/>
      <c r="L604" s="264"/>
      <c r="M604" s="264"/>
      <c r="N604" s="264"/>
      <c r="O604" s="265"/>
      <c r="P604" s="265"/>
      <c r="Q604" s="246"/>
      <c r="R604" s="246"/>
      <c r="S604" s="246"/>
      <c r="T604" s="246"/>
      <c r="U604" s="246"/>
      <c r="V604" s="246"/>
      <c r="W604" s="246"/>
      <c r="X604" s="245"/>
      <c r="Y604" s="245"/>
      <c r="Z604" s="245"/>
      <c r="AA604" s="245"/>
      <c r="AB604" s="245"/>
      <c r="AC604" s="246"/>
      <c r="AD604" s="246"/>
      <c r="AE604" s="246"/>
      <c r="AF604" s="247"/>
      <c r="AG604" s="247"/>
      <c r="AH604" s="247"/>
      <c r="AI604" s="247"/>
      <c r="AJ604" s="247"/>
      <c r="AK604" s="248"/>
      <c r="AL604" s="247"/>
      <c r="AM604" s="247"/>
    </row>
    <row r="605" spans="1:39" ht="16.95" customHeight="1" x14ac:dyDescent="0.3">
      <c r="A605" s="266"/>
      <c r="B605" s="258"/>
      <c r="C605" s="267"/>
      <c r="D605" s="258"/>
      <c r="E605" s="258"/>
      <c r="F605" s="258"/>
      <c r="G605" s="258"/>
      <c r="H605" s="258"/>
      <c r="I605" s="268"/>
      <c r="J605" s="268"/>
      <c r="K605" s="268"/>
      <c r="L605" s="268"/>
      <c r="M605" s="268"/>
      <c r="N605" s="268"/>
      <c r="O605" s="269"/>
      <c r="P605" s="269"/>
      <c r="Q605" s="257"/>
      <c r="R605" s="257"/>
      <c r="S605" s="257"/>
      <c r="T605" s="257"/>
      <c r="U605" s="257"/>
      <c r="V605" s="257"/>
      <c r="W605" s="257"/>
      <c r="X605" s="256"/>
      <c r="Y605" s="256"/>
      <c r="Z605" s="256"/>
      <c r="AA605" s="256"/>
      <c r="AB605" s="256"/>
      <c r="AC605" s="257"/>
      <c r="AD605" s="257"/>
      <c r="AE605" s="257"/>
      <c r="AF605" s="258"/>
      <c r="AG605" s="258"/>
      <c r="AH605" s="258"/>
      <c r="AI605" s="258"/>
      <c r="AJ605" s="258"/>
      <c r="AK605" s="259"/>
      <c r="AL605" s="258"/>
      <c r="AM605" s="258"/>
    </row>
    <row r="606" spans="1:39" ht="16.95" customHeight="1" x14ac:dyDescent="0.3">
      <c r="A606" s="262"/>
      <c r="B606" s="247"/>
      <c r="C606" s="263"/>
      <c r="D606" s="247"/>
      <c r="E606" s="247"/>
      <c r="F606" s="247"/>
      <c r="G606" s="247"/>
      <c r="H606" s="247"/>
      <c r="I606" s="264"/>
      <c r="J606" s="264"/>
      <c r="K606" s="264"/>
      <c r="L606" s="264"/>
      <c r="M606" s="264"/>
      <c r="N606" s="264"/>
      <c r="O606" s="265"/>
      <c r="P606" s="265"/>
      <c r="Q606" s="246"/>
      <c r="R606" s="246"/>
      <c r="S606" s="246"/>
      <c r="T606" s="246"/>
      <c r="U606" s="246"/>
      <c r="V606" s="246"/>
      <c r="W606" s="246"/>
      <c r="X606" s="245"/>
      <c r="Y606" s="245"/>
      <c r="Z606" s="245"/>
      <c r="AA606" s="245"/>
      <c r="AB606" s="245"/>
      <c r="AC606" s="246"/>
      <c r="AD606" s="246"/>
      <c r="AE606" s="246"/>
      <c r="AF606" s="247"/>
      <c r="AG606" s="247"/>
      <c r="AH606" s="247"/>
      <c r="AI606" s="247"/>
      <c r="AJ606" s="247"/>
      <c r="AK606" s="248"/>
      <c r="AL606" s="247"/>
      <c r="AM606" s="247"/>
    </row>
    <row r="607" spans="1:39" ht="16.95" customHeight="1" x14ac:dyDescent="0.3">
      <c r="A607" s="266"/>
      <c r="B607" s="258"/>
      <c r="C607" s="267"/>
      <c r="D607" s="258"/>
      <c r="E607" s="258"/>
      <c r="F607" s="258"/>
      <c r="G607" s="258"/>
      <c r="H607" s="258"/>
      <c r="I607" s="268"/>
      <c r="J607" s="268"/>
      <c r="K607" s="268"/>
      <c r="L607" s="268"/>
      <c r="M607" s="268"/>
      <c r="N607" s="268"/>
      <c r="O607" s="269"/>
      <c r="P607" s="269"/>
      <c r="Q607" s="257"/>
      <c r="R607" s="257"/>
      <c r="S607" s="257"/>
      <c r="T607" s="257"/>
      <c r="U607" s="257"/>
      <c r="V607" s="257"/>
      <c r="W607" s="257"/>
      <c r="X607" s="256"/>
      <c r="Y607" s="256"/>
      <c r="Z607" s="256"/>
      <c r="AA607" s="256"/>
      <c r="AB607" s="256"/>
      <c r="AC607" s="257"/>
      <c r="AD607" s="257"/>
      <c r="AE607" s="257"/>
      <c r="AF607" s="258"/>
      <c r="AG607" s="258"/>
      <c r="AH607" s="258"/>
      <c r="AI607" s="258"/>
      <c r="AJ607" s="258"/>
      <c r="AK607" s="259"/>
      <c r="AL607" s="258"/>
      <c r="AM607" s="258"/>
    </row>
    <row r="608" spans="1:39" ht="16.95" customHeight="1" x14ac:dyDescent="0.3">
      <c r="A608" s="262"/>
      <c r="B608" s="247"/>
      <c r="C608" s="263"/>
      <c r="D608" s="247"/>
      <c r="E608" s="247"/>
      <c r="F608" s="247"/>
      <c r="G608" s="247"/>
      <c r="H608" s="247"/>
      <c r="I608" s="264"/>
      <c r="J608" s="264"/>
      <c r="K608" s="264"/>
      <c r="L608" s="264"/>
      <c r="M608" s="264"/>
      <c r="N608" s="264"/>
      <c r="O608" s="265"/>
      <c r="P608" s="265"/>
      <c r="Q608" s="246"/>
      <c r="R608" s="246"/>
      <c r="S608" s="246"/>
      <c r="T608" s="246"/>
      <c r="U608" s="246"/>
      <c r="V608" s="246"/>
      <c r="W608" s="246"/>
      <c r="X608" s="245"/>
      <c r="Y608" s="245"/>
      <c r="Z608" s="245"/>
      <c r="AA608" s="245"/>
      <c r="AB608" s="245"/>
      <c r="AC608" s="246"/>
      <c r="AD608" s="246"/>
      <c r="AE608" s="246"/>
      <c r="AF608" s="247"/>
      <c r="AG608" s="247"/>
      <c r="AH608" s="247"/>
      <c r="AI608" s="247"/>
      <c r="AJ608" s="247"/>
      <c r="AK608" s="248"/>
      <c r="AL608" s="247"/>
      <c r="AM608" s="247"/>
    </row>
    <row r="609" spans="1:39" ht="16.95" customHeight="1" x14ac:dyDescent="0.3">
      <c r="A609" s="266"/>
      <c r="B609" s="258"/>
      <c r="C609" s="267"/>
      <c r="D609" s="258"/>
      <c r="E609" s="258"/>
      <c r="F609" s="258"/>
      <c r="G609" s="258"/>
      <c r="H609" s="258"/>
      <c r="I609" s="268"/>
      <c r="J609" s="268"/>
      <c r="K609" s="268"/>
      <c r="L609" s="268"/>
      <c r="M609" s="268"/>
      <c r="N609" s="268"/>
      <c r="O609" s="269"/>
      <c r="P609" s="269"/>
      <c r="Q609" s="257"/>
      <c r="R609" s="257"/>
      <c r="S609" s="257"/>
      <c r="T609" s="257"/>
      <c r="U609" s="257"/>
      <c r="V609" s="257"/>
      <c r="W609" s="257"/>
      <c r="X609" s="256"/>
      <c r="Y609" s="256"/>
      <c r="Z609" s="256"/>
      <c r="AA609" s="256"/>
      <c r="AB609" s="256"/>
      <c r="AC609" s="257"/>
      <c r="AD609" s="257"/>
      <c r="AE609" s="257"/>
      <c r="AF609" s="258"/>
      <c r="AG609" s="258"/>
      <c r="AH609" s="258"/>
      <c r="AI609" s="258"/>
      <c r="AJ609" s="258"/>
      <c r="AK609" s="259"/>
      <c r="AL609" s="258"/>
      <c r="AM609" s="258"/>
    </row>
    <row r="610" spans="1:39" ht="16.95" customHeight="1" x14ac:dyDescent="0.3">
      <c r="A610" s="262"/>
      <c r="B610" s="247"/>
      <c r="C610" s="263"/>
      <c r="D610" s="247"/>
      <c r="E610" s="247"/>
      <c r="F610" s="247"/>
      <c r="G610" s="247"/>
      <c r="H610" s="247"/>
      <c r="I610" s="264"/>
      <c r="J610" s="264"/>
      <c r="K610" s="264"/>
      <c r="L610" s="264"/>
      <c r="M610" s="264"/>
      <c r="N610" s="264"/>
      <c r="O610" s="265"/>
      <c r="P610" s="265"/>
      <c r="Q610" s="246"/>
      <c r="R610" s="246"/>
      <c r="S610" s="246"/>
      <c r="T610" s="246"/>
      <c r="U610" s="246"/>
      <c r="V610" s="246"/>
      <c r="W610" s="246"/>
      <c r="X610" s="245"/>
      <c r="Y610" s="245"/>
      <c r="Z610" s="245"/>
      <c r="AA610" s="245"/>
      <c r="AB610" s="245"/>
      <c r="AC610" s="246"/>
      <c r="AD610" s="246"/>
      <c r="AE610" s="246"/>
      <c r="AF610" s="247"/>
      <c r="AG610" s="247"/>
      <c r="AH610" s="247"/>
      <c r="AI610" s="247"/>
      <c r="AJ610" s="247"/>
      <c r="AK610" s="248"/>
      <c r="AL610" s="247"/>
      <c r="AM610" s="247"/>
    </row>
    <row r="611" spans="1:39" ht="16.95" customHeight="1" x14ac:dyDescent="0.3">
      <c r="A611" s="266"/>
      <c r="B611" s="258"/>
      <c r="C611" s="267"/>
      <c r="D611" s="258"/>
      <c r="E611" s="258"/>
      <c r="F611" s="258"/>
      <c r="G611" s="258"/>
      <c r="H611" s="258"/>
      <c r="I611" s="268"/>
      <c r="J611" s="268"/>
      <c r="K611" s="268"/>
      <c r="L611" s="268"/>
      <c r="M611" s="268"/>
      <c r="N611" s="268"/>
      <c r="O611" s="269"/>
      <c r="P611" s="269"/>
      <c r="Q611" s="257"/>
      <c r="R611" s="257"/>
      <c r="S611" s="257"/>
      <c r="T611" s="257"/>
      <c r="U611" s="257"/>
      <c r="V611" s="257"/>
      <c r="W611" s="257"/>
      <c r="X611" s="256"/>
      <c r="Y611" s="256"/>
      <c r="Z611" s="256"/>
      <c r="AA611" s="256"/>
      <c r="AB611" s="256"/>
      <c r="AC611" s="257"/>
      <c r="AD611" s="257"/>
      <c r="AE611" s="257"/>
      <c r="AF611" s="258"/>
      <c r="AG611" s="258"/>
      <c r="AH611" s="258"/>
      <c r="AI611" s="258"/>
      <c r="AJ611" s="258"/>
      <c r="AK611" s="259"/>
      <c r="AL611" s="258"/>
      <c r="AM611" s="258"/>
    </row>
    <row r="612" spans="1:39" ht="16.95" customHeight="1" x14ac:dyDescent="0.3">
      <c r="A612" s="262"/>
      <c r="B612" s="247"/>
      <c r="C612" s="263"/>
      <c r="D612" s="247"/>
      <c r="E612" s="247"/>
      <c r="F612" s="247"/>
      <c r="G612" s="247"/>
      <c r="H612" s="247"/>
      <c r="I612" s="264"/>
      <c r="J612" s="264"/>
      <c r="K612" s="264"/>
      <c r="L612" s="264"/>
      <c r="M612" s="264"/>
      <c r="N612" s="264"/>
      <c r="O612" s="265"/>
      <c r="P612" s="265"/>
      <c r="Q612" s="246"/>
      <c r="R612" s="246"/>
      <c r="S612" s="246"/>
      <c r="T612" s="246"/>
      <c r="U612" s="246"/>
      <c r="V612" s="246"/>
      <c r="W612" s="246"/>
      <c r="X612" s="245"/>
      <c r="Y612" s="245"/>
      <c r="Z612" s="245"/>
      <c r="AA612" s="245"/>
      <c r="AB612" s="245"/>
      <c r="AC612" s="246"/>
      <c r="AD612" s="246"/>
      <c r="AE612" s="246"/>
      <c r="AF612" s="247"/>
      <c r="AG612" s="247"/>
      <c r="AH612" s="247"/>
      <c r="AI612" s="247"/>
      <c r="AJ612" s="247"/>
      <c r="AK612" s="248"/>
      <c r="AL612" s="247"/>
      <c r="AM612" s="247"/>
    </row>
    <row r="613" spans="1:39" ht="16.95" customHeight="1" x14ac:dyDescent="0.3">
      <c r="A613" s="266"/>
      <c r="B613" s="258"/>
      <c r="C613" s="267"/>
      <c r="D613" s="258"/>
      <c r="E613" s="258"/>
      <c r="F613" s="258"/>
      <c r="G613" s="258"/>
      <c r="H613" s="258"/>
      <c r="I613" s="268"/>
      <c r="J613" s="268"/>
      <c r="K613" s="268"/>
      <c r="L613" s="268"/>
      <c r="M613" s="268"/>
      <c r="N613" s="268"/>
      <c r="O613" s="269"/>
      <c r="P613" s="269"/>
      <c r="Q613" s="257"/>
      <c r="R613" s="257"/>
      <c r="S613" s="257"/>
      <c r="T613" s="257"/>
      <c r="U613" s="257"/>
      <c r="V613" s="257"/>
      <c r="W613" s="257"/>
      <c r="X613" s="256"/>
      <c r="Y613" s="256"/>
      <c r="Z613" s="256"/>
      <c r="AA613" s="256"/>
      <c r="AB613" s="256"/>
      <c r="AC613" s="257"/>
      <c r="AD613" s="257"/>
      <c r="AE613" s="257"/>
      <c r="AF613" s="258"/>
      <c r="AG613" s="258"/>
      <c r="AH613" s="258"/>
      <c r="AI613" s="258"/>
      <c r="AJ613" s="258"/>
      <c r="AK613" s="259"/>
      <c r="AL613" s="258"/>
      <c r="AM613" s="258"/>
    </row>
    <row r="614" spans="1:39" ht="16.95" customHeight="1" x14ac:dyDescent="0.3">
      <c r="A614" s="262"/>
      <c r="B614" s="247"/>
      <c r="C614" s="263"/>
      <c r="D614" s="247"/>
      <c r="E614" s="247"/>
      <c r="F614" s="247"/>
      <c r="G614" s="247"/>
      <c r="H614" s="247"/>
      <c r="I614" s="264"/>
      <c r="J614" s="264"/>
      <c r="K614" s="264"/>
      <c r="L614" s="264"/>
      <c r="M614" s="264"/>
      <c r="N614" s="264"/>
      <c r="O614" s="265"/>
      <c r="P614" s="265"/>
      <c r="Q614" s="246"/>
      <c r="R614" s="246"/>
      <c r="S614" s="246"/>
      <c r="T614" s="246"/>
      <c r="U614" s="246"/>
      <c r="V614" s="246"/>
      <c r="W614" s="246"/>
      <c r="X614" s="245"/>
      <c r="Y614" s="245"/>
      <c r="Z614" s="245"/>
      <c r="AA614" s="245"/>
      <c r="AB614" s="245"/>
      <c r="AC614" s="246"/>
      <c r="AD614" s="246"/>
      <c r="AE614" s="246"/>
      <c r="AF614" s="247"/>
      <c r="AG614" s="247"/>
      <c r="AH614" s="247"/>
      <c r="AI614" s="247"/>
      <c r="AJ614" s="247"/>
      <c r="AK614" s="248"/>
      <c r="AL614" s="247"/>
      <c r="AM614" s="247"/>
    </row>
    <row r="615" spans="1:39" ht="16.95" customHeight="1" x14ac:dyDescent="0.3">
      <c r="A615" s="266"/>
      <c r="B615" s="258"/>
      <c r="C615" s="267"/>
      <c r="D615" s="258"/>
      <c r="E615" s="258"/>
      <c r="F615" s="258"/>
      <c r="G615" s="258"/>
      <c r="H615" s="258"/>
      <c r="I615" s="268"/>
      <c r="J615" s="268"/>
      <c r="K615" s="268"/>
      <c r="L615" s="268"/>
      <c r="M615" s="268"/>
      <c r="N615" s="268"/>
      <c r="O615" s="269"/>
      <c r="P615" s="269"/>
      <c r="Q615" s="257"/>
      <c r="R615" s="257"/>
      <c r="S615" s="257"/>
      <c r="T615" s="257"/>
      <c r="U615" s="257"/>
      <c r="V615" s="257"/>
      <c r="W615" s="257"/>
      <c r="X615" s="256"/>
      <c r="Y615" s="256"/>
      <c r="Z615" s="256"/>
      <c r="AA615" s="256"/>
      <c r="AB615" s="256"/>
      <c r="AC615" s="257"/>
      <c r="AD615" s="257"/>
      <c r="AE615" s="257"/>
      <c r="AF615" s="258"/>
      <c r="AG615" s="258"/>
      <c r="AH615" s="258"/>
      <c r="AI615" s="258"/>
      <c r="AJ615" s="258"/>
      <c r="AK615" s="259"/>
      <c r="AL615" s="258"/>
      <c r="AM615" s="258"/>
    </row>
    <row r="616" spans="1:39" ht="16.95" customHeight="1" x14ac:dyDescent="0.3">
      <c r="A616" s="262"/>
      <c r="B616" s="247"/>
      <c r="C616" s="263"/>
      <c r="D616" s="247"/>
      <c r="E616" s="247"/>
      <c r="F616" s="247"/>
      <c r="G616" s="247"/>
      <c r="H616" s="247"/>
      <c r="I616" s="264"/>
      <c r="J616" s="264"/>
      <c r="K616" s="264"/>
      <c r="L616" s="264"/>
      <c r="M616" s="264"/>
      <c r="N616" s="264"/>
      <c r="O616" s="265"/>
      <c r="P616" s="265"/>
      <c r="Q616" s="246"/>
      <c r="R616" s="246"/>
      <c r="S616" s="246"/>
      <c r="T616" s="246"/>
      <c r="U616" s="246"/>
      <c r="V616" s="246"/>
      <c r="W616" s="246"/>
      <c r="X616" s="245"/>
      <c r="Y616" s="245"/>
      <c r="Z616" s="245"/>
      <c r="AA616" s="245"/>
      <c r="AB616" s="245"/>
      <c r="AC616" s="246"/>
      <c r="AD616" s="246"/>
      <c r="AE616" s="246"/>
      <c r="AF616" s="247"/>
      <c r="AG616" s="247"/>
      <c r="AH616" s="247"/>
      <c r="AI616" s="247"/>
      <c r="AJ616" s="247"/>
      <c r="AK616" s="248"/>
      <c r="AL616" s="247"/>
      <c r="AM616" s="247"/>
    </row>
    <row r="617" spans="1:39" ht="16.95" customHeight="1" x14ac:dyDescent="0.3">
      <c r="A617" s="266"/>
      <c r="B617" s="258"/>
      <c r="C617" s="267"/>
      <c r="D617" s="258"/>
      <c r="E617" s="258"/>
      <c r="F617" s="258"/>
      <c r="G617" s="258"/>
      <c r="H617" s="258"/>
      <c r="I617" s="268"/>
      <c r="J617" s="268"/>
      <c r="K617" s="268"/>
      <c r="L617" s="268"/>
      <c r="M617" s="268"/>
      <c r="N617" s="268"/>
      <c r="O617" s="269"/>
      <c r="P617" s="269"/>
      <c r="Q617" s="257"/>
      <c r="R617" s="257"/>
      <c r="S617" s="257"/>
      <c r="T617" s="257"/>
      <c r="U617" s="257"/>
      <c r="V617" s="257"/>
      <c r="W617" s="257"/>
      <c r="X617" s="256"/>
      <c r="Y617" s="256"/>
      <c r="Z617" s="256"/>
      <c r="AA617" s="256"/>
      <c r="AB617" s="256"/>
      <c r="AC617" s="257"/>
      <c r="AD617" s="257"/>
      <c r="AE617" s="257"/>
      <c r="AF617" s="258"/>
      <c r="AG617" s="258"/>
      <c r="AH617" s="258"/>
      <c r="AI617" s="258"/>
      <c r="AJ617" s="258"/>
      <c r="AK617" s="259"/>
      <c r="AL617" s="258"/>
      <c r="AM617" s="258"/>
    </row>
    <row r="618" spans="1:39" ht="16.95" customHeight="1" x14ac:dyDescent="0.3">
      <c r="A618" s="262"/>
      <c r="B618" s="247"/>
      <c r="C618" s="263"/>
      <c r="D618" s="247"/>
      <c r="E618" s="247"/>
      <c r="F618" s="247"/>
      <c r="G618" s="247"/>
      <c r="H618" s="247"/>
      <c r="I618" s="264"/>
      <c r="J618" s="264"/>
      <c r="K618" s="264"/>
      <c r="L618" s="264"/>
      <c r="M618" s="264"/>
      <c r="N618" s="264"/>
      <c r="O618" s="265"/>
      <c r="P618" s="265"/>
      <c r="Q618" s="246"/>
      <c r="R618" s="246"/>
      <c r="S618" s="246"/>
      <c r="T618" s="246"/>
      <c r="U618" s="246"/>
      <c r="V618" s="246"/>
      <c r="W618" s="246"/>
      <c r="X618" s="245"/>
      <c r="Y618" s="245"/>
      <c r="Z618" s="245"/>
      <c r="AA618" s="245"/>
      <c r="AB618" s="245"/>
      <c r="AC618" s="246"/>
      <c r="AD618" s="246"/>
      <c r="AE618" s="246"/>
      <c r="AF618" s="247"/>
      <c r="AG618" s="247"/>
      <c r="AH618" s="247"/>
      <c r="AI618" s="247"/>
      <c r="AJ618" s="247"/>
      <c r="AK618" s="248"/>
      <c r="AL618" s="247"/>
      <c r="AM618" s="247"/>
    </row>
    <row r="619" spans="1:39" ht="16.95" customHeight="1" x14ac:dyDescent="0.3">
      <c r="A619" s="266"/>
      <c r="B619" s="258"/>
      <c r="C619" s="267"/>
      <c r="D619" s="258"/>
      <c r="E619" s="258"/>
      <c r="F619" s="258"/>
      <c r="G619" s="258"/>
      <c r="H619" s="258"/>
      <c r="I619" s="268"/>
      <c r="J619" s="268"/>
      <c r="K619" s="268"/>
      <c r="L619" s="268"/>
      <c r="M619" s="268"/>
      <c r="N619" s="268"/>
      <c r="O619" s="269"/>
      <c r="P619" s="269"/>
      <c r="Q619" s="257"/>
      <c r="R619" s="257"/>
      <c r="S619" s="257"/>
      <c r="T619" s="257"/>
      <c r="U619" s="257"/>
      <c r="V619" s="257"/>
      <c r="W619" s="257"/>
      <c r="X619" s="256"/>
      <c r="Y619" s="256"/>
      <c r="Z619" s="256"/>
      <c r="AA619" s="256"/>
      <c r="AB619" s="256"/>
      <c r="AC619" s="257"/>
      <c r="AD619" s="257"/>
      <c r="AE619" s="257"/>
      <c r="AF619" s="258"/>
      <c r="AG619" s="258"/>
      <c r="AH619" s="258"/>
      <c r="AI619" s="258"/>
      <c r="AJ619" s="258"/>
      <c r="AK619" s="259"/>
      <c r="AL619" s="258"/>
      <c r="AM619" s="258"/>
    </row>
    <row r="620" spans="1:39" ht="16.95" customHeight="1" x14ac:dyDescent="0.3">
      <c r="A620" s="262"/>
      <c r="B620" s="247"/>
      <c r="C620" s="263"/>
      <c r="D620" s="247"/>
      <c r="E620" s="247"/>
      <c r="F620" s="247"/>
      <c r="G620" s="247"/>
      <c r="H620" s="247"/>
      <c r="I620" s="264"/>
      <c r="J620" s="264"/>
      <c r="K620" s="264"/>
      <c r="L620" s="264"/>
      <c r="M620" s="264"/>
      <c r="N620" s="264"/>
      <c r="O620" s="265"/>
      <c r="P620" s="265"/>
      <c r="Q620" s="246"/>
      <c r="R620" s="246"/>
      <c r="S620" s="246"/>
      <c r="T620" s="246"/>
      <c r="U620" s="246"/>
      <c r="V620" s="246"/>
      <c r="W620" s="246"/>
      <c r="X620" s="245"/>
      <c r="Y620" s="245"/>
      <c r="Z620" s="245"/>
      <c r="AA620" s="245"/>
      <c r="AB620" s="245"/>
      <c r="AC620" s="246"/>
      <c r="AD620" s="246"/>
      <c r="AE620" s="246"/>
      <c r="AF620" s="247"/>
      <c r="AG620" s="247"/>
      <c r="AH620" s="247"/>
      <c r="AI620" s="247"/>
      <c r="AJ620" s="247"/>
      <c r="AK620" s="248"/>
      <c r="AL620" s="247"/>
      <c r="AM620" s="247"/>
    </row>
    <row r="621" spans="1:39" ht="16.95" customHeight="1" x14ac:dyDescent="0.3">
      <c r="A621" s="266"/>
      <c r="B621" s="258"/>
      <c r="C621" s="267"/>
      <c r="D621" s="258"/>
      <c r="E621" s="258"/>
      <c r="F621" s="258"/>
      <c r="G621" s="258"/>
      <c r="H621" s="258"/>
      <c r="I621" s="268"/>
      <c r="J621" s="268"/>
      <c r="K621" s="268"/>
      <c r="L621" s="268"/>
      <c r="M621" s="268"/>
      <c r="N621" s="268"/>
      <c r="O621" s="269"/>
      <c r="P621" s="269"/>
      <c r="Q621" s="257"/>
      <c r="R621" s="257"/>
      <c r="S621" s="257"/>
      <c r="T621" s="257"/>
      <c r="U621" s="257"/>
      <c r="V621" s="257"/>
      <c r="W621" s="257"/>
      <c r="X621" s="256"/>
      <c r="Y621" s="256"/>
      <c r="Z621" s="256"/>
      <c r="AA621" s="256"/>
      <c r="AB621" s="256"/>
      <c r="AC621" s="257"/>
      <c r="AD621" s="257"/>
      <c r="AE621" s="257"/>
      <c r="AF621" s="258"/>
      <c r="AG621" s="258"/>
      <c r="AH621" s="258"/>
      <c r="AI621" s="258"/>
      <c r="AJ621" s="258"/>
      <c r="AK621" s="259"/>
      <c r="AL621" s="258"/>
      <c r="AM621" s="258"/>
    </row>
    <row r="622" spans="1:39" ht="16.95" customHeight="1" x14ac:dyDescent="0.3">
      <c r="A622" s="262"/>
      <c r="B622" s="247"/>
      <c r="C622" s="263"/>
      <c r="D622" s="247"/>
      <c r="E622" s="247"/>
      <c r="F622" s="247"/>
      <c r="G622" s="247"/>
      <c r="H622" s="247"/>
      <c r="I622" s="264"/>
      <c r="J622" s="264"/>
      <c r="K622" s="264"/>
      <c r="L622" s="264"/>
      <c r="M622" s="264"/>
      <c r="N622" s="264"/>
      <c r="O622" s="265"/>
      <c r="P622" s="265"/>
      <c r="Q622" s="246"/>
      <c r="R622" s="246"/>
      <c r="S622" s="246"/>
      <c r="T622" s="246"/>
      <c r="U622" s="246"/>
      <c r="V622" s="246"/>
      <c r="W622" s="246"/>
      <c r="X622" s="245"/>
      <c r="Y622" s="245"/>
      <c r="Z622" s="245"/>
      <c r="AA622" s="245"/>
      <c r="AB622" s="245"/>
      <c r="AC622" s="246"/>
      <c r="AD622" s="246"/>
      <c r="AE622" s="246"/>
      <c r="AF622" s="247"/>
      <c r="AG622" s="247"/>
      <c r="AH622" s="247"/>
      <c r="AI622" s="247"/>
      <c r="AJ622" s="247"/>
      <c r="AK622" s="248"/>
      <c r="AL622" s="247"/>
      <c r="AM622" s="247"/>
    </row>
    <row r="623" spans="1:39" ht="16.95" customHeight="1" x14ac:dyDescent="0.3">
      <c r="A623" s="266"/>
      <c r="B623" s="258"/>
      <c r="C623" s="267"/>
      <c r="D623" s="258"/>
      <c r="E623" s="258"/>
      <c r="F623" s="258"/>
      <c r="G623" s="258"/>
      <c r="H623" s="258"/>
      <c r="I623" s="268"/>
      <c r="J623" s="268"/>
      <c r="K623" s="268"/>
      <c r="L623" s="268"/>
      <c r="M623" s="268"/>
      <c r="N623" s="268"/>
      <c r="O623" s="269"/>
      <c r="P623" s="269"/>
      <c r="Q623" s="257"/>
      <c r="R623" s="257"/>
      <c r="S623" s="257"/>
      <c r="T623" s="257"/>
      <c r="U623" s="257"/>
      <c r="V623" s="257"/>
      <c r="W623" s="257"/>
      <c r="X623" s="256"/>
      <c r="Y623" s="256"/>
      <c r="Z623" s="256"/>
      <c r="AA623" s="256"/>
      <c r="AB623" s="256"/>
      <c r="AC623" s="257"/>
      <c r="AD623" s="257"/>
      <c r="AE623" s="257"/>
      <c r="AF623" s="258"/>
      <c r="AG623" s="258"/>
      <c r="AH623" s="258"/>
      <c r="AI623" s="258"/>
      <c r="AJ623" s="258"/>
      <c r="AK623" s="259"/>
      <c r="AL623" s="258"/>
      <c r="AM623" s="258"/>
    </row>
    <row r="624" spans="1:39" ht="16.95" customHeight="1" x14ac:dyDescent="0.3">
      <c r="A624" s="262"/>
      <c r="B624" s="247"/>
      <c r="C624" s="263"/>
      <c r="D624" s="247"/>
      <c r="E624" s="247"/>
      <c r="F624" s="247"/>
      <c r="G624" s="247"/>
      <c r="H624" s="247"/>
      <c r="I624" s="264"/>
      <c r="J624" s="264"/>
      <c r="K624" s="264"/>
      <c r="L624" s="264"/>
      <c r="M624" s="264"/>
      <c r="N624" s="264"/>
      <c r="O624" s="265"/>
      <c r="P624" s="265"/>
      <c r="Q624" s="246"/>
      <c r="R624" s="246"/>
      <c r="S624" s="246"/>
      <c r="T624" s="246"/>
      <c r="U624" s="246"/>
      <c r="V624" s="246"/>
      <c r="W624" s="246"/>
      <c r="X624" s="245"/>
      <c r="Y624" s="245"/>
      <c r="Z624" s="245"/>
      <c r="AA624" s="245"/>
      <c r="AB624" s="245"/>
      <c r="AC624" s="246"/>
      <c r="AD624" s="246"/>
      <c r="AE624" s="246"/>
      <c r="AF624" s="247"/>
      <c r="AG624" s="247"/>
      <c r="AH624" s="247"/>
      <c r="AI624" s="247"/>
      <c r="AJ624" s="247"/>
      <c r="AK624" s="248"/>
      <c r="AL624" s="247"/>
      <c r="AM624" s="247"/>
    </row>
    <row r="625" spans="1:39" ht="16.95" customHeight="1" x14ac:dyDescent="0.3">
      <c r="A625" s="266"/>
      <c r="B625" s="258"/>
      <c r="C625" s="267"/>
      <c r="D625" s="258"/>
      <c r="E625" s="258"/>
      <c r="F625" s="258"/>
      <c r="G625" s="258"/>
      <c r="H625" s="258"/>
      <c r="I625" s="268"/>
      <c r="J625" s="268"/>
      <c r="K625" s="268"/>
      <c r="L625" s="268"/>
      <c r="M625" s="268"/>
      <c r="N625" s="268"/>
      <c r="O625" s="269"/>
      <c r="P625" s="269"/>
      <c r="Q625" s="257"/>
      <c r="R625" s="257"/>
      <c r="S625" s="257"/>
      <c r="T625" s="257"/>
      <c r="U625" s="257"/>
      <c r="V625" s="257"/>
      <c r="W625" s="257"/>
      <c r="X625" s="256"/>
      <c r="Y625" s="256"/>
      <c r="Z625" s="256"/>
      <c r="AA625" s="256"/>
      <c r="AB625" s="256"/>
      <c r="AC625" s="257"/>
      <c r="AD625" s="257"/>
      <c r="AE625" s="257"/>
      <c r="AF625" s="258"/>
      <c r="AG625" s="258"/>
      <c r="AH625" s="258"/>
      <c r="AI625" s="258"/>
      <c r="AJ625" s="258"/>
      <c r="AK625" s="259"/>
      <c r="AL625" s="258"/>
      <c r="AM625" s="258"/>
    </row>
    <row r="626" spans="1:39" ht="16.95" customHeight="1" x14ac:dyDescent="0.3">
      <c r="A626" s="262"/>
      <c r="B626" s="247"/>
      <c r="C626" s="263"/>
      <c r="D626" s="247"/>
      <c r="E626" s="247"/>
      <c r="F626" s="247"/>
      <c r="G626" s="247"/>
      <c r="H626" s="247"/>
      <c r="I626" s="264"/>
      <c r="J626" s="264"/>
      <c r="K626" s="264"/>
      <c r="L626" s="264"/>
      <c r="M626" s="264"/>
      <c r="N626" s="264"/>
      <c r="O626" s="265"/>
      <c r="P626" s="265"/>
      <c r="Q626" s="246"/>
      <c r="R626" s="246"/>
      <c r="S626" s="246"/>
      <c r="T626" s="246"/>
      <c r="U626" s="246"/>
      <c r="V626" s="246"/>
      <c r="W626" s="246"/>
      <c r="X626" s="245"/>
      <c r="Y626" s="245"/>
      <c r="Z626" s="245"/>
      <c r="AA626" s="245"/>
      <c r="AB626" s="245"/>
      <c r="AC626" s="246"/>
      <c r="AD626" s="246"/>
      <c r="AE626" s="246"/>
      <c r="AF626" s="247"/>
      <c r="AG626" s="247"/>
      <c r="AH626" s="247"/>
      <c r="AI626" s="247"/>
      <c r="AJ626" s="247"/>
      <c r="AK626" s="248"/>
      <c r="AL626" s="247"/>
      <c r="AM626" s="247"/>
    </row>
    <row r="627" spans="1:39" ht="16.95" customHeight="1" x14ac:dyDescent="0.3">
      <c r="A627" s="266"/>
      <c r="B627" s="258"/>
      <c r="C627" s="267"/>
      <c r="D627" s="258"/>
      <c r="E627" s="258"/>
      <c r="F627" s="258"/>
      <c r="G627" s="258"/>
      <c r="H627" s="258"/>
      <c r="I627" s="268"/>
      <c r="J627" s="268"/>
      <c r="K627" s="268"/>
      <c r="L627" s="268"/>
      <c r="M627" s="268"/>
      <c r="N627" s="268"/>
      <c r="O627" s="269"/>
      <c r="P627" s="269"/>
      <c r="Q627" s="257"/>
      <c r="R627" s="257"/>
      <c r="S627" s="257"/>
      <c r="T627" s="257"/>
      <c r="U627" s="257"/>
      <c r="V627" s="257"/>
      <c r="W627" s="257"/>
      <c r="X627" s="256"/>
      <c r="Y627" s="256"/>
      <c r="Z627" s="256"/>
      <c r="AA627" s="256"/>
      <c r="AB627" s="256"/>
      <c r="AC627" s="257"/>
      <c r="AD627" s="257"/>
      <c r="AE627" s="257"/>
      <c r="AF627" s="258"/>
      <c r="AG627" s="258"/>
      <c r="AH627" s="258"/>
      <c r="AI627" s="258"/>
      <c r="AJ627" s="258"/>
      <c r="AK627" s="259"/>
      <c r="AL627" s="258"/>
      <c r="AM627" s="258"/>
    </row>
    <row r="628" spans="1:39" ht="16.95" customHeight="1" x14ac:dyDescent="0.3">
      <c r="A628" s="262"/>
      <c r="B628" s="247"/>
      <c r="C628" s="263"/>
      <c r="D628" s="247"/>
      <c r="E628" s="247"/>
      <c r="F628" s="247"/>
      <c r="G628" s="247"/>
      <c r="H628" s="247"/>
      <c r="I628" s="264"/>
      <c r="J628" s="264"/>
      <c r="K628" s="264"/>
      <c r="L628" s="264"/>
      <c r="M628" s="264"/>
      <c r="N628" s="264"/>
      <c r="O628" s="265"/>
      <c r="P628" s="265"/>
      <c r="Q628" s="246"/>
      <c r="R628" s="246"/>
      <c r="S628" s="246"/>
      <c r="T628" s="246"/>
      <c r="U628" s="246"/>
      <c r="V628" s="246"/>
      <c r="W628" s="246"/>
      <c r="X628" s="245"/>
      <c r="Y628" s="245"/>
      <c r="Z628" s="245"/>
      <c r="AA628" s="245"/>
      <c r="AB628" s="245"/>
      <c r="AC628" s="246"/>
      <c r="AD628" s="246"/>
      <c r="AE628" s="246"/>
      <c r="AF628" s="247"/>
      <c r="AG628" s="247"/>
      <c r="AH628" s="247"/>
      <c r="AI628" s="247"/>
      <c r="AJ628" s="247"/>
      <c r="AK628" s="248"/>
      <c r="AL628" s="247"/>
      <c r="AM628" s="247"/>
    </row>
    <row r="629" spans="1:39" ht="16.95" customHeight="1" x14ac:dyDescent="0.3">
      <c r="A629" s="266"/>
      <c r="B629" s="258"/>
      <c r="C629" s="267"/>
      <c r="D629" s="258"/>
      <c r="E629" s="258"/>
      <c r="F629" s="258"/>
      <c r="G629" s="258"/>
      <c r="H629" s="258"/>
      <c r="I629" s="268"/>
      <c r="J629" s="268"/>
      <c r="K629" s="268"/>
      <c r="L629" s="268"/>
      <c r="M629" s="268"/>
      <c r="N629" s="268"/>
      <c r="O629" s="269"/>
      <c r="P629" s="269"/>
      <c r="Q629" s="257"/>
      <c r="R629" s="257"/>
      <c r="S629" s="257"/>
      <c r="T629" s="257"/>
      <c r="U629" s="257"/>
      <c r="V629" s="257"/>
      <c r="W629" s="257"/>
      <c r="X629" s="256"/>
      <c r="Y629" s="256"/>
      <c r="Z629" s="256"/>
      <c r="AA629" s="256"/>
      <c r="AB629" s="256"/>
      <c r="AC629" s="257"/>
      <c r="AD629" s="257"/>
      <c r="AE629" s="257"/>
      <c r="AF629" s="258"/>
      <c r="AG629" s="258"/>
      <c r="AH629" s="258"/>
      <c r="AI629" s="258"/>
      <c r="AJ629" s="258"/>
      <c r="AK629" s="259"/>
      <c r="AL629" s="258"/>
      <c r="AM629" s="258"/>
    </row>
    <row r="630" spans="1:39" ht="16.95" customHeight="1" x14ac:dyDescent="0.3">
      <c r="A630" s="262"/>
      <c r="B630" s="247"/>
      <c r="C630" s="263"/>
      <c r="D630" s="247"/>
      <c r="E630" s="247"/>
      <c r="F630" s="247"/>
      <c r="G630" s="247"/>
      <c r="H630" s="247"/>
      <c r="I630" s="264"/>
      <c r="J630" s="264"/>
      <c r="K630" s="264"/>
      <c r="L630" s="264"/>
      <c r="M630" s="264"/>
      <c r="N630" s="264"/>
      <c r="O630" s="265"/>
      <c r="P630" s="265"/>
      <c r="Q630" s="246"/>
      <c r="R630" s="246"/>
      <c r="S630" s="246"/>
      <c r="T630" s="246"/>
      <c r="U630" s="246"/>
      <c r="V630" s="246"/>
      <c r="W630" s="246"/>
      <c r="X630" s="245"/>
      <c r="Y630" s="245"/>
      <c r="Z630" s="245"/>
      <c r="AA630" s="245"/>
      <c r="AB630" s="245"/>
      <c r="AC630" s="246"/>
      <c r="AD630" s="246"/>
      <c r="AE630" s="246"/>
      <c r="AF630" s="247"/>
      <c r="AG630" s="247"/>
      <c r="AH630" s="247"/>
      <c r="AI630" s="247"/>
      <c r="AJ630" s="247"/>
      <c r="AK630" s="248"/>
      <c r="AL630" s="247"/>
      <c r="AM630" s="247"/>
    </row>
    <row r="631" spans="1:39" ht="16.95" customHeight="1" x14ac:dyDescent="0.3">
      <c r="A631" s="266"/>
      <c r="B631" s="258"/>
      <c r="C631" s="267"/>
      <c r="D631" s="258"/>
      <c r="E631" s="258"/>
      <c r="F631" s="258"/>
      <c r="G631" s="258"/>
      <c r="H631" s="258"/>
      <c r="I631" s="268"/>
      <c r="J631" s="268"/>
      <c r="K631" s="268"/>
      <c r="L631" s="268"/>
      <c r="M631" s="268"/>
      <c r="N631" s="268"/>
      <c r="O631" s="269"/>
      <c r="P631" s="269"/>
      <c r="Q631" s="257"/>
      <c r="R631" s="257"/>
      <c r="S631" s="257"/>
      <c r="T631" s="257"/>
      <c r="U631" s="257"/>
      <c r="V631" s="257"/>
      <c r="W631" s="257"/>
      <c r="X631" s="256"/>
      <c r="Y631" s="256"/>
      <c r="Z631" s="256"/>
      <c r="AA631" s="256"/>
      <c r="AB631" s="256"/>
      <c r="AC631" s="257"/>
      <c r="AD631" s="257"/>
      <c r="AE631" s="257"/>
      <c r="AF631" s="258"/>
      <c r="AG631" s="258"/>
      <c r="AH631" s="258"/>
      <c r="AI631" s="258"/>
      <c r="AJ631" s="258"/>
      <c r="AK631" s="259"/>
      <c r="AL631" s="258"/>
      <c r="AM631" s="258"/>
    </row>
    <row r="632" spans="1:39" ht="16.95" customHeight="1" x14ac:dyDescent="0.3">
      <c r="A632" s="262"/>
      <c r="B632" s="247"/>
      <c r="C632" s="263"/>
      <c r="D632" s="247"/>
      <c r="E632" s="247"/>
      <c r="F632" s="247"/>
      <c r="G632" s="247"/>
      <c r="H632" s="247"/>
      <c r="I632" s="264"/>
      <c r="J632" s="264"/>
      <c r="K632" s="264"/>
      <c r="L632" s="264"/>
      <c r="M632" s="264"/>
      <c r="N632" s="264"/>
      <c r="O632" s="265"/>
      <c r="P632" s="265"/>
      <c r="Q632" s="246"/>
      <c r="R632" s="246"/>
      <c r="S632" s="246"/>
      <c r="T632" s="246"/>
      <c r="U632" s="246"/>
      <c r="V632" s="246"/>
      <c r="W632" s="246"/>
      <c r="X632" s="245"/>
      <c r="Y632" s="245"/>
      <c r="Z632" s="245"/>
      <c r="AA632" s="245"/>
      <c r="AB632" s="245"/>
      <c r="AC632" s="246"/>
      <c r="AD632" s="246"/>
      <c r="AE632" s="246"/>
      <c r="AF632" s="247"/>
      <c r="AG632" s="247"/>
      <c r="AH632" s="247"/>
      <c r="AI632" s="247"/>
      <c r="AJ632" s="247"/>
      <c r="AK632" s="248"/>
      <c r="AL632" s="247"/>
      <c r="AM632" s="247"/>
    </row>
    <row r="633" spans="1:39" ht="16.95" customHeight="1" x14ac:dyDescent="0.3">
      <c r="A633" s="266"/>
      <c r="B633" s="258"/>
      <c r="C633" s="267"/>
      <c r="D633" s="258"/>
      <c r="E633" s="258"/>
      <c r="F633" s="258"/>
      <c r="G633" s="258"/>
      <c r="H633" s="258"/>
      <c r="I633" s="268"/>
      <c r="J633" s="268"/>
      <c r="K633" s="268"/>
      <c r="L633" s="268"/>
      <c r="M633" s="268"/>
      <c r="N633" s="268"/>
      <c r="O633" s="269"/>
      <c r="P633" s="269"/>
      <c r="Q633" s="257"/>
      <c r="R633" s="257"/>
      <c r="S633" s="257"/>
      <c r="T633" s="257"/>
      <c r="U633" s="257"/>
      <c r="V633" s="257"/>
      <c r="W633" s="257"/>
      <c r="X633" s="256"/>
      <c r="Y633" s="256"/>
      <c r="Z633" s="256"/>
      <c r="AA633" s="256"/>
      <c r="AB633" s="256"/>
      <c r="AC633" s="257"/>
      <c r="AD633" s="257"/>
      <c r="AE633" s="257"/>
      <c r="AF633" s="258"/>
      <c r="AG633" s="258"/>
      <c r="AH633" s="258"/>
      <c r="AI633" s="258"/>
      <c r="AJ633" s="258"/>
      <c r="AK633" s="259"/>
      <c r="AL633" s="258"/>
      <c r="AM633" s="258"/>
    </row>
    <row r="634" spans="1:39" ht="16.95" customHeight="1" x14ac:dyDescent="0.3">
      <c r="A634" s="262"/>
      <c r="B634" s="247"/>
      <c r="C634" s="263"/>
      <c r="D634" s="247"/>
      <c r="E634" s="247"/>
      <c r="F634" s="247"/>
      <c r="G634" s="247"/>
      <c r="H634" s="247"/>
      <c r="I634" s="264"/>
      <c r="J634" s="264"/>
      <c r="K634" s="264"/>
      <c r="L634" s="264"/>
      <c r="M634" s="264"/>
      <c r="N634" s="264"/>
      <c r="O634" s="265"/>
      <c r="P634" s="265"/>
      <c r="Q634" s="246"/>
      <c r="R634" s="246"/>
      <c r="S634" s="246"/>
      <c r="T634" s="246"/>
      <c r="U634" s="246"/>
      <c r="V634" s="246"/>
      <c r="W634" s="246"/>
      <c r="X634" s="245"/>
      <c r="Y634" s="245"/>
      <c r="Z634" s="245"/>
      <c r="AA634" s="245"/>
      <c r="AB634" s="245"/>
      <c r="AC634" s="246"/>
      <c r="AD634" s="246"/>
      <c r="AE634" s="246"/>
      <c r="AF634" s="247"/>
      <c r="AG634" s="247"/>
      <c r="AH634" s="247"/>
      <c r="AI634" s="247"/>
      <c r="AJ634" s="247"/>
      <c r="AK634" s="248"/>
      <c r="AL634" s="247"/>
      <c r="AM634" s="247"/>
    </row>
    <row r="635" spans="1:39" ht="16.95" customHeight="1" x14ac:dyDescent="0.3">
      <c r="A635" s="266"/>
      <c r="B635" s="258"/>
      <c r="C635" s="267"/>
      <c r="D635" s="258"/>
      <c r="E635" s="258"/>
      <c r="F635" s="258"/>
      <c r="G635" s="258"/>
      <c r="H635" s="258"/>
      <c r="I635" s="268"/>
      <c r="J635" s="268"/>
      <c r="K635" s="268"/>
      <c r="L635" s="268"/>
      <c r="M635" s="268"/>
      <c r="N635" s="268"/>
      <c r="O635" s="269"/>
      <c r="P635" s="269"/>
      <c r="Q635" s="257"/>
      <c r="R635" s="257"/>
      <c r="S635" s="257"/>
      <c r="T635" s="257"/>
      <c r="U635" s="257"/>
      <c r="V635" s="257"/>
      <c r="W635" s="257"/>
      <c r="X635" s="256"/>
      <c r="Y635" s="256"/>
      <c r="Z635" s="256"/>
      <c r="AA635" s="256"/>
      <c r="AB635" s="256"/>
      <c r="AC635" s="257"/>
      <c r="AD635" s="257"/>
      <c r="AE635" s="257"/>
      <c r="AF635" s="258"/>
      <c r="AG635" s="258"/>
      <c r="AH635" s="258"/>
      <c r="AI635" s="258"/>
      <c r="AJ635" s="258"/>
      <c r="AK635" s="259"/>
      <c r="AL635" s="258"/>
      <c r="AM635" s="258"/>
    </row>
    <row r="636" spans="1:39" ht="16.95" customHeight="1" x14ac:dyDescent="0.3">
      <c r="A636" s="262"/>
      <c r="B636" s="247"/>
      <c r="C636" s="263"/>
      <c r="D636" s="247"/>
      <c r="E636" s="247"/>
      <c r="F636" s="247"/>
      <c r="G636" s="247"/>
      <c r="H636" s="247"/>
      <c r="I636" s="264"/>
      <c r="J636" s="264"/>
      <c r="K636" s="264"/>
      <c r="L636" s="264"/>
      <c r="M636" s="264"/>
      <c r="N636" s="264"/>
      <c r="O636" s="265"/>
      <c r="P636" s="265"/>
      <c r="Q636" s="246"/>
      <c r="R636" s="246"/>
      <c r="S636" s="246"/>
      <c r="T636" s="246"/>
      <c r="U636" s="246"/>
      <c r="V636" s="246"/>
      <c r="W636" s="246"/>
      <c r="X636" s="245"/>
      <c r="Y636" s="245"/>
      <c r="Z636" s="245"/>
      <c r="AA636" s="245"/>
      <c r="AB636" s="245"/>
      <c r="AC636" s="246"/>
      <c r="AD636" s="246"/>
      <c r="AE636" s="246"/>
      <c r="AF636" s="247"/>
      <c r="AG636" s="247"/>
      <c r="AH636" s="247"/>
      <c r="AI636" s="247"/>
      <c r="AJ636" s="247"/>
      <c r="AK636" s="248"/>
      <c r="AL636" s="247"/>
      <c r="AM636" s="247"/>
    </row>
    <row r="637" spans="1:39" ht="16.95" customHeight="1" x14ac:dyDescent="0.3">
      <c r="A637" s="266"/>
      <c r="B637" s="258"/>
      <c r="C637" s="267"/>
      <c r="D637" s="258"/>
      <c r="E637" s="258"/>
      <c r="F637" s="258"/>
      <c r="G637" s="258"/>
      <c r="H637" s="258"/>
      <c r="I637" s="268"/>
      <c r="J637" s="268"/>
      <c r="K637" s="268"/>
      <c r="L637" s="268"/>
      <c r="M637" s="268"/>
      <c r="N637" s="268"/>
      <c r="O637" s="269"/>
      <c r="P637" s="269"/>
      <c r="Q637" s="257"/>
      <c r="R637" s="257"/>
      <c r="S637" s="257"/>
      <c r="T637" s="257"/>
      <c r="U637" s="257"/>
      <c r="V637" s="257"/>
      <c r="W637" s="257"/>
      <c r="X637" s="256"/>
      <c r="Y637" s="256"/>
      <c r="Z637" s="256"/>
      <c r="AA637" s="256"/>
      <c r="AB637" s="256"/>
      <c r="AC637" s="257"/>
      <c r="AD637" s="257"/>
      <c r="AE637" s="257"/>
      <c r="AF637" s="258"/>
      <c r="AG637" s="258"/>
      <c r="AH637" s="258"/>
      <c r="AI637" s="258"/>
      <c r="AJ637" s="258"/>
      <c r="AK637" s="259"/>
      <c r="AL637" s="258"/>
      <c r="AM637" s="258"/>
    </row>
    <row r="638" spans="1:39" ht="16.95" customHeight="1" x14ac:dyDescent="0.3">
      <c r="A638" s="262"/>
      <c r="B638" s="247"/>
      <c r="C638" s="263"/>
      <c r="D638" s="247"/>
      <c r="E638" s="247"/>
      <c r="F638" s="247"/>
      <c r="G638" s="247"/>
      <c r="H638" s="247"/>
      <c r="I638" s="264"/>
      <c r="J638" s="264"/>
      <c r="K638" s="264"/>
      <c r="L638" s="264"/>
      <c r="M638" s="264"/>
      <c r="N638" s="264"/>
      <c r="O638" s="265"/>
      <c r="P638" s="265"/>
      <c r="Q638" s="246"/>
      <c r="R638" s="246"/>
      <c r="S638" s="246"/>
      <c r="T638" s="246"/>
      <c r="U638" s="246"/>
      <c r="V638" s="246"/>
      <c r="W638" s="246"/>
      <c r="X638" s="245"/>
      <c r="Y638" s="245"/>
      <c r="Z638" s="245"/>
      <c r="AA638" s="245"/>
      <c r="AB638" s="245"/>
      <c r="AC638" s="246"/>
      <c r="AD638" s="246"/>
      <c r="AE638" s="246"/>
      <c r="AF638" s="247"/>
      <c r="AG638" s="247"/>
      <c r="AH638" s="247"/>
      <c r="AI638" s="247"/>
      <c r="AJ638" s="247"/>
      <c r="AK638" s="248"/>
      <c r="AL638" s="247"/>
      <c r="AM638" s="247"/>
    </row>
    <row r="639" spans="1:39" ht="16.95" customHeight="1" x14ac:dyDescent="0.3">
      <c r="A639" s="266"/>
      <c r="B639" s="258"/>
      <c r="C639" s="267"/>
      <c r="D639" s="258"/>
      <c r="E639" s="258"/>
      <c r="F639" s="258"/>
      <c r="G639" s="258"/>
      <c r="H639" s="258"/>
      <c r="I639" s="268"/>
      <c r="J639" s="268"/>
      <c r="K639" s="268"/>
      <c r="L639" s="268"/>
      <c r="M639" s="268"/>
      <c r="N639" s="268"/>
      <c r="O639" s="269"/>
      <c r="P639" s="269"/>
      <c r="Q639" s="257"/>
      <c r="R639" s="257"/>
      <c r="S639" s="257"/>
      <c r="T639" s="257"/>
      <c r="U639" s="257"/>
      <c r="V639" s="257"/>
      <c r="W639" s="257"/>
      <c r="X639" s="256"/>
      <c r="Y639" s="256"/>
      <c r="Z639" s="256"/>
      <c r="AA639" s="256"/>
      <c r="AB639" s="256"/>
      <c r="AC639" s="257"/>
      <c r="AD639" s="257"/>
      <c r="AE639" s="257"/>
      <c r="AF639" s="258"/>
      <c r="AG639" s="258"/>
      <c r="AH639" s="258"/>
      <c r="AI639" s="258"/>
      <c r="AJ639" s="258"/>
      <c r="AK639" s="259"/>
      <c r="AL639" s="258"/>
      <c r="AM639" s="258"/>
    </row>
    <row r="640" spans="1:39" ht="16.95" customHeight="1" x14ac:dyDescent="0.3">
      <c r="A640" s="262"/>
      <c r="B640" s="247"/>
      <c r="C640" s="263"/>
      <c r="D640" s="247"/>
      <c r="E640" s="247"/>
      <c r="F640" s="247"/>
      <c r="G640" s="247"/>
      <c r="H640" s="247"/>
      <c r="I640" s="264"/>
      <c r="J640" s="264"/>
      <c r="K640" s="264"/>
      <c r="L640" s="264"/>
      <c r="M640" s="264"/>
      <c r="N640" s="264"/>
      <c r="O640" s="265"/>
      <c r="P640" s="265"/>
      <c r="Q640" s="246"/>
      <c r="R640" s="246"/>
      <c r="S640" s="246"/>
      <c r="T640" s="246"/>
      <c r="U640" s="246"/>
      <c r="V640" s="246"/>
      <c r="W640" s="246"/>
      <c r="X640" s="245"/>
      <c r="Y640" s="245"/>
      <c r="Z640" s="245"/>
      <c r="AA640" s="245"/>
      <c r="AB640" s="245"/>
      <c r="AC640" s="246"/>
      <c r="AD640" s="246"/>
      <c r="AE640" s="246"/>
      <c r="AF640" s="247"/>
      <c r="AG640" s="247"/>
      <c r="AH640" s="247"/>
      <c r="AI640" s="247"/>
      <c r="AJ640" s="247"/>
      <c r="AK640" s="248"/>
      <c r="AL640" s="247"/>
      <c r="AM640" s="247"/>
    </row>
    <row r="641" spans="1:39" ht="16.95" customHeight="1" x14ac:dyDescent="0.3">
      <c r="A641" s="266"/>
      <c r="B641" s="258"/>
      <c r="C641" s="267"/>
      <c r="D641" s="258"/>
      <c r="E641" s="258"/>
      <c r="F641" s="258"/>
      <c r="G641" s="258"/>
      <c r="H641" s="258"/>
      <c r="I641" s="268"/>
      <c r="J641" s="268"/>
      <c r="K641" s="268"/>
      <c r="L641" s="268"/>
      <c r="M641" s="268"/>
      <c r="N641" s="268"/>
      <c r="O641" s="269"/>
      <c r="P641" s="269"/>
      <c r="Q641" s="257"/>
      <c r="R641" s="257"/>
      <c r="S641" s="257"/>
      <c r="T641" s="257"/>
      <c r="U641" s="257"/>
      <c r="V641" s="257"/>
      <c r="W641" s="257"/>
      <c r="X641" s="256"/>
      <c r="Y641" s="256"/>
      <c r="Z641" s="256"/>
      <c r="AA641" s="256"/>
      <c r="AB641" s="256"/>
      <c r="AC641" s="257"/>
      <c r="AD641" s="257"/>
      <c r="AE641" s="257"/>
      <c r="AF641" s="258"/>
      <c r="AG641" s="258"/>
      <c r="AH641" s="258"/>
      <c r="AI641" s="258"/>
      <c r="AJ641" s="258"/>
      <c r="AK641" s="259"/>
      <c r="AL641" s="258"/>
      <c r="AM641" s="258"/>
    </row>
    <row r="642" spans="1:39" ht="16.95" customHeight="1" x14ac:dyDescent="0.3">
      <c r="A642" s="262"/>
      <c r="B642" s="247"/>
      <c r="C642" s="263"/>
      <c r="D642" s="247"/>
      <c r="E642" s="247"/>
      <c r="F642" s="247"/>
      <c r="G642" s="247"/>
      <c r="H642" s="247"/>
      <c r="I642" s="264"/>
      <c r="J642" s="264"/>
      <c r="K642" s="264"/>
      <c r="L642" s="264"/>
      <c r="M642" s="264"/>
      <c r="N642" s="264"/>
      <c r="O642" s="265"/>
      <c r="P642" s="265"/>
      <c r="Q642" s="246"/>
      <c r="R642" s="246"/>
      <c r="S642" s="246"/>
      <c r="T642" s="246"/>
      <c r="U642" s="246"/>
      <c r="V642" s="246"/>
      <c r="W642" s="246"/>
      <c r="X642" s="245"/>
      <c r="Y642" s="245"/>
      <c r="Z642" s="245"/>
      <c r="AA642" s="245"/>
      <c r="AB642" s="245"/>
      <c r="AC642" s="246"/>
      <c r="AD642" s="246"/>
      <c r="AE642" s="246"/>
      <c r="AF642" s="247"/>
      <c r="AG642" s="247"/>
      <c r="AH642" s="247"/>
      <c r="AI642" s="247"/>
      <c r="AJ642" s="247"/>
      <c r="AK642" s="248"/>
      <c r="AL642" s="247"/>
      <c r="AM642" s="247"/>
    </row>
    <row r="643" spans="1:39" ht="16.95" customHeight="1" x14ac:dyDescent="0.3">
      <c r="A643" s="266"/>
      <c r="B643" s="258"/>
      <c r="C643" s="267"/>
      <c r="D643" s="258"/>
      <c r="E643" s="258"/>
      <c r="F643" s="258"/>
      <c r="G643" s="258"/>
      <c r="H643" s="258"/>
      <c r="I643" s="268"/>
      <c r="J643" s="268"/>
      <c r="K643" s="268"/>
      <c r="L643" s="268"/>
      <c r="M643" s="268"/>
      <c r="N643" s="268"/>
      <c r="O643" s="269"/>
      <c r="P643" s="269"/>
      <c r="Q643" s="257"/>
      <c r="R643" s="257"/>
      <c r="S643" s="257"/>
      <c r="T643" s="257"/>
      <c r="U643" s="257"/>
      <c r="V643" s="257"/>
      <c r="W643" s="257"/>
      <c r="X643" s="256"/>
      <c r="Y643" s="256"/>
      <c r="Z643" s="256"/>
      <c r="AA643" s="256"/>
      <c r="AB643" s="256"/>
      <c r="AC643" s="257"/>
      <c r="AD643" s="257"/>
      <c r="AE643" s="257"/>
      <c r="AF643" s="258"/>
      <c r="AG643" s="258"/>
      <c r="AH643" s="258"/>
      <c r="AI643" s="258"/>
      <c r="AJ643" s="258"/>
      <c r="AK643" s="259"/>
      <c r="AL643" s="258"/>
      <c r="AM643" s="258"/>
    </row>
    <row r="644" spans="1:39" ht="16.95" customHeight="1" x14ac:dyDescent="0.3">
      <c r="A644" s="262"/>
      <c r="B644" s="247"/>
      <c r="C644" s="263"/>
      <c r="D644" s="247"/>
      <c r="E644" s="247"/>
      <c r="F644" s="247"/>
      <c r="G644" s="247"/>
      <c r="H644" s="247"/>
      <c r="I644" s="264"/>
      <c r="J644" s="264"/>
      <c r="K644" s="264"/>
      <c r="L644" s="264"/>
      <c r="M644" s="264"/>
      <c r="N644" s="264"/>
      <c r="O644" s="265"/>
      <c r="P644" s="265"/>
      <c r="Q644" s="246"/>
      <c r="R644" s="246"/>
      <c r="S644" s="246"/>
      <c r="T644" s="246"/>
      <c r="U644" s="246"/>
      <c r="V644" s="246"/>
      <c r="W644" s="246"/>
      <c r="X644" s="245"/>
      <c r="Y644" s="245"/>
      <c r="Z644" s="245"/>
      <c r="AA644" s="245"/>
      <c r="AB644" s="245"/>
      <c r="AC644" s="246"/>
      <c r="AD644" s="246"/>
      <c r="AE644" s="246"/>
      <c r="AF644" s="247"/>
      <c r="AG644" s="247"/>
      <c r="AH644" s="247"/>
      <c r="AI644" s="247"/>
      <c r="AJ644" s="247"/>
      <c r="AK644" s="248"/>
      <c r="AL644" s="247"/>
      <c r="AM644" s="247"/>
    </row>
    <row r="645" spans="1:39" ht="16.95" customHeight="1" x14ac:dyDescent="0.3">
      <c r="A645" s="266"/>
      <c r="B645" s="258"/>
      <c r="C645" s="267"/>
      <c r="D645" s="258"/>
      <c r="E645" s="258"/>
      <c r="F645" s="258"/>
      <c r="G645" s="258"/>
      <c r="H645" s="258"/>
      <c r="I645" s="268"/>
      <c r="J645" s="268"/>
      <c r="K645" s="268"/>
      <c r="L645" s="268"/>
      <c r="M645" s="268"/>
      <c r="N645" s="268"/>
      <c r="O645" s="269"/>
      <c r="P645" s="269"/>
      <c r="Q645" s="257"/>
      <c r="R645" s="257"/>
      <c r="S645" s="257"/>
      <c r="T645" s="257"/>
      <c r="U645" s="257"/>
      <c r="V645" s="257"/>
      <c r="W645" s="257"/>
      <c r="X645" s="256"/>
      <c r="Y645" s="256"/>
      <c r="Z645" s="256"/>
      <c r="AA645" s="256"/>
      <c r="AB645" s="256"/>
      <c r="AC645" s="257"/>
      <c r="AD645" s="257"/>
      <c r="AE645" s="257"/>
      <c r="AF645" s="258"/>
      <c r="AG645" s="258"/>
      <c r="AH645" s="258"/>
      <c r="AI645" s="258"/>
      <c r="AJ645" s="258"/>
      <c r="AK645" s="259"/>
      <c r="AL645" s="258"/>
      <c r="AM645" s="258"/>
    </row>
    <row r="646" spans="1:39" ht="16.95" customHeight="1" x14ac:dyDescent="0.3">
      <c r="A646" s="262"/>
      <c r="B646" s="247"/>
      <c r="C646" s="263"/>
      <c r="D646" s="247"/>
      <c r="E646" s="247"/>
      <c r="F646" s="247"/>
      <c r="G646" s="247"/>
      <c r="H646" s="247"/>
      <c r="I646" s="264"/>
      <c r="J646" s="264"/>
      <c r="K646" s="264"/>
      <c r="L646" s="264"/>
      <c r="M646" s="264"/>
      <c r="N646" s="264"/>
      <c r="O646" s="265"/>
      <c r="P646" s="265"/>
      <c r="Q646" s="246"/>
      <c r="R646" s="246"/>
      <c r="S646" s="246"/>
      <c r="T646" s="246"/>
      <c r="U646" s="246"/>
      <c r="V646" s="246"/>
      <c r="W646" s="246"/>
      <c r="X646" s="245"/>
      <c r="Y646" s="245"/>
      <c r="Z646" s="245"/>
      <c r="AA646" s="245"/>
      <c r="AB646" s="245"/>
      <c r="AC646" s="246"/>
      <c r="AD646" s="246"/>
      <c r="AE646" s="246"/>
      <c r="AF646" s="247"/>
      <c r="AG646" s="247"/>
      <c r="AH646" s="247"/>
      <c r="AI646" s="247"/>
      <c r="AJ646" s="247"/>
      <c r="AK646" s="248"/>
      <c r="AL646" s="247"/>
      <c r="AM646" s="247"/>
    </row>
    <row r="647" spans="1:39" ht="16.95" customHeight="1" x14ac:dyDescent="0.3">
      <c r="A647" s="266"/>
      <c r="B647" s="258"/>
      <c r="C647" s="267"/>
      <c r="D647" s="258"/>
      <c r="E647" s="258"/>
      <c r="F647" s="258"/>
      <c r="G647" s="258"/>
      <c r="H647" s="258"/>
      <c r="I647" s="268"/>
      <c r="J647" s="268"/>
      <c r="K647" s="268"/>
      <c r="L647" s="268"/>
      <c r="M647" s="268"/>
      <c r="N647" s="268"/>
      <c r="O647" s="269"/>
      <c r="P647" s="269"/>
      <c r="Q647" s="257"/>
      <c r="R647" s="257"/>
      <c r="S647" s="257"/>
      <c r="T647" s="257"/>
      <c r="U647" s="257"/>
      <c r="V647" s="257"/>
      <c r="W647" s="257"/>
      <c r="X647" s="256"/>
      <c r="Y647" s="256"/>
      <c r="Z647" s="256"/>
      <c r="AA647" s="256"/>
      <c r="AB647" s="256"/>
      <c r="AC647" s="257"/>
      <c r="AD647" s="257"/>
      <c r="AE647" s="257"/>
      <c r="AF647" s="258"/>
      <c r="AG647" s="258"/>
      <c r="AH647" s="258"/>
      <c r="AI647" s="258"/>
      <c r="AJ647" s="258"/>
      <c r="AK647" s="259"/>
      <c r="AL647" s="258"/>
      <c r="AM647" s="258"/>
    </row>
    <row r="648" spans="1:39" ht="16.95" customHeight="1" x14ac:dyDescent="0.3">
      <c r="A648" s="262"/>
      <c r="B648" s="247"/>
      <c r="C648" s="263"/>
      <c r="D648" s="247"/>
      <c r="E648" s="247"/>
      <c r="F648" s="247"/>
      <c r="G648" s="247"/>
      <c r="H648" s="247"/>
      <c r="I648" s="264"/>
      <c r="J648" s="264"/>
      <c r="K648" s="264"/>
      <c r="L648" s="264"/>
      <c r="M648" s="264"/>
      <c r="N648" s="264"/>
      <c r="O648" s="265"/>
      <c r="P648" s="265"/>
      <c r="Q648" s="246"/>
      <c r="R648" s="246"/>
      <c r="S648" s="246"/>
      <c r="T648" s="246"/>
      <c r="U648" s="246"/>
      <c r="V648" s="246"/>
      <c r="W648" s="246"/>
      <c r="X648" s="245"/>
      <c r="Y648" s="245"/>
      <c r="Z648" s="245"/>
      <c r="AA648" s="245"/>
      <c r="AB648" s="245"/>
      <c r="AC648" s="246"/>
      <c r="AD648" s="246"/>
      <c r="AE648" s="246"/>
      <c r="AF648" s="247"/>
      <c r="AG648" s="247"/>
      <c r="AH648" s="247"/>
      <c r="AI648" s="247"/>
      <c r="AJ648" s="247"/>
      <c r="AK648" s="248"/>
      <c r="AL648" s="247"/>
      <c r="AM648" s="247"/>
    </row>
    <row r="649" spans="1:39" ht="16.95" customHeight="1" x14ac:dyDescent="0.3">
      <c r="A649" s="266"/>
      <c r="B649" s="258"/>
      <c r="C649" s="267"/>
      <c r="D649" s="258"/>
      <c r="E649" s="258"/>
      <c r="F649" s="258"/>
      <c r="G649" s="258"/>
      <c r="H649" s="258"/>
      <c r="I649" s="268"/>
      <c r="J649" s="268"/>
      <c r="K649" s="268"/>
      <c r="L649" s="268"/>
      <c r="M649" s="268"/>
      <c r="N649" s="268"/>
      <c r="O649" s="269"/>
      <c r="P649" s="269"/>
      <c r="Q649" s="257"/>
      <c r="R649" s="257"/>
      <c r="S649" s="257"/>
      <c r="T649" s="257"/>
      <c r="U649" s="257"/>
      <c r="V649" s="257"/>
      <c r="W649" s="257"/>
      <c r="X649" s="256"/>
      <c r="Y649" s="256"/>
      <c r="Z649" s="256"/>
      <c r="AA649" s="256"/>
      <c r="AB649" s="256"/>
      <c r="AC649" s="257"/>
      <c r="AD649" s="257"/>
      <c r="AE649" s="257"/>
      <c r="AF649" s="258"/>
      <c r="AG649" s="258"/>
      <c r="AH649" s="258"/>
      <c r="AI649" s="258"/>
      <c r="AJ649" s="258"/>
      <c r="AK649" s="259"/>
      <c r="AL649" s="258"/>
      <c r="AM649" s="258"/>
    </row>
    <row r="650" spans="1:39" ht="16.95" customHeight="1" x14ac:dyDescent="0.3">
      <c r="A650" s="262"/>
      <c r="B650" s="247"/>
      <c r="C650" s="263"/>
      <c r="D650" s="247"/>
      <c r="E650" s="247"/>
      <c r="F650" s="247"/>
      <c r="G650" s="247"/>
      <c r="H650" s="247"/>
      <c r="I650" s="264"/>
      <c r="J650" s="264"/>
      <c r="K650" s="264"/>
      <c r="L650" s="264"/>
      <c r="M650" s="264"/>
      <c r="N650" s="264"/>
      <c r="O650" s="265"/>
      <c r="P650" s="265"/>
      <c r="Q650" s="246"/>
      <c r="R650" s="246"/>
      <c r="S650" s="246"/>
      <c r="T650" s="246"/>
      <c r="U650" s="246"/>
      <c r="V650" s="246"/>
      <c r="W650" s="246"/>
      <c r="X650" s="245"/>
      <c r="Y650" s="245"/>
      <c r="Z650" s="245"/>
      <c r="AA650" s="245"/>
      <c r="AB650" s="245"/>
      <c r="AC650" s="246"/>
      <c r="AD650" s="246"/>
      <c r="AE650" s="246"/>
      <c r="AF650" s="247"/>
      <c r="AG650" s="247"/>
      <c r="AH650" s="247"/>
      <c r="AI650" s="247"/>
      <c r="AJ650" s="247"/>
      <c r="AK650" s="248"/>
      <c r="AL650" s="247"/>
      <c r="AM650" s="247"/>
    </row>
    <row r="651" spans="1:39" ht="16.95" customHeight="1" x14ac:dyDescent="0.3">
      <c r="A651" s="266"/>
      <c r="B651" s="258"/>
      <c r="C651" s="267"/>
      <c r="D651" s="258"/>
      <c r="E651" s="258"/>
      <c r="F651" s="258"/>
      <c r="G651" s="258"/>
      <c r="H651" s="258"/>
      <c r="I651" s="268"/>
      <c r="J651" s="268"/>
      <c r="K651" s="268"/>
      <c r="L651" s="268"/>
      <c r="M651" s="268"/>
      <c r="N651" s="268"/>
      <c r="O651" s="269"/>
      <c r="P651" s="269"/>
      <c r="Q651" s="257"/>
      <c r="R651" s="257"/>
      <c r="S651" s="257"/>
      <c r="T651" s="257"/>
      <c r="U651" s="257"/>
      <c r="V651" s="257"/>
      <c r="W651" s="257"/>
      <c r="X651" s="256"/>
      <c r="Y651" s="256"/>
      <c r="Z651" s="256"/>
      <c r="AA651" s="256"/>
      <c r="AB651" s="256"/>
      <c r="AC651" s="257"/>
      <c r="AD651" s="257"/>
      <c r="AE651" s="257"/>
      <c r="AF651" s="258"/>
      <c r="AG651" s="258"/>
      <c r="AH651" s="258"/>
      <c r="AI651" s="258"/>
      <c r="AJ651" s="258"/>
      <c r="AK651" s="259"/>
      <c r="AL651" s="258"/>
      <c r="AM651" s="258"/>
    </row>
    <row r="652" spans="1:39" ht="16.95" customHeight="1" x14ac:dyDescent="0.3">
      <c r="A652" s="262"/>
      <c r="B652" s="247"/>
      <c r="C652" s="263"/>
      <c r="D652" s="247"/>
      <c r="E652" s="247"/>
      <c r="F652" s="247"/>
      <c r="G652" s="247"/>
      <c r="H652" s="247"/>
      <c r="I652" s="264"/>
      <c r="J652" s="264"/>
      <c r="K652" s="264"/>
      <c r="L652" s="264"/>
      <c r="M652" s="264"/>
      <c r="N652" s="264"/>
      <c r="O652" s="265"/>
      <c r="P652" s="265"/>
      <c r="Q652" s="246"/>
      <c r="R652" s="246"/>
      <c r="S652" s="246"/>
      <c r="T652" s="246"/>
      <c r="U652" s="246"/>
      <c r="V652" s="246"/>
      <c r="W652" s="246"/>
      <c r="X652" s="245"/>
      <c r="Y652" s="245"/>
      <c r="Z652" s="245"/>
      <c r="AA652" s="245"/>
      <c r="AB652" s="245"/>
      <c r="AC652" s="246"/>
      <c r="AD652" s="246"/>
      <c r="AE652" s="246"/>
      <c r="AF652" s="247"/>
      <c r="AG652" s="247"/>
      <c r="AH652" s="247"/>
      <c r="AI652" s="247"/>
      <c r="AJ652" s="247"/>
      <c r="AK652" s="248"/>
      <c r="AL652" s="247"/>
      <c r="AM652" s="247"/>
    </row>
    <row r="653" spans="1:39" ht="16.95" customHeight="1" x14ac:dyDescent="0.3">
      <c r="A653" s="266"/>
      <c r="B653" s="258"/>
      <c r="C653" s="267"/>
      <c r="D653" s="258"/>
      <c r="E653" s="258"/>
      <c r="F653" s="258"/>
      <c r="G653" s="258"/>
      <c r="H653" s="258"/>
      <c r="I653" s="268"/>
      <c r="J653" s="268"/>
      <c r="K653" s="268"/>
      <c r="L653" s="268"/>
      <c r="M653" s="268"/>
      <c r="N653" s="268"/>
      <c r="O653" s="269"/>
      <c r="P653" s="269"/>
      <c r="Q653" s="257"/>
      <c r="R653" s="257"/>
      <c r="S653" s="257"/>
      <c r="T653" s="257"/>
      <c r="U653" s="257"/>
      <c r="V653" s="257"/>
      <c r="W653" s="257"/>
      <c r="X653" s="256"/>
      <c r="Y653" s="256"/>
      <c r="Z653" s="256"/>
      <c r="AA653" s="256"/>
      <c r="AB653" s="256"/>
      <c r="AC653" s="257"/>
      <c r="AD653" s="257"/>
      <c r="AE653" s="257"/>
      <c r="AF653" s="258"/>
      <c r="AG653" s="258"/>
      <c r="AH653" s="258"/>
      <c r="AI653" s="258"/>
      <c r="AJ653" s="258"/>
      <c r="AK653" s="259"/>
      <c r="AL653" s="258"/>
      <c r="AM653" s="258"/>
    </row>
    <row r="654" spans="1:39" ht="16.95" customHeight="1" x14ac:dyDescent="0.3">
      <c r="A654" s="262"/>
      <c r="B654" s="247"/>
      <c r="C654" s="263"/>
      <c r="D654" s="247"/>
      <c r="E654" s="247"/>
      <c r="F654" s="247"/>
      <c r="G654" s="247"/>
      <c r="H654" s="247"/>
      <c r="I654" s="264"/>
      <c r="J654" s="264"/>
      <c r="K654" s="264"/>
      <c r="L654" s="264"/>
      <c r="M654" s="264"/>
      <c r="N654" s="264"/>
      <c r="O654" s="265"/>
      <c r="P654" s="265"/>
      <c r="Q654" s="246"/>
      <c r="R654" s="246"/>
      <c r="S654" s="246"/>
      <c r="T654" s="246"/>
      <c r="U654" s="246"/>
      <c r="V654" s="246"/>
      <c r="W654" s="246"/>
      <c r="X654" s="245"/>
      <c r="Y654" s="245"/>
      <c r="Z654" s="245"/>
      <c r="AA654" s="245"/>
      <c r="AB654" s="245"/>
      <c r="AC654" s="246"/>
      <c r="AD654" s="246"/>
      <c r="AE654" s="246"/>
      <c r="AF654" s="247"/>
      <c r="AG654" s="247"/>
      <c r="AH654" s="247"/>
      <c r="AI654" s="247"/>
      <c r="AJ654" s="247"/>
      <c r="AK654" s="248"/>
      <c r="AL654" s="247"/>
      <c r="AM654" s="247"/>
    </row>
    <row r="655" spans="1:39" ht="16.95" customHeight="1" x14ac:dyDescent="0.3">
      <c r="A655" s="266"/>
      <c r="B655" s="258"/>
      <c r="C655" s="267"/>
      <c r="D655" s="258"/>
      <c r="E655" s="258"/>
      <c r="F655" s="258"/>
      <c r="G655" s="258"/>
      <c r="H655" s="258"/>
      <c r="I655" s="268"/>
      <c r="J655" s="268"/>
      <c r="K655" s="268"/>
      <c r="L655" s="268"/>
      <c r="M655" s="268"/>
      <c r="N655" s="268"/>
      <c r="O655" s="269"/>
      <c r="P655" s="269"/>
      <c r="Q655" s="257"/>
      <c r="R655" s="257"/>
      <c r="S655" s="257"/>
      <c r="T655" s="257"/>
      <c r="U655" s="257"/>
      <c r="V655" s="257"/>
      <c r="W655" s="257"/>
      <c r="X655" s="256"/>
      <c r="Y655" s="256"/>
      <c r="Z655" s="256"/>
      <c r="AA655" s="256"/>
      <c r="AB655" s="256"/>
      <c r="AC655" s="257"/>
      <c r="AD655" s="257"/>
      <c r="AE655" s="257"/>
      <c r="AF655" s="258"/>
      <c r="AG655" s="258"/>
      <c r="AH655" s="258"/>
      <c r="AI655" s="258"/>
      <c r="AJ655" s="258"/>
      <c r="AK655" s="259"/>
      <c r="AL655" s="258"/>
      <c r="AM655" s="258"/>
    </row>
    <row r="656" spans="1:39" ht="16.95" customHeight="1" x14ac:dyDescent="0.3">
      <c r="A656" s="262"/>
      <c r="B656" s="247"/>
      <c r="C656" s="263"/>
      <c r="D656" s="247"/>
      <c r="E656" s="247"/>
      <c r="F656" s="247"/>
      <c r="G656" s="247"/>
      <c r="H656" s="247"/>
      <c r="I656" s="264"/>
      <c r="J656" s="264"/>
      <c r="K656" s="264"/>
      <c r="L656" s="264"/>
      <c r="M656" s="264"/>
      <c r="N656" s="264"/>
      <c r="O656" s="265"/>
      <c r="P656" s="265"/>
      <c r="Q656" s="246"/>
      <c r="R656" s="246"/>
      <c r="S656" s="246"/>
      <c r="T656" s="246"/>
      <c r="U656" s="246"/>
      <c r="V656" s="246"/>
      <c r="W656" s="246"/>
      <c r="X656" s="245"/>
      <c r="Y656" s="245"/>
      <c r="Z656" s="245"/>
      <c r="AA656" s="245"/>
      <c r="AB656" s="245"/>
      <c r="AC656" s="246"/>
      <c r="AD656" s="246"/>
      <c r="AE656" s="246"/>
      <c r="AF656" s="247"/>
      <c r="AG656" s="247"/>
      <c r="AH656" s="247"/>
      <c r="AI656" s="247"/>
      <c r="AJ656" s="247"/>
      <c r="AK656" s="248"/>
      <c r="AL656" s="247"/>
      <c r="AM656" s="247"/>
    </row>
    <row r="657" spans="1:39" ht="16.95" customHeight="1" x14ac:dyDescent="0.3">
      <c r="A657" s="266"/>
      <c r="B657" s="258"/>
      <c r="C657" s="267"/>
      <c r="D657" s="258"/>
      <c r="E657" s="258"/>
      <c r="F657" s="258"/>
      <c r="G657" s="258"/>
      <c r="H657" s="258"/>
      <c r="I657" s="268"/>
      <c r="J657" s="268"/>
      <c r="K657" s="268"/>
      <c r="L657" s="268"/>
      <c r="M657" s="268"/>
      <c r="N657" s="268"/>
      <c r="O657" s="269"/>
      <c r="P657" s="269"/>
      <c r="Q657" s="257"/>
      <c r="R657" s="257"/>
      <c r="S657" s="257"/>
      <c r="T657" s="257"/>
      <c r="U657" s="257"/>
      <c r="V657" s="257"/>
      <c r="W657" s="257"/>
      <c r="X657" s="256"/>
      <c r="Y657" s="256"/>
      <c r="Z657" s="256"/>
      <c r="AA657" s="256"/>
      <c r="AB657" s="256"/>
      <c r="AC657" s="257"/>
      <c r="AD657" s="257"/>
      <c r="AE657" s="257"/>
      <c r="AF657" s="258"/>
      <c r="AG657" s="258"/>
      <c r="AH657" s="258"/>
      <c r="AI657" s="258"/>
      <c r="AJ657" s="258"/>
      <c r="AK657" s="259"/>
      <c r="AL657" s="258"/>
      <c r="AM657" s="258"/>
    </row>
    <row r="658" spans="1:39" ht="16.95" customHeight="1" x14ac:dyDescent="0.3">
      <c r="A658" s="262"/>
      <c r="B658" s="247"/>
      <c r="C658" s="263"/>
      <c r="D658" s="247"/>
      <c r="E658" s="247"/>
      <c r="F658" s="247"/>
      <c r="G658" s="247"/>
      <c r="H658" s="247"/>
      <c r="I658" s="264"/>
      <c r="J658" s="264"/>
      <c r="K658" s="264"/>
      <c r="L658" s="264"/>
      <c r="M658" s="264"/>
      <c r="N658" s="264"/>
      <c r="O658" s="265"/>
      <c r="P658" s="265"/>
      <c r="Q658" s="246"/>
      <c r="R658" s="246"/>
      <c r="S658" s="246"/>
      <c r="T658" s="246"/>
      <c r="U658" s="246"/>
      <c r="V658" s="246"/>
      <c r="W658" s="246"/>
      <c r="X658" s="245"/>
      <c r="Y658" s="245"/>
      <c r="Z658" s="245"/>
      <c r="AA658" s="245"/>
      <c r="AB658" s="245"/>
      <c r="AC658" s="246"/>
      <c r="AD658" s="246"/>
      <c r="AE658" s="246"/>
      <c r="AF658" s="247"/>
      <c r="AG658" s="247"/>
      <c r="AH658" s="247"/>
      <c r="AI658" s="247"/>
      <c r="AJ658" s="247"/>
      <c r="AK658" s="248"/>
      <c r="AL658" s="247"/>
      <c r="AM658" s="247"/>
    </row>
    <row r="659" spans="1:39" ht="16.95" customHeight="1" x14ac:dyDescent="0.3">
      <c r="A659" s="266"/>
      <c r="B659" s="258"/>
      <c r="C659" s="267"/>
      <c r="D659" s="258"/>
      <c r="E659" s="258"/>
      <c r="F659" s="258"/>
      <c r="G659" s="258"/>
      <c r="H659" s="258"/>
      <c r="I659" s="268"/>
      <c r="J659" s="268"/>
      <c r="K659" s="268"/>
      <c r="L659" s="268"/>
      <c r="M659" s="268"/>
      <c r="N659" s="268"/>
      <c r="O659" s="269"/>
      <c r="P659" s="269"/>
      <c r="Q659" s="257"/>
      <c r="R659" s="257"/>
      <c r="S659" s="257"/>
      <c r="T659" s="257"/>
      <c r="U659" s="257"/>
      <c r="V659" s="257"/>
      <c r="W659" s="257"/>
      <c r="X659" s="256"/>
      <c r="Y659" s="256"/>
      <c r="Z659" s="256"/>
      <c r="AA659" s="256"/>
      <c r="AB659" s="256"/>
      <c r="AC659" s="257"/>
      <c r="AD659" s="257"/>
      <c r="AE659" s="257"/>
      <c r="AF659" s="258"/>
      <c r="AG659" s="258"/>
      <c r="AH659" s="258"/>
      <c r="AI659" s="258"/>
      <c r="AJ659" s="258"/>
      <c r="AK659" s="259"/>
      <c r="AL659" s="258"/>
      <c r="AM659" s="258"/>
    </row>
    <row r="660" spans="1:39" ht="16.95" customHeight="1" x14ac:dyDescent="0.3">
      <c r="A660" s="262"/>
      <c r="B660" s="247"/>
      <c r="C660" s="263"/>
      <c r="D660" s="247"/>
      <c r="E660" s="247"/>
      <c r="F660" s="247"/>
      <c r="G660" s="247"/>
      <c r="H660" s="247"/>
      <c r="I660" s="264"/>
      <c r="J660" s="264"/>
      <c r="K660" s="264"/>
      <c r="L660" s="264"/>
      <c r="M660" s="264"/>
      <c r="N660" s="264"/>
      <c r="O660" s="265"/>
      <c r="P660" s="265"/>
      <c r="Q660" s="246"/>
      <c r="R660" s="246"/>
      <c r="S660" s="246"/>
      <c r="T660" s="246"/>
      <c r="U660" s="246"/>
      <c r="V660" s="246"/>
      <c r="W660" s="246"/>
      <c r="X660" s="245"/>
      <c r="Y660" s="245"/>
      <c r="Z660" s="245"/>
      <c r="AA660" s="245"/>
      <c r="AB660" s="245"/>
      <c r="AC660" s="246"/>
      <c r="AD660" s="246"/>
      <c r="AE660" s="246"/>
      <c r="AF660" s="247"/>
      <c r="AG660" s="247"/>
      <c r="AH660" s="247"/>
      <c r="AI660" s="247"/>
      <c r="AJ660" s="247"/>
      <c r="AK660" s="248"/>
      <c r="AL660" s="247"/>
      <c r="AM660" s="247"/>
    </row>
    <row r="661" spans="1:39" ht="16.95" customHeight="1" x14ac:dyDescent="0.3">
      <c r="A661" s="266"/>
      <c r="B661" s="258"/>
      <c r="C661" s="267"/>
      <c r="D661" s="258"/>
      <c r="E661" s="258"/>
      <c r="F661" s="258"/>
      <c r="G661" s="258"/>
      <c r="H661" s="258"/>
      <c r="I661" s="268"/>
      <c r="J661" s="268"/>
      <c r="K661" s="268"/>
      <c r="L661" s="268"/>
      <c r="M661" s="268"/>
      <c r="N661" s="268"/>
      <c r="O661" s="269"/>
      <c r="P661" s="269"/>
      <c r="Q661" s="257"/>
      <c r="R661" s="257"/>
      <c r="S661" s="257"/>
      <c r="T661" s="257"/>
      <c r="U661" s="257"/>
      <c r="V661" s="257"/>
      <c r="W661" s="257"/>
      <c r="X661" s="256"/>
      <c r="Y661" s="256"/>
      <c r="Z661" s="256"/>
      <c r="AA661" s="256"/>
      <c r="AB661" s="256"/>
      <c r="AC661" s="257"/>
      <c r="AD661" s="257"/>
      <c r="AE661" s="257"/>
      <c r="AF661" s="258"/>
      <c r="AG661" s="258"/>
      <c r="AH661" s="258"/>
      <c r="AI661" s="258"/>
      <c r="AJ661" s="258"/>
      <c r="AK661" s="259"/>
      <c r="AL661" s="258"/>
      <c r="AM661" s="258"/>
    </row>
    <row r="662" spans="1:39" ht="16.95" customHeight="1" x14ac:dyDescent="0.3">
      <c r="A662" s="262"/>
      <c r="B662" s="247"/>
      <c r="C662" s="263"/>
      <c r="D662" s="247"/>
      <c r="E662" s="247"/>
      <c r="F662" s="247"/>
      <c r="G662" s="247"/>
      <c r="H662" s="247"/>
      <c r="I662" s="264"/>
      <c r="J662" s="264"/>
      <c r="K662" s="264"/>
      <c r="L662" s="264"/>
      <c r="M662" s="264"/>
      <c r="N662" s="264"/>
      <c r="O662" s="265"/>
      <c r="P662" s="265"/>
      <c r="Q662" s="246"/>
      <c r="R662" s="246"/>
      <c r="S662" s="246"/>
      <c r="T662" s="246"/>
      <c r="U662" s="246"/>
      <c r="V662" s="246"/>
      <c r="W662" s="246"/>
      <c r="X662" s="245"/>
      <c r="Y662" s="245"/>
      <c r="Z662" s="245"/>
      <c r="AA662" s="245"/>
      <c r="AB662" s="245"/>
      <c r="AC662" s="246"/>
      <c r="AD662" s="246"/>
      <c r="AE662" s="246"/>
      <c r="AF662" s="247"/>
      <c r="AG662" s="247"/>
      <c r="AH662" s="247"/>
      <c r="AI662" s="247"/>
      <c r="AJ662" s="247"/>
      <c r="AK662" s="248"/>
      <c r="AL662" s="247"/>
      <c r="AM662" s="247"/>
    </row>
    <row r="663" spans="1:39" ht="16.95" customHeight="1" x14ac:dyDescent="0.3">
      <c r="A663" s="266"/>
      <c r="B663" s="258"/>
      <c r="C663" s="267"/>
      <c r="D663" s="258"/>
      <c r="E663" s="258"/>
      <c r="F663" s="258"/>
      <c r="G663" s="258"/>
      <c r="H663" s="258"/>
      <c r="I663" s="268"/>
      <c r="J663" s="268"/>
      <c r="K663" s="268"/>
      <c r="L663" s="268"/>
      <c r="M663" s="268"/>
      <c r="N663" s="268"/>
      <c r="O663" s="269"/>
      <c r="P663" s="269"/>
      <c r="Q663" s="257"/>
      <c r="R663" s="257"/>
      <c r="S663" s="257"/>
      <c r="T663" s="257"/>
      <c r="U663" s="257"/>
      <c r="V663" s="257"/>
      <c r="W663" s="257"/>
      <c r="X663" s="256"/>
      <c r="Y663" s="256"/>
      <c r="Z663" s="256"/>
      <c r="AA663" s="256"/>
      <c r="AB663" s="256"/>
      <c r="AC663" s="257"/>
      <c r="AD663" s="257"/>
      <c r="AE663" s="257"/>
      <c r="AF663" s="258"/>
      <c r="AG663" s="258"/>
      <c r="AH663" s="258"/>
      <c r="AI663" s="258"/>
      <c r="AJ663" s="258"/>
      <c r="AK663" s="259"/>
      <c r="AL663" s="258"/>
      <c r="AM663" s="258"/>
    </row>
    <row r="664" spans="1:39" ht="16.95" customHeight="1" x14ac:dyDescent="0.3">
      <c r="A664" s="262"/>
      <c r="B664" s="247"/>
      <c r="C664" s="263"/>
      <c r="D664" s="247"/>
      <c r="E664" s="247"/>
      <c r="F664" s="247"/>
      <c r="G664" s="247"/>
      <c r="H664" s="247"/>
      <c r="I664" s="264"/>
      <c r="J664" s="264"/>
      <c r="K664" s="264"/>
      <c r="L664" s="264"/>
      <c r="M664" s="264"/>
      <c r="N664" s="264"/>
      <c r="O664" s="265"/>
      <c r="P664" s="265"/>
      <c r="Q664" s="246"/>
      <c r="R664" s="246"/>
      <c r="S664" s="246"/>
      <c r="T664" s="246"/>
      <c r="U664" s="246"/>
      <c r="V664" s="246"/>
      <c r="W664" s="246"/>
      <c r="X664" s="245"/>
      <c r="Y664" s="245"/>
      <c r="Z664" s="245"/>
      <c r="AA664" s="245"/>
      <c r="AB664" s="245"/>
      <c r="AC664" s="246"/>
      <c r="AD664" s="246"/>
      <c r="AE664" s="246"/>
      <c r="AF664" s="247"/>
      <c r="AG664" s="247"/>
      <c r="AH664" s="247"/>
      <c r="AI664" s="247"/>
      <c r="AJ664" s="247"/>
      <c r="AK664" s="248"/>
      <c r="AL664" s="247"/>
      <c r="AM664" s="247"/>
    </row>
    <row r="665" spans="1:39" ht="16.95" customHeight="1" x14ac:dyDescent="0.3">
      <c r="A665" s="266"/>
      <c r="B665" s="258"/>
      <c r="C665" s="267"/>
      <c r="D665" s="258"/>
      <c r="E665" s="258"/>
      <c r="F665" s="258"/>
      <c r="G665" s="258"/>
      <c r="H665" s="258"/>
      <c r="I665" s="268"/>
      <c r="J665" s="268"/>
      <c r="K665" s="268"/>
      <c r="L665" s="268"/>
      <c r="M665" s="268"/>
      <c r="N665" s="268"/>
      <c r="O665" s="269"/>
      <c r="P665" s="269"/>
      <c r="Q665" s="257"/>
      <c r="R665" s="257"/>
      <c r="S665" s="257"/>
      <c r="T665" s="257"/>
      <c r="U665" s="257"/>
      <c r="V665" s="257"/>
      <c r="W665" s="257"/>
      <c r="X665" s="256"/>
      <c r="Y665" s="256"/>
      <c r="Z665" s="256"/>
      <c r="AA665" s="256"/>
      <c r="AB665" s="256"/>
      <c r="AC665" s="257"/>
      <c r="AD665" s="257"/>
      <c r="AE665" s="257"/>
      <c r="AF665" s="258"/>
      <c r="AG665" s="258"/>
      <c r="AH665" s="258"/>
      <c r="AI665" s="258"/>
      <c r="AJ665" s="258"/>
      <c r="AK665" s="259"/>
      <c r="AL665" s="258"/>
      <c r="AM665" s="258"/>
    </row>
    <row r="666" spans="1:39" ht="16.95" customHeight="1" x14ac:dyDescent="0.3">
      <c r="A666" s="262"/>
      <c r="B666" s="247"/>
      <c r="C666" s="263"/>
      <c r="D666" s="247"/>
      <c r="E666" s="247"/>
      <c r="F666" s="247"/>
      <c r="G666" s="247"/>
      <c r="H666" s="247"/>
      <c r="I666" s="264"/>
      <c r="J666" s="264"/>
      <c r="K666" s="264"/>
      <c r="L666" s="264"/>
      <c r="M666" s="264"/>
      <c r="N666" s="264"/>
      <c r="O666" s="265"/>
      <c r="P666" s="265"/>
      <c r="Q666" s="246"/>
      <c r="R666" s="246"/>
      <c r="S666" s="246"/>
      <c r="T666" s="246"/>
      <c r="U666" s="246"/>
      <c r="V666" s="246"/>
      <c r="W666" s="246"/>
      <c r="X666" s="245"/>
      <c r="Y666" s="245"/>
      <c r="Z666" s="245"/>
      <c r="AA666" s="245"/>
      <c r="AB666" s="245"/>
      <c r="AC666" s="246"/>
      <c r="AD666" s="246"/>
      <c r="AE666" s="246"/>
      <c r="AF666" s="247"/>
      <c r="AG666" s="247"/>
      <c r="AH666" s="247"/>
      <c r="AI666" s="247"/>
      <c r="AJ666" s="247"/>
      <c r="AK666" s="248"/>
      <c r="AL666" s="247"/>
      <c r="AM666" s="247"/>
    </row>
    <row r="667" spans="1:39" ht="16.95" customHeight="1" x14ac:dyDescent="0.3">
      <c r="A667" s="266"/>
      <c r="B667" s="258"/>
      <c r="C667" s="267"/>
      <c r="D667" s="258"/>
      <c r="E667" s="258"/>
      <c r="F667" s="258"/>
      <c r="G667" s="258"/>
      <c r="H667" s="258"/>
      <c r="I667" s="268"/>
      <c r="J667" s="268"/>
      <c r="K667" s="268"/>
      <c r="L667" s="268"/>
      <c r="M667" s="268"/>
      <c r="N667" s="268"/>
      <c r="O667" s="269"/>
      <c r="P667" s="269"/>
      <c r="Q667" s="257"/>
      <c r="R667" s="257"/>
      <c r="S667" s="257"/>
      <c r="T667" s="257"/>
      <c r="U667" s="257"/>
      <c r="V667" s="257"/>
      <c r="W667" s="257"/>
      <c r="X667" s="256"/>
      <c r="Y667" s="256"/>
      <c r="Z667" s="256"/>
      <c r="AA667" s="256"/>
      <c r="AB667" s="256"/>
      <c r="AC667" s="257"/>
      <c r="AD667" s="257"/>
      <c r="AE667" s="257"/>
      <c r="AF667" s="258"/>
      <c r="AG667" s="258"/>
      <c r="AH667" s="258"/>
      <c r="AI667" s="258"/>
      <c r="AJ667" s="258"/>
      <c r="AK667" s="259"/>
      <c r="AL667" s="258"/>
      <c r="AM667" s="258"/>
    </row>
    <row r="668" spans="1:39" ht="16.95" customHeight="1" x14ac:dyDescent="0.3">
      <c r="A668" s="262"/>
      <c r="B668" s="247"/>
      <c r="C668" s="263"/>
      <c r="D668" s="247"/>
      <c r="E668" s="247"/>
      <c r="F668" s="247"/>
      <c r="G668" s="247"/>
      <c r="H668" s="247"/>
      <c r="I668" s="264"/>
      <c r="J668" s="264"/>
      <c r="K668" s="264"/>
      <c r="L668" s="264"/>
      <c r="M668" s="264"/>
      <c r="N668" s="264"/>
      <c r="O668" s="265"/>
      <c r="P668" s="265"/>
      <c r="Q668" s="246"/>
      <c r="R668" s="246"/>
      <c r="S668" s="246"/>
      <c r="T668" s="246"/>
      <c r="U668" s="246"/>
      <c r="V668" s="246"/>
      <c r="W668" s="246"/>
      <c r="X668" s="245"/>
      <c r="Y668" s="245"/>
      <c r="Z668" s="245"/>
      <c r="AA668" s="245"/>
      <c r="AB668" s="245"/>
      <c r="AC668" s="246"/>
      <c r="AD668" s="246"/>
      <c r="AE668" s="246"/>
      <c r="AF668" s="247"/>
      <c r="AG668" s="247"/>
      <c r="AH668" s="247"/>
      <c r="AI668" s="247"/>
      <c r="AJ668" s="247"/>
      <c r="AK668" s="248"/>
      <c r="AL668" s="247"/>
      <c r="AM668" s="247"/>
    </row>
    <row r="669" spans="1:39" ht="16.95" customHeight="1" x14ac:dyDescent="0.3">
      <c r="A669" s="266"/>
      <c r="B669" s="258"/>
      <c r="C669" s="267"/>
      <c r="D669" s="258"/>
      <c r="E669" s="258"/>
      <c r="F669" s="258"/>
      <c r="G669" s="258"/>
      <c r="H669" s="258"/>
      <c r="I669" s="268"/>
      <c r="J669" s="268"/>
      <c r="K669" s="268"/>
      <c r="L669" s="268"/>
      <c r="M669" s="268"/>
      <c r="N669" s="268"/>
      <c r="O669" s="269"/>
      <c r="P669" s="269"/>
      <c r="Q669" s="257"/>
      <c r="R669" s="257"/>
      <c r="S669" s="257"/>
      <c r="T669" s="257"/>
      <c r="U669" s="257"/>
      <c r="V669" s="257"/>
      <c r="W669" s="257"/>
      <c r="X669" s="256"/>
      <c r="Y669" s="256"/>
      <c r="Z669" s="256"/>
      <c r="AA669" s="256"/>
      <c r="AB669" s="256"/>
      <c r="AC669" s="257"/>
      <c r="AD669" s="257"/>
      <c r="AE669" s="257"/>
      <c r="AF669" s="258"/>
      <c r="AG669" s="258"/>
      <c r="AH669" s="258"/>
      <c r="AI669" s="258"/>
      <c r="AJ669" s="258"/>
      <c r="AK669" s="259"/>
      <c r="AL669" s="258"/>
      <c r="AM669" s="258"/>
    </row>
    <row r="670" spans="1:39" ht="16.95" customHeight="1" x14ac:dyDescent="0.3">
      <c r="A670" s="262"/>
      <c r="B670" s="247"/>
      <c r="C670" s="263"/>
      <c r="D670" s="247"/>
      <c r="E670" s="247"/>
      <c r="F670" s="247"/>
      <c r="G670" s="247"/>
      <c r="H670" s="247"/>
      <c r="I670" s="264"/>
      <c r="J670" s="264"/>
      <c r="K670" s="264"/>
      <c r="L670" s="264"/>
      <c r="M670" s="264"/>
      <c r="N670" s="264"/>
      <c r="O670" s="265"/>
      <c r="P670" s="265"/>
      <c r="Q670" s="246"/>
      <c r="R670" s="246"/>
      <c r="S670" s="246"/>
      <c r="T670" s="246"/>
      <c r="U670" s="246"/>
      <c r="V670" s="246"/>
      <c r="W670" s="246"/>
      <c r="X670" s="245"/>
      <c r="Y670" s="245"/>
      <c r="Z670" s="245"/>
      <c r="AA670" s="245"/>
      <c r="AB670" s="245"/>
      <c r="AC670" s="246"/>
      <c r="AD670" s="246"/>
      <c r="AE670" s="246"/>
      <c r="AF670" s="247"/>
      <c r="AG670" s="247"/>
      <c r="AH670" s="247"/>
      <c r="AI670" s="247"/>
      <c r="AJ670" s="247"/>
      <c r="AK670" s="248"/>
      <c r="AL670" s="247"/>
      <c r="AM670" s="247"/>
    </row>
    <row r="671" spans="1:39" ht="16.95" customHeight="1" x14ac:dyDescent="0.3">
      <c r="A671" s="266"/>
      <c r="B671" s="258"/>
      <c r="C671" s="267"/>
      <c r="D671" s="258"/>
      <c r="E671" s="258"/>
      <c r="F671" s="258"/>
      <c r="G671" s="258"/>
      <c r="H671" s="258"/>
      <c r="I671" s="268"/>
      <c r="J671" s="268"/>
      <c r="K671" s="268"/>
      <c r="L671" s="268"/>
      <c r="M671" s="268"/>
      <c r="N671" s="268"/>
      <c r="O671" s="269"/>
      <c r="P671" s="269"/>
      <c r="Q671" s="257"/>
      <c r="R671" s="257"/>
      <c r="S671" s="257"/>
      <c r="T671" s="257"/>
      <c r="U671" s="257"/>
      <c r="V671" s="257"/>
      <c r="W671" s="257"/>
      <c r="X671" s="256"/>
      <c r="Y671" s="256"/>
      <c r="Z671" s="256"/>
      <c r="AA671" s="256"/>
      <c r="AB671" s="256"/>
      <c r="AC671" s="257"/>
      <c r="AD671" s="257"/>
      <c r="AE671" s="257"/>
      <c r="AF671" s="258"/>
      <c r="AG671" s="258"/>
      <c r="AH671" s="258"/>
      <c r="AI671" s="258"/>
      <c r="AJ671" s="258"/>
      <c r="AK671" s="259"/>
      <c r="AL671" s="258"/>
      <c r="AM671" s="258"/>
    </row>
    <row r="672" spans="1:39" ht="16.95" customHeight="1" x14ac:dyDescent="0.3">
      <c r="A672" s="262"/>
      <c r="B672" s="247"/>
      <c r="C672" s="263"/>
      <c r="D672" s="247"/>
      <c r="E672" s="247"/>
      <c r="F672" s="247"/>
      <c r="G672" s="247"/>
      <c r="H672" s="247"/>
      <c r="I672" s="264"/>
      <c r="J672" s="264"/>
      <c r="K672" s="264"/>
      <c r="L672" s="264"/>
      <c r="M672" s="264"/>
      <c r="N672" s="264"/>
      <c r="O672" s="265"/>
      <c r="P672" s="265"/>
      <c r="Q672" s="246"/>
      <c r="R672" s="246"/>
      <c r="S672" s="246"/>
      <c r="T672" s="246"/>
      <c r="U672" s="246"/>
      <c r="V672" s="246"/>
      <c r="W672" s="246"/>
      <c r="X672" s="245"/>
      <c r="Y672" s="245"/>
      <c r="Z672" s="245"/>
      <c r="AA672" s="245"/>
      <c r="AB672" s="245"/>
      <c r="AC672" s="246"/>
      <c r="AD672" s="246"/>
      <c r="AE672" s="246"/>
      <c r="AF672" s="247"/>
      <c r="AG672" s="247"/>
      <c r="AH672" s="247"/>
      <c r="AI672" s="247"/>
      <c r="AJ672" s="247"/>
      <c r="AK672" s="248"/>
      <c r="AL672" s="247"/>
      <c r="AM672" s="247"/>
    </row>
    <row r="673" spans="1:39" ht="16.95" customHeight="1" x14ac:dyDescent="0.3">
      <c r="A673" s="266"/>
      <c r="B673" s="258"/>
      <c r="C673" s="267"/>
      <c r="D673" s="258"/>
      <c r="E673" s="258"/>
      <c r="F673" s="258"/>
      <c r="G673" s="258"/>
      <c r="H673" s="258"/>
      <c r="I673" s="268"/>
      <c r="J673" s="268"/>
      <c r="K673" s="268"/>
      <c r="L673" s="268"/>
      <c r="M673" s="268"/>
      <c r="N673" s="268"/>
      <c r="O673" s="269"/>
      <c r="P673" s="269"/>
      <c r="Q673" s="257"/>
      <c r="R673" s="257"/>
      <c r="S673" s="257"/>
      <c r="T673" s="257"/>
      <c r="U673" s="257"/>
      <c r="V673" s="257"/>
      <c r="W673" s="257"/>
      <c r="X673" s="256"/>
      <c r="Y673" s="256"/>
      <c r="Z673" s="256"/>
      <c r="AA673" s="256"/>
      <c r="AB673" s="256"/>
      <c r="AC673" s="257"/>
      <c r="AD673" s="257"/>
      <c r="AE673" s="257"/>
      <c r="AF673" s="258"/>
      <c r="AG673" s="258"/>
      <c r="AH673" s="258"/>
      <c r="AI673" s="258"/>
      <c r="AJ673" s="258"/>
      <c r="AK673" s="259"/>
      <c r="AL673" s="258"/>
      <c r="AM673" s="258"/>
    </row>
    <row r="674" spans="1:39" ht="16.95" customHeight="1" x14ac:dyDescent="0.3">
      <c r="A674" s="262"/>
      <c r="B674" s="247"/>
      <c r="C674" s="263"/>
      <c r="D674" s="247"/>
      <c r="E674" s="247"/>
      <c r="F674" s="247"/>
      <c r="G674" s="247"/>
      <c r="H674" s="247"/>
      <c r="I674" s="264"/>
      <c r="J674" s="264"/>
      <c r="K674" s="264"/>
      <c r="L674" s="264"/>
      <c r="M674" s="264"/>
      <c r="N674" s="264"/>
      <c r="O674" s="265"/>
      <c r="P674" s="265"/>
      <c r="Q674" s="246"/>
      <c r="R674" s="246"/>
      <c r="S674" s="246"/>
      <c r="T674" s="246"/>
      <c r="U674" s="246"/>
      <c r="V674" s="246"/>
      <c r="W674" s="246"/>
      <c r="X674" s="245"/>
      <c r="Y674" s="245"/>
      <c r="Z674" s="245"/>
      <c r="AA674" s="245"/>
      <c r="AB674" s="245"/>
      <c r="AC674" s="246"/>
      <c r="AD674" s="246"/>
      <c r="AE674" s="246"/>
      <c r="AF674" s="247"/>
      <c r="AG674" s="247"/>
      <c r="AH674" s="247"/>
      <c r="AI674" s="247"/>
      <c r="AJ674" s="247"/>
      <c r="AK674" s="248"/>
      <c r="AL674" s="247"/>
      <c r="AM674" s="247"/>
    </row>
    <row r="675" spans="1:39" ht="16.95" customHeight="1" x14ac:dyDescent="0.3">
      <c r="A675" s="266"/>
      <c r="B675" s="258"/>
      <c r="C675" s="267"/>
      <c r="D675" s="258"/>
      <c r="E675" s="258"/>
      <c r="F675" s="258"/>
      <c r="G675" s="258"/>
      <c r="H675" s="258"/>
      <c r="I675" s="268"/>
      <c r="J675" s="268"/>
      <c r="K675" s="268"/>
      <c r="L675" s="268"/>
      <c r="M675" s="268"/>
      <c r="N675" s="268"/>
      <c r="O675" s="269"/>
      <c r="P675" s="269"/>
      <c r="Q675" s="257"/>
      <c r="R675" s="257"/>
      <c r="S675" s="257"/>
      <c r="T675" s="257"/>
      <c r="U675" s="257"/>
      <c r="V675" s="257"/>
      <c r="W675" s="257"/>
      <c r="X675" s="256"/>
      <c r="Y675" s="256"/>
      <c r="Z675" s="256"/>
      <c r="AA675" s="256"/>
      <c r="AB675" s="256"/>
      <c r="AC675" s="257"/>
      <c r="AD675" s="257"/>
      <c r="AE675" s="257"/>
      <c r="AF675" s="258"/>
      <c r="AG675" s="258"/>
      <c r="AH675" s="258"/>
      <c r="AI675" s="258"/>
      <c r="AJ675" s="258"/>
      <c r="AK675" s="259"/>
      <c r="AL675" s="258"/>
      <c r="AM675" s="258"/>
    </row>
    <row r="676" spans="1:39" ht="16.95" customHeight="1" x14ac:dyDescent="0.3">
      <c r="A676" s="262"/>
      <c r="B676" s="247"/>
      <c r="C676" s="263"/>
      <c r="D676" s="247"/>
      <c r="E676" s="247"/>
      <c r="F676" s="247"/>
      <c r="G676" s="247"/>
      <c r="H676" s="247"/>
      <c r="I676" s="264"/>
      <c r="J676" s="264"/>
      <c r="K676" s="264"/>
      <c r="L676" s="264"/>
      <c r="M676" s="264"/>
      <c r="N676" s="264"/>
      <c r="O676" s="265"/>
      <c r="P676" s="265"/>
      <c r="Q676" s="246"/>
      <c r="R676" s="246"/>
      <c r="S676" s="246"/>
      <c r="T676" s="246"/>
      <c r="U676" s="246"/>
      <c r="V676" s="246"/>
      <c r="W676" s="246"/>
      <c r="X676" s="245"/>
      <c r="Y676" s="245"/>
      <c r="Z676" s="245"/>
      <c r="AA676" s="245"/>
      <c r="AB676" s="245"/>
      <c r="AC676" s="246"/>
      <c r="AD676" s="246"/>
      <c r="AE676" s="246"/>
      <c r="AF676" s="247"/>
      <c r="AG676" s="247"/>
      <c r="AH676" s="247"/>
      <c r="AI676" s="247"/>
      <c r="AJ676" s="247"/>
      <c r="AK676" s="248"/>
      <c r="AL676" s="247"/>
      <c r="AM676" s="247"/>
    </row>
    <row r="677" spans="1:39" ht="16.95" customHeight="1" x14ac:dyDescent="0.3">
      <c r="A677" s="266"/>
      <c r="B677" s="258"/>
      <c r="C677" s="267"/>
      <c r="D677" s="258"/>
      <c r="E677" s="258"/>
      <c r="F677" s="258"/>
      <c r="G677" s="258"/>
      <c r="H677" s="258"/>
      <c r="I677" s="268"/>
      <c r="J677" s="268"/>
      <c r="K677" s="268"/>
      <c r="L677" s="268"/>
      <c r="M677" s="268"/>
      <c r="N677" s="268"/>
      <c r="O677" s="269"/>
      <c r="P677" s="269"/>
      <c r="Q677" s="257"/>
      <c r="R677" s="257"/>
      <c r="S677" s="257"/>
      <c r="T677" s="257"/>
      <c r="U677" s="257"/>
      <c r="V677" s="257"/>
      <c r="W677" s="257"/>
      <c r="X677" s="256"/>
      <c r="Y677" s="256"/>
      <c r="Z677" s="256"/>
      <c r="AA677" s="256"/>
      <c r="AB677" s="256"/>
      <c r="AC677" s="257"/>
      <c r="AD677" s="257"/>
      <c r="AE677" s="257"/>
      <c r="AF677" s="258"/>
      <c r="AG677" s="258"/>
      <c r="AH677" s="258"/>
      <c r="AI677" s="258"/>
      <c r="AJ677" s="258"/>
      <c r="AK677" s="259"/>
      <c r="AL677" s="258"/>
      <c r="AM677" s="258"/>
    </row>
    <row r="678" spans="1:39" ht="16.95" customHeight="1" x14ac:dyDescent="0.3">
      <c r="A678" s="262"/>
      <c r="B678" s="247"/>
      <c r="C678" s="263"/>
      <c r="D678" s="247"/>
      <c r="E678" s="247"/>
      <c r="F678" s="247"/>
      <c r="G678" s="247"/>
      <c r="H678" s="247"/>
      <c r="I678" s="264"/>
      <c r="J678" s="264"/>
      <c r="K678" s="264"/>
      <c r="L678" s="264"/>
      <c r="M678" s="264"/>
      <c r="N678" s="264"/>
      <c r="O678" s="265"/>
      <c r="P678" s="265"/>
      <c r="Q678" s="246"/>
      <c r="R678" s="246"/>
      <c r="S678" s="246"/>
      <c r="T678" s="246"/>
      <c r="U678" s="246"/>
      <c r="V678" s="246"/>
      <c r="W678" s="246"/>
      <c r="X678" s="245"/>
      <c r="Y678" s="245"/>
      <c r="Z678" s="245"/>
      <c r="AA678" s="245"/>
      <c r="AB678" s="245"/>
      <c r="AC678" s="246"/>
      <c r="AD678" s="246"/>
      <c r="AE678" s="246"/>
      <c r="AF678" s="247"/>
      <c r="AG678" s="247"/>
      <c r="AH678" s="247"/>
      <c r="AI678" s="247"/>
      <c r="AJ678" s="247"/>
      <c r="AK678" s="248"/>
      <c r="AL678" s="247"/>
      <c r="AM678" s="247"/>
    </row>
    <row r="679" spans="1:39" ht="16.95" customHeight="1" x14ac:dyDescent="0.3">
      <c r="A679" s="266"/>
      <c r="B679" s="258"/>
      <c r="C679" s="267"/>
      <c r="D679" s="258"/>
      <c r="E679" s="258"/>
      <c r="F679" s="258"/>
      <c r="G679" s="258"/>
      <c r="H679" s="258"/>
      <c r="I679" s="268"/>
      <c r="J679" s="268"/>
      <c r="K679" s="268"/>
      <c r="L679" s="268"/>
      <c r="M679" s="268"/>
      <c r="N679" s="268"/>
      <c r="O679" s="269"/>
      <c r="P679" s="269"/>
      <c r="Q679" s="257"/>
      <c r="R679" s="257"/>
      <c r="S679" s="257"/>
      <c r="T679" s="257"/>
      <c r="U679" s="257"/>
      <c r="V679" s="257"/>
      <c r="W679" s="257"/>
      <c r="X679" s="256"/>
      <c r="Y679" s="256"/>
      <c r="Z679" s="256"/>
      <c r="AA679" s="256"/>
      <c r="AB679" s="256"/>
      <c r="AC679" s="257"/>
      <c r="AD679" s="257"/>
      <c r="AE679" s="257"/>
      <c r="AF679" s="258"/>
      <c r="AG679" s="258"/>
      <c r="AH679" s="258"/>
      <c r="AI679" s="258"/>
      <c r="AJ679" s="258"/>
      <c r="AK679" s="259"/>
      <c r="AL679" s="258"/>
      <c r="AM679" s="258"/>
    </row>
    <row r="680" spans="1:39" ht="16.95" customHeight="1" x14ac:dyDescent="0.3">
      <c r="A680" s="262"/>
      <c r="B680" s="247"/>
      <c r="C680" s="263"/>
      <c r="D680" s="247"/>
      <c r="E680" s="247"/>
      <c r="F680" s="247"/>
      <c r="G680" s="247"/>
      <c r="H680" s="247"/>
      <c r="I680" s="264"/>
      <c r="J680" s="264"/>
      <c r="K680" s="264"/>
      <c r="L680" s="264"/>
      <c r="M680" s="264"/>
      <c r="N680" s="264"/>
      <c r="O680" s="265"/>
      <c r="P680" s="265"/>
      <c r="Q680" s="246"/>
      <c r="R680" s="246"/>
      <c r="S680" s="246"/>
      <c r="T680" s="246"/>
      <c r="U680" s="246"/>
      <c r="V680" s="246"/>
      <c r="W680" s="246"/>
      <c r="X680" s="245"/>
      <c r="Y680" s="245"/>
      <c r="Z680" s="245"/>
      <c r="AA680" s="245"/>
      <c r="AB680" s="245"/>
      <c r="AC680" s="246"/>
      <c r="AD680" s="246"/>
      <c r="AE680" s="246"/>
      <c r="AF680" s="247"/>
      <c r="AG680" s="247"/>
      <c r="AH680" s="247"/>
      <c r="AI680" s="247"/>
      <c r="AJ680" s="247"/>
      <c r="AK680" s="248"/>
      <c r="AL680" s="247"/>
      <c r="AM680" s="247"/>
    </row>
    <row r="681" spans="1:39" ht="16.95" customHeight="1" x14ac:dyDescent="0.3">
      <c r="A681" s="266"/>
      <c r="B681" s="258"/>
      <c r="C681" s="267"/>
      <c r="D681" s="258"/>
      <c r="E681" s="258"/>
      <c r="F681" s="258"/>
      <c r="G681" s="258"/>
      <c r="H681" s="258"/>
      <c r="I681" s="268"/>
      <c r="J681" s="268"/>
      <c r="K681" s="268"/>
      <c r="L681" s="268"/>
      <c r="M681" s="268"/>
      <c r="N681" s="268"/>
      <c r="O681" s="269"/>
      <c r="P681" s="269"/>
      <c r="Q681" s="257"/>
      <c r="R681" s="257"/>
      <c r="S681" s="257"/>
      <c r="T681" s="257"/>
      <c r="U681" s="257"/>
      <c r="V681" s="257"/>
      <c r="W681" s="257"/>
      <c r="X681" s="256"/>
      <c r="Y681" s="256"/>
      <c r="Z681" s="256"/>
      <c r="AA681" s="256"/>
      <c r="AB681" s="256"/>
      <c r="AC681" s="257"/>
      <c r="AD681" s="257"/>
      <c r="AE681" s="257"/>
      <c r="AF681" s="258"/>
      <c r="AG681" s="258"/>
      <c r="AH681" s="258"/>
      <c r="AI681" s="258"/>
      <c r="AJ681" s="258"/>
      <c r="AK681" s="259"/>
      <c r="AL681" s="258"/>
      <c r="AM681" s="258"/>
    </row>
    <row r="682" spans="1:39" ht="16.95" customHeight="1" x14ac:dyDescent="0.3">
      <c r="A682" s="262"/>
      <c r="B682" s="247"/>
      <c r="C682" s="263"/>
      <c r="D682" s="247"/>
      <c r="E682" s="247"/>
      <c r="F682" s="247"/>
      <c r="G682" s="247"/>
      <c r="H682" s="247"/>
      <c r="I682" s="264"/>
      <c r="J682" s="264"/>
      <c r="K682" s="264"/>
      <c r="L682" s="264"/>
      <c r="M682" s="264"/>
      <c r="N682" s="264"/>
      <c r="O682" s="265"/>
      <c r="P682" s="265"/>
      <c r="Q682" s="246"/>
      <c r="R682" s="246"/>
      <c r="S682" s="246"/>
      <c r="T682" s="246"/>
      <c r="U682" s="246"/>
      <c r="V682" s="246"/>
      <c r="W682" s="246"/>
      <c r="X682" s="245"/>
      <c r="Y682" s="245"/>
      <c r="Z682" s="245"/>
      <c r="AA682" s="245"/>
      <c r="AB682" s="245"/>
      <c r="AC682" s="246"/>
      <c r="AD682" s="246"/>
      <c r="AE682" s="246"/>
      <c r="AF682" s="247"/>
      <c r="AG682" s="247"/>
      <c r="AH682" s="247"/>
      <c r="AI682" s="247"/>
      <c r="AJ682" s="247"/>
      <c r="AK682" s="248"/>
      <c r="AL682" s="247"/>
      <c r="AM682" s="247"/>
    </row>
    <row r="683" spans="1:39" ht="16.95" customHeight="1" x14ac:dyDescent="0.3">
      <c r="A683" s="266"/>
      <c r="B683" s="258"/>
      <c r="C683" s="267"/>
      <c r="D683" s="258"/>
      <c r="E683" s="258"/>
      <c r="F683" s="258"/>
      <c r="G683" s="258"/>
      <c r="H683" s="258"/>
      <c r="I683" s="268"/>
      <c r="J683" s="268"/>
      <c r="K683" s="268"/>
      <c r="L683" s="268"/>
      <c r="M683" s="268"/>
      <c r="N683" s="268"/>
      <c r="O683" s="269"/>
      <c r="P683" s="269"/>
      <c r="Q683" s="257"/>
      <c r="R683" s="257"/>
      <c r="S683" s="257"/>
      <c r="T683" s="257"/>
      <c r="U683" s="257"/>
      <c r="V683" s="257"/>
      <c r="W683" s="257"/>
      <c r="X683" s="256"/>
      <c r="Y683" s="256"/>
      <c r="Z683" s="256"/>
      <c r="AA683" s="256"/>
      <c r="AB683" s="256"/>
      <c r="AC683" s="257"/>
      <c r="AD683" s="257"/>
      <c r="AE683" s="257"/>
      <c r="AF683" s="258"/>
      <c r="AG683" s="258"/>
      <c r="AH683" s="258"/>
      <c r="AI683" s="258"/>
      <c r="AJ683" s="258"/>
      <c r="AK683" s="259"/>
      <c r="AL683" s="258"/>
      <c r="AM683" s="258"/>
    </row>
    <row r="684" spans="1:39" ht="16.95" customHeight="1" x14ac:dyDescent="0.3">
      <c r="A684" s="262"/>
      <c r="B684" s="247"/>
      <c r="C684" s="263"/>
      <c r="D684" s="247"/>
      <c r="E684" s="247"/>
      <c r="F684" s="247"/>
      <c r="G684" s="247"/>
      <c r="H684" s="247"/>
      <c r="I684" s="264"/>
      <c r="J684" s="264"/>
      <c r="K684" s="264"/>
      <c r="L684" s="264"/>
      <c r="M684" s="264"/>
      <c r="N684" s="264"/>
      <c r="O684" s="265"/>
      <c r="P684" s="265"/>
      <c r="Q684" s="246"/>
      <c r="R684" s="246"/>
      <c r="S684" s="246"/>
      <c r="T684" s="246"/>
      <c r="U684" s="246"/>
      <c r="V684" s="246"/>
      <c r="W684" s="246"/>
      <c r="X684" s="245"/>
      <c r="Y684" s="245"/>
      <c r="Z684" s="245"/>
      <c r="AA684" s="245"/>
      <c r="AB684" s="245"/>
      <c r="AC684" s="246"/>
      <c r="AD684" s="246"/>
      <c r="AE684" s="246"/>
      <c r="AF684" s="247"/>
      <c r="AG684" s="247"/>
      <c r="AH684" s="247"/>
      <c r="AI684" s="247"/>
      <c r="AJ684" s="247"/>
      <c r="AK684" s="248"/>
      <c r="AL684" s="247"/>
      <c r="AM684" s="247"/>
    </row>
    <row r="685" spans="1:39" ht="16.95" customHeight="1" x14ac:dyDescent="0.3">
      <c r="A685" s="266"/>
      <c r="B685" s="258"/>
      <c r="C685" s="267"/>
      <c r="D685" s="258"/>
      <c r="E685" s="258"/>
      <c r="F685" s="258"/>
      <c r="G685" s="258"/>
      <c r="H685" s="258"/>
      <c r="I685" s="268"/>
      <c r="J685" s="268"/>
      <c r="K685" s="268"/>
      <c r="L685" s="268"/>
      <c r="M685" s="268"/>
      <c r="N685" s="268"/>
      <c r="O685" s="269"/>
      <c r="P685" s="269"/>
      <c r="Q685" s="257"/>
      <c r="R685" s="257"/>
      <c r="S685" s="257"/>
      <c r="T685" s="257"/>
      <c r="U685" s="257"/>
      <c r="V685" s="257"/>
      <c r="W685" s="257"/>
      <c r="X685" s="256"/>
      <c r="Y685" s="256"/>
      <c r="Z685" s="256"/>
      <c r="AA685" s="256"/>
      <c r="AB685" s="256"/>
      <c r="AC685" s="257"/>
      <c r="AD685" s="257"/>
      <c r="AE685" s="257"/>
      <c r="AF685" s="258"/>
      <c r="AG685" s="258"/>
      <c r="AH685" s="258"/>
      <c r="AI685" s="258"/>
      <c r="AJ685" s="258"/>
      <c r="AK685" s="259"/>
      <c r="AL685" s="258"/>
      <c r="AM685" s="258"/>
    </row>
    <row r="686" spans="1:39" ht="16.95" customHeight="1" x14ac:dyDescent="0.3">
      <c r="A686" s="262"/>
      <c r="B686" s="247"/>
      <c r="C686" s="263"/>
      <c r="D686" s="247"/>
      <c r="E686" s="247"/>
      <c r="F686" s="247"/>
      <c r="G686" s="247"/>
      <c r="H686" s="247"/>
      <c r="I686" s="264"/>
      <c r="J686" s="264"/>
      <c r="K686" s="264"/>
      <c r="L686" s="264"/>
      <c r="M686" s="264"/>
      <c r="N686" s="264"/>
      <c r="O686" s="265"/>
      <c r="P686" s="265"/>
      <c r="Q686" s="246"/>
      <c r="R686" s="246"/>
      <c r="S686" s="246"/>
      <c r="T686" s="246"/>
      <c r="U686" s="246"/>
      <c r="V686" s="246"/>
      <c r="W686" s="246"/>
      <c r="X686" s="245"/>
      <c r="Y686" s="245"/>
      <c r="Z686" s="245"/>
      <c r="AA686" s="245"/>
      <c r="AB686" s="245"/>
      <c r="AC686" s="246"/>
      <c r="AD686" s="246"/>
      <c r="AE686" s="246"/>
      <c r="AF686" s="247"/>
      <c r="AG686" s="247"/>
      <c r="AH686" s="247"/>
      <c r="AI686" s="247"/>
      <c r="AJ686" s="247"/>
      <c r="AK686" s="248"/>
      <c r="AL686" s="247"/>
      <c r="AM686" s="247"/>
    </row>
    <row r="687" spans="1:39" ht="16.95" customHeight="1" x14ac:dyDescent="0.3">
      <c r="A687" s="266"/>
      <c r="B687" s="258"/>
      <c r="C687" s="267"/>
      <c r="D687" s="258"/>
      <c r="E687" s="258"/>
      <c r="F687" s="258"/>
      <c r="G687" s="258"/>
      <c r="H687" s="258"/>
      <c r="I687" s="268"/>
      <c r="J687" s="268"/>
      <c r="K687" s="268"/>
      <c r="L687" s="268"/>
      <c r="M687" s="268"/>
      <c r="N687" s="268"/>
      <c r="O687" s="269"/>
      <c r="P687" s="269"/>
      <c r="Q687" s="257"/>
      <c r="R687" s="257"/>
      <c r="S687" s="257"/>
      <c r="T687" s="257"/>
      <c r="U687" s="257"/>
      <c r="V687" s="257"/>
      <c r="W687" s="257"/>
      <c r="X687" s="256"/>
      <c r="Y687" s="256"/>
      <c r="Z687" s="256"/>
      <c r="AA687" s="256"/>
      <c r="AB687" s="256"/>
      <c r="AC687" s="257"/>
      <c r="AD687" s="257"/>
      <c r="AE687" s="257"/>
      <c r="AF687" s="258"/>
      <c r="AG687" s="258"/>
      <c r="AH687" s="258"/>
      <c r="AI687" s="258"/>
      <c r="AJ687" s="258"/>
      <c r="AK687" s="259"/>
      <c r="AL687" s="258"/>
      <c r="AM687" s="258"/>
    </row>
    <row r="688" spans="1:39" ht="16.95" customHeight="1" x14ac:dyDescent="0.3">
      <c r="A688" s="262"/>
      <c r="B688" s="247"/>
      <c r="C688" s="263"/>
      <c r="D688" s="247"/>
      <c r="E688" s="247"/>
      <c r="F688" s="247"/>
      <c r="G688" s="247"/>
      <c r="H688" s="247"/>
      <c r="I688" s="264"/>
      <c r="J688" s="264"/>
      <c r="K688" s="264"/>
      <c r="L688" s="264"/>
      <c r="M688" s="264"/>
      <c r="N688" s="264"/>
      <c r="O688" s="265"/>
      <c r="P688" s="265"/>
      <c r="Q688" s="246"/>
      <c r="R688" s="246"/>
      <c r="S688" s="246"/>
      <c r="T688" s="246"/>
      <c r="U688" s="246"/>
      <c r="V688" s="246"/>
      <c r="W688" s="246"/>
      <c r="X688" s="245"/>
      <c r="Y688" s="245"/>
      <c r="Z688" s="245"/>
      <c r="AA688" s="245"/>
      <c r="AB688" s="245"/>
      <c r="AC688" s="246"/>
      <c r="AD688" s="246"/>
      <c r="AE688" s="246"/>
      <c r="AF688" s="247"/>
      <c r="AG688" s="247"/>
      <c r="AH688" s="247"/>
      <c r="AI688" s="247"/>
      <c r="AJ688" s="247"/>
      <c r="AK688" s="248"/>
      <c r="AL688" s="247"/>
      <c r="AM688" s="247"/>
    </row>
    <row r="689" spans="1:39" ht="16.95" customHeight="1" x14ac:dyDescent="0.3">
      <c r="A689" s="266"/>
      <c r="B689" s="258"/>
      <c r="C689" s="267"/>
      <c r="D689" s="258"/>
      <c r="E689" s="258"/>
      <c r="F689" s="258"/>
      <c r="G689" s="258"/>
      <c r="H689" s="258"/>
      <c r="I689" s="268"/>
      <c r="J689" s="268"/>
      <c r="K689" s="268"/>
      <c r="L689" s="268"/>
      <c r="M689" s="268"/>
      <c r="N689" s="268"/>
      <c r="O689" s="269"/>
      <c r="P689" s="269"/>
      <c r="Q689" s="257"/>
      <c r="R689" s="257"/>
      <c r="S689" s="257"/>
      <c r="T689" s="257"/>
      <c r="U689" s="257"/>
      <c r="V689" s="257"/>
      <c r="W689" s="257"/>
      <c r="X689" s="256"/>
      <c r="Y689" s="256"/>
      <c r="Z689" s="256"/>
      <c r="AA689" s="256"/>
      <c r="AB689" s="256"/>
      <c r="AC689" s="257"/>
      <c r="AD689" s="257"/>
      <c r="AE689" s="257"/>
      <c r="AF689" s="258"/>
      <c r="AG689" s="258"/>
      <c r="AH689" s="258"/>
      <c r="AI689" s="258"/>
      <c r="AJ689" s="258"/>
      <c r="AK689" s="259"/>
      <c r="AL689" s="258"/>
      <c r="AM689" s="258"/>
    </row>
    <row r="690" spans="1:39" ht="16.95" customHeight="1" x14ac:dyDescent="0.3">
      <c r="A690" s="262"/>
      <c r="B690" s="247"/>
      <c r="C690" s="263"/>
      <c r="D690" s="247"/>
      <c r="E690" s="247"/>
      <c r="F690" s="247"/>
      <c r="G690" s="247"/>
      <c r="H690" s="247"/>
      <c r="I690" s="264"/>
      <c r="J690" s="264"/>
      <c r="K690" s="264"/>
      <c r="L690" s="264"/>
      <c r="M690" s="264"/>
      <c r="N690" s="264"/>
      <c r="O690" s="265"/>
      <c r="P690" s="265"/>
      <c r="Q690" s="246"/>
      <c r="R690" s="246"/>
      <c r="S690" s="246"/>
      <c r="T690" s="246"/>
      <c r="U690" s="246"/>
      <c r="V690" s="246"/>
      <c r="W690" s="246"/>
      <c r="X690" s="245"/>
      <c r="Y690" s="245"/>
      <c r="Z690" s="245"/>
      <c r="AA690" s="245"/>
      <c r="AB690" s="245"/>
      <c r="AC690" s="246"/>
      <c r="AD690" s="246"/>
      <c r="AE690" s="246"/>
      <c r="AF690" s="247"/>
      <c r="AG690" s="247"/>
      <c r="AH690" s="247"/>
      <c r="AI690" s="247"/>
      <c r="AJ690" s="247"/>
      <c r="AK690" s="248"/>
      <c r="AL690" s="247"/>
      <c r="AM690" s="247"/>
    </row>
    <row r="691" spans="1:39" ht="16.95" customHeight="1" x14ac:dyDescent="0.3">
      <c r="A691" s="266"/>
      <c r="B691" s="258"/>
      <c r="C691" s="267"/>
      <c r="D691" s="258"/>
      <c r="E691" s="258"/>
      <c r="F691" s="258"/>
      <c r="G691" s="258"/>
      <c r="H691" s="258"/>
      <c r="I691" s="268"/>
      <c r="J691" s="268"/>
      <c r="K691" s="268"/>
      <c r="L691" s="268"/>
      <c r="M691" s="268"/>
      <c r="N691" s="268"/>
      <c r="O691" s="269"/>
      <c r="P691" s="269"/>
      <c r="Q691" s="257"/>
      <c r="R691" s="257"/>
      <c r="S691" s="257"/>
      <c r="T691" s="257"/>
      <c r="U691" s="257"/>
      <c r="V691" s="257"/>
      <c r="W691" s="257"/>
      <c r="X691" s="256"/>
      <c r="Y691" s="256"/>
      <c r="Z691" s="256"/>
      <c r="AA691" s="256"/>
      <c r="AB691" s="256"/>
      <c r="AC691" s="257"/>
      <c r="AD691" s="257"/>
      <c r="AE691" s="257"/>
      <c r="AF691" s="258"/>
      <c r="AG691" s="258"/>
      <c r="AH691" s="258"/>
      <c r="AI691" s="258"/>
      <c r="AJ691" s="258"/>
      <c r="AK691" s="259"/>
      <c r="AL691" s="258"/>
      <c r="AM691" s="258"/>
    </row>
    <row r="692" spans="1:39" ht="16.95" customHeight="1" x14ac:dyDescent="0.3">
      <c r="A692" s="262"/>
      <c r="B692" s="247"/>
      <c r="C692" s="263"/>
      <c r="D692" s="247"/>
      <c r="E692" s="247"/>
      <c r="F692" s="247"/>
      <c r="G692" s="247"/>
      <c r="H692" s="247"/>
      <c r="I692" s="264"/>
      <c r="J692" s="264"/>
      <c r="K692" s="264"/>
      <c r="L692" s="264"/>
      <c r="M692" s="264"/>
      <c r="N692" s="264"/>
      <c r="O692" s="265"/>
      <c r="P692" s="265"/>
      <c r="Q692" s="246"/>
      <c r="R692" s="246"/>
      <c r="S692" s="246"/>
      <c r="T692" s="246"/>
      <c r="U692" s="246"/>
      <c r="V692" s="246"/>
      <c r="W692" s="246"/>
      <c r="X692" s="245"/>
      <c r="Y692" s="245"/>
      <c r="Z692" s="245"/>
      <c r="AA692" s="245"/>
      <c r="AB692" s="245"/>
      <c r="AC692" s="246"/>
      <c r="AD692" s="246"/>
      <c r="AE692" s="246"/>
      <c r="AF692" s="247"/>
      <c r="AG692" s="247"/>
      <c r="AH692" s="247"/>
      <c r="AI692" s="247"/>
      <c r="AJ692" s="247"/>
      <c r="AK692" s="248"/>
      <c r="AL692" s="247"/>
      <c r="AM692" s="247"/>
    </row>
    <row r="693" spans="1:39" ht="16.95" customHeight="1" x14ac:dyDescent="0.3">
      <c r="A693" s="266"/>
      <c r="B693" s="258"/>
      <c r="C693" s="267"/>
      <c r="D693" s="258"/>
      <c r="E693" s="258"/>
      <c r="F693" s="258"/>
      <c r="G693" s="258"/>
      <c r="H693" s="258"/>
      <c r="I693" s="268"/>
      <c r="J693" s="268"/>
      <c r="K693" s="268"/>
      <c r="L693" s="268"/>
      <c r="M693" s="268"/>
      <c r="N693" s="268"/>
      <c r="O693" s="269"/>
      <c r="P693" s="269"/>
      <c r="Q693" s="257"/>
      <c r="R693" s="257"/>
      <c r="S693" s="257"/>
      <c r="T693" s="257"/>
      <c r="U693" s="257"/>
      <c r="V693" s="257"/>
      <c r="W693" s="257"/>
      <c r="X693" s="256"/>
      <c r="Y693" s="256"/>
      <c r="Z693" s="256"/>
      <c r="AA693" s="256"/>
      <c r="AB693" s="256"/>
      <c r="AC693" s="257"/>
      <c r="AD693" s="257"/>
      <c r="AE693" s="257"/>
      <c r="AF693" s="258"/>
      <c r="AG693" s="258"/>
      <c r="AH693" s="258"/>
      <c r="AI693" s="258"/>
      <c r="AJ693" s="258"/>
      <c r="AK693" s="259"/>
      <c r="AL693" s="258"/>
      <c r="AM693" s="258"/>
    </row>
    <row r="694" spans="1:39" ht="16.95" customHeight="1" x14ac:dyDescent="0.3">
      <c r="A694" s="262"/>
      <c r="B694" s="247"/>
      <c r="C694" s="263"/>
      <c r="D694" s="247"/>
      <c r="E694" s="247"/>
      <c r="F694" s="247"/>
      <c r="G694" s="247"/>
      <c r="H694" s="247"/>
      <c r="I694" s="264"/>
      <c r="J694" s="264"/>
      <c r="K694" s="264"/>
      <c r="L694" s="264"/>
      <c r="M694" s="264"/>
      <c r="N694" s="264"/>
      <c r="O694" s="265"/>
      <c r="P694" s="265"/>
      <c r="Q694" s="246"/>
      <c r="R694" s="246"/>
      <c r="S694" s="246"/>
      <c r="T694" s="246"/>
      <c r="U694" s="246"/>
      <c r="V694" s="246"/>
      <c r="W694" s="246"/>
      <c r="X694" s="245"/>
      <c r="Y694" s="245"/>
      <c r="Z694" s="245"/>
      <c r="AA694" s="245"/>
      <c r="AB694" s="245"/>
      <c r="AC694" s="246"/>
      <c r="AD694" s="246"/>
      <c r="AE694" s="246"/>
      <c r="AF694" s="247"/>
      <c r="AG694" s="247"/>
      <c r="AH694" s="247"/>
      <c r="AI694" s="247"/>
      <c r="AJ694" s="247"/>
      <c r="AK694" s="248"/>
      <c r="AL694" s="247"/>
      <c r="AM694" s="247"/>
    </row>
    <row r="695" spans="1:39" ht="16.95" customHeight="1" x14ac:dyDescent="0.3">
      <c r="A695" s="266"/>
      <c r="B695" s="258"/>
      <c r="C695" s="267"/>
      <c r="D695" s="258"/>
      <c r="E695" s="258"/>
      <c r="F695" s="258"/>
      <c r="G695" s="258"/>
      <c r="H695" s="258"/>
      <c r="I695" s="268"/>
      <c r="J695" s="268"/>
      <c r="K695" s="268"/>
      <c r="L695" s="268"/>
      <c r="M695" s="268"/>
      <c r="N695" s="268"/>
      <c r="O695" s="269"/>
      <c r="P695" s="269"/>
      <c r="Q695" s="257"/>
      <c r="R695" s="257"/>
      <c r="S695" s="257"/>
      <c r="T695" s="257"/>
      <c r="U695" s="257"/>
      <c r="V695" s="257"/>
      <c r="W695" s="257"/>
      <c r="X695" s="256"/>
      <c r="Y695" s="256"/>
      <c r="Z695" s="256"/>
      <c r="AA695" s="256"/>
      <c r="AB695" s="256"/>
      <c r="AC695" s="257"/>
      <c r="AD695" s="257"/>
      <c r="AE695" s="257"/>
      <c r="AF695" s="258"/>
      <c r="AG695" s="258"/>
      <c r="AH695" s="258"/>
      <c r="AI695" s="258"/>
      <c r="AJ695" s="258"/>
      <c r="AK695" s="259"/>
      <c r="AL695" s="258"/>
      <c r="AM695" s="258"/>
    </row>
    <row r="696" spans="1:39" ht="16.95" customHeight="1" x14ac:dyDescent="0.3">
      <c r="A696" s="262"/>
      <c r="B696" s="247"/>
      <c r="C696" s="263"/>
      <c r="D696" s="247"/>
      <c r="E696" s="247"/>
      <c r="F696" s="247"/>
      <c r="G696" s="247"/>
      <c r="H696" s="247"/>
      <c r="I696" s="264"/>
      <c r="J696" s="264"/>
      <c r="K696" s="264"/>
      <c r="L696" s="264"/>
      <c r="M696" s="264"/>
      <c r="N696" s="264"/>
      <c r="O696" s="265"/>
      <c r="P696" s="265"/>
      <c r="Q696" s="246"/>
      <c r="R696" s="246"/>
      <c r="S696" s="246"/>
      <c r="T696" s="246"/>
      <c r="U696" s="246"/>
      <c r="V696" s="246"/>
      <c r="W696" s="246"/>
      <c r="X696" s="245"/>
      <c r="Y696" s="245"/>
      <c r="Z696" s="245"/>
      <c r="AA696" s="245"/>
      <c r="AB696" s="245"/>
      <c r="AC696" s="246"/>
      <c r="AD696" s="246"/>
      <c r="AE696" s="246"/>
      <c r="AF696" s="247"/>
      <c r="AG696" s="247"/>
      <c r="AH696" s="247"/>
      <c r="AI696" s="247"/>
      <c r="AJ696" s="247"/>
      <c r="AK696" s="248"/>
      <c r="AL696" s="247"/>
      <c r="AM696" s="247"/>
    </row>
    <row r="697" spans="1:39" ht="16.95" customHeight="1" x14ac:dyDescent="0.3">
      <c r="A697" s="266"/>
      <c r="B697" s="258"/>
      <c r="C697" s="267"/>
      <c r="D697" s="258"/>
      <c r="E697" s="258"/>
      <c r="F697" s="258"/>
      <c r="G697" s="258"/>
      <c r="H697" s="258"/>
      <c r="I697" s="268"/>
      <c r="J697" s="268"/>
      <c r="K697" s="268"/>
      <c r="L697" s="268"/>
      <c r="M697" s="268"/>
      <c r="N697" s="268"/>
      <c r="O697" s="269"/>
      <c r="P697" s="269"/>
      <c r="Q697" s="257"/>
      <c r="R697" s="257"/>
      <c r="S697" s="257"/>
      <c r="T697" s="257"/>
      <c r="U697" s="257"/>
      <c r="V697" s="257"/>
      <c r="W697" s="257"/>
      <c r="X697" s="256"/>
      <c r="Y697" s="256"/>
      <c r="Z697" s="256"/>
      <c r="AA697" s="256"/>
      <c r="AB697" s="256"/>
      <c r="AC697" s="257"/>
      <c r="AD697" s="257"/>
      <c r="AE697" s="257"/>
      <c r="AF697" s="258"/>
      <c r="AG697" s="258"/>
      <c r="AH697" s="258"/>
      <c r="AI697" s="258"/>
      <c r="AJ697" s="258"/>
      <c r="AK697" s="259"/>
      <c r="AL697" s="258"/>
      <c r="AM697" s="258"/>
    </row>
    <row r="698" spans="1:39" ht="16.95" customHeight="1" x14ac:dyDescent="0.3">
      <c r="A698" s="262"/>
      <c r="B698" s="247"/>
      <c r="C698" s="263"/>
      <c r="D698" s="247"/>
      <c r="E698" s="247"/>
      <c r="F698" s="247"/>
      <c r="G698" s="247"/>
      <c r="H698" s="247"/>
      <c r="I698" s="264"/>
      <c r="J698" s="264"/>
      <c r="K698" s="264"/>
      <c r="L698" s="264"/>
      <c r="M698" s="264"/>
      <c r="N698" s="264"/>
      <c r="O698" s="265"/>
      <c r="P698" s="265"/>
      <c r="Q698" s="246"/>
      <c r="R698" s="246"/>
      <c r="S698" s="246"/>
      <c r="T698" s="246"/>
      <c r="U698" s="246"/>
      <c r="V698" s="246"/>
      <c r="W698" s="246"/>
      <c r="X698" s="245"/>
      <c r="Y698" s="245"/>
      <c r="Z698" s="245"/>
      <c r="AA698" s="245"/>
      <c r="AB698" s="245"/>
      <c r="AC698" s="246"/>
      <c r="AD698" s="246"/>
      <c r="AE698" s="246"/>
      <c r="AF698" s="247"/>
      <c r="AG698" s="247"/>
      <c r="AH698" s="247"/>
      <c r="AI698" s="247"/>
      <c r="AJ698" s="247"/>
      <c r="AK698" s="248"/>
      <c r="AL698" s="247"/>
      <c r="AM698" s="247"/>
    </row>
    <row r="699" spans="1:39" ht="16.95" customHeight="1" x14ac:dyDescent="0.3">
      <c r="A699" s="266"/>
      <c r="B699" s="258"/>
      <c r="C699" s="267"/>
      <c r="D699" s="258"/>
      <c r="E699" s="258"/>
      <c r="F699" s="258"/>
      <c r="G699" s="258"/>
      <c r="H699" s="258"/>
      <c r="I699" s="268"/>
      <c r="J699" s="268"/>
      <c r="K699" s="268"/>
      <c r="L699" s="268"/>
      <c r="M699" s="268"/>
      <c r="N699" s="268"/>
      <c r="O699" s="269"/>
      <c r="P699" s="269"/>
      <c r="Q699" s="257"/>
      <c r="R699" s="257"/>
      <c r="S699" s="257"/>
      <c r="T699" s="257"/>
      <c r="U699" s="257"/>
      <c r="V699" s="257"/>
      <c r="W699" s="257"/>
      <c r="X699" s="256"/>
      <c r="Y699" s="256"/>
      <c r="Z699" s="256"/>
      <c r="AA699" s="256"/>
      <c r="AB699" s="256"/>
      <c r="AC699" s="257"/>
      <c r="AD699" s="257"/>
      <c r="AE699" s="257"/>
      <c r="AF699" s="258"/>
      <c r="AG699" s="258"/>
      <c r="AH699" s="258"/>
      <c r="AI699" s="258"/>
      <c r="AJ699" s="258"/>
      <c r="AK699" s="259"/>
      <c r="AL699" s="258"/>
      <c r="AM699" s="258"/>
    </row>
    <row r="700" spans="1:39" ht="16.95" customHeight="1" x14ac:dyDescent="0.3">
      <c r="A700" s="262"/>
      <c r="B700" s="247"/>
      <c r="C700" s="263"/>
      <c r="D700" s="247"/>
      <c r="E700" s="247"/>
      <c r="F700" s="247"/>
      <c r="G700" s="247"/>
      <c r="H700" s="247"/>
      <c r="I700" s="264"/>
      <c r="J700" s="264"/>
      <c r="K700" s="264"/>
      <c r="L700" s="264"/>
      <c r="M700" s="264"/>
      <c r="N700" s="264"/>
      <c r="O700" s="265"/>
      <c r="P700" s="265"/>
      <c r="Q700" s="246"/>
      <c r="R700" s="246"/>
      <c r="S700" s="246"/>
      <c r="T700" s="246"/>
      <c r="U700" s="246"/>
      <c r="V700" s="246"/>
      <c r="W700" s="246"/>
      <c r="X700" s="245"/>
      <c r="Y700" s="245"/>
      <c r="Z700" s="245"/>
      <c r="AA700" s="245"/>
      <c r="AB700" s="245"/>
      <c r="AC700" s="246"/>
      <c r="AD700" s="246"/>
      <c r="AE700" s="246"/>
      <c r="AF700" s="247"/>
      <c r="AG700" s="247"/>
      <c r="AH700" s="247"/>
      <c r="AI700" s="247"/>
      <c r="AJ700" s="247"/>
      <c r="AK700" s="248"/>
      <c r="AL700" s="247"/>
      <c r="AM700" s="247"/>
    </row>
    <row r="701" spans="1:39" ht="16.95" customHeight="1" x14ac:dyDescent="0.3">
      <c r="A701" s="266"/>
      <c r="B701" s="258"/>
      <c r="C701" s="267"/>
      <c r="D701" s="258"/>
      <c r="E701" s="258"/>
      <c r="F701" s="258"/>
      <c r="G701" s="258"/>
      <c r="H701" s="258"/>
      <c r="I701" s="268"/>
      <c r="J701" s="268"/>
      <c r="K701" s="268"/>
      <c r="L701" s="268"/>
      <c r="M701" s="268"/>
      <c r="N701" s="268"/>
      <c r="O701" s="269"/>
      <c r="P701" s="269"/>
      <c r="Q701" s="257"/>
      <c r="R701" s="257"/>
      <c r="S701" s="257"/>
      <c r="T701" s="257"/>
      <c r="U701" s="257"/>
      <c r="V701" s="257"/>
      <c r="W701" s="257"/>
      <c r="X701" s="256"/>
      <c r="Y701" s="256"/>
      <c r="Z701" s="256"/>
      <c r="AA701" s="256"/>
      <c r="AB701" s="256"/>
      <c r="AC701" s="257"/>
      <c r="AD701" s="257"/>
      <c r="AE701" s="257"/>
      <c r="AF701" s="258"/>
      <c r="AG701" s="258"/>
      <c r="AH701" s="258"/>
      <c r="AI701" s="258"/>
      <c r="AJ701" s="258"/>
      <c r="AK701" s="259"/>
      <c r="AL701" s="258"/>
      <c r="AM701" s="258"/>
    </row>
    <row r="702" spans="1:39" ht="16.95" customHeight="1" x14ac:dyDescent="0.3">
      <c r="A702" s="262"/>
      <c r="B702" s="247"/>
      <c r="C702" s="263"/>
      <c r="D702" s="247"/>
      <c r="E702" s="247"/>
      <c r="F702" s="247"/>
      <c r="G702" s="247"/>
      <c r="H702" s="247"/>
      <c r="I702" s="264"/>
      <c r="J702" s="264"/>
      <c r="K702" s="264"/>
      <c r="L702" s="264"/>
      <c r="M702" s="264"/>
      <c r="N702" s="264"/>
      <c r="O702" s="265"/>
      <c r="P702" s="265"/>
      <c r="Q702" s="246"/>
      <c r="R702" s="246"/>
      <c r="S702" s="246"/>
      <c r="T702" s="246"/>
      <c r="U702" s="246"/>
      <c r="V702" s="246"/>
      <c r="W702" s="246"/>
      <c r="X702" s="245"/>
      <c r="Y702" s="245"/>
      <c r="Z702" s="245"/>
      <c r="AA702" s="245"/>
      <c r="AB702" s="245"/>
      <c r="AC702" s="246"/>
      <c r="AD702" s="246"/>
      <c r="AE702" s="246"/>
      <c r="AF702" s="247"/>
      <c r="AG702" s="247"/>
      <c r="AH702" s="247"/>
      <c r="AI702" s="247"/>
      <c r="AJ702" s="247"/>
      <c r="AK702" s="248"/>
      <c r="AL702" s="247"/>
      <c r="AM702" s="247"/>
    </row>
    <row r="703" spans="1:39" ht="16.95" customHeight="1" x14ac:dyDescent="0.3">
      <c r="A703" s="266"/>
      <c r="B703" s="258"/>
      <c r="C703" s="267"/>
      <c r="D703" s="258"/>
      <c r="E703" s="258"/>
      <c r="F703" s="258"/>
      <c r="G703" s="258"/>
      <c r="H703" s="258"/>
      <c r="I703" s="268"/>
      <c r="J703" s="268"/>
      <c r="K703" s="268"/>
      <c r="L703" s="268"/>
      <c r="M703" s="268"/>
      <c r="N703" s="268"/>
      <c r="O703" s="269"/>
      <c r="P703" s="269"/>
      <c r="Q703" s="257"/>
      <c r="R703" s="257"/>
      <c r="S703" s="257"/>
      <c r="T703" s="257"/>
      <c r="U703" s="257"/>
      <c r="V703" s="257"/>
      <c r="W703" s="257"/>
      <c r="X703" s="256"/>
      <c r="Y703" s="256"/>
      <c r="Z703" s="256"/>
      <c r="AA703" s="256"/>
      <c r="AB703" s="256"/>
      <c r="AC703" s="257"/>
      <c r="AD703" s="257"/>
      <c r="AE703" s="257"/>
      <c r="AF703" s="258"/>
      <c r="AG703" s="258"/>
      <c r="AH703" s="258"/>
      <c r="AI703" s="258"/>
      <c r="AJ703" s="258"/>
      <c r="AK703" s="259"/>
      <c r="AL703" s="258"/>
      <c r="AM703" s="258"/>
    </row>
    <row r="704" spans="1:39" ht="16.95" customHeight="1" x14ac:dyDescent="0.3">
      <c r="A704" s="262"/>
      <c r="B704" s="247"/>
      <c r="C704" s="263"/>
      <c r="D704" s="247"/>
      <c r="E704" s="247"/>
      <c r="F704" s="247"/>
      <c r="G704" s="247"/>
      <c r="H704" s="247"/>
      <c r="I704" s="264"/>
      <c r="J704" s="264"/>
      <c r="K704" s="264"/>
      <c r="L704" s="264"/>
      <c r="M704" s="264"/>
      <c r="N704" s="264"/>
      <c r="O704" s="265"/>
      <c r="P704" s="265"/>
      <c r="Q704" s="246"/>
      <c r="R704" s="246"/>
      <c r="S704" s="246"/>
      <c r="T704" s="246"/>
      <c r="U704" s="246"/>
      <c r="V704" s="246"/>
      <c r="W704" s="246"/>
      <c r="X704" s="245"/>
      <c r="Y704" s="245"/>
      <c r="Z704" s="245"/>
      <c r="AA704" s="245"/>
      <c r="AB704" s="245"/>
      <c r="AC704" s="246"/>
      <c r="AD704" s="246"/>
      <c r="AE704" s="246"/>
      <c r="AF704" s="247"/>
      <c r="AG704" s="247"/>
      <c r="AH704" s="247"/>
      <c r="AI704" s="247"/>
      <c r="AJ704" s="247"/>
      <c r="AK704" s="248"/>
      <c r="AL704" s="247"/>
      <c r="AM704" s="247"/>
    </row>
    <row r="705" spans="1:39" ht="16.95" customHeight="1" x14ac:dyDescent="0.3">
      <c r="A705" s="266"/>
      <c r="B705" s="258"/>
      <c r="C705" s="267"/>
      <c r="D705" s="258"/>
      <c r="E705" s="258"/>
      <c r="F705" s="258"/>
      <c r="G705" s="258"/>
      <c r="H705" s="258"/>
      <c r="I705" s="268"/>
      <c r="J705" s="268"/>
      <c r="K705" s="268"/>
      <c r="L705" s="268"/>
      <c r="M705" s="268"/>
      <c r="N705" s="268"/>
      <c r="O705" s="269"/>
      <c r="P705" s="269"/>
      <c r="Q705" s="257"/>
      <c r="R705" s="257"/>
      <c r="S705" s="257"/>
      <c r="T705" s="257"/>
      <c r="U705" s="257"/>
      <c r="V705" s="257"/>
      <c r="W705" s="257"/>
      <c r="X705" s="256"/>
      <c r="Y705" s="256"/>
      <c r="Z705" s="256"/>
      <c r="AA705" s="256"/>
      <c r="AB705" s="256"/>
      <c r="AC705" s="257"/>
      <c r="AD705" s="257"/>
      <c r="AE705" s="257"/>
      <c r="AF705" s="258"/>
      <c r="AG705" s="258"/>
      <c r="AH705" s="258"/>
      <c r="AI705" s="258"/>
      <c r="AJ705" s="258"/>
      <c r="AK705" s="259"/>
      <c r="AL705" s="258"/>
      <c r="AM705" s="258"/>
    </row>
    <row r="706" spans="1:39" ht="16.95" customHeight="1" x14ac:dyDescent="0.3">
      <c r="A706" s="262"/>
      <c r="B706" s="247"/>
      <c r="C706" s="263"/>
      <c r="D706" s="247"/>
      <c r="E706" s="247"/>
      <c r="F706" s="247"/>
      <c r="G706" s="247"/>
      <c r="H706" s="247"/>
      <c r="I706" s="264"/>
      <c r="J706" s="264"/>
      <c r="K706" s="264"/>
      <c r="L706" s="264"/>
      <c r="M706" s="264"/>
      <c r="N706" s="264"/>
      <c r="O706" s="265"/>
      <c r="P706" s="265"/>
      <c r="Q706" s="246"/>
      <c r="R706" s="246"/>
      <c r="S706" s="246"/>
      <c r="T706" s="246"/>
      <c r="U706" s="246"/>
      <c r="V706" s="246"/>
      <c r="W706" s="246"/>
      <c r="X706" s="245"/>
      <c r="Y706" s="245"/>
      <c r="Z706" s="245"/>
      <c r="AA706" s="245"/>
      <c r="AB706" s="245"/>
      <c r="AC706" s="246"/>
      <c r="AD706" s="246"/>
      <c r="AE706" s="246"/>
      <c r="AF706" s="247"/>
      <c r="AG706" s="247"/>
      <c r="AH706" s="247"/>
      <c r="AI706" s="247"/>
      <c r="AJ706" s="247"/>
      <c r="AK706" s="248"/>
      <c r="AL706" s="247"/>
      <c r="AM706" s="247"/>
    </row>
    <row r="707" spans="1:39" ht="16.95" customHeight="1" x14ac:dyDescent="0.3">
      <c r="A707" s="266"/>
      <c r="B707" s="258"/>
      <c r="C707" s="267"/>
      <c r="D707" s="258"/>
      <c r="E707" s="258"/>
      <c r="F707" s="258"/>
      <c r="G707" s="258"/>
      <c r="H707" s="258"/>
      <c r="I707" s="268"/>
      <c r="J707" s="268"/>
      <c r="K707" s="268"/>
      <c r="L707" s="268"/>
      <c r="M707" s="268"/>
      <c r="N707" s="268"/>
      <c r="O707" s="269"/>
      <c r="P707" s="269"/>
      <c r="Q707" s="257"/>
      <c r="R707" s="257"/>
      <c r="S707" s="257"/>
      <c r="T707" s="257"/>
      <c r="U707" s="257"/>
      <c r="V707" s="257"/>
      <c r="W707" s="257"/>
      <c r="X707" s="256"/>
      <c r="Y707" s="256"/>
      <c r="Z707" s="256"/>
      <c r="AA707" s="256"/>
      <c r="AB707" s="256"/>
      <c r="AC707" s="257"/>
      <c r="AD707" s="257"/>
      <c r="AE707" s="257"/>
      <c r="AF707" s="258"/>
      <c r="AG707" s="258"/>
      <c r="AH707" s="258"/>
      <c r="AI707" s="258"/>
      <c r="AJ707" s="258"/>
      <c r="AK707" s="259"/>
      <c r="AL707" s="258"/>
      <c r="AM707" s="258"/>
    </row>
    <row r="708" spans="1:39" ht="16.95" customHeight="1" x14ac:dyDescent="0.3">
      <c r="A708" s="262"/>
      <c r="B708" s="247"/>
      <c r="C708" s="263"/>
      <c r="D708" s="247"/>
      <c r="E708" s="247"/>
      <c r="F708" s="247"/>
      <c r="G708" s="247"/>
      <c r="H708" s="247"/>
      <c r="I708" s="264"/>
      <c r="J708" s="264"/>
      <c r="K708" s="264"/>
      <c r="L708" s="264"/>
      <c r="M708" s="264"/>
      <c r="N708" s="264"/>
      <c r="O708" s="265"/>
      <c r="P708" s="265"/>
      <c r="Q708" s="246"/>
      <c r="R708" s="246"/>
      <c r="S708" s="246"/>
      <c r="T708" s="246"/>
      <c r="U708" s="246"/>
      <c r="V708" s="246"/>
      <c r="W708" s="246"/>
      <c r="X708" s="245"/>
      <c r="Y708" s="245"/>
      <c r="Z708" s="245"/>
      <c r="AA708" s="245"/>
      <c r="AB708" s="245"/>
      <c r="AC708" s="246"/>
      <c r="AD708" s="246"/>
      <c r="AE708" s="246"/>
      <c r="AF708" s="247"/>
      <c r="AG708" s="247"/>
      <c r="AH708" s="247"/>
      <c r="AI708" s="247"/>
      <c r="AJ708" s="247"/>
      <c r="AK708" s="248"/>
      <c r="AL708" s="247"/>
      <c r="AM708" s="247"/>
    </row>
    <row r="709" spans="1:39" ht="16.95" customHeight="1" x14ac:dyDescent="0.3">
      <c r="A709" s="266"/>
      <c r="B709" s="258"/>
      <c r="C709" s="267"/>
      <c r="D709" s="258"/>
      <c r="E709" s="258"/>
      <c r="F709" s="258"/>
      <c r="G709" s="258"/>
      <c r="H709" s="258"/>
      <c r="I709" s="268"/>
      <c r="J709" s="268"/>
      <c r="K709" s="268"/>
      <c r="L709" s="268"/>
      <c r="M709" s="268"/>
      <c r="N709" s="268"/>
      <c r="O709" s="269"/>
      <c r="P709" s="269"/>
      <c r="Q709" s="257"/>
      <c r="R709" s="257"/>
      <c r="S709" s="257"/>
      <c r="T709" s="257"/>
      <c r="U709" s="257"/>
      <c r="V709" s="257"/>
      <c r="W709" s="257"/>
      <c r="X709" s="256"/>
      <c r="Y709" s="256"/>
      <c r="Z709" s="256"/>
      <c r="AA709" s="256"/>
      <c r="AB709" s="256"/>
      <c r="AC709" s="257"/>
      <c r="AD709" s="257"/>
      <c r="AE709" s="257"/>
      <c r="AF709" s="258"/>
      <c r="AG709" s="258"/>
      <c r="AH709" s="258"/>
      <c r="AI709" s="258"/>
      <c r="AJ709" s="258"/>
      <c r="AK709" s="259"/>
      <c r="AL709" s="258"/>
      <c r="AM709" s="258"/>
    </row>
    <row r="710" spans="1:39" ht="16.95" customHeight="1" x14ac:dyDescent="0.3">
      <c r="A710" s="262"/>
      <c r="B710" s="247"/>
      <c r="C710" s="263"/>
      <c r="D710" s="247"/>
      <c r="E710" s="247"/>
      <c r="F710" s="247"/>
      <c r="G710" s="247"/>
      <c r="H710" s="247"/>
      <c r="I710" s="264"/>
      <c r="J710" s="264"/>
      <c r="K710" s="264"/>
      <c r="L710" s="264"/>
      <c r="M710" s="264"/>
      <c r="N710" s="264"/>
      <c r="O710" s="265"/>
      <c r="P710" s="265"/>
      <c r="Q710" s="246"/>
      <c r="R710" s="246"/>
      <c r="S710" s="246"/>
      <c r="T710" s="246"/>
      <c r="U710" s="246"/>
      <c r="V710" s="246"/>
      <c r="W710" s="246"/>
      <c r="X710" s="245"/>
      <c r="Y710" s="245"/>
      <c r="Z710" s="245"/>
      <c r="AA710" s="245"/>
      <c r="AB710" s="245"/>
      <c r="AC710" s="246"/>
      <c r="AD710" s="246"/>
      <c r="AE710" s="246"/>
      <c r="AF710" s="247"/>
      <c r="AG710" s="247"/>
      <c r="AH710" s="247"/>
      <c r="AI710" s="247"/>
      <c r="AJ710" s="247"/>
      <c r="AK710" s="248"/>
      <c r="AL710" s="247"/>
      <c r="AM710" s="247"/>
    </row>
    <row r="711" spans="1:39" ht="16.95" customHeight="1" x14ac:dyDescent="0.3">
      <c r="A711" s="266"/>
      <c r="B711" s="258"/>
      <c r="C711" s="267"/>
      <c r="D711" s="258"/>
      <c r="E711" s="258"/>
      <c r="F711" s="258"/>
      <c r="G711" s="258"/>
      <c r="H711" s="258"/>
      <c r="I711" s="268"/>
      <c r="J711" s="268"/>
      <c r="K711" s="268"/>
      <c r="L711" s="268"/>
      <c r="M711" s="268"/>
      <c r="N711" s="268"/>
      <c r="O711" s="269"/>
      <c r="P711" s="269"/>
      <c r="Q711" s="257"/>
      <c r="R711" s="257"/>
      <c r="S711" s="257"/>
      <c r="T711" s="257"/>
      <c r="U711" s="257"/>
      <c r="V711" s="257"/>
      <c r="W711" s="257"/>
      <c r="X711" s="256"/>
      <c r="Y711" s="256"/>
      <c r="Z711" s="256"/>
      <c r="AA711" s="256"/>
      <c r="AB711" s="256"/>
      <c r="AC711" s="257"/>
      <c r="AD711" s="257"/>
      <c r="AE711" s="257"/>
      <c r="AF711" s="258"/>
      <c r="AG711" s="258"/>
      <c r="AH711" s="258"/>
      <c r="AI711" s="258"/>
      <c r="AJ711" s="258"/>
      <c r="AK711" s="259"/>
      <c r="AL711" s="258"/>
      <c r="AM711" s="258"/>
    </row>
    <row r="712" spans="1:39" ht="16.95" customHeight="1" x14ac:dyDescent="0.3">
      <c r="A712" s="262"/>
      <c r="B712" s="247"/>
      <c r="C712" s="263"/>
      <c r="D712" s="247"/>
      <c r="E712" s="247"/>
      <c r="F712" s="247"/>
      <c r="G712" s="247"/>
      <c r="H712" s="247"/>
      <c r="I712" s="264"/>
      <c r="J712" s="264"/>
      <c r="K712" s="264"/>
      <c r="L712" s="264"/>
      <c r="M712" s="264"/>
      <c r="N712" s="264"/>
      <c r="O712" s="265"/>
      <c r="P712" s="265"/>
      <c r="Q712" s="246"/>
      <c r="R712" s="246"/>
      <c r="S712" s="246"/>
      <c r="T712" s="246"/>
      <c r="U712" s="246"/>
      <c r="V712" s="246"/>
      <c r="W712" s="246"/>
      <c r="X712" s="245"/>
      <c r="Y712" s="245"/>
      <c r="Z712" s="245"/>
      <c r="AA712" s="245"/>
      <c r="AB712" s="245"/>
      <c r="AC712" s="246"/>
      <c r="AD712" s="246"/>
      <c r="AE712" s="246"/>
      <c r="AF712" s="247"/>
      <c r="AG712" s="247"/>
      <c r="AH712" s="247"/>
      <c r="AI712" s="247"/>
      <c r="AJ712" s="247"/>
      <c r="AK712" s="248"/>
      <c r="AL712" s="247"/>
      <c r="AM712" s="247"/>
    </row>
    <row r="713" spans="1:39" ht="16.95" customHeight="1" x14ac:dyDescent="0.3">
      <c r="A713" s="266"/>
      <c r="B713" s="258"/>
      <c r="C713" s="267"/>
      <c r="D713" s="258"/>
      <c r="E713" s="258"/>
      <c r="F713" s="258"/>
      <c r="G713" s="258"/>
      <c r="H713" s="258"/>
      <c r="I713" s="268"/>
      <c r="J713" s="268"/>
      <c r="K713" s="268"/>
      <c r="L713" s="268"/>
      <c r="M713" s="268"/>
      <c r="N713" s="268"/>
      <c r="O713" s="269"/>
      <c r="P713" s="269"/>
      <c r="Q713" s="257"/>
      <c r="R713" s="257"/>
      <c r="S713" s="257"/>
      <c r="T713" s="257"/>
      <c r="U713" s="257"/>
      <c r="V713" s="257"/>
      <c r="W713" s="257"/>
      <c r="X713" s="256"/>
      <c r="Y713" s="256"/>
      <c r="Z713" s="256"/>
      <c r="AA713" s="256"/>
      <c r="AB713" s="256"/>
      <c r="AC713" s="257"/>
      <c r="AD713" s="257"/>
      <c r="AE713" s="257"/>
      <c r="AF713" s="258"/>
      <c r="AG713" s="258"/>
      <c r="AH713" s="258"/>
      <c r="AI713" s="258"/>
      <c r="AJ713" s="258"/>
      <c r="AK713" s="259"/>
      <c r="AL713" s="258"/>
      <c r="AM713" s="258"/>
    </row>
    <row r="714" spans="1:39" ht="16.95" customHeight="1" x14ac:dyDescent="0.3">
      <c r="A714" s="262"/>
      <c r="B714" s="247"/>
      <c r="C714" s="263"/>
      <c r="D714" s="247"/>
      <c r="E714" s="247"/>
      <c r="F714" s="247"/>
      <c r="G714" s="247"/>
      <c r="H714" s="247"/>
      <c r="I714" s="264"/>
      <c r="J714" s="264"/>
      <c r="K714" s="264"/>
      <c r="L714" s="264"/>
      <c r="M714" s="264"/>
      <c r="N714" s="264"/>
      <c r="O714" s="265"/>
      <c r="P714" s="265"/>
      <c r="Q714" s="246"/>
      <c r="R714" s="246"/>
      <c r="S714" s="246"/>
      <c r="T714" s="246"/>
      <c r="U714" s="246"/>
      <c r="V714" s="246"/>
      <c r="W714" s="246"/>
      <c r="X714" s="245"/>
      <c r="Y714" s="245"/>
      <c r="Z714" s="245"/>
      <c r="AA714" s="245"/>
      <c r="AB714" s="245"/>
      <c r="AC714" s="246"/>
      <c r="AD714" s="246"/>
      <c r="AE714" s="246"/>
      <c r="AF714" s="247"/>
      <c r="AG714" s="247"/>
      <c r="AH714" s="247"/>
      <c r="AI714" s="247"/>
      <c r="AJ714" s="247"/>
      <c r="AK714" s="248"/>
      <c r="AL714" s="247"/>
      <c r="AM714" s="247"/>
    </row>
    <row r="715" spans="1:39" ht="16.95" customHeight="1" x14ac:dyDescent="0.3">
      <c r="A715" s="266"/>
      <c r="B715" s="258"/>
      <c r="C715" s="267"/>
      <c r="D715" s="258"/>
      <c r="E715" s="258"/>
      <c r="F715" s="258"/>
      <c r="G715" s="258"/>
      <c r="H715" s="258"/>
      <c r="I715" s="268"/>
      <c r="J715" s="268"/>
      <c r="K715" s="268"/>
      <c r="L715" s="268"/>
      <c r="M715" s="268"/>
      <c r="N715" s="268"/>
      <c r="O715" s="269"/>
      <c r="P715" s="269"/>
      <c r="Q715" s="257"/>
      <c r="R715" s="257"/>
      <c r="S715" s="257"/>
      <c r="T715" s="257"/>
      <c r="U715" s="257"/>
      <c r="V715" s="257"/>
      <c r="W715" s="257"/>
      <c r="X715" s="256"/>
      <c r="Y715" s="256"/>
      <c r="Z715" s="256"/>
      <c r="AA715" s="256"/>
      <c r="AB715" s="256"/>
      <c r="AC715" s="257"/>
      <c r="AD715" s="257"/>
      <c r="AE715" s="257"/>
      <c r="AF715" s="258"/>
      <c r="AG715" s="258"/>
      <c r="AH715" s="258"/>
      <c r="AI715" s="258"/>
      <c r="AJ715" s="258"/>
      <c r="AK715" s="259"/>
      <c r="AL715" s="258"/>
      <c r="AM715" s="258"/>
    </row>
    <row r="716" spans="1:39" ht="16.95" customHeight="1" x14ac:dyDescent="0.3">
      <c r="A716" s="262"/>
      <c r="B716" s="247"/>
      <c r="C716" s="263"/>
      <c r="D716" s="247"/>
      <c r="E716" s="247"/>
      <c r="F716" s="247"/>
      <c r="G716" s="247"/>
      <c r="H716" s="247"/>
      <c r="I716" s="264"/>
      <c r="J716" s="264"/>
      <c r="K716" s="264"/>
      <c r="L716" s="264"/>
      <c r="M716" s="264"/>
      <c r="N716" s="264"/>
      <c r="O716" s="265"/>
      <c r="P716" s="265"/>
      <c r="Q716" s="246"/>
      <c r="R716" s="246"/>
      <c r="S716" s="246"/>
      <c r="T716" s="246"/>
      <c r="U716" s="246"/>
      <c r="V716" s="246"/>
      <c r="W716" s="246"/>
      <c r="X716" s="245"/>
      <c r="Y716" s="245"/>
      <c r="Z716" s="245"/>
      <c r="AA716" s="245"/>
      <c r="AB716" s="245"/>
      <c r="AC716" s="246"/>
      <c r="AD716" s="246"/>
      <c r="AE716" s="246"/>
      <c r="AF716" s="247"/>
      <c r="AG716" s="247"/>
      <c r="AH716" s="247"/>
      <c r="AI716" s="247"/>
      <c r="AJ716" s="247"/>
      <c r="AK716" s="248"/>
      <c r="AL716" s="247"/>
      <c r="AM716" s="247"/>
    </row>
    <row r="717" spans="1:39" ht="16.95" customHeight="1" x14ac:dyDescent="0.3">
      <c r="A717" s="266"/>
      <c r="B717" s="258"/>
      <c r="C717" s="267"/>
      <c r="D717" s="258"/>
      <c r="E717" s="258"/>
      <c r="F717" s="258"/>
      <c r="G717" s="258"/>
      <c r="H717" s="258"/>
      <c r="I717" s="268"/>
      <c r="J717" s="268"/>
      <c r="K717" s="268"/>
      <c r="L717" s="268"/>
      <c r="M717" s="268"/>
      <c r="N717" s="268"/>
      <c r="O717" s="269"/>
      <c r="P717" s="269"/>
      <c r="Q717" s="257"/>
      <c r="R717" s="257"/>
      <c r="S717" s="257"/>
      <c r="T717" s="257"/>
      <c r="U717" s="257"/>
      <c r="V717" s="257"/>
      <c r="W717" s="257"/>
      <c r="X717" s="256"/>
      <c r="Y717" s="256"/>
      <c r="Z717" s="256"/>
      <c r="AA717" s="256"/>
      <c r="AB717" s="256"/>
      <c r="AC717" s="257"/>
      <c r="AD717" s="257"/>
      <c r="AE717" s="257"/>
      <c r="AF717" s="258"/>
      <c r="AG717" s="258"/>
      <c r="AH717" s="258"/>
      <c r="AI717" s="258"/>
      <c r="AJ717" s="258"/>
      <c r="AK717" s="259"/>
      <c r="AL717" s="258"/>
      <c r="AM717" s="258"/>
    </row>
    <row r="718" spans="1:39" ht="16.95" customHeight="1" x14ac:dyDescent="0.3">
      <c r="A718" s="262"/>
      <c r="B718" s="247"/>
      <c r="C718" s="263"/>
      <c r="D718" s="247"/>
      <c r="E718" s="247"/>
      <c r="F718" s="247"/>
      <c r="G718" s="247"/>
      <c r="H718" s="247"/>
      <c r="I718" s="264"/>
      <c r="J718" s="264"/>
      <c r="K718" s="264"/>
      <c r="L718" s="264"/>
      <c r="M718" s="264"/>
      <c r="N718" s="264"/>
      <c r="O718" s="265"/>
      <c r="P718" s="265"/>
      <c r="Q718" s="246"/>
      <c r="R718" s="246"/>
      <c r="S718" s="246"/>
      <c r="T718" s="246"/>
      <c r="U718" s="246"/>
      <c r="V718" s="246"/>
      <c r="W718" s="246"/>
      <c r="X718" s="245"/>
      <c r="Y718" s="245"/>
      <c r="Z718" s="245"/>
      <c r="AA718" s="245"/>
      <c r="AB718" s="245"/>
      <c r="AC718" s="246"/>
      <c r="AD718" s="246"/>
      <c r="AE718" s="246"/>
      <c r="AF718" s="247"/>
      <c r="AG718" s="247"/>
      <c r="AH718" s="247"/>
      <c r="AI718" s="247"/>
      <c r="AJ718" s="247"/>
      <c r="AK718" s="248"/>
      <c r="AL718" s="247"/>
      <c r="AM718" s="247"/>
    </row>
    <row r="719" spans="1:39" ht="16.95" customHeight="1" x14ac:dyDescent="0.3">
      <c r="A719" s="266"/>
      <c r="B719" s="258"/>
      <c r="C719" s="267"/>
      <c r="D719" s="258"/>
      <c r="E719" s="258"/>
      <c r="F719" s="258"/>
      <c r="G719" s="258"/>
      <c r="H719" s="258"/>
      <c r="I719" s="268"/>
      <c r="J719" s="268"/>
      <c r="K719" s="268"/>
      <c r="L719" s="268"/>
      <c r="M719" s="268"/>
      <c r="N719" s="268"/>
      <c r="O719" s="269"/>
      <c r="P719" s="269"/>
      <c r="Q719" s="257"/>
      <c r="R719" s="257"/>
      <c r="S719" s="257"/>
      <c r="T719" s="257"/>
      <c r="U719" s="257"/>
      <c r="V719" s="257"/>
      <c r="W719" s="257"/>
      <c r="X719" s="256"/>
      <c r="Y719" s="256"/>
      <c r="Z719" s="256"/>
      <c r="AA719" s="256"/>
      <c r="AB719" s="256"/>
      <c r="AC719" s="257"/>
      <c r="AD719" s="257"/>
      <c r="AE719" s="257"/>
      <c r="AF719" s="258"/>
      <c r="AG719" s="258"/>
      <c r="AH719" s="258"/>
      <c r="AI719" s="258"/>
      <c r="AJ719" s="258"/>
      <c r="AK719" s="259"/>
      <c r="AL719" s="258"/>
      <c r="AM719" s="258"/>
    </row>
    <row r="720" spans="1:39" ht="16.95" customHeight="1" x14ac:dyDescent="0.3">
      <c r="A720" s="262"/>
      <c r="B720" s="247"/>
      <c r="C720" s="263"/>
      <c r="D720" s="247"/>
      <c r="E720" s="247"/>
      <c r="F720" s="247"/>
      <c r="G720" s="247"/>
      <c r="H720" s="247"/>
      <c r="I720" s="264"/>
      <c r="J720" s="264"/>
      <c r="K720" s="264"/>
      <c r="L720" s="264"/>
      <c r="M720" s="264"/>
      <c r="N720" s="264"/>
      <c r="O720" s="265"/>
      <c r="P720" s="265"/>
      <c r="Q720" s="246"/>
      <c r="R720" s="246"/>
      <c r="S720" s="246"/>
      <c r="T720" s="246"/>
      <c r="U720" s="246"/>
      <c r="V720" s="246"/>
      <c r="W720" s="246"/>
      <c r="X720" s="245"/>
      <c r="Y720" s="245"/>
      <c r="Z720" s="245"/>
      <c r="AA720" s="245"/>
      <c r="AB720" s="245"/>
      <c r="AC720" s="246"/>
      <c r="AD720" s="246"/>
      <c r="AE720" s="246"/>
      <c r="AF720" s="247"/>
      <c r="AG720" s="247"/>
      <c r="AH720" s="247"/>
      <c r="AI720" s="247"/>
      <c r="AJ720" s="247"/>
      <c r="AK720" s="248"/>
      <c r="AL720" s="247"/>
      <c r="AM720" s="247"/>
    </row>
    <row r="721" spans="1:39" ht="16.95" customHeight="1" x14ac:dyDescent="0.3">
      <c r="A721" s="266"/>
      <c r="B721" s="258"/>
      <c r="C721" s="267"/>
      <c r="D721" s="258"/>
      <c r="E721" s="258"/>
      <c r="F721" s="258"/>
      <c r="G721" s="258"/>
      <c r="H721" s="258"/>
      <c r="I721" s="268"/>
      <c r="J721" s="268"/>
      <c r="K721" s="268"/>
      <c r="L721" s="268"/>
      <c r="M721" s="268"/>
      <c r="N721" s="268"/>
      <c r="O721" s="269"/>
      <c r="P721" s="269"/>
      <c r="Q721" s="257"/>
      <c r="R721" s="257"/>
      <c r="S721" s="257"/>
      <c r="T721" s="257"/>
      <c r="U721" s="257"/>
      <c r="V721" s="257"/>
      <c r="W721" s="257"/>
      <c r="X721" s="256"/>
      <c r="Y721" s="256"/>
      <c r="Z721" s="256"/>
      <c r="AA721" s="256"/>
      <c r="AB721" s="256"/>
      <c r="AC721" s="257"/>
      <c r="AD721" s="257"/>
      <c r="AE721" s="257"/>
      <c r="AF721" s="258"/>
      <c r="AG721" s="258"/>
      <c r="AH721" s="258"/>
      <c r="AI721" s="258"/>
      <c r="AJ721" s="258"/>
      <c r="AK721" s="259"/>
      <c r="AL721" s="258"/>
      <c r="AM721" s="258"/>
    </row>
    <row r="722" spans="1:39" ht="16.95" customHeight="1" x14ac:dyDescent="0.3">
      <c r="A722" s="262"/>
      <c r="B722" s="247"/>
      <c r="C722" s="263"/>
      <c r="D722" s="247"/>
      <c r="E722" s="247"/>
      <c r="F722" s="247"/>
      <c r="G722" s="247"/>
      <c r="H722" s="247"/>
      <c r="I722" s="264"/>
      <c r="J722" s="264"/>
      <c r="K722" s="264"/>
      <c r="L722" s="264"/>
      <c r="M722" s="264"/>
      <c r="N722" s="264"/>
      <c r="O722" s="265"/>
      <c r="P722" s="265"/>
      <c r="Q722" s="246"/>
      <c r="R722" s="246"/>
      <c r="S722" s="246"/>
      <c r="T722" s="246"/>
      <c r="U722" s="246"/>
      <c r="V722" s="246"/>
      <c r="W722" s="246"/>
      <c r="X722" s="245"/>
      <c r="Y722" s="245"/>
      <c r="Z722" s="245"/>
      <c r="AA722" s="245"/>
      <c r="AB722" s="245"/>
      <c r="AC722" s="246"/>
      <c r="AD722" s="246"/>
      <c r="AE722" s="246"/>
      <c r="AF722" s="247"/>
      <c r="AG722" s="247"/>
      <c r="AH722" s="247"/>
      <c r="AI722" s="247"/>
      <c r="AJ722" s="247"/>
      <c r="AK722" s="248"/>
      <c r="AL722" s="247"/>
      <c r="AM722" s="247"/>
    </row>
    <row r="723" spans="1:39" ht="16.95" customHeight="1" x14ac:dyDescent="0.3">
      <c r="A723" s="266"/>
      <c r="B723" s="258"/>
      <c r="C723" s="267"/>
      <c r="D723" s="258"/>
      <c r="E723" s="258"/>
      <c r="F723" s="258"/>
      <c r="G723" s="258"/>
      <c r="H723" s="258"/>
      <c r="I723" s="268"/>
      <c r="J723" s="268"/>
      <c r="K723" s="268"/>
      <c r="L723" s="268"/>
      <c r="M723" s="268"/>
      <c r="N723" s="268"/>
      <c r="O723" s="269"/>
      <c r="P723" s="269"/>
      <c r="Q723" s="257"/>
      <c r="R723" s="257"/>
      <c r="S723" s="257"/>
      <c r="T723" s="257"/>
      <c r="U723" s="257"/>
      <c r="V723" s="257"/>
      <c r="W723" s="257"/>
      <c r="X723" s="256"/>
      <c r="Y723" s="256"/>
      <c r="Z723" s="256"/>
      <c r="AA723" s="256"/>
      <c r="AB723" s="256"/>
      <c r="AC723" s="257"/>
      <c r="AD723" s="257"/>
      <c r="AE723" s="257"/>
      <c r="AF723" s="258"/>
      <c r="AG723" s="258"/>
      <c r="AH723" s="258"/>
      <c r="AI723" s="258"/>
      <c r="AJ723" s="258"/>
      <c r="AK723" s="259"/>
      <c r="AL723" s="258"/>
      <c r="AM723" s="258"/>
    </row>
    <row r="724" spans="1:39" ht="16.95" customHeight="1" x14ac:dyDescent="0.3">
      <c r="A724" s="262"/>
      <c r="B724" s="247"/>
      <c r="C724" s="263"/>
      <c r="D724" s="247"/>
      <c r="E724" s="247"/>
      <c r="F724" s="247"/>
      <c r="G724" s="247"/>
      <c r="H724" s="247"/>
      <c r="I724" s="264"/>
      <c r="J724" s="264"/>
      <c r="K724" s="264"/>
      <c r="L724" s="264"/>
      <c r="M724" s="264"/>
      <c r="N724" s="264"/>
      <c r="O724" s="265"/>
      <c r="P724" s="265"/>
      <c r="Q724" s="246"/>
      <c r="R724" s="246"/>
      <c r="S724" s="246"/>
      <c r="T724" s="246"/>
      <c r="U724" s="246"/>
      <c r="V724" s="246"/>
      <c r="W724" s="246"/>
      <c r="X724" s="245"/>
      <c r="Y724" s="245"/>
      <c r="Z724" s="245"/>
      <c r="AA724" s="245"/>
      <c r="AB724" s="245"/>
      <c r="AC724" s="246"/>
      <c r="AD724" s="246"/>
      <c r="AE724" s="246"/>
      <c r="AF724" s="247"/>
      <c r="AG724" s="247"/>
      <c r="AH724" s="247"/>
      <c r="AI724" s="247"/>
      <c r="AJ724" s="247"/>
      <c r="AK724" s="248"/>
      <c r="AL724" s="247"/>
      <c r="AM724" s="247"/>
    </row>
    <row r="725" spans="1:39" ht="16.95" customHeight="1" x14ac:dyDescent="0.3">
      <c r="A725" s="266"/>
      <c r="B725" s="258"/>
      <c r="C725" s="267"/>
      <c r="D725" s="258"/>
      <c r="E725" s="258"/>
      <c r="F725" s="258"/>
      <c r="G725" s="258"/>
      <c r="H725" s="258"/>
      <c r="I725" s="268"/>
      <c r="J725" s="268"/>
      <c r="K725" s="268"/>
      <c r="L725" s="268"/>
      <c r="M725" s="268"/>
      <c r="N725" s="268"/>
      <c r="O725" s="269"/>
      <c r="P725" s="269"/>
      <c r="Q725" s="257"/>
      <c r="R725" s="257"/>
      <c r="S725" s="257"/>
      <c r="T725" s="257"/>
      <c r="U725" s="257"/>
      <c r="V725" s="257"/>
      <c r="W725" s="257"/>
      <c r="X725" s="256"/>
      <c r="Y725" s="256"/>
      <c r="Z725" s="256"/>
      <c r="AA725" s="256"/>
      <c r="AB725" s="256"/>
      <c r="AC725" s="257"/>
      <c r="AD725" s="257"/>
      <c r="AE725" s="257"/>
      <c r="AF725" s="258"/>
      <c r="AG725" s="258"/>
      <c r="AH725" s="258"/>
      <c r="AI725" s="258"/>
      <c r="AJ725" s="258"/>
      <c r="AK725" s="259"/>
      <c r="AL725" s="258"/>
      <c r="AM725" s="258"/>
    </row>
    <row r="726" spans="1:39" ht="16.95" customHeight="1" x14ac:dyDescent="0.3">
      <c r="A726" s="262"/>
      <c r="B726" s="247"/>
      <c r="C726" s="263"/>
      <c r="D726" s="247"/>
      <c r="E726" s="247"/>
      <c r="F726" s="247"/>
      <c r="G726" s="247"/>
      <c r="H726" s="247"/>
      <c r="I726" s="264"/>
      <c r="J726" s="264"/>
      <c r="K726" s="264"/>
      <c r="L726" s="264"/>
      <c r="M726" s="264"/>
      <c r="N726" s="264"/>
      <c r="O726" s="265"/>
      <c r="P726" s="265"/>
      <c r="Q726" s="246"/>
      <c r="R726" s="246"/>
      <c r="S726" s="246"/>
      <c r="T726" s="246"/>
      <c r="U726" s="246"/>
      <c r="V726" s="246"/>
      <c r="W726" s="246"/>
      <c r="X726" s="245"/>
      <c r="Y726" s="245"/>
      <c r="Z726" s="245"/>
      <c r="AA726" s="245"/>
      <c r="AB726" s="245"/>
      <c r="AC726" s="246"/>
      <c r="AD726" s="246"/>
      <c r="AE726" s="246"/>
      <c r="AF726" s="247"/>
      <c r="AG726" s="247"/>
      <c r="AH726" s="247"/>
      <c r="AI726" s="247"/>
      <c r="AJ726" s="247"/>
      <c r="AK726" s="248"/>
      <c r="AL726" s="247"/>
      <c r="AM726" s="247"/>
    </row>
    <row r="727" spans="1:39" ht="16.95" customHeight="1" x14ac:dyDescent="0.3">
      <c r="A727" s="266"/>
      <c r="B727" s="258"/>
      <c r="C727" s="267"/>
      <c r="D727" s="258"/>
      <c r="E727" s="258"/>
      <c r="F727" s="258"/>
      <c r="G727" s="258"/>
      <c r="H727" s="258"/>
      <c r="I727" s="268"/>
      <c r="J727" s="268"/>
      <c r="K727" s="268"/>
      <c r="L727" s="268"/>
      <c r="M727" s="268"/>
      <c r="N727" s="268"/>
      <c r="O727" s="269"/>
      <c r="P727" s="269"/>
      <c r="Q727" s="257"/>
      <c r="R727" s="257"/>
      <c r="S727" s="257"/>
      <c r="T727" s="257"/>
      <c r="U727" s="257"/>
      <c r="V727" s="257"/>
      <c r="W727" s="257"/>
      <c r="X727" s="256"/>
      <c r="Y727" s="256"/>
      <c r="Z727" s="256"/>
      <c r="AA727" s="256"/>
      <c r="AB727" s="256"/>
      <c r="AC727" s="257"/>
      <c r="AD727" s="257"/>
      <c r="AE727" s="257"/>
      <c r="AF727" s="258"/>
      <c r="AG727" s="258"/>
      <c r="AH727" s="258"/>
      <c r="AI727" s="258"/>
      <c r="AJ727" s="258"/>
      <c r="AK727" s="259"/>
      <c r="AL727" s="258"/>
      <c r="AM727" s="258"/>
    </row>
    <row r="728" spans="1:39" ht="16.95" customHeight="1" x14ac:dyDescent="0.3">
      <c r="A728" s="262"/>
      <c r="B728" s="247"/>
      <c r="C728" s="263"/>
      <c r="D728" s="247"/>
      <c r="E728" s="247"/>
      <c r="F728" s="247"/>
      <c r="G728" s="247"/>
      <c r="H728" s="247"/>
      <c r="I728" s="264"/>
      <c r="J728" s="264"/>
      <c r="K728" s="264"/>
      <c r="L728" s="264"/>
      <c r="M728" s="264"/>
      <c r="N728" s="264"/>
      <c r="O728" s="265"/>
      <c r="P728" s="265"/>
      <c r="Q728" s="246"/>
      <c r="R728" s="246"/>
      <c r="S728" s="246"/>
      <c r="T728" s="246"/>
      <c r="U728" s="246"/>
      <c r="V728" s="246"/>
      <c r="W728" s="246"/>
      <c r="X728" s="245"/>
      <c r="Y728" s="245"/>
      <c r="Z728" s="245"/>
      <c r="AA728" s="245"/>
      <c r="AB728" s="245"/>
      <c r="AC728" s="246"/>
      <c r="AD728" s="246"/>
      <c r="AE728" s="246"/>
      <c r="AF728" s="247"/>
      <c r="AG728" s="247"/>
      <c r="AH728" s="247"/>
      <c r="AI728" s="247"/>
      <c r="AJ728" s="247"/>
      <c r="AK728" s="248"/>
      <c r="AL728" s="247"/>
      <c r="AM728" s="247"/>
    </row>
    <row r="729" spans="1:39" ht="16.95" customHeight="1" x14ac:dyDescent="0.3">
      <c r="A729" s="266"/>
      <c r="B729" s="258"/>
      <c r="C729" s="267"/>
      <c r="D729" s="258"/>
      <c r="E729" s="258"/>
      <c r="F729" s="258"/>
      <c r="G729" s="258"/>
      <c r="H729" s="258"/>
      <c r="I729" s="268"/>
      <c r="J729" s="268"/>
      <c r="K729" s="268"/>
      <c r="L729" s="268"/>
      <c r="M729" s="268"/>
      <c r="N729" s="268"/>
      <c r="O729" s="269"/>
      <c r="P729" s="269"/>
      <c r="Q729" s="257"/>
      <c r="R729" s="257"/>
      <c r="S729" s="257"/>
      <c r="T729" s="257"/>
      <c r="U729" s="257"/>
      <c r="V729" s="257"/>
      <c r="W729" s="257"/>
      <c r="X729" s="256"/>
      <c r="Y729" s="256"/>
      <c r="Z729" s="256"/>
      <c r="AA729" s="256"/>
      <c r="AB729" s="256"/>
      <c r="AC729" s="257"/>
      <c r="AD729" s="257"/>
      <c r="AE729" s="257"/>
      <c r="AF729" s="258"/>
      <c r="AG729" s="258"/>
      <c r="AH729" s="258"/>
      <c r="AI729" s="258"/>
      <c r="AJ729" s="258"/>
      <c r="AK729" s="259"/>
      <c r="AL729" s="258"/>
      <c r="AM729" s="258"/>
    </row>
    <row r="730" spans="1:39" ht="16.95" customHeight="1" x14ac:dyDescent="0.3">
      <c r="A730" s="262"/>
      <c r="B730" s="247"/>
      <c r="C730" s="263"/>
      <c r="D730" s="247"/>
      <c r="E730" s="247"/>
      <c r="F730" s="247"/>
      <c r="G730" s="247"/>
      <c r="H730" s="247"/>
      <c r="I730" s="264"/>
      <c r="J730" s="264"/>
      <c r="K730" s="264"/>
      <c r="L730" s="264"/>
      <c r="M730" s="264"/>
      <c r="N730" s="264"/>
      <c r="O730" s="265"/>
      <c r="P730" s="265"/>
      <c r="Q730" s="246"/>
      <c r="R730" s="246"/>
      <c r="S730" s="246"/>
      <c r="T730" s="246"/>
      <c r="U730" s="246"/>
      <c r="V730" s="246"/>
      <c r="W730" s="246"/>
      <c r="X730" s="245"/>
      <c r="Y730" s="245"/>
      <c r="Z730" s="245"/>
      <c r="AA730" s="245"/>
      <c r="AB730" s="245"/>
      <c r="AC730" s="246"/>
      <c r="AD730" s="246"/>
      <c r="AE730" s="246"/>
      <c r="AF730" s="247"/>
      <c r="AG730" s="247"/>
      <c r="AH730" s="247"/>
      <c r="AI730" s="247"/>
      <c r="AJ730" s="247"/>
      <c r="AK730" s="248"/>
      <c r="AL730" s="247"/>
      <c r="AM730" s="247"/>
    </row>
    <row r="731" spans="1:39" ht="16.95" customHeight="1" x14ac:dyDescent="0.3">
      <c r="A731" s="266"/>
      <c r="B731" s="258"/>
      <c r="C731" s="267"/>
      <c r="D731" s="258"/>
      <c r="E731" s="258"/>
      <c r="F731" s="258"/>
      <c r="G731" s="258"/>
      <c r="H731" s="258"/>
      <c r="I731" s="268"/>
      <c r="J731" s="268"/>
      <c r="K731" s="268"/>
      <c r="L731" s="268"/>
      <c r="M731" s="268"/>
      <c r="N731" s="268"/>
      <c r="O731" s="269"/>
      <c r="P731" s="269"/>
      <c r="Q731" s="257"/>
      <c r="R731" s="257"/>
      <c r="S731" s="257"/>
      <c r="T731" s="257"/>
      <c r="U731" s="257"/>
      <c r="V731" s="257"/>
      <c r="W731" s="257"/>
      <c r="X731" s="256"/>
      <c r="Y731" s="256"/>
      <c r="Z731" s="256"/>
      <c r="AA731" s="256"/>
      <c r="AB731" s="256"/>
      <c r="AC731" s="257"/>
      <c r="AD731" s="257"/>
      <c r="AE731" s="257"/>
      <c r="AF731" s="258"/>
      <c r="AG731" s="258"/>
      <c r="AH731" s="258"/>
      <c r="AI731" s="258"/>
      <c r="AJ731" s="258"/>
      <c r="AK731" s="259"/>
      <c r="AL731" s="258"/>
      <c r="AM731" s="258"/>
    </row>
    <row r="732" spans="1:39" ht="16.95" customHeight="1" x14ac:dyDescent="0.3">
      <c r="A732" s="262"/>
      <c r="B732" s="247"/>
      <c r="C732" s="263"/>
      <c r="D732" s="247"/>
      <c r="E732" s="247"/>
      <c r="F732" s="247"/>
      <c r="G732" s="247"/>
      <c r="H732" s="247"/>
      <c r="I732" s="264"/>
      <c r="J732" s="264"/>
      <c r="K732" s="264"/>
      <c r="L732" s="264"/>
      <c r="M732" s="264"/>
      <c r="N732" s="264"/>
      <c r="O732" s="265"/>
      <c r="P732" s="265"/>
      <c r="Q732" s="246"/>
      <c r="R732" s="246"/>
      <c r="S732" s="246"/>
      <c r="T732" s="246"/>
      <c r="U732" s="246"/>
      <c r="V732" s="246"/>
      <c r="W732" s="246"/>
      <c r="X732" s="245"/>
      <c r="Y732" s="245"/>
      <c r="Z732" s="245"/>
      <c r="AA732" s="245"/>
      <c r="AB732" s="245"/>
      <c r="AC732" s="246"/>
      <c r="AD732" s="246"/>
      <c r="AE732" s="246"/>
      <c r="AF732" s="247"/>
      <c r="AG732" s="247"/>
      <c r="AH732" s="247"/>
      <c r="AI732" s="247"/>
      <c r="AJ732" s="247"/>
      <c r="AK732" s="248"/>
      <c r="AL732" s="247"/>
      <c r="AM732" s="247"/>
    </row>
    <row r="733" spans="1:39" ht="16.95" customHeight="1" x14ac:dyDescent="0.3">
      <c r="A733" s="266"/>
      <c r="B733" s="258"/>
      <c r="C733" s="267"/>
      <c r="D733" s="258"/>
      <c r="E733" s="258"/>
      <c r="F733" s="258"/>
      <c r="G733" s="258"/>
      <c r="H733" s="258"/>
      <c r="I733" s="268"/>
      <c r="J733" s="268"/>
      <c r="K733" s="268"/>
      <c r="L733" s="268"/>
      <c r="M733" s="268"/>
      <c r="N733" s="268"/>
      <c r="O733" s="269"/>
      <c r="P733" s="269"/>
      <c r="Q733" s="257"/>
      <c r="R733" s="257"/>
      <c r="S733" s="257"/>
      <c r="T733" s="257"/>
      <c r="U733" s="257"/>
      <c r="V733" s="257"/>
      <c r="W733" s="257"/>
      <c r="X733" s="256"/>
      <c r="Y733" s="256"/>
      <c r="Z733" s="256"/>
      <c r="AA733" s="256"/>
      <c r="AB733" s="256"/>
      <c r="AC733" s="257"/>
      <c r="AD733" s="257"/>
      <c r="AE733" s="257"/>
      <c r="AF733" s="258"/>
      <c r="AG733" s="258"/>
      <c r="AH733" s="258"/>
      <c r="AI733" s="258"/>
      <c r="AJ733" s="258"/>
      <c r="AK733" s="259"/>
      <c r="AL733" s="258"/>
      <c r="AM733" s="258"/>
    </row>
    <row r="734" spans="1:39" ht="16.95" customHeight="1" x14ac:dyDescent="0.3">
      <c r="A734" s="262"/>
      <c r="B734" s="247"/>
      <c r="C734" s="263"/>
      <c r="D734" s="247"/>
      <c r="E734" s="247"/>
      <c r="F734" s="247"/>
      <c r="G734" s="247"/>
      <c r="H734" s="247"/>
      <c r="I734" s="264"/>
      <c r="J734" s="264"/>
      <c r="K734" s="264"/>
      <c r="L734" s="264"/>
      <c r="M734" s="264"/>
      <c r="N734" s="264"/>
      <c r="O734" s="265"/>
      <c r="P734" s="265"/>
      <c r="Q734" s="246"/>
      <c r="R734" s="246"/>
      <c r="S734" s="246"/>
      <c r="T734" s="246"/>
      <c r="U734" s="246"/>
      <c r="V734" s="246"/>
      <c r="W734" s="246"/>
      <c r="X734" s="245"/>
      <c r="Y734" s="245"/>
      <c r="Z734" s="245"/>
      <c r="AA734" s="245"/>
      <c r="AB734" s="245"/>
      <c r="AC734" s="246"/>
      <c r="AD734" s="246"/>
      <c r="AE734" s="246"/>
      <c r="AF734" s="247"/>
      <c r="AG734" s="247"/>
      <c r="AH734" s="247"/>
      <c r="AI734" s="247"/>
      <c r="AJ734" s="247"/>
      <c r="AK734" s="248"/>
      <c r="AL734" s="247"/>
      <c r="AM734" s="247"/>
    </row>
    <row r="735" spans="1:39" ht="16.95" customHeight="1" x14ac:dyDescent="0.3">
      <c r="A735" s="266"/>
      <c r="B735" s="258"/>
      <c r="C735" s="267"/>
      <c r="D735" s="258"/>
      <c r="E735" s="258"/>
      <c r="F735" s="258"/>
      <c r="G735" s="258"/>
      <c r="H735" s="258"/>
      <c r="I735" s="268"/>
      <c r="J735" s="268"/>
      <c r="K735" s="268"/>
      <c r="L735" s="268"/>
      <c r="M735" s="268"/>
      <c r="N735" s="268"/>
      <c r="O735" s="269"/>
      <c r="P735" s="269"/>
      <c r="Q735" s="257"/>
      <c r="R735" s="257"/>
      <c r="S735" s="257"/>
      <c r="T735" s="257"/>
      <c r="U735" s="257"/>
      <c r="V735" s="257"/>
      <c r="W735" s="257"/>
      <c r="X735" s="256"/>
      <c r="Y735" s="256"/>
      <c r="Z735" s="256"/>
      <c r="AA735" s="256"/>
      <c r="AB735" s="256"/>
      <c r="AC735" s="257"/>
      <c r="AD735" s="257"/>
      <c r="AE735" s="257"/>
      <c r="AF735" s="258"/>
      <c r="AG735" s="258"/>
      <c r="AH735" s="258"/>
      <c r="AI735" s="258"/>
      <c r="AJ735" s="258"/>
      <c r="AK735" s="259"/>
      <c r="AL735" s="258"/>
      <c r="AM735" s="258"/>
    </row>
    <row r="736" spans="1:39" ht="16.95" customHeight="1" x14ac:dyDescent="0.3">
      <c r="A736" s="262"/>
      <c r="B736" s="247"/>
      <c r="C736" s="263"/>
      <c r="D736" s="247"/>
      <c r="E736" s="247"/>
      <c r="F736" s="247"/>
      <c r="G736" s="247"/>
      <c r="H736" s="247"/>
      <c r="I736" s="264"/>
      <c r="J736" s="264"/>
      <c r="K736" s="264"/>
      <c r="L736" s="264"/>
      <c r="M736" s="264"/>
      <c r="N736" s="264"/>
      <c r="O736" s="265"/>
      <c r="P736" s="265"/>
      <c r="Q736" s="246"/>
      <c r="R736" s="246"/>
      <c r="S736" s="246"/>
      <c r="T736" s="246"/>
      <c r="U736" s="246"/>
      <c r="V736" s="246"/>
      <c r="W736" s="246"/>
      <c r="X736" s="245"/>
      <c r="Y736" s="245"/>
      <c r="Z736" s="245"/>
      <c r="AA736" s="245"/>
      <c r="AB736" s="245"/>
      <c r="AC736" s="246"/>
      <c r="AD736" s="246"/>
      <c r="AE736" s="246"/>
      <c r="AF736" s="247"/>
      <c r="AG736" s="247"/>
      <c r="AH736" s="247"/>
      <c r="AI736" s="247"/>
      <c r="AJ736" s="247"/>
      <c r="AK736" s="248"/>
      <c r="AL736" s="247"/>
      <c r="AM736" s="247"/>
    </row>
    <row r="737" spans="1:39" ht="16.95" customHeight="1" x14ac:dyDescent="0.3">
      <c r="A737" s="266"/>
      <c r="B737" s="258"/>
      <c r="C737" s="267"/>
      <c r="D737" s="258"/>
      <c r="E737" s="258"/>
      <c r="F737" s="258"/>
      <c r="G737" s="258"/>
      <c r="H737" s="258"/>
      <c r="I737" s="268"/>
      <c r="J737" s="268"/>
      <c r="K737" s="268"/>
      <c r="L737" s="268"/>
      <c r="M737" s="268"/>
      <c r="N737" s="268"/>
      <c r="O737" s="269"/>
      <c r="P737" s="269"/>
      <c r="Q737" s="257"/>
      <c r="R737" s="257"/>
      <c r="S737" s="257"/>
      <c r="T737" s="257"/>
      <c r="U737" s="257"/>
      <c r="V737" s="257"/>
      <c r="W737" s="257"/>
      <c r="X737" s="256"/>
      <c r="Y737" s="256"/>
      <c r="Z737" s="256"/>
      <c r="AA737" s="256"/>
      <c r="AB737" s="256"/>
      <c r="AC737" s="257"/>
      <c r="AD737" s="257"/>
      <c r="AE737" s="257"/>
      <c r="AF737" s="258"/>
      <c r="AG737" s="258"/>
      <c r="AH737" s="258"/>
      <c r="AI737" s="258"/>
      <c r="AJ737" s="258"/>
      <c r="AK737" s="259"/>
      <c r="AL737" s="258"/>
      <c r="AM737" s="258"/>
    </row>
    <row r="738" spans="1:39" ht="16.95" customHeight="1" x14ac:dyDescent="0.3">
      <c r="A738" s="262"/>
      <c r="B738" s="247"/>
      <c r="C738" s="263"/>
      <c r="D738" s="247"/>
      <c r="E738" s="247"/>
      <c r="F738" s="247"/>
      <c r="G738" s="247"/>
      <c r="H738" s="247"/>
      <c r="I738" s="264"/>
      <c r="J738" s="264"/>
      <c r="K738" s="264"/>
      <c r="L738" s="264"/>
      <c r="M738" s="264"/>
      <c r="N738" s="264"/>
      <c r="O738" s="265"/>
      <c r="P738" s="265"/>
      <c r="Q738" s="246"/>
      <c r="R738" s="246"/>
      <c r="S738" s="246"/>
      <c r="T738" s="246"/>
      <c r="U738" s="246"/>
      <c r="V738" s="246"/>
      <c r="W738" s="246"/>
      <c r="X738" s="245"/>
      <c r="Y738" s="245"/>
      <c r="Z738" s="245"/>
      <c r="AA738" s="245"/>
      <c r="AB738" s="245"/>
      <c r="AC738" s="246"/>
      <c r="AD738" s="246"/>
      <c r="AE738" s="246"/>
      <c r="AF738" s="247"/>
      <c r="AG738" s="247"/>
      <c r="AH738" s="247"/>
      <c r="AI738" s="247"/>
      <c r="AJ738" s="247"/>
      <c r="AK738" s="248"/>
      <c r="AL738" s="247"/>
      <c r="AM738" s="247"/>
    </row>
    <row r="739" spans="1:39" ht="16.95" customHeight="1" x14ac:dyDescent="0.3">
      <c r="A739" s="266"/>
      <c r="B739" s="258"/>
      <c r="C739" s="267"/>
      <c r="D739" s="258"/>
      <c r="E739" s="258"/>
      <c r="F739" s="258"/>
      <c r="G739" s="258"/>
      <c r="H739" s="258"/>
      <c r="I739" s="268"/>
      <c r="J739" s="268"/>
      <c r="K739" s="268"/>
      <c r="L739" s="268"/>
      <c r="M739" s="268"/>
      <c r="N739" s="268"/>
      <c r="O739" s="269"/>
      <c r="P739" s="269"/>
      <c r="Q739" s="257"/>
      <c r="R739" s="257"/>
      <c r="S739" s="257"/>
      <c r="T739" s="257"/>
      <c r="U739" s="257"/>
      <c r="V739" s="257"/>
      <c r="W739" s="257"/>
      <c r="X739" s="256"/>
      <c r="Y739" s="256"/>
      <c r="Z739" s="256"/>
      <c r="AA739" s="256"/>
      <c r="AB739" s="256"/>
      <c r="AC739" s="257"/>
      <c r="AD739" s="257"/>
      <c r="AE739" s="257"/>
      <c r="AF739" s="258"/>
      <c r="AG739" s="258"/>
      <c r="AH739" s="258"/>
      <c r="AI739" s="258"/>
      <c r="AJ739" s="258"/>
      <c r="AK739" s="259"/>
      <c r="AL739" s="258"/>
      <c r="AM739" s="258"/>
    </row>
    <row r="740" spans="1:39" ht="16.95" customHeight="1" x14ac:dyDescent="0.3">
      <c r="A740" s="262"/>
      <c r="B740" s="247"/>
      <c r="C740" s="263"/>
      <c r="D740" s="247"/>
      <c r="E740" s="247"/>
      <c r="F740" s="247"/>
      <c r="G740" s="247"/>
      <c r="H740" s="247"/>
      <c r="I740" s="264"/>
      <c r="J740" s="264"/>
      <c r="K740" s="264"/>
      <c r="L740" s="264"/>
      <c r="M740" s="264"/>
      <c r="N740" s="264"/>
      <c r="O740" s="265"/>
      <c r="P740" s="265"/>
      <c r="Q740" s="246"/>
      <c r="R740" s="246"/>
      <c r="S740" s="246"/>
      <c r="T740" s="246"/>
      <c r="U740" s="246"/>
      <c r="V740" s="246"/>
      <c r="W740" s="246"/>
      <c r="X740" s="245"/>
      <c r="Y740" s="245"/>
      <c r="Z740" s="245"/>
      <c r="AA740" s="245"/>
      <c r="AB740" s="245"/>
      <c r="AC740" s="246"/>
      <c r="AD740" s="246"/>
      <c r="AE740" s="246"/>
      <c r="AF740" s="247"/>
      <c r="AG740" s="247"/>
      <c r="AH740" s="247"/>
      <c r="AI740" s="247"/>
      <c r="AJ740" s="247"/>
      <c r="AK740" s="248"/>
      <c r="AL740" s="247"/>
      <c r="AM740" s="247"/>
    </row>
    <row r="741" spans="1:39" ht="16.95" customHeight="1" x14ac:dyDescent="0.3">
      <c r="A741" s="266"/>
      <c r="B741" s="258"/>
      <c r="C741" s="267"/>
      <c r="D741" s="258"/>
      <c r="E741" s="258"/>
      <c r="F741" s="258"/>
      <c r="G741" s="258"/>
      <c r="H741" s="258"/>
      <c r="I741" s="268"/>
      <c r="J741" s="268"/>
      <c r="K741" s="268"/>
      <c r="L741" s="268"/>
      <c r="M741" s="268"/>
      <c r="N741" s="268"/>
      <c r="O741" s="269"/>
      <c r="P741" s="269"/>
      <c r="Q741" s="257"/>
      <c r="R741" s="257"/>
      <c r="S741" s="257"/>
      <c r="T741" s="257"/>
      <c r="U741" s="257"/>
      <c r="V741" s="257"/>
      <c r="W741" s="257"/>
      <c r="X741" s="256"/>
      <c r="Y741" s="256"/>
      <c r="Z741" s="256"/>
      <c r="AA741" s="256"/>
      <c r="AB741" s="256"/>
      <c r="AC741" s="257"/>
      <c r="AD741" s="257"/>
      <c r="AE741" s="257"/>
      <c r="AF741" s="258"/>
      <c r="AG741" s="258"/>
      <c r="AH741" s="258"/>
      <c r="AI741" s="258"/>
      <c r="AJ741" s="258"/>
      <c r="AK741" s="259"/>
      <c r="AL741" s="258"/>
      <c r="AM741" s="258"/>
    </row>
    <row r="742" spans="1:39" ht="16.95" customHeight="1" x14ac:dyDescent="0.3">
      <c r="A742" s="262"/>
      <c r="B742" s="247"/>
      <c r="C742" s="263"/>
      <c r="D742" s="247"/>
      <c r="E742" s="247"/>
      <c r="F742" s="247"/>
      <c r="G742" s="247"/>
      <c r="H742" s="247"/>
      <c r="I742" s="264"/>
      <c r="J742" s="264"/>
      <c r="K742" s="264"/>
      <c r="L742" s="264"/>
      <c r="M742" s="264"/>
      <c r="N742" s="264"/>
      <c r="O742" s="265"/>
      <c r="P742" s="265"/>
      <c r="Q742" s="246"/>
      <c r="R742" s="246"/>
      <c r="S742" s="246"/>
      <c r="T742" s="246"/>
      <c r="U742" s="246"/>
      <c r="V742" s="246"/>
      <c r="W742" s="246"/>
      <c r="X742" s="245"/>
      <c r="Y742" s="245"/>
      <c r="Z742" s="245"/>
      <c r="AA742" s="245"/>
      <c r="AB742" s="245"/>
      <c r="AC742" s="246"/>
      <c r="AD742" s="246"/>
      <c r="AE742" s="246"/>
      <c r="AF742" s="247"/>
      <c r="AG742" s="247"/>
      <c r="AH742" s="247"/>
      <c r="AI742" s="247"/>
      <c r="AJ742" s="247"/>
      <c r="AK742" s="248"/>
      <c r="AL742" s="247"/>
      <c r="AM742" s="247"/>
    </row>
    <row r="743" spans="1:39" ht="16.95" customHeight="1" x14ac:dyDescent="0.3">
      <c r="A743" s="266"/>
      <c r="B743" s="258"/>
      <c r="C743" s="267"/>
      <c r="D743" s="258"/>
      <c r="E743" s="258"/>
      <c r="F743" s="258"/>
      <c r="G743" s="258"/>
      <c r="H743" s="258"/>
      <c r="I743" s="268"/>
      <c r="J743" s="268"/>
      <c r="K743" s="268"/>
      <c r="L743" s="268"/>
      <c r="M743" s="268"/>
      <c r="N743" s="268"/>
      <c r="O743" s="269"/>
      <c r="P743" s="269"/>
      <c r="Q743" s="257"/>
      <c r="R743" s="257"/>
      <c r="S743" s="257"/>
      <c r="T743" s="257"/>
      <c r="U743" s="257"/>
      <c r="V743" s="257"/>
      <c r="W743" s="257"/>
      <c r="X743" s="256"/>
      <c r="Y743" s="256"/>
      <c r="Z743" s="256"/>
      <c r="AA743" s="256"/>
      <c r="AB743" s="256"/>
      <c r="AC743" s="257"/>
      <c r="AD743" s="257"/>
      <c r="AE743" s="257"/>
      <c r="AF743" s="258"/>
      <c r="AG743" s="258"/>
      <c r="AH743" s="258"/>
      <c r="AI743" s="258"/>
      <c r="AJ743" s="258"/>
      <c r="AK743" s="259"/>
      <c r="AL743" s="258"/>
      <c r="AM743" s="258"/>
    </row>
    <row r="744" spans="1:39" ht="16.95" customHeight="1" x14ac:dyDescent="0.3">
      <c r="A744" s="262"/>
      <c r="B744" s="247"/>
      <c r="C744" s="263"/>
      <c r="D744" s="247"/>
      <c r="E744" s="247"/>
      <c r="F744" s="247"/>
      <c r="G744" s="247"/>
      <c r="H744" s="247"/>
      <c r="I744" s="264"/>
      <c r="J744" s="264"/>
      <c r="K744" s="264"/>
      <c r="L744" s="264"/>
      <c r="M744" s="264"/>
      <c r="N744" s="264"/>
      <c r="O744" s="265"/>
      <c r="P744" s="265"/>
      <c r="Q744" s="246"/>
      <c r="R744" s="246"/>
      <c r="S744" s="246"/>
      <c r="T744" s="246"/>
      <c r="U744" s="246"/>
      <c r="V744" s="246"/>
      <c r="W744" s="246"/>
      <c r="X744" s="245"/>
      <c r="Y744" s="245"/>
      <c r="Z744" s="245"/>
      <c r="AA744" s="245"/>
      <c r="AB744" s="245"/>
      <c r="AC744" s="246"/>
      <c r="AD744" s="246"/>
      <c r="AE744" s="246"/>
      <c r="AF744" s="247"/>
      <c r="AG744" s="247"/>
      <c r="AH744" s="247"/>
      <c r="AI744" s="247"/>
      <c r="AJ744" s="247"/>
      <c r="AK744" s="248"/>
      <c r="AL744" s="247"/>
      <c r="AM744" s="247"/>
    </row>
    <row r="745" spans="1:39" ht="16.95" customHeight="1" x14ac:dyDescent="0.3">
      <c r="A745" s="266"/>
      <c r="B745" s="258"/>
      <c r="C745" s="267"/>
      <c r="D745" s="258"/>
      <c r="E745" s="258"/>
      <c r="F745" s="258"/>
      <c r="G745" s="258"/>
      <c r="H745" s="258"/>
      <c r="I745" s="268"/>
      <c r="J745" s="268"/>
      <c r="K745" s="268"/>
      <c r="L745" s="268"/>
      <c r="M745" s="268"/>
      <c r="N745" s="268"/>
      <c r="O745" s="269"/>
      <c r="P745" s="269"/>
      <c r="Q745" s="257"/>
      <c r="R745" s="257"/>
      <c r="S745" s="257"/>
      <c r="T745" s="257"/>
      <c r="U745" s="257"/>
      <c r="V745" s="257"/>
      <c r="W745" s="257"/>
      <c r="X745" s="256"/>
      <c r="Y745" s="256"/>
      <c r="Z745" s="256"/>
      <c r="AA745" s="256"/>
      <c r="AB745" s="256"/>
      <c r="AC745" s="257"/>
      <c r="AD745" s="257"/>
      <c r="AE745" s="257"/>
      <c r="AF745" s="258"/>
      <c r="AG745" s="258"/>
      <c r="AH745" s="258"/>
      <c r="AI745" s="258"/>
      <c r="AJ745" s="258"/>
      <c r="AK745" s="259"/>
      <c r="AL745" s="258"/>
      <c r="AM745" s="258"/>
    </row>
    <row r="746" spans="1:39" ht="16.95" customHeight="1" x14ac:dyDescent="0.3">
      <c r="A746" s="262"/>
      <c r="B746" s="247"/>
      <c r="C746" s="263"/>
      <c r="D746" s="247"/>
      <c r="E746" s="247"/>
      <c r="F746" s="247"/>
      <c r="G746" s="247"/>
      <c r="H746" s="247"/>
      <c r="I746" s="264"/>
      <c r="J746" s="264"/>
      <c r="K746" s="264"/>
      <c r="L746" s="264"/>
      <c r="M746" s="264"/>
      <c r="N746" s="264"/>
      <c r="O746" s="265"/>
      <c r="P746" s="265"/>
      <c r="Q746" s="246"/>
      <c r="R746" s="246"/>
      <c r="S746" s="246"/>
      <c r="T746" s="246"/>
      <c r="U746" s="246"/>
      <c r="V746" s="246"/>
      <c r="W746" s="246"/>
      <c r="X746" s="245"/>
      <c r="Y746" s="245"/>
      <c r="Z746" s="245"/>
      <c r="AA746" s="245"/>
      <c r="AB746" s="245"/>
      <c r="AC746" s="246"/>
      <c r="AD746" s="246"/>
      <c r="AE746" s="246"/>
      <c r="AF746" s="247"/>
      <c r="AG746" s="247"/>
      <c r="AH746" s="247"/>
      <c r="AI746" s="247"/>
      <c r="AJ746" s="247"/>
      <c r="AK746" s="248"/>
      <c r="AL746" s="247"/>
      <c r="AM746" s="247"/>
    </row>
    <row r="747" spans="1:39" ht="16.95" customHeight="1" x14ac:dyDescent="0.3">
      <c r="A747" s="266"/>
      <c r="B747" s="258"/>
      <c r="C747" s="267"/>
      <c r="D747" s="258"/>
      <c r="E747" s="258"/>
      <c r="F747" s="258"/>
      <c r="G747" s="258"/>
      <c r="H747" s="258"/>
      <c r="I747" s="268"/>
      <c r="J747" s="268"/>
      <c r="K747" s="268"/>
      <c r="L747" s="268"/>
      <c r="M747" s="268"/>
      <c r="N747" s="268"/>
      <c r="O747" s="269"/>
      <c r="P747" s="269"/>
      <c r="Q747" s="257"/>
      <c r="R747" s="257"/>
      <c r="S747" s="257"/>
      <c r="T747" s="257"/>
      <c r="U747" s="257"/>
      <c r="V747" s="257"/>
      <c r="W747" s="257"/>
      <c r="X747" s="256"/>
      <c r="Y747" s="256"/>
      <c r="Z747" s="256"/>
      <c r="AA747" s="256"/>
      <c r="AB747" s="256"/>
      <c r="AC747" s="257"/>
      <c r="AD747" s="257"/>
      <c r="AE747" s="257"/>
      <c r="AF747" s="258"/>
      <c r="AG747" s="258"/>
      <c r="AH747" s="258"/>
      <c r="AI747" s="258"/>
      <c r="AJ747" s="258"/>
      <c r="AK747" s="259"/>
      <c r="AL747" s="258"/>
      <c r="AM747" s="258"/>
    </row>
    <row r="748" spans="1:39" ht="16.95" customHeight="1" x14ac:dyDescent="0.3">
      <c r="A748" s="262"/>
      <c r="B748" s="247"/>
      <c r="C748" s="263"/>
      <c r="D748" s="247"/>
      <c r="E748" s="247"/>
      <c r="F748" s="247"/>
      <c r="G748" s="247"/>
      <c r="H748" s="247"/>
      <c r="I748" s="264"/>
      <c r="J748" s="264"/>
      <c r="K748" s="264"/>
      <c r="L748" s="264"/>
      <c r="M748" s="264"/>
      <c r="N748" s="264"/>
      <c r="O748" s="265"/>
      <c r="P748" s="265"/>
      <c r="Q748" s="246"/>
      <c r="R748" s="246"/>
      <c r="S748" s="246"/>
      <c r="T748" s="246"/>
      <c r="U748" s="246"/>
      <c r="V748" s="246"/>
      <c r="W748" s="246"/>
      <c r="X748" s="245"/>
      <c r="Y748" s="245"/>
      <c r="Z748" s="245"/>
      <c r="AA748" s="245"/>
      <c r="AB748" s="245"/>
      <c r="AC748" s="246"/>
      <c r="AD748" s="246"/>
      <c r="AE748" s="246"/>
      <c r="AF748" s="247"/>
      <c r="AG748" s="247"/>
      <c r="AH748" s="247"/>
      <c r="AI748" s="247"/>
      <c r="AJ748" s="247"/>
      <c r="AK748" s="248"/>
      <c r="AL748" s="247"/>
      <c r="AM748" s="247"/>
    </row>
    <row r="749" spans="1:39" ht="16.95" customHeight="1" x14ac:dyDescent="0.3">
      <c r="A749" s="266"/>
      <c r="B749" s="258"/>
      <c r="C749" s="267"/>
      <c r="D749" s="258"/>
      <c r="E749" s="258"/>
      <c r="F749" s="258"/>
      <c r="G749" s="258"/>
      <c r="H749" s="258"/>
      <c r="I749" s="268"/>
      <c r="J749" s="268"/>
      <c r="K749" s="268"/>
      <c r="L749" s="268"/>
      <c r="M749" s="268"/>
      <c r="N749" s="268"/>
      <c r="O749" s="269"/>
      <c r="P749" s="269"/>
      <c r="Q749" s="257"/>
      <c r="R749" s="257"/>
      <c r="S749" s="257"/>
      <c r="T749" s="257"/>
      <c r="U749" s="257"/>
      <c r="V749" s="257"/>
      <c r="W749" s="257"/>
      <c r="X749" s="256"/>
      <c r="Y749" s="256"/>
      <c r="Z749" s="256"/>
      <c r="AA749" s="256"/>
      <c r="AB749" s="256"/>
      <c r="AC749" s="257"/>
      <c r="AD749" s="257"/>
      <c r="AE749" s="257"/>
      <c r="AF749" s="258"/>
      <c r="AG749" s="258"/>
      <c r="AH749" s="258"/>
      <c r="AI749" s="258"/>
      <c r="AJ749" s="258"/>
      <c r="AK749" s="259"/>
      <c r="AL749" s="258"/>
      <c r="AM749" s="258"/>
    </row>
    <row r="750" spans="1:39" ht="16.95" customHeight="1" x14ac:dyDescent="0.3">
      <c r="A750" s="262"/>
      <c r="B750" s="247"/>
      <c r="C750" s="263"/>
      <c r="D750" s="247"/>
      <c r="E750" s="247"/>
      <c r="F750" s="247"/>
      <c r="G750" s="247"/>
      <c r="H750" s="247"/>
      <c r="I750" s="264"/>
      <c r="J750" s="264"/>
      <c r="K750" s="264"/>
      <c r="L750" s="264"/>
      <c r="M750" s="264"/>
      <c r="N750" s="264"/>
      <c r="O750" s="265"/>
      <c r="P750" s="265"/>
      <c r="Q750" s="246"/>
      <c r="R750" s="246"/>
      <c r="S750" s="246"/>
      <c r="T750" s="246"/>
      <c r="U750" s="246"/>
      <c r="V750" s="246"/>
      <c r="W750" s="246"/>
      <c r="X750" s="245"/>
      <c r="Y750" s="245"/>
      <c r="Z750" s="245"/>
      <c r="AA750" s="245"/>
      <c r="AB750" s="245"/>
      <c r="AC750" s="246"/>
      <c r="AD750" s="246"/>
      <c r="AE750" s="246"/>
      <c r="AF750" s="247"/>
      <c r="AG750" s="247"/>
      <c r="AH750" s="247"/>
      <c r="AI750" s="247"/>
      <c r="AJ750" s="247"/>
      <c r="AK750" s="248"/>
      <c r="AL750" s="247"/>
      <c r="AM750" s="247"/>
    </row>
    <row r="751" spans="1:39" ht="16.95" customHeight="1" x14ac:dyDescent="0.3">
      <c r="A751" s="266"/>
      <c r="B751" s="258"/>
      <c r="C751" s="267"/>
      <c r="D751" s="258"/>
      <c r="E751" s="258"/>
      <c r="F751" s="258"/>
      <c r="G751" s="258"/>
      <c r="H751" s="258"/>
      <c r="I751" s="268"/>
      <c r="J751" s="268"/>
      <c r="K751" s="268"/>
      <c r="L751" s="268"/>
      <c r="M751" s="268"/>
      <c r="N751" s="268"/>
      <c r="O751" s="269"/>
      <c r="P751" s="269"/>
      <c r="Q751" s="257"/>
      <c r="R751" s="257"/>
      <c r="S751" s="257"/>
      <c r="T751" s="257"/>
      <c r="U751" s="257"/>
      <c r="V751" s="257"/>
      <c r="W751" s="257"/>
      <c r="X751" s="256"/>
      <c r="Y751" s="256"/>
      <c r="Z751" s="256"/>
      <c r="AA751" s="256"/>
      <c r="AB751" s="256"/>
      <c r="AC751" s="257"/>
      <c r="AD751" s="257"/>
      <c r="AE751" s="257"/>
      <c r="AF751" s="258"/>
      <c r="AG751" s="258"/>
      <c r="AH751" s="258"/>
      <c r="AI751" s="258"/>
      <c r="AJ751" s="258"/>
      <c r="AK751" s="259"/>
      <c r="AL751" s="258"/>
      <c r="AM751" s="258"/>
    </row>
    <row r="752" spans="1:39" ht="16.95" customHeight="1" x14ac:dyDescent="0.3">
      <c r="A752" s="262"/>
      <c r="B752" s="247"/>
      <c r="C752" s="263"/>
      <c r="D752" s="247"/>
      <c r="E752" s="247"/>
      <c r="F752" s="247"/>
      <c r="G752" s="247"/>
      <c r="H752" s="247"/>
      <c r="I752" s="264"/>
      <c r="J752" s="264"/>
      <c r="K752" s="264"/>
      <c r="L752" s="264"/>
      <c r="M752" s="264"/>
      <c r="N752" s="264"/>
      <c r="O752" s="265"/>
      <c r="P752" s="265"/>
      <c r="Q752" s="246"/>
      <c r="R752" s="246"/>
      <c r="S752" s="246"/>
      <c r="T752" s="246"/>
      <c r="U752" s="246"/>
      <c r="V752" s="246"/>
      <c r="W752" s="246"/>
      <c r="X752" s="245"/>
      <c r="Y752" s="245"/>
      <c r="Z752" s="245"/>
      <c r="AA752" s="245"/>
      <c r="AB752" s="245"/>
      <c r="AC752" s="246"/>
      <c r="AD752" s="246"/>
      <c r="AE752" s="246"/>
      <c r="AF752" s="247"/>
      <c r="AG752" s="247"/>
      <c r="AH752" s="247"/>
      <c r="AI752" s="247"/>
      <c r="AJ752" s="247"/>
      <c r="AK752" s="248"/>
      <c r="AL752" s="247"/>
      <c r="AM752" s="247"/>
    </row>
    <row r="753" spans="1:39" ht="16.95" customHeight="1" x14ac:dyDescent="0.3">
      <c r="A753" s="266"/>
      <c r="B753" s="258"/>
      <c r="C753" s="267"/>
      <c r="D753" s="258"/>
      <c r="E753" s="258"/>
      <c r="F753" s="258"/>
      <c r="G753" s="258"/>
      <c r="H753" s="258"/>
      <c r="I753" s="268"/>
      <c r="J753" s="268"/>
      <c r="K753" s="268"/>
      <c r="L753" s="268"/>
      <c r="M753" s="268"/>
      <c r="N753" s="268"/>
      <c r="O753" s="269"/>
      <c r="P753" s="269"/>
      <c r="Q753" s="257"/>
      <c r="R753" s="257"/>
      <c r="S753" s="257"/>
      <c r="T753" s="257"/>
      <c r="U753" s="257"/>
      <c r="V753" s="257"/>
      <c r="W753" s="257"/>
      <c r="X753" s="256"/>
      <c r="Y753" s="256"/>
      <c r="Z753" s="256"/>
      <c r="AA753" s="256"/>
      <c r="AB753" s="256"/>
      <c r="AC753" s="257"/>
      <c r="AD753" s="257"/>
      <c r="AE753" s="257"/>
      <c r="AF753" s="258"/>
      <c r="AG753" s="258"/>
      <c r="AH753" s="258"/>
      <c r="AI753" s="258"/>
      <c r="AJ753" s="258"/>
      <c r="AK753" s="259"/>
      <c r="AL753" s="258"/>
      <c r="AM753" s="258"/>
    </row>
    <row r="754" spans="1:39" ht="16.95" customHeight="1" x14ac:dyDescent="0.3">
      <c r="A754" s="262"/>
      <c r="B754" s="247"/>
      <c r="C754" s="263"/>
      <c r="D754" s="247"/>
      <c r="E754" s="247"/>
      <c r="F754" s="247"/>
      <c r="G754" s="247"/>
      <c r="H754" s="247"/>
      <c r="I754" s="264"/>
      <c r="J754" s="264"/>
      <c r="K754" s="264"/>
      <c r="L754" s="264"/>
      <c r="M754" s="264"/>
      <c r="N754" s="264"/>
      <c r="O754" s="265"/>
      <c r="P754" s="265"/>
      <c r="Q754" s="246"/>
      <c r="R754" s="246"/>
      <c r="S754" s="246"/>
      <c r="T754" s="246"/>
      <c r="U754" s="246"/>
      <c r="V754" s="246"/>
      <c r="W754" s="246"/>
      <c r="X754" s="245"/>
      <c r="Y754" s="245"/>
      <c r="Z754" s="245"/>
      <c r="AA754" s="245"/>
      <c r="AB754" s="245"/>
      <c r="AC754" s="246"/>
      <c r="AD754" s="246"/>
      <c r="AE754" s="246"/>
      <c r="AF754" s="247"/>
      <c r="AG754" s="247"/>
      <c r="AH754" s="247"/>
      <c r="AI754" s="247"/>
      <c r="AJ754" s="247"/>
      <c r="AK754" s="248"/>
      <c r="AL754" s="247"/>
      <c r="AM754" s="247"/>
    </row>
    <row r="755" spans="1:39" ht="16.95" customHeight="1" x14ac:dyDescent="0.3">
      <c r="A755" s="266"/>
      <c r="B755" s="258"/>
      <c r="C755" s="267"/>
      <c r="D755" s="258"/>
      <c r="E755" s="258"/>
      <c r="F755" s="258"/>
      <c r="G755" s="258"/>
      <c r="H755" s="258"/>
      <c r="I755" s="268"/>
      <c r="J755" s="268"/>
      <c r="K755" s="268"/>
      <c r="L755" s="268"/>
      <c r="M755" s="268"/>
      <c r="N755" s="268"/>
      <c r="O755" s="269"/>
      <c r="P755" s="269"/>
      <c r="Q755" s="257"/>
      <c r="R755" s="257"/>
      <c r="S755" s="257"/>
      <c r="T755" s="257"/>
      <c r="U755" s="257"/>
      <c r="V755" s="257"/>
      <c r="W755" s="257"/>
      <c r="X755" s="256"/>
      <c r="Y755" s="256"/>
      <c r="Z755" s="256"/>
      <c r="AA755" s="256"/>
      <c r="AB755" s="256"/>
      <c r="AC755" s="257"/>
      <c r="AD755" s="257"/>
      <c r="AE755" s="257"/>
      <c r="AF755" s="258"/>
      <c r="AG755" s="258"/>
      <c r="AH755" s="258"/>
      <c r="AI755" s="258"/>
      <c r="AJ755" s="258"/>
      <c r="AK755" s="259"/>
      <c r="AL755" s="258"/>
      <c r="AM755" s="258"/>
    </row>
    <row r="756" spans="1:39" ht="16.95" customHeight="1" x14ac:dyDescent="0.3">
      <c r="A756" s="262"/>
      <c r="B756" s="247"/>
      <c r="C756" s="263"/>
      <c r="D756" s="247"/>
      <c r="E756" s="247"/>
      <c r="F756" s="247"/>
      <c r="G756" s="247"/>
      <c r="H756" s="247"/>
      <c r="I756" s="264"/>
      <c r="J756" s="264"/>
      <c r="K756" s="264"/>
      <c r="L756" s="264"/>
      <c r="M756" s="264"/>
      <c r="N756" s="264"/>
      <c r="O756" s="265"/>
      <c r="P756" s="265"/>
      <c r="Q756" s="246"/>
      <c r="R756" s="246"/>
      <c r="S756" s="246"/>
      <c r="T756" s="246"/>
      <c r="U756" s="246"/>
      <c r="V756" s="246"/>
      <c r="W756" s="246"/>
      <c r="X756" s="245"/>
      <c r="Y756" s="245"/>
      <c r="Z756" s="245"/>
      <c r="AA756" s="245"/>
      <c r="AB756" s="245"/>
      <c r="AC756" s="246"/>
      <c r="AD756" s="246"/>
      <c r="AE756" s="246"/>
      <c r="AF756" s="247"/>
      <c r="AG756" s="247"/>
      <c r="AH756" s="247"/>
      <c r="AI756" s="247"/>
      <c r="AJ756" s="247"/>
      <c r="AK756" s="248"/>
      <c r="AL756" s="247"/>
      <c r="AM756" s="247"/>
    </row>
    <row r="757" spans="1:39" ht="16.95" customHeight="1" x14ac:dyDescent="0.3">
      <c r="A757" s="266"/>
      <c r="B757" s="258"/>
      <c r="C757" s="267"/>
      <c r="D757" s="258"/>
      <c r="E757" s="258"/>
      <c r="F757" s="258"/>
      <c r="G757" s="258"/>
      <c r="H757" s="258"/>
      <c r="I757" s="268"/>
      <c r="J757" s="268"/>
      <c r="K757" s="268"/>
      <c r="L757" s="268"/>
      <c r="M757" s="268"/>
      <c r="N757" s="268"/>
      <c r="O757" s="269"/>
      <c r="P757" s="269"/>
      <c r="Q757" s="257"/>
      <c r="R757" s="257"/>
      <c r="S757" s="257"/>
      <c r="T757" s="257"/>
      <c r="U757" s="257"/>
      <c r="V757" s="257"/>
      <c r="W757" s="257"/>
      <c r="X757" s="256"/>
      <c r="Y757" s="256"/>
      <c r="Z757" s="256"/>
      <c r="AA757" s="256"/>
      <c r="AB757" s="256"/>
      <c r="AC757" s="257"/>
      <c r="AD757" s="257"/>
      <c r="AE757" s="257"/>
      <c r="AF757" s="258"/>
      <c r="AG757" s="258"/>
      <c r="AH757" s="258"/>
      <c r="AI757" s="258"/>
      <c r="AJ757" s="258"/>
      <c r="AK757" s="259"/>
      <c r="AL757" s="258"/>
      <c r="AM757" s="258"/>
    </row>
    <row r="758" spans="1:39" ht="16.95" customHeight="1" x14ac:dyDescent="0.3">
      <c r="A758" s="262"/>
      <c r="B758" s="247"/>
      <c r="C758" s="263"/>
      <c r="D758" s="247"/>
      <c r="E758" s="247"/>
      <c r="F758" s="247"/>
      <c r="G758" s="247"/>
      <c r="H758" s="247"/>
      <c r="I758" s="264"/>
      <c r="J758" s="264"/>
      <c r="K758" s="264"/>
      <c r="L758" s="264"/>
      <c r="M758" s="264"/>
      <c r="N758" s="264"/>
      <c r="O758" s="265"/>
      <c r="P758" s="265"/>
      <c r="Q758" s="246"/>
      <c r="R758" s="246"/>
      <c r="S758" s="246"/>
      <c r="T758" s="246"/>
      <c r="U758" s="246"/>
      <c r="V758" s="246"/>
      <c r="W758" s="246"/>
      <c r="X758" s="245"/>
      <c r="Y758" s="245"/>
      <c r="Z758" s="245"/>
      <c r="AA758" s="245"/>
      <c r="AB758" s="245"/>
      <c r="AC758" s="246"/>
      <c r="AD758" s="246"/>
      <c r="AE758" s="246"/>
      <c r="AF758" s="247"/>
      <c r="AG758" s="247"/>
      <c r="AH758" s="247"/>
      <c r="AI758" s="247"/>
      <c r="AJ758" s="247"/>
      <c r="AK758" s="248"/>
      <c r="AL758" s="247"/>
      <c r="AM758" s="247"/>
    </row>
    <row r="759" spans="1:39" ht="16.95" customHeight="1" x14ac:dyDescent="0.3">
      <c r="A759" s="266"/>
      <c r="B759" s="258"/>
      <c r="C759" s="267"/>
      <c r="D759" s="258"/>
      <c r="E759" s="258"/>
      <c r="F759" s="258"/>
      <c r="G759" s="258"/>
      <c r="H759" s="258"/>
      <c r="I759" s="268"/>
      <c r="J759" s="268"/>
      <c r="K759" s="268"/>
      <c r="L759" s="268"/>
      <c r="M759" s="268"/>
      <c r="N759" s="268"/>
      <c r="O759" s="269"/>
      <c r="P759" s="269"/>
      <c r="Q759" s="257"/>
      <c r="R759" s="257"/>
      <c r="S759" s="257"/>
      <c r="T759" s="257"/>
      <c r="U759" s="257"/>
      <c r="V759" s="257"/>
      <c r="W759" s="257"/>
      <c r="X759" s="256"/>
      <c r="Y759" s="256"/>
      <c r="Z759" s="256"/>
      <c r="AA759" s="256"/>
      <c r="AB759" s="256"/>
      <c r="AC759" s="257"/>
      <c r="AD759" s="257"/>
      <c r="AE759" s="257"/>
      <c r="AF759" s="258"/>
      <c r="AG759" s="258"/>
      <c r="AH759" s="258"/>
      <c r="AI759" s="258"/>
      <c r="AJ759" s="258"/>
      <c r="AK759" s="259"/>
      <c r="AL759" s="258"/>
      <c r="AM759" s="258"/>
    </row>
  </sheetData>
  <sheetProtection autoFilter="0"/>
  <autoFilter ref="A13:AJ490" xr:uid="{00000000-0001-0000-0400-000000000000}"/>
  <mergeCells count="6">
    <mergeCell ref="I7:J7"/>
    <mergeCell ref="I2:J2"/>
    <mergeCell ref="I3:J3"/>
    <mergeCell ref="I4:J4"/>
    <mergeCell ref="I5:J5"/>
    <mergeCell ref="I6:J6"/>
  </mergeCells>
  <phoneticPr fontId="2" type="noConversion"/>
  <hyperlinks>
    <hyperlink ref="V13" r:id="rId1" display="https://www.google.com/url?sa=E&amp;q=https%3A%2F%2Fvertexaisearch.cloud.google.com%2Fgrounding-api-redirect%2FAUZIYQGijDodvPXuXQc1Er2BrlUonMVEtPXgI9Q3m_jZOdyXt551kRgvRnlNoOeCkxLiiJV0RRnq2gIC2V8vvX193nv2rwSY3PdFJ1KmBDjh4G2UHzMzBIVIJF8UnJBi7DJC1zWu2EjK4FyYKZ4shcsq14hHHmgAA-P5QFFC94jIk9G93vLd" xr:uid="{7A2721BD-8881-4C89-94E0-19C7ECD63B4B}"/>
  </hyperlinks>
  <pageMargins left="0.75" right="0.75" top="1" bottom="1" header="0.5" footer="0.5"/>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F3CD9-DC12-4A6F-9BC3-8FB40C1EEB53}">
  <sheetPr codeName="Sheet20"/>
  <dimension ref="A1:K155"/>
  <sheetViews>
    <sheetView workbookViewId="0">
      <selection sqref="A1:K1"/>
    </sheetView>
  </sheetViews>
  <sheetFormatPr defaultRowHeight="14.4" x14ac:dyDescent="0.3"/>
  <cols>
    <col min="1" max="1" width="6.77734375" customWidth="1"/>
    <col min="2" max="2" width="11.77734375" customWidth="1"/>
    <col min="3" max="3" width="15.77734375" customWidth="1"/>
    <col min="4" max="4" width="28.77734375" customWidth="1"/>
    <col min="5" max="5" width="11.77734375" customWidth="1"/>
    <col min="6" max="7" width="14.77734375" customWidth="1"/>
    <col min="8" max="8" width="10.77734375" customWidth="1"/>
    <col min="9" max="9" width="14.77734375" customWidth="1"/>
    <col min="10" max="10" width="28.77734375" customWidth="1"/>
    <col min="11" max="11" width="12.77734375" customWidth="1"/>
  </cols>
  <sheetData>
    <row r="1" spans="1:11" x14ac:dyDescent="0.3">
      <c r="A1" s="838"/>
      <c r="B1" s="838"/>
      <c r="C1" s="838"/>
      <c r="D1" s="838"/>
      <c r="E1" s="838"/>
      <c r="F1" s="838"/>
      <c r="G1" s="838"/>
      <c r="H1" s="838"/>
      <c r="I1" s="838"/>
      <c r="J1" s="838"/>
      <c r="K1" s="838"/>
    </row>
    <row r="2" spans="1:11" ht="19.2" x14ac:dyDescent="0.35">
      <c r="A2" s="839" t="s">
        <v>2581</v>
      </c>
      <c r="B2" s="840"/>
      <c r="C2" s="840"/>
      <c r="D2" s="840"/>
      <c r="E2" s="840"/>
      <c r="F2" s="840"/>
      <c r="G2" s="840"/>
      <c r="H2" s="840"/>
      <c r="I2" s="840"/>
      <c r="J2" s="840"/>
      <c r="K2" s="840"/>
    </row>
    <row r="3" spans="1:11" x14ac:dyDescent="0.3">
      <c r="A3" s="841" t="s">
        <v>2611</v>
      </c>
      <c r="B3" s="840"/>
      <c r="C3" s="840"/>
      <c r="D3" s="840"/>
      <c r="E3" s="840"/>
      <c r="F3" s="840"/>
      <c r="G3" s="840"/>
      <c r="H3" s="840"/>
      <c r="I3" s="840"/>
      <c r="J3" s="840"/>
      <c r="K3" s="840"/>
    </row>
    <row r="5" spans="1:11" x14ac:dyDescent="0.3">
      <c r="A5" s="699" t="s">
        <v>2582</v>
      </c>
      <c r="B5" s="700" t="s">
        <v>2583</v>
      </c>
      <c r="C5" s="701" t="s">
        <v>2584</v>
      </c>
      <c r="D5" s="701" t="s">
        <v>2585</v>
      </c>
      <c r="E5" s="702" t="s">
        <v>2586</v>
      </c>
      <c r="F5" s="702" t="s">
        <v>2587</v>
      </c>
      <c r="G5" s="702" t="s">
        <v>2588</v>
      </c>
      <c r="H5" s="700" t="s">
        <v>2589</v>
      </c>
      <c r="I5" s="701" t="s">
        <v>2242</v>
      </c>
      <c r="J5" s="701" t="s">
        <v>1171</v>
      </c>
      <c r="K5" s="703" t="s">
        <v>10</v>
      </c>
    </row>
    <row r="6" spans="1:11" x14ac:dyDescent="0.3">
      <c r="A6" s="716">
        <v>1</v>
      </c>
      <c r="B6" s="717" t="s">
        <v>2082</v>
      </c>
      <c r="C6" s="707" t="s">
        <v>2572</v>
      </c>
      <c r="D6" s="708" t="s">
        <v>617</v>
      </c>
      <c r="E6" s="726">
        <v>17</v>
      </c>
      <c r="F6" s="722">
        <v>8245</v>
      </c>
      <c r="G6" s="722">
        <v>62</v>
      </c>
      <c r="H6" s="717" t="s">
        <v>2082</v>
      </c>
      <c r="I6" s="708" t="s">
        <v>616</v>
      </c>
      <c r="J6" s="708" t="s">
        <v>617</v>
      </c>
      <c r="K6" s="713" t="s">
        <v>930</v>
      </c>
    </row>
    <row r="7" spans="1:11" x14ac:dyDescent="0.3">
      <c r="A7" s="718">
        <v>2</v>
      </c>
      <c r="B7" s="719" t="s">
        <v>2082</v>
      </c>
      <c r="C7" s="709" t="s">
        <v>2572</v>
      </c>
      <c r="D7" s="710" t="s">
        <v>619</v>
      </c>
      <c r="E7" s="727">
        <v>19</v>
      </c>
      <c r="F7" s="723">
        <v>9215</v>
      </c>
      <c r="G7" s="723">
        <v>69</v>
      </c>
      <c r="H7" s="719" t="s">
        <v>2082</v>
      </c>
      <c r="I7" s="710" t="s">
        <v>618</v>
      </c>
      <c r="J7" s="710" t="s">
        <v>619</v>
      </c>
      <c r="K7" s="714" t="s">
        <v>930</v>
      </c>
    </row>
    <row r="8" spans="1:11" x14ac:dyDescent="0.3">
      <c r="A8" s="718">
        <v>3</v>
      </c>
      <c r="B8" s="719" t="s">
        <v>2082</v>
      </c>
      <c r="C8" s="709" t="s">
        <v>2572</v>
      </c>
      <c r="D8" s="710" t="s">
        <v>621</v>
      </c>
      <c r="E8" s="727">
        <v>17</v>
      </c>
      <c r="F8" s="723">
        <v>8245</v>
      </c>
      <c r="G8" s="723">
        <v>62</v>
      </c>
      <c r="H8" s="719" t="s">
        <v>2082</v>
      </c>
      <c r="I8" s="710" t="s">
        <v>620</v>
      </c>
      <c r="J8" s="710" t="s">
        <v>621</v>
      </c>
      <c r="K8" s="714" t="s">
        <v>930</v>
      </c>
    </row>
    <row r="9" spans="1:11" x14ac:dyDescent="0.3">
      <c r="A9" s="718">
        <v>4</v>
      </c>
      <c r="B9" s="719" t="s">
        <v>2082</v>
      </c>
      <c r="C9" s="709" t="s">
        <v>2572</v>
      </c>
      <c r="D9" s="710" t="s">
        <v>623</v>
      </c>
      <c r="E9" s="727">
        <v>24</v>
      </c>
      <c r="F9" s="723">
        <v>11160</v>
      </c>
      <c r="G9" s="723">
        <v>84</v>
      </c>
      <c r="H9" s="719" t="s">
        <v>2082</v>
      </c>
      <c r="I9" s="710" t="s">
        <v>622</v>
      </c>
      <c r="J9" s="710" t="s">
        <v>623</v>
      </c>
      <c r="K9" s="714" t="s">
        <v>930</v>
      </c>
    </row>
    <row r="10" spans="1:11" x14ac:dyDescent="0.3">
      <c r="A10" s="718">
        <v>5</v>
      </c>
      <c r="B10" s="719" t="s">
        <v>2082</v>
      </c>
      <c r="C10" s="709" t="s">
        <v>2572</v>
      </c>
      <c r="D10" s="710" t="s">
        <v>625</v>
      </c>
      <c r="E10" s="727">
        <v>10.5</v>
      </c>
      <c r="F10" s="723">
        <v>4882</v>
      </c>
      <c r="G10" s="723">
        <v>37</v>
      </c>
      <c r="H10" s="719" t="s">
        <v>2082</v>
      </c>
      <c r="I10" s="710" t="s">
        <v>624</v>
      </c>
      <c r="J10" s="710" t="s">
        <v>625</v>
      </c>
      <c r="K10" s="714" t="s">
        <v>930</v>
      </c>
    </row>
    <row r="11" spans="1:11" x14ac:dyDescent="0.3">
      <c r="A11" s="718">
        <v>6</v>
      </c>
      <c r="B11" s="719" t="s">
        <v>2082</v>
      </c>
      <c r="C11" s="709" t="s">
        <v>2572</v>
      </c>
      <c r="D11" s="710" t="s">
        <v>627</v>
      </c>
      <c r="E11" s="727">
        <v>17</v>
      </c>
      <c r="F11" s="723">
        <v>7905</v>
      </c>
      <c r="G11" s="723">
        <v>59</v>
      </c>
      <c r="H11" s="719" t="s">
        <v>2082</v>
      </c>
      <c r="I11" s="710" t="s">
        <v>626</v>
      </c>
      <c r="J11" s="710" t="s">
        <v>627</v>
      </c>
      <c r="K11" s="714" t="s">
        <v>930</v>
      </c>
    </row>
    <row r="12" spans="1:11" x14ac:dyDescent="0.3">
      <c r="A12" s="718">
        <v>7</v>
      </c>
      <c r="B12" s="719" t="s">
        <v>2082</v>
      </c>
      <c r="C12" s="709" t="s">
        <v>2572</v>
      </c>
      <c r="D12" s="710" t="s">
        <v>629</v>
      </c>
      <c r="E12" s="727">
        <v>19.5</v>
      </c>
      <c r="F12" s="723">
        <v>9653</v>
      </c>
      <c r="G12" s="723">
        <v>72</v>
      </c>
      <c r="H12" s="719" t="s">
        <v>2082</v>
      </c>
      <c r="I12" s="710" t="s">
        <v>628</v>
      </c>
      <c r="J12" s="710" t="s">
        <v>629</v>
      </c>
      <c r="K12" s="714" t="s">
        <v>930</v>
      </c>
    </row>
    <row r="13" spans="1:11" x14ac:dyDescent="0.3">
      <c r="A13" s="718">
        <v>8</v>
      </c>
      <c r="B13" s="719" t="s">
        <v>2082</v>
      </c>
      <c r="C13" s="709" t="s">
        <v>2572</v>
      </c>
      <c r="D13" s="710" t="s">
        <v>631</v>
      </c>
      <c r="E13" s="727">
        <v>15.5</v>
      </c>
      <c r="F13" s="723">
        <v>7208</v>
      </c>
      <c r="G13" s="723">
        <v>54</v>
      </c>
      <c r="H13" s="719" t="s">
        <v>2082</v>
      </c>
      <c r="I13" s="710" t="s">
        <v>630</v>
      </c>
      <c r="J13" s="710" t="s">
        <v>631</v>
      </c>
      <c r="K13" s="714" t="s">
        <v>930</v>
      </c>
    </row>
    <row r="14" spans="1:11" x14ac:dyDescent="0.3">
      <c r="A14" s="718">
        <v>9</v>
      </c>
      <c r="B14" s="719" t="s">
        <v>2082</v>
      </c>
      <c r="C14" s="709" t="s">
        <v>2572</v>
      </c>
      <c r="D14" s="710" t="s">
        <v>633</v>
      </c>
      <c r="E14" s="727">
        <v>18</v>
      </c>
      <c r="F14" s="723">
        <v>8370</v>
      </c>
      <c r="G14" s="723">
        <v>63</v>
      </c>
      <c r="H14" s="719" t="s">
        <v>2082</v>
      </c>
      <c r="I14" s="710" t="s">
        <v>632</v>
      </c>
      <c r="J14" s="710" t="s">
        <v>633</v>
      </c>
      <c r="K14" s="714" t="s">
        <v>930</v>
      </c>
    </row>
    <row r="15" spans="1:11" x14ac:dyDescent="0.3">
      <c r="A15" s="718">
        <v>10</v>
      </c>
      <c r="B15" s="719" t="s">
        <v>2082</v>
      </c>
      <c r="C15" s="709" t="s">
        <v>2572</v>
      </c>
      <c r="D15" s="710" t="s">
        <v>635</v>
      </c>
      <c r="E15" s="727">
        <v>21</v>
      </c>
      <c r="F15" s="723">
        <v>9765</v>
      </c>
      <c r="G15" s="723">
        <v>73</v>
      </c>
      <c r="H15" s="719" t="s">
        <v>2082</v>
      </c>
      <c r="I15" s="710" t="s">
        <v>634</v>
      </c>
      <c r="J15" s="710" t="s">
        <v>635</v>
      </c>
      <c r="K15" s="714" t="s">
        <v>930</v>
      </c>
    </row>
    <row r="16" spans="1:11" x14ac:dyDescent="0.3">
      <c r="A16" s="718">
        <v>11</v>
      </c>
      <c r="B16" s="719" t="s">
        <v>2082</v>
      </c>
      <c r="C16" s="709" t="s">
        <v>2572</v>
      </c>
      <c r="D16" s="710" t="s">
        <v>637</v>
      </c>
      <c r="E16" s="727">
        <v>22</v>
      </c>
      <c r="F16" s="723">
        <v>10010</v>
      </c>
      <c r="G16" s="723">
        <v>75</v>
      </c>
      <c r="H16" s="719" t="s">
        <v>2082</v>
      </c>
      <c r="I16" s="710" t="s">
        <v>636</v>
      </c>
      <c r="J16" s="710" t="s">
        <v>637</v>
      </c>
      <c r="K16" s="714" t="s">
        <v>930</v>
      </c>
    </row>
    <row r="17" spans="1:11" x14ac:dyDescent="0.3">
      <c r="A17" s="718">
        <v>12</v>
      </c>
      <c r="B17" s="719" t="s">
        <v>2082</v>
      </c>
      <c r="C17" s="709" t="s">
        <v>2572</v>
      </c>
      <c r="D17" s="710" t="s">
        <v>639</v>
      </c>
      <c r="E17" s="727">
        <v>16</v>
      </c>
      <c r="F17" s="723">
        <v>7280</v>
      </c>
      <c r="G17" s="723">
        <v>55</v>
      </c>
      <c r="H17" s="719" t="s">
        <v>2082</v>
      </c>
      <c r="I17" s="710" t="s">
        <v>638</v>
      </c>
      <c r="J17" s="710" t="s">
        <v>639</v>
      </c>
      <c r="K17" s="714" t="s">
        <v>930</v>
      </c>
    </row>
    <row r="18" spans="1:11" x14ac:dyDescent="0.3">
      <c r="A18" s="718">
        <v>13</v>
      </c>
      <c r="B18" s="719" t="s">
        <v>2082</v>
      </c>
      <c r="C18" s="709" t="s">
        <v>2572</v>
      </c>
      <c r="D18" s="710" t="s">
        <v>641</v>
      </c>
      <c r="E18" s="727">
        <v>20</v>
      </c>
      <c r="F18" s="723">
        <v>9300</v>
      </c>
      <c r="G18" s="723">
        <v>70</v>
      </c>
      <c r="H18" s="719" t="s">
        <v>2082</v>
      </c>
      <c r="I18" s="710" t="s">
        <v>640</v>
      </c>
      <c r="J18" s="710" t="s">
        <v>641</v>
      </c>
      <c r="K18" s="714" t="s">
        <v>930</v>
      </c>
    </row>
    <row r="19" spans="1:11" x14ac:dyDescent="0.3">
      <c r="A19" s="718">
        <v>14</v>
      </c>
      <c r="B19" s="719" t="s">
        <v>2082</v>
      </c>
      <c r="C19" s="709" t="s">
        <v>2572</v>
      </c>
      <c r="D19" s="710" t="s">
        <v>645</v>
      </c>
      <c r="E19" s="727">
        <v>14</v>
      </c>
      <c r="F19" s="723">
        <v>6300</v>
      </c>
      <c r="G19" s="723">
        <v>47</v>
      </c>
      <c r="H19" s="719" t="s">
        <v>2082</v>
      </c>
      <c r="I19" s="710" t="s">
        <v>644</v>
      </c>
      <c r="J19" s="710" t="s">
        <v>645</v>
      </c>
      <c r="K19" s="714" t="s">
        <v>930</v>
      </c>
    </row>
    <row r="20" spans="1:11" x14ac:dyDescent="0.3">
      <c r="A20" s="718">
        <v>15</v>
      </c>
      <c r="B20" s="719" t="s">
        <v>2082</v>
      </c>
      <c r="C20" s="709" t="s">
        <v>2572</v>
      </c>
      <c r="D20" s="710" t="s">
        <v>647</v>
      </c>
      <c r="E20" s="727">
        <v>20.5</v>
      </c>
      <c r="F20" s="723">
        <v>9225</v>
      </c>
      <c r="G20" s="723">
        <v>69</v>
      </c>
      <c r="H20" s="719" t="s">
        <v>2082</v>
      </c>
      <c r="I20" s="710" t="s">
        <v>646</v>
      </c>
      <c r="J20" s="710" t="s">
        <v>647</v>
      </c>
      <c r="K20" s="714" t="s">
        <v>930</v>
      </c>
    </row>
    <row r="21" spans="1:11" x14ac:dyDescent="0.3">
      <c r="A21" s="718">
        <v>16</v>
      </c>
      <c r="B21" s="719" t="s">
        <v>2082</v>
      </c>
      <c r="C21" s="709" t="s">
        <v>2572</v>
      </c>
      <c r="D21" s="710" t="s">
        <v>649</v>
      </c>
      <c r="E21" s="727">
        <v>20</v>
      </c>
      <c r="F21" s="723">
        <v>9000</v>
      </c>
      <c r="G21" s="723">
        <v>68</v>
      </c>
      <c r="H21" s="719" t="s">
        <v>2082</v>
      </c>
      <c r="I21" s="710" t="s">
        <v>648</v>
      </c>
      <c r="J21" s="710" t="s">
        <v>649</v>
      </c>
      <c r="K21" s="714" t="s">
        <v>930</v>
      </c>
    </row>
    <row r="22" spans="1:11" x14ac:dyDescent="0.3">
      <c r="A22" s="718">
        <v>17</v>
      </c>
      <c r="B22" s="719" t="s">
        <v>2082</v>
      </c>
      <c r="C22" s="709" t="s">
        <v>2572</v>
      </c>
      <c r="D22" s="710" t="s">
        <v>651</v>
      </c>
      <c r="E22" s="727">
        <v>20</v>
      </c>
      <c r="F22" s="723">
        <v>9300</v>
      </c>
      <c r="G22" s="723">
        <v>70</v>
      </c>
      <c r="H22" s="719" t="s">
        <v>2082</v>
      </c>
      <c r="I22" s="710" t="s">
        <v>650</v>
      </c>
      <c r="J22" s="710" t="s">
        <v>651</v>
      </c>
      <c r="K22" s="714" t="s">
        <v>930</v>
      </c>
    </row>
    <row r="23" spans="1:11" x14ac:dyDescent="0.3">
      <c r="A23" s="718">
        <v>18</v>
      </c>
      <c r="B23" s="719" t="s">
        <v>2082</v>
      </c>
      <c r="C23" s="709" t="s">
        <v>2572</v>
      </c>
      <c r="D23" s="710" t="s">
        <v>653</v>
      </c>
      <c r="E23" s="727">
        <v>22</v>
      </c>
      <c r="F23" s="723">
        <v>9900</v>
      </c>
      <c r="G23" s="723">
        <v>74</v>
      </c>
      <c r="H23" s="719" t="s">
        <v>2082</v>
      </c>
      <c r="I23" s="710" t="s">
        <v>652</v>
      </c>
      <c r="J23" s="710" t="s">
        <v>653</v>
      </c>
      <c r="K23" s="714" t="s">
        <v>930</v>
      </c>
    </row>
    <row r="24" spans="1:11" x14ac:dyDescent="0.3">
      <c r="A24" s="718">
        <v>19</v>
      </c>
      <c r="B24" s="719" t="s">
        <v>2082</v>
      </c>
      <c r="C24" s="709" t="s">
        <v>2572</v>
      </c>
      <c r="D24" s="710" t="s">
        <v>655</v>
      </c>
      <c r="E24" s="727">
        <v>23</v>
      </c>
      <c r="F24" s="723">
        <v>11270</v>
      </c>
      <c r="G24" s="723">
        <v>85</v>
      </c>
      <c r="H24" s="719" t="s">
        <v>2082</v>
      </c>
      <c r="I24" s="710" t="s">
        <v>654</v>
      </c>
      <c r="J24" s="710" t="s">
        <v>655</v>
      </c>
      <c r="K24" s="714" t="s">
        <v>930</v>
      </c>
    </row>
    <row r="25" spans="1:11" x14ac:dyDescent="0.3">
      <c r="A25" s="718">
        <v>20</v>
      </c>
      <c r="B25" s="719" t="s">
        <v>2082</v>
      </c>
      <c r="C25" s="709" t="s">
        <v>2572</v>
      </c>
      <c r="D25" s="710" t="s">
        <v>657</v>
      </c>
      <c r="E25" s="727">
        <v>22</v>
      </c>
      <c r="F25" s="723">
        <v>10230</v>
      </c>
      <c r="G25" s="723">
        <v>77</v>
      </c>
      <c r="H25" s="719" t="s">
        <v>2082</v>
      </c>
      <c r="I25" s="710" t="s">
        <v>656</v>
      </c>
      <c r="J25" s="710" t="s">
        <v>657</v>
      </c>
      <c r="K25" s="714" t="s">
        <v>930</v>
      </c>
    </row>
    <row r="26" spans="1:11" x14ac:dyDescent="0.3">
      <c r="A26" s="718">
        <v>21</v>
      </c>
      <c r="B26" s="719" t="s">
        <v>2082</v>
      </c>
      <c r="C26" s="709" t="s">
        <v>2572</v>
      </c>
      <c r="D26" s="710" t="s">
        <v>659</v>
      </c>
      <c r="E26" s="727">
        <v>22</v>
      </c>
      <c r="F26" s="723">
        <v>9900</v>
      </c>
      <c r="G26" s="723">
        <v>74</v>
      </c>
      <c r="H26" s="719" t="s">
        <v>2082</v>
      </c>
      <c r="I26" s="710" t="s">
        <v>658</v>
      </c>
      <c r="J26" s="710" t="s">
        <v>659</v>
      </c>
      <c r="K26" s="714" t="s">
        <v>930</v>
      </c>
    </row>
    <row r="27" spans="1:11" x14ac:dyDescent="0.3">
      <c r="A27" s="718">
        <v>22</v>
      </c>
      <c r="B27" s="719" t="s">
        <v>2082</v>
      </c>
      <c r="C27" s="709" t="s">
        <v>2572</v>
      </c>
      <c r="D27" s="710" t="s">
        <v>661</v>
      </c>
      <c r="E27" s="727">
        <v>22</v>
      </c>
      <c r="F27" s="723">
        <v>9790</v>
      </c>
      <c r="G27" s="723">
        <v>73</v>
      </c>
      <c r="H27" s="719" t="s">
        <v>2082</v>
      </c>
      <c r="I27" s="710" t="s">
        <v>660</v>
      </c>
      <c r="J27" s="710" t="s">
        <v>661</v>
      </c>
      <c r="K27" s="714" t="s">
        <v>930</v>
      </c>
    </row>
    <row r="28" spans="1:11" x14ac:dyDescent="0.3">
      <c r="A28" s="718">
        <v>23</v>
      </c>
      <c r="B28" s="719" t="s">
        <v>2082</v>
      </c>
      <c r="C28" s="709" t="s">
        <v>2572</v>
      </c>
      <c r="D28" s="710" t="s">
        <v>663</v>
      </c>
      <c r="E28" s="727">
        <v>19</v>
      </c>
      <c r="F28" s="723">
        <v>8455</v>
      </c>
      <c r="G28" s="723">
        <v>63</v>
      </c>
      <c r="H28" s="719" t="s">
        <v>2082</v>
      </c>
      <c r="I28" s="710" t="s">
        <v>662</v>
      </c>
      <c r="J28" s="710" t="s">
        <v>663</v>
      </c>
      <c r="K28" s="714" t="s">
        <v>930</v>
      </c>
    </row>
    <row r="29" spans="1:11" x14ac:dyDescent="0.3">
      <c r="A29" s="718">
        <v>24</v>
      </c>
      <c r="B29" s="719" t="s">
        <v>2082</v>
      </c>
      <c r="C29" s="709" t="s">
        <v>2572</v>
      </c>
      <c r="D29" s="710" t="s">
        <v>665</v>
      </c>
      <c r="E29" s="727">
        <v>16</v>
      </c>
      <c r="F29" s="723">
        <v>7120</v>
      </c>
      <c r="G29" s="723">
        <v>53</v>
      </c>
      <c r="H29" s="719" t="s">
        <v>2082</v>
      </c>
      <c r="I29" s="710" t="s">
        <v>664</v>
      </c>
      <c r="J29" s="710" t="s">
        <v>665</v>
      </c>
      <c r="K29" s="714" t="s">
        <v>930</v>
      </c>
    </row>
    <row r="30" spans="1:11" x14ac:dyDescent="0.3">
      <c r="A30" s="718">
        <v>25</v>
      </c>
      <c r="B30" s="719" t="s">
        <v>2082</v>
      </c>
      <c r="C30" s="709" t="s">
        <v>2572</v>
      </c>
      <c r="D30" s="710" t="s">
        <v>667</v>
      </c>
      <c r="E30" s="727">
        <v>18</v>
      </c>
      <c r="F30" s="723">
        <v>7920</v>
      </c>
      <c r="G30" s="723">
        <v>59</v>
      </c>
      <c r="H30" s="719" t="s">
        <v>2082</v>
      </c>
      <c r="I30" s="710" t="s">
        <v>666</v>
      </c>
      <c r="J30" s="710" t="s">
        <v>667</v>
      </c>
      <c r="K30" s="714" t="s">
        <v>930</v>
      </c>
    </row>
    <row r="31" spans="1:11" x14ac:dyDescent="0.3">
      <c r="A31" s="718">
        <v>26</v>
      </c>
      <c r="B31" s="719" t="s">
        <v>2082</v>
      </c>
      <c r="C31" s="709" t="s">
        <v>2572</v>
      </c>
      <c r="D31" s="710" t="s">
        <v>669</v>
      </c>
      <c r="E31" s="727">
        <v>16</v>
      </c>
      <c r="F31" s="723">
        <v>7120</v>
      </c>
      <c r="G31" s="723">
        <v>53</v>
      </c>
      <c r="H31" s="719" t="s">
        <v>2082</v>
      </c>
      <c r="I31" s="710" t="s">
        <v>668</v>
      </c>
      <c r="J31" s="710" t="s">
        <v>669</v>
      </c>
      <c r="K31" s="714" t="s">
        <v>930</v>
      </c>
    </row>
    <row r="32" spans="1:11" x14ac:dyDescent="0.3">
      <c r="A32" s="718">
        <v>27</v>
      </c>
      <c r="B32" s="719" t="s">
        <v>2082</v>
      </c>
      <c r="C32" s="709" t="s">
        <v>2572</v>
      </c>
      <c r="D32" s="710" t="s">
        <v>671</v>
      </c>
      <c r="E32" s="727">
        <v>13</v>
      </c>
      <c r="F32" s="723">
        <v>5785</v>
      </c>
      <c r="G32" s="723">
        <v>43</v>
      </c>
      <c r="H32" s="719" t="s">
        <v>2082</v>
      </c>
      <c r="I32" s="710" t="s">
        <v>670</v>
      </c>
      <c r="J32" s="710" t="s">
        <v>671</v>
      </c>
      <c r="K32" s="714" t="s">
        <v>930</v>
      </c>
    </row>
    <row r="33" spans="1:11" x14ac:dyDescent="0.3">
      <c r="A33" s="718">
        <v>28</v>
      </c>
      <c r="B33" s="719" t="s">
        <v>2082</v>
      </c>
      <c r="C33" s="709" t="s">
        <v>2572</v>
      </c>
      <c r="D33" s="710" t="s">
        <v>673</v>
      </c>
      <c r="E33" s="727">
        <v>17</v>
      </c>
      <c r="F33" s="723">
        <v>7565</v>
      </c>
      <c r="G33" s="723">
        <v>57</v>
      </c>
      <c r="H33" s="719" t="s">
        <v>2082</v>
      </c>
      <c r="I33" s="710" t="s">
        <v>672</v>
      </c>
      <c r="J33" s="710" t="s">
        <v>673</v>
      </c>
      <c r="K33" s="714" t="s">
        <v>930</v>
      </c>
    </row>
    <row r="34" spans="1:11" x14ac:dyDescent="0.3">
      <c r="A34" s="718">
        <v>29</v>
      </c>
      <c r="B34" s="719" t="s">
        <v>2082</v>
      </c>
      <c r="C34" s="709" t="s">
        <v>2572</v>
      </c>
      <c r="D34" s="710" t="s">
        <v>675</v>
      </c>
      <c r="E34" s="727">
        <v>23</v>
      </c>
      <c r="F34" s="723">
        <v>10235</v>
      </c>
      <c r="G34" s="723">
        <v>77</v>
      </c>
      <c r="H34" s="719" t="s">
        <v>2082</v>
      </c>
      <c r="I34" s="710" t="s">
        <v>674</v>
      </c>
      <c r="J34" s="710" t="s">
        <v>675</v>
      </c>
      <c r="K34" s="714" t="s">
        <v>930</v>
      </c>
    </row>
    <row r="35" spans="1:11" x14ac:dyDescent="0.3">
      <c r="A35" s="718">
        <v>30</v>
      </c>
      <c r="B35" s="719" t="s">
        <v>2082</v>
      </c>
      <c r="C35" s="709" t="s">
        <v>2572</v>
      </c>
      <c r="D35" s="710" t="s">
        <v>677</v>
      </c>
      <c r="E35" s="727">
        <v>19.5</v>
      </c>
      <c r="F35" s="723">
        <v>8580</v>
      </c>
      <c r="G35" s="723">
        <v>64</v>
      </c>
      <c r="H35" s="719" t="s">
        <v>2082</v>
      </c>
      <c r="I35" s="710" t="s">
        <v>676</v>
      </c>
      <c r="J35" s="710" t="s">
        <v>677</v>
      </c>
      <c r="K35" s="714" t="s">
        <v>930</v>
      </c>
    </row>
    <row r="36" spans="1:11" x14ac:dyDescent="0.3">
      <c r="A36" s="718">
        <v>31</v>
      </c>
      <c r="B36" s="719" t="s">
        <v>2082</v>
      </c>
      <c r="C36" s="709" t="s">
        <v>2572</v>
      </c>
      <c r="D36" s="710" t="s">
        <v>679</v>
      </c>
      <c r="E36" s="727">
        <v>24</v>
      </c>
      <c r="F36" s="723">
        <v>10560</v>
      </c>
      <c r="G36" s="723">
        <v>79</v>
      </c>
      <c r="H36" s="719" t="s">
        <v>2082</v>
      </c>
      <c r="I36" s="710" t="s">
        <v>678</v>
      </c>
      <c r="J36" s="710" t="s">
        <v>679</v>
      </c>
      <c r="K36" s="714" t="s">
        <v>930</v>
      </c>
    </row>
    <row r="37" spans="1:11" x14ac:dyDescent="0.3">
      <c r="A37" s="718">
        <v>32</v>
      </c>
      <c r="B37" s="719" t="s">
        <v>2082</v>
      </c>
      <c r="C37" s="709" t="s">
        <v>2572</v>
      </c>
      <c r="D37" s="710" t="s">
        <v>681</v>
      </c>
      <c r="E37" s="727">
        <v>24</v>
      </c>
      <c r="F37" s="723">
        <v>10680</v>
      </c>
      <c r="G37" s="723">
        <v>80</v>
      </c>
      <c r="H37" s="719" t="s">
        <v>2082</v>
      </c>
      <c r="I37" s="710" t="s">
        <v>680</v>
      </c>
      <c r="J37" s="710" t="s">
        <v>681</v>
      </c>
      <c r="K37" s="714" t="s">
        <v>930</v>
      </c>
    </row>
    <row r="38" spans="1:11" x14ac:dyDescent="0.3">
      <c r="A38" s="718">
        <v>33</v>
      </c>
      <c r="B38" s="719" t="s">
        <v>2082</v>
      </c>
      <c r="C38" s="709" t="s">
        <v>2572</v>
      </c>
      <c r="D38" s="710" t="s">
        <v>683</v>
      </c>
      <c r="E38" s="727">
        <v>19</v>
      </c>
      <c r="F38" s="723">
        <v>8360</v>
      </c>
      <c r="G38" s="723">
        <v>63</v>
      </c>
      <c r="H38" s="719" t="s">
        <v>2082</v>
      </c>
      <c r="I38" s="710" t="s">
        <v>682</v>
      </c>
      <c r="J38" s="710" t="s">
        <v>683</v>
      </c>
      <c r="K38" s="714" t="s">
        <v>930</v>
      </c>
    </row>
    <row r="39" spans="1:11" x14ac:dyDescent="0.3">
      <c r="A39" s="718">
        <v>34</v>
      </c>
      <c r="B39" s="719" t="s">
        <v>2082</v>
      </c>
      <c r="C39" s="709" t="s">
        <v>2572</v>
      </c>
      <c r="D39" s="710" t="s">
        <v>685</v>
      </c>
      <c r="E39" s="727">
        <v>19</v>
      </c>
      <c r="F39" s="723">
        <v>8360</v>
      </c>
      <c r="G39" s="723">
        <v>63</v>
      </c>
      <c r="H39" s="719" t="s">
        <v>2082</v>
      </c>
      <c r="I39" s="710" t="s">
        <v>684</v>
      </c>
      <c r="J39" s="710" t="s">
        <v>685</v>
      </c>
      <c r="K39" s="714" t="s">
        <v>930</v>
      </c>
    </row>
    <row r="40" spans="1:11" x14ac:dyDescent="0.3">
      <c r="A40" s="718">
        <v>35</v>
      </c>
      <c r="B40" s="719" t="s">
        <v>2082</v>
      </c>
      <c r="C40" s="709" t="s">
        <v>2572</v>
      </c>
      <c r="D40" s="710" t="s">
        <v>687</v>
      </c>
      <c r="E40" s="727">
        <v>22</v>
      </c>
      <c r="F40" s="723">
        <v>9680</v>
      </c>
      <c r="G40" s="723">
        <v>73</v>
      </c>
      <c r="H40" s="719" t="s">
        <v>2082</v>
      </c>
      <c r="I40" s="710" t="s">
        <v>686</v>
      </c>
      <c r="J40" s="710" t="s">
        <v>687</v>
      </c>
      <c r="K40" s="714" t="s">
        <v>930</v>
      </c>
    </row>
    <row r="41" spans="1:11" x14ac:dyDescent="0.3">
      <c r="A41" s="718">
        <v>36</v>
      </c>
      <c r="B41" s="719" t="s">
        <v>2082</v>
      </c>
      <c r="C41" s="709" t="s">
        <v>2572</v>
      </c>
      <c r="D41" s="710" t="s">
        <v>689</v>
      </c>
      <c r="E41" s="727">
        <v>16</v>
      </c>
      <c r="F41" s="723">
        <v>7040</v>
      </c>
      <c r="G41" s="723">
        <v>53</v>
      </c>
      <c r="H41" s="719" t="s">
        <v>2082</v>
      </c>
      <c r="I41" s="710" t="s">
        <v>688</v>
      </c>
      <c r="J41" s="710" t="s">
        <v>689</v>
      </c>
      <c r="K41" s="714" t="s">
        <v>930</v>
      </c>
    </row>
    <row r="42" spans="1:11" x14ac:dyDescent="0.3">
      <c r="A42" s="718">
        <v>37</v>
      </c>
      <c r="B42" s="719" t="s">
        <v>2082</v>
      </c>
      <c r="C42" s="709" t="s">
        <v>2572</v>
      </c>
      <c r="D42" s="710" t="s">
        <v>691</v>
      </c>
      <c r="E42" s="727">
        <v>22</v>
      </c>
      <c r="F42" s="723">
        <v>9680</v>
      </c>
      <c r="G42" s="723">
        <v>73</v>
      </c>
      <c r="H42" s="719" t="s">
        <v>2082</v>
      </c>
      <c r="I42" s="710" t="s">
        <v>690</v>
      </c>
      <c r="J42" s="710" t="s">
        <v>691</v>
      </c>
      <c r="K42" s="714" t="s">
        <v>930</v>
      </c>
    </row>
    <row r="43" spans="1:11" x14ac:dyDescent="0.3">
      <c r="A43" s="718">
        <v>38</v>
      </c>
      <c r="B43" s="719" t="s">
        <v>2082</v>
      </c>
      <c r="C43" s="709" t="s">
        <v>2572</v>
      </c>
      <c r="D43" s="710" t="s">
        <v>693</v>
      </c>
      <c r="E43" s="727">
        <v>21</v>
      </c>
      <c r="F43" s="723">
        <v>9240</v>
      </c>
      <c r="G43" s="723">
        <v>69</v>
      </c>
      <c r="H43" s="719" t="s">
        <v>2082</v>
      </c>
      <c r="I43" s="710" t="s">
        <v>692</v>
      </c>
      <c r="J43" s="710" t="s">
        <v>693</v>
      </c>
      <c r="K43" s="714" t="s">
        <v>930</v>
      </c>
    </row>
    <row r="44" spans="1:11" x14ac:dyDescent="0.3">
      <c r="A44" s="718">
        <v>39</v>
      </c>
      <c r="B44" s="719" t="s">
        <v>2082</v>
      </c>
      <c r="C44" s="709" t="s">
        <v>2572</v>
      </c>
      <c r="D44" s="710" t="s">
        <v>695</v>
      </c>
      <c r="E44" s="727">
        <v>22</v>
      </c>
      <c r="F44" s="723">
        <v>10230</v>
      </c>
      <c r="G44" s="723">
        <v>77</v>
      </c>
      <c r="H44" s="719" t="s">
        <v>2082</v>
      </c>
      <c r="I44" s="710" t="s">
        <v>694</v>
      </c>
      <c r="J44" s="710" t="s">
        <v>695</v>
      </c>
      <c r="K44" s="714" t="s">
        <v>930</v>
      </c>
    </row>
    <row r="45" spans="1:11" x14ac:dyDescent="0.3">
      <c r="A45" s="718">
        <v>40</v>
      </c>
      <c r="B45" s="719" t="s">
        <v>2082</v>
      </c>
      <c r="C45" s="709" t="s">
        <v>2572</v>
      </c>
      <c r="D45" s="710" t="s">
        <v>697</v>
      </c>
      <c r="E45" s="727">
        <v>18</v>
      </c>
      <c r="F45" s="723">
        <v>7920</v>
      </c>
      <c r="G45" s="723">
        <v>59</v>
      </c>
      <c r="H45" s="719" t="s">
        <v>2082</v>
      </c>
      <c r="I45" s="710" t="s">
        <v>696</v>
      </c>
      <c r="J45" s="710" t="s">
        <v>697</v>
      </c>
      <c r="K45" s="714" t="s">
        <v>930</v>
      </c>
    </row>
    <row r="46" spans="1:11" x14ac:dyDescent="0.3">
      <c r="A46" s="718">
        <v>41</v>
      </c>
      <c r="B46" s="719" t="s">
        <v>2082</v>
      </c>
      <c r="C46" s="709" t="s">
        <v>2572</v>
      </c>
      <c r="D46" s="710" t="s">
        <v>699</v>
      </c>
      <c r="E46" s="727">
        <v>24</v>
      </c>
      <c r="F46" s="723">
        <v>10560</v>
      </c>
      <c r="G46" s="723">
        <v>79</v>
      </c>
      <c r="H46" s="719" t="s">
        <v>2082</v>
      </c>
      <c r="I46" s="710" t="s">
        <v>698</v>
      </c>
      <c r="J46" s="710" t="s">
        <v>699</v>
      </c>
      <c r="K46" s="714" t="s">
        <v>930</v>
      </c>
    </row>
    <row r="47" spans="1:11" x14ac:dyDescent="0.3">
      <c r="A47" s="718">
        <v>42</v>
      </c>
      <c r="B47" s="719" t="s">
        <v>2082</v>
      </c>
      <c r="C47" s="709" t="s">
        <v>2572</v>
      </c>
      <c r="D47" s="710" t="s">
        <v>701</v>
      </c>
      <c r="E47" s="727">
        <v>22</v>
      </c>
      <c r="F47" s="723">
        <v>9680</v>
      </c>
      <c r="G47" s="723">
        <v>73</v>
      </c>
      <c r="H47" s="719" t="s">
        <v>2082</v>
      </c>
      <c r="I47" s="710" t="s">
        <v>700</v>
      </c>
      <c r="J47" s="710" t="s">
        <v>701</v>
      </c>
      <c r="K47" s="714" t="s">
        <v>930</v>
      </c>
    </row>
    <row r="48" spans="1:11" x14ac:dyDescent="0.3">
      <c r="A48" s="718">
        <v>43</v>
      </c>
      <c r="B48" s="719" t="s">
        <v>2082</v>
      </c>
      <c r="C48" s="709" t="s">
        <v>2572</v>
      </c>
      <c r="D48" s="710" t="s">
        <v>705</v>
      </c>
      <c r="E48" s="727">
        <v>20</v>
      </c>
      <c r="F48" s="723">
        <v>8800</v>
      </c>
      <c r="G48" s="723">
        <v>66</v>
      </c>
      <c r="H48" s="719" t="s">
        <v>2082</v>
      </c>
      <c r="I48" s="710" t="s">
        <v>704</v>
      </c>
      <c r="J48" s="710" t="s">
        <v>705</v>
      </c>
      <c r="K48" s="714" t="s">
        <v>930</v>
      </c>
    </row>
    <row r="49" spans="1:11" x14ac:dyDescent="0.3">
      <c r="A49" s="718">
        <v>44</v>
      </c>
      <c r="B49" s="719" t="s">
        <v>2082</v>
      </c>
      <c r="C49" s="709" t="s">
        <v>2572</v>
      </c>
      <c r="D49" s="710" t="s">
        <v>707</v>
      </c>
      <c r="E49" s="727">
        <v>19</v>
      </c>
      <c r="F49" s="723">
        <v>8360</v>
      </c>
      <c r="G49" s="723">
        <v>63</v>
      </c>
      <c r="H49" s="719" t="s">
        <v>2082</v>
      </c>
      <c r="I49" s="710" t="s">
        <v>706</v>
      </c>
      <c r="J49" s="710" t="s">
        <v>707</v>
      </c>
      <c r="K49" s="714" t="s">
        <v>930</v>
      </c>
    </row>
    <row r="50" spans="1:11" x14ac:dyDescent="0.3">
      <c r="A50" s="718">
        <v>45</v>
      </c>
      <c r="B50" s="719" t="s">
        <v>2082</v>
      </c>
      <c r="C50" s="709" t="s">
        <v>2572</v>
      </c>
      <c r="D50" s="710" t="s">
        <v>709</v>
      </c>
      <c r="E50" s="727">
        <v>21</v>
      </c>
      <c r="F50" s="723">
        <v>9240</v>
      </c>
      <c r="G50" s="723">
        <v>69</v>
      </c>
      <c r="H50" s="719" t="s">
        <v>2082</v>
      </c>
      <c r="I50" s="710" t="s">
        <v>708</v>
      </c>
      <c r="J50" s="710" t="s">
        <v>709</v>
      </c>
      <c r="K50" s="714" t="s">
        <v>930</v>
      </c>
    </row>
    <row r="51" spans="1:11" x14ac:dyDescent="0.3">
      <c r="A51" s="718">
        <v>46</v>
      </c>
      <c r="B51" s="719" t="s">
        <v>2082</v>
      </c>
      <c r="C51" s="709" t="s">
        <v>2572</v>
      </c>
      <c r="D51" s="710" t="s">
        <v>711</v>
      </c>
      <c r="E51" s="727">
        <v>25</v>
      </c>
      <c r="F51" s="723">
        <v>12125</v>
      </c>
      <c r="G51" s="723">
        <v>91</v>
      </c>
      <c r="H51" s="719" t="s">
        <v>2082</v>
      </c>
      <c r="I51" s="710" t="s">
        <v>710</v>
      </c>
      <c r="J51" s="710" t="s">
        <v>711</v>
      </c>
      <c r="K51" s="714" t="s">
        <v>930</v>
      </c>
    </row>
    <row r="52" spans="1:11" x14ac:dyDescent="0.3">
      <c r="A52" s="718">
        <v>47</v>
      </c>
      <c r="B52" s="719" t="s">
        <v>2082</v>
      </c>
      <c r="C52" s="709" t="s">
        <v>2572</v>
      </c>
      <c r="D52" s="710" t="s">
        <v>713</v>
      </c>
      <c r="E52" s="727">
        <v>17</v>
      </c>
      <c r="F52" s="723">
        <v>8245</v>
      </c>
      <c r="G52" s="723">
        <v>62</v>
      </c>
      <c r="H52" s="719" t="s">
        <v>2082</v>
      </c>
      <c r="I52" s="710" t="s">
        <v>712</v>
      </c>
      <c r="J52" s="710" t="s">
        <v>713</v>
      </c>
      <c r="K52" s="714" t="s">
        <v>930</v>
      </c>
    </row>
    <row r="53" spans="1:11" x14ac:dyDescent="0.3">
      <c r="A53" s="718">
        <v>48</v>
      </c>
      <c r="B53" s="719" t="s">
        <v>2082</v>
      </c>
      <c r="C53" s="709" t="s">
        <v>2572</v>
      </c>
      <c r="D53" s="710" t="s">
        <v>715</v>
      </c>
      <c r="E53" s="727">
        <v>21</v>
      </c>
      <c r="F53" s="723">
        <v>9765</v>
      </c>
      <c r="G53" s="723">
        <v>73</v>
      </c>
      <c r="H53" s="719" t="s">
        <v>2082</v>
      </c>
      <c r="I53" s="710" t="s">
        <v>714</v>
      </c>
      <c r="J53" s="710" t="s">
        <v>715</v>
      </c>
      <c r="K53" s="714" t="s">
        <v>930</v>
      </c>
    </row>
    <row r="54" spans="1:11" x14ac:dyDescent="0.3">
      <c r="A54" s="718">
        <v>49</v>
      </c>
      <c r="B54" s="719" t="s">
        <v>2082</v>
      </c>
      <c r="C54" s="709" t="s">
        <v>2572</v>
      </c>
      <c r="D54" s="710" t="s">
        <v>719</v>
      </c>
      <c r="E54" s="727">
        <v>22</v>
      </c>
      <c r="F54" s="723">
        <v>10230</v>
      </c>
      <c r="G54" s="723">
        <v>77</v>
      </c>
      <c r="H54" s="719" t="s">
        <v>2082</v>
      </c>
      <c r="I54" s="710" t="s">
        <v>718</v>
      </c>
      <c r="J54" s="710" t="s">
        <v>719</v>
      </c>
      <c r="K54" s="714" t="s">
        <v>930</v>
      </c>
    </row>
    <row r="55" spans="1:11" x14ac:dyDescent="0.3">
      <c r="A55" s="718">
        <v>50</v>
      </c>
      <c r="B55" s="719" t="s">
        <v>2082</v>
      </c>
      <c r="C55" s="709" t="s">
        <v>2572</v>
      </c>
      <c r="D55" s="710" t="s">
        <v>723</v>
      </c>
      <c r="E55" s="727">
        <v>20</v>
      </c>
      <c r="F55" s="723">
        <v>9300</v>
      </c>
      <c r="G55" s="723">
        <v>70</v>
      </c>
      <c r="H55" s="719" t="s">
        <v>2082</v>
      </c>
      <c r="I55" s="710" t="s">
        <v>722</v>
      </c>
      <c r="J55" s="710" t="s">
        <v>723</v>
      </c>
      <c r="K55" s="714" t="s">
        <v>930</v>
      </c>
    </row>
    <row r="56" spans="1:11" x14ac:dyDescent="0.3">
      <c r="A56" s="718">
        <v>51</v>
      </c>
      <c r="B56" s="719" t="s">
        <v>2082</v>
      </c>
      <c r="C56" s="709" t="s">
        <v>2572</v>
      </c>
      <c r="D56" s="710" t="s">
        <v>725</v>
      </c>
      <c r="E56" s="727">
        <v>16</v>
      </c>
      <c r="F56" s="723">
        <v>7680</v>
      </c>
      <c r="G56" s="723">
        <v>58</v>
      </c>
      <c r="H56" s="719" t="s">
        <v>2082</v>
      </c>
      <c r="I56" s="710" t="s">
        <v>724</v>
      </c>
      <c r="J56" s="710" t="s">
        <v>725</v>
      </c>
      <c r="K56" s="714" t="s">
        <v>930</v>
      </c>
    </row>
    <row r="57" spans="1:11" x14ac:dyDescent="0.3">
      <c r="A57" s="718">
        <v>52</v>
      </c>
      <c r="B57" s="719" t="s">
        <v>2082</v>
      </c>
      <c r="C57" s="709" t="s">
        <v>2572</v>
      </c>
      <c r="D57" s="710" t="s">
        <v>727</v>
      </c>
      <c r="E57" s="727">
        <v>18</v>
      </c>
      <c r="F57" s="723">
        <v>8370</v>
      </c>
      <c r="G57" s="723">
        <v>63</v>
      </c>
      <c r="H57" s="719" t="s">
        <v>2082</v>
      </c>
      <c r="I57" s="710" t="s">
        <v>726</v>
      </c>
      <c r="J57" s="710" t="s">
        <v>727</v>
      </c>
      <c r="K57" s="714" t="s">
        <v>930</v>
      </c>
    </row>
    <row r="58" spans="1:11" x14ac:dyDescent="0.3">
      <c r="A58" s="718">
        <v>53</v>
      </c>
      <c r="B58" s="719" t="s">
        <v>2082</v>
      </c>
      <c r="C58" s="709" t="s">
        <v>2572</v>
      </c>
      <c r="D58" s="710" t="s">
        <v>729</v>
      </c>
      <c r="E58" s="727">
        <v>18</v>
      </c>
      <c r="F58" s="723">
        <v>8910</v>
      </c>
      <c r="G58" s="723">
        <v>67</v>
      </c>
      <c r="H58" s="719" t="s">
        <v>2082</v>
      </c>
      <c r="I58" s="710" t="s">
        <v>728</v>
      </c>
      <c r="J58" s="710" t="s">
        <v>729</v>
      </c>
      <c r="K58" s="714" t="s">
        <v>930</v>
      </c>
    </row>
    <row r="59" spans="1:11" x14ac:dyDescent="0.3">
      <c r="A59" s="718">
        <v>54</v>
      </c>
      <c r="B59" s="719" t="s">
        <v>2082</v>
      </c>
      <c r="C59" s="709" t="s">
        <v>2572</v>
      </c>
      <c r="D59" s="710" t="s">
        <v>731</v>
      </c>
      <c r="E59" s="727">
        <v>16</v>
      </c>
      <c r="F59" s="723">
        <v>7440</v>
      </c>
      <c r="G59" s="723">
        <v>56</v>
      </c>
      <c r="H59" s="719" t="s">
        <v>2082</v>
      </c>
      <c r="I59" s="710" t="s">
        <v>730</v>
      </c>
      <c r="J59" s="710" t="s">
        <v>731</v>
      </c>
      <c r="K59" s="714" t="s">
        <v>930</v>
      </c>
    </row>
    <row r="60" spans="1:11" x14ac:dyDescent="0.3">
      <c r="A60" s="718">
        <v>55</v>
      </c>
      <c r="B60" s="719" t="s">
        <v>2082</v>
      </c>
      <c r="C60" s="709" t="s">
        <v>2572</v>
      </c>
      <c r="D60" s="710" t="s">
        <v>733</v>
      </c>
      <c r="E60" s="727">
        <v>23</v>
      </c>
      <c r="F60" s="723">
        <v>10695</v>
      </c>
      <c r="G60" s="723">
        <v>80</v>
      </c>
      <c r="H60" s="719" t="s">
        <v>2082</v>
      </c>
      <c r="I60" s="710" t="s">
        <v>732</v>
      </c>
      <c r="J60" s="710" t="s">
        <v>733</v>
      </c>
      <c r="K60" s="714" t="s">
        <v>930</v>
      </c>
    </row>
    <row r="61" spans="1:11" x14ac:dyDescent="0.3">
      <c r="A61" s="718">
        <v>56</v>
      </c>
      <c r="B61" s="719" t="s">
        <v>2082</v>
      </c>
      <c r="C61" s="709" t="s">
        <v>2572</v>
      </c>
      <c r="D61" s="710" t="s">
        <v>735</v>
      </c>
      <c r="E61" s="727">
        <v>19</v>
      </c>
      <c r="F61" s="723">
        <v>8645</v>
      </c>
      <c r="G61" s="723">
        <v>65</v>
      </c>
      <c r="H61" s="719" t="s">
        <v>2082</v>
      </c>
      <c r="I61" s="710" t="s">
        <v>734</v>
      </c>
      <c r="J61" s="710" t="s">
        <v>735</v>
      </c>
      <c r="K61" s="714" t="s">
        <v>930</v>
      </c>
    </row>
    <row r="62" spans="1:11" x14ac:dyDescent="0.3">
      <c r="A62" s="718">
        <v>57</v>
      </c>
      <c r="B62" s="719" t="s">
        <v>2082</v>
      </c>
      <c r="C62" s="709" t="s">
        <v>2572</v>
      </c>
      <c r="D62" s="710" t="s">
        <v>737</v>
      </c>
      <c r="E62" s="727">
        <v>20</v>
      </c>
      <c r="F62" s="723">
        <v>9100</v>
      </c>
      <c r="G62" s="723">
        <v>68</v>
      </c>
      <c r="H62" s="719" t="s">
        <v>2082</v>
      </c>
      <c r="I62" s="710" t="s">
        <v>736</v>
      </c>
      <c r="J62" s="710" t="s">
        <v>737</v>
      </c>
      <c r="K62" s="714" t="s">
        <v>930</v>
      </c>
    </row>
    <row r="63" spans="1:11" x14ac:dyDescent="0.3">
      <c r="A63" s="718">
        <v>58</v>
      </c>
      <c r="B63" s="719" t="s">
        <v>2082</v>
      </c>
      <c r="C63" s="709" t="s">
        <v>2572</v>
      </c>
      <c r="D63" s="710" t="s">
        <v>739</v>
      </c>
      <c r="E63" s="727">
        <v>22</v>
      </c>
      <c r="F63" s="723">
        <v>10340</v>
      </c>
      <c r="G63" s="723">
        <v>78</v>
      </c>
      <c r="H63" s="719" t="s">
        <v>2082</v>
      </c>
      <c r="I63" s="710" t="s">
        <v>738</v>
      </c>
      <c r="J63" s="710" t="s">
        <v>739</v>
      </c>
      <c r="K63" s="714" t="s">
        <v>930</v>
      </c>
    </row>
    <row r="64" spans="1:11" x14ac:dyDescent="0.3">
      <c r="A64" s="718">
        <v>59</v>
      </c>
      <c r="B64" s="719" t="s">
        <v>2082</v>
      </c>
      <c r="C64" s="709" t="s">
        <v>2572</v>
      </c>
      <c r="D64" s="710" t="s">
        <v>741</v>
      </c>
      <c r="E64" s="727">
        <v>19</v>
      </c>
      <c r="F64" s="723">
        <v>8835</v>
      </c>
      <c r="G64" s="723">
        <v>66</v>
      </c>
      <c r="H64" s="719" t="s">
        <v>2082</v>
      </c>
      <c r="I64" s="710" t="s">
        <v>740</v>
      </c>
      <c r="J64" s="710" t="s">
        <v>741</v>
      </c>
      <c r="K64" s="714" t="s">
        <v>930</v>
      </c>
    </row>
    <row r="65" spans="1:11" x14ac:dyDescent="0.3">
      <c r="A65" s="718">
        <v>60</v>
      </c>
      <c r="B65" s="719" t="s">
        <v>2082</v>
      </c>
      <c r="C65" s="709" t="s">
        <v>2572</v>
      </c>
      <c r="D65" s="710" t="s">
        <v>745</v>
      </c>
      <c r="E65" s="727">
        <v>24</v>
      </c>
      <c r="F65" s="723">
        <v>11640</v>
      </c>
      <c r="G65" s="723">
        <v>87</v>
      </c>
      <c r="H65" s="719" t="s">
        <v>2082</v>
      </c>
      <c r="I65" s="710" t="s">
        <v>744</v>
      </c>
      <c r="J65" s="710" t="s">
        <v>745</v>
      </c>
      <c r="K65" s="714" t="s">
        <v>930</v>
      </c>
    </row>
    <row r="66" spans="1:11" x14ac:dyDescent="0.3">
      <c r="A66" s="718">
        <v>61</v>
      </c>
      <c r="B66" s="719" t="s">
        <v>2082</v>
      </c>
      <c r="C66" s="709" t="s">
        <v>2572</v>
      </c>
      <c r="D66" s="710" t="s">
        <v>747</v>
      </c>
      <c r="E66" s="727">
        <v>20</v>
      </c>
      <c r="F66" s="723">
        <v>9300</v>
      </c>
      <c r="G66" s="723">
        <v>70</v>
      </c>
      <c r="H66" s="719" t="s">
        <v>2082</v>
      </c>
      <c r="I66" s="710" t="s">
        <v>746</v>
      </c>
      <c r="J66" s="710" t="s">
        <v>747</v>
      </c>
      <c r="K66" s="714" t="s">
        <v>930</v>
      </c>
    </row>
    <row r="67" spans="1:11" x14ac:dyDescent="0.3">
      <c r="A67" s="718">
        <v>62</v>
      </c>
      <c r="B67" s="719" t="s">
        <v>2082</v>
      </c>
      <c r="C67" s="709" t="s">
        <v>2572</v>
      </c>
      <c r="D67" s="710" t="s">
        <v>749</v>
      </c>
      <c r="E67" s="727">
        <v>21</v>
      </c>
      <c r="F67" s="723">
        <v>9765</v>
      </c>
      <c r="G67" s="723">
        <v>73</v>
      </c>
      <c r="H67" s="719" t="s">
        <v>2082</v>
      </c>
      <c r="I67" s="710" t="s">
        <v>748</v>
      </c>
      <c r="J67" s="710" t="s">
        <v>749</v>
      </c>
      <c r="K67" s="714" t="s">
        <v>930</v>
      </c>
    </row>
    <row r="68" spans="1:11" x14ac:dyDescent="0.3">
      <c r="A68" s="718">
        <v>63</v>
      </c>
      <c r="B68" s="719" t="s">
        <v>2082</v>
      </c>
      <c r="C68" s="709" t="s">
        <v>2572</v>
      </c>
      <c r="D68" s="710" t="s">
        <v>751</v>
      </c>
      <c r="E68" s="727">
        <v>18</v>
      </c>
      <c r="F68" s="723">
        <v>8190</v>
      </c>
      <c r="G68" s="723">
        <v>61</v>
      </c>
      <c r="H68" s="719" t="s">
        <v>2082</v>
      </c>
      <c r="I68" s="710" t="s">
        <v>750</v>
      </c>
      <c r="J68" s="710" t="s">
        <v>751</v>
      </c>
      <c r="K68" s="714" t="s">
        <v>930</v>
      </c>
    </row>
    <row r="69" spans="1:11" x14ac:dyDescent="0.3">
      <c r="A69" s="718">
        <v>64</v>
      </c>
      <c r="B69" s="719" t="s">
        <v>2082</v>
      </c>
      <c r="C69" s="709" t="s">
        <v>2572</v>
      </c>
      <c r="D69" s="710" t="s">
        <v>753</v>
      </c>
      <c r="E69" s="727">
        <v>24</v>
      </c>
      <c r="F69" s="723">
        <v>11160</v>
      </c>
      <c r="G69" s="723">
        <v>84</v>
      </c>
      <c r="H69" s="719" t="s">
        <v>2082</v>
      </c>
      <c r="I69" s="710" t="s">
        <v>752</v>
      </c>
      <c r="J69" s="710" t="s">
        <v>753</v>
      </c>
      <c r="K69" s="714" t="s">
        <v>930</v>
      </c>
    </row>
    <row r="70" spans="1:11" x14ac:dyDescent="0.3">
      <c r="A70" s="718">
        <v>65</v>
      </c>
      <c r="B70" s="719" t="s">
        <v>2082</v>
      </c>
      <c r="C70" s="709" t="s">
        <v>2572</v>
      </c>
      <c r="D70" s="710" t="s">
        <v>755</v>
      </c>
      <c r="E70" s="727">
        <v>17</v>
      </c>
      <c r="F70" s="723">
        <v>7650</v>
      </c>
      <c r="G70" s="723">
        <v>57</v>
      </c>
      <c r="H70" s="719" t="s">
        <v>2082</v>
      </c>
      <c r="I70" s="710" t="s">
        <v>754</v>
      </c>
      <c r="J70" s="710" t="s">
        <v>755</v>
      </c>
      <c r="K70" s="714" t="s">
        <v>930</v>
      </c>
    </row>
    <row r="71" spans="1:11" x14ac:dyDescent="0.3">
      <c r="A71" s="718">
        <v>66</v>
      </c>
      <c r="B71" s="719" t="s">
        <v>2082</v>
      </c>
      <c r="C71" s="709" t="s">
        <v>2572</v>
      </c>
      <c r="D71" s="710" t="s">
        <v>757</v>
      </c>
      <c r="E71" s="727">
        <v>21</v>
      </c>
      <c r="F71" s="723">
        <v>9555</v>
      </c>
      <c r="G71" s="723">
        <v>72</v>
      </c>
      <c r="H71" s="719" t="s">
        <v>2082</v>
      </c>
      <c r="I71" s="710" t="s">
        <v>756</v>
      </c>
      <c r="J71" s="710" t="s">
        <v>757</v>
      </c>
      <c r="K71" s="714" t="s">
        <v>930</v>
      </c>
    </row>
    <row r="72" spans="1:11" x14ac:dyDescent="0.3">
      <c r="A72" s="718">
        <v>67</v>
      </c>
      <c r="B72" s="719" t="s">
        <v>2082</v>
      </c>
      <c r="C72" s="709" t="s">
        <v>2572</v>
      </c>
      <c r="D72" s="710" t="s">
        <v>759</v>
      </c>
      <c r="E72" s="727">
        <v>20</v>
      </c>
      <c r="F72" s="723">
        <v>9000</v>
      </c>
      <c r="G72" s="723">
        <v>68</v>
      </c>
      <c r="H72" s="719" t="s">
        <v>2082</v>
      </c>
      <c r="I72" s="710" t="s">
        <v>758</v>
      </c>
      <c r="J72" s="710" t="s">
        <v>759</v>
      </c>
      <c r="K72" s="714" t="s">
        <v>930</v>
      </c>
    </row>
    <row r="73" spans="1:11" x14ac:dyDescent="0.3">
      <c r="A73" s="718">
        <v>68</v>
      </c>
      <c r="B73" s="719" t="s">
        <v>2082</v>
      </c>
      <c r="C73" s="709" t="s">
        <v>2572</v>
      </c>
      <c r="D73" s="710" t="s">
        <v>761</v>
      </c>
      <c r="E73" s="727">
        <v>19</v>
      </c>
      <c r="F73" s="723">
        <v>9215</v>
      </c>
      <c r="G73" s="723">
        <v>69</v>
      </c>
      <c r="H73" s="719" t="s">
        <v>2082</v>
      </c>
      <c r="I73" s="710" t="s">
        <v>760</v>
      </c>
      <c r="J73" s="710" t="s">
        <v>761</v>
      </c>
      <c r="K73" s="714" t="s">
        <v>930</v>
      </c>
    </row>
    <row r="74" spans="1:11" x14ac:dyDescent="0.3">
      <c r="A74" s="718">
        <v>69</v>
      </c>
      <c r="B74" s="719" t="s">
        <v>2082</v>
      </c>
      <c r="C74" s="709" t="s">
        <v>2572</v>
      </c>
      <c r="D74" s="710" t="s">
        <v>763</v>
      </c>
      <c r="E74" s="727">
        <v>17</v>
      </c>
      <c r="F74" s="723">
        <v>7905</v>
      </c>
      <c r="G74" s="723">
        <v>59</v>
      </c>
      <c r="H74" s="719" t="s">
        <v>2082</v>
      </c>
      <c r="I74" s="710" t="s">
        <v>762</v>
      </c>
      <c r="J74" s="710" t="s">
        <v>763</v>
      </c>
      <c r="K74" s="714" t="s">
        <v>930</v>
      </c>
    </row>
    <row r="75" spans="1:11" x14ac:dyDescent="0.3">
      <c r="A75" s="718">
        <v>70</v>
      </c>
      <c r="B75" s="719" t="s">
        <v>2082</v>
      </c>
      <c r="C75" s="709" t="s">
        <v>2572</v>
      </c>
      <c r="D75" s="710" t="s">
        <v>765</v>
      </c>
      <c r="E75" s="727">
        <v>22</v>
      </c>
      <c r="F75" s="723">
        <v>10230</v>
      </c>
      <c r="G75" s="723">
        <v>77</v>
      </c>
      <c r="H75" s="719" t="s">
        <v>2082</v>
      </c>
      <c r="I75" s="710" t="s">
        <v>764</v>
      </c>
      <c r="J75" s="710" t="s">
        <v>765</v>
      </c>
      <c r="K75" s="714" t="s">
        <v>930</v>
      </c>
    </row>
    <row r="76" spans="1:11" x14ac:dyDescent="0.3">
      <c r="A76" s="718">
        <v>71</v>
      </c>
      <c r="B76" s="719" t="s">
        <v>2082</v>
      </c>
      <c r="C76" s="709" t="s">
        <v>2572</v>
      </c>
      <c r="D76" s="710" t="s">
        <v>767</v>
      </c>
      <c r="E76" s="727">
        <v>18</v>
      </c>
      <c r="F76" s="723">
        <v>8370</v>
      </c>
      <c r="G76" s="723">
        <v>63</v>
      </c>
      <c r="H76" s="719" t="s">
        <v>2082</v>
      </c>
      <c r="I76" s="710" t="s">
        <v>766</v>
      </c>
      <c r="J76" s="710" t="s">
        <v>767</v>
      </c>
      <c r="K76" s="714" t="s">
        <v>930</v>
      </c>
    </row>
    <row r="77" spans="1:11" x14ac:dyDescent="0.3">
      <c r="A77" s="718">
        <v>72</v>
      </c>
      <c r="B77" s="719" t="s">
        <v>2082</v>
      </c>
      <c r="C77" s="709" t="s">
        <v>2572</v>
      </c>
      <c r="D77" s="710" t="s">
        <v>769</v>
      </c>
      <c r="E77" s="727">
        <v>19</v>
      </c>
      <c r="F77" s="723">
        <v>8835</v>
      </c>
      <c r="G77" s="723">
        <v>66</v>
      </c>
      <c r="H77" s="719" t="s">
        <v>2082</v>
      </c>
      <c r="I77" s="710" t="s">
        <v>768</v>
      </c>
      <c r="J77" s="710" t="s">
        <v>769</v>
      </c>
      <c r="K77" s="714" t="s">
        <v>930</v>
      </c>
    </row>
    <row r="78" spans="1:11" x14ac:dyDescent="0.3">
      <c r="A78" s="718">
        <v>73</v>
      </c>
      <c r="B78" s="719" t="s">
        <v>2082</v>
      </c>
      <c r="C78" s="709" t="s">
        <v>2572</v>
      </c>
      <c r="D78" s="710" t="s">
        <v>771</v>
      </c>
      <c r="E78" s="727">
        <v>21</v>
      </c>
      <c r="F78" s="723">
        <v>9555</v>
      </c>
      <c r="G78" s="723">
        <v>72</v>
      </c>
      <c r="H78" s="719" t="s">
        <v>2082</v>
      </c>
      <c r="I78" s="710" t="s">
        <v>770</v>
      </c>
      <c r="J78" s="710" t="s">
        <v>771</v>
      </c>
      <c r="K78" s="714" t="s">
        <v>930</v>
      </c>
    </row>
    <row r="79" spans="1:11" x14ac:dyDescent="0.3">
      <c r="A79" s="718">
        <v>74</v>
      </c>
      <c r="B79" s="719" t="s">
        <v>2082</v>
      </c>
      <c r="C79" s="709" t="s">
        <v>2572</v>
      </c>
      <c r="D79" s="710" t="s">
        <v>773</v>
      </c>
      <c r="E79" s="727">
        <v>18</v>
      </c>
      <c r="F79" s="723">
        <v>8190</v>
      </c>
      <c r="G79" s="723">
        <v>61</v>
      </c>
      <c r="H79" s="719" t="s">
        <v>2082</v>
      </c>
      <c r="I79" s="710" t="s">
        <v>772</v>
      </c>
      <c r="J79" s="710" t="s">
        <v>773</v>
      </c>
      <c r="K79" s="714" t="s">
        <v>930</v>
      </c>
    </row>
    <row r="80" spans="1:11" x14ac:dyDescent="0.3">
      <c r="A80" s="718">
        <v>75</v>
      </c>
      <c r="B80" s="719" t="s">
        <v>2082</v>
      </c>
      <c r="C80" s="709" t="s">
        <v>2572</v>
      </c>
      <c r="D80" s="710" t="s">
        <v>775</v>
      </c>
      <c r="E80" s="727">
        <v>21</v>
      </c>
      <c r="F80" s="723">
        <v>9450</v>
      </c>
      <c r="G80" s="723">
        <v>71</v>
      </c>
      <c r="H80" s="719" t="s">
        <v>2082</v>
      </c>
      <c r="I80" s="710" t="s">
        <v>774</v>
      </c>
      <c r="J80" s="710" t="s">
        <v>775</v>
      </c>
      <c r="K80" s="714" t="s">
        <v>930</v>
      </c>
    </row>
    <row r="81" spans="1:11" x14ac:dyDescent="0.3">
      <c r="A81" s="718">
        <v>76</v>
      </c>
      <c r="B81" s="719" t="s">
        <v>2082</v>
      </c>
      <c r="C81" s="709" t="s">
        <v>2572</v>
      </c>
      <c r="D81" s="710" t="s">
        <v>777</v>
      </c>
      <c r="E81" s="727">
        <v>20</v>
      </c>
      <c r="F81" s="723">
        <v>9000</v>
      </c>
      <c r="G81" s="723">
        <v>68</v>
      </c>
      <c r="H81" s="719" t="s">
        <v>2082</v>
      </c>
      <c r="I81" s="710" t="s">
        <v>776</v>
      </c>
      <c r="J81" s="710" t="s">
        <v>777</v>
      </c>
      <c r="K81" s="714" t="s">
        <v>930</v>
      </c>
    </row>
    <row r="82" spans="1:11" x14ac:dyDescent="0.3">
      <c r="A82" s="718">
        <v>77</v>
      </c>
      <c r="B82" s="719" t="s">
        <v>2082</v>
      </c>
      <c r="C82" s="709" t="s">
        <v>2572</v>
      </c>
      <c r="D82" s="710" t="s">
        <v>779</v>
      </c>
      <c r="E82" s="727">
        <v>18</v>
      </c>
      <c r="F82" s="723">
        <v>8190</v>
      </c>
      <c r="G82" s="723">
        <v>61</v>
      </c>
      <c r="H82" s="719" t="s">
        <v>2082</v>
      </c>
      <c r="I82" s="710" t="s">
        <v>778</v>
      </c>
      <c r="J82" s="710" t="s">
        <v>779</v>
      </c>
      <c r="K82" s="714" t="s">
        <v>930</v>
      </c>
    </row>
    <row r="83" spans="1:11" x14ac:dyDescent="0.3">
      <c r="A83" s="718">
        <v>78</v>
      </c>
      <c r="B83" s="719" t="s">
        <v>2082</v>
      </c>
      <c r="C83" s="709" t="s">
        <v>2572</v>
      </c>
      <c r="D83" s="710" t="s">
        <v>781</v>
      </c>
      <c r="E83" s="727">
        <v>18</v>
      </c>
      <c r="F83" s="723">
        <v>8010</v>
      </c>
      <c r="G83" s="723">
        <v>60</v>
      </c>
      <c r="H83" s="719" t="s">
        <v>2082</v>
      </c>
      <c r="I83" s="710" t="s">
        <v>780</v>
      </c>
      <c r="J83" s="710" t="s">
        <v>781</v>
      </c>
      <c r="K83" s="714" t="s">
        <v>930</v>
      </c>
    </row>
    <row r="84" spans="1:11" x14ac:dyDescent="0.3">
      <c r="A84" s="718">
        <v>79</v>
      </c>
      <c r="B84" s="719" t="s">
        <v>2082</v>
      </c>
      <c r="C84" s="709" t="s">
        <v>2572</v>
      </c>
      <c r="D84" s="710" t="s">
        <v>783</v>
      </c>
      <c r="E84" s="727">
        <v>21</v>
      </c>
      <c r="F84" s="723">
        <v>9345</v>
      </c>
      <c r="G84" s="723">
        <v>70</v>
      </c>
      <c r="H84" s="719" t="s">
        <v>2082</v>
      </c>
      <c r="I84" s="710" t="s">
        <v>782</v>
      </c>
      <c r="J84" s="710" t="s">
        <v>783</v>
      </c>
      <c r="K84" s="714" t="s">
        <v>930</v>
      </c>
    </row>
    <row r="85" spans="1:11" x14ac:dyDescent="0.3">
      <c r="A85" s="718">
        <v>80</v>
      </c>
      <c r="B85" s="719" t="s">
        <v>2082</v>
      </c>
      <c r="C85" s="709" t="s">
        <v>2572</v>
      </c>
      <c r="D85" s="710" t="s">
        <v>785</v>
      </c>
      <c r="E85" s="727">
        <v>19</v>
      </c>
      <c r="F85" s="723">
        <v>8360</v>
      </c>
      <c r="G85" s="723">
        <v>63</v>
      </c>
      <c r="H85" s="719" t="s">
        <v>2082</v>
      </c>
      <c r="I85" s="710" t="s">
        <v>784</v>
      </c>
      <c r="J85" s="710" t="s">
        <v>785</v>
      </c>
      <c r="K85" s="714" t="s">
        <v>930</v>
      </c>
    </row>
    <row r="86" spans="1:11" x14ac:dyDescent="0.3">
      <c r="A86" s="718">
        <v>81</v>
      </c>
      <c r="B86" s="719" t="s">
        <v>2082</v>
      </c>
      <c r="C86" s="709" t="s">
        <v>2572</v>
      </c>
      <c r="D86" s="710" t="s">
        <v>787</v>
      </c>
      <c r="E86" s="727">
        <v>18</v>
      </c>
      <c r="F86" s="723">
        <v>8010</v>
      </c>
      <c r="G86" s="723">
        <v>60</v>
      </c>
      <c r="H86" s="719" t="s">
        <v>2082</v>
      </c>
      <c r="I86" s="710" t="s">
        <v>786</v>
      </c>
      <c r="J86" s="710" t="s">
        <v>787</v>
      </c>
      <c r="K86" s="714" t="s">
        <v>930</v>
      </c>
    </row>
    <row r="87" spans="1:11" x14ac:dyDescent="0.3">
      <c r="A87" s="718">
        <v>82</v>
      </c>
      <c r="B87" s="719" t="s">
        <v>2082</v>
      </c>
      <c r="C87" s="709" t="s">
        <v>2572</v>
      </c>
      <c r="D87" s="710" t="s">
        <v>789</v>
      </c>
      <c r="E87" s="727">
        <v>18</v>
      </c>
      <c r="F87" s="723">
        <v>8010</v>
      </c>
      <c r="G87" s="723">
        <v>60</v>
      </c>
      <c r="H87" s="719" t="s">
        <v>2082</v>
      </c>
      <c r="I87" s="710" t="s">
        <v>788</v>
      </c>
      <c r="J87" s="710" t="s">
        <v>789</v>
      </c>
      <c r="K87" s="714" t="s">
        <v>930</v>
      </c>
    </row>
    <row r="88" spans="1:11" x14ac:dyDescent="0.3">
      <c r="A88" s="718">
        <v>83</v>
      </c>
      <c r="B88" s="719" t="s">
        <v>2082</v>
      </c>
      <c r="C88" s="709" t="s">
        <v>2572</v>
      </c>
      <c r="D88" s="710" t="s">
        <v>791</v>
      </c>
      <c r="E88" s="727">
        <v>23</v>
      </c>
      <c r="F88" s="723">
        <v>10810</v>
      </c>
      <c r="G88" s="723">
        <v>81</v>
      </c>
      <c r="H88" s="719" t="s">
        <v>2082</v>
      </c>
      <c r="I88" s="710" t="s">
        <v>790</v>
      </c>
      <c r="J88" s="710" t="s">
        <v>791</v>
      </c>
      <c r="K88" s="714" t="s">
        <v>930</v>
      </c>
    </row>
    <row r="89" spans="1:11" x14ac:dyDescent="0.3">
      <c r="A89" s="718">
        <v>84</v>
      </c>
      <c r="B89" s="719" t="s">
        <v>2082</v>
      </c>
      <c r="C89" s="709" t="s">
        <v>2572</v>
      </c>
      <c r="D89" s="710" t="s">
        <v>793</v>
      </c>
      <c r="E89" s="727">
        <v>19</v>
      </c>
      <c r="F89" s="723">
        <v>8360</v>
      </c>
      <c r="G89" s="723">
        <v>63</v>
      </c>
      <c r="H89" s="719" t="s">
        <v>2082</v>
      </c>
      <c r="I89" s="710" t="s">
        <v>792</v>
      </c>
      <c r="J89" s="710" t="s">
        <v>793</v>
      </c>
      <c r="K89" s="714" t="s">
        <v>930</v>
      </c>
    </row>
    <row r="90" spans="1:11" x14ac:dyDescent="0.3">
      <c r="A90" s="718">
        <v>85</v>
      </c>
      <c r="B90" s="719" t="s">
        <v>2082</v>
      </c>
      <c r="C90" s="709" t="s">
        <v>2572</v>
      </c>
      <c r="D90" s="710" t="s">
        <v>795</v>
      </c>
      <c r="E90" s="727">
        <v>22</v>
      </c>
      <c r="F90" s="723">
        <v>9680</v>
      </c>
      <c r="G90" s="723">
        <v>73</v>
      </c>
      <c r="H90" s="719" t="s">
        <v>2082</v>
      </c>
      <c r="I90" s="710" t="s">
        <v>794</v>
      </c>
      <c r="J90" s="710" t="s">
        <v>795</v>
      </c>
      <c r="K90" s="714" t="s">
        <v>930</v>
      </c>
    </row>
    <row r="91" spans="1:11" x14ac:dyDescent="0.3">
      <c r="A91" s="718">
        <v>86</v>
      </c>
      <c r="B91" s="719" t="s">
        <v>2082</v>
      </c>
      <c r="C91" s="709" t="s">
        <v>2572</v>
      </c>
      <c r="D91" s="710" t="s">
        <v>797</v>
      </c>
      <c r="E91" s="727">
        <v>19</v>
      </c>
      <c r="F91" s="723">
        <v>8550</v>
      </c>
      <c r="G91" s="723">
        <v>64</v>
      </c>
      <c r="H91" s="719" t="s">
        <v>2082</v>
      </c>
      <c r="I91" s="710" t="s">
        <v>796</v>
      </c>
      <c r="J91" s="710" t="s">
        <v>797</v>
      </c>
      <c r="K91" s="714" t="s">
        <v>930</v>
      </c>
    </row>
    <row r="92" spans="1:11" x14ac:dyDescent="0.3">
      <c r="A92" s="718">
        <v>87</v>
      </c>
      <c r="B92" s="719" t="s">
        <v>2082</v>
      </c>
      <c r="C92" s="709" t="s">
        <v>2572</v>
      </c>
      <c r="D92" s="710" t="s">
        <v>799</v>
      </c>
      <c r="E92" s="727">
        <v>26</v>
      </c>
      <c r="F92" s="723">
        <v>14430</v>
      </c>
      <c r="G92" s="723">
        <v>108</v>
      </c>
      <c r="H92" s="719" t="s">
        <v>2082</v>
      </c>
      <c r="I92" s="710" t="s">
        <v>798</v>
      </c>
      <c r="J92" s="710" t="s">
        <v>799</v>
      </c>
      <c r="K92" s="714" t="s">
        <v>930</v>
      </c>
    </row>
    <row r="93" spans="1:11" x14ac:dyDescent="0.3">
      <c r="A93" s="718">
        <v>88</v>
      </c>
      <c r="B93" s="719" t="s">
        <v>2082</v>
      </c>
      <c r="C93" s="709" t="s">
        <v>2572</v>
      </c>
      <c r="D93" s="710" t="s">
        <v>801</v>
      </c>
      <c r="E93" s="727">
        <v>25</v>
      </c>
      <c r="F93" s="723">
        <v>11875</v>
      </c>
      <c r="G93" s="723">
        <v>89</v>
      </c>
      <c r="H93" s="719" t="s">
        <v>2082</v>
      </c>
      <c r="I93" s="710" t="s">
        <v>800</v>
      </c>
      <c r="J93" s="710" t="s">
        <v>801</v>
      </c>
      <c r="K93" s="714" t="s">
        <v>930</v>
      </c>
    </row>
    <row r="94" spans="1:11" x14ac:dyDescent="0.3">
      <c r="A94" s="718">
        <v>89</v>
      </c>
      <c r="B94" s="719" t="s">
        <v>2082</v>
      </c>
      <c r="C94" s="709" t="s">
        <v>2572</v>
      </c>
      <c r="D94" s="710" t="s">
        <v>803</v>
      </c>
      <c r="E94" s="727">
        <v>20</v>
      </c>
      <c r="F94" s="723">
        <v>10000</v>
      </c>
      <c r="G94" s="723">
        <v>75</v>
      </c>
      <c r="H94" s="719" t="s">
        <v>2082</v>
      </c>
      <c r="I94" s="710" t="s">
        <v>802</v>
      </c>
      <c r="J94" s="710" t="s">
        <v>803</v>
      </c>
      <c r="K94" s="714" t="s">
        <v>930</v>
      </c>
    </row>
    <row r="95" spans="1:11" x14ac:dyDescent="0.3">
      <c r="A95" s="718">
        <v>90</v>
      </c>
      <c r="B95" s="719" t="s">
        <v>2082</v>
      </c>
      <c r="C95" s="709" t="s">
        <v>2572</v>
      </c>
      <c r="D95" s="710" t="s">
        <v>805</v>
      </c>
      <c r="E95" s="727">
        <v>19</v>
      </c>
      <c r="F95" s="723">
        <v>9500</v>
      </c>
      <c r="G95" s="723">
        <v>71</v>
      </c>
      <c r="H95" s="719" t="s">
        <v>2082</v>
      </c>
      <c r="I95" s="710" t="s">
        <v>804</v>
      </c>
      <c r="J95" s="710" t="s">
        <v>805</v>
      </c>
      <c r="K95" s="714" t="s">
        <v>930</v>
      </c>
    </row>
    <row r="96" spans="1:11" x14ac:dyDescent="0.3">
      <c r="A96" s="718">
        <v>91</v>
      </c>
      <c r="B96" s="719" t="s">
        <v>2082</v>
      </c>
      <c r="C96" s="709" t="s">
        <v>2572</v>
      </c>
      <c r="D96" s="710" t="s">
        <v>807</v>
      </c>
      <c r="E96" s="727">
        <v>19</v>
      </c>
      <c r="F96" s="723">
        <v>8835</v>
      </c>
      <c r="G96" s="723">
        <v>66</v>
      </c>
      <c r="H96" s="719" t="s">
        <v>2082</v>
      </c>
      <c r="I96" s="710" t="s">
        <v>806</v>
      </c>
      <c r="J96" s="710" t="s">
        <v>807</v>
      </c>
      <c r="K96" s="714" t="s">
        <v>930</v>
      </c>
    </row>
    <row r="97" spans="1:11" x14ac:dyDescent="0.3">
      <c r="A97" s="718">
        <v>92</v>
      </c>
      <c r="B97" s="719" t="s">
        <v>2082</v>
      </c>
      <c r="C97" s="709" t="s">
        <v>2572</v>
      </c>
      <c r="D97" s="710" t="s">
        <v>809</v>
      </c>
      <c r="E97" s="727">
        <v>20</v>
      </c>
      <c r="F97" s="723">
        <v>9200</v>
      </c>
      <c r="G97" s="723">
        <v>69</v>
      </c>
      <c r="H97" s="719" t="s">
        <v>2082</v>
      </c>
      <c r="I97" s="710" t="s">
        <v>808</v>
      </c>
      <c r="J97" s="710" t="s">
        <v>809</v>
      </c>
      <c r="K97" s="714" t="s">
        <v>930</v>
      </c>
    </row>
    <row r="98" spans="1:11" x14ac:dyDescent="0.3">
      <c r="A98" s="718">
        <v>93</v>
      </c>
      <c r="B98" s="719" t="s">
        <v>2082</v>
      </c>
      <c r="C98" s="709" t="s">
        <v>2572</v>
      </c>
      <c r="D98" s="710" t="s">
        <v>811</v>
      </c>
      <c r="E98" s="727">
        <v>19</v>
      </c>
      <c r="F98" s="723">
        <v>8835</v>
      </c>
      <c r="G98" s="723">
        <v>66</v>
      </c>
      <c r="H98" s="719" t="s">
        <v>2082</v>
      </c>
      <c r="I98" s="710" t="s">
        <v>810</v>
      </c>
      <c r="J98" s="710" t="s">
        <v>811</v>
      </c>
      <c r="K98" s="714" t="s">
        <v>930</v>
      </c>
    </row>
    <row r="99" spans="1:11" x14ac:dyDescent="0.3">
      <c r="A99" s="718">
        <v>94</v>
      </c>
      <c r="B99" s="719" t="s">
        <v>2082</v>
      </c>
      <c r="C99" s="709" t="s">
        <v>2572</v>
      </c>
      <c r="D99" s="710" t="s">
        <v>813</v>
      </c>
      <c r="E99" s="727">
        <v>20</v>
      </c>
      <c r="F99" s="723">
        <v>9300</v>
      </c>
      <c r="G99" s="723">
        <v>70</v>
      </c>
      <c r="H99" s="719" t="s">
        <v>2082</v>
      </c>
      <c r="I99" s="710" t="s">
        <v>812</v>
      </c>
      <c r="J99" s="710" t="s">
        <v>813</v>
      </c>
      <c r="K99" s="714" t="s">
        <v>930</v>
      </c>
    </row>
    <row r="100" spans="1:11" x14ac:dyDescent="0.3">
      <c r="A100" s="718">
        <v>95</v>
      </c>
      <c r="B100" s="719" t="s">
        <v>2082</v>
      </c>
      <c r="C100" s="709" t="s">
        <v>2572</v>
      </c>
      <c r="D100" s="710" t="s">
        <v>815</v>
      </c>
      <c r="E100" s="727">
        <v>10</v>
      </c>
      <c r="F100" s="723">
        <v>4650</v>
      </c>
      <c r="G100" s="723">
        <v>35</v>
      </c>
      <c r="H100" s="719" t="s">
        <v>2082</v>
      </c>
      <c r="I100" s="710" t="s">
        <v>814</v>
      </c>
      <c r="J100" s="710" t="s">
        <v>815</v>
      </c>
      <c r="K100" s="714" t="s">
        <v>930</v>
      </c>
    </row>
    <row r="101" spans="1:11" x14ac:dyDescent="0.3">
      <c r="A101" s="718">
        <v>96</v>
      </c>
      <c r="B101" s="719" t="s">
        <v>2082</v>
      </c>
      <c r="C101" s="709" t="s">
        <v>2572</v>
      </c>
      <c r="D101" s="710" t="s">
        <v>819</v>
      </c>
      <c r="E101" s="727">
        <v>22</v>
      </c>
      <c r="F101" s="723">
        <v>10010</v>
      </c>
      <c r="G101" s="723">
        <v>75</v>
      </c>
      <c r="H101" s="719" t="s">
        <v>2082</v>
      </c>
      <c r="I101" s="710" t="s">
        <v>818</v>
      </c>
      <c r="J101" s="710" t="s">
        <v>819</v>
      </c>
      <c r="K101" s="714" t="s">
        <v>930</v>
      </c>
    </row>
    <row r="102" spans="1:11" x14ac:dyDescent="0.3">
      <c r="A102" s="718">
        <v>97</v>
      </c>
      <c r="B102" s="719" t="s">
        <v>2082</v>
      </c>
      <c r="C102" s="709" t="s">
        <v>2572</v>
      </c>
      <c r="D102" s="710" t="s">
        <v>821</v>
      </c>
      <c r="E102" s="727">
        <v>21</v>
      </c>
      <c r="F102" s="723">
        <v>9555</v>
      </c>
      <c r="G102" s="723">
        <v>72</v>
      </c>
      <c r="H102" s="719" t="s">
        <v>2082</v>
      </c>
      <c r="I102" s="710" t="s">
        <v>820</v>
      </c>
      <c r="J102" s="710" t="s">
        <v>821</v>
      </c>
      <c r="K102" s="714" t="s">
        <v>930</v>
      </c>
    </row>
    <row r="103" spans="1:11" x14ac:dyDescent="0.3">
      <c r="A103" s="718">
        <v>98</v>
      </c>
      <c r="B103" s="719" t="s">
        <v>2082</v>
      </c>
      <c r="C103" s="709" t="s">
        <v>2572</v>
      </c>
      <c r="D103" s="710" t="s">
        <v>823</v>
      </c>
      <c r="E103" s="727">
        <v>19</v>
      </c>
      <c r="F103" s="723">
        <v>8645</v>
      </c>
      <c r="G103" s="723">
        <v>65</v>
      </c>
      <c r="H103" s="719" t="s">
        <v>2082</v>
      </c>
      <c r="I103" s="710" t="s">
        <v>822</v>
      </c>
      <c r="J103" s="710" t="s">
        <v>823</v>
      </c>
      <c r="K103" s="714" t="s">
        <v>930</v>
      </c>
    </row>
    <row r="104" spans="1:11" x14ac:dyDescent="0.3">
      <c r="A104" s="718">
        <v>99</v>
      </c>
      <c r="B104" s="719" t="s">
        <v>2082</v>
      </c>
      <c r="C104" s="709" t="s">
        <v>2572</v>
      </c>
      <c r="D104" s="710" t="s">
        <v>825</v>
      </c>
      <c r="E104" s="727">
        <v>23</v>
      </c>
      <c r="F104" s="723">
        <v>10465</v>
      </c>
      <c r="G104" s="723">
        <v>78</v>
      </c>
      <c r="H104" s="719" t="s">
        <v>2082</v>
      </c>
      <c r="I104" s="710" t="s">
        <v>824</v>
      </c>
      <c r="J104" s="710" t="s">
        <v>825</v>
      </c>
      <c r="K104" s="714" t="s">
        <v>930</v>
      </c>
    </row>
    <row r="105" spans="1:11" x14ac:dyDescent="0.3">
      <c r="A105" s="718">
        <v>100</v>
      </c>
      <c r="B105" s="719" t="s">
        <v>2082</v>
      </c>
      <c r="C105" s="709" t="s">
        <v>2572</v>
      </c>
      <c r="D105" s="710" t="s">
        <v>827</v>
      </c>
      <c r="E105" s="727">
        <v>18</v>
      </c>
      <c r="F105" s="723">
        <v>8370</v>
      </c>
      <c r="G105" s="723">
        <v>63</v>
      </c>
      <c r="H105" s="719" t="s">
        <v>2082</v>
      </c>
      <c r="I105" s="710" t="s">
        <v>826</v>
      </c>
      <c r="J105" s="710" t="s">
        <v>827</v>
      </c>
      <c r="K105" s="714" t="s">
        <v>930</v>
      </c>
    </row>
    <row r="106" spans="1:11" x14ac:dyDescent="0.3">
      <c r="A106" s="718">
        <v>101</v>
      </c>
      <c r="B106" s="719" t="s">
        <v>2082</v>
      </c>
      <c r="C106" s="709" t="s">
        <v>2572</v>
      </c>
      <c r="D106" s="710" t="s">
        <v>829</v>
      </c>
      <c r="E106" s="727">
        <v>18</v>
      </c>
      <c r="F106" s="723">
        <v>8370</v>
      </c>
      <c r="G106" s="723">
        <v>63</v>
      </c>
      <c r="H106" s="719" t="s">
        <v>2082</v>
      </c>
      <c r="I106" s="710" t="s">
        <v>828</v>
      </c>
      <c r="J106" s="710" t="s">
        <v>829</v>
      </c>
      <c r="K106" s="714" t="s">
        <v>930</v>
      </c>
    </row>
    <row r="107" spans="1:11" x14ac:dyDescent="0.3">
      <c r="A107" s="718">
        <v>102</v>
      </c>
      <c r="B107" s="719" t="s">
        <v>2082</v>
      </c>
      <c r="C107" s="709" t="s">
        <v>2572</v>
      </c>
      <c r="D107" s="710" t="s">
        <v>831</v>
      </c>
      <c r="E107" s="727">
        <v>5</v>
      </c>
      <c r="F107" s="723">
        <v>2250</v>
      </c>
      <c r="G107" s="723">
        <v>17</v>
      </c>
      <c r="H107" s="719" t="s">
        <v>2082</v>
      </c>
      <c r="I107" s="710" t="s">
        <v>830</v>
      </c>
      <c r="J107" s="710" t="s">
        <v>831</v>
      </c>
      <c r="K107" s="714" t="s">
        <v>930</v>
      </c>
    </row>
    <row r="108" spans="1:11" x14ac:dyDescent="0.3">
      <c r="A108" s="718">
        <v>103</v>
      </c>
      <c r="B108" s="719" t="s">
        <v>2082</v>
      </c>
      <c r="C108" s="709" t="s">
        <v>2572</v>
      </c>
      <c r="D108" s="710" t="s">
        <v>833</v>
      </c>
      <c r="E108" s="727">
        <v>23</v>
      </c>
      <c r="F108" s="723">
        <v>10695</v>
      </c>
      <c r="G108" s="723">
        <v>80</v>
      </c>
      <c r="H108" s="719" t="s">
        <v>2082</v>
      </c>
      <c r="I108" s="710" t="s">
        <v>832</v>
      </c>
      <c r="J108" s="710" t="s">
        <v>833</v>
      </c>
      <c r="K108" s="714" t="s">
        <v>930</v>
      </c>
    </row>
    <row r="109" spans="1:11" x14ac:dyDescent="0.3">
      <c r="A109" s="718">
        <v>104</v>
      </c>
      <c r="B109" s="719" t="s">
        <v>2082</v>
      </c>
      <c r="C109" s="709" t="s">
        <v>2572</v>
      </c>
      <c r="D109" s="710" t="s">
        <v>835</v>
      </c>
      <c r="E109" s="727">
        <v>22</v>
      </c>
      <c r="F109" s="723">
        <v>10230</v>
      </c>
      <c r="G109" s="723">
        <v>77</v>
      </c>
      <c r="H109" s="719" t="s">
        <v>2082</v>
      </c>
      <c r="I109" s="710" t="s">
        <v>834</v>
      </c>
      <c r="J109" s="710" t="s">
        <v>835</v>
      </c>
      <c r="K109" s="714" t="s">
        <v>930</v>
      </c>
    </row>
    <row r="110" spans="1:11" x14ac:dyDescent="0.3">
      <c r="A110" s="718">
        <v>105</v>
      </c>
      <c r="B110" s="719" t="s">
        <v>2082</v>
      </c>
      <c r="C110" s="709" t="s">
        <v>2572</v>
      </c>
      <c r="D110" s="710" t="s">
        <v>837</v>
      </c>
      <c r="E110" s="727">
        <v>19</v>
      </c>
      <c r="F110" s="723">
        <v>8835</v>
      </c>
      <c r="G110" s="723">
        <v>66</v>
      </c>
      <c r="H110" s="719" t="s">
        <v>2082</v>
      </c>
      <c r="I110" s="710" t="s">
        <v>836</v>
      </c>
      <c r="J110" s="710" t="s">
        <v>837</v>
      </c>
      <c r="K110" s="714" t="s">
        <v>930</v>
      </c>
    </row>
    <row r="111" spans="1:11" x14ac:dyDescent="0.3">
      <c r="A111" s="718">
        <v>106</v>
      </c>
      <c r="B111" s="719" t="s">
        <v>2082</v>
      </c>
      <c r="C111" s="709" t="s">
        <v>2572</v>
      </c>
      <c r="D111" s="710" t="s">
        <v>839</v>
      </c>
      <c r="E111" s="727">
        <v>21</v>
      </c>
      <c r="F111" s="723">
        <v>9765</v>
      </c>
      <c r="G111" s="723">
        <v>73</v>
      </c>
      <c r="H111" s="719" t="s">
        <v>2082</v>
      </c>
      <c r="I111" s="710" t="s">
        <v>838</v>
      </c>
      <c r="J111" s="710" t="s">
        <v>839</v>
      </c>
      <c r="K111" s="714" t="s">
        <v>930</v>
      </c>
    </row>
    <row r="112" spans="1:11" x14ac:dyDescent="0.3">
      <c r="A112" s="718">
        <v>107</v>
      </c>
      <c r="B112" s="719" t="s">
        <v>2082</v>
      </c>
      <c r="C112" s="709" t="s">
        <v>2572</v>
      </c>
      <c r="D112" s="710" t="s">
        <v>841</v>
      </c>
      <c r="E112" s="727">
        <v>22</v>
      </c>
      <c r="F112" s="723">
        <v>10010</v>
      </c>
      <c r="G112" s="723">
        <v>75</v>
      </c>
      <c r="H112" s="719" t="s">
        <v>2082</v>
      </c>
      <c r="I112" s="710" t="s">
        <v>840</v>
      </c>
      <c r="J112" s="710" t="s">
        <v>841</v>
      </c>
      <c r="K112" s="714" t="s">
        <v>930</v>
      </c>
    </row>
    <row r="113" spans="1:11" x14ac:dyDescent="0.3">
      <c r="A113" s="718">
        <v>108</v>
      </c>
      <c r="B113" s="719" t="s">
        <v>2082</v>
      </c>
      <c r="C113" s="709" t="s">
        <v>2572</v>
      </c>
      <c r="D113" s="710" t="s">
        <v>843</v>
      </c>
      <c r="E113" s="727">
        <v>20</v>
      </c>
      <c r="F113" s="723">
        <v>9000</v>
      </c>
      <c r="G113" s="723">
        <v>68</v>
      </c>
      <c r="H113" s="719" t="s">
        <v>2082</v>
      </c>
      <c r="I113" s="710" t="s">
        <v>842</v>
      </c>
      <c r="J113" s="710" t="s">
        <v>843</v>
      </c>
      <c r="K113" s="714" t="s">
        <v>930</v>
      </c>
    </row>
    <row r="114" spans="1:11" x14ac:dyDescent="0.3">
      <c r="A114" s="718">
        <v>109</v>
      </c>
      <c r="B114" s="719" t="s">
        <v>2082</v>
      </c>
      <c r="C114" s="709" t="s">
        <v>2572</v>
      </c>
      <c r="D114" s="710" t="s">
        <v>845</v>
      </c>
      <c r="E114" s="727">
        <v>21</v>
      </c>
      <c r="F114" s="723">
        <v>9450</v>
      </c>
      <c r="G114" s="723">
        <v>71</v>
      </c>
      <c r="H114" s="719" t="s">
        <v>2082</v>
      </c>
      <c r="I114" s="710" t="s">
        <v>844</v>
      </c>
      <c r="J114" s="710" t="s">
        <v>845</v>
      </c>
      <c r="K114" s="714" t="s">
        <v>930</v>
      </c>
    </row>
    <row r="115" spans="1:11" x14ac:dyDescent="0.3">
      <c r="A115" s="718">
        <v>110</v>
      </c>
      <c r="B115" s="719" t="s">
        <v>2082</v>
      </c>
      <c r="C115" s="709" t="s">
        <v>2572</v>
      </c>
      <c r="D115" s="710" t="s">
        <v>847</v>
      </c>
      <c r="E115" s="727">
        <v>16</v>
      </c>
      <c r="F115" s="723">
        <v>7760</v>
      </c>
      <c r="G115" s="723">
        <v>58</v>
      </c>
      <c r="H115" s="719" t="s">
        <v>2082</v>
      </c>
      <c r="I115" s="710" t="s">
        <v>846</v>
      </c>
      <c r="J115" s="710" t="s">
        <v>847</v>
      </c>
      <c r="K115" s="714" t="s">
        <v>930</v>
      </c>
    </row>
    <row r="116" spans="1:11" x14ac:dyDescent="0.3">
      <c r="A116" s="718">
        <v>111</v>
      </c>
      <c r="B116" s="719" t="s">
        <v>2082</v>
      </c>
      <c r="C116" s="709" t="s">
        <v>2572</v>
      </c>
      <c r="D116" s="710" t="s">
        <v>849</v>
      </c>
      <c r="E116" s="727">
        <v>22</v>
      </c>
      <c r="F116" s="723">
        <v>10230</v>
      </c>
      <c r="G116" s="723">
        <v>77</v>
      </c>
      <c r="H116" s="719" t="s">
        <v>2082</v>
      </c>
      <c r="I116" s="710" t="s">
        <v>848</v>
      </c>
      <c r="J116" s="710" t="s">
        <v>849</v>
      </c>
      <c r="K116" s="714" t="s">
        <v>930</v>
      </c>
    </row>
    <row r="117" spans="1:11" x14ac:dyDescent="0.3">
      <c r="A117" s="718">
        <v>112</v>
      </c>
      <c r="B117" s="719" t="s">
        <v>2082</v>
      </c>
      <c r="C117" s="709" t="s">
        <v>2572</v>
      </c>
      <c r="D117" s="710" t="s">
        <v>853</v>
      </c>
      <c r="E117" s="727">
        <v>20</v>
      </c>
      <c r="F117" s="723">
        <v>9700</v>
      </c>
      <c r="G117" s="723">
        <v>73</v>
      </c>
      <c r="H117" s="719" t="s">
        <v>2082</v>
      </c>
      <c r="I117" s="710" t="s">
        <v>852</v>
      </c>
      <c r="J117" s="710" t="s">
        <v>853</v>
      </c>
      <c r="K117" s="714" t="s">
        <v>930</v>
      </c>
    </row>
    <row r="118" spans="1:11" x14ac:dyDescent="0.3">
      <c r="A118" s="718">
        <v>113</v>
      </c>
      <c r="B118" s="719" t="s">
        <v>2082</v>
      </c>
      <c r="C118" s="709" t="s">
        <v>2572</v>
      </c>
      <c r="D118" s="710" t="s">
        <v>855</v>
      </c>
      <c r="E118" s="727">
        <v>21</v>
      </c>
      <c r="F118" s="723">
        <v>9345</v>
      </c>
      <c r="G118" s="723">
        <v>70</v>
      </c>
      <c r="H118" s="719" t="s">
        <v>2082</v>
      </c>
      <c r="I118" s="710" t="s">
        <v>854</v>
      </c>
      <c r="J118" s="710" t="s">
        <v>855</v>
      </c>
      <c r="K118" s="714" t="s">
        <v>930</v>
      </c>
    </row>
    <row r="119" spans="1:11" x14ac:dyDescent="0.3">
      <c r="A119" s="718">
        <v>114</v>
      </c>
      <c r="B119" s="719" t="s">
        <v>2082</v>
      </c>
      <c r="C119" s="709" t="s">
        <v>2572</v>
      </c>
      <c r="D119" s="710" t="s">
        <v>857</v>
      </c>
      <c r="E119" s="727">
        <v>18</v>
      </c>
      <c r="F119" s="723">
        <v>8010</v>
      </c>
      <c r="G119" s="723">
        <v>60</v>
      </c>
      <c r="H119" s="719" t="s">
        <v>2082</v>
      </c>
      <c r="I119" s="710" t="s">
        <v>856</v>
      </c>
      <c r="J119" s="710" t="s">
        <v>857</v>
      </c>
      <c r="K119" s="714" t="s">
        <v>930</v>
      </c>
    </row>
    <row r="120" spans="1:11" x14ac:dyDescent="0.3">
      <c r="A120" s="718">
        <v>115</v>
      </c>
      <c r="B120" s="719" t="s">
        <v>2082</v>
      </c>
      <c r="C120" s="709" t="s">
        <v>2572</v>
      </c>
      <c r="D120" s="710" t="s">
        <v>861</v>
      </c>
      <c r="E120" s="727">
        <v>19</v>
      </c>
      <c r="F120" s="723">
        <v>8835</v>
      </c>
      <c r="G120" s="723">
        <v>66</v>
      </c>
      <c r="H120" s="719" t="s">
        <v>2082</v>
      </c>
      <c r="I120" s="710" t="s">
        <v>860</v>
      </c>
      <c r="J120" s="710" t="s">
        <v>861</v>
      </c>
      <c r="K120" s="714" t="s">
        <v>930</v>
      </c>
    </row>
    <row r="121" spans="1:11" x14ac:dyDescent="0.3">
      <c r="A121" s="718">
        <v>116</v>
      </c>
      <c r="B121" s="719" t="s">
        <v>2082</v>
      </c>
      <c r="C121" s="709" t="s">
        <v>2572</v>
      </c>
      <c r="D121" s="710" t="s">
        <v>863</v>
      </c>
      <c r="E121" s="727">
        <v>17</v>
      </c>
      <c r="F121" s="723">
        <v>7650</v>
      </c>
      <c r="G121" s="723">
        <v>57</v>
      </c>
      <c r="H121" s="719" t="s">
        <v>2082</v>
      </c>
      <c r="I121" s="710" t="s">
        <v>862</v>
      </c>
      <c r="J121" s="710" t="s">
        <v>863</v>
      </c>
      <c r="K121" s="714" t="s">
        <v>930</v>
      </c>
    </row>
    <row r="122" spans="1:11" x14ac:dyDescent="0.3">
      <c r="A122" s="718">
        <v>117</v>
      </c>
      <c r="B122" s="719" t="s">
        <v>2082</v>
      </c>
      <c r="C122" s="709" t="s">
        <v>2572</v>
      </c>
      <c r="D122" s="710" t="s">
        <v>865</v>
      </c>
      <c r="E122" s="727">
        <v>16</v>
      </c>
      <c r="F122" s="723">
        <v>7040</v>
      </c>
      <c r="G122" s="723">
        <v>53</v>
      </c>
      <c r="H122" s="719" t="s">
        <v>2082</v>
      </c>
      <c r="I122" s="710" t="s">
        <v>864</v>
      </c>
      <c r="J122" s="710" t="s">
        <v>865</v>
      </c>
      <c r="K122" s="714" t="s">
        <v>930</v>
      </c>
    </row>
    <row r="123" spans="1:11" x14ac:dyDescent="0.3">
      <c r="A123" s="718">
        <v>118</v>
      </c>
      <c r="B123" s="719" t="s">
        <v>2082</v>
      </c>
      <c r="C123" s="709" t="s">
        <v>2572</v>
      </c>
      <c r="D123" s="710" t="s">
        <v>867</v>
      </c>
      <c r="E123" s="727">
        <v>21</v>
      </c>
      <c r="F123" s="723">
        <v>9240</v>
      </c>
      <c r="G123" s="723">
        <v>69</v>
      </c>
      <c r="H123" s="719" t="s">
        <v>2082</v>
      </c>
      <c r="I123" s="710" t="s">
        <v>866</v>
      </c>
      <c r="J123" s="710" t="s">
        <v>867</v>
      </c>
      <c r="K123" s="714" t="s">
        <v>930</v>
      </c>
    </row>
    <row r="124" spans="1:11" x14ac:dyDescent="0.3">
      <c r="A124" s="718">
        <v>119</v>
      </c>
      <c r="B124" s="719" t="s">
        <v>2082</v>
      </c>
      <c r="C124" s="709" t="s">
        <v>2572</v>
      </c>
      <c r="D124" s="710" t="s">
        <v>869</v>
      </c>
      <c r="E124" s="727">
        <v>18</v>
      </c>
      <c r="F124" s="723">
        <v>7920</v>
      </c>
      <c r="G124" s="723">
        <v>59</v>
      </c>
      <c r="H124" s="719" t="s">
        <v>2082</v>
      </c>
      <c r="I124" s="710" t="s">
        <v>868</v>
      </c>
      <c r="J124" s="710" t="s">
        <v>869</v>
      </c>
      <c r="K124" s="714" t="s">
        <v>930</v>
      </c>
    </row>
    <row r="125" spans="1:11" x14ac:dyDescent="0.3">
      <c r="A125" s="718">
        <v>120</v>
      </c>
      <c r="B125" s="719" t="s">
        <v>2082</v>
      </c>
      <c r="C125" s="709" t="s">
        <v>2572</v>
      </c>
      <c r="D125" s="710" t="s">
        <v>871</v>
      </c>
      <c r="E125" s="727">
        <v>23</v>
      </c>
      <c r="F125" s="723">
        <v>10120</v>
      </c>
      <c r="G125" s="723">
        <v>76</v>
      </c>
      <c r="H125" s="719" t="s">
        <v>2082</v>
      </c>
      <c r="I125" s="710" t="s">
        <v>870</v>
      </c>
      <c r="J125" s="710" t="s">
        <v>871</v>
      </c>
      <c r="K125" s="714" t="s">
        <v>930</v>
      </c>
    </row>
    <row r="126" spans="1:11" x14ac:dyDescent="0.3">
      <c r="A126" s="718">
        <v>121</v>
      </c>
      <c r="B126" s="719" t="s">
        <v>2082</v>
      </c>
      <c r="C126" s="709" t="s">
        <v>2572</v>
      </c>
      <c r="D126" s="710" t="s">
        <v>873</v>
      </c>
      <c r="E126" s="727">
        <v>22</v>
      </c>
      <c r="F126" s="723">
        <v>9680</v>
      </c>
      <c r="G126" s="723">
        <v>73</v>
      </c>
      <c r="H126" s="719" t="s">
        <v>2082</v>
      </c>
      <c r="I126" s="710" t="s">
        <v>872</v>
      </c>
      <c r="J126" s="710" t="s">
        <v>873</v>
      </c>
      <c r="K126" s="714" t="s">
        <v>930</v>
      </c>
    </row>
    <row r="127" spans="1:11" x14ac:dyDescent="0.3">
      <c r="A127" s="718">
        <v>122</v>
      </c>
      <c r="B127" s="719" t="s">
        <v>2082</v>
      </c>
      <c r="C127" s="709" t="s">
        <v>2572</v>
      </c>
      <c r="D127" s="710" t="s">
        <v>875</v>
      </c>
      <c r="E127" s="727">
        <v>19</v>
      </c>
      <c r="F127" s="723">
        <v>8360</v>
      </c>
      <c r="G127" s="723">
        <v>63</v>
      </c>
      <c r="H127" s="719" t="s">
        <v>2082</v>
      </c>
      <c r="I127" s="710" t="s">
        <v>874</v>
      </c>
      <c r="J127" s="710" t="s">
        <v>875</v>
      </c>
      <c r="K127" s="714" t="s">
        <v>930</v>
      </c>
    </row>
    <row r="128" spans="1:11" x14ac:dyDescent="0.3">
      <c r="A128" s="718">
        <v>123</v>
      </c>
      <c r="B128" s="719" t="s">
        <v>2082</v>
      </c>
      <c r="C128" s="709" t="s">
        <v>2572</v>
      </c>
      <c r="D128" s="710" t="s">
        <v>877</v>
      </c>
      <c r="E128" s="727">
        <v>20</v>
      </c>
      <c r="F128" s="723">
        <v>8800</v>
      </c>
      <c r="G128" s="723">
        <v>66</v>
      </c>
      <c r="H128" s="719" t="s">
        <v>2082</v>
      </c>
      <c r="I128" s="710" t="s">
        <v>876</v>
      </c>
      <c r="J128" s="710" t="s">
        <v>877</v>
      </c>
      <c r="K128" s="714" t="s">
        <v>930</v>
      </c>
    </row>
    <row r="129" spans="1:11" x14ac:dyDescent="0.3">
      <c r="A129" s="718">
        <v>124</v>
      </c>
      <c r="B129" s="719" t="s">
        <v>2082</v>
      </c>
      <c r="C129" s="709" t="s">
        <v>2572</v>
      </c>
      <c r="D129" s="710" t="s">
        <v>879</v>
      </c>
      <c r="E129" s="727">
        <v>21</v>
      </c>
      <c r="F129" s="723">
        <v>9240</v>
      </c>
      <c r="G129" s="723">
        <v>69</v>
      </c>
      <c r="H129" s="719" t="s">
        <v>2082</v>
      </c>
      <c r="I129" s="710" t="s">
        <v>878</v>
      </c>
      <c r="J129" s="710" t="s">
        <v>879</v>
      </c>
      <c r="K129" s="714" t="s">
        <v>930</v>
      </c>
    </row>
    <row r="130" spans="1:11" x14ac:dyDescent="0.3">
      <c r="A130" s="718">
        <v>125</v>
      </c>
      <c r="B130" s="719" t="s">
        <v>2082</v>
      </c>
      <c r="C130" s="709" t="s">
        <v>2572</v>
      </c>
      <c r="D130" s="710" t="s">
        <v>881</v>
      </c>
      <c r="E130" s="727">
        <v>17</v>
      </c>
      <c r="F130" s="723">
        <v>7480</v>
      </c>
      <c r="G130" s="723">
        <v>56</v>
      </c>
      <c r="H130" s="719" t="s">
        <v>2082</v>
      </c>
      <c r="I130" s="710" t="s">
        <v>880</v>
      </c>
      <c r="J130" s="710" t="s">
        <v>881</v>
      </c>
      <c r="K130" s="714" t="s">
        <v>930</v>
      </c>
    </row>
    <row r="131" spans="1:11" x14ac:dyDescent="0.3">
      <c r="A131" s="718">
        <v>126</v>
      </c>
      <c r="B131" s="719" t="s">
        <v>2082</v>
      </c>
      <c r="C131" s="709" t="s">
        <v>2572</v>
      </c>
      <c r="D131" s="710" t="s">
        <v>883</v>
      </c>
      <c r="E131" s="727">
        <v>19</v>
      </c>
      <c r="F131" s="723">
        <v>8360</v>
      </c>
      <c r="G131" s="723">
        <v>63</v>
      </c>
      <c r="H131" s="719" t="s">
        <v>2082</v>
      </c>
      <c r="I131" s="710" t="s">
        <v>882</v>
      </c>
      <c r="J131" s="710" t="s">
        <v>883</v>
      </c>
      <c r="K131" s="714" t="s">
        <v>930</v>
      </c>
    </row>
    <row r="132" spans="1:11" x14ac:dyDescent="0.3">
      <c r="A132" s="718">
        <v>127</v>
      </c>
      <c r="B132" s="719" t="s">
        <v>2082</v>
      </c>
      <c r="C132" s="709" t="s">
        <v>2572</v>
      </c>
      <c r="D132" s="710" t="s">
        <v>885</v>
      </c>
      <c r="E132" s="727">
        <v>18</v>
      </c>
      <c r="F132" s="723">
        <v>7920</v>
      </c>
      <c r="G132" s="723">
        <v>59</v>
      </c>
      <c r="H132" s="719" t="s">
        <v>2082</v>
      </c>
      <c r="I132" s="710" t="s">
        <v>884</v>
      </c>
      <c r="J132" s="710" t="s">
        <v>885</v>
      </c>
      <c r="K132" s="714" t="s">
        <v>930</v>
      </c>
    </row>
    <row r="133" spans="1:11" x14ac:dyDescent="0.3">
      <c r="A133" s="718">
        <v>128</v>
      </c>
      <c r="B133" s="719" t="s">
        <v>2082</v>
      </c>
      <c r="C133" s="709" t="s">
        <v>2590</v>
      </c>
      <c r="D133" s="710" t="s">
        <v>887</v>
      </c>
      <c r="E133" s="727">
        <v>20</v>
      </c>
      <c r="F133" s="723">
        <v>9700</v>
      </c>
      <c r="G133" s="723">
        <v>73</v>
      </c>
      <c r="H133" s="719" t="s">
        <v>2082</v>
      </c>
      <c r="I133" s="710" t="s">
        <v>886</v>
      </c>
      <c r="J133" s="710" t="s">
        <v>887</v>
      </c>
      <c r="K133" s="714" t="s">
        <v>930</v>
      </c>
    </row>
    <row r="134" spans="1:11" x14ac:dyDescent="0.3">
      <c r="A134" s="718">
        <v>129</v>
      </c>
      <c r="B134" s="719" t="s">
        <v>2082</v>
      </c>
      <c r="C134" s="709" t="s">
        <v>2591</v>
      </c>
      <c r="D134" s="710" t="s">
        <v>889</v>
      </c>
      <c r="E134" s="727">
        <v>20</v>
      </c>
      <c r="F134" s="723">
        <v>9300</v>
      </c>
      <c r="G134" s="723">
        <v>70</v>
      </c>
      <c r="H134" s="719" t="s">
        <v>2082</v>
      </c>
      <c r="I134" s="710" t="s">
        <v>888</v>
      </c>
      <c r="J134" s="710" t="s">
        <v>889</v>
      </c>
      <c r="K134" s="714" t="s">
        <v>930</v>
      </c>
    </row>
    <row r="135" spans="1:11" x14ac:dyDescent="0.3">
      <c r="A135" s="718">
        <v>130</v>
      </c>
      <c r="B135" s="719" t="s">
        <v>2082</v>
      </c>
      <c r="C135" s="709" t="s">
        <v>2592</v>
      </c>
      <c r="D135" s="710" t="s">
        <v>891</v>
      </c>
      <c r="E135" s="727">
        <v>22</v>
      </c>
      <c r="F135" s="723">
        <v>10670</v>
      </c>
      <c r="G135" s="723">
        <v>80</v>
      </c>
      <c r="H135" s="719" t="s">
        <v>2082</v>
      </c>
      <c r="I135" s="710" t="s">
        <v>890</v>
      </c>
      <c r="J135" s="710" t="s">
        <v>891</v>
      </c>
      <c r="K135" s="714" t="s">
        <v>930</v>
      </c>
    </row>
    <row r="136" spans="1:11" x14ac:dyDescent="0.3">
      <c r="A136" s="718">
        <v>131</v>
      </c>
      <c r="B136" s="719" t="s">
        <v>2082</v>
      </c>
      <c r="C136" s="709" t="s">
        <v>2593</v>
      </c>
      <c r="D136" s="710" t="s">
        <v>893</v>
      </c>
      <c r="E136" s="727">
        <v>19</v>
      </c>
      <c r="F136" s="723">
        <v>9025</v>
      </c>
      <c r="G136" s="723">
        <v>68</v>
      </c>
      <c r="H136" s="719" t="s">
        <v>2082</v>
      </c>
      <c r="I136" s="710" t="s">
        <v>892</v>
      </c>
      <c r="J136" s="710" t="s">
        <v>893</v>
      </c>
      <c r="K136" s="714" t="s">
        <v>930</v>
      </c>
    </row>
    <row r="137" spans="1:11" x14ac:dyDescent="0.3">
      <c r="A137" s="718">
        <v>132</v>
      </c>
      <c r="B137" s="719" t="s">
        <v>2082</v>
      </c>
      <c r="C137" s="709" t="s">
        <v>2594</v>
      </c>
      <c r="D137" s="710" t="s">
        <v>895</v>
      </c>
      <c r="E137" s="727">
        <v>25</v>
      </c>
      <c r="F137" s="723">
        <v>14750</v>
      </c>
      <c r="G137" s="723">
        <v>111</v>
      </c>
      <c r="H137" s="719" t="s">
        <v>2082</v>
      </c>
      <c r="I137" s="710" t="s">
        <v>894</v>
      </c>
      <c r="J137" s="710" t="s">
        <v>895</v>
      </c>
      <c r="K137" s="714" t="s">
        <v>930</v>
      </c>
    </row>
    <row r="138" spans="1:11" x14ac:dyDescent="0.3">
      <c r="A138" s="718">
        <v>133</v>
      </c>
      <c r="B138" s="719" t="s">
        <v>2082</v>
      </c>
      <c r="C138" s="709" t="s">
        <v>2595</v>
      </c>
      <c r="D138" s="710" t="s">
        <v>897</v>
      </c>
      <c r="E138" s="727">
        <v>26</v>
      </c>
      <c r="F138" s="723">
        <v>16510</v>
      </c>
      <c r="G138" s="723">
        <v>124</v>
      </c>
      <c r="H138" s="719" t="s">
        <v>2082</v>
      </c>
      <c r="I138" s="710" t="s">
        <v>896</v>
      </c>
      <c r="J138" s="710" t="s">
        <v>897</v>
      </c>
      <c r="K138" s="714" t="s">
        <v>930</v>
      </c>
    </row>
    <row r="139" spans="1:11" x14ac:dyDescent="0.3">
      <c r="A139" s="718">
        <v>134</v>
      </c>
      <c r="B139" s="719" t="s">
        <v>2082</v>
      </c>
      <c r="C139" s="709" t="s">
        <v>2596</v>
      </c>
      <c r="D139" s="710" t="s">
        <v>899</v>
      </c>
      <c r="E139" s="727">
        <v>26</v>
      </c>
      <c r="F139" s="723">
        <v>19240</v>
      </c>
      <c r="G139" s="723">
        <v>144</v>
      </c>
      <c r="H139" s="719" t="s">
        <v>2082</v>
      </c>
      <c r="I139" s="710" t="s">
        <v>898</v>
      </c>
      <c r="J139" s="710" t="s">
        <v>899</v>
      </c>
      <c r="K139" s="714" t="s">
        <v>930</v>
      </c>
    </row>
    <row r="140" spans="1:11" x14ac:dyDescent="0.3">
      <c r="A140" s="718">
        <v>135</v>
      </c>
      <c r="B140" s="719" t="s">
        <v>2082</v>
      </c>
      <c r="C140" s="709" t="s">
        <v>2597</v>
      </c>
      <c r="D140" s="710" t="s">
        <v>901</v>
      </c>
      <c r="E140" s="727">
        <v>24</v>
      </c>
      <c r="F140" s="723">
        <v>11640</v>
      </c>
      <c r="G140" s="723">
        <v>87</v>
      </c>
      <c r="H140" s="719" t="s">
        <v>2082</v>
      </c>
      <c r="I140" s="710" t="s">
        <v>900</v>
      </c>
      <c r="J140" s="710" t="s">
        <v>901</v>
      </c>
      <c r="K140" s="714" t="s">
        <v>930</v>
      </c>
    </row>
    <row r="141" spans="1:11" x14ac:dyDescent="0.3">
      <c r="A141" s="718">
        <v>136</v>
      </c>
      <c r="B141" s="719" t="s">
        <v>2082</v>
      </c>
      <c r="C141" s="709" t="s">
        <v>2598</v>
      </c>
      <c r="D141" s="710" t="s">
        <v>903</v>
      </c>
      <c r="E141" s="727">
        <v>18.5</v>
      </c>
      <c r="F141" s="723">
        <v>8603</v>
      </c>
      <c r="G141" s="723">
        <v>65</v>
      </c>
      <c r="H141" s="719" t="s">
        <v>2082</v>
      </c>
      <c r="I141" s="710" t="s">
        <v>902</v>
      </c>
      <c r="J141" s="710" t="s">
        <v>903</v>
      </c>
      <c r="K141" s="714" t="s">
        <v>930</v>
      </c>
    </row>
    <row r="142" spans="1:11" x14ac:dyDescent="0.3">
      <c r="A142" s="718">
        <v>137</v>
      </c>
      <c r="B142" s="719" t="s">
        <v>2082</v>
      </c>
      <c r="C142" s="709" t="s">
        <v>2599</v>
      </c>
      <c r="D142" s="710" t="s">
        <v>905</v>
      </c>
      <c r="E142" s="727">
        <v>23</v>
      </c>
      <c r="F142" s="723">
        <v>11730</v>
      </c>
      <c r="G142" s="723">
        <v>88</v>
      </c>
      <c r="H142" s="719" t="s">
        <v>2082</v>
      </c>
      <c r="I142" s="710" t="s">
        <v>904</v>
      </c>
      <c r="J142" s="710" t="s">
        <v>905</v>
      </c>
      <c r="K142" s="714" t="s">
        <v>930</v>
      </c>
    </row>
    <row r="143" spans="1:11" x14ac:dyDescent="0.3">
      <c r="A143" s="718">
        <v>138</v>
      </c>
      <c r="B143" s="719" t="s">
        <v>2082</v>
      </c>
      <c r="C143" s="709" t="s">
        <v>2600</v>
      </c>
      <c r="D143" s="710" t="s">
        <v>909</v>
      </c>
      <c r="E143" s="727">
        <v>21</v>
      </c>
      <c r="F143" s="723">
        <v>11760</v>
      </c>
      <c r="G143" s="723">
        <v>88</v>
      </c>
      <c r="H143" s="719" t="s">
        <v>2082</v>
      </c>
      <c r="I143" s="710" t="s">
        <v>908</v>
      </c>
      <c r="J143" s="710" t="s">
        <v>909</v>
      </c>
      <c r="K143" s="714" t="s">
        <v>930</v>
      </c>
    </row>
    <row r="144" spans="1:11" x14ac:dyDescent="0.3">
      <c r="A144" s="718">
        <v>139</v>
      </c>
      <c r="B144" s="719" t="s">
        <v>2082</v>
      </c>
      <c r="C144" s="709" t="s">
        <v>2601</v>
      </c>
      <c r="D144" s="710" t="s">
        <v>911</v>
      </c>
      <c r="E144" s="727">
        <v>22</v>
      </c>
      <c r="F144" s="723">
        <v>11660</v>
      </c>
      <c r="G144" s="723">
        <v>87</v>
      </c>
      <c r="H144" s="719" t="s">
        <v>2082</v>
      </c>
      <c r="I144" s="710" t="s">
        <v>910</v>
      </c>
      <c r="J144" s="710" t="s">
        <v>911</v>
      </c>
      <c r="K144" s="714" t="s">
        <v>930</v>
      </c>
    </row>
    <row r="145" spans="1:11" x14ac:dyDescent="0.3">
      <c r="A145" s="718">
        <v>140</v>
      </c>
      <c r="B145" s="719" t="s">
        <v>2082</v>
      </c>
      <c r="C145" s="709" t="s">
        <v>2602</v>
      </c>
      <c r="D145" s="710" t="s">
        <v>913</v>
      </c>
      <c r="E145" s="727">
        <v>21</v>
      </c>
      <c r="F145" s="723">
        <v>10185</v>
      </c>
      <c r="G145" s="723">
        <v>76</v>
      </c>
      <c r="H145" s="719" t="s">
        <v>2082</v>
      </c>
      <c r="I145" s="710" t="s">
        <v>912</v>
      </c>
      <c r="J145" s="710" t="s">
        <v>913</v>
      </c>
      <c r="K145" s="714" t="s">
        <v>930</v>
      </c>
    </row>
    <row r="146" spans="1:11" x14ac:dyDescent="0.3">
      <c r="A146" s="718">
        <v>141</v>
      </c>
      <c r="B146" s="719" t="s">
        <v>2082</v>
      </c>
      <c r="C146" s="709" t="s">
        <v>2603</v>
      </c>
      <c r="D146" s="710" t="s">
        <v>915</v>
      </c>
      <c r="E146" s="727">
        <v>21</v>
      </c>
      <c r="F146" s="723">
        <v>11130</v>
      </c>
      <c r="G146" s="723">
        <v>83</v>
      </c>
      <c r="H146" s="719" t="s">
        <v>2082</v>
      </c>
      <c r="I146" s="710" t="s">
        <v>914</v>
      </c>
      <c r="J146" s="710" t="s">
        <v>915</v>
      </c>
      <c r="K146" s="714" t="s">
        <v>930</v>
      </c>
    </row>
    <row r="147" spans="1:11" x14ac:dyDescent="0.3">
      <c r="A147" s="718">
        <v>142</v>
      </c>
      <c r="B147" s="719" t="s">
        <v>2082</v>
      </c>
      <c r="C147" s="709" t="s">
        <v>2604</v>
      </c>
      <c r="D147" s="710" t="s">
        <v>917</v>
      </c>
      <c r="E147" s="727">
        <v>26</v>
      </c>
      <c r="F147" s="723">
        <v>11700</v>
      </c>
      <c r="G147" s="723">
        <v>88</v>
      </c>
      <c r="H147" s="719" t="s">
        <v>2082</v>
      </c>
      <c r="I147" s="710" t="s">
        <v>916</v>
      </c>
      <c r="J147" s="710" t="s">
        <v>917</v>
      </c>
      <c r="K147" s="714" t="s">
        <v>930</v>
      </c>
    </row>
    <row r="148" spans="1:11" x14ac:dyDescent="0.3">
      <c r="A148" s="718">
        <v>143</v>
      </c>
      <c r="B148" s="719" t="s">
        <v>2082</v>
      </c>
      <c r="C148" s="709" t="s">
        <v>2605</v>
      </c>
      <c r="D148" s="710" t="s">
        <v>919</v>
      </c>
      <c r="E148" s="727">
        <v>22</v>
      </c>
      <c r="F148" s="723">
        <v>9790</v>
      </c>
      <c r="G148" s="723">
        <v>73</v>
      </c>
      <c r="H148" s="719" t="s">
        <v>2082</v>
      </c>
      <c r="I148" s="710" t="s">
        <v>918</v>
      </c>
      <c r="J148" s="710" t="s">
        <v>919</v>
      </c>
      <c r="K148" s="714" t="s">
        <v>930</v>
      </c>
    </row>
    <row r="149" spans="1:11" x14ac:dyDescent="0.3">
      <c r="A149" s="718">
        <v>144</v>
      </c>
      <c r="B149" s="719" t="s">
        <v>2082</v>
      </c>
      <c r="C149" s="709" t="s">
        <v>2606</v>
      </c>
      <c r="D149" s="710" t="s">
        <v>921</v>
      </c>
      <c r="E149" s="727">
        <v>26</v>
      </c>
      <c r="F149" s="723">
        <v>11960</v>
      </c>
      <c r="G149" s="723">
        <v>90</v>
      </c>
      <c r="H149" s="719" t="s">
        <v>2082</v>
      </c>
      <c r="I149" s="710" t="s">
        <v>920</v>
      </c>
      <c r="J149" s="710" t="s">
        <v>921</v>
      </c>
      <c r="K149" s="714" t="s">
        <v>930</v>
      </c>
    </row>
    <row r="150" spans="1:11" x14ac:dyDescent="0.3">
      <c r="A150" s="718">
        <v>145</v>
      </c>
      <c r="B150" s="719" t="s">
        <v>2082</v>
      </c>
      <c r="C150" s="709" t="s">
        <v>2607</v>
      </c>
      <c r="D150" s="710" t="s">
        <v>923</v>
      </c>
      <c r="E150" s="727">
        <v>25</v>
      </c>
      <c r="F150" s="723">
        <v>12000</v>
      </c>
      <c r="G150" s="723">
        <v>90</v>
      </c>
      <c r="H150" s="719" t="s">
        <v>2082</v>
      </c>
      <c r="I150" s="710" t="s">
        <v>922</v>
      </c>
      <c r="J150" s="710" t="s">
        <v>923</v>
      </c>
      <c r="K150" s="714" t="s">
        <v>930</v>
      </c>
    </row>
    <row r="151" spans="1:11" x14ac:dyDescent="0.3">
      <c r="A151" s="718">
        <v>146</v>
      </c>
      <c r="B151" s="719" t="s">
        <v>2082</v>
      </c>
      <c r="C151" s="709" t="s">
        <v>2608</v>
      </c>
      <c r="D151" s="710" t="s">
        <v>925</v>
      </c>
      <c r="E151" s="727">
        <v>26</v>
      </c>
      <c r="F151" s="723">
        <v>12870</v>
      </c>
      <c r="G151" s="723">
        <v>97</v>
      </c>
      <c r="H151" s="719" t="s">
        <v>2082</v>
      </c>
      <c r="I151" s="710" t="s">
        <v>924</v>
      </c>
      <c r="J151" s="710" t="s">
        <v>925</v>
      </c>
      <c r="K151" s="714" t="s">
        <v>930</v>
      </c>
    </row>
    <row r="152" spans="1:11" x14ac:dyDescent="0.3">
      <c r="A152" s="718">
        <v>147</v>
      </c>
      <c r="B152" s="719" t="s">
        <v>2082</v>
      </c>
      <c r="C152" s="709" t="s">
        <v>2609</v>
      </c>
      <c r="D152" s="710" t="s">
        <v>927</v>
      </c>
      <c r="E152" s="727">
        <v>17</v>
      </c>
      <c r="F152" s="723">
        <v>7650</v>
      </c>
      <c r="G152" s="723">
        <v>57</v>
      </c>
      <c r="H152" s="719" t="s">
        <v>2082</v>
      </c>
      <c r="I152" s="710" t="s">
        <v>926</v>
      </c>
      <c r="J152" s="710" t="s">
        <v>927</v>
      </c>
      <c r="K152" s="714" t="s">
        <v>930</v>
      </c>
    </row>
    <row r="153" spans="1:11" x14ac:dyDescent="0.3">
      <c r="A153" s="720">
        <v>148</v>
      </c>
      <c r="B153" s="721" t="s">
        <v>2082</v>
      </c>
      <c r="C153" s="711" t="s">
        <v>2610</v>
      </c>
      <c r="D153" s="712" t="s">
        <v>929</v>
      </c>
      <c r="E153" s="728">
        <v>22</v>
      </c>
      <c r="F153" s="724">
        <v>10230</v>
      </c>
      <c r="G153" s="724">
        <v>77</v>
      </c>
      <c r="H153" s="721" t="s">
        <v>2082</v>
      </c>
      <c r="I153" s="712" t="s">
        <v>928</v>
      </c>
      <c r="J153" s="712" t="s">
        <v>929</v>
      </c>
      <c r="K153" s="715" t="s">
        <v>930</v>
      </c>
    </row>
    <row r="154" spans="1:11" ht="15" thickBot="1" x14ac:dyDescent="0.35">
      <c r="A154" s="704"/>
      <c r="B154" s="705"/>
      <c r="C154" s="705"/>
      <c r="D154" s="705" t="s">
        <v>2000</v>
      </c>
      <c r="E154" s="729">
        <f>SUM(E6:E153)</f>
        <v>2959</v>
      </c>
      <c r="F154" s="725">
        <f>SUM(F6:F153)</f>
        <v>1381406</v>
      </c>
      <c r="G154" s="725">
        <f>SUM(G6:G153)</f>
        <v>10362</v>
      </c>
      <c r="H154" s="705"/>
      <c r="I154" s="705"/>
      <c r="J154" s="705"/>
      <c r="K154" s="706"/>
    </row>
    <row r="155" spans="1:11" ht="15" thickTop="1" x14ac:dyDescent="0.3"/>
  </sheetData>
  <sheetProtection algorithmName="SHA-512" hashValue="F0EXBp5TVH4m9ORV1R9wF2D8C38FWxL0NJZqzjDwjxEv1fR2lVSiNPXeZg3BVWE7oETuXCLtebdQ9oNa80L6Rg==" saltValue="8B81XJjEp3hJqBHNiPQiwQ==" spinCount="100000" sheet="1" objects="1" scenarios="1" autoFilter="0"/>
  <mergeCells count="3">
    <mergeCell ref="A1:K1"/>
    <mergeCell ref="A2:K2"/>
    <mergeCell ref="A3:K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B54A-D310-4606-B250-57023EA0F9C5}">
  <sheetPr codeName="Sheet27"/>
  <dimension ref="B3:I23"/>
  <sheetViews>
    <sheetView topLeftCell="A12" workbookViewId="0">
      <selection activeCell="E21" sqref="E21"/>
    </sheetView>
  </sheetViews>
  <sheetFormatPr defaultRowHeight="14.4" x14ac:dyDescent="0.3"/>
  <cols>
    <col min="3" max="3" width="20.6640625" customWidth="1"/>
    <col min="5" max="5" width="11.6640625" customWidth="1"/>
    <col min="9" max="9" width="14.88671875" customWidth="1"/>
  </cols>
  <sheetData>
    <row r="3" spans="2:9" x14ac:dyDescent="0.3">
      <c r="B3" t="s">
        <v>2177</v>
      </c>
    </row>
    <row r="4" spans="2:9" x14ac:dyDescent="0.3">
      <c r="B4" t="s">
        <v>2178</v>
      </c>
    </row>
    <row r="5" spans="2:9" x14ac:dyDescent="0.3">
      <c r="B5" t="s">
        <v>2179</v>
      </c>
    </row>
    <row r="7" spans="2:9" x14ac:dyDescent="0.3">
      <c r="B7" t="s">
        <v>2180</v>
      </c>
    </row>
    <row r="12" spans="2:9" ht="19.95" customHeight="1" thickBot="1" x14ac:dyDescent="0.35">
      <c r="C12" s="434"/>
      <c r="D12" s="434"/>
      <c r="E12" s="434" t="s">
        <v>2187</v>
      </c>
      <c r="F12" s="434" t="s">
        <v>2184</v>
      </c>
      <c r="G12" s="434" t="s">
        <v>2185</v>
      </c>
      <c r="H12" s="434" t="s">
        <v>2183</v>
      </c>
      <c r="I12" s="434" t="s">
        <v>2188</v>
      </c>
    </row>
    <row r="13" spans="2:9" x14ac:dyDescent="0.3">
      <c r="C13" s="435" t="s">
        <v>2182</v>
      </c>
      <c r="D13" s="436" t="s">
        <v>2181</v>
      </c>
      <c r="E13" s="436">
        <v>51</v>
      </c>
      <c r="F13" s="436">
        <v>350</v>
      </c>
      <c r="G13" s="436">
        <v>200</v>
      </c>
      <c r="H13" s="436">
        <v>150</v>
      </c>
      <c r="I13" s="437">
        <f>+F13+G13+H13</f>
        <v>700</v>
      </c>
    </row>
    <row r="14" spans="2:9" x14ac:dyDescent="0.3">
      <c r="C14" s="438"/>
      <c r="D14" t="s">
        <v>1157</v>
      </c>
      <c r="E14">
        <v>248</v>
      </c>
      <c r="F14">
        <v>2500</v>
      </c>
      <c r="G14">
        <v>1500</v>
      </c>
      <c r="H14">
        <v>3800</v>
      </c>
      <c r="I14" s="439">
        <f>+F14+G14+H14</f>
        <v>7800</v>
      </c>
    </row>
    <row r="15" spans="2:9" ht="15" thickBot="1" x14ac:dyDescent="0.35">
      <c r="C15" s="440" t="s">
        <v>582</v>
      </c>
      <c r="D15" s="441"/>
      <c r="E15" s="441">
        <f>SUM(E13:E14)</f>
        <v>299</v>
      </c>
      <c r="F15" s="441">
        <f>SUM(F13:F14)</f>
        <v>2850</v>
      </c>
      <c r="G15" s="441">
        <f t="shared" ref="G15" si="0">SUM(G13:G14)</f>
        <v>1700</v>
      </c>
      <c r="H15" s="441">
        <f t="shared" ref="H15" si="1">SUM(H13:H14)</f>
        <v>3950</v>
      </c>
      <c r="I15" s="442">
        <f>SUM(I13:I14)</f>
        <v>8500</v>
      </c>
    </row>
    <row r="16" spans="2:9" ht="15" thickBot="1" x14ac:dyDescent="0.35"/>
    <row r="17" spans="3:9" x14ac:dyDescent="0.3">
      <c r="C17" s="435" t="s">
        <v>2186</v>
      </c>
      <c r="D17" s="436" t="s">
        <v>2181</v>
      </c>
      <c r="E17" s="436">
        <v>0</v>
      </c>
      <c r="F17" s="436">
        <v>0</v>
      </c>
      <c r="G17" s="436">
        <v>0</v>
      </c>
      <c r="H17" s="436">
        <v>0</v>
      </c>
      <c r="I17" s="437">
        <v>0</v>
      </c>
    </row>
    <row r="18" spans="3:9" x14ac:dyDescent="0.3">
      <c r="C18" s="438"/>
      <c r="D18" t="s">
        <v>1157</v>
      </c>
      <c r="E18">
        <v>248</v>
      </c>
      <c r="F18">
        <v>2500</v>
      </c>
      <c r="G18">
        <v>1500</v>
      </c>
      <c r="H18">
        <v>3800</v>
      </c>
      <c r="I18" s="439">
        <v>249</v>
      </c>
    </row>
    <row r="19" spans="3:9" ht="15" thickBot="1" x14ac:dyDescent="0.35">
      <c r="C19" s="440" t="s">
        <v>2190</v>
      </c>
      <c r="D19" s="441"/>
      <c r="E19" s="441">
        <f>SUM(E17:E18)</f>
        <v>248</v>
      </c>
      <c r="F19" s="441">
        <f t="shared" ref="F19:I19" si="2">SUM(F17:F18)</f>
        <v>2500</v>
      </c>
      <c r="G19" s="441">
        <f t="shared" si="2"/>
        <v>1500</v>
      </c>
      <c r="H19" s="441">
        <f t="shared" si="2"/>
        <v>3800</v>
      </c>
      <c r="I19" s="442">
        <f t="shared" si="2"/>
        <v>249</v>
      </c>
    </row>
    <row r="20" spans="3:9" ht="15" thickBot="1" x14ac:dyDescent="0.35"/>
    <row r="21" spans="3:9" x14ac:dyDescent="0.3">
      <c r="C21" s="435" t="s">
        <v>2189</v>
      </c>
      <c r="D21" s="436" t="s">
        <v>2181</v>
      </c>
      <c r="E21" s="436">
        <f>E13-E17</f>
        <v>51</v>
      </c>
      <c r="F21" s="436">
        <f t="shared" ref="F21:H21" si="3">F13-F17</f>
        <v>350</v>
      </c>
      <c r="G21" s="436">
        <f t="shared" si="3"/>
        <v>200</v>
      </c>
      <c r="H21" s="436">
        <f t="shared" si="3"/>
        <v>150</v>
      </c>
      <c r="I21" s="437">
        <v>0</v>
      </c>
    </row>
    <row r="22" spans="3:9" x14ac:dyDescent="0.3">
      <c r="C22" s="438"/>
      <c r="D22" t="s">
        <v>1157</v>
      </c>
      <c r="E22">
        <f>E14-E18</f>
        <v>0</v>
      </c>
      <c r="F22">
        <f t="shared" ref="F22:H22" si="4">F14-F18</f>
        <v>0</v>
      </c>
      <c r="G22">
        <f t="shared" si="4"/>
        <v>0</v>
      </c>
      <c r="H22">
        <f t="shared" si="4"/>
        <v>0</v>
      </c>
      <c r="I22" s="439">
        <v>249</v>
      </c>
    </row>
    <row r="23" spans="3:9" ht="15" thickBot="1" x14ac:dyDescent="0.35">
      <c r="C23" s="440" t="s">
        <v>2189</v>
      </c>
      <c r="D23" s="441"/>
      <c r="E23" s="441">
        <f>SUM(E21:E22)</f>
        <v>51</v>
      </c>
      <c r="F23" s="441">
        <f t="shared" ref="F23" si="5">SUM(F21:F22)</f>
        <v>350</v>
      </c>
      <c r="G23" s="441">
        <f t="shared" ref="G23" si="6">SUM(G21:G22)</f>
        <v>200</v>
      </c>
      <c r="H23" s="441">
        <f t="shared" ref="H23" si="7">SUM(H21:H22)</f>
        <v>150</v>
      </c>
      <c r="I23" s="442">
        <f t="shared" ref="I23" si="8">SUM(I21:I22)</f>
        <v>249</v>
      </c>
    </row>
  </sheetData>
  <sheetProtection algorithmName="SHA-512" hashValue="R8jNdc5PHAbn4TCFad7VKz/CXVoz2/KsH7hwRcETG3/JKuqEun/1XrJaI3GDCFWpFiGy1+u6cgoesKfl9+H79g==" saltValue="vjHoC7iVE89j2nVdTyYocA==" spinCount="100000" sheet="1" objects="1" scenarios="1" autoFilter="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6E119-5616-4FC1-B8EC-206970DEEE79}">
  <sheetPr codeName="Sheet21"/>
  <dimension ref="A1:F15"/>
  <sheetViews>
    <sheetView workbookViewId="0">
      <selection activeCell="E21" sqref="E21"/>
    </sheetView>
  </sheetViews>
  <sheetFormatPr defaultRowHeight="14.4" x14ac:dyDescent="0.3"/>
  <cols>
    <col min="1" max="1" width="23.6640625" customWidth="1"/>
    <col min="2" max="2" width="18.6640625" customWidth="1"/>
    <col min="3" max="3" width="19.6640625" customWidth="1"/>
    <col min="4" max="4" width="19.5546875" customWidth="1"/>
    <col min="5" max="5" width="19.33203125" customWidth="1"/>
  </cols>
  <sheetData>
    <row r="1" spans="1:6" x14ac:dyDescent="0.3">
      <c r="A1" s="275" t="s">
        <v>1912</v>
      </c>
      <c r="B1" s="276" t="s">
        <v>582</v>
      </c>
      <c r="C1" s="277" t="s">
        <v>41</v>
      </c>
      <c r="D1" s="277" t="s">
        <v>166</v>
      </c>
      <c r="E1" s="277" t="s">
        <v>930</v>
      </c>
    </row>
    <row r="2" spans="1:6" x14ac:dyDescent="0.3">
      <c r="A2" s="278" t="s">
        <v>2014</v>
      </c>
      <c r="B2" s="279">
        <f>COUNTA(Month_Engine!B14:B100000)</f>
        <v>477</v>
      </c>
      <c r="C2" s="280">
        <f>COUNTIFS(Month_Engine!$D$12:$D$99999,C$1)</f>
        <v>222</v>
      </c>
      <c r="D2" s="280">
        <f>COUNTIFS(Month_Engine!$D$12:$D$99999,D$1)</f>
        <v>98</v>
      </c>
      <c r="E2" s="280">
        <f>COUNTIFS(Month_Engine!$D$12:$D$99999,E$1)</f>
        <v>157</v>
      </c>
    </row>
    <row r="3" spans="1:6" x14ac:dyDescent="0.3">
      <c r="A3" s="278" t="s">
        <v>2011</v>
      </c>
      <c r="B3" s="279">
        <f>COUNTIF(Month_Engine!E14:E100000,"*Company*")</f>
        <v>249</v>
      </c>
      <c r="C3" s="280">
        <f>COUNTIFS(Month_Engine!$E$14:$E$100000,"*Company*",Month_Engine!$D$14:$D$100000,C$1)</f>
        <v>154</v>
      </c>
      <c r="D3" s="280">
        <f>COUNTIFS(Month_Engine!$E$14:$E$100000,"*Company*",Month_Engine!$D$14:$D$100000,D$1)</f>
        <v>73</v>
      </c>
      <c r="E3" s="280">
        <f>COUNTIFS(Month_Engine!$E$14:$E$100000,"*Company*",Month_Engine!$D$14:$D$100000,E$1)</f>
        <v>22</v>
      </c>
    </row>
    <row r="4" spans="1:6" x14ac:dyDescent="0.3">
      <c r="A4" s="278" t="s">
        <v>2012</v>
      </c>
      <c r="B4" s="279">
        <f>COUNTIF(Month_Engine!E14:E100001,"*Contractor-PF*")</f>
        <v>228</v>
      </c>
      <c r="C4" s="280">
        <f>COUNTIFS(Month_Engine!$E$14:$E$100000,"*Contractor-PF*",Month_Engine!$D$14:$D$100000,C$1)</f>
        <v>68</v>
      </c>
      <c r="D4" s="280">
        <f>COUNTIFS(Month_Engine!$E$14:$E$100000,"*Contractor-PF*",Month_Engine!$D$14:$D$100000,D$1)</f>
        <v>25</v>
      </c>
      <c r="E4" s="280">
        <f>COUNTIFS(Month_Engine!$E$14:$E$100000,"*Contractor-PF*",Month_Engine!$D$14:$D$100000,E$1)</f>
        <v>135</v>
      </c>
    </row>
    <row r="5" spans="1:6" x14ac:dyDescent="0.3">
      <c r="A5" s="278" t="s">
        <v>1087</v>
      </c>
      <c r="B5" s="279">
        <f>SUMIF(Month_Engine!A:A,Month_Engine!A14,Month_Engine!N:N)</f>
        <v>9783.5</v>
      </c>
      <c r="C5" s="280">
        <f>SUMIFS(Month_Engine!$N$14:$N$100000,Month_Engine!$A$14:$A$100000,Month_Engine!$A$14,Month_Engine!$D$14:$D$100000,C$1)</f>
        <v>4720.5</v>
      </c>
      <c r="D5" s="280">
        <f>SUMIFS(Month_Engine!$N$14:$N$100000,Month_Engine!$A$14:$A$100000,Month_Engine!$A$14,Month_Engine!$D$14:$D$100000,D$1)</f>
        <v>2104</v>
      </c>
      <c r="E5" s="280">
        <f>SUMIFS(Month_Engine!$N$14:$N$100000,Month_Engine!$A$14:$A$100000,Month_Engine!$A$14,Month_Engine!$D$14:$D$100000,E$1)</f>
        <v>2959</v>
      </c>
    </row>
    <row r="6" spans="1:6" x14ac:dyDescent="0.3">
      <c r="A6" s="278" t="s">
        <v>2005</v>
      </c>
      <c r="B6" s="279">
        <f>SUMIF(Month_Engine!A:A,Month_Engine!A15,Month_Engine!S:S)</f>
        <v>5035083</v>
      </c>
      <c r="C6" s="280">
        <f>SUMIFS(Month_Engine!$S$14:$S$100000,Month_Engine!$A$14:$A$100000,Month_Engine!$A$14,Month_Engine!$D$14:$D$100000,C$1)</f>
        <v>2528001</v>
      </c>
      <c r="D6" s="280">
        <f>SUMIFS(Month_Engine!$S$14:$S$100000,Month_Engine!$A$14:$A$100000,Month_Engine!$A$14,Month_Engine!$D$14:$D$100000,D$1)</f>
        <v>1125676</v>
      </c>
      <c r="E6" s="280">
        <f>SUMIFS(Month_Engine!$S$14:$S$100000,Month_Engine!$A$14:$A$100000,Month_Engine!$A$14,Month_Engine!$D$14:$D$100000,E$1)</f>
        <v>1381406</v>
      </c>
    </row>
    <row r="10" spans="1:6" x14ac:dyDescent="0.3">
      <c r="A10" s="836" t="s">
        <v>43</v>
      </c>
      <c r="B10" s="837"/>
      <c r="C10" s="296" t="s">
        <v>41</v>
      </c>
      <c r="D10" s="296" t="s">
        <v>166</v>
      </c>
      <c r="E10" s="296" t="s">
        <v>930</v>
      </c>
      <c r="F10" s="296"/>
    </row>
    <row r="11" spans="1:6" x14ac:dyDescent="0.3">
      <c r="A11" s="836" t="s">
        <v>43</v>
      </c>
      <c r="B11" s="837"/>
      <c r="C11" s="297">
        <f>COUNTIFS(Month_Engine!$F14:$F10000,$A11,Month_Engine!$D14:$D10000,C$10)</f>
        <v>40</v>
      </c>
      <c r="D11" s="297">
        <f>COUNTIFS(Month_Engine!$F14:$F10000,$A11,Month_Engine!$D14:$D10000,D$10)</f>
        <v>21</v>
      </c>
      <c r="E11" s="297">
        <f>COUNTIFS(Month_Engine!$F14:$F10000,$A11,Month_Engine!$D14:$D10000,E$10)</f>
        <v>47</v>
      </c>
      <c r="F11" s="296">
        <f>SUBTOTAL(9,C11:E11)</f>
        <v>108</v>
      </c>
    </row>
    <row r="12" spans="1:6" x14ac:dyDescent="0.3">
      <c r="A12" s="836" t="s">
        <v>952</v>
      </c>
      <c r="B12" s="837"/>
      <c r="C12" s="297">
        <f>COUNTIFS(Month_Engine!$F15:$F10001,$A12,Month_Engine!$D15:$D10001,C$10)</f>
        <v>0</v>
      </c>
      <c r="D12" s="297">
        <f>COUNTIFS(Month_Engine!$F15:$F10001,$A12,Month_Engine!$D15:$D10001,D$10)</f>
        <v>0</v>
      </c>
      <c r="E12" s="297">
        <f>COUNTIFS(Month_Engine!$F15:$F10001,$A12,Month_Engine!$D15:$D10001,E$10)</f>
        <v>0</v>
      </c>
      <c r="F12" s="296">
        <f>SUBTOTAL(9,C12:E12)</f>
        <v>0</v>
      </c>
    </row>
    <row r="13" spans="1:6" x14ac:dyDescent="0.3">
      <c r="A13" s="836" t="s">
        <v>951</v>
      </c>
      <c r="B13" s="837"/>
      <c r="C13" s="297">
        <f>COUNTIFS(Month_Engine!$F16:$F10002,$A13,Month_Engine!$D16:$D10002,C$10)</f>
        <v>5</v>
      </c>
      <c r="D13" s="297">
        <f>COUNTIFS(Month_Engine!$F16:$F10002,$A13,Month_Engine!$D16:$D10002,D$10)</f>
        <v>0</v>
      </c>
      <c r="E13" s="297">
        <f>COUNTIFS(Month_Engine!$F16:$F10002,$A13,Month_Engine!$D16:$D10002,E$10)</f>
        <v>46</v>
      </c>
      <c r="F13" s="296">
        <f>SUBTOTAL(9,C13:E13)</f>
        <v>51</v>
      </c>
    </row>
    <row r="14" spans="1:6" x14ac:dyDescent="0.3">
      <c r="A14" s="836" t="s">
        <v>115</v>
      </c>
      <c r="B14" s="837"/>
      <c r="C14" s="297">
        <f>COUNTIFS(Month_Engine!$F17:$F10003,$A14,Month_Engine!$D17:$D10003,C$10)</f>
        <v>20</v>
      </c>
      <c r="D14" s="297">
        <f>COUNTIFS(Month_Engine!$F17:$F10003,$A14,Month_Engine!$D17:$D10003,D$10)</f>
        <v>4</v>
      </c>
      <c r="E14" s="297">
        <f>COUNTIFS(Month_Engine!$F17:$F10003,$A14,Month_Engine!$D17:$D10003,E$10)</f>
        <v>42</v>
      </c>
      <c r="F14" s="296">
        <f>SUBTOTAL(9,C14:E14)</f>
        <v>66</v>
      </c>
    </row>
    <row r="15" spans="1:6" x14ac:dyDescent="0.3">
      <c r="A15" s="836" t="s">
        <v>157</v>
      </c>
      <c r="B15" s="837"/>
      <c r="C15" s="297">
        <f>COUNTIFS(Month_Engine!$F18:$F10004,$A15,Month_Engine!$D18:$D10004,C$10)</f>
        <v>3</v>
      </c>
      <c r="D15" s="297">
        <f>COUNTIFS(Month_Engine!$F18:$F10004,$A15,Month_Engine!$D18:$D10004,D$10)</f>
        <v>0</v>
      </c>
      <c r="E15" s="297">
        <f>COUNTIFS(Month_Engine!$F18:$F10004,$A15,Month_Engine!$D18:$D10004,E$10)</f>
        <v>0</v>
      </c>
      <c r="F15" s="296">
        <f>SUBTOTAL(9,C15:E15)</f>
        <v>3</v>
      </c>
    </row>
  </sheetData>
  <sheetProtection algorithmName="SHA-512" hashValue="8sBmyobVQxGDwZDH+I/0lONX9nAQLQJcabs4gY2SiqkB9u5kWKbYp6ivb9ZynylmnVGCTQB2+A+ubM5YnDZkZA==" saltValue="YJO5Eqvxd1K+vmwC8JpupQ==" spinCount="100000" sheet="1" objects="1" scenarios="1" autoFilter="0"/>
  <mergeCells count="6">
    <mergeCell ref="A15:B15"/>
    <mergeCell ref="A10:B10"/>
    <mergeCell ref="A11:B11"/>
    <mergeCell ref="A12:B12"/>
    <mergeCell ref="A13:B13"/>
    <mergeCell ref="A14:B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M980"/>
  <sheetViews>
    <sheetView topLeftCell="P957" workbookViewId="0">
      <selection activeCell="E21" sqref="E21"/>
    </sheetView>
  </sheetViews>
  <sheetFormatPr defaultRowHeight="14.4" x14ac:dyDescent="0.3"/>
  <cols>
    <col min="1" max="1" width="10.44140625" style="335" customWidth="1"/>
    <col min="2" max="2" width="14.33203125" customWidth="1"/>
    <col min="3" max="3" width="24.33203125" customWidth="1"/>
    <col min="4" max="4" width="7.6640625" customWidth="1"/>
    <col min="5" max="5" width="15.6640625" customWidth="1"/>
    <col min="6" max="6" width="17" customWidth="1"/>
    <col min="7" max="8" width="12.33203125" customWidth="1"/>
    <col min="9" max="9" width="11.33203125" style="338" customWidth="1"/>
    <col min="10" max="10" width="12.33203125" style="338" customWidth="1"/>
    <col min="11" max="11" width="10.33203125" style="338" customWidth="1"/>
    <col min="12" max="12" width="9.88671875" style="338" customWidth="1"/>
    <col min="13" max="13" width="13.6640625" style="338" customWidth="1"/>
    <col min="14" max="14" width="10" style="336" customWidth="1"/>
    <col min="15" max="15" width="10" style="338" customWidth="1"/>
    <col min="16" max="20" width="7.6640625" style="338" customWidth="1"/>
    <col min="21" max="22" width="9" style="338" bestFit="1" customWidth="1"/>
    <col min="23" max="23" width="9.88671875" style="338" bestFit="1" customWidth="1"/>
    <col min="24" max="29" width="9" style="338" bestFit="1" customWidth="1"/>
    <col min="30" max="30" width="9.88671875" style="338" bestFit="1" customWidth="1"/>
    <col min="31" max="31" width="9" style="338" bestFit="1" customWidth="1"/>
    <col min="32" max="32" width="8.88671875" style="338"/>
    <col min="33" max="34" width="9" style="338" bestFit="1" customWidth="1"/>
  </cols>
  <sheetData>
    <row r="1" spans="1:39" x14ac:dyDescent="0.3">
      <c r="A1" s="333" t="s">
        <v>1335</v>
      </c>
    </row>
    <row r="2" spans="1:39" ht="26.4" customHeight="1" x14ac:dyDescent="0.3">
      <c r="A2" s="334" t="s">
        <v>503</v>
      </c>
      <c r="B2" s="235" t="s">
        <v>8</v>
      </c>
      <c r="C2" s="235" t="s">
        <v>9</v>
      </c>
      <c r="D2" s="235" t="s">
        <v>10</v>
      </c>
      <c r="E2" s="235" t="s">
        <v>11</v>
      </c>
      <c r="F2" s="235" t="s">
        <v>12</v>
      </c>
      <c r="G2" s="235" t="s">
        <v>13</v>
      </c>
      <c r="H2" s="235" t="s">
        <v>18</v>
      </c>
      <c r="I2" s="236" t="s">
        <v>504</v>
      </c>
      <c r="J2" s="236" t="s">
        <v>508</v>
      </c>
      <c r="K2" s="236" t="s">
        <v>509</v>
      </c>
      <c r="L2" s="236" t="s">
        <v>506</v>
      </c>
      <c r="M2" s="236" t="s">
        <v>507</v>
      </c>
      <c r="N2" s="337" t="s">
        <v>572</v>
      </c>
      <c r="O2" s="236" t="s">
        <v>31</v>
      </c>
      <c r="P2" s="236" t="s">
        <v>573</v>
      </c>
      <c r="Q2" s="236" t="s">
        <v>574</v>
      </c>
      <c r="R2" s="236" t="s">
        <v>1791</v>
      </c>
      <c r="S2" s="236" t="s">
        <v>579</v>
      </c>
      <c r="T2" s="236" t="s">
        <v>1923</v>
      </c>
      <c r="U2" s="236" t="s">
        <v>1924</v>
      </c>
      <c r="V2" s="236" t="s">
        <v>1928</v>
      </c>
      <c r="W2" s="236" t="s">
        <v>1925</v>
      </c>
      <c r="X2" s="236" t="s">
        <v>1926</v>
      </c>
      <c r="Y2" s="236" t="s">
        <v>1927</v>
      </c>
      <c r="Z2" s="236" t="s">
        <v>1913</v>
      </c>
      <c r="AA2" s="236" t="s">
        <v>1914</v>
      </c>
      <c r="AB2" s="236" t="s">
        <v>1915</v>
      </c>
      <c r="AC2" s="236" t="s">
        <v>1916</v>
      </c>
      <c r="AD2" s="236" t="s">
        <v>1917</v>
      </c>
      <c r="AE2" s="236" t="s">
        <v>2015</v>
      </c>
      <c r="AF2" s="236" t="s">
        <v>577</v>
      </c>
      <c r="AG2" s="236" t="s">
        <v>1792</v>
      </c>
      <c r="AH2" s="236" t="s">
        <v>1793</v>
      </c>
      <c r="AI2" s="237" t="s">
        <v>1962</v>
      </c>
      <c r="AJ2" s="237" t="s">
        <v>2003</v>
      </c>
      <c r="AK2" s="237" t="s">
        <v>1918</v>
      </c>
      <c r="AL2" s="237" t="s">
        <v>1919</v>
      </c>
      <c r="AM2" s="237" t="s">
        <v>1919</v>
      </c>
    </row>
    <row r="3" spans="1:39" x14ac:dyDescent="0.3">
      <c r="A3" s="335" t="str" cm="1">
        <f t="array" ref="A3">IFERROR(_xlfn.VSTACK(FACT_Year, Month_Engine),"")</f>
        <v/>
      </c>
      <c r="B3" t="str" cm="1">
        <f t="array" ref="B3">IFERROR(_xlfn.VSTACK(FACT_Year, Month_Engine),"")</f>
        <v/>
      </c>
      <c r="C3" t="str" cm="1">
        <f t="array" ref="C3">IFERROR(_xlfn.VSTACK(FACT_Year, Month_Engine),"")</f>
        <v/>
      </c>
      <c r="D3" t="str" cm="1">
        <f t="array" ref="D3">IFERROR(_xlfn.VSTACK(FACT_Year, Month_Engine),"")</f>
        <v/>
      </c>
      <c r="E3" t="str" cm="1">
        <f t="array" ref="E3">IFERROR(_xlfn.VSTACK(FACT_Year, Month_Engine),"")</f>
        <v/>
      </c>
      <c r="F3" t="str" cm="1">
        <f t="array" ref="F3">IFERROR(_xlfn.VSTACK(FACT_Year, Month_Engine),"")</f>
        <v/>
      </c>
      <c r="G3" t="str" cm="1">
        <f t="array" ref="G3">IFERROR(_xlfn.VSTACK(FACT_Year, Month_Engine),"")</f>
        <v/>
      </c>
      <c r="H3" t="str" cm="1">
        <f t="array" ref="H3">IFERROR(_xlfn.VSTACK(FACT_Year, Month_Engine),"")</f>
        <v/>
      </c>
      <c r="I3" s="338" t="str" cm="1">
        <f t="array" ref="I3">IFERROR(_xlfn.VSTACK(FACT_Year, Month_Engine),"")</f>
        <v/>
      </c>
      <c r="J3" s="338" t="str" cm="1">
        <f t="array" ref="J3">IFERROR(_xlfn.VSTACK(FACT_Year, Month_Engine),"")</f>
        <v/>
      </c>
      <c r="K3" s="338" t="str" cm="1">
        <f t="array" ref="K3">IFERROR(_xlfn.VSTACK(FACT_Year, Month_Engine),"")</f>
        <v/>
      </c>
      <c r="L3" s="338" t="str" cm="1">
        <f t="array" ref="L3">IFERROR(_xlfn.VSTACK(FACT_Year, Month_Engine),"")</f>
        <v/>
      </c>
      <c r="M3" s="338" t="str" cm="1">
        <f t="array" ref="M3">IFERROR(_xlfn.VSTACK(FACT_Year, Month_Engine),"")</f>
        <v/>
      </c>
      <c r="N3" s="336" t="str" cm="1">
        <f t="array" ref="N3">IFERROR(_xlfn.VSTACK(FACT_Year, Month_Engine),"")</f>
        <v/>
      </c>
      <c r="O3" s="338" t="str" cm="1">
        <f t="array" ref="O3">IFERROR(_xlfn.VSTACK(FACT_Year, Month_Engine),"")</f>
        <v/>
      </c>
    </row>
    <row r="4" spans="1:39" x14ac:dyDescent="0.3">
      <c r="A4" s="335">
        <v>46173</v>
      </c>
      <c r="B4" t="s">
        <v>1004</v>
      </c>
      <c r="C4" t="s">
        <v>40</v>
      </c>
      <c r="D4" t="s">
        <v>41</v>
      </c>
      <c r="E4" t="s">
        <v>42</v>
      </c>
      <c r="F4" t="s">
        <v>43</v>
      </c>
      <c r="G4" t="s">
        <v>44</v>
      </c>
      <c r="H4" t="s">
        <v>605</v>
      </c>
      <c r="I4" s="338">
        <v>21</v>
      </c>
      <c r="J4" s="338">
        <v>0</v>
      </c>
      <c r="K4" s="338">
        <v>0</v>
      </c>
      <c r="L4" s="338">
        <v>5</v>
      </c>
      <c r="M4" s="338">
        <v>1</v>
      </c>
      <c r="N4" s="336">
        <v>22</v>
      </c>
      <c r="O4" s="338">
        <v>510</v>
      </c>
      <c r="P4" s="338">
        <v>7942</v>
      </c>
      <c r="Q4" s="338">
        <v>3058</v>
      </c>
      <c r="R4" s="338">
        <v>220</v>
      </c>
      <c r="S4" s="338">
        <v>11220</v>
      </c>
      <c r="T4" s="338">
        <v>953</v>
      </c>
      <c r="U4" s="338">
        <v>0</v>
      </c>
      <c r="V4" s="338">
        <v>0</v>
      </c>
      <c r="W4" s="338">
        <v>12173</v>
      </c>
      <c r="X4" s="338">
        <v>953</v>
      </c>
      <c r="Y4" s="338">
        <v>0</v>
      </c>
      <c r="Z4" s="338">
        <v>0</v>
      </c>
      <c r="AA4" s="338">
        <v>0</v>
      </c>
      <c r="AB4" s="338">
        <v>0</v>
      </c>
      <c r="AC4" s="338">
        <v>953</v>
      </c>
      <c r="AD4" s="338">
        <v>10267</v>
      </c>
      <c r="AE4" s="338">
        <v>176</v>
      </c>
      <c r="AF4" s="338" t="s">
        <v>605</v>
      </c>
      <c r="AG4" s="338">
        <v>20</v>
      </c>
      <c r="AH4" s="338">
        <v>440</v>
      </c>
      <c r="AI4" t="s">
        <v>580</v>
      </c>
    </row>
    <row r="5" spans="1:39" x14ac:dyDescent="0.3">
      <c r="A5" s="335">
        <v>46173</v>
      </c>
      <c r="B5" t="s">
        <v>1005</v>
      </c>
      <c r="C5" t="s">
        <v>47</v>
      </c>
      <c r="D5" t="s">
        <v>41</v>
      </c>
      <c r="E5" t="s">
        <v>42</v>
      </c>
      <c r="F5" t="s">
        <v>43</v>
      </c>
      <c r="G5" t="s">
        <v>48</v>
      </c>
      <c r="H5" t="s">
        <v>605</v>
      </c>
      <c r="I5" s="338">
        <v>19</v>
      </c>
      <c r="J5" s="338">
        <v>0</v>
      </c>
      <c r="K5" s="338">
        <v>0</v>
      </c>
      <c r="L5" s="338">
        <v>5</v>
      </c>
      <c r="M5" s="338">
        <v>1</v>
      </c>
      <c r="N5" s="336">
        <v>20</v>
      </c>
      <c r="O5" s="338">
        <v>465</v>
      </c>
      <c r="P5" s="338">
        <v>6920</v>
      </c>
      <c r="Q5" s="338">
        <v>2380</v>
      </c>
      <c r="R5" s="338">
        <v>0</v>
      </c>
      <c r="S5" s="338">
        <v>9300</v>
      </c>
      <c r="T5" s="338">
        <v>830</v>
      </c>
      <c r="U5" s="338">
        <v>0</v>
      </c>
      <c r="V5" s="338">
        <v>0</v>
      </c>
      <c r="W5" s="338">
        <v>10570</v>
      </c>
      <c r="X5" s="338">
        <v>830</v>
      </c>
      <c r="Y5" s="338">
        <v>0</v>
      </c>
      <c r="Z5" s="338">
        <v>0</v>
      </c>
      <c r="AA5" s="338">
        <v>0</v>
      </c>
      <c r="AB5" s="338">
        <v>0</v>
      </c>
      <c r="AC5" s="338">
        <v>830</v>
      </c>
      <c r="AD5" s="338">
        <v>8470</v>
      </c>
      <c r="AE5" s="338">
        <v>160</v>
      </c>
      <c r="AF5" s="338" t="s">
        <v>605</v>
      </c>
      <c r="AG5" s="338">
        <v>20</v>
      </c>
      <c r="AH5" s="338">
        <v>400</v>
      </c>
      <c r="AI5" t="s">
        <v>580</v>
      </c>
    </row>
    <row r="6" spans="1:39" x14ac:dyDescent="0.3">
      <c r="A6" s="335">
        <v>46173</v>
      </c>
      <c r="B6" t="s">
        <v>1006</v>
      </c>
      <c r="C6" t="s">
        <v>50</v>
      </c>
      <c r="D6" t="s">
        <v>41</v>
      </c>
      <c r="E6" t="s">
        <v>42</v>
      </c>
      <c r="F6" t="s">
        <v>43</v>
      </c>
      <c r="G6" t="s">
        <v>51</v>
      </c>
      <c r="H6" t="s">
        <v>605</v>
      </c>
      <c r="I6" s="338">
        <v>22</v>
      </c>
      <c r="J6" s="338">
        <v>0</v>
      </c>
      <c r="K6" s="338">
        <v>0</v>
      </c>
      <c r="L6" s="338">
        <v>5</v>
      </c>
      <c r="M6" s="338">
        <v>1</v>
      </c>
      <c r="N6" s="336">
        <v>23</v>
      </c>
      <c r="O6" s="338">
        <v>470</v>
      </c>
      <c r="P6" s="338">
        <v>8073</v>
      </c>
      <c r="Q6" s="338">
        <v>2737</v>
      </c>
      <c r="R6" s="338">
        <v>0</v>
      </c>
      <c r="S6" s="338">
        <v>10810</v>
      </c>
      <c r="T6" s="338">
        <v>969</v>
      </c>
      <c r="U6" s="338">
        <v>0</v>
      </c>
      <c r="V6" s="338">
        <v>0</v>
      </c>
      <c r="W6" s="338">
        <v>12179</v>
      </c>
      <c r="X6" s="338">
        <v>969</v>
      </c>
      <c r="Y6" s="338">
        <v>0</v>
      </c>
      <c r="Z6" s="338">
        <v>0</v>
      </c>
      <c r="AA6" s="338">
        <v>0</v>
      </c>
      <c r="AB6" s="338">
        <v>0</v>
      </c>
      <c r="AC6" s="338">
        <v>969</v>
      </c>
      <c r="AD6" s="338">
        <v>9841</v>
      </c>
      <c r="AE6" s="338">
        <v>184</v>
      </c>
      <c r="AF6" s="338" t="s">
        <v>605</v>
      </c>
      <c r="AG6" s="338">
        <v>20</v>
      </c>
      <c r="AH6" s="338">
        <v>460</v>
      </c>
      <c r="AI6" t="s">
        <v>580</v>
      </c>
    </row>
    <row r="7" spans="1:39" x14ac:dyDescent="0.3">
      <c r="A7" s="335">
        <v>46173</v>
      </c>
      <c r="B7" t="s">
        <v>1007</v>
      </c>
      <c r="C7" t="s">
        <v>54</v>
      </c>
      <c r="D7" t="s">
        <v>41</v>
      </c>
      <c r="E7" t="s">
        <v>42</v>
      </c>
      <c r="F7" t="s">
        <v>43</v>
      </c>
      <c r="G7" t="s">
        <v>51</v>
      </c>
      <c r="H7" t="s">
        <v>605</v>
      </c>
      <c r="I7" s="338">
        <v>21</v>
      </c>
      <c r="J7" s="338">
        <v>0</v>
      </c>
      <c r="K7" s="338">
        <v>0</v>
      </c>
      <c r="L7" s="338">
        <v>5</v>
      </c>
      <c r="M7" s="338">
        <v>1</v>
      </c>
      <c r="N7" s="336">
        <v>22</v>
      </c>
      <c r="O7" s="338">
        <v>465</v>
      </c>
      <c r="P7" s="338">
        <v>7612</v>
      </c>
      <c r="Q7" s="338">
        <v>2618</v>
      </c>
      <c r="R7" s="338">
        <v>0</v>
      </c>
      <c r="S7" s="338">
        <v>10230</v>
      </c>
      <c r="T7" s="338">
        <v>913</v>
      </c>
      <c r="U7" s="338">
        <v>0</v>
      </c>
      <c r="V7" s="338">
        <v>0</v>
      </c>
      <c r="W7" s="338">
        <v>11603</v>
      </c>
      <c r="X7" s="338">
        <v>913</v>
      </c>
      <c r="Y7" s="338">
        <v>0</v>
      </c>
      <c r="Z7" s="338">
        <v>0</v>
      </c>
      <c r="AA7" s="338">
        <v>0</v>
      </c>
      <c r="AB7" s="338">
        <v>0</v>
      </c>
      <c r="AC7" s="338">
        <v>913</v>
      </c>
      <c r="AD7" s="338">
        <v>9317</v>
      </c>
      <c r="AE7" s="338">
        <v>176</v>
      </c>
      <c r="AF7" s="338" t="s">
        <v>605</v>
      </c>
      <c r="AG7" s="338">
        <v>20</v>
      </c>
      <c r="AH7" s="338">
        <v>440</v>
      </c>
      <c r="AI7" t="s">
        <v>580</v>
      </c>
    </row>
    <row r="8" spans="1:39" x14ac:dyDescent="0.3">
      <c r="A8" s="335">
        <v>46173</v>
      </c>
      <c r="B8" t="s">
        <v>1008</v>
      </c>
      <c r="C8" t="s">
        <v>56</v>
      </c>
      <c r="D8" t="s">
        <v>41</v>
      </c>
      <c r="E8" t="s">
        <v>42</v>
      </c>
      <c r="F8" t="s">
        <v>43</v>
      </c>
      <c r="G8" t="s">
        <v>48</v>
      </c>
      <c r="H8" t="s">
        <v>605</v>
      </c>
      <c r="I8" s="338">
        <v>18</v>
      </c>
      <c r="J8" s="338">
        <v>0</v>
      </c>
      <c r="K8" s="338">
        <v>0</v>
      </c>
      <c r="L8" s="338">
        <v>5</v>
      </c>
      <c r="M8" s="338">
        <v>1</v>
      </c>
      <c r="N8" s="336">
        <v>19</v>
      </c>
      <c r="O8" s="338">
        <v>460</v>
      </c>
      <c r="P8" s="338">
        <v>6574</v>
      </c>
      <c r="Q8" s="338">
        <v>2166</v>
      </c>
      <c r="R8" s="338">
        <v>0</v>
      </c>
      <c r="S8" s="338">
        <v>8740</v>
      </c>
      <c r="T8" s="338">
        <v>789</v>
      </c>
      <c r="U8" s="338">
        <v>0</v>
      </c>
      <c r="V8" s="338">
        <v>0</v>
      </c>
      <c r="W8" s="338">
        <v>9969</v>
      </c>
      <c r="X8" s="338">
        <v>789</v>
      </c>
      <c r="Y8" s="338">
        <v>0</v>
      </c>
      <c r="Z8" s="338">
        <v>0</v>
      </c>
      <c r="AA8" s="338">
        <v>0</v>
      </c>
      <c r="AB8" s="338">
        <v>0</v>
      </c>
      <c r="AC8" s="338">
        <v>789</v>
      </c>
      <c r="AD8" s="338">
        <v>7951</v>
      </c>
      <c r="AE8" s="338">
        <v>152</v>
      </c>
      <c r="AF8" s="338" t="s">
        <v>605</v>
      </c>
      <c r="AG8" s="338">
        <v>20</v>
      </c>
      <c r="AH8" s="338">
        <v>380</v>
      </c>
      <c r="AI8" t="s">
        <v>580</v>
      </c>
    </row>
    <row r="9" spans="1:39" x14ac:dyDescent="0.3">
      <c r="A9" s="335">
        <v>46173</v>
      </c>
      <c r="B9" t="s">
        <v>1009</v>
      </c>
      <c r="C9" t="s">
        <v>58</v>
      </c>
      <c r="D9" t="s">
        <v>41</v>
      </c>
      <c r="E9" t="s">
        <v>42</v>
      </c>
      <c r="F9" t="s">
        <v>43</v>
      </c>
      <c r="G9" t="s">
        <v>51</v>
      </c>
      <c r="H9" t="s">
        <v>605</v>
      </c>
      <c r="I9" s="338">
        <v>19</v>
      </c>
      <c r="J9" s="338">
        <v>0</v>
      </c>
      <c r="K9" s="338">
        <v>0</v>
      </c>
      <c r="L9" s="338">
        <v>5</v>
      </c>
      <c r="M9" s="338">
        <v>1</v>
      </c>
      <c r="N9" s="336">
        <v>20</v>
      </c>
      <c r="O9" s="338">
        <v>460</v>
      </c>
      <c r="P9" s="338">
        <v>6920</v>
      </c>
      <c r="Q9" s="338">
        <v>2280</v>
      </c>
      <c r="R9" s="338">
        <v>0</v>
      </c>
      <c r="S9" s="338">
        <v>9200</v>
      </c>
      <c r="T9" s="338">
        <v>830</v>
      </c>
      <c r="U9" s="338">
        <v>0</v>
      </c>
      <c r="V9" s="338">
        <v>0</v>
      </c>
      <c r="W9" s="338">
        <v>10410</v>
      </c>
      <c r="X9" s="338">
        <v>830</v>
      </c>
      <c r="Y9" s="338">
        <v>0</v>
      </c>
      <c r="Z9" s="338">
        <v>0</v>
      </c>
      <c r="AA9" s="338">
        <v>0</v>
      </c>
      <c r="AB9" s="338">
        <v>0</v>
      </c>
      <c r="AC9" s="338">
        <v>830</v>
      </c>
      <c r="AD9" s="338">
        <v>8370</v>
      </c>
      <c r="AE9" s="338">
        <v>160</v>
      </c>
      <c r="AF9" s="338" t="s">
        <v>605</v>
      </c>
      <c r="AG9" s="338">
        <v>20</v>
      </c>
      <c r="AH9" s="338">
        <v>400</v>
      </c>
      <c r="AI9" t="s">
        <v>580</v>
      </c>
    </row>
    <row r="10" spans="1:39" x14ac:dyDescent="0.3">
      <c r="A10" s="335">
        <v>46173</v>
      </c>
      <c r="B10" t="s">
        <v>1010</v>
      </c>
      <c r="C10" t="s">
        <v>60</v>
      </c>
      <c r="D10" t="s">
        <v>41</v>
      </c>
      <c r="E10" t="s">
        <v>42</v>
      </c>
      <c r="F10" t="s">
        <v>43</v>
      </c>
      <c r="G10" t="s">
        <v>48</v>
      </c>
      <c r="H10" t="s">
        <v>605</v>
      </c>
      <c r="I10" s="338">
        <v>19</v>
      </c>
      <c r="J10" s="338">
        <v>0</v>
      </c>
      <c r="K10" s="338">
        <v>0</v>
      </c>
      <c r="L10" s="338">
        <v>5</v>
      </c>
      <c r="M10" s="338">
        <v>1</v>
      </c>
      <c r="N10" s="336">
        <v>20</v>
      </c>
      <c r="O10" s="338">
        <v>455</v>
      </c>
      <c r="P10" s="338">
        <v>6820</v>
      </c>
      <c r="Q10" s="338">
        <v>2280</v>
      </c>
      <c r="R10" s="338">
        <v>0</v>
      </c>
      <c r="S10" s="338">
        <v>9100</v>
      </c>
      <c r="T10" s="338">
        <v>818</v>
      </c>
      <c r="U10" s="338">
        <v>0</v>
      </c>
      <c r="V10" s="338">
        <v>0</v>
      </c>
      <c r="W10" s="338">
        <v>10318</v>
      </c>
      <c r="X10" s="338">
        <v>818</v>
      </c>
      <c r="Y10" s="338">
        <v>0</v>
      </c>
      <c r="Z10" s="338">
        <v>0</v>
      </c>
      <c r="AA10" s="338">
        <v>0</v>
      </c>
      <c r="AB10" s="338">
        <v>0</v>
      </c>
      <c r="AC10" s="338">
        <v>818</v>
      </c>
      <c r="AD10" s="338">
        <v>8282</v>
      </c>
      <c r="AE10" s="338">
        <v>160</v>
      </c>
      <c r="AF10" s="338" t="s">
        <v>605</v>
      </c>
      <c r="AG10" s="338">
        <v>20</v>
      </c>
      <c r="AH10" s="338">
        <v>400</v>
      </c>
      <c r="AI10" t="s">
        <v>580</v>
      </c>
    </row>
    <row r="11" spans="1:39" x14ac:dyDescent="0.3">
      <c r="A11" s="335">
        <v>46173</v>
      </c>
      <c r="B11" t="s">
        <v>1011</v>
      </c>
      <c r="C11" t="s">
        <v>62</v>
      </c>
      <c r="D11" t="s">
        <v>41</v>
      </c>
      <c r="E11" t="s">
        <v>42</v>
      </c>
      <c r="F11" t="s">
        <v>43</v>
      </c>
      <c r="G11" t="s">
        <v>63</v>
      </c>
      <c r="H11" t="s">
        <v>605</v>
      </c>
      <c r="I11" s="338">
        <v>20</v>
      </c>
      <c r="J11" s="338">
        <v>0</v>
      </c>
      <c r="K11" s="338">
        <v>0</v>
      </c>
      <c r="L11" s="338">
        <v>5</v>
      </c>
      <c r="M11" s="338">
        <v>1</v>
      </c>
      <c r="N11" s="336">
        <v>21</v>
      </c>
      <c r="O11" s="338">
        <v>455</v>
      </c>
      <c r="P11" s="338">
        <v>7161</v>
      </c>
      <c r="Q11" s="338">
        <v>2394</v>
      </c>
      <c r="R11" s="338">
        <v>0</v>
      </c>
      <c r="S11" s="338">
        <v>9555</v>
      </c>
      <c r="T11" s="338">
        <v>859</v>
      </c>
      <c r="U11" s="338">
        <v>0</v>
      </c>
      <c r="V11" s="338">
        <v>0</v>
      </c>
      <c r="W11" s="338">
        <v>10814</v>
      </c>
      <c r="X11" s="338">
        <v>859</v>
      </c>
      <c r="Y11" s="338">
        <v>0</v>
      </c>
      <c r="Z11" s="338">
        <v>0</v>
      </c>
      <c r="AA11" s="338">
        <v>0</v>
      </c>
      <c r="AB11" s="338">
        <v>0</v>
      </c>
      <c r="AC11" s="338">
        <v>859</v>
      </c>
      <c r="AD11" s="338">
        <v>8696</v>
      </c>
      <c r="AE11" s="338">
        <v>168</v>
      </c>
      <c r="AF11" s="338" t="s">
        <v>605</v>
      </c>
      <c r="AG11" s="338">
        <v>20</v>
      </c>
      <c r="AH11" s="338">
        <v>420</v>
      </c>
      <c r="AI11" t="s">
        <v>580</v>
      </c>
    </row>
    <row r="12" spans="1:39" x14ac:dyDescent="0.3">
      <c r="A12" s="335">
        <v>46173</v>
      </c>
      <c r="B12" t="s">
        <v>1012</v>
      </c>
      <c r="C12" t="s">
        <v>65</v>
      </c>
      <c r="D12" t="s">
        <v>41</v>
      </c>
      <c r="E12" t="s">
        <v>42</v>
      </c>
      <c r="F12" t="s">
        <v>43</v>
      </c>
      <c r="G12" t="s">
        <v>48</v>
      </c>
      <c r="H12" t="s">
        <v>605</v>
      </c>
      <c r="I12" s="338">
        <v>19</v>
      </c>
      <c r="J12" s="338">
        <v>0</v>
      </c>
      <c r="K12" s="338">
        <v>0</v>
      </c>
      <c r="L12" s="338">
        <v>5</v>
      </c>
      <c r="M12" s="338">
        <v>1</v>
      </c>
      <c r="N12" s="336">
        <v>20</v>
      </c>
      <c r="O12" s="338">
        <v>470</v>
      </c>
      <c r="P12" s="338">
        <v>7020</v>
      </c>
      <c r="Q12" s="338">
        <v>2380</v>
      </c>
      <c r="R12" s="338">
        <v>0</v>
      </c>
      <c r="S12" s="338">
        <v>9400</v>
      </c>
      <c r="T12" s="338">
        <v>842</v>
      </c>
      <c r="U12" s="338">
        <v>0</v>
      </c>
      <c r="V12" s="338">
        <v>0</v>
      </c>
      <c r="W12" s="338">
        <v>10662</v>
      </c>
      <c r="X12" s="338">
        <v>842</v>
      </c>
      <c r="Y12" s="338">
        <v>0</v>
      </c>
      <c r="Z12" s="338">
        <v>0</v>
      </c>
      <c r="AA12" s="338">
        <v>0</v>
      </c>
      <c r="AB12" s="338">
        <v>0</v>
      </c>
      <c r="AC12" s="338">
        <v>842</v>
      </c>
      <c r="AD12" s="338">
        <v>8558</v>
      </c>
      <c r="AE12" s="338">
        <v>160</v>
      </c>
      <c r="AF12" s="338" t="s">
        <v>605</v>
      </c>
      <c r="AG12" s="338">
        <v>20</v>
      </c>
      <c r="AH12" s="338">
        <v>400</v>
      </c>
      <c r="AI12" t="s">
        <v>580</v>
      </c>
    </row>
    <row r="13" spans="1:39" x14ac:dyDescent="0.3">
      <c r="A13" s="335">
        <v>46173</v>
      </c>
      <c r="B13" t="s">
        <v>1013</v>
      </c>
      <c r="C13" t="s">
        <v>67</v>
      </c>
      <c r="D13" t="s">
        <v>41</v>
      </c>
      <c r="E13" t="s">
        <v>42</v>
      </c>
      <c r="F13" t="s">
        <v>43</v>
      </c>
      <c r="G13" t="s">
        <v>63</v>
      </c>
      <c r="H13" t="s">
        <v>605</v>
      </c>
      <c r="I13" s="338">
        <v>21</v>
      </c>
      <c r="J13" s="338">
        <v>0</v>
      </c>
      <c r="K13" s="338">
        <v>0</v>
      </c>
      <c r="L13" s="338">
        <v>5</v>
      </c>
      <c r="M13" s="338">
        <v>1</v>
      </c>
      <c r="N13" s="336">
        <v>22</v>
      </c>
      <c r="O13" s="338">
        <v>465</v>
      </c>
      <c r="P13" s="338">
        <v>7612</v>
      </c>
      <c r="Q13" s="338">
        <v>2618</v>
      </c>
      <c r="R13" s="338">
        <v>0</v>
      </c>
      <c r="S13" s="338">
        <v>10230</v>
      </c>
      <c r="T13" s="338">
        <v>913</v>
      </c>
      <c r="U13" s="338">
        <v>0</v>
      </c>
      <c r="V13" s="338">
        <v>0</v>
      </c>
      <c r="W13" s="338">
        <v>11543</v>
      </c>
      <c r="X13" s="338">
        <v>913</v>
      </c>
      <c r="Y13" s="338">
        <v>0</v>
      </c>
      <c r="Z13" s="338">
        <v>0</v>
      </c>
      <c r="AA13" s="338">
        <v>0</v>
      </c>
      <c r="AB13" s="338">
        <v>0</v>
      </c>
      <c r="AC13" s="338">
        <v>913</v>
      </c>
      <c r="AD13" s="338">
        <v>9317</v>
      </c>
      <c r="AE13" s="338">
        <v>176</v>
      </c>
      <c r="AF13" s="338" t="s">
        <v>605</v>
      </c>
      <c r="AG13" s="338">
        <v>20</v>
      </c>
      <c r="AH13" s="338">
        <v>440</v>
      </c>
      <c r="AI13" t="s">
        <v>580</v>
      </c>
    </row>
    <row r="14" spans="1:39" x14ac:dyDescent="0.3">
      <c r="A14" s="335">
        <v>46173</v>
      </c>
      <c r="B14" t="s">
        <v>1014</v>
      </c>
      <c r="C14" t="s">
        <v>69</v>
      </c>
      <c r="D14" t="s">
        <v>41</v>
      </c>
      <c r="E14" t="s">
        <v>42</v>
      </c>
      <c r="F14" t="s">
        <v>43</v>
      </c>
      <c r="G14" t="s">
        <v>48</v>
      </c>
      <c r="H14" t="s">
        <v>605</v>
      </c>
      <c r="I14" s="338">
        <v>20.5</v>
      </c>
      <c r="J14" s="338">
        <v>0</v>
      </c>
      <c r="K14" s="338">
        <v>0</v>
      </c>
      <c r="L14" s="338">
        <v>5</v>
      </c>
      <c r="M14" s="338">
        <v>1</v>
      </c>
      <c r="N14" s="336">
        <v>21.5</v>
      </c>
      <c r="O14" s="338">
        <v>455</v>
      </c>
      <c r="P14" s="338">
        <v>7332</v>
      </c>
      <c r="Q14" s="338">
        <v>2451</v>
      </c>
      <c r="R14" s="338">
        <v>0</v>
      </c>
      <c r="S14" s="338">
        <v>9783</v>
      </c>
      <c r="T14" s="338">
        <v>880</v>
      </c>
      <c r="U14" s="338">
        <v>0</v>
      </c>
      <c r="V14" s="338">
        <v>0</v>
      </c>
      <c r="W14" s="338">
        <v>11103</v>
      </c>
      <c r="X14" s="338">
        <v>880</v>
      </c>
      <c r="Y14" s="338">
        <v>0</v>
      </c>
      <c r="Z14" s="338">
        <v>0</v>
      </c>
      <c r="AA14" s="338">
        <v>0</v>
      </c>
      <c r="AB14" s="338">
        <v>0</v>
      </c>
      <c r="AC14" s="338">
        <v>880</v>
      </c>
      <c r="AD14" s="338">
        <v>8903</v>
      </c>
      <c r="AE14" s="338">
        <v>172</v>
      </c>
      <c r="AF14" s="338" t="s">
        <v>605</v>
      </c>
      <c r="AG14" s="338">
        <v>20</v>
      </c>
      <c r="AH14" s="338">
        <v>430</v>
      </c>
      <c r="AI14" t="s">
        <v>580</v>
      </c>
    </row>
    <row r="15" spans="1:39" x14ac:dyDescent="0.3">
      <c r="A15" s="335">
        <v>46173</v>
      </c>
      <c r="B15" t="s">
        <v>1015</v>
      </c>
      <c r="C15" t="s">
        <v>71</v>
      </c>
      <c r="D15" t="s">
        <v>41</v>
      </c>
      <c r="E15" t="s">
        <v>42</v>
      </c>
      <c r="F15" t="s">
        <v>43</v>
      </c>
      <c r="G15" t="s">
        <v>48</v>
      </c>
      <c r="H15" t="s">
        <v>605</v>
      </c>
      <c r="I15" s="338">
        <v>18</v>
      </c>
      <c r="J15" s="338">
        <v>0</v>
      </c>
      <c r="K15" s="338">
        <v>0</v>
      </c>
      <c r="L15" s="338">
        <v>5</v>
      </c>
      <c r="M15" s="338">
        <v>1</v>
      </c>
      <c r="N15" s="336">
        <v>19</v>
      </c>
      <c r="O15" s="338">
        <v>455</v>
      </c>
      <c r="P15" s="338">
        <v>6479</v>
      </c>
      <c r="Q15" s="338">
        <v>2166</v>
      </c>
      <c r="R15" s="338">
        <v>0</v>
      </c>
      <c r="S15" s="338">
        <v>8645</v>
      </c>
      <c r="T15" s="338">
        <v>777</v>
      </c>
      <c r="U15" s="338">
        <v>0</v>
      </c>
      <c r="V15" s="338">
        <v>0</v>
      </c>
      <c r="W15" s="338">
        <v>9852</v>
      </c>
      <c r="X15" s="338">
        <v>777</v>
      </c>
      <c r="Y15" s="338">
        <v>0</v>
      </c>
      <c r="Z15" s="338">
        <v>0</v>
      </c>
      <c r="AA15" s="338">
        <v>0</v>
      </c>
      <c r="AB15" s="338">
        <v>0</v>
      </c>
      <c r="AC15" s="338">
        <v>777</v>
      </c>
      <c r="AD15" s="338">
        <v>7868</v>
      </c>
      <c r="AE15" s="338">
        <v>152</v>
      </c>
      <c r="AF15" s="338" t="s">
        <v>605</v>
      </c>
      <c r="AG15" s="338">
        <v>20</v>
      </c>
      <c r="AH15" s="338">
        <v>380</v>
      </c>
      <c r="AI15" t="s">
        <v>580</v>
      </c>
    </row>
    <row r="16" spans="1:39" x14ac:dyDescent="0.3">
      <c r="A16" s="335">
        <v>46173</v>
      </c>
      <c r="B16" t="s">
        <v>1016</v>
      </c>
      <c r="C16" t="s">
        <v>73</v>
      </c>
      <c r="D16" t="s">
        <v>41</v>
      </c>
      <c r="E16" t="s">
        <v>42</v>
      </c>
      <c r="F16" t="s">
        <v>43</v>
      </c>
      <c r="G16" t="s">
        <v>48</v>
      </c>
      <c r="H16" t="s">
        <v>605</v>
      </c>
      <c r="I16" s="338">
        <v>20</v>
      </c>
      <c r="J16" s="338">
        <v>0</v>
      </c>
      <c r="K16" s="338">
        <v>0</v>
      </c>
      <c r="L16" s="338">
        <v>5</v>
      </c>
      <c r="M16" s="338">
        <v>1</v>
      </c>
      <c r="N16" s="336">
        <v>21</v>
      </c>
      <c r="O16" s="338">
        <v>465</v>
      </c>
      <c r="P16" s="338">
        <v>7266</v>
      </c>
      <c r="Q16" s="338">
        <v>2499</v>
      </c>
      <c r="R16" s="338">
        <v>0</v>
      </c>
      <c r="S16" s="338">
        <v>9765</v>
      </c>
      <c r="T16" s="338">
        <v>872</v>
      </c>
      <c r="U16" s="338">
        <v>0</v>
      </c>
      <c r="V16" s="338">
        <v>0</v>
      </c>
      <c r="W16" s="338">
        <v>11017</v>
      </c>
      <c r="X16" s="338">
        <v>872</v>
      </c>
      <c r="Y16" s="338">
        <v>0</v>
      </c>
      <c r="Z16" s="338">
        <v>0</v>
      </c>
      <c r="AA16" s="338">
        <v>0</v>
      </c>
      <c r="AB16" s="338">
        <v>0</v>
      </c>
      <c r="AC16" s="338">
        <v>872</v>
      </c>
      <c r="AD16" s="338">
        <v>8893</v>
      </c>
      <c r="AE16" s="338">
        <v>168</v>
      </c>
      <c r="AF16" s="338" t="s">
        <v>605</v>
      </c>
      <c r="AG16" s="338">
        <v>20</v>
      </c>
      <c r="AH16" s="338">
        <v>420</v>
      </c>
      <c r="AI16" t="s">
        <v>580</v>
      </c>
    </row>
    <row r="17" spans="1:35" x14ac:dyDescent="0.3">
      <c r="A17" s="335">
        <v>46173</v>
      </c>
      <c r="B17" t="s">
        <v>1017</v>
      </c>
      <c r="C17" t="s">
        <v>75</v>
      </c>
      <c r="D17" t="s">
        <v>41</v>
      </c>
      <c r="E17" t="s">
        <v>42</v>
      </c>
      <c r="F17" t="s">
        <v>43</v>
      </c>
      <c r="G17" t="s">
        <v>51</v>
      </c>
      <c r="H17" t="s">
        <v>605</v>
      </c>
      <c r="I17" s="338">
        <v>20.5</v>
      </c>
      <c r="J17" s="338">
        <v>0</v>
      </c>
      <c r="K17" s="338">
        <v>0</v>
      </c>
      <c r="L17" s="338">
        <v>5</v>
      </c>
      <c r="M17" s="338">
        <v>1</v>
      </c>
      <c r="N17" s="336">
        <v>21.5</v>
      </c>
      <c r="O17" s="338">
        <v>455</v>
      </c>
      <c r="P17" s="338">
        <v>7332</v>
      </c>
      <c r="Q17" s="338">
        <v>2451</v>
      </c>
      <c r="R17" s="338">
        <v>0</v>
      </c>
      <c r="S17" s="338">
        <v>9783</v>
      </c>
      <c r="T17" s="338">
        <v>880</v>
      </c>
      <c r="U17" s="338">
        <v>0</v>
      </c>
      <c r="V17" s="338">
        <v>0</v>
      </c>
      <c r="W17" s="338">
        <v>11083</v>
      </c>
      <c r="X17" s="338">
        <v>880</v>
      </c>
      <c r="Y17" s="338">
        <v>0</v>
      </c>
      <c r="Z17" s="338">
        <v>0</v>
      </c>
      <c r="AA17" s="338">
        <v>0</v>
      </c>
      <c r="AB17" s="338">
        <v>0</v>
      </c>
      <c r="AC17" s="338">
        <v>880</v>
      </c>
      <c r="AD17" s="338">
        <v>8903</v>
      </c>
      <c r="AE17" s="338">
        <v>172</v>
      </c>
      <c r="AF17" s="338" t="s">
        <v>605</v>
      </c>
      <c r="AG17" s="338">
        <v>20</v>
      </c>
      <c r="AH17" s="338">
        <v>430</v>
      </c>
      <c r="AI17" t="s">
        <v>580</v>
      </c>
    </row>
    <row r="18" spans="1:35" x14ac:dyDescent="0.3">
      <c r="A18" s="335">
        <v>46173</v>
      </c>
      <c r="B18" t="s">
        <v>1018</v>
      </c>
      <c r="C18" t="s">
        <v>77</v>
      </c>
      <c r="D18" t="s">
        <v>41</v>
      </c>
      <c r="E18" t="s">
        <v>42</v>
      </c>
      <c r="F18" t="s">
        <v>43</v>
      </c>
      <c r="G18" t="s">
        <v>48</v>
      </c>
      <c r="H18" t="s">
        <v>605</v>
      </c>
      <c r="I18" s="338">
        <v>23</v>
      </c>
      <c r="J18" s="338">
        <v>0</v>
      </c>
      <c r="K18" s="338">
        <v>0</v>
      </c>
      <c r="L18" s="338">
        <v>5</v>
      </c>
      <c r="M18" s="338">
        <v>1</v>
      </c>
      <c r="N18" s="336">
        <v>24</v>
      </c>
      <c r="O18" s="338">
        <v>450</v>
      </c>
      <c r="P18" s="338">
        <v>8064</v>
      </c>
      <c r="Q18" s="338">
        <v>2736</v>
      </c>
      <c r="R18" s="338">
        <v>0</v>
      </c>
      <c r="S18" s="338">
        <v>10800</v>
      </c>
      <c r="T18" s="338">
        <v>968</v>
      </c>
      <c r="U18" s="338">
        <v>0</v>
      </c>
      <c r="V18" s="338">
        <v>0</v>
      </c>
      <c r="W18" s="338">
        <v>12198</v>
      </c>
      <c r="X18" s="338">
        <v>968</v>
      </c>
      <c r="Y18" s="338">
        <v>0</v>
      </c>
      <c r="Z18" s="338">
        <v>0</v>
      </c>
      <c r="AA18" s="338">
        <v>0</v>
      </c>
      <c r="AB18" s="338">
        <v>0</v>
      </c>
      <c r="AC18" s="338">
        <v>968</v>
      </c>
      <c r="AD18" s="338">
        <v>9832</v>
      </c>
      <c r="AE18" s="338">
        <v>192</v>
      </c>
      <c r="AF18" s="338" t="s">
        <v>605</v>
      </c>
      <c r="AG18" s="338">
        <v>20</v>
      </c>
      <c r="AH18" s="338">
        <v>480</v>
      </c>
      <c r="AI18" t="s">
        <v>580</v>
      </c>
    </row>
    <row r="19" spans="1:35" x14ac:dyDescent="0.3">
      <c r="A19" s="335">
        <v>46173</v>
      </c>
      <c r="B19" t="s">
        <v>1019</v>
      </c>
      <c r="C19" t="s">
        <v>78</v>
      </c>
      <c r="D19" t="s">
        <v>41</v>
      </c>
      <c r="E19" t="s">
        <v>42</v>
      </c>
      <c r="F19" t="s">
        <v>43</v>
      </c>
      <c r="G19" t="s">
        <v>48</v>
      </c>
      <c r="H19" t="s">
        <v>605</v>
      </c>
      <c r="I19" s="338">
        <v>0</v>
      </c>
      <c r="J19" s="338">
        <v>0</v>
      </c>
      <c r="K19" s="338">
        <v>0</v>
      </c>
      <c r="L19" s="338">
        <v>0</v>
      </c>
      <c r="M19" s="338">
        <v>0</v>
      </c>
      <c r="N19" s="336">
        <v>0</v>
      </c>
      <c r="O19" s="338">
        <v>470</v>
      </c>
      <c r="P19" s="338">
        <v>0</v>
      </c>
      <c r="Q19" s="338">
        <v>0</v>
      </c>
      <c r="R19" s="338">
        <v>0</v>
      </c>
      <c r="S19" s="338">
        <v>0</v>
      </c>
      <c r="T19" s="338">
        <v>0</v>
      </c>
      <c r="U19" s="338">
        <v>0</v>
      </c>
      <c r="V19" s="338">
        <v>0</v>
      </c>
      <c r="W19" s="338">
        <v>480</v>
      </c>
      <c r="X19" s="338">
        <v>0</v>
      </c>
      <c r="Y19" s="338">
        <v>0</v>
      </c>
      <c r="Z19" s="338">
        <v>0</v>
      </c>
      <c r="AA19" s="338">
        <v>0</v>
      </c>
      <c r="AB19" s="338">
        <v>0</v>
      </c>
      <c r="AC19" s="338">
        <v>0</v>
      </c>
      <c r="AD19" s="338">
        <v>0</v>
      </c>
      <c r="AE19" s="338">
        <v>0</v>
      </c>
      <c r="AF19" s="338" t="s">
        <v>605</v>
      </c>
      <c r="AG19" s="338">
        <v>20</v>
      </c>
      <c r="AH19" s="338">
        <v>0</v>
      </c>
      <c r="AI19" t="s">
        <v>580</v>
      </c>
    </row>
    <row r="20" spans="1:35" x14ac:dyDescent="0.3">
      <c r="A20" s="335">
        <v>46173</v>
      </c>
      <c r="B20" t="s">
        <v>1020</v>
      </c>
      <c r="C20" t="s">
        <v>80</v>
      </c>
      <c r="D20" t="s">
        <v>41</v>
      </c>
      <c r="E20" t="s">
        <v>42</v>
      </c>
      <c r="F20" t="s">
        <v>43</v>
      </c>
      <c r="G20" t="s">
        <v>48</v>
      </c>
      <c r="H20" t="s">
        <v>605</v>
      </c>
      <c r="I20" s="338">
        <v>15.5</v>
      </c>
      <c r="J20" s="338">
        <v>0</v>
      </c>
      <c r="K20" s="338">
        <v>0</v>
      </c>
      <c r="L20" s="338">
        <v>5</v>
      </c>
      <c r="M20" s="338">
        <v>1</v>
      </c>
      <c r="N20" s="336">
        <v>16.5</v>
      </c>
      <c r="O20" s="338">
        <v>470</v>
      </c>
      <c r="P20" s="338">
        <v>5792</v>
      </c>
      <c r="Q20" s="338">
        <v>1964</v>
      </c>
      <c r="R20" s="338">
        <v>0</v>
      </c>
      <c r="S20" s="338">
        <v>7756</v>
      </c>
      <c r="T20" s="338">
        <v>695</v>
      </c>
      <c r="U20" s="338">
        <v>0</v>
      </c>
      <c r="V20" s="338">
        <v>0</v>
      </c>
      <c r="W20" s="338">
        <v>8451</v>
      </c>
      <c r="X20" s="338">
        <v>695</v>
      </c>
      <c r="Y20" s="338">
        <v>0</v>
      </c>
      <c r="Z20" s="338">
        <v>0</v>
      </c>
      <c r="AA20" s="338">
        <v>0</v>
      </c>
      <c r="AB20" s="338">
        <v>0</v>
      </c>
      <c r="AC20" s="338">
        <v>695</v>
      </c>
      <c r="AD20" s="338">
        <v>7061</v>
      </c>
      <c r="AE20" s="338">
        <v>132</v>
      </c>
      <c r="AF20" s="338" t="s">
        <v>605</v>
      </c>
      <c r="AG20" s="338">
        <v>20</v>
      </c>
      <c r="AH20" s="338">
        <v>330</v>
      </c>
      <c r="AI20" t="s">
        <v>580</v>
      </c>
    </row>
    <row r="21" spans="1:35" x14ac:dyDescent="0.3">
      <c r="A21" s="335">
        <v>46173</v>
      </c>
      <c r="B21" t="s">
        <v>1021</v>
      </c>
      <c r="C21" t="s">
        <v>82</v>
      </c>
      <c r="D21" t="s">
        <v>41</v>
      </c>
      <c r="E21" t="s">
        <v>42</v>
      </c>
      <c r="F21" t="s">
        <v>43</v>
      </c>
      <c r="G21" t="s">
        <v>48</v>
      </c>
      <c r="H21" t="s">
        <v>605</v>
      </c>
      <c r="I21" s="338">
        <v>22</v>
      </c>
      <c r="J21" s="338">
        <v>0</v>
      </c>
      <c r="K21" s="338">
        <v>0</v>
      </c>
      <c r="L21" s="338">
        <v>5</v>
      </c>
      <c r="M21" s="338">
        <v>1</v>
      </c>
      <c r="N21" s="336">
        <v>23</v>
      </c>
      <c r="O21" s="338">
        <v>470</v>
      </c>
      <c r="P21" s="338">
        <v>8073</v>
      </c>
      <c r="Q21" s="338">
        <v>2737</v>
      </c>
      <c r="R21" s="338">
        <v>0</v>
      </c>
      <c r="S21" s="338">
        <v>10810</v>
      </c>
      <c r="T21" s="338">
        <v>969</v>
      </c>
      <c r="U21" s="338">
        <v>0</v>
      </c>
      <c r="V21" s="338">
        <v>0</v>
      </c>
      <c r="W21" s="338">
        <v>12109</v>
      </c>
      <c r="X21" s="338">
        <v>969</v>
      </c>
      <c r="Y21" s="338">
        <v>0</v>
      </c>
      <c r="Z21" s="338">
        <v>0</v>
      </c>
      <c r="AA21" s="338">
        <v>0</v>
      </c>
      <c r="AB21" s="338">
        <v>0</v>
      </c>
      <c r="AC21" s="338">
        <v>969</v>
      </c>
      <c r="AD21" s="338">
        <v>9841</v>
      </c>
      <c r="AE21" s="338">
        <v>184</v>
      </c>
      <c r="AF21" s="338" t="s">
        <v>605</v>
      </c>
      <c r="AG21" s="338">
        <v>20</v>
      </c>
      <c r="AH21" s="338">
        <v>460</v>
      </c>
      <c r="AI21" t="s">
        <v>580</v>
      </c>
    </row>
    <row r="22" spans="1:35" x14ac:dyDescent="0.3">
      <c r="A22" s="335">
        <v>46173</v>
      </c>
      <c r="B22" t="s">
        <v>1022</v>
      </c>
      <c r="C22" t="s">
        <v>84</v>
      </c>
      <c r="D22" t="s">
        <v>41</v>
      </c>
      <c r="E22" t="s">
        <v>42</v>
      </c>
      <c r="F22" t="s">
        <v>43</v>
      </c>
      <c r="G22" t="s">
        <v>48</v>
      </c>
      <c r="H22" t="s">
        <v>605</v>
      </c>
      <c r="I22" s="338">
        <v>22</v>
      </c>
      <c r="J22" s="338">
        <v>0</v>
      </c>
      <c r="K22" s="338">
        <v>0</v>
      </c>
      <c r="L22" s="338">
        <v>5</v>
      </c>
      <c r="M22" s="338">
        <v>1</v>
      </c>
      <c r="N22" s="336">
        <v>23</v>
      </c>
      <c r="O22" s="338">
        <v>455</v>
      </c>
      <c r="P22" s="338">
        <v>7843</v>
      </c>
      <c r="Q22" s="338">
        <v>2622</v>
      </c>
      <c r="R22" s="338">
        <v>0</v>
      </c>
      <c r="S22" s="338">
        <v>10465</v>
      </c>
      <c r="T22" s="338">
        <v>941</v>
      </c>
      <c r="U22" s="338">
        <v>0</v>
      </c>
      <c r="V22" s="338">
        <v>0</v>
      </c>
      <c r="W22" s="338">
        <v>11866</v>
      </c>
      <c r="X22" s="338">
        <v>941</v>
      </c>
      <c r="Y22" s="338">
        <v>0</v>
      </c>
      <c r="Z22" s="338">
        <v>0</v>
      </c>
      <c r="AA22" s="338">
        <v>0</v>
      </c>
      <c r="AB22" s="338">
        <v>0</v>
      </c>
      <c r="AC22" s="338">
        <v>941</v>
      </c>
      <c r="AD22" s="338">
        <v>9524</v>
      </c>
      <c r="AE22" s="338">
        <v>184</v>
      </c>
      <c r="AF22" s="338" t="s">
        <v>605</v>
      </c>
      <c r="AG22" s="338">
        <v>20</v>
      </c>
      <c r="AH22" s="338">
        <v>460</v>
      </c>
      <c r="AI22" t="s">
        <v>580</v>
      </c>
    </row>
    <row r="23" spans="1:35" x14ac:dyDescent="0.3">
      <c r="A23" s="335">
        <v>46173</v>
      </c>
      <c r="B23" t="s">
        <v>1023</v>
      </c>
      <c r="C23" t="s">
        <v>86</v>
      </c>
      <c r="D23" t="s">
        <v>41</v>
      </c>
      <c r="E23" t="s">
        <v>42</v>
      </c>
      <c r="F23" t="s">
        <v>43</v>
      </c>
      <c r="G23" t="s">
        <v>87</v>
      </c>
      <c r="H23" t="s">
        <v>605</v>
      </c>
      <c r="I23" s="338">
        <v>22</v>
      </c>
      <c r="J23" s="338">
        <v>0</v>
      </c>
      <c r="K23" s="338">
        <v>0</v>
      </c>
      <c r="L23" s="338">
        <v>5</v>
      </c>
      <c r="M23" s="338">
        <v>1</v>
      </c>
      <c r="N23" s="336">
        <v>23</v>
      </c>
      <c r="O23" s="338">
        <v>465</v>
      </c>
      <c r="P23" s="338">
        <v>7958</v>
      </c>
      <c r="Q23" s="338">
        <v>2737</v>
      </c>
      <c r="R23" s="338">
        <v>0</v>
      </c>
      <c r="S23" s="338">
        <v>10695</v>
      </c>
      <c r="T23" s="338">
        <v>955</v>
      </c>
      <c r="U23" s="338">
        <v>0</v>
      </c>
      <c r="V23" s="338">
        <v>0</v>
      </c>
      <c r="W23" s="338">
        <v>12110</v>
      </c>
      <c r="X23" s="338">
        <v>955</v>
      </c>
      <c r="Y23" s="338">
        <v>0</v>
      </c>
      <c r="Z23" s="338">
        <v>0</v>
      </c>
      <c r="AA23" s="338">
        <v>0</v>
      </c>
      <c r="AB23" s="338">
        <v>0</v>
      </c>
      <c r="AC23" s="338">
        <v>955</v>
      </c>
      <c r="AD23" s="338">
        <v>9740</v>
      </c>
      <c r="AE23" s="338">
        <v>184</v>
      </c>
      <c r="AF23" s="338" t="s">
        <v>605</v>
      </c>
      <c r="AG23" s="338">
        <v>20</v>
      </c>
      <c r="AH23" s="338">
        <v>460</v>
      </c>
      <c r="AI23" t="s">
        <v>580</v>
      </c>
    </row>
    <row r="24" spans="1:35" x14ac:dyDescent="0.3">
      <c r="A24" s="335">
        <v>46173</v>
      </c>
      <c r="B24" t="s">
        <v>1024</v>
      </c>
      <c r="C24" t="s">
        <v>89</v>
      </c>
      <c r="D24" t="s">
        <v>41</v>
      </c>
      <c r="E24" t="s">
        <v>42</v>
      </c>
      <c r="F24" t="s">
        <v>43</v>
      </c>
      <c r="G24" t="s">
        <v>87</v>
      </c>
      <c r="H24" t="s">
        <v>605</v>
      </c>
      <c r="I24" s="338">
        <v>21</v>
      </c>
      <c r="J24" s="338">
        <v>0</v>
      </c>
      <c r="K24" s="338">
        <v>0</v>
      </c>
      <c r="L24" s="338">
        <v>5</v>
      </c>
      <c r="M24" s="338">
        <v>1</v>
      </c>
      <c r="N24" s="336">
        <v>22</v>
      </c>
      <c r="O24" s="338">
        <v>450</v>
      </c>
      <c r="P24" s="338">
        <v>7392</v>
      </c>
      <c r="Q24" s="338">
        <v>2508</v>
      </c>
      <c r="R24" s="338">
        <v>0</v>
      </c>
      <c r="S24" s="338">
        <v>9900</v>
      </c>
      <c r="T24" s="338">
        <v>887</v>
      </c>
      <c r="U24" s="338">
        <v>0</v>
      </c>
      <c r="V24" s="338">
        <v>0</v>
      </c>
      <c r="W24" s="338">
        <v>11247</v>
      </c>
      <c r="X24" s="338">
        <v>887</v>
      </c>
      <c r="Y24" s="338">
        <v>0</v>
      </c>
      <c r="Z24" s="338">
        <v>0</v>
      </c>
      <c r="AA24" s="338">
        <v>0</v>
      </c>
      <c r="AB24" s="338">
        <v>0</v>
      </c>
      <c r="AC24" s="338">
        <v>887</v>
      </c>
      <c r="AD24" s="338">
        <v>9013</v>
      </c>
      <c r="AE24" s="338">
        <v>176</v>
      </c>
      <c r="AF24" s="338" t="s">
        <v>605</v>
      </c>
      <c r="AG24" s="338">
        <v>20</v>
      </c>
      <c r="AH24" s="338">
        <v>440</v>
      </c>
      <c r="AI24" t="s">
        <v>580</v>
      </c>
    </row>
    <row r="25" spans="1:35" x14ac:dyDescent="0.3">
      <c r="A25" s="335">
        <v>46173</v>
      </c>
      <c r="B25" t="s">
        <v>1025</v>
      </c>
      <c r="C25" t="s">
        <v>91</v>
      </c>
      <c r="D25" t="s">
        <v>41</v>
      </c>
      <c r="E25" t="s">
        <v>42</v>
      </c>
      <c r="F25" t="s">
        <v>43</v>
      </c>
      <c r="G25" t="s">
        <v>51</v>
      </c>
      <c r="H25" t="s">
        <v>605</v>
      </c>
      <c r="I25" s="338">
        <v>22</v>
      </c>
      <c r="J25" s="338">
        <v>0</v>
      </c>
      <c r="K25" s="338">
        <v>0</v>
      </c>
      <c r="L25" s="338">
        <v>5</v>
      </c>
      <c r="M25" s="338">
        <v>1</v>
      </c>
      <c r="N25" s="336">
        <v>23</v>
      </c>
      <c r="O25" s="338">
        <v>465</v>
      </c>
      <c r="P25" s="338">
        <v>7958</v>
      </c>
      <c r="Q25" s="338">
        <v>2737</v>
      </c>
      <c r="R25" s="338">
        <v>0</v>
      </c>
      <c r="S25" s="338">
        <v>10695</v>
      </c>
      <c r="T25" s="338">
        <v>955</v>
      </c>
      <c r="U25" s="338">
        <v>0</v>
      </c>
      <c r="V25" s="338">
        <v>0</v>
      </c>
      <c r="W25" s="338">
        <v>12090</v>
      </c>
      <c r="X25" s="338">
        <v>955</v>
      </c>
      <c r="Y25" s="338">
        <v>0</v>
      </c>
      <c r="Z25" s="338">
        <v>0</v>
      </c>
      <c r="AA25" s="338">
        <v>0</v>
      </c>
      <c r="AB25" s="338">
        <v>0</v>
      </c>
      <c r="AC25" s="338">
        <v>955</v>
      </c>
      <c r="AD25" s="338">
        <v>9740</v>
      </c>
      <c r="AE25" s="338">
        <v>184</v>
      </c>
      <c r="AF25" s="338" t="s">
        <v>605</v>
      </c>
      <c r="AG25" s="338">
        <v>20</v>
      </c>
      <c r="AH25" s="338">
        <v>460</v>
      </c>
      <c r="AI25" t="s">
        <v>580</v>
      </c>
    </row>
    <row r="26" spans="1:35" x14ac:dyDescent="0.3">
      <c r="A26" s="335">
        <v>46173</v>
      </c>
      <c r="B26" t="s">
        <v>1026</v>
      </c>
      <c r="C26" t="s">
        <v>93</v>
      </c>
      <c r="D26" t="s">
        <v>41</v>
      </c>
      <c r="E26" t="s">
        <v>42</v>
      </c>
      <c r="F26" t="s">
        <v>43</v>
      </c>
      <c r="G26" t="s">
        <v>51</v>
      </c>
      <c r="H26" t="s">
        <v>605</v>
      </c>
      <c r="I26" s="338">
        <v>23</v>
      </c>
      <c r="J26" s="338">
        <v>0</v>
      </c>
      <c r="K26" s="338">
        <v>0</v>
      </c>
      <c r="L26" s="338">
        <v>5</v>
      </c>
      <c r="M26" s="338">
        <v>1</v>
      </c>
      <c r="N26" s="336">
        <v>24</v>
      </c>
      <c r="O26" s="338">
        <v>455</v>
      </c>
      <c r="P26" s="338">
        <v>8184</v>
      </c>
      <c r="Q26" s="338">
        <v>2736</v>
      </c>
      <c r="R26" s="338">
        <v>0</v>
      </c>
      <c r="S26" s="338">
        <v>10920</v>
      </c>
      <c r="T26" s="338">
        <v>982</v>
      </c>
      <c r="U26" s="338">
        <v>0</v>
      </c>
      <c r="V26" s="338">
        <v>0</v>
      </c>
      <c r="W26" s="338">
        <v>12362</v>
      </c>
      <c r="X26" s="338">
        <v>982</v>
      </c>
      <c r="Y26" s="338">
        <v>0</v>
      </c>
      <c r="Z26" s="338">
        <v>0</v>
      </c>
      <c r="AA26" s="338">
        <v>0</v>
      </c>
      <c r="AB26" s="338">
        <v>0</v>
      </c>
      <c r="AC26" s="338">
        <v>982</v>
      </c>
      <c r="AD26" s="338">
        <v>9938</v>
      </c>
      <c r="AE26" s="338">
        <v>192</v>
      </c>
      <c r="AF26" s="338" t="s">
        <v>605</v>
      </c>
      <c r="AG26" s="338">
        <v>20</v>
      </c>
      <c r="AH26" s="338">
        <v>480</v>
      </c>
      <c r="AI26" t="s">
        <v>580</v>
      </c>
    </row>
    <row r="27" spans="1:35" x14ac:dyDescent="0.3">
      <c r="A27" s="335">
        <v>46173</v>
      </c>
      <c r="B27" t="s">
        <v>1027</v>
      </c>
      <c r="C27" t="s">
        <v>95</v>
      </c>
      <c r="D27" t="s">
        <v>41</v>
      </c>
      <c r="E27" t="s">
        <v>42</v>
      </c>
      <c r="F27" t="s">
        <v>43</v>
      </c>
      <c r="G27" t="s">
        <v>63</v>
      </c>
      <c r="H27" t="s">
        <v>605</v>
      </c>
      <c r="I27" s="338">
        <v>21</v>
      </c>
      <c r="J27" s="338">
        <v>0</v>
      </c>
      <c r="K27" s="338">
        <v>0</v>
      </c>
      <c r="L27" s="338">
        <v>5</v>
      </c>
      <c r="M27" s="338">
        <v>1</v>
      </c>
      <c r="N27" s="336">
        <v>22</v>
      </c>
      <c r="O27" s="338">
        <v>460</v>
      </c>
      <c r="P27" s="338">
        <v>7612</v>
      </c>
      <c r="Q27" s="338">
        <v>2508</v>
      </c>
      <c r="R27" s="338">
        <v>0</v>
      </c>
      <c r="S27" s="338">
        <v>10120</v>
      </c>
      <c r="T27" s="338">
        <v>913</v>
      </c>
      <c r="U27" s="338">
        <v>0</v>
      </c>
      <c r="V27" s="338">
        <v>0</v>
      </c>
      <c r="W27" s="338">
        <v>11513</v>
      </c>
      <c r="X27" s="338">
        <v>913</v>
      </c>
      <c r="Y27" s="338">
        <v>0</v>
      </c>
      <c r="Z27" s="338">
        <v>0</v>
      </c>
      <c r="AA27" s="338">
        <v>0</v>
      </c>
      <c r="AB27" s="338">
        <v>0</v>
      </c>
      <c r="AC27" s="338">
        <v>913</v>
      </c>
      <c r="AD27" s="338">
        <v>9207</v>
      </c>
      <c r="AE27" s="338">
        <v>176</v>
      </c>
      <c r="AF27" s="338" t="s">
        <v>605</v>
      </c>
      <c r="AG27" s="338">
        <v>20</v>
      </c>
      <c r="AH27" s="338">
        <v>440</v>
      </c>
      <c r="AI27" t="s">
        <v>580</v>
      </c>
    </row>
    <row r="28" spans="1:35" x14ac:dyDescent="0.3">
      <c r="A28" s="335">
        <v>46173</v>
      </c>
      <c r="B28" t="s">
        <v>1028</v>
      </c>
      <c r="C28" t="s">
        <v>97</v>
      </c>
      <c r="D28" t="s">
        <v>41</v>
      </c>
      <c r="E28" t="s">
        <v>42</v>
      </c>
      <c r="F28" t="s">
        <v>43</v>
      </c>
      <c r="G28" t="s">
        <v>48</v>
      </c>
      <c r="H28" t="s">
        <v>605</v>
      </c>
      <c r="I28" s="338">
        <v>22</v>
      </c>
      <c r="J28" s="338">
        <v>0</v>
      </c>
      <c r="K28" s="338">
        <v>0</v>
      </c>
      <c r="L28" s="338">
        <v>5</v>
      </c>
      <c r="M28" s="338">
        <v>1</v>
      </c>
      <c r="N28" s="336">
        <v>23</v>
      </c>
      <c r="O28" s="338">
        <v>450</v>
      </c>
      <c r="P28" s="338">
        <v>7728</v>
      </c>
      <c r="Q28" s="338">
        <v>2622</v>
      </c>
      <c r="R28" s="338">
        <v>0</v>
      </c>
      <c r="S28" s="338">
        <v>10350</v>
      </c>
      <c r="T28" s="338">
        <v>927</v>
      </c>
      <c r="U28" s="338">
        <v>0</v>
      </c>
      <c r="V28" s="338">
        <v>0</v>
      </c>
      <c r="W28" s="338">
        <v>11717</v>
      </c>
      <c r="X28" s="338">
        <v>927</v>
      </c>
      <c r="Y28" s="338">
        <v>0</v>
      </c>
      <c r="Z28" s="338">
        <v>0</v>
      </c>
      <c r="AA28" s="338">
        <v>0</v>
      </c>
      <c r="AB28" s="338">
        <v>0</v>
      </c>
      <c r="AC28" s="338">
        <v>927</v>
      </c>
      <c r="AD28" s="338">
        <v>9423</v>
      </c>
      <c r="AE28" s="338">
        <v>184</v>
      </c>
      <c r="AF28" s="338" t="s">
        <v>605</v>
      </c>
      <c r="AG28" s="338">
        <v>20</v>
      </c>
      <c r="AH28" s="338">
        <v>460</v>
      </c>
      <c r="AI28" t="s">
        <v>580</v>
      </c>
    </row>
    <row r="29" spans="1:35" x14ac:dyDescent="0.3">
      <c r="A29" s="335">
        <v>46173</v>
      </c>
      <c r="B29" t="s">
        <v>1029</v>
      </c>
      <c r="C29" t="s">
        <v>99</v>
      </c>
      <c r="D29" t="s">
        <v>41</v>
      </c>
      <c r="E29" t="s">
        <v>42</v>
      </c>
      <c r="F29" t="s">
        <v>43</v>
      </c>
      <c r="G29" t="s">
        <v>48</v>
      </c>
      <c r="H29" t="s">
        <v>605</v>
      </c>
      <c r="I29" s="338">
        <v>16</v>
      </c>
      <c r="J29" s="338">
        <v>0</v>
      </c>
      <c r="K29" s="338">
        <v>0</v>
      </c>
      <c r="L29" s="338">
        <v>5</v>
      </c>
      <c r="M29" s="338">
        <v>1</v>
      </c>
      <c r="N29" s="336">
        <v>17</v>
      </c>
      <c r="O29" s="338">
        <v>465</v>
      </c>
      <c r="P29" s="338">
        <v>5882</v>
      </c>
      <c r="Q29" s="338">
        <v>2023</v>
      </c>
      <c r="R29" s="338">
        <v>0</v>
      </c>
      <c r="S29" s="338">
        <v>7905</v>
      </c>
      <c r="T29" s="338">
        <v>706</v>
      </c>
      <c r="U29" s="338">
        <v>0</v>
      </c>
      <c r="V29" s="338">
        <v>0</v>
      </c>
      <c r="W29" s="338">
        <v>9071</v>
      </c>
      <c r="X29" s="338">
        <v>706</v>
      </c>
      <c r="Y29" s="338">
        <v>0</v>
      </c>
      <c r="Z29" s="338">
        <v>0</v>
      </c>
      <c r="AA29" s="338">
        <v>0</v>
      </c>
      <c r="AB29" s="338">
        <v>0</v>
      </c>
      <c r="AC29" s="338">
        <v>706</v>
      </c>
      <c r="AD29" s="338">
        <v>7199</v>
      </c>
      <c r="AE29" s="338">
        <v>136</v>
      </c>
      <c r="AF29" s="338" t="s">
        <v>605</v>
      </c>
      <c r="AG29" s="338">
        <v>20</v>
      </c>
      <c r="AH29" s="338">
        <v>340</v>
      </c>
      <c r="AI29" t="s">
        <v>580</v>
      </c>
    </row>
    <row r="30" spans="1:35" x14ac:dyDescent="0.3">
      <c r="A30" s="335">
        <v>46173</v>
      </c>
      <c r="B30" t="s">
        <v>1030</v>
      </c>
      <c r="C30" t="s">
        <v>101</v>
      </c>
      <c r="D30" t="s">
        <v>41</v>
      </c>
      <c r="E30" t="s">
        <v>42</v>
      </c>
      <c r="F30" t="s">
        <v>43</v>
      </c>
      <c r="G30" t="s">
        <v>51</v>
      </c>
      <c r="H30" t="s">
        <v>605</v>
      </c>
      <c r="I30" s="338">
        <v>16</v>
      </c>
      <c r="J30" s="338">
        <v>0</v>
      </c>
      <c r="K30" s="338">
        <v>0</v>
      </c>
      <c r="L30" s="338">
        <v>5</v>
      </c>
      <c r="M30" s="338">
        <v>1</v>
      </c>
      <c r="N30" s="336">
        <v>17</v>
      </c>
      <c r="O30" s="338">
        <v>455</v>
      </c>
      <c r="P30" s="338">
        <v>5797</v>
      </c>
      <c r="Q30" s="338">
        <v>1938</v>
      </c>
      <c r="R30" s="338">
        <v>0</v>
      </c>
      <c r="S30" s="338">
        <v>7735</v>
      </c>
      <c r="T30" s="338">
        <v>696</v>
      </c>
      <c r="U30" s="338">
        <v>0</v>
      </c>
      <c r="V30" s="338">
        <v>0</v>
      </c>
      <c r="W30" s="338">
        <v>8771</v>
      </c>
      <c r="X30" s="338">
        <v>696</v>
      </c>
      <c r="Y30" s="338">
        <v>0</v>
      </c>
      <c r="Z30" s="338">
        <v>0</v>
      </c>
      <c r="AA30" s="338">
        <v>0</v>
      </c>
      <c r="AB30" s="338">
        <v>0</v>
      </c>
      <c r="AC30" s="338">
        <v>696</v>
      </c>
      <c r="AD30" s="338">
        <v>7039</v>
      </c>
      <c r="AE30" s="338">
        <v>136</v>
      </c>
      <c r="AF30" s="338" t="s">
        <v>605</v>
      </c>
      <c r="AG30" s="338">
        <v>20</v>
      </c>
      <c r="AH30" s="338">
        <v>340</v>
      </c>
      <c r="AI30" t="s">
        <v>580</v>
      </c>
    </row>
    <row r="31" spans="1:35" x14ac:dyDescent="0.3">
      <c r="A31" s="335">
        <v>46173</v>
      </c>
      <c r="B31" t="s">
        <v>1031</v>
      </c>
      <c r="C31" t="s">
        <v>103</v>
      </c>
      <c r="D31" t="s">
        <v>41</v>
      </c>
      <c r="E31" t="s">
        <v>42</v>
      </c>
      <c r="F31" t="s">
        <v>43</v>
      </c>
      <c r="G31" t="s">
        <v>48</v>
      </c>
      <c r="H31" t="s">
        <v>605</v>
      </c>
      <c r="I31" s="338">
        <v>22.5</v>
      </c>
      <c r="J31" s="338">
        <v>0</v>
      </c>
      <c r="K31" s="338">
        <v>0</v>
      </c>
      <c r="L31" s="338">
        <v>5</v>
      </c>
      <c r="M31" s="338">
        <v>1</v>
      </c>
      <c r="N31" s="336">
        <v>23.5</v>
      </c>
      <c r="O31" s="338">
        <v>450</v>
      </c>
      <c r="P31" s="338">
        <v>7896</v>
      </c>
      <c r="Q31" s="338">
        <v>2679</v>
      </c>
      <c r="R31" s="338">
        <v>0</v>
      </c>
      <c r="S31" s="338">
        <v>10575</v>
      </c>
      <c r="T31" s="338">
        <v>948</v>
      </c>
      <c r="U31" s="338">
        <v>0</v>
      </c>
      <c r="V31" s="338">
        <v>0</v>
      </c>
      <c r="W31" s="338">
        <v>11863</v>
      </c>
      <c r="X31" s="338">
        <v>948</v>
      </c>
      <c r="Y31" s="338">
        <v>0</v>
      </c>
      <c r="Z31" s="338">
        <v>0</v>
      </c>
      <c r="AA31" s="338">
        <v>0</v>
      </c>
      <c r="AB31" s="338">
        <v>0</v>
      </c>
      <c r="AC31" s="338">
        <v>948</v>
      </c>
      <c r="AD31" s="338">
        <v>9627</v>
      </c>
      <c r="AE31" s="338">
        <v>188</v>
      </c>
      <c r="AF31" s="338" t="s">
        <v>605</v>
      </c>
      <c r="AG31" s="338">
        <v>20</v>
      </c>
      <c r="AH31" s="338">
        <v>470</v>
      </c>
      <c r="AI31" t="s">
        <v>580</v>
      </c>
    </row>
    <row r="32" spans="1:35" x14ac:dyDescent="0.3">
      <c r="A32" s="335">
        <v>46173</v>
      </c>
      <c r="B32" t="s">
        <v>1033</v>
      </c>
      <c r="C32" t="s">
        <v>106</v>
      </c>
      <c r="D32" t="s">
        <v>41</v>
      </c>
      <c r="E32" t="s">
        <v>42</v>
      </c>
      <c r="F32" t="s">
        <v>43</v>
      </c>
      <c r="G32" t="s">
        <v>48</v>
      </c>
      <c r="H32" t="s">
        <v>605</v>
      </c>
      <c r="I32" s="338">
        <v>17</v>
      </c>
      <c r="J32" s="338">
        <v>0</v>
      </c>
      <c r="K32" s="338">
        <v>0</v>
      </c>
      <c r="L32" s="338">
        <v>5</v>
      </c>
      <c r="M32" s="338">
        <v>1</v>
      </c>
      <c r="N32" s="336">
        <v>18</v>
      </c>
      <c r="O32" s="338">
        <v>440</v>
      </c>
      <c r="P32" s="338">
        <v>6120</v>
      </c>
      <c r="Q32" s="338">
        <v>1800</v>
      </c>
      <c r="R32" s="338">
        <v>0</v>
      </c>
      <c r="S32" s="338">
        <v>7920</v>
      </c>
      <c r="T32" s="338">
        <v>734</v>
      </c>
      <c r="U32" s="338">
        <v>0</v>
      </c>
      <c r="V32" s="338">
        <v>0</v>
      </c>
      <c r="W32" s="338">
        <v>9124</v>
      </c>
      <c r="X32" s="338">
        <v>734</v>
      </c>
      <c r="Y32" s="338">
        <v>0</v>
      </c>
      <c r="Z32" s="338">
        <v>0</v>
      </c>
      <c r="AA32" s="338">
        <v>0</v>
      </c>
      <c r="AB32" s="338">
        <v>0</v>
      </c>
      <c r="AC32" s="338">
        <v>734</v>
      </c>
      <c r="AD32" s="338">
        <v>7186</v>
      </c>
      <c r="AE32" s="338">
        <v>144</v>
      </c>
      <c r="AF32" s="338" t="s">
        <v>605</v>
      </c>
      <c r="AG32" s="338">
        <v>20</v>
      </c>
      <c r="AH32" s="338">
        <v>360</v>
      </c>
      <c r="AI32" t="s">
        <v>580</v>
      </c>
    </row>
    <row r="33" spans="1:35" x14ac:dyDescent="0.3">
      <c r="A33" s="335">
        <v>46173</v>
      </c>
      <c r="B33" t="s">
        <v>1034</v>
      </c>
      <c r="C33" t="s">
        <v>108</v>
      </c>
      <c r="D33" t="s">
        <v>41</v>
      </c>
      <c r="E33" t="s">
        <v>42</v>
      </c>
      <c r="F33" t="s">
        <v>43</v>
      </c>
      <c r="G33" t="s">
        <v>48</v>
      </c>
      <c r="H33" t="s">
        <v>605</v>
      </c>
      <c r="I33" s="338">
        <v>23</v>
      </c>
      <c r="J33" s="338">
        <v>0</v>
      </c>
      <c r="K33" s="338">
        <v>0</v>
      </c>
      <c r="L33" s="338">
        <v>5</v>
      </c>
      <c r="M33" s="338">
        <v>1</v>
      </c>
      <c r="N33" s="336">
        <v>24</v>
      </c>
      <c r="O33" s="338">
        <v>440</v>
      </c>
      <c r="P33" s="338">
        <v>8160</v>
      </c>
      <c r="Q33" s="338">
        <v>2400</v>
      </c>
      <c r="R33" s="338">
        <v>0</v>
      </c>
      <c r="S33" s="338">
        <v>10560</v>
      </c>
      <c r="T33" s="338">
        <v>979</v>
      </c>
      <c r="U33" s="338">
        <v>0</v>
      </c>
      <c r="V33" s="338">
        <v>0</v>
      </c>
      <c r="W33" s="338">
        <v>11899</v>
      </c>
      <c r="X33" s="338">
        <v>979</v>
      </c>
      <c r="Y33" s="338">
        <v>0</v>
      </c>
      <c r="Z33" s="338">
        <v>0</v>
      </c>
      <c r="AA33" s="338">
        <v>0</v>
      </c>
      <c r="AB33" s="338">
        <v>0</v>
      </c>
      <c r="AC33" s="338">
        <v>979</v>
      </c>
      <c r="AD33" s="338">
        <v>9581</v>
      </c>
      <c r="AE33" s="338">
        <v>192</v>
      </c>
      <c r="AF33" s="338" t="s">
        <v>605</v>
      </c>
      <c r="AG33" s="338">
        <v>20</v>
      </c>
      <c r="AH33" s="338">
        <v>480</v>
      </c>
      <c r="AI33" t="s">
        <v>580</v>
      </c>
    </row>
    <row r="34" spans="1:35" x14ac:dyDescent="0.3">
      <c r="A34" s="335">
        <v>46173</v>
      </c>
      <c r="B34" t="s">
        <v>1035</v>
      </c>
      <c r="C34" t="s">
        <v>110</v>
      </c>
      <c r="D34" t="s">
        <v>41</v>
      </c>
      <c r="E34" t="s">
        <v>42</v>
      </c>
      <c r="F34" t="s">
        <v>43</v>
      </c>
      <c r="G34" t="s">
        <v>48</v>
      </c>
      <c r="H34" t="s">
        <v>605</v>
      </c>
      <c r="I34" s="338">
        <v>17</v>
      </c>
      <c r="J34" s="338">
        <v>0</v>
      </c>
      <c r="K34" s="338">
        <v>0</v>
      </c>
      <c r="L34" s="338">
        <v>5</v>
      </c>
      <c r="M34" s="338">
        <v>1</v>
      </c>
      <c r="N34" s="336">
        <v>18</v>
      </c>
      <c r="O34" s="338">
        <v>440</v>
      </c>
      <c r="P34" s="338">
        <v>6120</v>
      </c>
      <c r="Q34" s="338">
        <v>1800</v>
      </c>
      <c r="R34" s="338">
        <v>0</v>
      </c>
      <c r="S34" s="338">
        <v>7920</v>
      </c>
      <c r="T34" s="338">
        <v>734</v>
      </c>
      <c r="U34" s="338">
        <v>0</v>
      </c>
      <c r="V34" s="338">
        <v>0</v>
      </c>
      <c r="W34" s="338">
        <v>9134</v>
      </c>
      <c r="X34" s="338">
        <v>734</v>
      </c>
      <c r="Y34" s="338">
        <v>0</v>
      </c>
      <c r="Z34" s="338">
        <v>0</v>
      </c>
      <c r="AA34" s="338">
        <v>0</v>
      </c>
      <c r="AB34" s="338">
        <v>0</v>
      </c>
      <c r="AC34" s="338">
        <v>734</v>
      </c>
      <c r="AD34" s="338">
        <v>7186</v>
      </c>
      <c r="AE34" s="338">
        <v>144</v>
      </c>
      <c r="AF34" s="338" t="s">
        <v>605</v>
      </c>
      <c r="AG34" s="338">
        <v>20</v>
      </c>
      <c r="AH34" s="338">
        <v>360</v>
      </c>
      <c r="AI34" t="s">
        <v>580</v>
      </c>
    </row>
    <row r="35" spans="1:35" x14ac:dyDescent="0.3">
      <c r="A35" s="335">
        <v>46173</v>
      </c>
      <c r="B35" t="s">
        <v>1036</v>
      </c>
      <c r="C35" t="s">
        <v>112</v>
      </c>
      <c r="D35" t="s">
        <v>41</v>
      </c>
      <c r="E35" t="s">
        <v>42</v>
      </c>
      <c r="F35" t="s">
        <v>43</v>
      </c>
      <c r="G35" t="s">
        <v>87</v>
      </c>
      <c r="H35" t="s">
        <v>605</v>
      </c>
      <c r="I35" s="338">
        <v>22</v>
      </c>
      <c r="J35" s="338">
        <v>0</v>
      </c>
      <c r="K35" s="338">
        <v>0</v>
      </c>
      <c r="L35" s="338">
        <v>5</v>
      </c>
      <c r="M35" s="338">
        <v>1</v>
      </c>
      <c r="N35" s="336">
        <v>23</v>
      </c>
      <c r="O35" s="338">
        <v>440</v>
      </c>
      <c r="P35" s="338">
        <v>7820</v>
      </c>
      <c r="Q35" s="338">
        <v>2300</v>
      </c>
      <c r="R35" s="338">
        <v>0</v>
      </c>
      <c r="S35" s="338">
        <v>10120</v>
      </c>
      <c r="T35" s="338">
        <v>938</v>
      </c>
      <c r="U35" s="338">
        <v>0</v>
      </c>
      <c r="V35" s="338">
        <v>0</v>
      </c>
      <c r="W35" s="338">
        <v>11418</v>
      </c>
      <c r="X35" s="338">
        <v>938</v>
      </c>
      <c r="Y35" s="338">
        <v>0</v>
      </c>
      <c r="Z35" s="338">
        <v>0</v>
      </c>
      <c r="AA35" s="338">
        <v>0</v>
      </c>
      <c r="AB35" s="338">
        <v>0</v>
      </c>
      <c r="AC35" s="338">
        <v>938</v>
      </c>
      <c r="AD35" s="338">
        <v>9182</v>
      </c>
      <c r="AE35" s="338">
        <v>184</v>
      </c>
      <c r="AF35" s="338" t="s">
        <v>605</v>
      </c>
      <c r="AG35" s="338">
        <v>20</v>
      </c>
      <c r="AH35" s="338">
        <v>460</v>
      </c>
      <c r="AI35" t="s">
        <v>580</v>
      </c>
    </row>
    <row r="36" spans="1:35" x14ac:dyDescent="0.3">
      <c r="A36" s="335">
        <v>46173</v>
      </c>
      <c r="B36" t="s">
        <v>1037</v>
      </c>
      <c r="C36" t="s">
        <v>114</v>
      </c>
      <c r="D36" t="s">
        <v>41</v>
      </c>
      <c r="E36" t="s">
        <v>42</v>
      </c>
      <c r="F36" t="s">
        <v>115</v>
      </c>
      <c r="G36" t="s">
        <v>51</v>
      </c>
      <c r="H36" t="s">
        <v>605</v>
      </c>
      <c r="I36" s="338">
        <v>16</v>
      </c>
      <c r="J36" s="338">
        <v>0</v>
      </c>
      <c r="K36" s="338">
        <v>0</v>
      </c>
      <c r="L36" s="338">
        <v>5</v>
      </c>
      <c r="M36" s="338">
        <v>1</v>
      </c>
      <c r="N36" s="336">
        <v>17</v>
      </c>
      <c r="O36" s="338">
        <v>515</v>
      </c>
      <c r="P36" s="338">
        <v>6562</v>
      </c>
      <c r="Q36" s="338">
        <v>2193</v>
      </c>
      <c r="R36" s="338">
        <v>0</v>
      </c>
      <c r="S36" s="338">
        <v>8755</v>
      </c>
      <c r="T36" s="338">
        <v>787</v>
      </c>
      <c r="U36" s="338">
        <v>0</v>
      </c>
      <c r="V36" s="338">
        <v>0</v>
      </c>
      <c r="W36" s="338">
        <v>10002</v>
      </c>
      <c r="X36" s="338">
        <v>787</v>
      </c>
      <c r="Y36" s="338">
        <v>0</v>
      </c>
      <c r="Z36" s="338">
        <v>0</v>
      </c>
      <c r="AA36" s="338">
        <v>0</v>
      </c>
      <c r="AB36" s="338">
        <v>0</v>
      </c>
      <c r="AC36" s="338">
        <v>787</v>
      </c>
      <c r="AD36" s="338">
        <v>7968</v>
      </c>
      <c r="AE36" s="338">
        <v>136</v>
      </c>
      <c r="AF36" s="338" t="s">
        <v>605</v>
      </c>
      <c r="AG36" s="338">
        <v>20</v>
      </c>
      <c r="AH36" s="338">
        <v>340</v>
      </c>
      <c r="AI36" t="s">
        <v>580</v>
      </c>
    </row>
    <row r="37" spans="1:35" x14ac:dyDescent="0.3">
      <c r="A37" s="335">
        <v>46173</v>
      </c>
      <c r="B37" t="s">
        <v>1038</v>
      </c>
      <c r="C37" t="s">
        <v>117</v>
      </c>
      <c r="D37" t="s">
        <v>41</v>
      </c>
      <c r="E37" t="s">
        <v>42</v>
      </c>
      <c r="F37" t="s">
        <v>115</v>
      </c>
      <c r="G37" t="s">
        <v>118</v>
      </c>
      <c r="H37" t="s">
        <v>605</v>
      </c>
      <c r="I37" s="338">
        <v>18</v>
      </c>
      <c r="J37" s="338">
        <v>0</v>
      </c>
      <c r="K37" s="338">
        <v>0</v>
      </c>
      <c r="L37" s="338">
        <v>5</v>
      </c>
      <c r="M37" s="338">
        <v>1</v>
      </c>
      <c r="N37" s="336">
        <v>19</v>
      </c>
      <c r="O37" s="338">
        <v>520</v>
      </c>
      <c r="P37" s="338">
        <v>7258</v>
      </c>
      <c r="Q37" s="338">
        <v>2622</v>
      </c>
      <c r="R37" s="338">
        <v>0</v>
      </c>
      <c r="S37" s="338">
        <v>9880</v>
      </c>
      <c r="T37" s="338">
        <v>871</v>
      </c>
      <c r="U37" s="338">
        <v>0</v>
      </c>
      <c r="V37" s="338">
        <v>0</v>
      </c>
      <c r="W37" s="338">
        <v>11091</v>
      </c>
      <c r="X37" s="338">
        <v>871</v>
      </c>
      <c r="Y37" s="338">
        <v>0</v>
      </c>
      <c r="Z37" s="338">
        <v>0</v>
      </c>
      <c r="AA37" s="338">
        <v>0</v>
      </c>
      <c r="AB37" s="338">
        <v>0</v>
      </c>
      <c r="AC37" s="338">
        <v>871</v>
      </c>
      <c r="AD37" s="338">
        <v>9009</v>
      </c>
      <c r="AE37" s="338">
        <v>152</v>
      </c>
      <c r="AF37" s="338" t="s">
        <v>605</v>
      </c>
      <c r="AG37" s="338">
        <v>20</v>
      </c>
      <c r="AH37" s="338">
        <v>380</v>
      </c>
      <c r="AI37" t="s">
        <v>580</v>
      </c>
    </row>
    <row r="38" spans="1:35" x14ac:dyDescent="0.3">
      <c r="A38" s="335">
        <v>46173</v>
      </c>
      <c r="B38" t="s">
        <v>1039</v>
      </c>
      <c r="C38" t="s">
        <v>120</v>
      </c>
      <c r="D38" t="s">
        <v>41</v>
      </c>
      <c r="E38" t="s">
        <v>42</v>
      </c>
      <c r="F38" t="s">
        <v>115</v>
      </c>
      <c r="G38" t="s">
        <v>51</v>
      </c>
      <c r="H38" t="s">
        <v>605</v>
      </c>
      <c r="I38" s="338">
        <v>21</v>
      </c>
      <c r="J38" s="338">
        <v>0</v>
      </c>
      <c r="K38" s="338">
        <v>0</v>
      </c>
      <c r="L38" s="338">
        <v>5</v>
      </c>
      <c r="M38" s="338">
        <v>1</v>
      </c>
      <c r="N38" s="336">
        <v>22</v>
      </c>
      <c r="O38" s="338">
        <v>500</v>
      </c>
      <c r="P38" s="338">
        <v>7964</v>
      </c>
      <c r="Q38" s="338">
        <v>3036</v>
      </c>
      <c r="R38" s="338">
        <v>0</v>
      </c>
      <c r="S38" s="338">
        <v>11000</v>
      </c>
      <c r="T38" s="338">
        <v>956</v>
      </c>
      <c r="U38" s="338">
        <v>0</v>
      </c>
      <c r="V38" s="338">
        <v>0</v>
      </c>
      <c r="W38" s="338">
        <v>12336</v>
      </c>
      <c r="X38" s="338">
        <v>956</v>
      </c>
      <c r="Y38" s="338">
        <v>0</v>
      </c>
      <c r="Z38" s="338">
        <v>0</v>
      </c>
      <c r="AA38" s="338">
        <v>0</v>
      </c>
      <c r="AB38" s="338">
        <v>0</v>
      </c>
      <c r="AC38" s="338">
        <v>956</v>
      </c>
      <c r="AD38" s="338">
        <v>10044</v>
      </c>
      <c r="AE38" s="338">
        <v>176</v>
      </c>
      <c r="AF38" s="338" t="s">
        <v>605</v>
      </c>
      <c r="AG38" s="338">
        <v>20</v>
      </c>
      <c r="AH38" s="338">
        <v>440</v>
      </c>
      <c r="AI38" t="s">
        <v>580</v>
      </c>
    </row>
    <row r="39" spans="1:35" x14ac:dyDescent="0.3">
      <c r="A39" s="335">
        <v>46173</v>
      </c>
      <c r="B39" t="s">
        <v>1040</v>
      </c>
      <c r="C39" t="s">
        <v>122</v>
      </c>
      <c r="D39" t="s">
        <v>41</v>
      </c>
      <c r="E39" t="s">
        <v>42</v>
      </c>
      <c r="F39" t="s">
        <v>115</v>
      </c>
      <c r="G39" t="s">
        <v>87</v>
      </c>
      <c r="H39" t="s">
        <v>605</v>
      </c>
      <c r="I39" s="338">
        <v>0</v>
      </c>
      <c r="J39" s="338">
        <v>0</v>
      </c>
      <c r="K39" s="338">
        <v>0</v>
      </c>
      <c r="L39" s="338">
        <v>5</v>
      </c>
      <c r="M39" s="338">
        <v>0</v>
      </c>
      <c r="N39" s="336">
        <v>0</v>
      </c>
      <c r="O39" s="338">
        <v>485</v>
      </c>
      <c r="P39" s="338">
        <v>0</v>
      </c>
      <c r="Q39" s="338">
        <v>0</v>
      </c>
      <c r="R39" s="338">
        <v>0</v>
      </c>
      <c r="S39" s="338">
        <v>0</v>
      </c>
      <c r="T39" s="338">
        <v>0</v>
      </c>
      <c r="U39" s="338">
        <v>0</v>
      </c>
      <c r="V39" s="338">
        <v>0</v>
      </c>
      <c r="W39" s="338">
        <v>440</v>
      </c>
      <c r="X39" s="338">
        <v>0</v>
      </c>
      <c r="Y39" s="338">
        <v>0</v>
      </c>
      <c r="Z39" s="338">
        <v>0</v>
      </c>
      <c r="AA39" s="338">
        <v>0</v>
      </c>
      <c r="AB39" s="338">
        <v>0</v>
      </c>
      <c r="AC39" s="338">
        <v>0</v>
      </c>
      <c r="AD39" s="338">
        <v>0</v>
      </c>
      <c r="AE39" s="338">
        <v>0</v>
      </c>
      <c r="AF39" s="338" t="s">
        <v>605</v>
      </c>
      <c r="AG39" s="338">
        <v>20</v>
      </c>
      <c r="AH39" s="338">
        <v>0</v>
      </c>
      <c r="AI39" t="s">
        <v>580</v>
      </c>
    </row>
    <row r="40" spans="1:35" x14ac:dyDescent="0.3">
      <c r="A40" s="335">
        <v>46173</v>
      </c>
      <c r="B40" t="s">
        <v>1041</v>
      </c>
      <c r="C40" t="s">
        <v>124</v>
      </c>
      <c r="D40" t="s">
        <v>41</v>
      </c>
      <c r="E40" t="s">
        <v>42</v>
      </c>
      <c r="F40" t="s">
        <v>115</v>
      </c>
      <c r="G40" t="s">
        <v>48</v>
      </c>
      <c r="H40" t="s">
        <v>605</v>
      </c>
      <c r="I40" s="338">
        <v>21</v>
      </c>
      <c r="J40" s="338">
        <v>0</v>
      </c>
      <c r="K40" s="338">
        <v>0</v>
      </c>
      <c r="L40" s="338">
        <v>5</v>
      </c>
      <c r="M40" s="338">
        <v>1</v>
      </c>
      <c r="N40" s="336">
        <v>22</v>
      </c>
      <c r="O40" s="338">
        <v>485</v>
      </c>
      <c r="P40" s="338">
        <v>7854</v>
      </c>
      <c r="Q40" s="338">
        <v>2816</v>
      </c>
      <c r="R40" s="338">
        <v>0</v>
      </c>
      <c r="S40" s="338">
        <v>10670</v>
      </c>
      <c r="T40" s="338">
        <v>942</v>
      </c>
      <c r="U40" s="338">
        <v>0</v>
      </c>
      <c r="V40" s="338">
        <v>0</v>
      </c>
      <c r="W40" s="338">
        <v>11612</v>
      </c>
      <c r="X40" s="338">
        <v>942</v>
      </c>
      <c r="Y40" s="338">
        <v>0</v>
      </c>
      <c r="Z40" s="338">
        <v>0</v>
      </c>
      <c r="AA40" s="338">
        <v>0</v>
      </c>
      <c r="AB40" s="338">
        <v>0</v>
      </c>
      <c r="AC40" s="338">
        <v>942</v>
      </c>
      <c r="AD40" s="338">
        <v>9728</v>
      </c>
      <c r="AE40" s="338">
        <v>176</v>
      </c>
      <c r="AF40" s="338" t="s">
        <v>605</v>
      </c>
      <c r="AG40" s="338">
        <v>20</v>
      </c>
      <c r="AH40" s="338">
        <v>440</v>
      </c>
      <c r="AI40" t="s">
        <v>580</v>
      </c>
    </row>
    <row r="41" spans="1:35" x14ac:dyDescent="0.3">
      <c r="A41" s="335">
        <v>46173</v>
      </c>
      <c r="B41" t="s">
        <v>1042</v>
      </c>
      <c r="C41" t="s">
        <v>126</v>
      </c>
      <c r="D41" t="s">
        <v>41</v>
      </c>
      <c r="E41" t="s">
        <v>42</v>
      </c>
      <c r="F41" t="s">
        <v>115</v>
      </c>
      <c r="G41" t="s">
        <v>87</v>
      </c>
      <c r="H41" t="s">
        <v>605</v>
      </c>
      <c r="I41" s="338">
        <v>20</v>
      </c>
      <c r="J41" s="338">
        <v>0</v>
      </c>
      <c r="K41" s="338">
        <v>0</v>
      </c>
      <c r="L41" s="338">
        <v>5</v>
      </c>
      <c r="M41" s="338">
        <v>1</v>
      </c>
      <c r="N41" s="336">
        <v>21</v>
      </c>
      <c r="O41" s="338">
        <v>470</v>
      </c>
      <c r="P41" s="338">
        <v>7392</v>
      </c>
      <c r="Q41" s="338">
        <v>2478</v>
      </c>
      <c r="R41" s="338">
        <v>0</v>
      </c>
      <c r="S41" s="338">
        <v>9870</v>
      </c>
      <c r="T41" s="338">
        <v>887</v>
      </c>
      <c r="U41" s="338">
        <v>0</v>
      </c>
      <c r="V41" s="338">
        <v>0</v>
      </c>
      <c r="W41" s="338">
        <v>11197</v>
      </c>
      <c r="X41" s="338">
        <v>887</v>
      </c>
      <c r="Y41" s="338">
        <v>0</v>
      </c>
      <c r="Z41" s="338">
        <v>0</v>
      </c>
      <c r="AA41" s="338">
        <v>0</v>
      </c>
      <c r="AB41" s="338">
        <v>0</v>
      </c>
      <c r="AC41" s="338">
        <v>887</v>
      </c>
      <c r="AD41" s="338">
        <v>8983</v>
      </c>
      <c r="AE41" s="338">
        <v>168</v>
      </c>
      <c r="AF41" s="338" t="s">
        <v>605</v>
      </c>
      <c r="AG41" s="338">
        <v>20</v>
      </c>
      <c r="AH41" s="338">
        <v>420</v>
      </c>
      <c r="AI41" t="s">
        <v>580</v>
      </c>
    </row>
    <row r="42" spans="1:35" x14ac:dyDescent="0.3">
      <c r="A42" s="335">
        <v>46173</v>
      </c>
      <c r="B42" t="s">
        <v>1043</v>
      </c>
      <c r="C42" t="s">
        <v>128</v>
      </c>
      <c r="D42" t="s">
        <v>41</v>
      </c>
      <c r="E42" t="s">
        <v>42</v>
      </c>
      <c r="F42" t="s">
        <v>115</v>
      </c>
      <c r="G42" t="s">
        <v>48</v>
      </c>
      <c r="H42" t="s">
        <v>605</v>
      </c>
      <c r="I42" s="338">
        <v>22</v>
      </c>
      <c r="J42" s="338">
        <v>0</v>
      </c>
      <c r="K42" s="338">
        <v>0</v>
      </c>
      <c r="L42" s="338">
        <v>5</v>
      </c>
      <c r="M42" s="338">
        <v>1</v>
      </c>
      <c r="N42" s="336">
        <v>23</v>
      </c>
      <c r="O42" s="338">
        <v>475</v>
      </c>
      <c r="P42" s="338">
        <v>8188</v>
      </c>
      <c r="Q42" s="338">
        <v>2737</v>
      </c>
      <c r="R42" s="338">
        <v>0</v>
      </c>
      <c r="S42" s="338">
        <v>10925</v>
      </c>
      <c r="T42" s="338">
        <v>983</v>
      </c>
      <c r="U42" s="338">
        <v>0</v>
      </c>
      <c r="V42" s="338">
        <v>0</v>
      </c>
      <c r="W42" s="338">
        <v>12328</v>
      </c>
      <c r="X42" s="338">
        <v>983</v>
      </c>
      <c r="Y42" s="338">
        <v>0</v>
      </c>
      <c r="Z42" s="338">
        <v>0</v>
      </c>
      <c r="AA42" s="338">
        <v>0</v>
      </c>
      <c r="AB42" s="338">
        <v>0</v>
      </c>
      <c r="AC42" s="338">
        <v>983</v>
      </c>
      <c r="AD42" s="338">
        <v>9942</v>
      </c>
      <c r="AE42" s="338">
        <v>184</v>
      </c>
      <c r="AF42" s="338" t="s">
        <v>605</v>
      </c>
      <c r="AG42" s="338">
        <v>20</v>
      </c>
      <c r="AH42" s="338">
        <v>460</v>
      </c>
      <c r="AI42" t="s">
        <v>580</v>
      </c>
    </row>
    <row r="43" spans="1:35" x14ac:dyDescent="0.3">
      <c r="A43" s="335">
        <v>46173</v>
      </c>
      <c r="B43" t="s">
        <v>1044</v>
      </c>
      <c r="C43" t="s">
        <v>130</v>
      </c>
      <c r="D43" t="s">
        <v>41</v>
      </c>
      <c r="E43" t="s">
        <v>42</v>
      </c>
      <c r="F43" t="s">
        <v>115</v>
      </c>
      <c r="G43" t="s">
        <v>51</v>
      </c>
      <c r="H43" t="s">
        <v>605</v>
      </c>
      <c r="I43" s="338">
        <v>16</v>
      </c>
      <c r="J43" s="338">
        <v>0</v>
      </c>
      <c r="K43" s="338">
        <v>0</v>
      </c>
      <c r="L43" s="338">
        <v>5</v>
      </c>
      <c r="M43" s="338">
        <v>1</v>
      </c>
      <c r="N43" s="336">
        <v>17</v>
      </c>
      <c r="O43" s="338">
        <v>465</v>
      </c>
      <c r="P43" s="338">
        <v>5933</v>
      </c>
      <c r="Q43" s="338">
        <v>1972</v>
      </c>
      <c r="R43" s="338">
        <v>0</v>
      </c>
      <c r="S43" s="338">
        <v>7905</v>
      </c>
      <c r="T43" s="338">
        <v>712</v>
      </c>
      <c r="U43" s="338">
        <v>0</v>
      </c>
      <c r="V43" s="338">
        <v>0</v>
      </c>
      <c r="W43" s="338">
        <v>9077</v>
      </c>
      <c r="X43" s="338">
        <v>712</v>
      </c>
      <c r="Y43" s="338">
        <v>0</v>
      </c>
      <c r="Z43" s="338">
        <v>0</v>
      </c>
      <c r="AA43" s="338">
        <v>0</v>
      </c>
      <c r="AB43" s="338">
        <v>0</v>
      </c>
      <c r="AC43" s="338">
        <v>712</v>
      </c>
      <c r="AD43" s="338">
        <v>7193</v>
      </c>
      <c r="AE43" s="338">
        <v>136</v>
      </c>
      <c r="AF43" s="338" t="s">
        <v>605</v>
      </c>
      <c r="AG43" s="338">
        <v>20</v>
      </c>
      <c r="AH43" s="338">
        <v>340</v>
      </c>
      <c r="AI43" t="s">
        <v>580</v>
      </c>
    </row>
    <row r="44" spans="1:35" x14ac:dyDescent="0.3">
      <c r="A44" s="335">
        <v>46173</v>
      </c>
      <c r="B44" t="s">
        <v>1045</v>
      </c>
      <c r="C44" t="s">
        <v>132</v>
      </c>
      <c r="D44" t="s">
        <v>41</v>
      </c>
      <c r="E44" t="s">
        <v>42</v>
      </c>
      <c r="F44" t="s">
        <v>115</v>
      </c>
      <c r="G44" t="s">
        <v>118</v>
      </c>
      <c r="H44" t="s">
        <v>605</v>
      </c>
      <c r="I44" s="338">
        <v>21</v>
      </c>
      <c r="J44" s="338">
        <v>0</v>
      </c>
      <c r="K44" s="338">
        <v>0</v>
      </c>
      <c r="L44" s="338">
        <v>5</v>
      </c>
      <c r="M44" s="338">
        <v>1</v>
      </c>
      <c r="N44" s="336">
        <v>22</v>
      </c>
      <c r="O44" s="338">
        <v>510</v>
      </c>
      <c r="P44" s="338">
        <v>8514</v>
      </c>
      <c r="Q44" s="338">
        <v>2706</v>
      </c>
      <c r="R44" s="338">
        <v>0</v>
      </c>
      <c r="S44" s="338">
        <v>11220</v>
      </c>
      <c r="T44" s="338">
        <v>1022</v>
      </c>
      <c r="U44" s="338">
        <v>0</v>
      </c>
      <c r="V44" s="338">
        <v>0</v>
      </c>
      <c r="W44" s="338">
        <v>12582</v>
      </c>
      <c r="X44" s="338">
        <v>1022</v>
      </c>
      <c r="Y44" s="338">
        <v>0</v>
      </c>
      <c r="Z44" s="338">
        <v>0</v>
      </c>
      <c r="AA44" s="338">
        <v>0</v>
      </c>
      <c r="AB44" s="338">
        <v>0</v>
      </c>
      <c r="AC44" s="338">
        <v>1022</v>
      </c>
      <c r="AD44" s="338">
        <v>10198</v>
      </c>
      <c r="AE44" s="338">
        <v>176</v>
      </c>
      <c r="AF44" s="338" t="s">
        <v>605</v>
      </c>
      <c r="AG44" s="338">
        <v>20</v>
      </c>
      <c r="AH44" s="338">
        <v>440</v>
      </c>
      <c r="AI44" t="s">
        <v>580</v>
      </c>
    </row>
    <row r="45" spans="1:35" x14ac:dyDescent="0.3">
      <c r="A45" s="335">
        <v>46173</v>
      </c>
      <c r="B45" t="s">
        <v>1046</v>
      </c>
      <c r="C45" t="s">
        <v>134</v>
      </c>
      <c r="D45" t="s">
        <v>41</v>
      </c>
      <c r="E45" t="s">
        <v>42</v>
      </c>
      <c r="F45" t="s">
        <v>115</v>
      </c>
      <c r="G45" t="s">
        <v>51</v>
      </c>
      <c r="H45" t="s">
        <v>605</v>
      </c>
      <c r="I45" s="338">
        <v>25</v>
      </c>
      <c r="J45" s="338">
        <v>0</v>
      </c>
      <c r="K45" s="338">
        <v>0</v>
      </c>
      <c r="L45" s="338">
        <v>5</v>
      </c>
      <c r="M45" s="338">
        <v>1</v>
      </c>
      <c r="N45" s="336">
        <v>26</v>
      </c>
      <c r="O45" s="338">
        <v>505</v>
      </c>
      <c r="P45" s="338">
        <v>9516</v>
      </c>
      <c r="Q45" s="338">
        <v>3614</v>
      </c>
      <c r="R45" s="338">
        <v>0</v>
      </c>
      <c r="S45" s="338">
        <v>13130</v>
      </c>
      <c r="T45" s="338">
        <v>1142</v>
      </c>
      <c r="U45" s="338">
        <v>0</v>
      </c>
      <c r="V45" s="338">
        <v>0</v>
      </c>
      <c r="W45" s="338">
        <v>14712</v>
      </c>
      <c r="X45" s="338">
        <v>1142</v>
      </c>
      <c r="Y45" s="338">
        <v>0</v>
      </c>
      <c r="Z45" s="338">
        <v>0</v>
      </c>
      <c r="AA45" s="338">
        <v>0</v>
      </c>
      <c r="AB45" s="338">
        <v>0</v>
      </c>
      <c r="AC45" s="338">
        <v>1142</v>
      </c>
      <c r="AD45" s="338">
        <v>11988</v>
      </c>
      <c r="AE45" s="338">
        <v>208</v>
      </c>
      <c r="AF45" s="338" t="s">
        <v>605</v>
      </c>
      <c r="AG45" s="338">
        <v>20</v>
      </c>
      <c r="AH45" s="338">
        <v>520</v>
      </c>
      <c r="AI45" t="s">
        <v>580</v>
      </c>
    </row>
    <row r="46" spans="1:35" x14ac:dyDescent="0.3">
      <c r="A46" s="335">
        <v>46173</v>
      </c>
      <c r="B46" t="s">
        <v>1047</v>
      </c>
      <c r="C46" t="s">
        <v>136</v>
      </c>
      <c r="D46" t="s">
        <v>41</v>
      </c>
      <c r="E46" t="s">
        <v>42</v>
      </c>
      <c r="F46" t="s">
        <v>115</v>
      </c>
      <c r="G46" t="s">
        <v>51</v>
      </c>
      <c r="H46" t="s">
        <v>605</v>
      </c>
      <c r="I46" s="338">
        <v>19</v>
      </c>
      <c r="J46" s="338">
        <v>0</v>
      </c>
      <c r="K46" s="338">
        <v>0</v>
      </c>
      <c r="L46" s="338">
        <v>5</v>
      </c>
      <c r="M46" s="338">
        <v>1</v>
      </c>
      <c r="N46" s="336">
        <v>20</v>
      </c>
      <c r="O46" s="338">
        <v>490</v>
      </c>
      <c r="P46" s="338">
        <v>7240</v>
      </c>
      <c r="Q46" s="338">
        <v>2560</v>
      </c>
      <c r="R46" s="338">
        <v>0</v>
      </c>
      <c r="S46" s="338">
        <v>9800</v>
      </c>
      <c r="T46" s="338">
        <v>869</v>
      </c>
      <c r="U46" s="338">
        <v>0</v>
      </c>
      <c r="V46" s="338">
        <v>0</v>
      </c>
      <c r="W46" s="338">
        <v>11189</v>
      </c>
      <c r="X46" s="338">
        <v>869</v>
      </c>
      <c r="Y46" s="338">
        <v>0</v>
      </c>
      <c r="Z46" s="338">
        <v>0</v>
      </c>
      <c r="AA46" s="338">
        <v>0</v>
      </c>
      <c r="AB46" s="338">
        <v>0</v>
      </c>
      <c r="AC46" s="338">
        <v>869</v>
      </c>
      <c r="AD46" s="338">
        <v>8931</v>
      </c>
      <c r="AE46" s="338">
        <v>160</v>
      </c>
      <c r="AF46" s="338" t="s">
        <v>605</v>
      </c>
      <c r="AG46" s="338">
        <v>20</v>
      </c>
      <c r="AH46" s="338">
        <v>400</v>
      </c>
      <c r="AI46" t="s">
        <v>580</v>
      </c>
    </row>
    <row r="47" spans="1:35" x14ac:dyDescent="0.3">
      <c r="A47" s="335">
        <v>46173</v>
      </c>
      <c r="B47" t="s">
        <v>1048</v>
      </c>
      <c r="C47" t="s">
        <v>138</v>
      </c>
      <c r="D47" t="s">
        <v>41</v>
      </c>
      <c r="E47" t="s">
        <v>42</v>
      </c>
      <c r="F47" t="s">
        <v>115</v>
      </c>
      <c r="G47" t="s">
        <v>87</v>
      </c>
      <c r="H47" t="s">
        <v>605</v>
      </c>
      <c r="I47" s="338">
        <v>22</v>
      </c>
      <c r="J47" s="338">
        <v>0</v>
      </c>
      <c r="K47" s="338">
        <v>0</v>
      </c>
      <c r="L47" s="338">
        <v>5</v>
      </c>
      <c r="M47" s="338">
        <v>1</v>
      </c>
      <c r="N47" s="336">
        <v>23</v>
      </c>
      <c r="O47" s="338">
        <v>470</v>
      </c>
      <c r="P47" s="338">
        <v>8096</v>
      </c>
      <c r="Q47" s="338">
        <v>2714</v>
      </c>
      <c r="R47" s="338">
        <v>0</v>
      </c>
      <c r="S47" s="338">
        <v>10810</v>
      </c>
      <c r="T47" s="338">
        <v>972</v>
      </c>
      <c r="U47" s="338">
        <v>0</v>
      </c>
      <c r="V47" s="338">
        <v>0</v>
      </c>
      <c r="W47" s="338">
        <v>12182</v>
      </c>
      <c r="X47" s="338">
        <v>972</v>
      </c>
      <c r="Y47" s="338">
        <v>0</v>
      </c>
      <c r="Z47" s="338">
        <v>0</v>
      </c>
      <c r="AA47" s="338">
        <v>0</v>
      </c>
      <c r="AB47" s="338">
        <v>0</v>
      </c>
      <c r="AC47" s="338">
        <v>972</v>
      </c>
      <c r="AD47" s="338">
        <v>9838</v>
      </c>
      <c r="AE47" s="338">
        <v>184</v>
      </c>
      <c r="AF47" s="338" t="s">
        <v>605</v>
      </c>
      <c r="AG47" s="338">
        <v>20</v>
      </c>
      <c r="AH47" s="338">
        <v>460</v>
      </c>
      <c r="AI47" t="s">
        <v>580</v>
      </c>
    </row>
    <row r="48" spans="1:35" x14ac:dyDescent="0.3">
      <c r="A48" s="335">
        <v>46173</v>
      </c>
      <c r="B48" t="s">
        <v>1049</v>
      </c>
      <c r="C48" t="s">
        <v>140</v>
      </c>
      <c r="D48" t="s">
        <v>41</v>
      </c>
      <c r="E48" t="s">
        <v>42</v>
      </c>
      <c r="F48" t="s">
        <v>115</v>
      </c>
      <c r="G48" t="s">
        <v>87</v>
      </c>
      <c r="H48" t="s">
        <v>605</v>
      </c>
      <c r="I48" s="338">
        <v>18</v>
      </c>
      <c r="J48" s="338">
        <v>0</v>
      </c>
      <c r="K48" s="338">
        <v>0</v>
      </c>
      <c r="L48" s="338">
        <v>5</v>
      </c>
      <c r="M48" s="338">
        <v>1</v>
      </c>
      <c r="N48" s="336">
        <v>19</v>
      </c>
      <c r="O48" s="338">
        <v>525</v>
      </c>
      <c r="P48" s="338">
        <v>7258</v>
      </c>
      <c r="Q48" s="338">
        <v>2717</v>
      </c>
      <c r="R48" s="338">
        <v>0</v>
      </c>
      <c r="S48" s="338">
        <v>9975</v>
      </c>
      <c r="T48" s="338">
        <v>871</v>
      </c>
      <c r="U48" s="338">
        <v>0</v>
      </c>
      <c r="V48" s="338">
        <v>0</v>
      </c>
      <c r="W48" s="338">
        <v>11306</v>
      </c>
      <c r="X48" s="338">
        <v>871</v>
      </c>
      <c r="Y48" s="338">
        <v>0</v>
      </c>
      <c r="Z48" s="338">
        <v>0</v>
      </c>
      <c r="AA48" s="338">
        <v>0</v>
      </c>
      <c r="AB48" s="338">
        <v>0</v>
      </c>
      <c r="AC48" s="338">
        <v>871</v>
      </c>
      <c r="AD48" s="338">
        <v>9104</v>
      </c>
      <c r="AE48" s="338">
        <v>152</v>
      </c>
      <c r="AF48" s="338" t="s">
        <v>605</v>
      </c>
      <c r="AG48" s="338">
        <v>20</v>
      </c>
      <c r="AH48" s="338">
        <v>380</v>
      </c>
      <c r="AI48" t="s">
        <v>580</v>
      </c>
    </row>
    <row r="49" spans="1:35" x14ac:dyDescent="0.3">
      <c r="A49" s="335">
        <v>46173</v>
      </c>
      <c r="B49" t="s">
        <v>1050</v>
      </c>
      <c r="C49" t="s">
        <v>142</v>
      </c>
      <c r="D49" t="s">
        <v>41</v>
      </c>
      <c r="E49" t="s">
        <v>42</v>
      </c>
      <c r="F49" t="s">
        <v>115</v>
      </c>
      <c r="G49" t="s">
        <v>87</v>
      </c>
      <c r="H49" t="s">
        <v>605</v>
      </c>
      <c r="I49" s="338">
        <v>20</v>
      </c>
      <c r="J49" s="338">
        <v>0</v>
      </c>
      <c r="K49" s="338">
        <v>0</v>
      </c>
      <c r="L49" s="338">
        <v>5</v>
      </c>
      <c r="M49" s="338">
        <v>1</v>
      </c>
      <c r="N49" s="336">
        <v>21</v>
      </c>
      <c r="O49" s="338">
        <v>450</v>
      </c>
      <c r="P49" s="338">
        <v>7140</v>
      </c>
      <c r="Q49" s="338">
        <v>2310</v>
      </c>
      <c r="R49" s="338">
        <v>0</v>
      </c>
      <c r="S49" s="338">
        <v>9450</v>
      </c>
      <c r="T49" s="338">
        <v>857</v>
      </c>
      <c r="U49" s="338">
        <v>0</v>
      </c>
      <c r="V49" s="338">
        <v>0</v>
      </c>
      <c r="W49" s="338">
        <v>10687</v>
      </c>
      <c r="X49" s="338">
        <v>857</v>
      </c>
      <c r="Y49" s="338">
        <v>0</v>
      </c>
      <c r="Z49" s="338">
        <v>0</v>
      </c>
      <c r="AA49" s="338">
        <v>0</v>
      </c>
      <c r="AB49" s="338">
        <v>0</v>
      </c>
      <c r="AC49" s="338">
        <v>857</v>
      </c>
      <c r="AD49" s="338">
        <v>8593</v>
      </c>
      <c r="AE49" s="338">
        <v>168</v>
      </c>
      <c r="AF49" s="338" t="s">
        <v>605</v>
      </c>
      <c r="AG49" s="338">
        <v>20</v>
      </c>
      <c r="AH49" s="338">
        <v>420</v>
      </c>
      <c r="AI49" t="s">
        <v>580</v>
      </c>
    </row>
    <row r="50" spans="1:35" x14ac:dyDescent="0.3">
      <c r="A50" s="335">
        <v>46173</v>
      </c>
      <c r="B50" t="s">
        <v>1051</v>
      </c>
      <c r="C50" t="s">
        <v>144</v>
      </c>
      <c r="D50" t="s">
        <v>41</v>
      </c>
      <c r="E50" t="s">
        <v>42</v>
      </c>
      <c r="F50" t="s">
        <v>115</v>
      </c>
      <c r="G50" t="s">
        <v>48</v>
      </c>
      <c r="H50" t="s">
        <v>605</v>
      </c>
      <c r="I50" s="338">
        <v>20</v>
      </c>
      <c r="J50" s="338">
        <v>0</v>
      </c>
      <c r="K50" s="338">
        <v>0</v>
      </c>
      <c r="L50" s="338">
        <v>5</v>
      </c>
      <c r="M50" s="338">
        <v>1</v>
      </c>
      <c r="N50" s="336">
        <v>21</v>
      </c>
      <c r="O50" s="338">
        <v>490</v>
      </c>
      <c r="P50" s="338">
        <v>7581</v>
      </c>
      <c r="Q50" s="338">
        <v>2709</v>
      </c>
      <c r="R50" s="338">
        <v>0</v>
      </c>
      <c r="S50" s="338">
        <v>10290</v>
      </c>
      <c r="T50" s="338">
        <v>910</v>
      </c>
      <c r="U50" s="338">
        <v>0</v>
      </c>
      <c r="V50" s="338">
        <v>0</v>
      </c>
      <c r="W50" s="338">
        <v>11620</v>
      </c>
      <c r="X50" s="338">
        <v>910</v>
      </c>
      <c r="Y50" s="338">
        <v>0</v>
      </c>
      <c r="Z50" s="338">
        <v>0</v>
      </c>
      <c r="AA50" s="338">
        <v>0</v>
      </c>
      <c r="AB50" s="338">
        <v>0</v>
      </c>
      <c r="AC50" s="338">
        <v>910</v>
      </c>
      <c r="AD50" s="338">
        <v>9380</v>
      </c>
      <c r="AE50" s="338">
        <v>168</v>
      </c>
      <c r="AF50" s="338" t="s">
        <v>605</v>
      </c>
      <c r="AG50" s="338">
        <v>20</v>
      </c>
      <c r="AH50" s="338">
        <v>420</v>
      </c>
      <c r="AI50" t="s">
        <v>580</v>
      </c>
    </row>
    <row r="51" spans="1:35" x14ac:dyDescent="0.3">
      <c r="A51" s="335">
        <v>46173</v>
      </c>
      <c r="B51" t="s">
        <v>1052</v>
      </c>
      <c r="C51" t="s">
        <v>146</v>
      </c>
      <c r="D51" t="s">
        <v>41</v>
      </c>
      <c r="E51" t="s">
        <v>42</v>
      </c>
      <c r="F51" t="s">
        <v>115</v>
      </c>
      <c r="G51" t="s">
        <v>63</v>
      </c>
      <c r="H51" t="s">
        <v>605</v>
      </c>
      <c r="I51" s="338">
        <v>19</v>
      </c>
      <c r="J51" s="338">
        <v>0</v>
      </c>
      <c r="K51" s="338">
        <v>0</v>
      </c>
      <c r="L51" s="338">
        <v>5</v>
      </c>
      <c r="M51" s="338">
        <v>1</v>
      </c>
      <c r="N51" s="336">
        <v>20</v>
      </c>
      <c r="O51" s="338">
        <v>470</v>
      </c>
      <c r="P51" s="338">
        <v>7040</v>
      </c>
      <c r="Q51" s="338">
        <v>2360</v>
      </c>
      <c r="R51" s="338">
        <v>0</v>
      </c>
      <c r="S51" s="338">
        <v>9400</v>
      </c>
      <c r="T51" s="338">
        <v>845</v>
      </c>
      <c r="U51" s="338">
        <v>0</v>
      </c>
      <c r="V51" s="338">
        <v>0</v>
      </c>
      <c r="W51" s="338">
        <v>10665</v>
      </c>
      <c r="X51" s="338">
        <v>845</v>
      </c>
      <c r="Y51" s="338">
        <v>0</v>
      </c>
      <c r="Z51" s="338">
        <v>0</v>
      </c>
      <c r="AA51" s="338">
        <v>0</v>
      </c>
      <c r="AB51" s="338">
        <v>0</v>
      </c>
      <c r="AC51" s="338">
        <v>845</v>
      </c>
      <c r="AD51" s="338">
        <v>8555</v>
      </c>
      <c r="AE51" s="338">
        <v>160</v>
      </c>
      <c r="AF51" s="338" t="s">
        <v>605</v>
      </c>
      <c r="AG51" s="338">
        <v>20</v>
      </c>
      <c r="AH51" s="338">
        <v>400</v>
      </c>
      <c r="AI51" t="s">
        <v>580</v>
      </c>
    </row>
    <row r="52" spans="1:35" x14ac:dyDescent="0.3">
      <c r="A52" s="335">
        <v>46173</v>
      </c>
      <c r="B52" t="s">
        <v>1053</v>
      </c>
      <c r="C52" t="s">
        <v>148</v>
      </c>
      <c r="D52" t="s">
        <v>41</v>
      </c>
      <c r="E52" t="s">
        <v>42</v>
      </c>
      <c r="F52" t="s">
        <v>115</v>
      </c>
      <c r="G52" t="s">
        <v>51</v>
      </c>
      <c r="H52" t="s">
        <v>605</v>
      </c>
      <c r="I52" s="338">
        <v>22</v>
      </c>
      <c r="J52" s="338">
        <v>0</v>
      </c>
      <c r="K52" s="338">
        <v>0</v>
      </c>
      <c r="L52" s="338">
        <v>5</v>
      </c>
      <c r="M52" s="338">
        <v>1</v>
      </c>
      <c r="N52" s="336">
        <v>23</v>
      </c>
      <c r="O52" s="338">
        <v>450</v>
      </c>
      <c r="P52" s="338">
        <v>7820</v>
      </c>
      <c r="Q52" s="338">
        <v>2530</v>
      </c>
      <c r="R52" s="338">
        <v>0</v>
      </c>
      <c r="S52" s="338">
        <v>10350</v>
      </c>
      <c r="T52" s="338">
        <v>938</v>
      </c>
      <c r="U52" s="338">
        <v>0</v>
      </c>
      <c r="V52" s="338">
        <v>0</v>
      </c>
      <c r="W52" s="338">
        <v>11688</v>
      </c>
      <c r="X52" s="338">
        <v>938</v>
      </c>
      <c r="Y52" s="338">
        <v>0</v>
      </c>
      <c r="Z52" s="338">
        <v>0</v>
      </c>
      <c r="AA52" s="338">
        <v>0</v>
      </c>
      <c r="AB52" s="338">
        <v>0</v>
      </c>
      <c r="AC52" s="338">
        <v>938</v>
      </c>
      <c r="AD52" s="338">
        <v>9412</v>
      </c>
      <c r="AE52" s="338">
        <v>184</v>
      </c>
      <c r="AF52" s="338" t="s">
        <v>605</v>
      </c>
      <c r="AG52" s="338">
        <v>20</v>
      </c>
      <c r="AH52" s="338">
        <v>460</v>
      </c>
      <c r="AI52" t="s">
        <v>580</v>
      </c>
    </row>
    <row r="53" spans="1:35" x14ac:dyDescent="0.3">
      <c r="A53" s="335">
        <v>46173</v>
      </c>
      <c r="B53" t="s">
        <v>1054</v>
      </c>
      <c r="C53" t="s">
        <v>150</v>
      </c>
      <c r="D53" t="s">
        <v>41</v>
      </c>
      <c r="E53" t="s">
        <v>42</v>
      </c>
      <c r="F53" t="s">
        <v>115</v>
      </c>
      <c r="G53" t="s">
        <v>51</v>
      </c>
      <c r="H53" t="s">
        <v>605</v>
      </c>
      <c r="I53" s="338">
        <v>17</v>
      </c>
      <c r="J53" s="338">
        <v>0</v>
      </c>
      <c r="K53" s="338">
        <v>0</v>
      </c>
      <c r="L53" s="338">
        <v>5</v>
      </c>
      <c r="M53" s="338">
        <v>1</v>
      </c>
      <c r="N53" s="336">
        <v>18</v>
      </c>
      <c r="O53" s="338">
        <v>460</v>
      </c>
      <c r="P53" s="338">
        <v>6282</v>
      </c>
      <c r="Q53" s="338">
        <v>1998</v>
      </c>
      <c r="R53" s="338">
        <v>0</v>
      </c>
      <c r="S53" s="338">
        <v>8280</v>
      </c>
      <c r="T53" s="338">
        <v>754</v>
      </c>
      <c r="U53" s="338">
        <v>0</v>
      </c>
      <c r="V53" s="338">
        <v>0</v>
      </c>
      <c r="W53" s="338">
        <v>9494</v>
      </c>
      <c r="X53" s="338">
        <v>754</v>
      </c>
      <c r="Y53" s="338">
        <v>0</v>
      </c>
      <c r="Z53" s="338">
        <v>0</v>
      </c>
      <c r="AA53" s="338">
        <v>0</v>
      </c>
      <c r="AB53" s="338">
        <v>0</v>
      </c>
      <c r="AC53" s="338">
        <v>754</v>
      </c>
      <c r="AD53" s="338">
        <v>7526</v>
      </c>
      <c r="AE53" s="338">
        <v>144</v>
      </c>
      <c r="AF53" s="338" t="s">
        <v>605</v>
      </c>
      <c r="AG53" s="338">
        <v>20</v>
      </c>
      <c r="AH53" s="338">
        <v>360</v>
      </c>
      <c r="AI53" t="s">
        <v>580</v>
      </c>
    </row>
    <row r="54" spans="1:35" x14ac:dyDescent="0.3">
      <c r="A54" s="335">
        <v>46173</v>
      </c>
      <c r="B54" t="s">
        <v>1055</v>
      </c>
      <c r="C54" t="s">
        <v>152</v>
      </c>
      <c r="D54" t="s">
        <v>41</v>
      </c>
      <c r="E54" t="s">
        <v>42</v>
      </c>
      <c r="F54" t="s">
        <v>115</v>
      </c>
      <c r="G54" t="s">
        <v>63</v>
      </c>
      <c r="H54" t="s">
        <v>605</v>
      </c>
      <c r="I54" s="338">
        <v>18</v>
      </c>
      <c r="J54" s="338">
        <v>0</v>
      </c>
      <c r="K54" s="338">
        <v>0</v>
      </c>
      <c r="L54" s="338">
        <v>5</v>
      </c>
      <c r="M54" s="338">
        <v>1</v>
      </c>
      <c r="N54" s="336">
        <v>19</v>
      </c>
      <c r="O54" s="338">
        <v>440</v>
      </c>
      <c r="P54" s="338">
        <v>6099</v>
      </c>
      <c r="Q54" s="338">
        <v>2261</v>
      </c>
      <c r="R54" s="338">
        <v>0</v>
      </c>
      <c r="S54" s="338">
        <v>8360</v>
      </c>
      <c r="T54" s="338">
        <v>732</v>
      </c>
      <c r="U54" s="338">
        <v>0</v>
      </c>
      <c r="V54" s="338">
        <v>0</v>
      </c>
      <c r="W54" s="338">
        <v>9452</v>
      </c>
      <c r="X54" s="338">
        <v>732</v>
      </c>
      <c r="Y54" s="338">
        <v>0</v>
      </c>
      <c r="Z54" s="338">
        <v>0</v>
      </c>
      <c r="AA54" s="338">
        <v>0</v>
      </c>
      <c r="AB54" s="338">
        <v>0</v>
      </c>
      <c r="AC54" s="338">
        <v>732</v>
      </c>
      <c r="AD54" s="338">
        <v>7628</v>
      </c>
      <c r="AE54" s="338">
        <v>152</v>
      </c>
      <c r="AF54" s="338" t="s">
        <v>605</v>
      </c>
      <c r="AG54" s="338">
        <v>20</v>
      </c>
      <c r="AH54" s="338">
        <v>380</v>
      </c>
      <c r="AI54" t="s">
        <v>580</v>
      </c>
    </row>
    <row r="55" spans="1:35" x14ac:dyDescent="0.3">
      <c r="A55" s="335">
        <v>46173</v>
      </c>
      <c r="B55" t="s">
        <v>1056</v>
      </c>
      <c r="C55" t="s">
        <v>154</v>
      </c>
      <c r="D55" t="s">
        <v>41</v>
      </c>
      <c r="E55" t="s">
        <v>42</v>
      </c>
      <c r="F55" t="s">
        <v>115</v>
      </c>
      <c r="G55" t="s">
        <v>48</v>
      </c>
      <c r="H55" t="s">
        <v>605</v>
      </c>
      <c r="I55" s="338">
        <v>23</v>
      </c>
      <c r="J55" s="338">
        <v>0</v>
      </c>
      <c r="K55" s="338">
        <v>0</v>
      </c>
      <c r="L55" s="338">
        <v>5</v>
      </c>
      <c r="M55" s="338">
        <v>1</v>
      </c>
      <c r="N55" s="336">
        <v>24</v>
      </c>
      <c r="O55" s="338">
        <v>440</v>
      </c>
      <c r="P55" s="338">
        <v>7704</v>
      </c>
      <c r="Q55" s="338">
        <v>2856</v>
      </c>
      <c r="R55" s="338">
        <v>0</v>
      </c>
      <c r="S55" s="338">
        <v>10560</v>
      </c>
      <c r="T55" s="338">
        <v>924</v>
      </c>
      <c r="U55" s="338">
        <v>0</v>
      </c>
      <c r="V55" s="338">
        <v>0</v>
      </c>
      <c r="W55" s="338">
        <v>11864</v>
      </c>
      <c r="X55" s="338">
        <v>924</v>
      </c>
      <c r="Y55" s="338">
        <v>0</v>
      </c>
      <c r="Z55" s="338">
        <v>0</v>
      </c>
      <c r="AA55" s="338">
        <v>0</v>
      </c>
      <c r="AB55" s="338">
        <v>0</v>
      </c>
      <c r="AC55" s="338">
        <v>924</v>
      </c>
      <c r="AD55" s="338">
        <v>9636</v>
      </c>
      <c r="AE55" s="338">
        <v>192</v>
      </c>
      <c r="AF55" s="338" t="s">
        <v>605</v>
      </c>
      <c r="AG55" s="338">
        <v>20</v>
      </c>
      <c r="AH55" s="338">
        <v>480</v>
      </c>
      <c r="AI55" t="s">
        <v>580</v>
      </c>
    </row>
    <row r="56" spans="1:35" x14ac:dyDescent="0.3">
      <c r="A56" s="335">
        <v>46173</v>
      </c>
      <c r="B56" t="s">
        <v>1078</v>
      </c>
      <c r="C56" t="s">
        <v>156</v>
      </c>
      <c r="D56" t="s">
        <v>41</v>
      </c>
      <c r="E56" t="s">
        <v>42</v>
      </c>
      <c r="F56" t="s">
        <v>157</v>
      </c>
      <c r="G56" t="s">
        <v>48</v>
      </c>
      <c r="H56" t="s">
        <v>605</v>
      </c>
      <c r="I56" s="338">
        <v>17</v>
      </c>
      <c r="J56" s="338">
        <v>0</v>
      </c>
      <c r="K56" s="338">
        <v>0</v>
      </c>
      <c r="L56" s="338">
        <v>5</v>
      </c>
      <c r="M56" s="338">
        <v>1</v>
      </c>
      <c r="N56" s="336">
        <v>18</v>
      </c>
      <c r="O56" s="338">
        <v>465</v>
      </c>
      <c r="P56" s="338">
        <v>6318</v>
      </c>
      <c r="Q56" s="338">
        <v>2052</v>
      </c>
      <c r="R56" s="338">
        <v>0</v>
      </c>
      <c r="S56" s="338">
        <v>8370</v>
      </c>
      <c r="T56" s="338">
        <v>758</v>
      </c>
      <c r="U56" s="338">
        <v>0</v>
      </c>
      <c r="V56" s="338">
        <v>0</v>
      </c>
      <c r="W56" s="338">
        <v>9608</v>
      </c>
      <c r="X56" s="338">
        <v>758</v>
      </c>
      <c r="Y56" s="338">
        <v>0</v>
      </c>
      <c r="Z56" s="338">
        <v>0</v>
      </c>
      <c r="AA56" s="338">
        <v>0</v>
      </c>
      <c r="AB56" s="338">
        <v>0</v>
      </c>
      <c r="AC56" s="338">
        <v>758</v>
      </c>
      <c r="AD56" s="338">
        <v>7612</v>
      </c>
      <c r="AE56" s="338">
        <v>144</v>
      </c>
      <c r="AF56" s="338" t="s">
        <v>605</v>
      </c>
      <c r="AG56" s="338">
        <v>20</v>
      </c>
      <c r="AH56" s="338">
        <v>360</v>
      </c>
      <c r="AI56" t="s">
        <v>580</v>
      </c>
    </row>
    <row r="57" spans="1:35" x14ac:dyDescent="0.3">
      <c r="A57" s="335">
        <v>46173</v>
      </c>
      <c r="B57" t="s">
        <v>1079</v>
      </c>
      <c r="C57" t="s">
        <v>159</v>
      </c>
      <c r="D57" t="s">
        <v>41</v>
      </c>
      <c r="E57" t="s">
        <v>42</v>
      </c>
      <c r="F57" t="s">
        <v>157</v>
      </c>
      <c r="G57" t="s">
        <v>48</v>
      </c>
      <c r="H57" t="s">
        <v>605</v>
      </c>
      <c r="I57" s="338">
        <v>18.5</v>
      </c>
      <c r="J57" s="338">
        <v>0</v>
      </c>
      <c r="K57" s="338">
        <v>0</v>
      </c>
      <c r="L57" s="338">
        <v>5</v>
      </c>
      <c r="M57" s="338">
        <v>1</v>
      </c>
      <c r="N57" s="336">
        <v>19.5</v>
      </c>
      <c r="O57" s="338">
        <v>450</v>
      </c>
      <c r="P57" s="338">
        <v>6357</v>
      </c>
      <c r="Q57" s="338">
        <v>2418</v>
      </c>
      <c r="R57" s="338">
        <v>0</v>
      </c>
      <c r="S57" s="338">
        <v>8775</v>
      </c>
      <c r="T57" s="338">
        <v>763</v>
      </c>
      <c r="U57" s="338">
        <v>0</v>
      </c>
      <c r="V57" s="338">
        <v>0</v>
      </c>
      <c r="W57" s="338">
        <v>9898</v>
      </c>
      <c r="X57" s="338">
        <v>763</v>
      </c>
      <c r="Y57" s="338">
        <v>0</v>
      </c>
      <c r="Z57" s="338">
        <v>0</v>
      </c>
      <c r="AA57" s="338">
        <v>0</v>
      </c>
      <c r="AB57" s="338">
        <v>0</v>
      </c>
      <c r="AC57" s="338">
        <v>763</v>
      </c>
      <c r="AD57" s="338">
        <v>8012</v>
      </c>
      <c r="AE57" s="338">
        <v>156</v>
      </c>
      <c r="AF57" s="338" t="s">
        <v>605</v>
      </c>
      <c r="AG57" s="338">
        <v>20</v>
      </c>
      <c r="AH57" s="338">
        <v>390</v>
      </c>
      <c r="AI57" t="s">
        <v>580</v>
      </c>
    </row>
    <row r="58" spans="1:35" x14ac:dyDescent="0.3">
      <c r="A58" s="335">
        <v>46173</v>
      </c>
      <c r="B58" t="s">
        <v>1080</v>
      </c>
      <c r="C58" t="s">
        <v>161</v>
      </c>
      <c r="D58" t="s">
        <v>41</v>
      </c>
      <c r="E58" t="s">
        <v>42</v>
      </c>
      <c r="F58" t="s">
        <v>157</v>
      </c>
      <c r="G58" t="s">
        <v>87</v>
      </c>
      <c r="H58" t="s">
        <v>605</v>
      </c>
      <c r="I58" s="338">
        <v>20</v>
      </c>
      <c r="J58" s="338">
        <v>0</v>
      </c>
      <c r="K58" s="338">
        <v>0</v>
      </c>
      <c r="L58" s="338">
        <v>5</v>
      </c>
      <c r="M58" s="338">
        <v>1</v>
      </c>
      <c r="N58" s="336">
        <v>21</v>
      </c>
      <c r="O58" s="338">
        <v>450</v>
      </c>
      <c r="P58" s="338">
        <v>6846</v>
      </c>
      <c r="Q58" s="338">
        <v>2604</v>
      </c>
      <c r="R58" s="338">
        <v>0</v>
      </c>
      <c r="S58" s="338">
        <v>9450</v>
      </c>
      <c r="T58" s="338">
        <v>822</v>
      </c>
      <c r="U58" s="338">
        <v>0</v>
      </c>
      <c r="V58" s="338">
        <v>0</v>
      </c>
      <c r="W58" s="338">
        <v>10662</v>
      </c>
      <c r="X58" s="338">
        <v>822</v>
      </c>
      <c r="Y58" s="338">
        <v>0</v>
      </c>
      <c r="Z58" s="338">
        <v>0</v>
      </c>
      <c r="AA58" s="338">
        <v>0</v>
      </c>
      <c r="AB58" s="338">
        <v>0</v>
      </c>
      <c r="AC58" s="338">
        <v>822</v>
      </c>
      <c r="AD58" s="338">
        <v>8628</v>
      </c>
      <c r="AE58" s="338">
        <v>168</v>
      </c>
      <c r="AF58" s="338" t="s">
        <v>605</v>
      </c>
      <c r="AG58" s="338">
        <v>20</v>
      </c>
      <c r="AH58" s="338">
        <v>420</v>
      </c>
      <c r="AI58" t="s">
        <v>580</v>
      </c>
    </row>
    <row r="59" spans="1:35" x14ac:dyDescent="0.3">
      <c r="A59" s="335">
        <v>46173</v>
      </c>
      <c r="B59" t="s">
        <v>1057</v>
      </c>
      <c r="C59" t="s">
        <v>162</v>
      </c>
      <c r="D59" t="s">
        <v>41</v>
      </c>
      <c r="E59" t="s">
        <v>163</v>
      </c>
      <c r="F59" t="s">
        <v>163</v>
      </c>
      <c r="G59" t="s">
        <v>51</v>
      </c>
      <c r="H59" t="s">
        <v>605</v>
      </c>
      <c r="I59" s="338">
        <v>0</v>
      </c>
      <c r="J59" s="338">
        <v>0</v>
      </c>
      <c r="K59" s="338">
        <v>0</v>
      </c>
      <c r="L59" s="338">
        <v>0</v>
      </c>
      <c r="M59" s="338">
        <v>0</v>
      </c>
      <c r="N59" s="336">
        <v>0</v>
      </c>
      <c r="O59" s="338">
        <v>587</v>
      </c>
      <c r="P59" s="338">
        <v>0</v>
      </c>
      <c r="Q59" s="338">
        <v>0</v>
      </c>
      <c r="R59" s="338">
        <v>0</v>
      </c>
      <c r="S59" s="338">
        <v>0</v>
      </c>
      <c r="T59" s="338">
        <v>0</v>
      </c>
      <c r="U59" s="338">
        <v>0</v>
      </c>
      <c r="V59" s="338">
        <v>0</v>
      </c>
      <c r="W59" s="338">
        <v>420</v>
      </c>
      <c r="X59" s="338">
        <v>0</v>
      </c>
      <c r="Y59" s="338">
        <v>0</v>
      </c>
      <c r="Z59" s="338">
        <v>0</v>
      </c>
      <c r="AA59" s="338">
        <v>0</v>
      </c>
      <c r="AB59" s="338">
        <v>0</v>
      </c>
      <c r="AC59" s="338">
        <v>0</v>
      </c>
      <c r="AD59" s="338">
        <v>0</v>
      </c>
      <c r="AE59" s="338">
        <v>0</v>
      </c>
      <c r="AF59" s="338" t="s">
        <v>605</v>
      </c>
      <c r="AG59" s="338">
        <v>0</v>
      </c>
      <c r="AH59" s="338">
        <v>0</v>
      </c>
      <c r="AI59" t="s">
        <v>1964</v>
      </c>
    </row>
    <row r="60" spans="1:35" x14ac:dyDescent="0.3">
      <c r="A60" s="335">
        <v>46173</v>
      </c>
      <c r="B60" t="s">
        <v>1398</v>
      </c>
      <c r="C60" t="s">
        <v>165</v>
      </c>
      <c r="D60" t="s">
        <v>41</v>
      </c>
      <c r="E60" t="s">
        <v>163</v>
      </c>
      <c r="F60" t="s">
        <v>163</v>
      </c>
      <c r="G60" t="s">
        <v>87</v>
      </c>
      <c r="H60" t="s">
        <v>605</v>
      </c>
      <c r="I60" s="338">
        <v>22</v>
      </c>
      <c r="J60" s="338">
        <v>3</v>
      </c>
      <c r="K60" s="338">
        <v>0</v>
      </c>
      <c r="L60" s="338">
        <v>5</v>
      </c>
      <c r="M60" s="338">
        <v>1</v>
      </c>
      <c r="N60" s="336">
        <v>26</v>
      </c>
      <c r="O60" s="338">
        <v>575</v>
      </c>
      <c r="P60" s="338">
        <v>10556</v>
      </c>
      <c r="Q60" s="338">
        <v>4394</v>
      </c>
      <c r="R60" s="338">
        <v>0</v>
      </c>
      <c r="S60" s="338">
        <v>14950</v>
      </c>
      <c r="T60" s="338">
        <v>1267</v>
      </c>
      <c r="U60" s="338">
        <v>0</v>
      </c>
      <c r="V60" s="338">
        <v>879</v>
      </c>
      <c r="W60" s="338">
        <v>17096</v>
      </c>
      <c r="X60" s="338">
        <v>1267</v>
      </c>
      <c r="Y60" s="338">
        <v>0</v>
      </c>
      <c r="Z60" s="338">
        <v>0</v>
      </c>
      <c r="AA60" s="338">
        <v>0</v>
      </c>
      <c r="AB60" s="338">
        <v>0</v>
      </c>
      <c r="AC60" s="338">
        <v>1267</v>
      </c>
      <c r="AD60" s="338">
        <v>13683</v>
      </c>
      <c r="AE60" s="338">
        <v>208</v>
      </c>
      <c r="AF60" s="338" t="s">
        <v>605</v>
      </c>
      <c r="AG60" s="338">
        <v>0</v>
      </c>
      <c r="AH60" s="338">
        <v>0</v>
      </c>
      <c r="AI60" t="s">
        <v>1964</v>
      </c>
    </row>
    <row r="61" spans="1:35" x14ac:dyDescent="0.3">
      <c r="A61" s="335">
        <v>46173</v>
      </c>
      <c r="B61" t="s">
        <v>1399</v>
      </c>
      <c r="C61" t="s">
        <v>168</v>
      </c>
      <c r="D61" t="s">
        <v>41</v>
      </c>
      <c r="E61" t="s">
        <v>163</v>
      </c>
      <c r="F61" t="s">
        <v>163</v>
      </c>
      <c r="G61" t="s">
        <v>48</v>
      </c>
      <c r="H61" t="s">
        <v>605</v>
      </c>
      <c r="I61" s="338">
        <v>17</v>
      </c>
      <c r="J61" s="338">
        <v>8</v>
      </c>
      <c r="K61" s="338">
        <v>0</v>
      </c>
      <c r="L61" s="338">
        <v>5</v>
      </c>
      <c r="M61" s="338">
        <v>1</v>
      </c>
      <c r="N61" s="336">
        <v>26</v>
      </c>
      <c r="O61" s="338">
        <v>646</v>
      </c>
      <c r="P61" s="338">
        <v>10998</v>
      </c>
      <c r="Q61" s="338">
        <v>5798</v>
      </c>
      <c r="R61" s="338">
        <v>0</v>
      </c>
      <c r="S61" s="338">
        <v>16796</v>
      </c>
      <c r="T61" s="338">
        <v>1320</v>
      </c>
      <c r="U61" s="338">
        <v>0</v>
      </c>
      <c r="V61" s="338">
        <v>916</v>
      </c>
      <c r="W61" s="338">
        <v>19032</v>
      </c>
      <c r="X61" s="338">
        <v>1320</v>
      </c>
      <c r="Y61" s="338">
        <v>0</v>
      </c>
      <c r="Z61" s="338">
        <v>0</v>
      </c>
      <c r="AA61" s="338">
        <v>0</v>
      </c>
      <c r="AB61" s="338">
        <v>0</v>
      </c>
      <c r="AC61" s="338">
        <v>1320</v>
      </c>
      <c r="AD61" s="338">
        <v>15476</v>
      </c>
      <c r="AE61" s="338">
        <v>208</v>
      </c>
      <c r="AF61" s="338" t="s">
        <v>605</v>
      </c>
      <c r="AG61" s="338">
        <v>0</v>
      </c>
      <c r="AH61" s="338">
        <v>0</v>
      </c>
      <c r="AI61" t="s">
        <v>1964</v>
      </c>
    </row>
    <row r="62" spans="1:35" x14ac:dyDescent="0.3">
      <c r="A62" s="335">
        <v>46173</v>
      </c>
      <c r="B62" t="s">
        <v>1400</v>
      </c>
      <c r="C62" t="s">
        <v>170</v>
      </c>
      <c r="D62" t="s">
        <v>41</v>
      </c>
      <c r="E62" t="s">
        <v>163</v>
      </c>
      <c r="F62" t="s">
        <v>163</v>
      </c>
      <c r="G62" t="s">
        <v>51</v>
      </c>
      <c r="H62" t="s">
        <v>605</v>
      </c>
      <c r="I62" s="338">
        <v>23</v>
      </c>
      <c r="J62" s="338">
        <v>0</v>
      </c>
      <c r="K62" s="338">
        <v>0</v>
      </c>
      <c r="L62" s="338">
        <v>5</v>
      </c>
      <c r="M62" s="338">
        <v>1</v>
      </c>
      <c r="N62" s="336">
        <v>24</v>
      </c>
      <c r="O62" s="338">
        <v>575</v>
      </c>
      <c r="P62" s="338">
        <v>9720</v>
      </c>
      <c r="Q62" s="338">
        <v>4080</v>
      </c>
      <c r="R62" s="338">
        <v>0</v>
      </c>
      <c r="S62" s="338">
        <v>13800</v>
      </c>
      <c r="T62" s="338">
        <v>1166</v>
      </c>
      <c r="U62" s="338">
        <v>0</v>
      </c>
      <c r="V62" s="338">
        <v>810</v>
      </c>
      <c r="W62" s="338">
        <v>15776</v>
      </c>
      <c r="X62" s="338">
        <v>1166</v>
      </c>
      <c r="Y62" s="338">
        <v>0</v>
      </c>
      <c r="Z62" s="338">
        <v>0</v>
      </c>
      <c r="AA62" s="338">
        <v>0</v>
      </c>
      <c r="AB62" s="338">
        <v>0</v>
      </c>
      <c r="AC62" s="338">
        <v>1166</v>
      </c>
      <c r="AD62" s="338">
        <v>12634</v>
      </c>
      <c r="AE62" s="338">
        <v>192</v>
      </c>
      <c r="AF62" s="338" t="s">
        <v>605</v>
      </c>
      <c r="AG62" s="338">
        <v>0</v>
      </c>
      <c r="AH62" s="338">
        <v>0</v>
      </c>
      <c r="AI62" t="s">
        <v>1964</v>
      </c>
    </row>
    <row r="63" spans="1:35" x14ac:dyDescent="0.3">
      <c r="A63" s="335">
        <v>46173</v>
      </c>
      <c r="B63" t="s">
        <v>1058</v>
      </c>
      <c r="C63" t="s">
        <v>173</v>
      </c>
      <c r="D63" t="s">
        <v>41</v>
      </c>
      <c r="E63" t="s">
        <v>163</v>
      </c>
      <c r="F63" t="s">
        <v>163</v>
      </c>
      <c r="G63" t="s">
        <v>51</v>
      </c>
      <c r="H63" t="s">
        <v>605</v>
      </c>
      <c r="I63" s="338">
        <v>25</v>
      </c>
      <c r="J63" s="338">
        <v>0</v>
      </c>
      <c r="K63" s="338">
        <v>0</v>
      </c>
      <c r="L63" s="338">
        <v>5</v>
      </c>
      <c r="M63" s="338">
        <v>1</v>
      </c>
      <c r="N63" s="336">
        <v>26</v>
      </c>
      <c r="O63" s="338">
        <v>575</v>
      </c>
      <c r="P63" s="338">
        <v>10530</v>
      </c>
      <c r="Q63" s="338">
        <v>4420</v>
      </c>
      <c r="R63" s="338">
        <v>0</v>
      </c>
      <c r="S63" s="338">
        <v>14950</v>
      </c>
      <c r="T63" s="338">
        <v>1264</v>
      </c>
      <c r="U63" s="338">
        <v>0</v>
      </c>
      <c r="V63" s="338">
        <v>877</v>
      </c>
      <c r="W63" s="338">
        <v>17091</v>
      </c>
      <c r="X63" s="338">
        <v>1264</v>
      </c>
      <c r="Y63" s="338">
        <v>0</v>
      </c>
      <c r="Z63" s="338">
        <v>0</v>
      </c>
      <c r="AA63" s="338">
        <v>0</v>
      </c>
      <c r="AB63" s="338">
        <v>0</v>
      </c>
      <c r="AC63" s="338">
        <v>1264</v>
      </c>
      <c r="AD63" s="338">
        <v>13686</v>
      </c>
      <c r="AE63" s="338">
        <v>208</v>
      </c>
      <c r="AF63" s="338" t="s">
        <v>605</v>
      </c>
      <c r="AG63" s="338">
        <v>0</v>
      </c>
      <c r="AH63" s="338">
        <v>0</v>
      </c>
      <c r="AI63" t="s">
        <v>1964</v>
      </c>
    </row>
    <row r="64" spans="1:35" x14ac:dyDescent="0.3">
      <c r="A64" s="335">
        <v>46173</v>
      </c>
      <c r="B64" t="s">
        <v>1401</v>
      </c>
      <c r="C64" t="s">
        <v>175</v>
      </c>
      <c r="D64" t="s">
        <v>41</v>
      </c>
      <c r="E64" t="s">
        <v>163</v>
      </c>
      <c r="F64" t="s">
        <v>163</v>
      </c>
      <c r="G64" t="s">
        <v>63</v>
      </c>
      <c r="H64" t="s">
        <v>605</v>
      </c>
      <c r="I64" s="338">
        <v>22</v>
      </c>
      <c r="J64" s="338">
        <v>3</v>
      </c>
      <c r="K64" s="338">
        <v>0</v>
      </c>
      <c r="L64" s="338">
        <v>5</v>
      </c>
      <c r="M64" s="338">
        <v>1</v>
      </c>
      <c r="N64" s="336">
        <v>26</v>
      </c>
      <c r="O64" s="338">
        <v>600</v>
      </c>
      <c r="P64" s="338">
        <v>10608</v>
      </c>
      <c r="Q64" s="338">
        <v>4732</v>
      </c>
      <c r="R64" s="338">
        <v>260</v>
      </c>
      <c r="S64" s="338">
        <v>15600</v>
      </c>
      <c r="T64" s="338">
        <v>1273</v>
      </c>
      <c r="U64" s="338">
        <v>0</v>
      </c>
      <c r="V64" s="338">
        <v>884</v>
      </c>
      <c r="W64" s="338">
        <v>17757</v>
      </c>
      <c r="X64" s="338">
        <v>1273</v>
      </c>
      <c r="Y64" s="338">
        <v>0</v>
      </c>
      <c r="Z64" s="338">
        <v>0</v>
      </c>
      <c r="AA64" s="338">
        <v>0</v>
      </c>
      <c r="AB64" s="338">
        <v>0</v>
      </c>
      <c r="AC64" s="338">
        <v>1273</v>
      </c>
      <c r="AD64" s="338">
        <v>14327</v>
      </c>
      <c r="AE64" s="338">
        <v>208</v>
      </c>
      <c r="AF64" s="338" t="s">
        <v>605</v>
      </c>
      <c r="AG64" s="338">
        <v>0</v>
      </c>
      <c r="AH64" s="338">
        <v>0</v>
      </c>
      <c r="AI64" t="s">
        <v>1964</v>
      </c>
    </row>
    <row r="65" spans="1:35" x14ac:dyDescent="0.3">
      <c r="A65" s="335">
        <v>46173</v>
      </c>
      <c r="B65" t="s">
        <v>1059</v>
      </c>
      <c r="C65" t="s">
        <v>177</v>
      </c>
      <c r="D65" t="s">
        <v>41</v>
      </c>
      <c r="E65" t="s">
        <v>163</v>
      </c>
      <c r="F65" t="s">
        <v>163</v>
      </c>
      <c r="G65" t="s">
        <v>51</v>
      </c>
      <c r="H65" t="s">
        <v>605</v>
      </c>
      <c r="I65" s="338">
        <v>25</v>
      </c>
      <c r="J65" s="338">
        <v>0</v>
      </c>
      <c r="K65" s="338">
        <v>0</v>
      </c>
      <c r="L65" s="338">
        <v>5</v>
      </c>
      <c r="M65" s="338">
        <v>1</v>
      </c>
      <c r="N65" s="336">
        <v>26</v>
      </c>
      <c r="O65" s="338">
        <v>565</v>
      </c>
      <c r="P65" s="338">
        <v>10400</v>
      </c>
      <c r="Q65" s="338">
        <v>4290</v>
      </c>
      <c r="R65" s="338">
        <v>0</v>
      </c>
      <c r="S65" s="338">
        <v>14690</v>
      </c>
      <c r="T65" s="338">
        <v>1248</v>
      </c>
      <c r="U65" s="338">
        <v>0</v>
      </c>
      <c r="V65" s="338">
        <v>866</v>
      </c>
      <c r="W65" s="338">
        <v>16804</v>
      </c>
      <c r="X65" s="338">
        <v>1248</v>
      </c>
      <c r="Y65" s="338">
        <v>0</v>
      </c>
      <c r="Z65" s="338">
        <v>0</v>
      </c>
      <c r="AA65" s="338">
        <v>0</v>
      </c>
      <c r="AB65" s="338">
        <v>0</v>
      </c>
      <c r="AC65" s="338">
        <v>1248</v>
      </c>
      <c r="AD65" s="338">
        <v>13442</v>
      </c>
      <c r="AE65" s="338">
        <v>208</v>
      </c>
      <c r="AF65" s="338" t="s">
        <v>605</v>
      </c>
      <c r="AG65" s="338">
        <v>0</v>
      </c>
      <c r="AH65" s="338">
        <v>0</v>
      </c>
      <c r="AI65" t="s">
        <v>1964</v>
      </c>
    </row>
    <row r="66" spans="1:35" x14ac:dyDescent="0.3">
      <c r="A66" s="335">
        <v>46173</v>
      </c>
      <c r="B66" t="s">
        <v>1402</v>
      </c>
      <c r="C66" t="s">
        <v>179</v>
      </c>
      <c r="D66" t="s">
        <v>41</v>
      </c>
      <c r="E66" t="s">
        <v>163</v>
      </c>
      <c r="F66" t="s">
        <v>163</v>
      </c>
      <c r="G66" t="s">
        <v>51</v>
      </c>
      <c r="H66" t="s">
        <v>605</v>
      </c>
      <c r="I66" s="338">
        <v>20</v>
      </c>
      <c r="J66" s="338">
        <v>0</v>
      </c>
      <c r="K66" s="338">
        <v>0</v>
      </c>
      <c r="L66" s="338">
        <v>5</v>
      </c>
      <c r="M66" s="338">
        <v>1</v>
      </c>
      <c r="N66" s="336">
        <v>21</v>
      </c>
      <c r="O66" s="338">
        <v>575</v>
      </c>
      <c r="P66" s="338">
        <v>8547</v>
      </c>
      <c r="Q66" s="338">
        <v>3528</v>
      </c>
      <c r="R66" s="338">
        <v>0</v>
      </c>
      <c r="S66" s="338">
        <v>12075</v>
      </c>
      <c r="T66" s="338">
        <v>1026</v>
      </c>
      <c r="U66" s="338">
        <v>0</v>
      </c>
      <c r="V66" s="338">
        <v>712</v>
      </c>
      <c r="W66" s="338">
        <v>13813</v>
      </c>
      <c r="X66" s="338">
        <v>1026</v>
      </c>
      <c r="Y66" s="338">
        <v>0</v>
      </c>
      <c r="Z66" s="338">
        <v>0</v>
      </c>
      <c r="AA66" s="338">
        <v>0</v>
      </c>
      <c r="AB66" s="338">
        <v>0</v>
      </c>
      <c r="AC66" s="338">
        <v>1026</v>
      </c>
      <c r="AD66" s="338">
        <v>11049</v>
      </c>
      <c r="AE66" s="338">
        <v>168</v>
      </c>
      <c r="AF66" s="338" t="s">
        <v>605</v>
      </c>
      <c r="AG66" s="338">
        <v>0</v>
      </c>
      <c r="AH66" s="338">
        <v>0</v>
      </c>
      <c r="AI66" t="s">
        <v>1964</v>
      </c>
    </row>
    <row r="67" spans="1:35" x14ac:dyDescent="0.3">
      <c r="A67" s="335">
        <v>46173</v>
      </c>
      <c r="B67" t="s">
        <v>1403</v>
      </c>
      <c r="C67" t="s">
        <v>181</v>
      </c>
      <c r="D67" t="s">
        <v>41</v>
      </c>
      <c r="E67" t="s">
        <v>163</v>
      </c>
      <c r="F67" t="s">
        <v>163</v>
      </c>
      <c r="G67" t="s">
        <v>51</v>
      </c>
      <c r="H67" t="s">
        <v>605</v>
      </c>
      <c r="I67" s="338">
        <v>20</v>
      </c>
      <c r="J67" s="338">
        <v>0</v>
      </c>
      <c r="K67" s="338">
        <v>0</v>
      </c>
      <c r="L67" s="338">
        <v>5</v>
      </c>
      <c r="M67" s="338">
        <v>1</v>
      </c>
      <c r="N67" s="336">
        <v>21</v>
      </c>
      <c r="O67" s="338">
        <v>575</v>
      </c>
      <c r="P67" s="338">
        <v>8505</v>
      </c>
      <c r="Q67" s="338">
        <v>3570</v>
      </c>
      <c r="R67" s="338">
        <v>0</v>
      </c>
      <c r="S67" s="338">
        <v>12075</v>
      </c>
      <c r="T67" s="338">
        <v>1021</v>
      </c>
      <c r="U67" s="338">
        <v>0</v>
      </c>
      <c r="V67" s="338">
        <v>708</v>
      </c>
      <c r="W67" s="338">
        <v>13804</v>
      </c>
      <c r="X67" s="338">
        <v>1021</v>
      </c>
      <c r="Y67" s="338">
        <v>0</v>
      </c>
      <c r="Z67" s="338">
        <v>0</v>
      </c>
      <c r="AA67" s="338">
        <v>0</v>
      </c>
      <c r="AB67" s="338">
        <v>0</v>
      </c>
      <c r="AC67" s="338">
        <v>1021</v>
      </c>
      <c r="AD67" s="338">
        <v>11054</v>
      </c>
      <c r="AE67" s="338">
        <v>168</v>
      </c>
      <c r="AF67" s="338" t="s">
        <v>605</v>
      </c>
      <c r="AG67" s="338">
        <v>0</v>
      </c>
      <c r="AH67" s="338">
        <v>0</v>
      </c>
      <c r="AI67" t="s">
        <v>1964</v>
      </c>
    </row>
    <row r="68" spans="1:35" x14ac:dyDescent="0.3">
      <c r="A68" s="335">
        <v>46173</v>
      </c>
      <c r="B68" t="s">
        <v>1404</v>
      </c>
      <c r="C68" t="s">
        <v>183</v>
      </c>
      <c r="D68" t="s">
        <v>41</v>
      </c>
      <c r="E68" t="s">
        <v>163</v>
      </c>
      <c r="F68" t="s">
        <v>163</v>
      </c>
      <c r="G68" t="s">
        <v>87</v>
      </c>
      <c r="H68" t="s">
        <v>605</v>
      </c>
      <c r="I68" s="338">
        <v>25</v>
      </c>
      <c r="J68" s="338">
        <v>0</v>
      </c>
      <c r="K68" s="338">
        <v>0</v>
      </c>
      <c r="L68" s="338">
        <v>5</v>
      </c>
      <c r="M68" s="338">
        <v>1</v>
      </c>
      <c r="N68" s="336">
        <v>26</v>
      </c>
      <c r="O68" s="338">
        <v>565</v>
      </c>
      <c r="P68" s="338">
        <v>10400</v>
      </c>
      <c r="Q68" s="338">
        <v>4290</v>
      </c>
      <c r="R68" s="338">
        <v>0</v>
      </c>
      <c r="S68" s="338">
        <v>14690</v>
      </c>
      <c r="T68" s="338">
        <v>1248</v>
      </c>
      <c r="U68" s="338">
        <v>0</v>
      </c>
      <c r="V68" s="338">
        <v>866</v>
      </c>
      <c r="W68" s="338">
        <v>16804</v>
      </c>
      <c r="X68" s="338">
        <v>1248</v>
      </c>
      <c r="Y68" s="338">
        <v>0</v>
      </c>
      <c r="Z68" s="338">
        <v>0</v>
      </c>
      <c r="AA68" s="338">
        <v>0</v>
      </c>
      <c r="AB68" s="338">
        <v>0</v>
      </c>
      <c r="AC68" s="338">
        <v>1248</v>
      </c>
      <c r="AD68" s="338">
        <v>13442</v>
      </c>
      <c r="AE68" s="338">
        <v>208</v>
      </c>
      <c r="AF68" s="338" t="s">
        <v>605</v>
      </c>
      <c r="AG68" s="338">
        <v>0</v>
      </c>
      <c r="AH68" s="338">
        <v>0</v>
      </c>
      <c r="AI68" t="s">
        <v>1964</v>
      </c>
    </row>
    <row r="69" spans="1:35" x14ac:dyDescent="0.3">
      <c r="A69" s="335">
        <v>46173</v>
      </c>
      <c r="B69" t="s">
        <v>1060</v>
      </c>
      <c r="C69" t="s">
        <v>185</v>
      </c>
      <c r="D69" t="s">
        <v>41</v>
      </c>
      <c r="E69" t="s">
        <v>163</v>
      </c>
      <c r="F69" t="s">
        <v>163</v>
      </c>
      <c r="G69" t="s">
        <v>87</v>
      </c>
      <c r="H69" t="s">
        <v>605</v>
      </c>
      <c r="I69" s="338">
        <v>18</v>
      </c>
      <c r="J69" s="338">
        <v>0</v>
      </c>
      <c r="K69" s="338">
        <v>0</v>
      </c>
      <c r="L69" s="338">
        <v>5</v>
      </c>
      <c r="M69" s="338">
        <v>1</v>
      </c>
      <c r="N69" s="336">
        <v>19</v>
      </c>
      <c r="O69" s="338">
        <v>587</v>
      </c>
      <c r="P69" s="338">
        <v>7600</v>
      </c>
      <c r="Q69" s="338">
        <v>3553</v>
      </c>
      <c r="R69" s="338">
        <v>0</v>
      </c>
      <c r="S69" s="338">
        <v>11153</v>
      </c>
      <c r="T69" s="338">
        <v>912</v>
      </c>
      <c r="U69" s="338">
        <v>0</v>
      </c>
      <c r="V69" s="338">
        <v>633</v>
      </c>
      <c r="W69" s="338">
        <v>12698</v>
      </c>
      <c r="X69" s="338">
        <v>912</v>
      </c>
      <c r="Y69" s="338">
        <v>0</v>
      </c>
      <c r="Z69" s="338">
        <v>0</v>
      </c>
      <c r="AA69" s="338">
        <v>0</v>
      </c>
      <c r="AB69" s="338">
        <v>0</v>
      </c>
      <c r="AC69" s="338">
        <v>912</v>
      </c>
      <c r="AD69" s="338">
        <v>10241</v>
      </c>
      <c r="AE69" s="338">
        <v>152</v>
      </c>
      <c r="AF69" s="338" t="s">
        <v>605</v>
      </c>
      <c r="AG69" s="338">
        <v>0</v>
      </c>
      <c r="AH69" s="338">
        <v>0</v>
      </c>
      <c r="AI69" t="s">
        <v>1964</v>
      </c>
    </row>
    <row r="70" spans="1:35" x14ac:dyDescent="0.3">
      <c r="A70" s="335">
        <v>46173</v>
      </c>
      <c r="B70" t="s">
        <v>1405</v>
      </c>
      <c r="C70" t="s">
        <v>187</v>
      </c>
      <c r="D70" t="s">
        <v>41</v>
      </c>
      <c r="E70" t="s">
        <v>163</v>
      </c>
      <c r="F70" t="s">
        <v>163</v>
      </c>
      <c r="G70" t="s">
        <v>63</v>
      </c>
      <c r="H70" t="s">
        <v>605</v>
      </c>
      <c r="I70" s="338">
        <v>23</v>
      </c>
      <c r="J70" s="338">
        <v>0</v>
      </c>
      <c r="K70" s="338">
        <v>0</v>
      </c>
      <c r="L70" s="338">
        <v>5</v>
      </c>
      <c r="M70" s="338">
        <v>1</v>
      </c>
      <c r="N70" s="336">
        <v>24</v>
      </c>
      <c r="O70" s="338">
        <v>570</v>
      </c>
      <c r="P70" s="338">
        <v>9648</v>
      </c>
      <c r="Q70" s="338">
        <v>4032</v>
      </c>
      <c r="R70" s="338">
        <v>0</v>
      </c>
      <c r="S70" s="338">
        <v>13680</v>
      </c>
      <c r="T70" s="338">
        <v>1158</v>
      </c>
      <c r="U70" s="338">
        <v>0</v>
      </c>
      <c r="V70" s="338">
        <v>804</v>
      </c>
      <c r="W70" s="338">
        <v>15642</v>
      </c>
      <c r="X70" s="338">
        <v>1158</v>
      </c>
      <c r="Y70" s="338">
        <v>0</v>
      </c>
      <c r="Z70" s="338">
        <v>0</v>
      </c>
      <c r="AA70" s="338">
        <v>0</v>
      </c>
      <c r="AB70" s="338">
        <v>0</v>
      </c>
      <c r="AC70" s="338">
        <v>1158</v>
      </c>
      <c r="AD70" s="338">
        <v>12522</v>
      </c>
      <c r="AE70" s="338">
        <v>192</v>
      </c>
      <c r="AF70" s="338" t="s">
        <v>605</v>
      </c>
      <c r="AG70" s="338">
        <v>0</v>
      </c>
      <c r="AH70" s="338">
        <v>0</v>
      </c>
      <c r="AI70" t="s">
        <v>1964</v>
      </c>
    </row>
    <row r="71" spans="1:35" x14ac:dyDescent="0.3">
      <c r="A71" s="335">
        <v>46173</v>
      </c>
      <c r="B71" t="s">
        <v>1406</v>
      </c>
      <c r="C71" t="s">
        <v>189</v>
      </c>
      <c r="D71" t="s">
        <v>41</v>
      </c>
      <c r="E71" t="s">
        <v>163</v>
      </c>
      <c r="F71" t="s">
        <v>163</v>
      </c>
      <c r="G71" t="s">
        <v>87</v>
      </c>
      <c r="H71" t="s">
        <v>605</v>
      </c>
      <c r="I71" s="338">
        <v>25</v>
      </c>
      <c r="J71" s="338">
        <v>0</v>
      </c>
      <c r="K71" s="338">
        <v>0</v>
      </c>
      <c r="L71" s="338">
        <v>5</v>
      </c>
      <c r="M71" s="338">
        <v>1</v>
      </c>
      <c r="N71" s="336">
        <v>26</v>
      </c>
      <c r="O71" s="338">
        <v>570</v>
      </c>
      <c r="P71" s="338">
        <v>10426</v>
      </c>
      <c r="Q71" s="338">
        <v>4394</v>
      </c>
      <c r="R71" s="338">
        <v>0</v>
      </c>
      <c r="S71" s="338">
        <v>14820</v>
      </c>
      <c r="T71" s="338">
        <v>1251</v>
      </c>
      <c r="U71" s="338">
        <v>0</v>
      </c>
      <c r="V71" s="338">
        <v>868</v>
      </c>
      <c r="W71" s="338">
        <v>16939</v>
      </c>
      <c r="X71" s="338">
        <v>1251</v>
      </c>
      <c r="Y71" s="338">
        <v>0</v>
      </c>
      <c r="Z71" s="338">
        <v>0</v>
      </c>
      <c r="AA71" s="338">
        <v>0</v>
      </c>
      <c r="AB71" s="338">
        <v>0</v>
      </c>
      <c r="AC71" s="338">
        <v>1251</v>
      </c>
      <c r="AD71" s="338">
        <v>13569</v>
      </c>
      <c r="AE71" s="338">
        <v>208</v>
      </c>
      <c r="AF71" s="338" t="s">
        <v>605</v>
      </c>
      <c r="AG71" s="338">
        <v>0</v>
      </c>
      <c r="AH71" s="338">
        <v>0</v>
      </c>
      <c r="AI71" t="s">
        <v>1964</v>
      </c>
    </row>
    <row r="72" spans="1:35" x14ac:dyDescent="0.3">
      <c r="A72" s="335">
        <v>46173</v>
      </c>
      <c r="B72" t="s">
        <v>1407</v>
      </c>
      <c r="C72" t="s">
        <v>191</v>
      </c>
      <c r="D72" t="s">
        <v>41</v>
      </c>
      <c r="E72" t="s">
        <v>163</v>
      </c>
      <c r="F72" t="s">
        <v>163</v>
      </c>
      <c r="G72" t="s">
        <v>87</v>
      </c>
      <c r="H72" t="s">
        <v>605</v>
      </c>
      <c r="I72" s="338">
        <v>21</v>
      </c>
      <c r="J72" s="338">
        <v>4</v>
      </c>
      <c r="K72" s="338">
        <v>0</v>
      </c>
      <c r="L72" s="338">
        <v>5</v>
      </c>
      <c r="M72" s="338">
        <v>1</v>
      </c>
      <c r="N72" s="336">
        <v>26</v>
      </c>
      <c r="O72" s="338">
        <v>565</v>
      </c>
      <c r="P72" s="338">
        <v>10400</v>
      </c>
      <c r="Q72" s="338">
        <v>4290</v>
      </c>
      <c r="R72" s="338">
        <v>0</v>
      </c>
      <c r="S72" s="338">
        <v>14690</v>
      </c>
      <c r="T72" s="338">
        <v>1248</v>
      </c>
      <c r="U72" s="338">
        <v>0</v>
      </c>
      <c r="V72" s="338">
        <v>866</v>
      </c>
      <c r="W72" s="338">
        <v>16804</v>
      </c>
      <c r="X72" s="338">
        <v>1248</v>
      </c>
      <c r="Y72" s="338">
        <v>0</v>
      </c>
      <c r="Z72" s="338">
        <v>0</v>
      </c>
      <c r="AA72" s="338">
        <v>0</v>
      </c>
      <c r="AB72" s="338">
        <v>0</v>
      </c>
      <c r="AC72" s="338">
        <v>1248</v>
      </c>
      <c r="AD72" s="338">
        <v>13442</v>
      </c>
      <c r="AE72" s="338">
        <v>208</v>
      </c>
      <c r="AF72" s="338" t="s">
        <v>605</v>
      </c>
      <c r="AG72" s="338">
        <v>0</v>
      </c>
      <c r="AH72" s="338">
        <v>0</v>
      </c>
      <c r="AI72" t="s">
        <v>1964</v>
      </c>
    </row>
    <row r="73" spans="1:35" x14ac:dyDescent="0.3">
      <c r="A73" s="335">
        <v>46173</v>
      </c>
      <c r="B73" t="s">
        <v>1408</v>
      </c>
      <c r="C73" t="s">
        <v>193</v>
      </c>
      <c r="D73" t="s">
        <v>41</v>
      </c>
      <c r="E73" t="s">
        <v>163</v>
      </c>
      <c r="F73" t="s">
        <v>163</v>
      </c>
      <c r="G73" t="s">
        <v>87</v>
      </c>
      <c r="H73" t="s">
        <v>605</v>
      </c>
      <c r="I73" s="338">
        <v>24</v>
      </c>
      <c r="J73" s="338">
        <v>0</v>
      </c>
      <c r="K73" s="338">
        <v>0</v>
      </c>
      <c r="L73" s="338">
        <v>5</v>
      </c>
      <c r="M73" s="338">
        <v>1</v>
      </c>
      <c r="N73" s="336">
        <v>25</v>
      </c>
      <c r="O73" s="338">
        <v>560</v>
      </c>
      <c r="P73" s="338">
        <v>10000</v>
      </c>
      <c r="Q73" s="338">
        <v>4000</v>
      </c>
      <c r="R73" s="338">
        <v>0</v>
      </c>
      <c r="S73" s="338">
        <v>14000</v>
      </c>
      <c r="T73" s="338">
        <v>1200</v>
      </c>
      <c r="U73" s="338">
        <v>0</v>
      </c>
      <c r="V73" s="338">
        <v>833</v>
      </c>
      <c r="W73" s="338">
        <v>16033</v>
      </c>
      <c r="X73" s="338">
        <v>1200</v>
      </c>
      <c r="Y73" s="338">
        <v>0</v>
      </c>
      <c r="Z73" s="338">
        <v>0</v>
      </c>
      <c r="AA73" s="338">
        <v>0</v>
      </c>
      <c r="AB73" s="338">
        <v>0</v>
      </c>
      <c r="AC73" s="338">
        <v>1200</v>
      </c>
      <c r="AD73" s="338">
        <v>12800</v>
      </c>
      <c r="AE73" s="338">
        <v>200</v>
      </c>
      <c r="AF73" s="338" t="s">
        <v>605</v>
      </c>
      <c r="AG73" s="338">
        <v>0</v>
      </c>
      <c r="AH73" s="338">
        <v>0</v>
      </c>
      <c r="AI73" t="s">
        <v>1964</v>
      </c>
    </row>
    <row r="74" spans="1:35" x14ac:dyDescent="0.3">
      <c r="A74" s="335">
        <v>46173</v>
      </c>
      <c r="B74" t="s">
        <v>1409</v>
      </c>
      <c r="C74" t="s">
        <v>195</v>
      </c>
      <c r="D74" t="s">
        <v>41</v>
      </c>
      <c r="E74" t="s">
        <v>163</v>
      </c>
      <c r="F74" t="s">
        <v>163</v>
      </c>
      <c r="G74" t="s">
        <v>44</v>
      </c>
      <c r="H74" t="s">
        <v>605</v>
      </c>
      <c r="I74" s="338">
        <v>21</v>
      </c>
      <c r="J74" s="338">
        <v>0</v>
      </c>
      <c r="K74" s="338">
        <v>0</v>
      </c>
      <c r="L74" s="338">
        <v>5</v>
      </c>
      <c r="M74" s="338">
        <v>1</v>
      </c>
      <c r="N74" s="336">
        <v>22</v>
      </c>
      <c r="O74" s="338">
        <v>676</v>
      </c>
      <c r="P74" s="338">
        <v>9438</v>
      </c>
      <c r="Q74" s="338">
        <v>5214</v>
      </c>
      <c r="R74" s="338">
        <v>220</v>
      </c>
      <c r="S74" s="338">
        <v>14872</v>
      </c>
      <c r="T74" s="338">
        <v>1133</v>
      </c>
      <c r="U74" s="338">
        <v>0</v>
      </c>
      <c r="V74" s="338">
        <v>786</v>
      </c>
      <c r="W74" s="338">
        <v>16791</v>
      </c>
      <c r="X74" s="338">
        <v>1133</v>
      </c>
      <c r="Y74" s="338">
        <v>0</v>
      </c>
      <c r="Z74" s="338">
        <v>0</v>
      </c>
      <c r="AA74" s="338">
        <v>0</v>
      </c>
      <c r="AB74" s="338">
        <v>0</v>
      </c>
      <c r="AC74" s="338">
        <v>1133</v>
      </c>
      <c r="AD74" s="338">
        <v>13739</v>
      </c>
      <c r="AE74" s="338">
        <v>176</v>
      </c>
      <c r="AF74" s="338" t="s">
        <v>605</v>
      </c>
      <c r="AG74" s="338">
        <v>0</v>
      </c>
      <c r="AH74" s="338">
        <v>0</v>
      </c>
      <c r="AI74" t="s">
        <v>1964</v>
      </c>
    </row>
    <row r="75" spans="1:35" x14ac:dyDescent="0.3">
      <c r="A75" s="335">
        <v>46173</v>
      </c>
      <c r="B75" t="s">
        <v>1410</v>
      </c>
      <c r="C75" t="s">
        <v>197</v>
      </c>
      <c r="D75" t="s">
        <v>41</v>
      </c>
      <c r="E75" t="s">
        <v>163</v>
      </c>
      <c r="F75" t="s">
        <v>163</v>
      </c>
      <c r="G75" t="s">
        <v>203</v>
      </c>
      <c r="H75" t="s">
        <v>605</v>
      </c>
      <c r="I75" s="338">
        <v>23</v>
      </c>
      <c r="J75" s="338">
        <v>0</v>
      </c>
      <c r="K75" s="338">
        <v>0</v>
      </c>
      <c r="L75" s="338">
        <v>5</v>
      </c>
      <c r="M75" s="338">
        <v>1</v>
      </c>
      <c r="N75" s="336">
        <v>24</v>
      </c>
      <c r="O75" s="338">
        <v>820</v>
      </c>
      <c r="P75" s="338">
        <v>10608</v>
      </c>
      <c r="Q75" s="338">
        <v>8712</v>
      </c>
      <c r="R75" s="338">
        <v>360</v>
      </c>
      <c r="S75" s="338">
        <v>19680</v>
      </c>
      <c r="T75" s="338">
        <v>1273</v>
      </c>
      <c r="U75" s="338">
        <v>0</v>
      </c>
      <c r="V75" s="338">
        <v>884</v>
      </c>
      <c r="W75" s="338">
        <v>21837</v>
      </c>
      <c r="X75" s="338">
        <v>1273</v>
      </c>
      <c r="Y75" s="338">
        <v>0</v>
      </c>
      <c r="Z75" s="338">
        <v>0</v>
      </c>
      <c r="AA75" s="338">
        <v>0</v>
      </c>
      <c r="AB75" s="338">
        <v>0</v>
      </c>
      <c r="AC75" s="338">
        <v>1273</v>
      </c>
      <c r="AD75" s="338">
        <v>18407</v>
      </c>
      <c r="AE75" s="338">
        <v>192</v>
      </c>
      <c r="AF75" s="338" t="s">
        <v>605</v>
      </c>
      <c r="AG75" s="338">
        <v>0</v>
      </c>
      <c r="AH75" s="338">
        <v>0</v>
      </c>
      <c r="AI75" t="s">
        <v>1964</v>
      </c>
    </row>
    <row r="76" spans="1:35" x14ac:dyDescent="0.3">
      <c r="A76" s="335">
        <v>46173</v>
      </c>
      <c r="B76" t="s">
        <v>1411</v>
      </c>
      <c r="C76" t="s">
        <v>199</v>
      </c>
      <c r="D76" t="s">
        <v>41</v>
      </c>
      <c r="E76" t="s">
        <v>163</v>
      </c>
      <c r="F76" t="s">
        <v>163</v>
      </c>
      <c r="G76" t="s">
        <v>44</v>
      </c>
      <c r="H76" t="s">
        <v>605</v>
      </c>
      <c r="I76" s="338">
        <v>19</v>
      </c>
      <c r="J76" s="338">
        <v>0</v>
      </c>
      <c r="K76" s="338">
        <v>0</v>
      </c>
      <c r="L76" s="338">
        <v>5</v>
      </c>
      <c r="M76" s="338">
        <v>1</v>
      </c>
      <c r="N76" s="336">
        <v>20</v>
      </c>
      <c r="O76" s="338">
        <v>566</v>
      </c>
      <c r="P76" s="338">
        <v>8100</v>
      </c>
      <c r="Q76" s="338">
        <v>3220</v>
      </c>
      <c r="R76" s="338">
        <v>0</v>
      </c>
      <c r="S76" s="338">
        <v>11320</v>
      </c>
      <c r="T76" s="338">
        <v>972</v>
      </c>
      <c r="U76" s="338">
        <v>0</v>
      </c>
      <c r="V76" s="338">
        <v>675</v>
      </c>
      <c r="W76" s="338">
        <v>12967</v>
      </c>
      <c r="X76" s="338">
        <v>972</v>
      </c>
      <c r="Y76" s="338">
        <v>0</v>
      </c>
      <c r="Z76" s="338">
        <v>0</v>
      </c>
      <c r="AA76" s="338">
        <v>0</v>
      </c>
      <c r="AB76" s="338">
        <v>0</v>
      </c>
      <c r="AC76" s="338">
        <v>972</v>
      </c>
      <c r="AD76" s="338">
        <v>10348</v>
      </c>
      <c r="AE76" s="338">
        <v>160</v>
      </c>
      <c r="AF76" s="338" t="s">
        <v>605</v>
      </c>
      <c r="AG76" s="338">
        <v>0</v>
      </c>
      <c r="AH76" s="338">
        <v>0</v>
      </c>
      <c r="AI76" t="s">
        <v>1964</v>
      </c>
    </row>
    <row r="77" spans="1:35" x14ac:dyDescent="0.3">
      <c r="A77" s="335">
        <v>46173</v>
      </c>
      <c r="B77" t="s">
        <v>1412</v>
      </c>
      <c r="C77" t="s">
        <v>202</v>
      </c>
      <c r="D77" t="s">
        <v>41</v>
      </c>
      <c r="E77" t="s">
        <v>163</v>
      </c>
      <c r="F77" t="s">
        <v>163</v>
      </c>
      <c r="G77" t="s">
        <v>203</v>
      </c>
      <c r="H77" t="s">
        <v>605</v>
      </c>
      <c r="I77" s="338">
        <v>19</v>
      </c>
      <c r="J77" s="338">
        <v>6</v>
      </c>
      <c r="K77" s="338">
        <v>0</v>
      </c>
      <c r="L77" s="338">
        <v>5</v>
      </c>
      <c r="M77" s="338">
        <v>1</v>
      </c>
      <c r="N77" s="336">
        <v>26</v>
      </c>
      <c r="O77" s="338">
        <v>649</v>
      </c>
      <c r="P77" s="338">
        <v>11154</v>
      </c>
      <c r="Q77" s="338">
        <v>5330</v>
      </c>
      <c r="R77" s="338">
        <v>390</v>
      </c>
      <c r="S77" s="338">
        <v>16874</v>
      </c>
      <c r="T77" s="338">
        <v>1338</v>
      </c>
      <c r="U77" s="338">
        <v>0</v>
      </c>
      <c r="V77" s="338">
        <v>929</v>
      </c>
      <c r="W77" s="338">
        <v>19141</v>
      </c>
      <c r="X77" s="338">
        <v>1338</v>
      </c>
      <c r="Y77" s="338">
        <v>0</v>
      </c>
      <c r="Z77" s="338">
        <v>0</v>
      </c>
      <c r="AA77" s="338">
        <v>0</v>
      </c>
      <c r="AB77" s="338">
        <v>0</v>
      </c>
      <c r="AC77" s="338">
        <v>1338</v>
      </c>
      <c r="AD77" s="338">
        <v>15536</v>
      </c>
      <c r="AE77" s="338">
        <v>208</v>
      </c>
      <c r="AF77" s="338" t="s">
        <v>605</v>
      </c>
      <c r="AG77" s="338">
        <v>0</v>
      </c>
      <c r="AH77" s="338">
        <v>0</v>
      </c>
      <c r="AI77" t="s">
        <v>1964</v>
      </c>
    </row>
    <row r="78" spans="1:35" x14ac:dyDescent="0.3">
      <c r="A78" s="335">
        <v>46173</v>
      </c>
      <c r="B78" t="s">
        <v>1413</v>
      </c>
      <c r="C78" t="s">
        <v>206</v>
      </c>
      <c r="D78" t="s">
        <v>41</v>
      </c>
      <c r="E78" t="s">
        <v>163</v>
      </c>
      <c r="F78" t="s">
        <v>163</v>
      </c>
      <c r="G78" t="s">
        <v>48</v>
      </c>
      <c r="H78" t="s">
        <v>605</v>
      </c>
      <c r="I78" s="338">
        <v>24</v>
      </c>
      <c r="J78" s="338">
        <v>0</v>
      </c>
      <c r="K78" s="338">
        <v>0</v>
      </c>
      <c r="L78" s="338">
        <v>5</v>
      </c>
      <c r="M78" s="338">
        <v>1</v>
      </c>
      <c r="N78" s="336">
        <v>25</v>
      </c>
      <c r="O78" s="338">
        <v>569</v>
      </c>
      <c r="P78" s="338">
        <v>10125</v>
      </c>
      <c r="Q78" s="338">
        <v>3850</v>
      </c>
      <c r="R78" s="338">
        <v>250</v>
      </c>
      <c r="S78" s="338">
        <v>14225</v>
      </c>
      <c r="T78" s="338">
        <v>1215</v>
      </c>
      <c r="U78" s="338">
        <v>0</v>
      </c>
      <c r="V78" s="338">
        <v>843</v>
      </c>
      <c r="W78" s="338">
        <v>16283</v>
      </c>
      <c r="X78" s="338">
        <v>1215</v>
      </c>
      <c r="Y78" s="338">
        <v>0</v>
      </c>
      <c r="Z78" s="338">
        <v>0</v>
      </c>
      <c r="AA78" s="338">
        <v>0</v>
      </c>
      <c r="AB78" s="338">
        <v>0</v>
      </c>
      <c r="AC78" s="338">
        <v>1215</v>
      </c>
      <c r="AD78" s="338">
        <v>13010</v>
      </c>
      <c r="AE78" s="338">
        <v>200</v>
      </c>
      <c r="AF78" s="338" t="s">
        <v>605</v>
      </c>
      <c r="AG78" s="338">
        <v>0</v>
      </c>
      <c r="AH78" s="338">
        <v>0</v>
      </c>
      <c r="AI78" t="s">
        <v>1964</v>
      </c>
    </row>
    <row r="79" spans="1:35" x14ac:dyDescent="0.3">
      <c r="A79" s="335">
        <v>46173</v>
      </c>
      <c r="B79" t="s">
        <v>1414</v>
      </c>
      <c r="C79" t="s">
        <v>210</v>
      </c>
      <c r="D79" t="s">
        <v>41</v>
      </c>
      <c r="E79" t="s">
        <v>163</v>
      </c>
      <c r="F79" t="s">
        <v>163</v>
      </c>
      <c r="G79" t="s">
        <v>63</v>
      </c>
      <c r="H79" t="s">
        <v>605</v>
      </c>
      <c r="I79" s="338">
        <v>18</v>
      </c>
      <c r="J79" s="338">
        <v>3</v>
      </c>
      <c r="K79" s="338">
        <v>0</v>
      </c>
      <c r="L79" s="338">
        <v>5</v>
      </c>
      <c r="M79" s="338">
        <v>1</v>
      </c>
      <c r="N79" s="336">
        <v>22</v>
      </c>
      <c r="O79" s="338">
        <v>550</v>
      </c>
      <c r="P79" s="338">
        <v>8712</v>
      </c>
      <c r="Q79" s="338">
        <v>3388</v>
      </c>
      <c r="R79" s="338">
        <v>0</v>
      </c>
      <c r="S79" s="338">
        <v>12100</v>
      </c>
      <c r="T79" s="338">
        <v>1045</v>
      </c>
      <c r="U79" s="338">
        <v>0</v>
      </c>
      <c r="V79" s="338">
        <v>726</v>
      </c>
      <c r="W79" s="338">
        <v>13871</v>
      </c>
      <c r="X79" s="338">
        <v>1045</v>
      </c>
      <c r="Y79" s="338">
        <v>0</v>
      </c>
      <c r="Z79" s="338">
        <v>0</v>
      </c>
      <c r="AA79" s="338">
        <v>0</v>
      </c>
      <c r="AB79" s="338">
        <v>0</v>
      </c>
      <c r="AC79" s="338">
        <v>1045</v>
      </c>
      <c r="AD79" s="338">
        <v>11055</v>
      </c>
      <c r="AE79" s="338">
        <v>176</v>
      </c>
      <c r="AF79" s="338" t="s">
        <v>605</v>
      </c>
      <c r="AG79" s="338">
        <v>0</v>
      </c>
      <c r="AH79" s="338">
        <v>0</v>
      </c>
      <c r="AI79" t="s">
        <v>1964</v>
      </c>
    </row>
    <row r="80" spans="1:35" x14ac:dyDescent="0.3">
      <c r="A80" s="335">
        <v>46173</v>
      </c>
      <c r="B80" t="s">
        <v>1415</v>
      </c>
      <c r="C80" t="s">
        <v>212</v>
      </c>
      <c r="D80" t="s">
        <v>41</v>
      </c>
      <c r="E80" t="s">
        <v>163</v>
      </c>
      <c r="F80" t="s">
        <v>163</v>
      </c>
      <c r="G80" t="s">
        <v>51</v>
      </c>
      <c r="H80" t="s">
        <v>605</v>
      </c>
      <c r="I80" s="338">
        <v>19</v>
      </c>
      <c r="J80" s="338">
        <v>4</v>
      </c>
      <c r="K80" s="338">
        <v>0</v>
      </c>
      <c r="L80" s="338">
        <v>5</v>
      </c>
      <c r="M80" s="338">
        <v>1</v>
      </c>
      <c r="N80" s="336">
        <v>24</v>
      </c>
      <c r="O80" s="338">
        <v>540</v>
      </c>
      <c r="P80" s="338">
        <v>9624</v>
      </c>
      <c r="Q80" s="338">
        <v>3336</v>
      </c>
      <c r="R80" s="338">
        <v>0</v>
      </c>
      <c r="S80" s="338">
        <v>12960</v>
      </c>
      <c r="T80" s="338">
        <v>1155</v>
      </c>
      <c r="U80" s="338">
        <v>0</v>
      </c>
      <c r="V80" s="338">
        <v>802</v>
      </c>
      <c r="W80" s="338">
        <v>14917</v>
      </c>
      <c r="X80" s="338">
        <v>1155</v>
      </c>
      <c r="Y80" s="338">
        <v>0</v>
      </c>
      <c r="Z80" s="338">
        <v>0</v>
      </c>
      <c r="AA80" s="338">
        <v>0</v>
      </c>
      <c r="AB80" s="338">
        <v>0</v>
      </c>
      <c r="AC80" s="338">
        <v>1155</v>
      </c>
      <c r="AD80" s="338">
        <v>11805</v>
      </c>
      <c r="AE80" s="338">
        <v>192</v>
      </c>
      <c r="AF80" s="338" t="s">
        <v>605</v>
      </c>
      <c r="AG80" s="338">
        <v>0</v>
      </c>
      <c r="AH80" s="338">
        <v>0</v>
      </c>
      <c r="AI80" t="s">
        <v>1964</v>
      </c>
    </row>
    <row r="81" spans="1:35" x14ac:dyDescent="0.3">
      <c r="A81" s="335">
        <v>46173</v>
      </c>
      <c r="B81" t="s">
        <v>1416</v>
      </c>
      <c r="C81" t="s">
        <v>214</v>
      </c>
      <c r="D81" t="s">
        <v>41</v>
      </c>
      <c r="E81" t="s">
        <v>163</v>
      </c>
      <c r="F81" t="s">
        <v>163</v>
      </c>
      <c r="G81" t="s">
        <v>104</v>
      </c>
      <c r="H81" t="s">
        <v>605</v>
      </c>
      <c r="I81" s="338">
        <v>20</v>
      </c>
      <c r="J81" s="338">
        <v>1</v>
      </c>
      <c r="K81" s="338">
        <v>0</v>
      </c>
      <c r="L81" s="338">
        <v>5</v>
      </c>
      <c r="M81" s="338">
        <v>1</v>
      </c>
      <c r="N81" s="336">
        <v>22</v>
      </c>
      <c r="O81" s="338">
        <v>730</v>
      </c>
      <c r="P81" s="338">
        <v>9702</v>
      </c>
      <c r="Q81" s="338">
        <v>5918</v>
      </c>
      <c r="R81" s="338">
        <v>440</v>
      </c>
      <c r="S81" s="338">
        <v>16060</v>
      </c>
      <c r="T81" s="338">
        <v>1164</v>
      </c>
      <c r="U81" s="338">
        <v>0</v>
      </c>
      <c r="V81" s="338">
        <v>808</v>
      </c>
      <c r="W81" s="338">
        <v>18032</v>
      </c>
      <c r="X81" s="338">
        <v>1164</v>
      </c>
      <c r="Y81" s="338">
        <v>0</v>
      </c>
      <c r="Z81" s="338">
        <v>0</v>
      </c>
      <c r="AA81" s="338">
        <v>0</v>
      </c>
      <c r="AB81" s="338">
        <v>0</v>
      </c>
      <c r="AC81" s="338">
        <v>1164</v>
      </c>
      <c r="AD81" s="338">
        <v>14896</v>
      </c>
      <c r="AE81" s="338">
        <v>176</v>
      </c>
      <c r="AF81" s="338" t="s">
        <v>605</v>
      </c>
      <c r="AG81" s="338">
        <v>0</v>
      </c>
      <c r="AH81" s="338">
        <v>0</v>
      </c>
      <c r="AI81" t="s">
        <v>1964</v>
      </c>
    </row>
    <row r="82" spans="1:35" x14ac:dyDescent="0.3">
      <c r="A82" s="335">
        <v>46173</v>
      </c>
      <c r="B82" t="s">
        <v>1061</v>
      </c>
      <c r="C82" t="s">
        <v>216</v>
      </c>
      <c r="D82" t="s">
        <v>41</v>
      </c>
      <c r="E82" t="s">
        <v>163</v>
      </c>
      <c r="F82" t="s">
        <v>163</v>
      </c>
      <c r="G82" t="s">
        <v>51</v>
      </c>
      <c r="H82" t="s">
        <v>605</v>
      </c>
      <c r="I82" s="338">
        <v>6</v>
      </c>
      <c r="J82" s="338">
        <v>0</v>
      </c>
      <c r="K82" s="338">
        <v>0</v>
      </c>
      <c r="L82" s="338">
        <v>5</v>
      </c>
      <c r="M82" s="338">
        <v>1</v>
      </c>
      <c r="N82" s="336">
        <v>7</v>
      </c>
      <c r="O82" s="338">
        <v>521</v>
      </c>
      <c r="P82" s="338">
        <v>2695</v>
      </c>
      <c r="Q82" s="338">
        <v>952</v>
      </c>
      <c r="R82" s="338">
        <v>0</v>
      </c>
      <c r="S82" s="338">
        <v>3647</v>
      </c>
      <c r="T82" s="338">
        <v>323</v>
      </c>
      <c r="U82" s="338">
        <v>0</v>
      </c>
      <c r="V82" s="338">
        <v>224</v>
      </c>
      <c r="W82" s="338">
        <v>4194</v>
      </c>
      <c r="X82" s="338">
        <v>323</v>
      </c>
      <c r="Y82" s="338">
        <v>0</v>
      </c>
      <c r="Z82" s="338">
        <v>0</v>
      </c>
      <c r="AA82" s="338">
        <v>0</v>
      </c>
      <c r="AB82" s="338">
        <v>0</v>
      </c>
      <c r="AC82" s="338">
        <v>323</v>
      </c>
      <c r="AD82" s="338">
        <v>3324</v>
      </c>
      <c r="AE82" s="338">
        <v>56</v>
      </c>
      <c r="AF82" s="338" t="s">
        <v>605</v>
      </c>
      <c r="AG82" s="338">
        <v>0</v>
      </c>
      <c r="AH82" s="338">
        <v>0</v>
      </c>
      <c r="AI82" t="s">
        <v>1964</v>
      </c>
    </row>
    <row r="83" spans="1:35" x14ac:dyDescent="0.3">
      <c r="A83" s="335">
        <v>46173</v>
      </c>
      <c r="B83" t="s">
        <v>1417</v>
      </c>
      <c r="C83" t="s">
        <v>218</v>
      </c>
      <c r="D83" t="s">
        <v>41</v>
      </c>
      <c r="E83" t="s">
        <v>163</v>
      </c>
      <c r="F83" t="s">
        <v>163</v>
      </c>
      <c r="G83" t="s">
        <v>44</v>
      </c>
      <c r="H83" t="s">
        <v>605</v>
      </c>
      <c r="I83" s="338">
        <v>25</v>
      </c>
      <c r="J83" s="338">
        <v>0</v>
      </c>
      <c r="K83" s="338">
        <v>0</v>
      </c>
      <c r="L83" s="338">
        <v>5</v>
      </c>
      <c r="M83" s="338">
        <v>1</v>
      </c>
      <c r="N83" s="336">
        <v>26</v>
      </c>
      <c r="O83" s="338">
        <v>545</v>
      </c>
      <c r="P83" s="338">
        <v>10218</v>
      </c>
      <c r="Q83" s="338">
        <v>3692</v>
      </c>
      <c r="R83" s="338">
        <v>260</v>
      </c>
      <c r="S83" s="338">
        <v>14170</v>
      </c>
      <c r="T83" s="338">
        <v>1226</v>
      </c>
      <c r="U83" s="338">
        <v>0</v>
      </c>
      <c r="V83" s="338">
        <v>851</v>
      </c>
      <c r="W83" s="338">
        <v>16247</v>
      </c>
      <c r="X83" s="338">
        <v>1226</v>
      </c>
      <c r="Y83" s="338">
        <v>0</v>
      </c>
      <c r="Z83" s="338">
        <v>0</v>
      </c>
      <c r="AA83" s="338">
        <v>0</v>
      </c>
      <c r="AB83" s="338">
        <v>0</v>
      </c>
      <c r="AC83" s="338">
        <v>1226</v>
      </c>
      <c r="AD83" s="338">
        <v>12944</v>
      </c>
      <c r="AE83" s="338">
        <v>208</v>
      </c>
      <c r="AF83" s="338" t="s">
        <v>605</v>
      </c>
      <c r="AG83" s="338">
        <v>0</v>
      </c>
      <c r="AH83" s="338">
        <v>0</v>
      </c>
      <c r="AI83" t="s">
        <v>1964</v>
      </c>
    </row>
    <row r="84" spans="1:35" x14ac:dyDescent="0.3">
      <c r="A84" s="335">
        <v>46173</v>
      </c>
      <c r="B84" t="s">
        <v>1418</v>
      </c>
      <c r="C84" t="s">
        <v>220</v>
      </c>
      <c r="D84" t="s">
        <v>41</v>
      </c>
      <c r="E84" t="s">
        <v>163</v>
      </c>
      <c r="F84" t="s">
        <v>163</v>
      </c>
      <c r="G84" t="s">
        <v>203</v>
      </c>
      <c r="H84" t="s">
        <v>605</v>
      </c>
      <c r="I84" s="338">
        <v>21</v>
      </c>
      <c r="J84" s="338">
        <v>4</v>
      </c>
      <c r="K84" s="338">
        <v>0</v>
      </c>
      <c r="L84" s="338">
        <v>5</v>
      </c>
      <c r="M84" s="338">
        <v>1</v>
      </c>
      <c r="N84" s="336">
        <v>26</v>
      </c>
      <c r="O84" s="338">
        <v>575</v>
      </c>
      <c r="P84" s="338">
        <v>10634</v>
      </c>
      <c r="Q84" s="338">
        <v>3926</v>
      </c>
      <c r="R84" s="338">
        <v>390</v>
      </c>
      <c r="S84" s="338">
        <v>14950</v>
      </c>
      <c r="T84" s="338">
        <v>1276</v>
      </c>
      <c r="U84" s="338">
        <v>0</v>
      </c>
      <c r="V84" s="338">
        <v>886</v>
      </c>
      <c r="W84" s="338">
        <v>17112</v>
      </c>
      <c r="X84" s="338">
        <v>1276</v>
      </c>
      <c r="Y84" s="338">
        <v>0</v>
      </c>
      <c r="Z84" s="338">
        <v>0</v>
      </c>
      <c r="AA84" s="338">
        <v>0</v>
      </c>
      <c r="AB84" s="338">
        <v>0</v>
      </c>
      <c r="AC84" s="338">
        <v>1276</v>
      </c>
      <c r="AD84" s="338">
        <v>13674</v>
      </c>
      <c r="AE84" s="338">
        <v>208</v>
      </c>
      <c r="AF84" s="338" t="s">
        <v>605</v>
      </c>
      <c r="AG84" s="338">
        <v>0</v>
      </c>
      <c r="AH84" s="338">
        <v>0</v>
      </c>
      <c r="AI84" t="s">
        <v>1964</v>
      </c>
    </row>
    <row r="85" spans="1:35" x14ac:dyDescent="0.3">
      <c r="A85" s="335">
        <v>46173</v>
      </c>
      <c r="B85" t="s">
        <v>1062</v>
      </c>
      <c r="C85" t="s">
        <v>222</v>
      </c>
      <c r="D85" t="s">
        <v>41</v>
      </c>
      <c r="E85" t="s">
        <v>163</v>
      </c>
      <c r="F85" t="s">
        <v>163</v>
      </c>
      <c r="G85" t="s">
        <v>51</v>
      </c>
      <c r="H85" t="s">
        <v>605</v>
      </c>
      <c r="I85" s="338">
        <v>24</v>
      </c>
      <c r="J85" s="338">
        <v>0</v>
      </c>
      <c r="K85" s="338">
        <v>0</v>
      </c>
      <c r="L85" s="338">
        <v>5</v>
      </c>
      <c r="M85" s="338">
        <v>1</v>
      </c>
      <c r="N85" s="336">
        <v>25</v>
      </c>
      <c r="O85" s="338">
        <v>530</v>
      </c>
      <c r="P85" s="338">
        <v>10100</v>
      </c>
      <c r="Q85" s="338">
        <v>2900</v>
      </c>
      <c r="R85" s="338">
        <v>250</v>
      </c>
      <c r="S85" s="338">
        <v>13250</v>
      </c>
      <c r="T85" s="338">
        <v>1212</v>
      </c>
      <c r="U85" s="338">
        <v>0</v>
      </c>
      <c r="V85" s="338">
        <v>841</v>
      </c>
      <c r="W85" s="338">
        <v>15303</v>
      </c>
      <c r="X85" s="338">
        <v>1212</v>
      </c>
      <c r="Y85" s="338">
        <v>0</v>
      </c>
      <c r="Z85" s="338">
        <v>0</v>
      </c>
      <c r="AA85" s="338">
        <v>0</v>
      </c>
      <c r="AB85" s="338">
        <v>0</v>
      </c>
      <c r="AC85" s="338">
        <v>1212</v>
      </c>
      <c r="AD85" s="338">
        <v>12038</v>
      </c>
      <c r="AE85" s="338">
        <v>200</v>
      </c>
      <c r="AF85" s="338" t="s">
        <v>605</v>
      </c>
      <c r="AG85" s="338">
        <v>0</v>
      </c>
      <c r="AH85" s="338">
        <v>0</v>
      </c>
      <c r="AI85" t="s">
        <v>1964</v>
      </c>
    </row>
    <row r="86" spans="1:35" x14ac:dyDescent="0.3">
      <c r="A86" s="335">
        <v>46173</v>
      </c>
      <c r="B86" t="s">
        <v>1419</v>
      </c>
      <c r="C86" t="s">
        <v>224</v>
      </c>
      <c r="D86" t="s">
        <v>41</v>
      </c>
      <c r="E86" t="s">
        <v>163</v>
      </c>
      <c r="F86" t="s">
        <v>163</v>
      </c>
      <c r="G86" t="s">
        <v>104</v>
      </c>
      <c r="H86" t="s">
        <v>614</v>
      </c>
      <c r="I86" s="338">
        <v>24</v>
      </c>
      <c r="J86" s="338">
        <v>2</v>
      </c>
      <c r="K86" s="338">
        <v>0</v>
      </c>
      <c r="L86" s="338">
        <v>5</v>
      </c>
      <c r="M86" s="338">
        <v>0</v>
      </c>
      <c r="N86" s="336">
        <v>26</v>
      </c>
      <c r="O86" s="338">
        <v>700</v>
      </c>
      <c r="P86" s="338">
        <v>11466</v>
      </c>
      <c r="Q86" s="338">
        <v>6240</v>
      </c>
      <c r="R86" s="338">
        <v>494</v>
      </c>
      <c r="S86" s="338">
        <v>18200</v>
      </c>
      <c r="T86" s="338">
        <v>1376</v>
      </c>
      <c r="U86" s="338">
        <v>0</v>
      </c>
      <c r="V86" s="338">
        <v>955</v>
      </c>
      <c r="W86" s="338">
        <v>20531</v>
      </c>
      <c r="X86" s="338">
        <v>1376</v>
      </c>
      <c r="Y86" s="338">
        <v>0</v>
      </c>
      <c r="Z86" s="338">
        <v>0</v>
      </c>
      <c r="AA86" s="338">
        <v>0</v>
      </c>
      <c r="AB86" s="338">
        <v>0</v>
      </c>
      <c r="AC86" s="338">
        <v>1376</v>
      </c>
      <c r="AD86" s="338">
        <v>16824</v>
      </c>
      <c r="AE86" s="338">
        <v>208</v>
      </c>
      <c r="AF86" s="338" t="s">
        <v>614</v>
      </c>
      <c r="AG86" s="338">
        <v>0</v>
      </c>
      <c r="AH86" s="338">
        <v>0</v>
      </c>
      <c r="AI86" t="s">
        <v>1964</v>
      </c>
    </row>
    <row r="87" spans="1:35" x14ac:dyDescent="0.3">
      <c r="A87" s="335">
        <v>46173</v>
      </c>
      <c r="B87" t="s">
        <v>1420</v>
      </c>
      <c r="C87" t="s">
        <v>226</v>
      </c>
      <c r="D87" t="s">
        <v>41</v>
      </c>
      <c r="E87" t="s">
        <v>163</v>
      </c>
      <c r="F87" t="s">
        <v>163</v>
      </c>
      <c r="G87" t="s">
        <v>104</v>
      </c>
      <c r="H87" t="s">
        <v>614</v>
      </c>
      <c r="I87" s="338">
        <v>24</v>
      </c>
      <c r="J87" s="338">
        <v>0</v>
      </c>
      <c r="K87" s="338">
        <v>0</v>
      </c>
      <c r="L87" s="338">
        <v>5</v>
      </c>
      <c r="M87" s="338">
        <v>1</v>
      </c>
      <c r="N87" s="336">
        <v>25</v>
      </c>
      <c r="O87" s="338">
        <v>650</v>
      </c>
      <c r="P87" s="338">
        <v>10175</v>
      </c>
      <c r="Q87" s="338">
        <v>5700</v>
      </c>
      <c r="R87" s="338">
        <v>375</v>
      </c>
      <c r="S87" s="338">
        <v>16250</v>
      </c>
      <c r="T87" s="338">
        <v>1221</v>
      </c>
      <c r="U87" s="338">
        <v>0</v>
      </c>
      <c r="V87" s="338">
        <v>848</v>
      </c>
      <c r="W87" s="338">
        <v>18319</v>
      </c>
      <c r="X87" s="338">
        <v>1221</v>
      </c>
      <c r="Y87" s="338">
        <v>0</v>
      </c>
      <c r="Z87" s="338">
        <v>0</v>
      </c>
      <c r="AA87" s="338">
        <v>0</v>
      </c>
      <c r="AB87" s="338">
        <v>0</v>
      </c>
      <c r="AC87" s="338">
        <v>1221</v>
      </c>
      <c r="AD87" s="338">
        <v>15029</v>
      </c>
      <c r="AE87" s="338">
        <v>200</v>
      </c>
      <c r="AF87" s="338" t="s">
        <v>614</v>
      </c>
      <c r="AG87" s="338">
        <v>0</v>
      </c>
      <c r="AH87" s="338">
        <v>0</v>
      </c>
      <c r="AI87" t="s">
        <v>1964</v>
      </c>
    </row>
    <row r="88" spans="1:35" x14ac:dyDescent="0.3">
      <c r="A88" s="335">
        <v>46173</v>
      </c>
      <c r="B88" t="s">
        <v>1063</v>
      </c>
      <c r="C88" t="s">
        <v>228</v>
      </c>
      <c r="D88" t="s">
        <v>41</v>
      </c>
      <c r="E88" t="s">
        <v>163</v>
      </c>
      <c r="F88" t="s">
        <v>163</v>
      </c>
      <c r="G88" t="s">
        <v>87</v>
      </c>
      <c r="H88" t="s">
        <v>605</v>
      </c>
      <c r="I88" s="338">
        <v>21</v>
      </c>
      <c r="J88" s="338">
        <v>4</v>
      </c>
      <c r="K88" s="338">
        <v>0</v>
      </c>
      <c r="L88" s="338">
        <v>5</v>
      </c>
      <c r="M88" s="338">
        <v>1</v>
      </c>
      <c r="N88" s="336">
        <v>26</v>
      </c>
      <c r="O88" s="338">
        <v>536</v>
      </c>
      <c r="P88" s="338">
        <v>9984</v>
      </c>
      <c r="Q88" s="338">
        <v>3952</v>
      </c>
      <c r="R88" s="338">
        <v>0</v>
      </c>
      <c r="S88" s="338">
        <v>13936</v>
      </c>
      <c r="T88" s="338">
        <v>1198</v>
      </c>
      <c r="U88" s="338">
        <v>0</v>
      </c>
      <c r="V88" s="338">
        <v>832</v>
      </c>
      <c r="W88" s="338">
        <v>15966</v>
      </c>
      <c r="X88" s="338">
        <v>1198</v>
      </c>
      <c r="Y88" s="338">
        <v>0</v>
      </c>
      <c r="Z88" s="338">
        <v>0</v>
      </c>
      <c r="AA88" s="338">
        <v>0</v>
      </c>
      <c r="AB88" s="338">
        <v>0</v>
      </c>
      <c r="AC88" s="338">
        <v>1198</v>
      </c>
      <c r="AD88" s="338">
        <v>12738</v>
      </c>
      <c r="AE88" s="338">
        <v>208</v>
      </c>
      <c r="AF88" s="338" t="s">
        <v>605</v>
      </c>
      <c r="AG88" s="338">
        <v>0</v>
      </c>
      <c r="AH88" s="338">
        <v>0</v>
      </c>
      <c r="AI88" t="s">
        <v>1964</v>
      </c>
    </row>
    <row r="89" spans="1:35" x14ac:dyDescent="0.3">
      <c r="A89" s="335">
        <v>46173</v>
      </c>
      <c r="B89" t="s">
        <v>1064</v>
      </c>
      <c r="C89" t="s">
        <v>230</v>
      </c>
      <c r="D89" t="s">
        <v>41</v>
      </c>
      <c r="E89" t="s">
        <v>163</v>
      </c>
      <c r="F89" t="s">
        <v>163</v>
      </c>
      <c r="G89" t="s">
        <v>87</v>
      </c>
      <c r="H89" t="s">
        <v>605</v>
      </c>
      <c r="I89" s="338">
        <v>25</v>
      </c>
      <c r="J89" s="338">
        <v>0</v>
      </c>
      <c r="K89" s="338">
        <v>0</v>
      </c>
      <c r="L89" s="338">
        <v>5</v>
      </c>
      <c r="M89" s="338">
        <v>1</v>
      </c>
      <c r="N89" s="336">
        <v>26</v>
      </c>
      <c r="O89" s="338">
        <v>536</v>
      </c>
      <c r="P89" s="338">
        <v>9984</v>
      </c>
      <c r="Q89" s="338">
        <v>3952</v>
      </c>
      <c r="R89" s="338">
        <v>0</v>
      </c>
      <c r="S89" s="338">
        <v>13936</v>
      </c>
      <c r="T89" s="338">
        <v>1198</v>
      </c>
      <c r="U89" s="338">
        <v>0</v>
      </c>
      <c r="V89" s="338">
        <v>832</v>
      </c>
      <c r="W89" s="338">
        <v>15966</v>
      </c>
      <c r="X89" s="338">
        <v>1198</v>
      </c>
      <c r="Y89" s="338">
        <v>0</v>
      </c>
      <c r="Z89" s="338">
        <v>0</v>
      </c>
      <c r="AA89" s="338">
        <v>0</v>
      </c>
      <c r="AB89" s="338">
        <v>0</v>
      </c>
      <c r="AC89" s="338">
        <v>1198</v>
      </c>
      <c r="AD89" s="338">
        <v>12738</v>
      </c>
      <c r="AE89" s="338">
        <v>208</v>
      </c>
      <c r="AF89" s="338" t="s">
        <v>605</v>
      </c>
      <c r="AG89" s="338">
        <v>0</v>
      </c>
      <c r="AH89" s="338">
        <v>0</v>
      </c>
      <c r="AI89" t="s">
        <v>1964</v>
      </c>
    </row>
    <row r="90" spans="1:35" x14ac:dyDescent="0.3">
      <c r="A90" s="335">
        <v>46173</v>
      </c>
      <c r="B90" t="s">
        <v>1065</v>
      </c>
      <c r="C90" t="s">
        <v>232</v>
      </c>
      <c r="D90" t="s">
        <v>41</v>
      </c>
      <c r="E90" t="s">
        <v>163</v>
      </c>
      <c r="F90" t="s">
        <v>163</v>
      </c>
      <c r="G90" t="s">
        <v>87</v>
      </c>
      <c r="H90" t="s">
        <v>605</v>
      </c>
      <c r="I90" s="338">
        <v>19</v>
      </c>
      <c r="J90" s="338">
        <v>4</v>
      </c>
      <c r="K90" s="338">
        <v>0</v>
      </c>
      <c r="L90" s="338">
        <v>5</v>
      </c>
      <c r="M90" s="338">
        <v>1</v>
      </c>
      <c r="N90" s="336">
        <v>24</v>
      </c>
      <c r="O90" s="338">
        <v>490</v>
      </c>
      <c r="P90" s="338">
        <v>9216</v>
      </c>
      <c r="Q90" s="338">
        <v>2544</v>
      </c>
      <c r="R90" s="338">
        <v>0</v>
      </c>
      <c r="S90" s="338">
        <v>11760</v>
      </c>
      <c r="T90" s="338">
        <v>1106</v>
      </c>
      <c r="U90" s="338">
        <v>0</v>
      </c>
      <c r="V90" s="338">
        <v>768</v>
      </c>
      <c r="W90" s="338">
        <v>13634</v>
      </c>
      <c r="X90" s="338">
        <v>1106</v>
      </c>
      <c r="Y90" s="338">
        <v>0</v>
      </c>
      <c r="Z90" s="338">
        <v>0</v>
      </c>
      <c r="AA90" s="338">
        <v>0</v>
      </c>
      <c r="AB90" s="338">
        <v>0</v>
      </c>
      <c r="AC90" s="338">
        <v>1106</v>
      </c>
      <c r="AD90" s="338">
        <v>10654</v>
      </c>
      <c r="AE90" s="338">
        <v>192</v>
      </c>
      <c r="AF90" s="338" t="s">
        <v>605</v>
      </c>
      <c r="AG90" s="338">
        <v>0</v>
      </c>
      <c r="AH90" s="338">
        <v>0</v>
      </c>
      <c r="AI90" t="s">
        <v>1964</v>
      </c>
    </row>
    <row r="91" spans="1:35" x14ac:dyDescent="0.3">
      <c r="A91" s="335">
        <v>46173</v>
      </c>
      <c r="B91" t="s">
        <v>1421</v>
      </c>
      <c r="C91" t="s">
        <v>234</v>
      </c>
      <c r="D91" t="s">
        <v>41</v>
      </c>
      <c r="E91" t="s">
        <v>163</v>
      </c>
      <c r="F91" t="s">
        <v>163</v>
      </c>
      <c r="G91" t="s">
        <v>51</v>
      </c>
      <c r="H91" t="s">
        <v>605</v>
      </c>
      <c r="I91" s="338">
        <v>25</v>
      </c>
      <c r="J91" s="338">
        <v>0</v>
      </c>
      <c r="K91" s="338">
        <v>0</v>
      </c>
      <c r="L91" s="338">
        <v>5</v>
      </c>
      <c r="M91" s="338">
        <v>1</v>
      </c>
      <c r="N91" s="336">
        <v>26</v>
      </c>
      <c r="O91" s="338">
        <v>535</v>
      </c>
      <c r="P91" s="338">
        <v>10114</v>
      </c>
      <c r="Q91" s="338">
        <v>3796</v>
      </c>
      <c r="R91" s="338">
        <v>0</v>
      </c>
      <c r="S91" s="338">
        <v>13910</v>
      </c>
      <c r="T91" s="338">
        <v>1214</v>
      </c>
      <c r="U91" s="338">
        <v>0</v>
      </c>
      <c r="V91" s="338">
        <v>842</v>
      </c>
      <c r="W91" s="338">
        <v>15966</v>
      </c>
      <c r="X91" s="338">
        <v>1214</v>
      </c>
      <c r="Y91" s="338">
        <v>0</v>
      </c>
      <c r="Z91" s="338">
        <v>0</v>
      </c>
      <c r="AA91" s="338">
        <v>0</v>
      </c>
      <c r="AB91" s="338">
        <v>0</v>
      </c>
      <c r="AC91" s="338">
        <v>1214</v>
      </c>
      <c r="AD91" s="338">
        <v>12696</v>
      </c>
      <c r="AE91" s="338">
        <v>208</v>
      </c>
      <c r="AF91" s="338" t="s">
        <v>605</v>
      </c>
      <c r="AG91" s="338">
        <v>0</v>
      </c>
      <c r="AH91" s="338">
        <v>0</v>
      </c>
      <c r="AI91" t="s">
        <v>1964</v>
      </c>
    </row>
    <row r="92" spans="1:35" x14ac:dyDescent="0.3">
      <c r="A92" s="335">
        <v>46173</v>
      </c>
      <c r="B92" t="s">
        <v>1422</v>
      </c>
      <c r="C92" t="s">
        <v>236</v>
      </c>
      <c r="D92" t="s">
        <v>41</v>
      </c>
      <c r="E92" t="s">
        <v>163</v>
      </c>
      <c r="F92" t="s">
        <v>163</v>
      </c>
      <c r="G92" t="s">
        <v>63</v>
      </c>
      <c r="H92" t="s">
        <v>605</v>
      </c>
      <c r="I92" s="338">
        <v>22</v>
      </c>
      <c r="J92" s="338">
        <v>0</v>
      </c>
      <c r="K92" s="338">
        <v>0</v>
      </c>
      <c r="L92" s="338">
        <v>5</v>
      </c>
      <c r="M92" s="338">
        <v>1</v>
      </c>
      <c r="N92" s="336">
        <v>23</v>
      </c>
      <c r="O92" s="338">
        <v>548</v>
      </c>
      <c r="P92" s="338">
        <v>8878</v>
      </c>
      <c r="Q92" s="338">
        <v>3726</v>
      </c>
      <c r="R92" s="338">
        <v>0</v>
      </c>
      <c r="S92" s="338">
        <v>12604</v>
      </c>
      <c r="T92" s="338">
        <v>1065</v>
      </c>
      <c r="U92" s="338">
        <v>0</v>
      </c>
      <c r="V92" s="338">
        <v>740</v>
      </c>
      <c r="W92" s="338">
        <v>14409</v>
      </c>
      <c r="X92" s="338">
        <v>1065</v>
      </c>
      <c r="Y92" s="338">
        <v>0</v>
      </c>
      <c r="Z92" s="338">
        <v>0</v>
      </c>
      <c r="AA92" s="338">
        <v>0</v>
      </c>
      <c r="AB92" s="338">
        <v>0</v>
      </c>
      <c r="AC92" s="338">
        <v>1065</v>
      </c>
      <c r="AD92" s="338">
        <v>11539</v>
      </c>
      <c r="AE92" s="338">
        <v>184</v>
      </c>
      <c r="AF92" s="338" t="s">
        <v>605</v>
      </c>
      <c r="AG92" s="338">
        <v>0</v>
      </c>
      <c r="AH92" s="338">
        <v>0</v>
      </c>
      <c r="AI92" t="s">
        <v>1964</v>
      </c>
    </row>
    <row r="93" spans="1:35" x14ac:dyDescent="0.3">
      <c r="A93" s="335">
        <v>46173</v>
      </c>
      <c r="B93" t="s">
        <v>1423</v>
      </c>
      <c r="C93" t="s">
        <v>238</v>
      </c>
      <c r="D93" t="s">
        <v>41</v>
      </c>
      <c r="E93" t="s">
        <v>163</v>
      </c>
      <c r="F93" t="s">
        <v>163</v>
      </c>
      <c r="G93" t="s">
        <v>87</v>
      </c>
      <c r="H93" t="s">
        <v>605</v>
      </c>
      <c r="I93" s="338">
        <v>21</v>
      </c>
      <c r="J93" s="338">
        <v>2</v>
      </c>
      <c r="K93" s="338">
        <v>0</v>
      </c>
      <c r="L93" s="338">
        <v>5</v>
      </c>
      <c r="M93" s="338">
        <v>1</v>
      </c>
      <c r="N93" s="336">
        <v>24</v>
      </c>
      <c r="O93" s="338">
        <v>541</v>
      </c>
      <c r="P93" s="338">
        <v>9264</v>
      </c>
      <c r="Q93" s="338">
        <v>3720</v>
      </c>
      <c r="R93" s="338">
        <v>0</v>
      </c>
      <c r="S93" s="338">
        <v>12984</v>
      </c>
      <c r="T93" s="338">
        <v>1112</v>
      </c>
      <c r="U93" s="338">
        <v>0</v>
      </c>
      <c r="V93" s="338">
        <v>772</v>
      </c>
      <c r="W93" s="338">
        <v>14868</v>
      </c>
      <c r="X93" s="338">
        <v>1112</v>
      </c>
      <c r="Y93" s="338">
        <v>0</v>
      </c>
      <c r="Z93" s="338">
        <v>0</v>
      </c>
      <c r="AA93" s="338">
        <v>0</v>
      </c>
      <c r="AB93" s="338">
        <v>0</v>
      </c>
      <c r="AC93" s="338">
        <v>1112</v>
      </c>
      <c r="AD93" s="338">
        <v>11872</v>
      </c>
      <c r="AE93" s="338">
        <v>192</v>
      </c>
      <c r="AF93" s="338" t="s">
        <v>605</v>
      </c>
      <c r="AG93" s="338">
        <v>0</v>
      </c>
      <c r="AH93" s="338">
        <v>0</v>
      </c>
      <c r="AI93" t="s">
        <v>1964</v>
      </c>
    </row>
    <row r="94" spans="1:35" x14ac:dyDescent="0.3">
      <c r="A94" s="335">
        <v>46173</v>
      </c>
      <c r="B94" t="s">
        <v>1424</v>
      </c>
      <c r="C94" t="s">
        <v>240</v>
      </c>
      <c r="D94" t="s">
        <v>41</v>
      </c>
      <c r="E94" t="s">
        <v>163</v>
      </c>
      <c r="F94" t="s">
        <v>163</v>
      </c>
      <c r="G94" t="s">
        <v>87</v>
      </c>
      <c r="H94" t="s">
        <v>605</v>
      </c>
      <c r="I94" s="338">
        <v>21</v>
      </c>
      <c r="J94" s="338">
        <v>2</v>
      </c>
      <c r="K94" s="338">
        <v>0</v>
      </c>
      <c r="L94" s="338">
        <v>5</v>
      </c>
      <c r="M94" s="338">
        <v>1</v>
      </c>
      <c r="N94" s="336">
        <v>24</v>
      </c>
      <c r="O94" s="338">
        <v>543</v>
      </c>
      <c r="P94" s="338">
        <v>9264</v>
      </c>
      <c r="Q94" s="338">
        <v>3768</v>
      </c>
      <c r="R94" s="338">
        <v>0</v>
      </c>
      <c r="S94" s="338">
        <v>13032</v>
      </c>
      <c r="T94" s="338">
        <v>1112</v>
      </c>
      <c r="U94" s="338">
        <v>0</v>
      </c>
      <c r="V94" s="338">
        <v>772</v>
      </c>
      <c r="W94" s="338">
        <v>14916</v>
      </c>
      <c r="X94" s="338">
        <v>1112</v>
      </c>
      <c r="Y94" s="338">
        <v>0</v>
      </c>
      <c r="Z94" s="338">
        <v>0</v>
      </c>
      <c r="AA94" s="338">
        <v>0</v>
      </c>
      <c r="AB94" s="338">
        <v>0</v>
      </c>
      <c r="AC94" s="338">
        <v>1112</v>
      </c>
      <c r="AD94" s="338">
        <v>11920</v>
      </c>
      <c r="AE94" s="338">
        <v>192</v>
      </c>
      <c r="AF94" s="338" t="s">
        <v>605</v>
      </c>
      <c r="AG94" s="338">
        <v>0</v>
      </c>
      <c r="AH94" s="338">
        <v>0</v>
      </c>
      <c r="AI94" t="s">
        <v>1964</v>
      </c>
    </row>
    <row r="95" spans="1:35" x14ac:dyDescent="0.3">
      <c r="A95" s="335">
        <v>46173</v>
      </c>
      <c r="B95" t="s">
        <v>1425</v>
      </c>
      <c r="C95" t="s">
        <v>242</v>
      </c>
      <c r="D95" t="s">
        <v>41</v>
      </c>
      <c r="E95" t="s">
        <v>163</v>
      </c>
      <c r="F95" t="s">
        <v>163</v>
      </c>
      <c r="G95" t="s">
        <v>87</v>
      </c>
      <c r="H95" t="s">
        <v>605</v>
      </c>
      <c r="I95" s="338">
        <v>21</v>
      </c>
      <c r="J95" s="338">
        <v>4</v>
      </c>
      <c r="K95" s="338">
        <v>0</v>
      </c>
      <c r="L95" s="338">
        <v>5</v>
      </c>
      <c r="M95" s="338">
        <v>1</v>
      </c>
      <c r="N95" s="336">
        <v>26</v>
      </c>
      <c r="O95" s="338">
        <v>543</v>
      </c>
      <c r="P95" s="338">
        <v>10036</v>
      </c>
      <c r="Q95" s="338">
        <v>4082</v>
      </c>
      <c r="R95" s="338">
        <v>0</v>
      </c>
      <c r="S95" s="338">
        <v>14118</v>
      </c>
      <c r="T95" s="338">
        <v>1204</v>
      </c>
      <c r="U95" s="338">
        <v>0</v>
      </c>
      <c r="V95" s="338">
        <v>836</v>
      </c>
      <c r="W95" s="338">
        <v>16158</v>
      </c>
      <c r="X95" s="338">
        <v>1204</v>
      </c>
      <c r="Y95" s="338">
        <v>0</v>
      </c>
      <c r="Z95" s="338">
        <v>0</v>
      </c>
      <c r="AA95" s="338">
        <v>0</v>
      </c>
      <c r="AB95" s="338">
        <v>0</v>
      </c>
      <c r="AC95" s="338">
        <v>1204</v>
      </c>
      <c r="AD95" s="338">
        <v>12914</v>
      </c>
      <c r="AE95" s="338">
        <v>208</v>
      </c>
      <c r="AF95" s="338" t="s">
        <v>605</v>
      </c>
      <c r="AG95" s="338">
        <v>0</v>
      </c>
      <c r="AH95" s="338">
        <v>0</v>
      </c>
      <c r="AI95" t="s">
        <v>1964</v>
      </c>
    </row>
    <row r="96" spans="1:35" x14ac:dyDescent="0.3">
      <c r="A96" s="335">
        <v>46173</v>
      </c>
      <c r="B96" t="s">
        <v>1426</v>
      </c>
      <c r="C96" t="s">
        <v>244</v>
      </c>
      <c r="D96" t="s">
        <v>41</v>
      </c>
      <c r="E96" t="s">
        <v>163</v>
      </c>
      <c r="F96" t="s">
        <v>163</v>
      </c>
      <c r="G96" t="s">
        <v>87</v>
      </c>
      <c r="H96" t="s">
        <v>605</v>
      </c>
      <c r="I96" s="338">
        <v>20</v>
      </c>
      <c r="J96" s="338">
        <v>5</v>
      </c>
      <c r="K96" s="338">
        <v>0</v>
      </c>
      <c r="L96" s="338">
        <v>5</v>
      </c>
      <c r="M96" s="338">
        <v>1</v>
      </c>
      <c r="N96" s="336">
        <v>26</v>
      </c>
      <c r="O96" s="338">
        <v>541</v>
      </c>
      <c r="P96" s="338">
        <v>10036</v>
      </c>
      <c r="Q96" s="338">
        <v>4030</v>
      </c>
      <c r="R96" s="338">
        <v>0</v>
      </c>
      <c r="S96" s="338">
        <v>14066</v>
      </c>
      <c r="T96" s="338">
        <v>1204</v>
      </c>
      <c r="U96" s="338">
        <v>0</v>
      </c>
      <c r="V96" s="338">
        <v>836</v>
      </c>
      <c r="W96" s="338">
        <v>16106</v>
      </c>
      <c r="X96" s="338">
        <v>1204</v>
      </c>
      <c r="Y96" s="338">
        <v>0</v>
      </c>
      <c r="Z96" s="338">
        <v>0</v>
      </c>
      <c r="AA96" s="338">
        <v>0</v>
      </c>
      <c r="AB96" s="338">
        <v>0</v>
      </c>
      <c r="AC96" s="338">
        <v>1204</v>
      </c>
      <c r="AD96" s="338">
        <v>12862</v>
      </c>
      <c r="AE96" s="338">
        <v>208</v>
      </c>
      <c r="AF96" s="338" t="s">
        <v>605</v>
      </c>
      <c r="AG96" s="338">
        <v>0</v>
      </c>
      <c r="AH96" s="338">
        <v>0</v>
      </c>
      <c r="AI96" t="s">
        <v>1964</v>
      </c>
    </row>
    <row r="97" spans="1:35" x14ac:dyDescent="0.3">
      <c r="A97" s="335">
        <v>46173</v>
      </c>
      <c r="B97" t="s">
        <v>1427</v>
      </c>
      <c r="C97" t="s">
        <v>246</v>
      </c>
      <c r="D97" t="s">
        <v>41</v>
      </c>
      <c r="E97" t="s">
        <v>163</v>
      </c>
      <c r="F97" t="s">
        <v>163</v>
      </c>
      <c r="G97" t="s">
        <v>247</v>
      </c>
      <c r="H97" t="s">
        <v>614</v>
      </c>
      <c r="I97" s="338">
        <v>12</v>
      </c>
      <c r="J97" s="338">
        <v>13</v>
      </c>
      <c r="K97" s="338">
        <v>0</v>
      </c>
      <c r="L97" s="338">
        <v>5</v>
      </c>
      <c r="M97" s="338">
        <v>1</v>
      </c>
      <c r="N97" s="336">
        <v>26</v>
      </c>
      <c r="O97" s="338">
        <v>625</v>
      </c>
      <c r="P97" s="338">
        <v>10686</v>
      </c>
      <c r="Q97" s="338">
        <v>5304</v>
      </c>
      <c r="R97" s="338">
        <v>260</v>
      </c>
      <c r="S97" s="338">
        <v>16250</v>
      </c>
      <c r="T97" s="338">
        <v>1282</v>
      </c>
      <c r="U97" s="338">
        <v>0</v>
      </c>
      <c r="V97" s="338">
        <v>890</v>
      </c>
      <c r="W97" s="338">
        <v>18422</v>
      </c>
      <c r="X97" s="338">
        <v>1282</v>
      </c>
      <c r="Y97" s="338">
        <v>0</v>
      </c>
      <c r="Z97" s="338">
        <v>0</v>
      </c>
      <c r="AA97" s="338">
        <v>0</v>
      </c>
      <c r="AB97" s="338">
        <v>0</v>
      </c>
      <c r="AC97" s="338">
        <v>1282</v>
      </c>
      <c r="AD97" s="338">
        <v>14968</v>
      </c>
      <c r="AE97" s="338">
        <v>208</v>
      </c>
      <c r="AF97" s="338" t="s">
        <v>614</v>
      </c>
      <c r="AG97" s="338">
        <v>0</v>
      </c>
      <c r="AH97" s="338">
        <v>0</v>
      </c>
      <c r="AI97" t="s">
        <v>1964</v>
      </c>
    </row>
    <row r="98" spans="1:35" x14ac:dyDescent="0.3">
      <c r="A98" s="335">
        <v>46173</v>
      </c>
      <c r="B98" t="s">
        <v>1428</v>
      </c>
      <c r="C98" t="s">
        <v>249</v>
      </c>
      <c r="D98" t="s">
        <v>41</v>
      </c>
      <c r="E98" t="s">
        <v>163</v>
      </c>
      <c r="F98" t="s">
        <v>163</v>
      </c>
      <c r="G98" t="s">
        <v>87</v>
      </c>
      <c r="H98" t="s">
        <v>605</v>
      </c>
      <c r="I98" s="338">
        <v>21</v>
      </c>
      <c r="J98" s="338">
        <v>0</v>
      </c>
      <c r="K98" s="338">
        <v>0</v>
      </c>
      <c r="L98" s="338">
        <v>5</v>
      </c>
      <c r="M98" s="338">
        <v>1</v>
      </c>
      <c r="N98" s="336">
        <v>22</v>
      </c>
      <c r="O98" s="338">
        <v>535</v>
      </c>
      <c r="P98" s="338">
        <v>8492</v>
      </c>
      <c r="Q98" s="338">
        <v>3278</v>
      </c>
      <c r="R98" s="338">
        <v>0</v>
      </c>
      <c r="S98" s="338">
        <v>11770</v>
      </c>
      <c r="T98" s="338">
        <v>1019</v>
      </c>
      <c r="U98" s="338">
        <v>0</v>
      </c>
      <c r="V98" s="338">
        <v>707</v>
      </c>
      <c r="W98" s="338">
        <v>13496</v>
      </c>
      <c r="X98" s="338">
        <v>1019</v>
      </c>
      <c r="Y98" s="338">
        <v>0</v>
      </c>
      <c r="Z98" s="338">
        <v>0</v>
      </c>
      <c r="AA98" s="338">
        <v>0</v>
      </c>
      <c r="AB98" s="338">
        <v>0</v>
      </c>
      <c r="AC98" s="338">
        <v>1019</v>
      </c>
      <c r="AD98" s="338">
        <v>10751</v>
      </c>
      <c r="AE98" s="338">
        <v>176</v>
      </c>
      <c r="AF98" s="338" t="s">
        <v>605</v>
      </c>
      <c r="AG98" s="338">
        <v>0</v>
      </c>
      <c r="AH98" s="338">
        <v>0</v>
      </c>
      <c r="AI98" t="s">
        <v>1964</v>
      </c>
    </row>
    <row r="99" spans="1:35" x14ac:dyDescent="0.3">
      <c r="A99" s="335">
        <v>46173</v>
      </c>
      <c r="B99" t="s">
        <v>1429</v>
      </c>
      <c r="C99" t="s">
        <v>251</v>
      </c>
      <c r="D99" t="s">
        <v>41</v>
      </c>
      <c r="E99" t="s">
        <v>163</v>
      </c>
      <c r="F99" t="s">
        <v>163</v>
      </c>
      <c r="G99" t="s">
        <v>87</v>
      </c>
      <c r="H99" t="s">
        <v>605</v>
      </c>
      <c r="I99" s="338">
        <v>23</v>
      </c>
      <c r="J99" s="338">
        <v>2</v>
      </c>
      <c r="K99" s="338">
        <v>0</v>
      </c>
      <c r="L99" s="338">
        <v>5</v>
      </c>
      <c r="M99" s="338">
        <v>1</v>
      </c>
      <c r="N99" s="336">
        <v>26</v>
      </c>
      <c r="O99" s="338">
        <v>541</v>
      </c>
      <c r="P99" s="338">
        <v>10036</v>
      </c>
      <c r="Q99" s="338">
        <v>4030</v>
      </c>
      <c r="R99" s="338">
        <v>0</v>
      </c>
      <c r="S99" s="338">
        <v>14066</v>
      </c>
      <c r="T99" s="338">
        <v>1204</v>
      </c>
      <c r="U99" s="338">
        <v>0</v>
      </c>
      <c r="V99" s="338">
        <v>836</v>
      </c>
      <c r="W99" s="338">
        <v>16106</v>
      </c>
      <c r="X99" s="338">
        <v>1204</v>
      </c>
      <c r="Y99" s="338">
        <v>0</v>
      </c>
      <c r="Z99" s="338">
        <v>0</v>
      </c>
      <c r="AA99" s="338">
        <v>0</v>
      </c>
      <c r="AB99" s="338">
        <v>0</v>
      </c>
      <c r="AC99" s="338">
        <v>1204</v>
      </c>
      <c r="AD99" s="338">
        <v>12862</v>
      </c>
      <c r="AE99" s="338">
        <v>208</v>
      </c>
      <c r="AF99" s="338" t="s">
        <v>605</v>
      </c>
      <c r="AG99" s="338">
        <v>0</v>
      </c>
      <c r="AH99" s="338">
        <v>0</v>
      </c>
      <c r="AI99" t="s">
        <v>1964</v>
      </c>
    </row>
    <row r="100" spans="1:35" x14ac:dyDescent="0.3">
      <c r="A100" s="335">
        <v>46173</v>
      </c>
      <c r="B100" t="s">
        <v>1430</v>
      </c>
      <c r="C100" t="s">
        <v>253</v>
      </c>
      <c r="D100" t="s">
        <v>41</v>
      </c>
      <c r="E100" t="s">
        <v>163</v>
      </c>
      <c r="F100" t="s">
        <v>163</v>
      </c>
      <c r="G100" t="s">
        <v>87</v>
      </c>
      <c r="H100" t="s">
        <v>605</v>
      </c>
      <c r="I100" s="338">
        <v>24</v>
      </c>
      <c r="J100" s="338">
        <v>0</v>
      </c>
      <c r="K100" s="338">
        <v>0</v>
      </c>
      <c r="L100" s="338">
        <v>5</v>
      </c>
      <c r="M100" s="338">
        <v>1</v>
      </c>
      <c r="N100" s="336">
        <v>25</v>
      </c>
      <c r="O100" s="338">
        <v>526</v>
      </c>
      <c r="P100" s="338">
        <v>9525</v>
      </c>
      <c r="Q100" s="338">
        <v>3625</v>
      </c>
      <c r="R100" s="338">
        <v>0</v>
      </c>
      <c r="S100" s="338">
        <v>13150</v>
      </c>
      <c r="T100" s="338">
        <v>1143</v>
      </c>
      <c r="U100" s="338">
        <v>0</v>
      </c>
      <c r="V100" s="338">
        <v>793</v>
      </c>
      <c r="W100" s="338">
        <v>15086</v>
      </c>
      <c r="X100" s="338">
        <v>1143</v>
      </c>
      <c r="Y100" s="338">
        <v>0</v>
      </c>
      <c r="Z100" s="338">
        <v>0</v>
      </c>
      <c r="AA100" s="338">
        <v>0</v>
      </c>
      <c r="AB100" s="338">
        <v>0</v>
      </c>
      <c r="AC100" s="338">
        <v>1143</v>
      </c>
      <c r="AD100" s="338">
        <v>12007</v>
      </c>
      <c r="AE100" s="338">
        <v>200</v>
      </c>
      <c r="AF100" s="338" t="s">
        <v>605</v>
      </c>
      <c r="AG100" s="338">
        <v>0</v>
      </c>
      <c r="AH100" s="338">
        <v>0</v>
      </c>
      <c r="AI100" t="s">
        <v>1964</v>
      </c>
    </row>
    <row r="101" spans="1:35" x14ac:dyDescent="0.3">
      <c r="A101" s="335">
        <v>46173</v>
      </c>
      <c r="B101" t="s">
        <v>1066</v>
      </c>
      <c r="C101" t="s">
        <v>255</v>
      </c>
      <c r="D101" t="s">
        <v>41</v>
      </c>
      <c r="E101" t="s">
        <v>163</v>
      </c>
      <c r="F101" t="s">
        <v>163</v>
      </c>
      <c r="G101" t="s">
        <v>51</v>
      </c>
      <c r="H101" t="s">
        <v>605</v>
      </c>
      <c r="I101" s="338">
        <v>20</v>
      </c>
      <c r="J101" s="338">
        <v>0</v>
      </c>
      <c r="K101" s="338">
        <v>0</v>
      </c>
      <c r="L101" s="338">
        <v>5</v>
      </c>
      <c r="M101" s="338">
        <v>1</v>
      </c>
      <c r="N101" s="336">
        <v>21</v>
      </c>
      <c r="O101" s="338">
        <v>535</v>
      </c>
      <c r="P101" s="338">
        <v>8106</v>
      </c>
      <c r="Q101" s="338">
        <v>3129</v>
      </c>
      <c r="R101" s="338">
        <v>0</v>
      </c>
      <c r="S101" s="338">
        <v>11235</v>
      </c>
      <c r="T101" s="338">
        <v>973</v>
      </c>
      <c r="U101" s="338">
        <v>0</v>
      </c>
      <c r="V101" s="338">
        <v>675</v>
      </c>
      <c r="W101" s="338">
        <v>12883</v>
      </c>
      <c r="X101" s="338">
        <v>973</v>
      </c>
      <c r="Y101" s="338">
        <v>0</v>
      </c>
      <c r="Z101" s="338">
        <v>0</v>
      </c>
      <c r="AA101" s="338">
        <v>0</v>
      </c>
      <c r="AB101" s="338">
        <v>0</v>
      </c>
      <c r="AC101" s="338">
        <v>973</v>
      </c>
      <c r="AD101" s="338">
        <v>10262</v>
      </c>
      <c r="AE101" s="338">
        <v>168</v>
      </c>
      <c r="AF101" s="338" t="s">
        <v>605</v>
      </c>
      <c r="AG101" s="338">
        <v>0</v>
      </c>
      <c r="AH101" s="338">
        <v>0</v>
      </c>
      <c r="AI101" t="s">
        <v>1964</v>
      </c>
    </row>
    <row r="102" spans="1:35" x14ac:dyDescent="0.3">
      <c r="A102" s="335">
        <v>46173</v>
      </c>
      <c r="B102" t="s">
        <v>1431</v>
      </c>
      <c r="C102" t="s">
        <v>257</v>
      </c>
      <c r="D102" t="s">
        <v>41</v>
      </c>
      <c r="E102" t="s">
        <v>163</v>
      </c>
      <c r="F102" t="s">
        <v>163</v>
      </c>
      <c r="G102" t="s">
        <v>87</v>
      </c>
      <c r="H102" t="s">
        <v>605</v>
      </c>
      <c r="I102" s="338">
        <v>21</v>
      </c>
      <c r="J102" s="338">
        <v>0</v>
      </c>
      <c r="K102" s="338">
        <v>0</v>
      </c>
      <c r="L102" s="338">
        <v>5</v>
      </c>
      <c r="M102" s="338">
        <v>1</v>
      </c>
      <c r="N102" s="336">
        <v>22</v>
      </c>
      <c r="O102" s="338">
        <v>500</v>
      </c>
      <c r="P102" s="338">
        <v>8602</v>
      </c>
      <c r="Q102" s="338">
        <v>2398</v>
      </c>
      <c r="R102" s="338">
        <v>0</v>
      </c>
      <c r="S102" s="338">
        <v>11000</v>
      </c>
      <c r="T102" s="338">
        <v>1032</v>
      </c>
      <c r="U102" s="338">
        <v>0</v>
      </c>
      <c r="V102" s="338">
        <v>717</v>
      </c>
      <c r="W102" s="338">
        <v>12749</v>
      </c>
      <c r="X102" s="338">
        <v>1032</v>
      </c>
      <c r="Y102" s="338">
        <v>0</v>
      </c>
      <c r="Z102" s="338">
        <v>0</v>
      </c>
      <c r="AA102" s="338">
        <v>0</v>
      </c>
      <c r="AB102" s="338">
        <v>0</v>
      </c>
      <c r="AC102" s="338">
        <v>1032</v>
      </c>
      <c r="AD102" s="338">
        <v>9968</v>
      </c>
      <c r="AE102" s="338">
        <v>176</v>
      </c>
      <c r="AF102" s="338" t="s">
        <v>605</v>
      </c>
      <c r="AG102" s="338">
        <v>0</v>
      </c>
      <c r="AH102" s="338">
        <v>0</v>
      </c>
      <c r="AI102" t="s">
        <v>1964</v>
      </c>
    </row>
    <row r="103" spans="1:35" x14ac:dyDescent="0.3">
      <c r="A103" s="335">
        <v>46173</v>
      </c>
      <c r="B103" t="s">
        <v>1432</v>
      </c>
      <c r="C103" t="s">
        <v>259</v>
      </c>
      <c r="D103" t="s">
        <v>41</v>
      </c>
      <c r="E103" t="s">
        <v>163</v>
      </c>
      <c r="F103" t="s">
        <v>163</v>
      </c>
      <c r="G103" t="s">
        <v>48</v>
      </c>
      <c r="H103" t="s">
        <v>605</v>
      </c>
      <c r="I103" s="338">
        <v>24</v>
      </c>
      <c r="J103" s="338">
        <v>0</v>
      </c>
      <c r="K103" s="338">
        <v>0</v>
      </c>
      <c r="L103" s="338">
        <v>5</v>
      </c>
      <c r="M103" s="338">
        <v>1</v>
      </c>
      <c r="N103" s="336">
        <v>25</v>
      </c>
      <c r="O103" s="338">
        <v>499</v>
      </c>
      <c r="P103" s="338">
        <v>9650</v>
      </c>
      <c r="Q103" s="338">
        <v>2825</v>
      </c>
      <c r="R103" s="338">
        <v>0</v>
      </c>
      <c r="S103" s="338">
        <v>12475</v>
      </c>
      <c r="T103" s="338">
        <v>1158</v>
      </c>
      <c r="U103" s="338">
        <v>0</v>
      </c>
      <c r="V103" s="338">
        <v>804</v>
      </c>
      <c r="W103" s="338">
        <v>14437</v>
      </c>
      <c r="X103" s="338">
        <v>1158</v>
      </c>
      <c r="Y103" s="338">
        <v>0</v>
      </c>
      <c r="Z103" s="338">
        <v>0</v>
      </c>
      <c r="AA103" s="338">
        <v>0</v>
      </c>
      <c r="AB103" s="338">
        <v>0</v>
      </c>
      <c r="AC103" s="338">
        <v>1158</v>
      </c>
      <c r="AD103" s="338">
        <v>11317</v>
      </c>
      <c r="AE103" s="338">
        <v>200</v>
      </c>
      <c r="AF103" s="338" t="s">
        <v>605</v>
      </c>
      <c r="AG103" s="338">
        <v>0</v>
      </c>
      <c r="AH103" s="338">
        <v>0</v>
      </c>
      <c r="AI103" t="s">
        <v>1964</v>
      </c>
    </row>
    <row r="104" spans="1:35" x14ac:dyDescent="0.3">
      <c r="A104" s="335">
        <v>46173</v>
      </c>
      <c r="B104" t="s">
        <v>1433</v>
      </c>
      <c r="C104" t="s">
        <v>261</v>
      </c>
      <c r="D104" t="s">
        <v>41</v>
      </c>
      <c r="E104" t="s">
        <v>163</v>
      </c>
      <c r="F104" t="s">
        <v>163</v>
      </c>
      <c r="G104" t="s">
        <v>262</v>
      </c>
      <c r="H104" t="s">
        <v>605</v>
      </c>
      <c r="I104" s="338">
        <v>17</v>
      </c>
      <c r="J104" s="338">
        <v>4</v>
      </c>
      <c r="K104" s="338">
        <v>0</v>
      </c>
      <c r="L104" s="338">
        <v>5</v>
      </c>
      <c r="M104" s="338">
        <v>1</v>
      </c>
      <c r="N104" s="336">
        <v>22</v>
      </c>
      <c r="O104" s="338">
        <v>500</v>
      </c>
      <c r="P104" s="338">
        <v>8492</v>
      </c>
      <c r="Q104" s="338">
        <v>2508</v>
      </c>
      <c r="R104" s="338">
        <v>0</v>
      </c>
      <c r="S104" s="338">
        <v>11000</v>
      </c>
      <c r="T104" s="338">
        <v>1019</v>
      </c>
      <c r="U104" s="338">
        <v>0</v>
      </c>
      <c r="V104" s="338">
        <v>707</v>
      </c>
      <c r="W104" s="338">
        <v>12726</v>
      </c>
      <c r="X104" s="338">
        <v>1019</v>
      </c>
      <c r="Y104" s="338">
        <v>0</v>
      </c>
      <c r="Z104" s="338">
        <v>0</v>
      </c>
      <c r="AA104" s="338">
        <v>0</v>
      </c>
      <c r="AB104" s="338">
        <v>0</v>
      </c>
      <c r="AC104" s="338">
        <v>1019</v>
      </c>
      <c r="AD104" s="338">
        <v>9981</v>
      </c>
      <c r="AE104" s="338">
        <v>176</v>
      </c>
      <c r="AF104" s="338" t="s">
        <v>605</v>
      </c>
      <c r="AG104" s="338">
        <v>0</v>
      </c>
      <c r="AH104" s="338">
        <v>0</v>
      </c>
      <c r="AI104" t="s">
        <v>1964</v>
      </c>
    </row>
    <row r="105" spans="1:35" x14ac:dyDescent="0.3">
      <c r="A105" s="335">
        <v>46173</v>
      </c>
      <c r="B105" t="s">
        <v>1067</v>
      </c>
      <c r="C105" t="s">
        <v>264</v>
      </c>
      <c r="D105" t="s">
        <v>41</v>
      </c>
      <c r="E105" t="s">
        <v>163</v>
      </c>
      <c r="F105" t="s">
        <v>163</v>
      </c>
      <c r="G105" t="s">
        <v>44</v>
      </c>
      <c r="H105" t="s">
        <v>605</v>
      </c>
      <c r="I105" s="338">
        <v>25</v>
      </c>
      <c r="J105" s="338">
        <v>0</v>
      </c>
      <c r="K105" s="338">
        <v>0</v>
      </c>
      <c r="L105" s="338">
        <v>5</v>
      </c>
      <c r="M105" s="338">
        <v>1</v>
      </c>
      <c r="N105" s="336">
        <v>26</v>
      </c>
      <c r="O105" s="338">
        <v>490</v>
      </c>
      <c r="P105" s="338">
        <v>10036</v>
      </c>
      <c r="Q105" s="338">
        <v>2704</v>
      </c>
      <c r="R105" s="338">
        <v>0</v>
      </c>
      <c r="S105" s="338">
        <v>12740</v>
      </c>
      <c r="T105" s="338">
        <v>1204</v>
      </c>
      <c r="U105" s="338">
        <v>0</v>
      </c>
      <c r="V105" s="338">
        <v>836</v>
      </c>
      <c r="W105" s="338">
        <v>14780</v>
      </c>
      <c r="X105" s="338">
        <v>1204</v>
      </c>
      <c r="Y105" s="338">
        <v>0</v>
      </c>
      <c r="Z105" s="338">
        <v>0</v>
      </c>
      <c r="AA105" s="338">
        <v>0</v>
      </c>
      <c r="AB105" s="338">
        <v>0</v>
      </c>
      <c r="AC105" s="338">
        <v>1204</v>
      </c>
      <c r="AD105" s="338">
        <v>11536</v>
      </c>
      <c r="AE105" s="338">
        <v>208</v>
      </c>
      <c r="AF105" s="338" t="s">
        <v>605</v>
      </c>
      <c r="AG105" s="338">
        <v>0</v>
      </c>
      <c r="AH105" s="338">
        <v>0</v>
      </c>
      <c r="AI105" t="s">
        <v>1964</v>
      </c>
    </row>
    <row r="106" spans="1:35" x14ac:dyDescent="0.3">
      <c r="A106" s="335">
        <v>46173</v>
      </c>
      <c r="B106" t="s">
        <v>1434</v>
      </c>
      <c r="C106" t="s">
        <v>266</v>
      </c>
      <c r="D106" t="s">
        <v>41</v>
      </c>
      <c r="E106" t="s">
        <v>163</v>
      </c>
      <c r="F106" t="s">
        <v>163</v>
      </c>
      <c r="G106" t="s">
        <v>87</v>
      </c>
      <c r="H106" t="s">
        <v>605</v>
      </c>
      <c r="I106" s="338">
        <v>23</v>
      </c>
      <c r="J106" s="338">
        <v>0</v>
      </c>
      <c r="K106" s="338">
        <v>0</v>
      </c>
      <c r="L106" s="338">
        <v>5</v>
      </c>
      <c r="M106" s="338">
        <v>1</v>
      </c>
      <c r="N106" s="336">
        <v>24</v>
      </c>
      <c r="O106" s="338">
        <v>485</v>
      </c>
      <c r="P106" s="338">
        <v>9264</v>
      </c>
      <c r="Q106" s="338">
        <v>2376</v>
      </c>
      <c r="R106" s="338">
        <v>0</v>
      </c>
      <c r="S106" s="338">
        <v>11640</v>
      </c>
      <c r="T106" s="338">
        <v>1112</v>
      </c>
      <c r="U106" s="338">
        <v>0</v>
      </c>
      <c r="V106" s="338">
        <v>772</v>
      </c>
      <c r="W106" s="338">
        <v>13524</v>
      </c>
      <c r="X106" s="338">
        <v>1112</v>
      </c>
      <c r="Y106" s="338">
        <v>0</v>
      </c>
      <c r="Z106" s="338">
        <v>0</v>
      </c>
      <c r="AA106" s="338">
        <v>0</v>
      </c>
      <c r="AB106" s="338">
        <v>0</v>
      </c>
      <c r="AC106" s="338">
        <v>1112</v>
      </c>
      <c r="AD106" s="338">
        <v>10528</v>
      </c>
      <c r="AE106" s="338">
        <v>192</v>
      </c>
      <c r="AF106" s="338" t="s">
        <v>605</v>
      </c>
      <c r="AG106" s="338">
        <v>0</v>
      </c>
      <c r="AH106" s="338">
        <v>0</v>
      </c>
      <c r="AI106" t="s">
        <v>1964</v>
      </c>
    </row>
    <row r="107" spans="1:35" x14ac:dyDescent="0.3">
      <c r="A107" s="335">
        <v>46173</v>
      </c>
      <c r="B107" t="s">
        <v>1435</v>
      </c>
      <c r="C107" t="s">
        <v>268</v>
      </c>
      <c r="D107" t="s">
        <v>41</v>
      </c>
      <c r="E107" t="s">
        <v>163</v>
      </c>
      <c r="F107" t="s">
        <v>163</v>
      </c>
      <c r="G107" t="s">
        <v>203</v>
      </c>
      <c r="H107" t="s">
        <v>605</v>
      </c>
      <c r="I107" s="338">
        <v>16.5</v>
      </c>
      <c r="J107" s="338">
        <v>4</v>
      </c>
      <c r="K107" s="338">
        <v>0</v>
      </c>
      <c r="L107" s="338">
        <v>5</v>
      </c>
      <c r="M107" s="338">
        <v>1</v>
      </c>
      <c r="N107" s="336">
        <v>21.5</v>
      </c>
      <c r="O107" s="338">
        <v>590</v>
      </c>
      <c r="P107" s="338">
        <v>8794</v>
      </c>
      <c r="Q107" s="338">
        <v>3569</v>
      </c>
      <c r="R107" s="338">
        <v>322</v>
      </c>
      <c r="S107" s="338">
        <v>12685</v>
      </c>
      <c r="T107" s="338">
        <v>1055</v>
      </c>
      <c r="U107" s="338">
        <v>0</v>
      </c>
      <c r="V107" s="338">
        <v>733</v>
      </c>
      <c r="W107" s="338">
        <v>14473</v>
      </c>
      <c r="X107" s="338">
        <v>1055</v>
      </c>
      <c r="Y107" s="338">
        <v>0</v>
      </c>
      <c r="Z107" s="338">
        <v>0</v>
      </c>
      <c r="AA107" s="338">
        <v>0</v>
      </c>
      <c r="AB107" s="338">
        <v>0</v>
      </c>
      <c r="AC107" s="338">
        <v>1055</v>
      </c>
      <c r="AD107" s="338">
        <v>11630</v>
      </c>
      <c r="AE107" s="338">
        <v>172</v>
      </c>
      <c r="AF107" s="338" t="s">
        <v>605</v>
      </c>
      <c r="AG107" s="338">
        <v>0</v>
      </c>
      <c r="AH107" s="338">
        <v>0</v>
      </c>
      <c r="AI107" t="s">
        <v>1964</v>
      </c>
    </row>
    <row r="108" spans="1:35" x14ac:dyDescent="0.3">
      <c r="A108" s="335">
        <v>46173</v>
      </c>
      <c r="B108" t="s">
        <v>1436</v>
      </c>
      <c r="C108" t="s">
        <v>270</v>
      </c>
      <c r="D108" t="s">
        <v>41</v>
      </c>
      <c r="E108" t="s">
        <v>163</v>
      </c>
      <c r="F108" t="s">
        <v>163</v>
      </c>
      <c r="G108" t="s">
        <v>87</v>
      </c>
      <c r="H108" t="s">
        <v>605</v>
      </c>
      <c r="I108" s="338">
        <v>21</v>
      </c>
      <c r="J108" s="338">
        <v>0</v>
      </c>
      <c r="K108" s="338">
        <v>0</v>
      </c>
      <c r="L108" s="338">
        <v>5</v>
      </c>
      <c r="M108" s="338">
        <v>1</v>
      </c>
      <c r="N108" s="336">
        <v>22</v>
      </c>
      <c r="O108" s="338">
        <v>542</v>
      </c>
      <c r="P108" s="338">
        <v>8492</v>
      </c>
      <c r="Q108" s="338">
        <v>3432</v>
      </c>
      <c r="R108" s="338">
        <v>0</v>
      </c>
      <c r="S108" s="338">
        <v>11924</v>
      </c>
      <c r="T108" s="338">
        <v>1019</v>
      </c>
      <c r="U108" s="338">
        <v>0</v>
      </c>
      <c r="V108" s="338">
        <v>707</v>
      </c>
      <c r="W108" s="338">
        <v>13650</v>
      </c>
      <c r="X108" s="338">
        <v>1019</v>
      </c>
      <c r="Y108" s="338">
        <v>0</v>
      </c>
      <c r="Z108" s="338">
        <v>0</v>
      </c>
      <c r="AA108" s="338">
        <v>0</v>
      </c>
      <c r="AB108" s="338">
        <v>0</v>
      </c>
      <c r="AC108" s="338">
        <v>1019</v>
      </c>
      <c r="AD108" s="338">
        <v>10905</v>
      </c>
      <c r="AE108" s="338">
        <v>176</v>
      </c>
      <c r="AF108" s="338" t="s">
        <v>605</v>
      </c>
      <c r="AG108" s="338">
        <v>0</v>
      </c>
      <c r="AH108" s="338">
        <v>0</v>
      </c>
      <c r="AI108" t="s">
        <v>1964</v>
      </c>
    </row>
    <row r="109" spans="1:35" x14ac:dyDescent="0.3">
      <c r="A109" s="335">
        <v>46173</v>
      </c>
      <c r="B109" t="s">
        <v>1068</v>
      </c>
      <c r="C109" t="s">
        <v>272</v>
      </c>
      <c r="D109" t="s">
        <v>41</v>
      </c>
      <c r="E109" t="s">
        <v>163</v>
      </c>
      <c r="F109" t="s">
        <v>163</v>
      </c>
      <c r="G109" t="s">
        <v>48</v>
      </c>
      <c r="H109" t="s">
        <v>605</v>
      </c>
      <c r="I109" s="338">
        <v>20</v>
      </c>
      <c r="J109" s="338">
        <v>0</v>
      </c>
      <c r="K109" s="338">
        <v>0</v>
      </c>
      <c r="L109" s="338">
        <v>5</v>
      </c>
      <c r="M109" s="338">
        <v>1</v>
      </c>
      <c r="N109" s="336">
        <v>21</v>
      </c>
      <c r="O109" s="338">
        <v>480</v>
      </c>
      <c r="P109" s="338">
        <v>8169</v>
      </c>
      <c r="Q109" s="338">
        <v>1911</v>
      </c>
      <c r="R109" s="338">
        <v>0</v>
      </c>
      <c r="S109" s="338">
        <v>10080</v>
      </c>
      <c r="T109" s="338">
        <v>980</v>
      </c>
      <c r="U109" s="338">
        <v>0</v>
      </c>
      <c r="V109" s="338">
        <v>680</v>
      </c>
      <c r="W109" s="338">
        <v>11740</v>
      </c>
      <c r="X109" s="338">
        <v>980</v>
      </c>
      <c r="Y109" s="338">
        <v>0</v>
      </c>
      <c r="Z109" s="338">
        <v>0</v>
      </c>
      <c r="AA109" s="338">
        <v>0</v>
      </c>
      <c r="AB109" s="338">
        <v>0</v>
      </c>
      <c r="AC109" s="338">
        <v>980</v>
      </c>
      <c r="AD109" s="338">
        <v>9100</v>
      </c>
      <c r="AE109" s="338">
        <v>168</v>
      </c>
      <c r="AF109" s="338" t="s">
        <v>605</v>
      </c>
      <c r="AG109" s="338">
        <v>0</v>
      </c>
      <c r="AH109" s="338">
        <v>0</v>
      </c>
      <c r="AI109" t="s">
        <v>1964</v>
      </c>
    </row>
    <row r="110" spans="1:35" x14ac:dyDescent="0.3">
      <c r="A110" s="335">
        <v>46173</v>
      </c>
      <c r="B110" t="s">
        <v>1069</v>
      </c>
      <c r="C110" t="s">
        <v>274</v>
      </c>
      <c r="D110" t="s">
        <v>41</v>
      </c>
      <c r="E110" t="s">
        <v>163</v>
      </c>
      <c r="F110" t="s">
        <v>163</v>
      </c>
      <c r="G110" t="s">
        <v>51</v>
      </c>
      <c r="H110" t="s">
        <v>605</v>
      </c>
      <c r="I110" s="338">
        <v>19</v>
      </c>
      <c r="J110" s="338">
        <v>5</v>
      </c>
      <c r="K110" s="338">
        <v>0</v>
      </c>
      <c r="L110" s="338">
        <v>5</v>
      </c>
      <c r="M110" s="338">
        <v>1</v>
      </c>
      <c r="N110" s="336">
        <v>25</v>
      </c>
      <c r="O110" s="338">
        <v>485</v>
      </c>
      <c r="P110" s="338">
        <v>9600</v>
      </c>
      <c r="Q110" s="338">
        <v>2525</v>
      </c>
      <c r="R110" s="338">
        <v>0</v>
      </c>
      <c r="S110" s="338">
        <v>12125</v>
      </c>
      <c r="T110" s="338">
        <v>1152</v>
      </c>
      <c r="U110" s="338">
        <v>0</v>
      </c>
      <c r="V110" s="338">
        <v>800</v>
      </c>
      <c r="W110" s="338">
        <v>14077</v>
      </c>
      <c r="X110" s="338">
        <v>1152</v>
      </c>
      <c r="Y110" s="338">
        <v>0</v>
      </c>
      <c r="Z110" s="338">
        <v>0</v>
      </c>
      <c r="AA110" s="338">
        <v>0</v>
      </c>
      <c r="AB110" s="338">
        <v>0</v>
      </c>
      <c r="AC110" s="338">
        <v>1152</v>
      </c>
      <c r="AD110" s="338">
        <v>10973</v>
      </c>
      <c r="AE110" s="338">
        <v>200</v>
      </c>
      <c r="AF110" s="338" t="s">
        <v>605</v>
      </c>
      <c r="AG110" s="338">
        <v>0</v>
      </c>
      <c r="AH110" s="338">
        <v>0</v>
      </c>
      <c r="AI110" t="s">
        <v>1964</v>
      </c>
    </row>
    <row r="111" spans="1:35" x14ac:dyDescent="0.3">
      <c r="A111" s="335">
        <v>46173</v>
      </c>
      <c r="B111" t="s">
        <v>1070</v>
      </c>
      <c r="C111" t="s">
        <v>276</v>
      </c>
      <c r="D111" t="s">
        <v>41</v>
      </c>
      <c r="E111" t="s">
        <v>163</v>
      </c>
      <c r="F111" t="s">
        <v>163</v>
      </c>
      <c r="G111" t="s">
        <v>44</v>
      </c>
      <c r="H111" t="s">
        <v>605</v>
      </c>
      <c r="I111" s="338">
        <v>0</v>
      </c>
      <c r="J111" s="338">
        <v>0</v>
      </c>
      <c r="K111" s="338">
        <v>0</v>
      </c>
      <c r="L111" s="338">
        <v>0</v>
      </c>
      <c r="M111" s="338">
        <v>0</v>
      </c>
      <c r="N111" s="336">
        <v>0</v>
      </c>
      <c r="O111" s="338">
        <v>525</v>
      </c>
      <c r="P111" s="338">
        <v>0</v>
      </c>
      <c r="Q111" s="338">
        <v>0</v>
      </c>
      <c r="R111" s="338">
        <v>0</v>
      </c>
      <c r="S111" s="338">
        <v>0</v>
      </c>
      <c r="T111" s="338">
        <v>0</v>
      </c>
      <c r="U111" s="338">
        <v>0</v>
      </c>
      <c r="V111" s="338">
        <v>0</v>
      </c>
      <c r="W111" s="338">
        <v>0</v>
      </c>
      <c r="X111" s="338">
        <v>0</v>
      </c>
      <c r="Y111" s="338">
        <v>0</v>
      </c>
      <c r="Z111" s="338">
        <v>0</v>
      </c>
      <c r="AA111" s="338">
        <v>0</v>
      </c>
      <c r="AB111" s="338">
        <v>0</v>
      </c>
      <c r="AC111" s="338">
        <v>0</v>
      </c>
      <c r="AD111" s="338">
        <v>0</v>
      </c>
      <c r="AE111" s="338">
        <v>0</v>
      </c>
      <c r="AF111" s="338" t="s">
        <v>605</v>
      </c>
      <c r="AG111" s="338">
        <v>0</v>
      </c>
      <c r="AH111" s="338">
        <v>0</v>
      </c>
      <c r="AI111" t="s">
        <v>1964</v>
      </c>
    </row>
    <row r="112" spans="1:35" x14ac:dyDescent="0.3">
      <c r="A112" s="335">
        <v>46173</v>
      </c>
      <c r="B112" t="s">
        <v>1071</v>
      </c>
      <c r="C112" t="s">
        <v>278</v>
      </c>
      <c r="D112" t="s">
        <v>41</v>
      </c>
      <c r="E112" t="s">
        <v>163</v>
      </c>
      <c r="F112" t="s">
        <v>163</v>
      </c>
      <c r="G112" t="s">
        <v>87</v>
      </c>
      <c r="H112" t="s">
        <v>605</v>
      </c>
      <c r="I112" s="338">
        <v>23</v>
      </c>
      <c r="J112" s="338">
        <v>2</v>
      </c>
      <c r="K112" s="338">
        <v>0</v>
      </c>
      <c r="L112" s="338">
        <v>5</v>
      </c>
      <c r="M112" s="338">
        <v>1</v>
      </c>
      <c r="N112" s="336">
        <v>26</v>
      </c>
      <c r="O112" s="338">
        <v>524</v>
      </c>
      <c r="P112" s="338">
        <v>10036</v>
      </c>
      <c r="Q112" s="338">
        <v>3588</v>
      </c>
      <c r="R112" s="338">
        <v>0</v>
      </c>
      <c r="S112" s="338">
        <v>13624</v>
      </c>
      <c r="T112" s="338">
        <v>1204</v>
      </c>
      <c r="U112" s="338">
        <v>0</v>
      </c>
      <c r="V112" s="338">
        <v>836</v>
      </c>
      <c r="W112" s="338">
        <v>15664</v>
      </c>
      <c r="X112" s="338">
        <v>1204</v>
      </c>
      <c r="Y112" s="338">
        <v>0</v>
      </c>
      <c r="Z112" s="338">
        <v>0</v>
      </c>
      <c r="AA112" s="338">
        <v>0</v>
      </c>
      <c r="AB112" s="338">
        <v>0</v>
      </c>
      <c r="AC112" s="338">
        <v>1204</v>
      </c>
      <c r="AD112" s="338">
        <v>12420</v>
      </c>
      <c r="AE112" s="338">
        <v>208</v>
      </c>
      <c r="AF112" s="338" t="s">
        <v>605</v>
      </c>
      <c r="AG112" s="338">
        <v>0</v>
      </c>
      <c r="AH112" s="338">
        <v>0</v>
      </c>
      <c r="AI112" t="s">
        <v>1964</v>
      </c>
    </row>
    <row r="113" spans="1:35" x14ac:dyDescent="0.3">
      <c r="A113" s="335">
        <v>46173</v>
      </c>
      <c r="B113" t="s">
        <v>1072</v>
      </c>
      <c r="C113" t="s">
        <v>280</v>
      </c>
      <c r="D113" t="s">
        <v>41</v>
      </c>
      <c r="E113" t="s">
        <v>163</v>
      </c>
      <c r="F113" t="s">
        <v>163</v>
      </c>
      <c r="G113" t="s">
        <v>87</v>
      </c>
      <c r="H113" t="s">
        <v>605</v>
      </c>
      <c r="I113" s="338">
        <v>23</v>
      </c>
      <c r="J113" s="338">
        <v>0</v>
      </c>
      <c r="K113" s="338">
        <v>0</v>
      </c>
      <c r="L113" s="338">
        <v>5</v>
      </c>
      <c r="M113" s="338">
        <v>1</v>
      </c>
      <c r="N113" s="336">
        <v>24</v>
      </c>
      <c r="O113" s="338">
        <v>541</v>
      </c>
      <c r="P113" s="338">
        <v>9264</v>
      </c>
      <c r="Q113" s="338">
        <v>3720</v>
      </c>
      <c r="R113" s="338">
        <v>0</v>
      </c>
      <c r="S113" s="338">
        <v>12984</v>
      </c>
      <c r="T113" s="338">
        <v>1112</v>
      </c>
      <c r="U113" s="338">
        <v>0</v>
      </c>
      <c r="V113" s="338">
        <v>772</v>
      </c>
      <c r="W113" s="338">
        <v>14868</v>
      </c>
      <c r="X113" s="338">
        <v>1112</v>
      </c>
      <c r="Y113" s="338">
        <v>0</v>
      </c>
      <c r="Z113" s="338">
        <v>0</v>
      </c>
      <c r="AA113" s="338">
        <v>0</v>
      </c>
      <c r="AB113" s="338">
        <v>0</v>
      </c>
      <c r="AC113" s="338">
        <v>1112</v>
      </c>
      <c r="AD113" s="338">
        <v>11872</v>
      </c>
      <c r="AE113" s="338">
        <v>192</v>
      </c>
      <c r="AF113" s="338" t="s">
        <v>605</v>
      </c>
      <c r="AG113" s="338">
        <v>0</v>
      </c>
      <c r="AH113" s="338">
        <v>0</v>
      </c>
      <c r="AI113" t="s">
        <v>1964</v>
      </c>
    </row>
    <row r="114" spans="1:35" x14ac:dyDescent="0.3">
      <c r="A114" s="335">
        <v>46173</v>
      </c>
      <c r="B114" t="s">
        <v>1073</v>
      </c>
      <c r="C114" t="s">
        <v>282</v>
      </c>
      <c r="D114" t="s">
        <v>41</v>
      </c>
      <c r="E114" t="s">
        <v>163</v>
      </c>
      <c r="F114" t="s">
        <v>163</v>
      </c>
      <c r="G114" t="s">
        <v>51</v>
      </c>
      <c r="H114" t="s">
        <v>605</v>
      </c>
      <c r="I114" s="338">
        <v>24</v>
      </c>
      <c r="J114" s="338">
        <v>0</v>
      </c>
      <c r="K114" s="338">
        <v>0</v>
      </c>
      <c r="L114" s="338">
        <v>5</v>
      </c>
      <c r="M114" s="338">
        <v>1</v>
      </c>
      <c r="N114" s="336">
        <v>25</v>
      </c>
      <c r="O114" s="338">
        <v>480</v>
      </c>
      <c r="P114" s="338">
        <v>9600</v>
      </c>
      <c r="Q114" s="338">
        <v>2400</v>
      </c>
      <c r="R114" s="338">
        <v>0</v>
      </c>
      <c r="S114" s="338">
        <v>12000</v>
      </c>
      <c r="T114" s="338">
        <v>1152</v>
      </c>
      <c r="U114" s="338">
        <v>0</v>
      </c>
      <c r="V114" s="338">
        <v>800</v>
      </c>
      <c r="W114" s="338">
        <v>13952</v>
      </c>
      <c r="X114" s="338">
        <v>1152</v>
      </c>
      <c r="Y114" s="338">
        <v>0</v>
      </c>
      <c r="Z114" s="338">
        <v>0</v>
      </c>
      <c r="AA114" s="338">
        <v>0</v>
      </c>
      <c r="AB114" s="338">
        <v>0</v>
      </c>
      <c r="AC114" s="338">
        <v>1152</v>
      </c>
      <c r="AD114" s="338">
        <v>10848</v>
      </c>
      <c r="AE114" s="338">
        <v>200</v>
      </c>
      <c r="AF114" s="338" t="s">
        <v>605</v>
      </c>
      <c r="AG114" s="338">
        <v>0</v>
      </c>
      <c r="AH114" s="338">
        <v>0</v>
      </c>
      <c r="AI114" t="s">
        <v>1964</v>
      </c>
    </row>
    <row r="115" spans="1:35" x14ac:dyDescent="0.3">
      <c r="A115" s="335">
        <v>46173</v>
      </c>
      <c r="B115" t="s">
        <v>1437</v>
      </c>
      <c r="C115" t="s">
        <v>284</v>
      </c>
      <c r="D115" t="s">
        <v>41</v>
      </c>
      <c r="E115" t="s">
        <v>163</v>
      </c>
      <c r="F115" t="s">
        <v>163</v>
      </c>
      <c r="G115" t="s">
        <v>48</v>
      </c>
      <c r="H115" t="s">
        <v>605</v>
      </c>
      <c r="I115" s="338">
        <v>23</v>
      </c>
      <c r="J115" s="338">
        <v>0</v>
      </c>
      <c r="K115" s="338">
        <v>0</v>
      </c>
      <c r="L115" s="338">
        <v>5</v>
      </c>
      <c r="M115" s="338">
        <v>1</v>
      </c>
      <c r="N115" s="336">
        <v>24</v>
      </c>
      <c r="O115" s="338">
        <v>495</v>
      </c>
      <c r="P115" s="338">
        <v>9384</v>
      </c>
      <c r="Q115" s="338">
        <v>2496</v>
      </c>
      <c r="R115" s="338">
        <v>0</v>
      </c>
      <c r="S115" s="338">
        <v>11880</v>
      </c>
      <c r="T115" s="338">
        <v>1126</v>
      </c>
      <c r="U115" s="338">
        <v>0</v>
      </c>
      <c r="V115" s="338">
        <v>782</v>
      </c>
      <c r="W115" s="338">
        <v>13788</v>
      </c>
      <c r="X115" s="338">
        <v>1126</v>
      </c>
      <c r="Y115" s="338">
        <v>0</v>
      </c>
      <c r="Z115" s="338">
        <v>0</v>
      </c>
      <c r="AA115" s="338">
        <v>0</v>
      </c>
      <c r="AB115" s="338">
        <v>0</v>
      </c>
      <c r="AC115" s="338">
        <v>1126</v>
      </c>
      <c r="AD115" s="338">
        <v>10754</v>
      </c>
      <c r="AE115" s="338">
        <v>192</v>
      </c>
      <c r="AF115" s="338" t="s">
        <v>605</v>
      </c>
      <c r="AG115" s="338">
        <v>0</v>
      </c>
      <c r="AH115" s="338">
        <v>0</v>
      </c>
      <c r="AI115" t="s">
        <v>1964</v>
      </c>
    </row>
    <row r="116" spans="1:35" x14ac:dyDescent="0.3">
      <c r="A116" s="335">
        <v>46173</v>
      </c>
      <c r="B116" t="s">
        <v>1438</v>
      </c>
      <c r="C116" t="s">
        <v>286</v>
      </c>
      <c r="D116" t="s">
        <v>41</v>
      </c>
      <c r="E116" t="s">
        <v>163</v>
      </c>
      <c r="F116" t="s">
        <v>163</v>
      </c>
      <c r="G116" t="s">
        <v>51</v>
      </c>
      <c r="H116" t="s">
        <v>605</v>
      </c>
      <c r="I116" s="338">
        <v>20</v>
      </c>
      <c r="J116" s="338">
        <v>0</v>
      </c>
      <c r="K116" s="338">
        <v>0</v>
      </c>
      <c r="L116" s="338">
        <v>5</v>
      </c>
      <c r="M116" s="338">
        <v>1</v>
      </c>
      <c r="N116" s="336">
        <v>21</v>
      </c>
      <c r="O116" s="338">
        <v>543</v>
      </c>
      <c r="P116" s="338">
        <v>8106</v>
      </c>
      <c r="Q116" s="338">
        <v>3297</v>
      </c>
      <c r="R116" s="338">
        <v>0</v>
      </c>
      <c r="S116" s="338">
        <v>11403</v>
      </c>
      <c r="T116" s="338">
        <v>973</v>
      </c>
      <c r="U116" s="338">
        <v>0</v>
      </c>
      <c r="V116" s="338">
        <v>675</v>
      </c>
      <c r="W116" s="338">
        <v>13051</v>
      </c>
      <c r="X116" s="338">
        <v>973</v>
      </c>
      <c r="Y116" s="338">
        <v>0</v>
      </c>
      <c r="Z116" s="338">
        <v>0</v>
      </c>
      <c r="AA116" s="338">
        <v>0</v>
      </c>
      <c r="AB116" s="338">
        <v>0</v>
      </c>
      <c r="AC116" s="338">
        <v>973</v>
      </c>
      <c r="AD116" s="338">
        <v>10430</v>
      </c>
      <c r="AE116" s="338">
        <v>168</v>
      </c>
      <c r="AF116" s="338" t="s">
        <v>605</v>
      </c>
      <c r="AG116" s="338">
        <v>0</v>
      </c>
      <c r="AH116" s="338">
        <v>0</v>
      </c>
      <c r="AI116" t="s">
        <v>1964</v>
      </c>
    </row>
    <row r="117" spans="1:35" x14ac:dyDescent="0.3">
      <c r="A117" s="335">
        <v>46173</v>
      </c>
      <c r="B117" t="s">
        <v>1439</v>
      </c>
      <c r="C117" t="s">
        <v>288</v>
      </c>
      <c r="D117" t="s">
        <v>41</v>
      </c>
      <c r="E117" t="s">
        <v>163</v>
      </c>
      <c r="F117" t="s">
        <v>163</v>
      </c>
      <c r="G117" t="s">
        <v>51</v>
      </c>
      <c r="H117" t="s">
        <v>605</v>
      </c>
      <c r="I117" s="338">
        <v>24</v>
      </c>
      <c r="J117" s="338">
        <v>0</v>
      </c>
      <c r="K117" s="338">
        <v>0</v>
      </c>
      <c r="L117" s="338">
        <v>5</v>
      </c>
      <c r="M117" s="338">
        <v>1</v>
      </c>
      <c r="N117" s="336">
        <v>25</v>
      </c>
      <c r="O117" s="338">
        <v>494</v>
      </c>
      <c r="P117" s="338">
        <v>9600</v>
      </c>
      <c r="Q117" s="338">
        <v>2750</v>
      </c>
      <c r="R117" s="338">
        <v>0</v>
      </c>
      <c r="S117" s="338">
        <v>12350</v>
      </c>
      <c r="T117" s="338">
        <v>1152</v>
      </c>
      <c r="U117" s="338">
        <v>0</v>
      </c>
      <c r="V117" s="338">
        <v>800</v>
      </c>
      <c r="W117" s="338">
        <v>14302</v>
      </c>
      <c r="X117" s="338">
        <v>1152</v>
      </c>
      <c r="Y117" s="338">
        <v>0</v>
      </c>
      <c r="Z117" s="338">
        <v>0</v>
      </c>
      <c r="AA117" s="338">
        <v>0</v>
      </c>
      <c r="AB117" s="338">
        <v>0</v>
      </c>
      <c r="AC117" s="338">
        <v>1152</v>
      </c>
      <c r="AD117" s="338">
        <v>11198</v>
      </c>
      <c r="AE117" s="338">
        <v>200</v>
      </c>
      <c r="AF117" s="338" t="s">
        <v>605</v>
      </c>
      <c r="AG117" s="338">
        <v>0</v>
      </c>
      <c r="AH117" s="338">
        <v>0</v>
      </c>
      <c r="AI117" t="s">
        <v>1964</v>
      </c>
    </row>
    <row r="118" spans="1:35" x14ac:dyDescent="0.3">
      <c r="A118" s="335">
        <v>46173</v>
      </c>
      <c r="B118" t="s">
        <v>1074</v>
      </c>
      <c r="C118" t="s">
        <v>290</v>
      </c>
      <c r="D118" t="s">
        <v>41</v>
      </c>
      <c r="E118" t="s">
        <v>163</v>
      </c>
      <c r="F118" t="s">
        <v>163</v>
      </c>
      <c r="G118" t="s">
        <v>87</v>
      </c>
      <c r="H118" t="s">
        <v>605</v>
      </c>
      <c r="I118" s="338">
        <v>20</v>
      </c>
      <c r="J118" s="338">
        <v>0</v>
      </c>
      <c r="K118" s="338">
        <v>0</v>
      </c>
      <c r="L118" s="338">
        <v>5</v>
      </c>
      <c r="M118" s="338">
        <v>1</v>
      </c>
      <c r="N118" s="336">
        <v>21</v>
      </c>
      <c r="O118" s="338">
        <v>528</v>
      </c>
      <c r="P118" s="338">
        <v>8106</v>
      </c>
      <c r="Q118" s="338">
        <v>2982</v>
      </c>
      <c r="R118" s="338">
        <v>0</v>
      </c>
      <c r="S118" s="338">
        <v>11088</v>
      </c>
      <c r="T118" s="338">
        <v>973</v>
      </c>
      <c r="U118" s="338">
        <v>0</v>
      </c>
      <c r="V118" s="338">
        <v>675</v>
      </c>
      <c r="W118" s="338">
        <v>12736</v>
      </c>
      <c r="X118" s="338">
        <v>973</v>
      </c>
      <c r="Y118" s="338">
        <v>0</v>
      </c>
      <c r="Z118" s="338">
        <v>0</v>
      </c>
      <c r="AA118" s="338">
        <v>0</v>
      </c>
      <c r="AB118" s="338">
        <v>0</v>
      </c>
      <c r="AC118" s="338">
        <v>973</v>
      </c>
      <c r="AD118" s="338">
        <v>10115</v>
      </c>
      <c r="AE118" s="338">
        <v>168</v>
      </c>
      <c r="AF118" s="338" t="s">
        <v>605</v>
      </c>
      <c r="AG118" s="338">
        <v>0</v>
      </c>
      <c r="AH118" s="338">
        <v>0</v>
      </c>
      <c r="AI118" t="s">
        <v>1964</v>
      </c>
    </row>
    <row r="119" spans="1:35" x14ac:dyDescent="0.3">
      <c r="A119" s="335">
        <v>46173</v>
      </c>
      <c r="B119" t="s">
        <v>1440</v>
      </c>
      <c r="C119" t="s">
        <v>292</v>
      </c>
      <c r="D119" t="s">
        <v>41</v>
      </c>
      <c r="E119" t="s">
        <v>163</v>
      </c>
      <c r="F119" t="s">
        <v>163</v>
      </c>
      <c r="G119" t="s">
        <v>87</v>
      </c>
      <c r="H119" t="s">
        <v>605</v>
      </c>
      <c r="I119" s="338">
        <v>14</v>
      </c>
      <c r="J119" s="338">
        <v>6</v>
      </c>
      <c r="K119" s="338">
        <v>0</v>
      </c>
      <c r="L119" s="338">
        <v>5</v>
      </c>
      <c r="M119" s="338">
        <v>0</v>
      </c>
      <c r="N119" s="336">
        <v>20</v>
      </c>
      <c r="O119" s="338">
        <v>515</v>
      </c>
      <c r="P119" s="338">
        <v>7780</v>
      </c>
      <c r="Q119" s="338">
        <v>2520</v>
      </c>
      <c r="R119" s="338">
        <v>0</v>
      </c>
      <c r="S119" s="338">
        <v>10300</v>
      </c>
      <c r="T119" s="338">
        <v>934</v>
      </c>
      <c r="U119" s="338">
        <v>0</v>
      </c>
      <c r="V119" s="338">
        <v>648</v>
      </c>
      <c r="W119" s="338">
        <v>11882</v>
      </c>
      <c r="X119" s="338">
        <v>934</v>
      </c>
      <c r="Y119" s="338">
        <v>0</v>
      </c>
      <c r="Z119" s="338">
        <v>0</v>
      </c>
      <c r="AA119" s="338">
        <v>0</v>
      </c>
      <c r="AB119" s="338">
        <v>0</v>
      </c>
      <c r="AC119" s="338">
        <v>934</v>
      </c>
      <c r="AD119" s="338">
        <v>9366</v>
      </c>
      <c r="AE119" s="338">
        <v>160</v>
      </c>
      <c r="AF119" s="338" t="s">
        <v>605</v>
      </c>
      <c r="AG119" s="338">
        <v>0</v>
      </c>
      <c r="AH119" s="338">
        <v>0</v>
      </c>
      <c r="AI119" t="s">
        <v>1964</v>
      </c>
    </row>
    <row r="120" spans="1:35" x14ac:dyDescent="0.3">
      <c r="A120" s="335">
        <v>46173</v>
      </c>
      <c r="B120" t="s">
        <v>1441</v>
      </c>
      <c r="C120" t="s">
        <v>294</v>
      </c>
      <c r="D120" t="s">
        <v>41</v>
      </c>
      <c r="E120" t="s">
        <v>163</v>
      </c>
      <c r="F120" t="s">
        <v>163</v>
      </c>
      <c r="G120" t="s">
        <v>51</v>
      </c>
      <c r="H120" t="s">
        <v>605</v>
      </c>
      <c r="I120" s="338">
        <v>20</v>
      </c>
      <c r="J120" s="338">
        <v>0</v>
      </c>
      <c r="K120" s="338">
        <v>0</v>
      </c>
      <c r="L120" s="338">
        <v>5</v>
      </c>
      <c r="M120" s="338">
        <v>1</v>
      </c>
      <c r="N120" s="336">
        <v>21</v>
      </c>
      <c r="O120" s="338">
        <v>510</v>
      </c>
      <c r="P120" s="338">
        <v>8211</v>
      </c>
      <c r="Q120" s="338">
        <v>2499</v>
      </c>
      <c r="R120" s="338">
        <v>0</v>
      </c>
      <c r="S120" s="338">
        <v>10710</v>
      </c>
      <c r="T120" s="338">
        <v>985</v>
      </c>
      <c r="U120" s="338">
        <v>0</v>
      </c>
      <c r="V120" s="338">
        <v>684</v>
      </c>
      <c r="W120" s="338">
        <v>12379</v>
      </c>
      <c r="X120" s="338">
        <v>985</v>
      </c>
      <c r="Y120" s="338">
        <v>0</v>
      </c>
      <c r="Z120" s="338">
        <v>0</v>
      </c>
      <c r="AA120" s="338">
        <v>0</v>
      </c>
      <c r="AB120" s="338">
        <v>0</v>
      </c>
      <c r="AC120" s="338">
        <v>985</v>
      </c>
      <c r="AD120" s="338">
        <v>9725</v>
      </c>
      <c r="AE120" s="338">
        <v>168</v>
      </c>
      <c r="AF120" s="338" t="s">
        <v>605</v>
      </c>
      <c r="AG120" s="338">
        <v>0</v>
      </c>
      <c r="AH120" s="338">
        <v>0</v>
      </c>
      <c r="AI120" t="s">
        <v>1964</v>
      </c>
    </row>
    <row r="121" spans="1:35" x14ac:dyDescent="0.3">
      <c r="A121" s="335">
        <v>46173</v>
      </c>
      <c r="B121" t="s">
        <v>1442</v>
      </c>
      <c r="C121" t="s">
        <v>296</v>
      </c>
      <c r="D121" t="s">
        <v>41</v>
      </c>
      <c r="E121" t="s">
        <v>163</v>
      </c>
      <c r="F121" t="s">
        <v>163</v>
      </c>
      <c r="G121" t="s">
        <v>51</v>
      </c>
      <c r="H121" t="s">
        <v>605</v>
      </c>
      <c r="I121" s="338">
        <v>21</v>
      </c>
      <c r="J121" s="338">
        <v>2</v>
      </c>
      <c r="K121" s="338">
        <v>0</v>
      </c>
      <c r="L121" s="338">
        <v>5</v>
      </c>
      <c r="M121" s="338">
        <v>1</v>
      </c>
      <c r="N121" s="336">
        <v>24</v>
      </c>
      <c r="O121" s="338">
        <v>501</v>
      </c>
      <c r="P121" s="338">
        <v>9216</v>
      </c>
      <c r="Q121" s="338">
        <v>2808</v>
      </c>
      <c r="R121" s="338">
        <v>0</v>
      </c>
      <c r="S121" s="338">
        <v>12024</v>
      </c>
      <c r="T121" s="338">
        <v>1106</v>
      </c>
      <c r="U121" s="338">
        <v>0</v>
      </c>
      <c r="V121" s="338">
        <v>768</v>
      </c>
      <c r="W121" s="338">
        <v>13898</v>
      </c>
      <c r="X121" s="338">
        <v>1106</v>
      </c>
      <c r="Y121" s="338">
        <v>0</v>
      </c>
      <c r="Z121" s="338">
        <v>0</v>
      </c>
      <c r="AA121" s="338">
        <v>0</v>
      </c>
      <c r="AB121" s="338">
        <v>0</v>
      </c>
      <c r="AC121" s="338">
        <v>1106</v>
      </c>
      <c r="AD121" s="338">
        <v>10918</v>
      </c>
      <c r="AE121" s="338">
        <v>192</v>
      </c>
      <c r="AF121" s="338" t="s">
        <v>605</v>
      </c>
      <c r="AG121" s="338">
        <v>0</v>
      </c>
      <c r="AH121" s="338">
        <v>0</v>
      </c>
      <c r="AI121" t="s">
        <v>1964</v>
      </c>
    </row>
    <row r="122" spans="1:35" x14ac:dyDescent="0.3">
      <c r="A122" s="335">
        <v>46173</v>
      </c>
      <c r="B122" t="s">
        <v>1443</v>
      </c>
      <c r="C122" t="s">
        <v>298</v>
      </c>
      <c r="D122" t="s">
        <v>41</v>
      </c>
      <c r="E122" t="s">
        <v>163</v>
      </c>
      <c r="F122" t="s">
        <v>163</v>
      </c>
      <c r="G122" t="s">
        <v>299</v>
      </c>
      <c r="H122" t="s">
        <v>605</v>
      </c>
      <c r="I122" s="338">
        <v>23</v>
      </c>
      <c r="J122" s="338">
        <v>1</v>
      </c>
      <c r="K122" s="338">
        <v>0</v>
      </c>
      <c r="L122" s="338">
        <v>5</v>
      </c>
      <c r="M122" s="338">
        <v>1</v>
      </c>
      <c r="N122" s="336">
        <v>25</v>
      </c>
      <c r="O122" s="338">
        <v>565</v>
      </c>
      <c r="P122" s="338">
        <v>9725</v>
      </c>
      <c r="Q122" s="338">
        <v>4150</v>
      </c>
      <c r="R122" s="338">
        <v>250</v>
      </c>
      <c r="S122" s="338">
        <v>14125</v>
      </c>
      <c r="T122" s="338">
        <v>1167</v>
      </c>
      <c r="U122" s="338">
        <v>0</v>
      </c>
      <c r="V122" s="338">
        <v>810</v>
      </c>
      <c r="W122" s="338">
        <v>16102</v>
      </c>
      <c r="X122" s="338">
        <v>1167</v>
      </c>
      <c r="Y122" s="338">
        <v>0</v>
      </c>
      <c r="Z122" s="338">
        <v>0</v>
      </c>
      <c r="AA122" s="338">
        <v>0</v>
      </c>
      <c r="AB122" s="338">
        <v>0</v>
      </c>
      <c r="AC122" s="338">
        <v>1167</v>
      </c>
      <c r="AD122" s="338">
        <v>12958</v>
      </c>
      <c r="AE122" s="338">
        <v>200</v>
      </c>
      <c r="AF122" s="338" t="s">
        <v>605</v>
      </c>
      <c r="AG122" s="338">
        <v>0</v>
      </c>
      <c r="AH122" s="338">
        <v>0</v>
      </c>
      <c r="AI122" t="s">
        <v>1964</v>
      </c>
    </row>
    <row r="123" spans="1:35" x14ac:dyDescent="0.3">
      <c r="A123" s="335">
        <v>46173</v>
      </c>
      <c r="B123" t="s">
        <v>1444</v>
      </c>
      <c r="C123" t="s">
        <v>301</v>
      </c>
      <c r="D123" t="s">
        <v>41</v>
      </c>
      <c r="E123" t="s">
        <v>163</v>
      </c>
      <c r="F123" t="s">
        <v>163</v>
      </c>
      <c r="G123" t="s">
        <v>87</v>
      </c>
      <c r="H123" t="s">
        <v>605</v>
      </c>
      <c r="I123" s="338">
        <v>19</v>
      </c>
      <c r="J123" s="338">
        <v>0</v>
      </c>
      <c r="K123" s="338">
        <v>0</v>
      </c>
      <c r="L123" s="338">
        <v>5</v>
      </c>
      <c r="M123" s="338">
        <v>0</v>
      </c>
      <c r="N123" s="336">
        <v>19</v>
      </c>
      <c r="O123" s="338">
        <v>500</v>
      </c>
      <c r="P123" s="338">
        <v>7486</v>
      </c>
      <c r="Q123" s="338">
        <v>2014</v>
      </c>
      <c r="R123" s="338">
        <v>0</v>
      </c>
      <c r="S123" s="338">
        <v>9500</v>
      </c>
      <c r="T123" s="338">
        <v>898</v>
      </c>
      <c r="U123" s="338">
        <v>0</v>
      </c>
      <c r="V123" s="338">
        <v>624</v>
      </c>
      <c r="W123" s="338">
        <v>11022</v>
      </c>
      <c r="X123" s="338">
        <v>898</v>
      </c>
      <c r="Y123" s="338">
        <v>0</v>
      </c>
      <c r="Z123" s="338">
        <v>0</v>
      </c>
      <c r="AA123" s="338">
        <v>0</v>
      </c>
      <c r="AB123" s="338">
        <v>0</v>
      </c>
      <c r="AC123" s="338">
        <v>898</v>
      </c>
      <c r="AD123" s="338">
        <v>8602</v>
      </c>
      <c r="AE123" s="338">
        <v>152</v>
      </c>
      <c r="AF123" s="338" t="s">
        <v>605</v>
      </c>
      <c r="AG123" s="338">
        <v>0</v>
      </c>
      <c r="AH123" s="338">
        <v>0</v>
      </c>
      <c r="AI123" t="s">
        <v>1964</v>
      </c>
    </row>
    <row r="124" spans="1:35" x14ac:dyDescent="0.3">
      <c r="A124" s="335">
        <v>46173</v>
      </c>
      <c r="B124" t="s">
        <v>1445</v>
      </c>
      <c r="C124" t="s">
        <v>303</v>
      </c>
      <c r="D124" t="s">
        <v>41</v>
      </c>
      <c r="E124" t="s">
        <v>163</v>
      </c>
      <c r="F124" t="s">
        <v>163</v>
      </c>
      <c r="G124" t="s">
        <v>48</v>
      </c>
      <c r="H124" t="s">
        <v>605</v>
      </c>
      <c r="I124" s="338">
        <v>21.5</v>
      </c>
      <c r="J124" s="338">
        <v>2</v>
      </c>
      <c r="K124" s="338">
        <v>0</v>
      </c>
      <c r="L124" s="338">
        <v>5</v>
      </c>
      <c r="M124" s="338">
        <v>1</v>
      </c>
      <c r="N124" s="336">
        <v>24.5</v>
      </c>
      <c r="O124" s="338">
        <v>485</v>
      </c>
      <c r="P124" s="338">
        <v>9408</v>
      </c>
      <c r="Q124" s="338">
        <v>2474</v>
      </c>
      <c r="R124" s="338">
        <v>0</v>
      </c>
      <c r="S124" s="338">
        <v>11882</v>
      </c>
      <c r="T124" s="338">
        <v>1129</v>
      </c>
      <c r="U124" s="338">
        <v>0</v>
      </c>
      <c r="V124" s="338">
        <v>784</v>
      </c>
      <c r="W124" s="338">
        <v>13795</v>
      </c>
      <c r="X124" s="338">
        <v>1129</v>
      </c>
      <c r="Y124" s="338">
        <v>0</v>
      </c>
      <c r="Z124" s="338">
        <v>0</v>
      </c>
      <c r="AA124" s="338">
        <v>0</v>
      </c>
      <c r="AB124" s="338">
        <v>0</v>
      </c>
      <c r="AC124" s="338">
        <v>1129</v>
      </c>
      <c r="AD124" s="338">
        <v>10753</v>
      </c>
      <c r="AE124" s="338">
        <v>196</v>
      </c>
      <c r="AF124" s="338" t="s">
        <v>605</v>
      </c>
      <c r="AG124" s="338">
        <v>0</v>
      </c>
      <c r="AH124" s="338">
        <v>0</v>
      </c>
      <c r="AI124" t="s">
        <v>1964</v>
      </c>
    </row>
    <row r="125" spans="1:35" x14ac:dyDescent="0.3">
      <c r="A125" s="335">
        <v>46173</v>
      </c>
      <c r="B125" t="s">
        <v>1446</v>
      </c>
      <c r="C125" t="s">
        <v>305</v>
      </c>
      <c r="D125" t="s">
        <v>41</v>
      </c>
      <c r="E125" t="s">
        <v>163</v>
      </c>
      <c r="F125" t="s">
        <v>163</v>
      </c>
      <c r="G125" t="s">
        <v>104</v>
      </c>
      <c r="H125" t="s">
        <v>614</v>
      </c>
      <c r="I125" s="338">
        <v>23</v>
      </c>
      <c r="J125" s="338">
        <v>2</v>
      </c>
      <c r="K125" s="338">
        <v>0</v>
      </c>
      <c r="L125" s="338">
        <v>5</v>
      </c>
      <c r="M125" s="338">
        <v>1</v>
      </c>
      <c r="N125" s="336">
        <v>26</v>
      </c>
      <c r="O125" s="338">
        <v>615</v>
      </c>
      <c r="P125" s="338">
        <v>10296</v>
      </c>
      <c r="Q125" s="338">
        <v>5304</v>
      </c>
      <c r="R125" s="338">
        <v>390</v>
      </c>
      <c r="S125" s="338">
        <v>15990</v>
      </c>
      <c r="T125" s="338">
        <v>1236</v>
      </c>
      <c r="U125" s="338">
        <v>0</v>
      </c>
      <c r="V125" s="338">
        <v>858</v>
      </c>
      <c r="W125" s="338">
        <v>18084</v>
      </c>
      <c r="X125" s="338">
        <v>1236</v>
      </c>
      <c r="Y125" s="338">
        <v>0</v>
      </c>
      <c r="Z125" s="338">
        <v>0</v>
      </c>
      <c r="AA125" s="338">
        <v>0</v>
      </c>
      <c r="AB125" s="338">
        <v>0</v>
      </c>
      <c r="AC125" s="338">
        <v>1236</v>
      </c>
      <c r="AD125" s="338">
        <v>14754</v>
      </c>
      <c r="AE125" s="338">
        <v>208</v>
      </c>
      <c r="AF125" s="338" t="s">
        <v>614</v>
      </c>
      <c r="AG125" s="338">
        <v>0</v>
      </c>
      <c r="AH125" s="338">
        <v>0</v>
      </c>
      <c r="AI125" t="s">
        <v>1964</v>
      </c>
    </row>
    <row r="126" spans="1:35" x14ac:dyDescent="0.3">
      <c r="A126" s="335">
        <v>46173</v>
      </c>
      <c r="B126" t="s">
        <v>1447</v>
      </c>
      <c r="C126" t="s">
        <v>307</v>
      </c>
      <c r="D126" t="s">
        <v>41</v>
      </c>
      <c r="E126" t="s">
        <v>163</v>
      </c>
      <c r="F126" t="s">
        <v>163</v>
      </c>
      <c r="G126" t="s">
        <v>299</v>
      </c>
      <c r="H126" t="s">
        <v>605</v>
      </c>
      <c r="I126" s="338">
        <v>23</v>
      </c>
      <c r="J126" s="338">
        <v>2</v>
      </c>
      <c r="K126" s="338">
        <v>0</v>
      </c>
      <c r="L126" s="338">
        <v>5</v>
      </c>
      <c r="M126" s="338">
        <v>1</v>
      </c>
      <c r="N126" s="336">
        <v>26</v>
      </c>
      <c r="O126" s="338">
        <v>525</v>
      </c>
      <c r="P126" s="338">
        <v>9646</v>
      </c>
      <c r="Q126" s="338">
        <v>3874</v>
      </c>
      <c r="R126" s="338">
        <v>130</v>
      </c>
      <c r="S126" s="338">
        <v>13650</v>
      </c>
      <c r="T126" s="338">
        <v>1158</v>
      </c>
      <c r="U126" s="338">
        <v>0</v>
      </c>
      <c r="V126" s="338">
        <v>804</v>
      </c>
      <c r="W126" s="338">
        <v>15612</v>
      </c>
      <c r="X126" s="338">
        <v>1158</v>
      </c>
      <c r="Y126" s="338">
        <v>0</v>
      </c>
      <c r="Z126" s="338">
        <v>0</v>
      </c>
      <c r="AA126" s="338">
        <v>0</v>
      </c>
      <c r="AB126" s="338">
        <v>0</v>
      </c>
      <c r="AC126" s="338">
        <v>1158</v>
      </c>
      <c r="AD126" s="338">
        <v>12492</v>
      </c>
      <c r="AE126" s="338">
        <v>208</v>
      </c>
      <c r="AF126" s="338" t="s">
        <v>605</v>
      </c>
      <c r="AG126" s="338">
        <v>0</v>
      </c>
      <c r="AH126" s="338">
        <v>0</v>
      </c>
      <c r="AI126" t="s">
        <v>1964</v>
      </c>
    </row>
    <row r="127" spans="1:35" x14ac:dyDescent="0.3">
      <c r="A127" s="335">
        <v>46173</v>
      </c>
      <c r="B127" t="s">
        <v>1075</v>
      </c>
      <c r="C127" t="s">
        <v>309</v>
      </c>
      <c r="D127" t="s">
        <v>41</v>
      </c>
      <c r="E127" t="s">
        <v>163</v>
      </c>
      <c r="F127" t="s">
        <v>163</v>
      </c>
      <c r="G127" t="s">
        <v>48</v>
      </c>
      <c r="H127" t="s">
        <v>605</v>
      </c>
      <c r="I127" s="338">
        <v>23</v>
      </c>
      <c r="J127" s="338">
        <v>0</v>
      </c>
      <c r="K127" s="338">
        <v>0</v>
      </c>
      <c r="L127" s="338">
        <v>5</v>
      </c>
      <c r="M127" s="338">
        <v>1</v>
      </c>
      <c r="N127" s="336">
        <v>24</v>
      </c>
      <c r="O127" s="338">
        <v>455</v>
      </c>
      <c r="P127" s="338">
        <v>8976</v>
      </c>
      <c r="Q127" s="338">
        <v>1944</v>
      </c>
      <c r="R127" s="338">
        <v>0</v>
      </c>
      <c r="S127" s="338">
        <v>10920</v>
      </c>
      <c r="T127" s="338">
        <v>1077</v>
      </c>
      <c r="U127" s="338">
        <v>0</v>
      </c>
      <c r="V127" s="338">
        <v>748</v>
      </c>
      <c r="W127" s="338">
        <v>12745</v>
      </c>
      <c r="X127" s="338">
        <v>1077</v>
      </c>
      <c r="Y127" s="338">
        <v>0</v>
      </c>
      <c r="Z127" s="338">
        <v>0</v>
      </c>
      <c r="AA127" s="338">
        <v>0</v>
      </c>
      <c r="AB127" s="338">
        <v>0</v>
      </c>
      <c r="AC127" s="338">
        <v>1077</v>
      </c>
      <c r="AD127" s="338">
        <v>9843</v>
      </c>
      <c r="AE127" s="338">
        <v>192</v>
      </c>
      <c r="AF127" s="338" t="s">
        <v>605</v>
      </c>
      <c r="AG127" s="338">
        <v>0</v>
      </c>
      <c r="AH127" s="338">
        <v>0</v>
      </c>
      <c r="AI127" t="s">
        <v>1964</v>
      </c>
    </row>
    <row r="128" spans="1:35" x14ac:dyDescent="0.3">
      <c r="A128" s="335">
        <v>46173</v>
      </c>
      <c r="B128" t="s">
        <v>1076</v>
      </c>
      <c r="C128" t="s">
        <v>311</v>
      </c>
      <c r="D128" t="s">
        <v>41</v>
      </c>
      <c r="E128" t="s">
        <v>163</v>
      </c>
      <c r="F128" t="s">
        <v>163</v>
      </c>
      <c r="G128" t="s">
        <v>87</v>
      </c>
      <c r="H128" t="s">
        <v>605</v>
      </c>
      <c r="I128" s="338">
        <v>25</v>
      </c>
      <c r="J128" s="338">
        <v>0</v>
      </c>
      <c r="K128" s="338">
        <v>0</v>
      </c>
      <c r="L128" s="338">
        <v>5</v>
      </c>
      <c r="M128" s="338">
        <v>1</v>
      </c>
      <c r="N128" s="336">
        <v>26</v>
      </c>
      <c r="O128" s="338">
        <v>450</v>
      </c>
      <c r="P128" s="338">
        <v>9646</v>
      </c>
      <c r="Q128" s="338">
        <v>2054</v>
      </c>
      <c r="R128" s="338">
        <v>0</v>
      </c>
      <c r="S128" s="338">
        <v>11700</v>
      </c>
      <c r="T128" s="338">
        <v>1158</v>
      </c>
      <c r="U128" s="338">
        <v>0</v>
      </c>
      <c r="V128" s="338">
        <v>804</v>
      </c>
      <c r="W128" s="338">
        <v>13662</v>
      </c>
      <c r="X128" s="338">
        <v>1158</v>
      </c>
      <c r="Y128" s="338">
        <v>0</v>
      </c>
      <c r="Z128" s="338">
        <v>0</v>
      </c>
      <c r="AA128" s="338">
        <v>0</v>
      </c>
      <c r="AB128" s="338">
        <v>0</v>
      </c>
      <c r="AC128" s="338">
        <v>1158</v>
      </c>
      <c r="AD128" s="338">
        <v>10542</v>
      </c>
      <c r="AE128" s="338">
        <v>208</v>
      </c>
      <c r="AF128" s="338" t="s">
        <v>605</v>
      </c>
      <c r="AG128" s="338">
        <v>0</v>
      </c>
      <c r="AH128" s="338">
        <v>0</v>
      </c>
      <c r="AI128" t="s">
        <v>1964</v>
      </c>
    </row>
    <row r="129" spans="1:35" x14ac:dyDescent="0.3">
      <c r="A129" s="335">
        <v>46173</v>
      </c>
      <c r="B129" t="s">
        <v>1077</v>
      </c>
      <c r="C129" t="s">
        <v>313</v>
      </c>
      <c r="D129" t="s">
        <v>41</v>
      </c>
      <c r="E129" t="s">
        <v>163</v>
      </c>
      <c r="F129" t="s">
        <v>163</v>
      </c>
      <c r="G129" t="s">
        <v>203</v>
      </c>
      <c r="H129" t="s">
        <v>605</v>
      </c>
      <c r="I129" s="338">
        <v>23</v>
      </c>
      <c r="J129" s="338">
        <v>2</v>
      </c>
      <c r="K129" s="338">
        <v>0</v>
      </c>
      <c r="L129" s="338">
        <v>5</v>
      </c>
      <c r="M129" s="338">
        <v>1</v>
      </c>
      <c r="N129" s="336">
        <v>26</v>
      </c>
      <c r="O129" s="338">
        <v>495</v>
      </c>
      <c r="P129" s="338">
        <v>9984</v>
      </c>
      <c r="Q129" s="338">
        <v>2626</v>
      </c>
      <c r="R129" s="338">
        <v>260</v>
      </c>
      <c r="S129" s="338">
        <v>12870</v>
      </c>
      <c r="T129" s="338">
        <v>1198</v>
      </c>
      <c r="U129" s="338">
        <v>0</v>
      </c>
      <c r="V129" s="338">
        <v>832</v>
      </c>
      <c r="W129" s="338">
        <v>14900</v>
      </c>
      <c r="X129" s="338">
        <v>1198</v>
      </c>
      <c r="Y129" s="338">
        <v>0</v>
      </c>
      <c r="Z129" s="338">
        <v>0</v>
      </c>
      <c r="AA129" s="338">
        <v>0</v>
      </c>
      <c r="AB129" s="338">
        <v>0</v>
      </c>
      <c r="AC129" s="338">
        <v>1198</v>
      </c>
      <c r="AD129" s="338">
        <v>11672</v>
      </c>
      <c r="AE129" s="338">
        <v>208</v>
      </c>
      <c r="AF129" s="338" t="s">
        <v>605</v>
      </c>
      <c r="AG129" s="338">
        <v>0</v>
      </c>
      <c r="AH129" s="338">
        <v>0</v>
      </c>
      <c r="AI129" t="s">
        <v>1964</v>
      </c>
    </row>
    <row r="130" spans="1:35" x14ac:dyDescent="0.3">
      <c r="A130" s="335">
        <v>46173</v>
      </c>
      <c r="B130" t="s">
        <v>1448</v>
      </c>
      <c r="C130" t="s">
        <v>315</v>
      </c>
      <c r="D130" t="s">
        <v>41</v>
      </c>
      <c r="E130" t="s">
        <v>163</v>
      </c>
      <c r="F130" t="s">
        <v>163</v>
      </c>
      <c r="G130" t="s">
        <v>104</v>
      </c>
      <c r="H130" t="s">
        <v>614</v>
      </c>
      <c r="I130" s="338">
        <v>20</v>
      </c>
      <c r="J130" s="338">
        <v>3</v>
      </c>
      <c r="K130" s="338">
        <v>0</v>
      </c>
      <c r="L130" s="338">
        <v>5</v>
      </c>
      <c r="M130" s="338">
        <v>1</v>
      </c>
      <c r="N130" s="336">
        <v>24</v>
      </c>
      <c r="O130" s="338">
        <v>625</v>
      </c>
      <c r="P130" s="338">
        <v>11040</v>
      </c>
      <c r="Q130" s="338">
        <v>3600</v>
      </c>
      <c r="R130" s="338">
        <v>360</v>
      </c>
      <c r="S130" s="338">
        <v>15000</v>
      </c>
      <c r="T130" s="338">
        <v>1325</v>
      </c>
      <c r="U130" s="338">
        <v>0</v>
      </c>
      <c r="V130" s="338">
        <v>920</v>
      </c>
      <c r="W130" s="338">
        <v>17245</v>
      </c>
      <c r="X130" s="338">
        <v>1325</v>
      </c>
      <c r="Y130" s="338">
        <v>0</v>
      </c>
      <c r="Z130" s="338">
        <v>0</v>
      </c>
      <c r="AA130" s="338">
        <v>0</v>
      </c>
      <c r="AB130" s="338">
        <v>0</v>
      </c>
      <c r="AC130" s="338">
        <v>1325</v>
      </c>
      <c r="AD130" s="338">
        <v>13675</v>
      </c>
      <c r="AE130" s="338">
        <v>192</v>
      </c>
      <c r="AF130" s="338" t="s">
        <v>614</v>
      </c>
      <c r="AG130" s="338">
        <v>0</v>
      </c>
      <c r="AH130" s="338">
        <v>0</v>
      </c>
      <c r="AI130" t="s">
        <v>1964</v>
      </c>
    </row>
    <row r="131" spans="1:35" x14ac:dyDescent="0.3">
      <c r="A131" s="335">
        <v>46173</v>
      </c>
      <c r="B131" t="s">
        <v>1449</v>
      </c>
      <c r="C131" t="s">
        <v>317</v>
      </c>
      <c r="D131" t="s">
        <v>41</v>
      </c>
      <c r="E131" t="s">
        <v>163</v>
      </c>
      <c r="F131" t="s">
        <v>163</v>
      </c>
      <c r="G131" t="s">
        <v>51</v>
      </c>
      <c r="H131" t="s">
        <v>605</v>
      </c>
      <c r="I131" s="338">
        <v>16.5</v>
      </c>
      <c r="J131" s="338">
        <v>6</v>
      </c>
      <c r="K131" s="338">
        <v>0</v>
      </c>
      <c r="L131" s="338">
        <v>5</v>
      </c>
      <c r="M131" s="338">
        <v>1</v>
      </c>
      <c r="N131" s="336">
        <v>23.5</v>
      </c>
      <c r="O131" s="338">
        <v>485</v>
      </c>
      <c r="P131" s="338">
        <v>8390</v>
      </c>
      <c r="Q131" s="338">
        <v>3008</v>
      </c>
      <c r="R131" s="338">
        <v>0</v>
      </c>
      <c r="S131" s="338">
        <v>11398</v>
      </c>
      <c r="T131" s="338">
        <v>1007</v>
      </c>
      <c r="U131" s="338">
        <v>0</v>
      </c>
      <c r="V131" s="338">
        <v>699</v>
      </c>
      <c r="W131" s="338">
        <v>13104</v>
      </c>
      <c r="X131" s="338">
        <v>1007</v>
      </c>
      <c r="Y131" s="338">
        <v>0</v>
      </c>
      <c r="Z131" s="338">
        <v>0</v>
      </c>
      <c r="AA131" s="338">
        <v>0</v>
      </c>
      <c r="AB131" s="338">
        <v>0</v>
      </c>
      <c r="AC131" s="338">
        <v>1007</v>
      </c>
      <c r="AD131" s="338">
        <v>10391</v>
      </c>
      <c r="AE131" s="338">
        <v>188</v>
      </c>
      <c r="AF131" s="338" t="s">
        <v>605</v>
      </c>
      <c r="AG131" s="338">
        <v>0</v>
      </c>
      <c r="AH131" s="338">
        <v>0</v>
      </c>
      <c r="AI131" t="s">
        <v>1964</v>
      </c>
    </row>
    <row r="132" spans="1:35" x14ac:dyDescent="0.3">
      <c r="A132" s="335">
        <v>46173</v>
      </c>
      <c r="B132" t="s">
        <v>1450</v>
      </c>
      <c r="C132" t="s">
        <v>319</v>
      </c>
      <c r="D132" t="s">
        <v>41</v>
      </c>
      <c r="E132" t="s">
        <v>163</v>
      </c>
      <c r="F132" t="s">
        <v>163</v>
      </c>
      <c r="G132" t="s">
        <v>299</v>
      </c>
      <c r="H132" t="s">
        <v>605</v>
      </c>
      <c r="I132" s="338">
        <v>24</v>
      </c>
      <c r="J132" s="338">
        <v>1</v>
      </c>
      <c r="K132" s="338">
        <v>0</v>
      </c>
      <c r="L132" s="338">
        <v>5</v>
      </c>
      <c r="M132" s="338">
        <v>1</v>
      </c>
      <c r="N132" s="336">
        <v>26</v>
      </c>
      <c r="O132" s="338">
        <v>490</v>
      </c>
      <c r="P132" s="338">
        <v>9724</v>
      </c>
      <c r="Q132" s="338">
        <v>2496</v>
      </c>
      <c r="R132" s="338">
        <v>520</v>
      </c>
      <c r="S132" s="338">
        <v>12740</v>
      </c>
      <c r="T132" s="338">
        <v>1167</v>
      </c>
      <c r="U132" s="338">
        <v>0</v>
      </c>
      <c r="V132" s="338">
        <v>810</v>
      </c>
      <c r="W132" s="338">
        <v>14717</v>
      </c>
      <c r="X132" s="338">
        <v>1167</v>
      </c>
      <c r="Y132" s="338">
        <v>0</v>
      </c>
      <c r="Z132" s="338">
        <v>0</v>
      </c>
      <c r="AA132" s="338">
        <v>0</v>
      </c>
      <c r="AB132" s="338">
        <v>0</v>
      </c>
      <c r="AC132" s="338">
        <v>1167</v>
      </c>
      <c r="AD132" s="338">
        <v>11573</v>
      </c>
      <c r="AE132" s="338">
        <v>208</v>
      </c>
      <c r="AF132" s="338" t="s">
        <v>605</v>
      </c>
      <c r="AG132" s="338">
        <v>0</v>
      </c>
      <c r="AH132" s="338">
        <v>0</v>
      </c>
      <c r="AI132" t="s">
        <v>1964</v>
      </c>
    </row>
    <row r="133" spans="1:35" x14ac:dyDescent="0.3">
      <c r="A133" s="335">
        <v>46173</v>
      </c>
      <c r="B133" t="s">
        <v>320</v>
      </c>
      <c r="C133" t="s">
        <v>322</v>
      </c>
      <c r="D133" t="s">
        <v>166</v>
      </c>
      <c r="E133" t="s">
        <v>163</v>
      </c>
      <c r="F133" t="s">
        <v>163</v>
      </c>
      <c r="G133" t="s">
        <v>87</v>
      </c>
      <c r="H133" t="s">
        <v>605</v>
      </c>
      <c r="I133" s="338">
        <v>25</v>
      </c>
      <c r="J133" s="338">
        <v>0</v>
      </c>
      <c r="K133" s="338">
        <v>0</v>
      </c>
      <c r="L133" s="338">
        <v>5</v>
      </c>
      <c r="M133" s="338">
        <v>1</v>
      </c>
      <c r="N133" s="336">
        <v>26</v>
      </c>
      <c r="O133" s="338">
        <v>597</v>
      </c>
      <c r="P133" s="338">
        <v>10400</v>
      </c>
      <c r="Q133" s="338">
        <v>5122</v>
      </c>
      <c r="R133" s="338">
        <v>0</v>
      </c>
      <c r="S133" s="338">
        <v>15522</v>
      </c>
      <c r="T133" s="338">
        <v>1248</v>
      </c>
      <c r="U133" s="338">
        <v>0</v>
      </c>
      <c r="V133" s="338">
        <v>866</v>
      </c>
      <c r="W133" s="338">
        <v>17636</v>
      </c>
      <c r="X133" s="338">
        <v>1248</v>
      </c>
      <c r="Y133" s="338">
        <v>0</v>
      </c>
      <c r="Z133" s="338">
        <v>0</v>
      </c>
      <c r="AA133" s="338">
        <v>0</v>
      </c>
      <c r="AB133" s="338">
        <v>0</v>
      </c>
      <c r="AC133" s="338">
        <v>1248</v>
      </c>
      <c r="AD133" s="338">
        <v>14274</v>
      </c>
      <c r="AE133" s="338">
        <v>208</v>
      </c>
      <c r="AF133" s="338" t="s">
        <v>605</v>
      </c>
      <c r="AG133" s="338">
        <v>0</v>
      </c>
      <c r="AH133" s="338">
        <v>0</v>
      </c>
      <c r="AI133" t="s">
        <v>1964</v>
      </c>
    </row>
    <row r="134" spans="1:35" x14ac:dyDescent="0.3">
      <c r="A134" s="335">
        <v>46173</v>
      </c>
      <c r="B134" t="s">
        <v>323</v>
      </c>
      <c r="C134" t="s">
        <v>325</v>
      </c>
      <c r="D134" t="s">
        <v>166</v>
      </c>
      <c r="E134" t="s">
        <v>163</v>
      </c>
      <c r="F134" t="s">
        <v>163</v>
      </c>
      <c r="G134" t="s">
        <v>51</v>
      </c>
      <c r="H134" t="s">
        <v>605</v>
      </c>
      <c r="I134" s="338">
        <v>19.5</v>
      </c>
      <c r="J134" s="338">
        <v>4</v>
      </c>
      <c r="K134" s="338">
        <v>0</v>
      </c>
      <c r="L134" s="338">
        <v>5</v>
      </c>
      <c r="M134" s="338">
        <v>1</v>
      </c>
      <c r="N134" s="336">
        <v>24.5</v>
      </c>
      <c r="O134" s="338">
        <v>583</v>
      </c>
      <c r="P134" s="338">
        <v>9922</v>
      </c>
      <c r="Q134" s="338">
        <v>4361</v>
      </c>
      <c r="R134" s="338">
        <v>0</v>
      </c>
      <c r="S134" s="338">
        <v>14283</v>
      </c>
      <c r="T134" s="338">
        <v>1191</v>
      </c>
      <c r="U134" s="338">
        <v>0</v>
      </c>
      <c r="V134" s="338">
        <v>827</v>
      </c>
      <c r="W134" s="338">
        <v>16301</v>
      </c>
      <c r="X134" s="338">
        <v>1191</v>
      </c>
      <c r="Y134" s="338">
        <v>0</v>
      </c>
      <c r="Z134" s="338">
        <v>0</v>
      </c>
      <c r="AA134" s="338">
        <v>0</v>
      </c>
      <c r="AB134" s="338">
        <v>0</v>
      </c>
      <c r="AC134" s="338">
        <v>1191</v>
      </c>
      <c r="AD134" s="338">
        <v>13092</v>
      </c>
      <c r="AE134" s="338">
        <v>196</v>
      </c>
      <c r="AF134" s="338" t="s">
        <v>605</v>
      </c>
      <c r="AG134" s="338">
        <v>0</v>
      </c>
      <c r="AH134" s="338">
        <v>0</v>
      </c>
      <c r="AI134" t="s">
        <v>1964</v>
      </c>
    </row>
    <row r="135" spans="1:35" x14ac:dyDescent="0.3">
      <c r="A135" s="335">
        <v>46173</v>
      </c>
      <c r="B135" t="s">
        <v>327</v>
      </c>
      <c r="C135" t="s">
        <v>329</v>
      </c>
      <c r="D135" t="s">
        <v>166</v>
      </c>
      <c r="E135" t="s">
        <v>163</v>
      </c>
      <c r="F135" t="s">
        <v>163</v>
      </c>
      <c r="G135" t="s">
        <v>87</v>
      </c>
      <c r="H135" t="s">
        <v>605</v>
      </c>
      <c r="I135" s="338">
        <v>22</v>
      </c>
      <c r="J135" s="338">
        <v>0</v>
      </c>
      <c r="K135" s="338">
        <v>0</v>
      </c>
      <c r="L135" s="338">
        <v>5</v>
      </c>
      <c r="M135" s="338">
        <v>1</v>
      </c>
      <c r="N135" s="336">
        <v>23</v>
      </c>
      <c r="O135" s="338">
        <v>582</v>
      </c>
      <c r="P135" s="338">
        <v>9200</v>
      </c>
      <c r="Q135" s="338">
        <v>4186</v>
      </c>
      <c r="R135" s="338">
        <v>0</v>
      </c>
      <c r="S135" s="338">
        <v>13386</v>
      </c>
      <c r="T135" s="338">
        <v>1104</v>
      </c>
      <c r="U135" s="338">
        <v>0</v>
      </c>
      <c r="V135" s="338">
        <v>766</v>
      </c>
      <c r="W135" s="338">
        <v>15256</v>
      </c>
      <c r="X135" s="338">
        <v>1104</v>
      </c>
      <c r="Y135" s="338">
        <v>0</v>
      </c>
      <c r="Z135" s="338">
        <v>0</v>
      </c>
      <c r="AA135" s="338">
        <v>0</v>
      </c>
      <c r="AB135" s="338">
        <v>0</v>
      </c>
      <c r="AC135" s="338">
        <v>1104</v>
      </c>
      <c r="AD135" s="338">
        <v>12282</v>
      </c>
      <c r="AE135" s="338">
        <v>184</v>
      </c>
      <c r="AF135" s="338" t="s">
        <v>605</v>
      </c>
      <c r="AG135" s="338">
        <v>0</v>
      </c>
      <c r="AH135" s="338">
        <v>0</v>
      </c>
      <c r="AI135" t="s">
        <v>1964</v>
      </c>
    </row>
    <row r="136" spans="1:35" x14ac:dyDescent="0.3">
      <c r="A136" s="335">
        <v>46173</v>
      </c>
      <c r="B136" t="s">
        <v>330</v>
      </c>
      <c r="C136" t="s">
        <v>332</v>
      </c>
      <c r="D136" t="s">
        <v>166</v>
      </c>
      <c r="E136" t="s">
        <v>163</v>
      </c>
      <c r="F136" t="s">
        <v>163</v>
      </c>
      <c r="G136" t="s">
        <v>87</v>
      </c>
      <c r="H136" t="s">
        <v>605</v>
      </c>
      <c r="I136" s="338">
        <v>25</v>
      </c>
      <c r="J136" s="338">
        <v>0</v>
      </c>
      <c r="K136" s="338">
        <v>0</v>
      </c>
      <c r="L136" s="338">
        <v>5</v>
      </c>
      <c r="M136" s="338">
        <v>1</v>
      </c>
      <c r="N136" s="336">
        <v>26</v>
      </c>
      <c r="O136" s="338">
        <v>578</v>
      </c>
      <c r="P136" s="338">
        <v>10400</v>
      </c>
      <c r="Q136" s="338">
        <v>4628</v>
      </c>
      <c r="R136" s="338">
        <v>0</v>
      </c>
      <c r="S136" s="338">
        <v>15028</v>
      </c>
      <c r="T136" s="338">
        <v>1248</v>
      </c>
      <c r="U136" s="338">
        <v>0</v>
      </c>
      <c r="V136" s="338">
        <v>866</v>
      </c>
      <c r="W136" s="338">
        <v>17142</v>
      </c>
      <c r="X136" s="338">
        <v>1248</v>
      </c>
      <c r="Y136" s="338">
        <v>0</v>
      </c>
      <c r="Z136" s="338">
        <v>0</v>
      </c>
      <c r="AA136" s="338">
        <v>0</v>
      </c>
      <c r="AB136" s="338">
        <v>0</v>
      </c>
      <c r="AC136" s="338">
        <v>1248</v>
      </c>
      <c r="AD136" s="338">
        <v>13780</v>
      </c>
      <c r="AE136" s="338">
        <v>208</v>
      </c>
      <c r="AF136" s="338" t="s">
        <v>605</v>
      </c>
      <c r="AG136" s="338">
        <v>0</v>
      </c>
      <c r="AH136" s="338">
        <v>0</v>
      </c>
      <c r="AI136" t="s">
        <v>1964</v>
      </c>
    </row>
    <row r="137" spans="1:35" x14ac:dyDescent="0.3">
      <c r="A137" s="335">
        <v>46173</v>
      </c>
      <c r="B137" t="s">
        <v>333</v>
      </c>
      <c r="C137" t="s">
        <v>335</v>
      </c>
      <c r="D137" t="s">
        <v>166</v>
      </c>
      <c r="E137" t="s">
        <v>163</v>
      </c>
      <c r="F137" t="s">
        <v>163</v>
      </c>
      <c r="G137" t="s">
        <v>44</v>
      </c>
      <c r="H137" t="s">
        <v>605</v>
      </c>
      <c r="I137" s="338">
        <v>21</v>
      </c>
      <c r="J137" s="338">
        <v>0</v>
      </c>
      <c r="K137" s="338">
        <v>0</v>
      </c>
      <c r="L137" s="338">
        <v>5</v>
      </c>
      <c r="M137" s="338">
        <v>1</v>
      </c>
      <c r="N137" s="336">
        <v>22</v>
      </c>
      <c r="O137" s="338">
        <v>749</v>
      </c>
      <c r="P137" s="338">
        <v>9702</v>
      </c>
      <c r="Q137" s="338">
        <v>6556</v>
      </c>
      <c r="R137" s="338">
        <v>220</v>
      </c>
      <c r="S137" s="338">
        <v>16478</v>
      </c>
      <c r="T137" s="338">
        <v>1164</v>
      </c>
      <c r="U137" s="338">
        <v>0</v>
      </c>
      <c r="V137" s="338">
        <v>808</v>
      </c>
      <c r="W137" s="338">
        <v>18450</v>
      </c>
      <c r="X137" s="338">
        <v>1164</v>
      </c>
      <c r="Y137" s="338">
        <v>0</v>
      </c>
      <c r="Z137" s="338">
        <v>0</v>
      </c>
      <c r="AA137" s="338">
        <v>0</v>
      </c>
      <c r="AB137" s="338">
        <v>0</v>
      </c>
      <c r="AC137" s="338">
        <v>1164</v>
      </c>
      <c r="AD137" s="338">
        <v>15314</v>
      </c>
      <c r="AE137" s="338">
        <v>176</v>
      </c>
      <c r="AF137" s="338" t="s">
        <v>605</v>
      </c>
      <c r="AG137" s="338">
        <v>0</v>
      </c>
      <c r="AH137" s="338">
        <v>0</v>
      </c>
      <c r="AI137" t="s">
        <v>1964</v>
      </c>
    </row>
    <row r="138" spans="1:35" x14ac:dyDescent="0.3">
      <c r="A138" s="335">
        <v>46173</v>
      </c>
      <c r="B138" t="s">
        <v>336</v>
      </c>
      <c r="C138" t="s">
        <v>338</v>
      </c>
      <c r="D138" t="s">
        <v>166</v>
      </c>
      <c r="E138" t="s">
        <v>163</v>
      </c>
      <c r="F138" t="s">
        <v>163</v>
      </c>
      <c r="G138" t="s">
        <v>87</v>
      </c>
      <c r="H138" t="s">
        <v>605</v>
      </c>
      <c r="I138" s="338">
        <v>24</v>
      </c>
      <c r="J138" s="338">
        <v>0</v>
      </c>
      <c r="K138" s="338">
        <v>0</v>
      </c>
      <c r="L138" s="338">
        <v>5</v>
      </c>
      <c r="M138" s="338">
        <v>1</v>
      </c>
      <c r="N138" s="336">
        <v>25</v>
      </c>
      <c r="O138" s="338">
        <v>569</v>
      </c>
      <c r="P138" s="338">
        <v>10375</v>
      </c>
      <c r="Q138" s="338">
        <v>3850</v>
      </c>
      <c r="R138" s="338">
        <v>0</v>
      </c>
      <c r="S138" s="338">
        <v>14225</v>
      </c>
      <c r="T138" s="338">
        <v>1245</v>
      </c>
      <c r="U138" s="338">
        <v>0</v>
      </c>
      <c r="V138" s="338">
        <v>864</v>
      </c>
      <c r="W138" s="338">
        <v>16334</v>
      </c>
      <c r="X138" s="338">
        <v>1245</v>
      </c>
      <c r="Y138" s="338">
        <v>0</v>
      </c>
      <c r="Z138" s="338">
        <v>0</v>
      </c>
      <c r="AA138" s="338">
        <v>0</v>
      </c>
      <c r="AB138" s="338">
        <v>0</v>
      </c>
      <c r="AC138" s="338">
        <v>1245</v>
      </c>
      <c r="AD138" s="338">
        <v>12980</v>
      </c>
      <c r="AE138" s="338">
        <v>200</v>
      </c>
      <c r="AF138" s="338" t="s">
        <v>605</v>
      </c>
      <c r="AG138" s="338">
        <v>0</v>
      </c>
      <c r="AH138" s="338">
        <v>0</v>
      </c>
      <c r="AI138" t="s">
        <v>1964</v>
      </c>
    </row>
    <row r="139" spans="1:35" x14ac:dyDescent="0.3">
      <c r="A139" s="335">
        <v>46173</v>
      </c>
      <c r="B139" t="s">
        <v>339</v>
      </c>
      <c r="C139" t="s">
        <v>341</v>
      </c>
      <c r="D139" t="s">
        <v>166</v>
      </c>
      <c r="E139" t="s">
        <v>163</v>
      </c>
      <c r="F139" t="s">
        <v>163</v>
      </c>
      <c r="G139" t="s">
        <v>203</v>
      </c>
      <c r="H139" t="s">
        <v>605</v>
      </c>
      <c r="I139" s="338">
        <v>18</v>
      </c>
      <c r="J139" s="338">
        <v>5</v>
      </c>
      <c r="K139" s="338">
        <v>0</v>
      </c>
      <c r="L139" s="338">
        <v>5</v>
      </c>
      <c r="M139" s="338">
        <v>1</v>
      </c>
      <c r="N139" s="336">
        <v>24</v>
      </c>
      <c r="O139" s="338">
        <v>661</v>
      </c>
      <c r="P139" s="338">
        <v>10296</v>
      </c>
      <c r="Q139" s="338">
        <v>5328</v>
      </c>
      <c r="R139" s="338">
        <v>240</v>
      </c>
      <c r="S139" s="338">
        <v>15864</v>
      </c>
      <c r="T139" s="338">
        <v>1236</v>
      </c>
      <c r="U139" s="338">
        <v>0</v>
      </c>
      <c r="V139" s="338">
        <v>858</v>
      </c>
      <c r="W139" s="338">
        <v>17958</v>
      </c>
      <c r="X139" s="338">
        <v>1236</v>
      </c>
      <c r="Y139" s="338">
        <v>0</v>
      </c>
      <c r="Z139" s="338">
        <v>0</v>
      </c>
      <c r="AA139" s="338">
        <v>0</v>
      </c>
      <c r="AB139" s="338">
        <v>0</v>
      </c>
      <c r="AC139" s="338">
        <v>1236</v>
      </c>
      <c r="AD139" s="338">
        <v>14628</v>
      </c>
      <c r="AE139" s="338">
        <v>192</v>
      </c>
      <c r="AF139" s="338" t="s">
        <v>605</v>
      </c>
      <c r="AG139" s="338">
        <v>0</v>
      </c>
      <c r="AH139" s="338">
        <v>0</v>
      </c>
      <c r="AI139" t="s">
        <v>1964</v>
      </c>
    </row>
    <row r="140" spans="1:35" x14ac:dyDescent="0.3">
      <c r="A140" s="335">
        <v>46173</v>
      </c>
      <c r="B140" t="s">
        <v>343</v>
      </c>
      <c r="C140" t="s">
        <v>344</v>
      </c>
      <c r="D140" t="s">
        <v>166</v>
      </c>
      <c r="E140" t="s">
        <v>163</v>
      </c>
      <c r="F140" t="s">
        <v>163</v>
      </c>
      <c r="G140" t="s">
        <v>203</v>
      </c>
      <c r="H140" t="s">
        <v>605</v>
      </c>
      <c r="I140" s="338">
        <v>0</v>
      </c>
      <c r="J140" s="338">
        <v>0</v>
      </c>
      <c r="K140" s="338">
        <v>0</v>
      </c>
      <c r="L140" s="338">
        <v>0</v>
      </c>
      <c r="M140" s="338">
        <v>0</v>
      </c>
      <c r="N140" s="336">
        <v>0</v>
      </c>
      <c r="O140" s="338">
        <v>663</v>
      </c>
      <c r="P140" s="338">
        <v>0</v>
      </c>
      <c r="Q140" s="338">
        <v>0</v>
      </c>
      <c r="R140" s="338">
        <v>0</v>
      </c>
      <c r="S140" s="338">
        <v>0</v>
      </c>
      <c r="T140" s="338">
        <v>0</v>
      </c>
      <c r="U140" s="338">
        <v>0</v>
      </c>
      <c r="V140" s="338">
        <v>0</v>
      </c>
      <c r="W140" s="338">
        <v>0</v>
      </c>
      <c r="X140" s="338">
        <v>0</v>
      </c>
      <c r="Y140" s="338">
        <v>0</v>
      </c>
      <c r="Z140" s="338">
        <v>0</v>
      </c>
      <c r="AA140" s="338">
        <v>0</v>
      </c>
      <c r="AB140" s="338">
        <v>0</v>
      </c>
      <c r="AC140" s="338">
        <v>0</v>
      </c>
      <c r="AD140" s="338">
        <v>0</v>
      </c>
      <c r="AE140" s="338">
        <v>0</v>
      </c>
      <c r="AF140" s="338" t="s">
        <v>605</v>
      </c>
      <c r="AG140" s="338">
        <v>0</v>
      </c>
      <c r="AH140" s="338">
        <v>0</v>
      </c>
      <c r="AI140" t="s">
        <v>1964</v>
      </c>
    </row>
    <row r="141" spans="1:35" x14ac:dyDescent="0.3">
      <c r="A141" s="335">
        <v>46173</v>
      </c>
      <c r="B141" t="s">
        <v>345</v>
      </c>
      <c r="C141" t="s">
        <v>347</v>
      </c>
      <c r="D141" t="s">
        <v>166</v>
      </c>
      <c r="E141" t="s">
        <v>163</v>
      </c>
      <c r="F141" t="s">
        <v>163</v>
      </c>
      <c r="G141" t="s">
        <v>44</v>
      </c>
      <c r="H141" t="s">
        <v>605</v>
      </c>
      <c r="I141" s="338">
        <v>19</v>
      </c>
      <c r="J141" s="338">
        <v>0</v>
      </c>
      <c r="K141" s="338">
        <v>0</v>
      </c>
      <c r="L141" s="338">
        <v>5</v>
      </c>
      <c r="M141" s="338">
        <v>1</v>
      </c>
      <c r="N141" s="336">
        <v>20</v>
      </c>
      <c r="O141" s="338">
        <v>567</v>
      </c>
      <c r="P141" s="338">
        <v>8000</v>
      </c>
      <c r="Q141" s="338">
        <v>3340</v>
      </c>
      <c r="R141" s="338">
        <v>0</v>
      </c>
      <c r="S141" s="338">
        <v>11340</v>
      </c>
      <c r="T141" s="338">
        <v>960</v>
      </c>
      <c r="U141" s="338">
        <v>0</v>
      </c>
      <c r="V141" s="338">
        <v>666</v>
      </c>
      <c r="W141" s="338">
        <v>12966</v>
      </c>
      <c r="X141" s="338">
        <v>960</v>
      </c>
      <c r="Y141" s="338">
        <v>0</v>
      </c>
      <c r="Z141" s="338">
        <v>0</v>
      </c>
      <c r="AA141" s="338">
        <v>0</v>
      </c>
      <c r="AB141" s="338">
        <v>0</v>
      </c>
      <c r="AC141" s="338">
        <v>960</v>
      </c>
      <c r="AD141" s="338">
        <v>10380</v>
      </c>
      <c r="AE141" s="338">
        <v>160</v>
      </c>
      <c r="AF141" s="338" t="s">
        <v>605</v>
      </c>
      <c r="AG141" s="338">
        <v>0</v>
      </c>
      <c r="AH141" s="338">
        <v>0</v>
      </c>
      <c r="AI141" t="s">
        <v>1964</v>
      </c>
    </row>
    <row r="142" spans="1:35" x14ac:dyDescent="0.3">
      <c r="A142" s="335">
        <v>46173</v>
      </c>
      <c r="B142" t="s">
        <v>349</v>
      </c>
      <c r="C142" t="s">
        <v>351</v>
      </c>
      <c r="D142" t="s">
        <v>166</v>
      </c>
      <c r="E142" t="s">
        <v>163</v>
      </c>
      <c r="F142" t="s">
        <v>163</v>
      </c>
      <c r="G142" t="s">
        <v>247</v>
      </c>
      <c r="H142" t="s">
        <v>614</v>
      </c>
      <c r="I142" s="338">
        <v>4</v>
      </c>
      <c r="J142" s="338">
        <v>20</v>
      </c>
      <c r="K142" s="338">
        <v>0</v>
      </c>
      <c r="L142" s="338">
        <v>5</v>
      </c>
      <c r="M142" s="338">
        <v>0</v>
      </c>
      <c r="N142" s="336">
        <v>24</v>
      </c>
      <c r="O142" s="338">
        <v>770</v>
      </c>
      <c r="P142" s="338">
        <v>10680</v>
      </c>
      <c r="Q142" s="338">
        <v>7320</v>
      </c>
      <c r="R142" s="338">
        <v>480</v>
      </c>
      <c r="S142" s="338">
        <v>18480</v>
      </c>
      <c r="T142" s="338">
        <v>1282</v>
      </c>
      <c r="U142" s="338">
        <v>0</v>
      </c>
      <c r="V142" s="338">
        <v>890</v>
      </c>
      <c r="W142" s="338">
        <v>20652</v>
      </c>
      <c r="X142" s="338">
        <v>1282</v>
      </c>
      <c r="Y142" s="338">
        <v>0</v>
      </c>
      <c r="Z142" s="338">
        <v>0</v>
      </c>
      <c r="AA142" s="338">
        <v>0</v>
      </c>
      <c r="AB142" s="338">
        <v>0</v>
      </c>
      <c r="AC142" s="338">
        <v>1282</v>
      </c>
      <c r="AD142" s="338">
        <v>17198</v>
      </c>
      <c r="AE142" s="338">
        <v>192</v>
      </c>
      <c r="AF142" s="338" t="s">
        <v>614</v>
      </c>
      <c r="AG142" s="338">
        <v>0</v>
      </c>
      <c r="AH142" s="338">
        <v>0</v>
      </c>
      <c r="AI142" t="s">
        <v>1964</v>
      </c>
    </row>
    <row r="143" spans="1:35" x14ac:dyDescent="0.3">
      <c r="A143" s="335">
        <v>46173</v>
      </c>
      <c r="B143" t="s">
        <v>352</v>
      </c>
      <c r="C143" t="s">
        <v>354</v>
      </c>
      <c r="D143" t="s">
        <v>166</v>
      </c>
      <c r="E143" t="s">
        <v>163</v>
      </c>
      <c r="F143" t="s">
        <v>163</v>
      </c>
      <c r="G143" t="s">
        <v>48</v>
      </c>
      <c r="H143" t="s">
        <v>605</v>
      </c>
      <c r="I143" s="338">
        <v>20</v>
      </c>
      <c r="J143" s="338">
        <v>2</v>
      </c>
      <c r="K143" s="338">
        <v>0</v>
      </c>
      <c r="L143" s="338">
        <v>5</v>
      </c>
      <c r="M143" s="338">
        <v>1</v>
      </c>
      <c r="N143" s="336">
        <v>23</v>
      </c>
      <c r="O143" s="338">
        <v>541</v>
      </c>
      <c r="P143" s="338">
        <v>9108</v>
      </c>
      <c r="Q143" s="338">
        <v>3335</v>
      </c>
      <c r="R143" s="338">
        <v>0</v>
      </c>
      <c r="S143" s="338">
        <v>12443</v>
      </c>
      <c r="T143" s="338">
        <v>1093</v>
      </c>
      <c r="U143" s="338">
        <v>0</v>
      </c>
      <c r="V143" s="338">
        <v>759</v>
      </c>
      <c r="W143" s="338">
        <v>14295</v>
      </c>
      <c r="X143" s="338">
        <v>1093</v>
      </c>
      <c r="Y143" s="338">
        <v>0</v>
      </c>
      <c r="Z143" s="338">
        <v>0</v>
      </c>
      <c r="AA143" s="338">
        <v>1000</v>
      </c>
      <c r="AB143" s="338">
        <v>0</v>
      </c>
      <c r="AC143" s="338">
        <v>2093</v>
      </c>
      <c r="AD143" s="338">
        <v>10350</v>
      </c>
      <c r="AE143" s="338">
        <v>184</v>
      </c>
      <c r="AF143" s="338" t="s">
        <v>605</v>
      </c>
      <c r="AG143" s="338">
        <v>0</v>
      </c>
      <c r="AH143" s="338">
        <v>0</v>
      </c>
      <c r="AI143" t="s">
        <v>1964</v>
      </c>
    </row>
    <row r="144" spans="1:35" x14ac:dyDescent="0.3">
      <c r="A144" s="335">
        <v>46173</v>
      </c>
      <c r="B144" t="s">
        <v>355</v>
      </c>
      <c r="C144" t="s">
        <v>357</v>
      </c>
      <c r="D144" t="s">
        <v>166</v>
      </c>
      <c r="E144" t="s">
        <v>163</v>
      </c>
      <c r="F144" t="s">
        <v>163</v>
      </c>
      <c r="G144" t="s">
        <v>48</v>
      </c>
      <c r="H144" t="s">
        <v>605</v>
      </c>
      <c r="I144" s="338">
        <v>20.5</v>
      </c>
      <c r="J144" s="338">
        <v>4</v>
      </c>
      <c r="K144" s="338">
        <v>0</v>
      </c>
      <c r="L144" s="338">
        <v>5</v>
      </c>
      <c r="M144" s="338">
        <v>1</v>
      </c>
      <c r="N144" s="336">
        <v>25.5</v>
      </c>
      <c r="O144" s="338">
        <v>550</v>
      </c>
      <c r="P144" s="338">
        <v>10098</v>
      </c>
      <c r="Q144" s="338">
        <v>3927</v>
      </c>
      <c r="R144" s="338">
        <v>0</v>
      </c>
      <c r="S144" s="338">
        <v>14025</v>
      </c>
      <c r="T144" s="338">
        <v>1212</v>
      </c>
      <c r="U144" s="338">
        <v>0</v>
      </c>
      <c r="V144" s="338">
        <v>841</v>
      </c>
      <c r="W144" s="338">
        <v>16078</v>
      </c>
      <c r="X144" s="338">
        <v>1212</v>
      </c>
      <c r="Y144" s="338">
        <v>0</v>
      </c>
      <c r="Z144" s="338">
        <v>0</v>
      </c>
      <c r="AA144" s="338">
        <v>0</v>
      </c>
      <c r="AB144" s="338">
        <v>0</v>
      </c>
      <c r="AC144" s="338">
        <v>1212</v>
      </c>
      <c r="AD144" s="338">
        <v>12813</v>
      </c>
      <c r="AE144" s="338">
        <v>204</v>
      </c>
      <c r="AF144" s="338" t="s">
        <v>605</v>
      </c>
      <c r="AG144" s="338">
        <v>0</v>
      </c>
      <c r="AH144" s="338">
        <v>0</v>
      </c>
      <c r="AI144" t="s">
        <v>1964</v>
      </c>
    </row>
    <row r="145" spans="1:35" x14ac:dyDescent="0.3">
      <c r="A145" s="335">
        <v>46173</v>
      </c>
      <c r="B145" t="s">
        <v>358</v>
      </c>
      <c r="C145" t="s">
        <v>360</v>
      </c>
      <c r="D145" t="s">
        <v>166</v>
      </c>
      <c r="E145" t="s">
        <v>163</v>
      </c>
      <c r="F145" t="s">
        <v>163</v>
      </c>
      <c r="G145" t="s">
        <v>48</v>
      </c>
      <c r="H145" t="s">
        <v>605</v>
      </c>
      <c r="I145" s="338">
        <v>22</v>
      </c>
      <c r="J145" s="338">
        <v>1</v>
      </c>
      <c r="K145" s="338">
        <v>0</v>
      </c>
      <c r="L145" s="338">
        <v>5</v>
      </c>
      <c r="M145" s="338">
        <v>1</v>
      </c>
      <c r="N145" s="336">
        <v>24</v>
      </c>
      <c r="O145" s="338">
        <v>550</v>
      </c>
      <c r="P145" s="338">
        <v>9504</v>
      </c>
      <c r="Q145" s="338">
        <v>3696</v>
      </c>
      <c r="R145" s="338">
        <v>0</v>
      </c>
      <c r="S145" s="338">
        <v>13200</v>
      </c>
      <c r="T145" s="338">
        <v>1140</v>
      </c>
      <c r="U145" s="338">
        <v>0</v>
      </c>
      <c r="V145" s="338">
        <v>792</v>
      </c>
      <c r="W145" s="338">
        <v>15132</v>
      </c>
      <c r="X145" s="338">
        <v>1140</v>
      </c>
      <c r="Y145" s="338">
        <v>0</v>
      </c>
      <c r="Z145" s="338">
        <v>0</v>
      </c>
      <c r="AA145" s="338">
        <v>0</v>
      </c>
      <c r="AB145" s="338">
        <v>0</v>
      </c>
      <c r="AC145" s="338">
        <v>1140</v>
      </c>
      <c r="AD145" s="338">
        <v>12060</v>
      </c>
      <c r="AE145" s="338">
        <v>192</v>
      </c>
      <c r="AF145" s="338" t="s">
        <v>605</v>
      </c>
      <c r="AG145" s="338">
        <v>0</v>
      </c>
      <c r="AH145" s="338">
        <v>0</v>
      </c>
      <c r="AI145" t="s">
        <v>1964</v>
      </c>
    </row>
    <row r="146" spans="1:35" x14ac:dyDescent="0.3">
      <c r="A146" s="335">
        <v>46173</v>
      </c>
      <c r="B146" t="s">
        <v>361</v>
      </c>
      <c r="C146" t="s">
        <v>363</v>
      </c>
      <c r="D146" t="s">
        <v>166</v>
      </c>
      <c r="E146" t="s">
        <v>163</v>
      </c>
      <c r="F146" t="s">
        <v>163</v>
      </c>
      <c r="G146" t="s">
        <v>51</v>
      </c>
      <c r="H146" t="s">
        <v>605</v>
      </c>
      <c r="I146" s="338">
        <v>23</v>
      </c>
      <c r="J146" s="338">
        <v>0</v>
      </c>
      <c r="K146" s="338">
        <v>0</v>
      </c>
      <c r="L146" s="338">
        <v>5</v>
      </c>
      <c r="M146" s="338">
        <v>1</v>
      </c>
      <c r="N146" s="336">
        <v>24</v>
      </c>
      <c r="O146" s="338">
        <v>565</v>
      </c>
      <c r="P146" s="338">
        <v>9936</v>
      </c>
      <c r="Q146" s="338">
        <v>3624</v>
      </c>
      <c r="R146" s="338">
        <v>0</v>
      </c>
      <c r="S146" s="338">
        <v>13560</v>
      </c>
      <c r="T146" s="338">
        <v>1192</v>
      </c>
      <c r="U146" s="338">
        <v>0</v>
      </c>
      <c r="V146" s="338">
        <v>828</v>
      </c>
      <c r="W146" s="338">
        <v>15580</v>
      </c>
      <c r="X146" s="338">
        <v>1192</v>
      </c>
      <c r="Y146" s="338">
        <v>0</v>
      </c>
      <c r="Z146" s="338">
        <v>0</v>
      </c>
      <c r="AA146" s="338">
        <v>0</v>
      </c>
      <c r="AB146" s="338">
        <v>0</v>
      </c>
      <c r="AC146" s="338">
        <v>1192</v>
      </c>
      <c r="AD146" s="338">
        <v>12368</v>
      </c>
      <c r="AE146" s="338">
        <v>192</v>
      </c>
      <c r="AF146" s="338" t="s">
        <v>605</v>
      </c>
      <c r="AG146" s="338">
        <v>0</v>
      </c>
      <c r="AH146" s="338">
        <v>0</v>
      </c>
      <c r="AI146" t="s">
        <v>1964</v>
      </c>
    </row>
    <row r="147" spans="1:35" x14ac:dyDescent="0.3">
      <c r="A147" s="335">
        <v>46173</v>
      </c>
      <c r="B147" t="s">
        <v>364</v>
      </c>
      <c r="C147" t="s">
        <v>366</v>
      </c>
      <c r="D147" t="s">
        <v>166</v>
      </c>
      <c r="E147" t="s">
        <v>163</v>
      </c>
      <c r="F147" t="s">
        <v>163</v>
      </c>
      <c r="G147" t="s">
        <v>44</v>
      </c>
      <c r="H147" t="s">
        <v>605</v>
      </c>
      <c r="I147" s="338">
        <v>20</v>
      </c>
      <c r="J147" s="338">
        <v>0</v>
      </c>
      <c r="K147" s="338">
        <v>0</v>
      </c>
      <c r="L147" s="338">
        <v>5</v>
      </c>
      <c r="M147" s="338">
        <v>1</v>
      </c>
      <c r="N147" s="336">
        <v>21</v>
      </c>
      <c r="O147" s="338">
        <v>595</v>
      </c>
      <c r="P147" s="338">
        <v>8526</v>
      </c>
      <c r="Q147" s="338">
        <v>3864</v>
      </c>
      <c r="R147" s="338">
        <v>105</v>
      </c>
      <c r="S147" s="338">
        <v>12495</v>
      </c>
      <c r="T147" s="338">
        <v>1023</v>
      </c>
      <c r="U147" s="338">
        <v>0</v>
      </c>
      <c r="V147" s="338">
        <v>710</v>
      </c>
      <c r="W147" s="338">
        <v>14228</v>
      </c>
      <c r="X147" s="338">
        <v>1023</v>
      </c>
      <c r="Y147" s="338">
        <v>0</v>
      </c>
      <c r="Z147" s="338">
        <v>0</v>
      </c>
      <c r="AA147" s="338">
        <v>0</v>
      </c>
      <c r="AB147" s="338">
        <v>0</v>
      </c>
      <c r="AC147" s="338">
        <v>1023</v>
      </c>
      <c r="AD147" s="338">
        <v>11472</v>
      </c>
      <c r="AE147" s="338">
        <v>168</v>
      </c>
      <c r="AF147" s="338" t="s">
        <v>605</v>
      </c>
      <c r="AG147" s="338">
        <v>0</v>
      </c>
      <c r="AH147" s="338">
        <v>0</v>
      </c>
      <c r="AI147" t="s">
        <v>1964</v>
      </c>
    </row>
    <row r="148" spans="1:35" x14ac:dyDescent="0.3">
      <c r="A148" s="335">
        <v>46173</v>
      </c>
      <c r="B148" t="s">
        <v>367</v>
      </c>
      <c r="C148" t="s">
        <v>369</v>
      </c>
      <c r="D148" t="s">
        <v>166</v>
      </c>
      <c r="E148" t="s">
        <v>163</v>
      </c>
      <c r="F148" t="s">
        <v>163</v>
      </c>
      <c r="G148" t="s">
        <v>44</v>
      </c>
      <c r="H148" t="s">
        <v>605</v>
      </c>
      <c r="I148" s="338">
        <v>25</v>
      </c>
      <c r="J148" s="338">
        <v>0</v>
      </c>
      <c r="K148" s="338">
        <v>0</v>
      </c>
      <c r="L148" s="338">
        <v>5</v>
      </c>
      <c r="M148" s="338">
        <v>1</v>
      </c>
      <c r="N148" s="336">
        <v>26</v>
      </c>
      <c r="O148" s="338">
        <v>605</v>
      </c>
      <c r="P148" s="338">
        <v>10478</v>
      </c>
      <c r="Q148" s="338">
        <v>4862</v>
      </c>
      <c r="R148" s="338">
        <v>390</v>
      </c>
      <c r="S148" s="338">
        <v>15730</v>
      </c>
      <c r="T148" s="338">
        <v>1257</v>
      </c>
      <c r="U148" s="338">
        <v>0</v>
      </c>
      <c r="V148" s="338">
        <v>873</v>
      </c>
      <c r="W148" s="338">
        <v>17860</v>
      </c>
      <c r="X148" s="338">
        <v>1257</v>
      </c>
      <c r="Y148" s="338">
        <v>0</v>
      </c>
      <c r="Z148" s="338">
        <v>0</v>
      </c>
      <c r="AA148" s="338">
        <v>0</v>
      </c>
      <c r="AB148" s="338">
        <v>0</v>
      </c>
      <c r="AC148" s="338">
        <v>1257</v>
      </c>
      <c r="AD148" s="338">
        <v>14473</v>
      </c>
      <c r="AE148" s="338">
        <v>208</v>
      </c>
      <c r="AF148" s="338" t="s">
        <v>605</v>
      </c>
      <c r="AG148" s="338">
        <v>0</v>
      </c>
      <c r="AH148" s="338">
        <v>0</v>
      </c>
      <c r="AI148" t="s">
        <v>1964</v>
      </c>
    </row>
    <row r="149" spans="1:35" x14ac:dyDescent="0.3">
      <c r="A149" s="335">
        <v>46173</v>
      </c>
      <c r="B149" t="s">
        <v>370</v>
      </c>
      <c r="C149" t="s">
        <v>372</v>
      </c>
      <c r="D149" t="s">
        <v>166</v>
      </c>
      <c r="E149" t="s">
        <v>163</v>
      </c>
      <c r="F149" t="s">
        <v>163</v>
      </c>
      <c r="G149" t="s">
        <v>299</v>
      </c>
      <c r="H149" t="s">
        <v>605</v>
      </c>
      <c r="I149" s="338">
        <v>22</v>
      </c>
      <c r="J149" s="338">
        <v>0</v>
      </c>
      <c r="K149" s="338">
        <v>0</v>
      </c>
      <c r="L149" s="338">
        <v>5</v>
      </c>
      <c r="M149" s="338">
        <v>1</v>
      </c>
      <c r="N149" s="336">
        <v>23</v>
      </c>
      <c r="O149" s="338">
        <v>610</v>
      </c>
      <c r="P149" s="338">
        <v>9338</v>
      </c>
      <c r="Q149" s="338">
        <v>4462</v>
      </c>
      <c r="R149" s="338">
        <v>230</v>
      </c>
      <c r="S149" s="338">
        <v>14030</v>
      </c>
      <c r="T149" s="338">
        <v>1121</v>
      </c>
      <c r="U149" s="338">
        <v>0</v>
      </c>
      <c r="V149" s="338">
        <v>778</v>
      </c>
      <c r="W149" s="338">
        <v>15929</v>
      </c>
      <c r="X149" s="338">
        <v>1121</v>
      </c>
      <c r="Y149" s="338">
        <v>0</v>
      </c>
      <c r="Z149" s="338">
        <v>0</v>
      </c>
      <c r="AA149" s="338">
        <v>0</v>
      </c>
      <c r="AB149" s="338">
        <v>0</v>
      </c>
      <c r="AC149" s="338">
        <v>1121</v>
      </c>
      <c r="AD149" s="338">
        <v>12909</v>
      </c>
      <c r="AE149" s="338">
        <v>184</v>
      </c>
      <c r="AF149" s="338" t="s">
        <v>605</v>
      </c>
      <c r="AG149" s="338">
        <v>0</v>
      </c>
      <c r="AH149" s="338">
        <v>0</v>
      </c>
      <c r="AI149" t="s">
        <v>1964</v>
      </c>
    </row>
    <row r="150" spans="1:35" x14ac:dyDescent="0.3">
      <c r="A150" s="335">
        <v>46173</v>
      </c>
      <c r="B150" t="s">
        <v>373</v>
      </c>
      <c r="C150" t="s">
        <v>375</v>
      </c>
      <c r="D150" t="s">
        <v>166</v>
      </c>
      <c r="E150" t="s">
        <v>163</v>
      </c>
      <c r="F150" t="s">
        <v>163</v>
      </c>
      <c r="G150" t="s">
        <v>203</v>
      </c>
      <c r="H150" t="s">
        <v>605</v>
      </c>
      <c r="I150" s="338">
        <v>20</v>
      </c>
      <c r="J150" s="338">
        <v>0</v>
      </c>
      <c r="K150" s="338">
        <v>0</v>
      </c>
      <c r="L150" s="338">
        <v>5</v>
      </c>
      <c r="M150" s="338">
        <v>1</v>
      </c>
      <c r="N150" s="336">
        <v>21</v>
      </c>
      <c r="O150" s="338">
        <v>560</v>
      </c>
      <c r="P150" s="338">
        <v>8631</v>
      </c>
      <c r="Q150" s="338">
        <v>3129</v>
      </c>
      <c r="R150" s="338">
        <v>0</v>
      </c>
      <c r="S150" s="338">
        <v>11760</v>
      </c>
      <c r="T150" s="338">
        <v>1036</v>
      </c>
      <c r="U150" s="338">
        <v>0</v>
      </c>
      <c r="V150" s="338">
        <v>719</v>
      </c>
      <c r="W150" s="338">
        <v>13515</v>
      </c>
      <c r="X150" s="338">
        <v>1036</v>
      </c>
      <c r="Y150" s="338">
        <v>0</v>
      </c>
      <c r="Z150" s="338">
        <v>0</v>
      </c>
      <c r="AA150" s="338">
        <v>0</v>
      </c>
      <c r="AB150" s="338">
        <v>0</v>
      </c>
      <c r="AC150" s="338">
        <v>1036</v>
      </c>
      <c r="AD150" s="338">
        <v>10724</v>
      </c>
      <c r="AE150" s="338">
        <v>168</v>
      </c>
      <c r="AF150" s="338" t="s">
        <v>605</v>
      </c>
      <c r="AG150" s="338">
        <v>0</v>
      </c>
      <c r="AH150" s="338">
        <v>0</v>
      </c>
      <c r="AI150" t="s">
        <v>1964</v>
      </c>
    </row>
    <row r="151" spans="1:35" x14ac:dyDescent="0.3">
      <c r="A151" s="335">
        <v>46173</v>
      </c>
      <c r="B151" t="s">
        <v>376</v>
      </c>
      <c r="C151" t="s">
        <v>378</v>
      </c>
      <c r="D151" t="s">
        <v>166</v>
      </c>
      <c r="E151" t="s">
        <v>163</v>
      </c>
      <c r="F151" t="s">
        <v>163</v>
      </c>
      <c r="G151" t="s">
        <v>299</v>
      </c>
      <c r="H151" t="s">
        <v>605</v>
      </c>
      <c r="I151" s="338">
        <v>23</v>
      </c>
      <c r="J151" s="338">
        <v>0</v>
      </c>
      <c r="K151" s="338">
        <v>0</v>
      </c>
      <c r="L151" s="338">
        <v>5</v>
      </c>
      <c r="M151" s="338">
        <v>1</v>
      </c>
      <c r="N151" s="336">
        <v>24</v>
      </c>
      <c r="O151" s="338">
        <v>681</v>
      </c>
      <c r="P151" s="338">
        <v>10032</v>
      </c>
      <c r="Q151" s="338">
        <v>5952</v>
      </c>
      <c r="R151" s="338">
        <v>360</v>
      </c>
      <c r="S151" s="338">
        <v>16344</v>
      </c>
      <c r="T151" s="338">
        <v>1204</v>
      </c>
      <c r="U151" s="338">
        <v>0</v>
      </c>
      <c r="V151" s="338">
        <v>836</v>
      </c>
      <c r="W151" s="338">
        <v>18384</v>
      </c>
      <c r="X151" s="338">
        <v>1204</v>
      </c>
      <c r="Y151" s="338">
        <v>0</v>
      </c>
      <c r="Z151" s="338">
        <v>0</v>
      </c>
      <c r="AA151" s="338">
        <v>0</v>
      </c>
      <c r="AB151" s="338">
        <v>0</v>
      </c>
      <c r="AC151" s="338">
        <v>1204</v>
      </c>
      <c r="AD151" s="338">
        <v>15140</v>
      </c>
      <c r="AE151" s="338">
        <v>192</v>
      </c>
      <c r="AF151" s="338" t="s">
        <v>605</v>
      </c>
      <c r="AG151" s="338">
        <v>0</v>
      </c>
      <c r="AH151" s="338">
        <v>0</v>
      </c>
      <c r="AI151" t="s">
        <v>1964</v>
      </c>
    </row>
    <row r="152" spans="1:35" x14ac:dyDescent="0.3">
      <c r="A152" s="335">
        <v>46173</v>
      </c>
      <c r="B152" t="s">
        <v>379</v>
      </c>
      <c r="C152" t="s">
        <v>381</v>
      </c>
      <c r="D152" t="s">
        <v>166</v>
      </c>
      <c r="E152" t="s">
        <v>163</v>
      </c>
      <c r="F152" t="s">
        <v>163</v>
      </c>
      <c r="G152" t="s">
        <v>87</v>
      </c>
      <c r="H152" t="s">
        <v>605</v>
      </c>
      <c r="I152" s="338">
        <v>23</v>
      </c>
      <c r="J152" s="338">
        <v>0</v>
      </c>
      <c r="K152" s="338">
        <v>0</v>
      </c>
      <c r="L152" s="338">
        <v>5</v>
      </c>
      <c r="M152" s="338">
        <v>1</v>
      </c>
      <c r="N152" s="336">
        <v>24</v>
      </c>
      <c r="O152" s="338">
        <v>543</v>
      </c>
      <c r="P152" s="338">
        <v>9216</v>
      </c>
      <c r="Q152" s="338">
        <v>3816</v>
      </c>
      <c r="R152" s="338">
        <v>0</v>
      </c>
      <c r="S152" s="338">
        <v>13032</v>
      </c>
      <c r="T152" s="338">
        <v>1106</v>
      </c>
      <c r="U152" s="338">
        <v>0</v>
      </c>
      <c r="V152" s="338">
        <v>768</v>
      </c>
      <c r="W152" s="338">
        <v>14906</v>
      </c>
      <c r="X152" s="338">
        <v>1106</v>
      </c>
      <c r="Y152" s="338">
        <v>0</v>
      </c>
      <c r="Z152" s="338">
        <v>0</v>
      </c>
      <c r="AA152" s="338">
        <v>0</v>
      </c>
      <c r="AB152" s="338">
        <v>0</v>
      </c>
      <c r="AC152" s="338">
        <v>1106</v>
      </c>
      <c r="AD152" s="338">
        <v>11926</v>
      </c>
      <c r="AE152" s="338">
        <v>192</v>
      </c>
      <c r="AF152" s="338" t="s">
        <v>605</v>
      </c>
      <c r="AG152" s="338">
        <v>0</v>
      </c>
      <c r="AH152" s="338">
        <v>0</v>
      </c>
      <c r="AI152" t="s">
        <v>1964</v>
      </c>
    </row>
    <row r="153" spans="1:35" x14ac:dyDescent="0.3">
      <c r="A153" s="335">
        <v>46173</v>
      </c>
      <c r="B153" t="s">
        <v>382</v>
      </c>
      <c r="C153" t="s">
        <v>384</v>
      </c>
      <c r="D153" t="s">
        <v>166</v>
      </c>
      <c r="E153" t="s">
        <v>163</v>
      </c>
      <c r="F153" t="s">
        <v>163</v>
      </c>
      <c r="G153" t="s">
        <v>87</v>
      </c>
      <c r="H153" t="s">
        <v>605</v>
      </c>
      <c r="I153" s="338">
        <v>22</v>
      </c>
      <c r="J153" s="338">
        <v>3</v>
      </c>
      <c r="K153" s="338">
        <v>0</v>
      </c>
      <c r="L153" s="338">
        <v>5</v>
      </c>
      <c r="M153" s="338">
        <v>1</v>
      </c>
      <c r="N153" s="336">
        <v>26</v>
      </c>
      <c r="O153" s="338">
        <v>523</v>
      </c>
      <c r="P153" s="338">
        <v>9984</v>
      </c>
      <c r="Q153" s="338">
        <v>3614</v>
      </c>
      <c r="R153" s="338">
        <v>0</v>
      </c>
      <c r="S153" s="338">
        <v>13598</v>
      </c>
      <c r="T153" s="338">
        <v>1198</v>
      </c>
      <c r="U153" s="338">
        <v>0</v>
      </c>
      <c r="V153" s="338">
        <v>832</v>
      </c>
      <c r="W153" s="338">
        <v>15628</v>
      </c>
      <c r="X153" s="338">
        <v>1198</v>
      </c>
      <c r="Y153" s="338">
        <v>0</v>
      </c>
      <c r="Z153" s="338">
        <v>0</v>
      </c>
      <c r="AA153" s="338">
        <v>0</v>
      </c>
      <c r="AB153" s="338">
        <v>0</v>
      </c>
      <c r="AC153" s="338">
        <v>1198</v>
      </c>
      <c r="AD153" s="338">
        <v>12400</v>
      </c>
      <c r="AE153" s="338">
        <v>208</v>
      </c>
      <c r="AF153" s="338" t="s">
        <v>605</v>
      </c>
      <c r="AG153" s="338">
        <v>0</v>
      </c>
      <c r="AH153" s="338">
        <v>0</v>
      </c>
      <c r="AI153" t="s">
        <v>1964</v>
      </c>
    </row>
    <row r="154" spans="1:35" x14ac:dyDescent="0.3">
      <c r="A154" s="335">
        <v>46173</v>
      </c>
      <c r="B154" t="s">
        <v>385</v>
      </c>
      <c r="C154" t="s">
        <v>387</v>
      </c>
      <c r="D154" t="s">
        <v>166</v>
      </c>
      <c r="E154" t="s">
        <v>163</v>
      </c>
      <c r="F154" t="s">
        <v>163</v>
      </c>
      <c r="G154" t="s">
        <v>87</v>
      </c>
      <c r="H154" t="s">
        <v>605</v>
      </c>
      <c r="I154" s="338">
        <v>21</v>
      </c>
      <c r="J154" s="338">
        <v>4</v>
      </c>
      <c r="K154" s="338">
        <v>0</v>
      </c>
      <c r="L154" s="338">
        <v>5</v>
      </c>
      <c r="M154" s="338">
        <v>1</v>
      </c>
      <c r="N154" s="336">
        <v>26</v>
      </c>
      <c r="O154" s="338">
        <v>536</v>
      </c>
      <c r="P154" s="338">
        <v>9984</v>
      </c>
      <c r="Q154" s="338">
        <v>3952</v>
      </c>
      <c r="R154" s="338">
        <v>0</v>
      </c>
      <c r="S154" s="338">
        <v>13936</v>
      </c>
      <c r="T154" s="338">
        <v>1198</v>
      </c>
      <c r="U154" s="338">
        <v>0</v>
      </c>
      <c r="V154" s="338">
        <v>832</v>
      </c>
      <c r="W154" s="338">
        <v>15966</v>
      </c>
      <c r="X154" s="338">
        <v>1198</v>
      </c>
      <c r="Y154" s="338">
        <v>0</v>
      </c>
      <c r="Z154" s="338">
        <v>0</v>
      </c>
      <c r="AA154" s="338">
        <v>0</v>
      </c>
      <c r="AB154" s="338">
        <v>0</v>
      </c>
      <c r="AC154" s="338">
        <v>1198</v>
      </c>
      <c r="AD154" s="338">
        <v>12738</v>
      </c>
      <c r="AE154" s="338">
        <v>208</v>
      </c>
      <c r="AF154" s="338" t="s">
        <v>605</v>
      </c>
      <c r="AG154" s="338">
        <v>0</v>
      </c>
      <c r="AH154" s="338">
        <v>0</v>
      </c>
      <c r="AI154" t="s">
        <v>1964</v>
      </c>
    </row>
    <row r="155" spans="1:35" x14ac:dyDescent="0.3">
      <c r="A155" s="335">
        <v>46173</v>
      </c>
      <c r="B155" t="s">
        <v>388</v>
      </c>
      <c r="C155" t="s">
        <v>390</v>
      </c>
      <c r="D155" t="s">
        <v>166</v>
      </c>
      <c r="E155" t="s">
        <v>163</v>
      </c>
      <c r="F155" t="s">
        <v>163</v>
      </c>
      <c r="G155" t="s">
        <v>87</v>
      </c>
      <c r="H155" t="s">
        <v>605</v>
      </c>
      <c r="I155" s="338">
        <v>21.5</v>
      </c>
      <c r="J155" s="338">
        <v>0</v>
      </c>
      <c r="K155" s="338">
        <v>0</v>
      </c>
      <c r="L155" s="338">
        <v>5</v>
      </c>
      <c r="M155" s="338">
        <v>1</v>
      </c>
      <c r="N155" s="336">
        <v>22.5</v>
      </c>
      <c r="O155" s="338">
        <v>543</v>
      </c>
      <c r="P155" s="338">
        <v>8640</v>
      </c>
      <c r="Q155" s="338">
        <v>3578</v>
      </c>
      <c r="R155" s="338">
        <v>0</v>
      </c>
      <c r="S155" s="338">
        <v>12218</v>
      </c>
      <c r="T155" s="338">
        <v>1037</v>
      </c>
      <c r="U155" s="338">
        <v>0</v>
      </c>
      <c r="V155" s="338">
        <v>720</v>
      </c>
      <c r="W155" s="338">
        <v>13975</v>
      </c>
      <c r="X155" s="338">
        <v>1037</v>
      </c>
      <c r="Y155" s="338">
        <v>0</v>
      </c>
      <c r="Z155" s="338">
        <v>0</v>
      </c>
      <c r="AA155" s="338">
        <v>0</v>
      </c>
      <c r="AB155" s="338">
        <v>0</v>
      </c>
      <c r="AC155" s="338">
        <v>1037</v>
      </c>
      <c r="AD155" s="338">
        <v>11181</v>
      </c>
      <c r="AE155" s="338">
        <v>180</v>
      </c>
      <c r="AF155" s="338" t="s">
        <v>605</v>
      </c>
      <c r="AG155" s="338">
        <v>0</v>
      </c>
      <c r="AH155" s="338">
        <v>0</v>
      </c>
      <c r="AI155" t="s">
        <v>1964</v>
      </c>
    </row>
    <row r="156" spans="1:35" x14ac:dyDescent="0.3">
      <c r="A156" s="335">
        <v>46173</v>
      </c>
      <c r="B156" t="s">
        <v>391</v>
      </c>
      <c r="C156" t="s">
        <v>393</v>
      </c>
      <c r="D156" t="s">
        <v>166</v>
      </c>
      <c r="E156" t="s">
        <v>163</v>
      </c>
      <c r="F156" t="s">
        <v>163</v>
      </c>
      <c r="G156" t="s">
        <v>63</v>
      </c>
      <c r="H156" t="s">
        <v>605</v>
      </c>
      <c r="I156" s="338">
        <v>21</v>
      </c>
      <c r="J156" s="338">
        <v>0</v>
      </c>
      <c r="K156" s="338">
        <v>0</v>
      </c>
      <c r="L156" s="338">
        <v>5</v>
      </c>
      <c r="M156" s="338">
        <v>1</v>
      </c>
      <c r="N156" s="336">
        <v>22</v>
      </c>
      <c r="O156" s="338">
        <v>543</v>
      </c>
      <c r="P156" s="338">
        <v>8448</v>
      </c>
      <c r="Q156" s="338">
        <v>3498</v>
      </c>
      <c r="R156" s="338">
        <v>0</v>
      </c>
      <c r="S156" s="338">
        <v>11946</v>
      </c>
      <c r="T156" s="338">
        <v>1014</v>
      </c>
      <c r="U156" s="338">
        <v>0</v>
      </c>
      <c r="V156" s="338">
        <v>704</v>
      </c>
      <c r="W156" s="338">
        <v>13664</v>
      </c>
      <c r="X156" s="338">
        <v>1014</v>
      </c>
      <c r="Y156" s="338">
        <v>0</v>
      </c>
      <c r="Z156" s="338">
        <v>0</v>
      </c>
      <c r="AA156" s="338">
        <v>0</v>
      </c>
      <c r="AB156" s="338">
        <v>0</v>
      </c>
      <c r="AC156" s="338">
        <v>1014</v>
      </c>
      <c r="AD156" s="338">
        <v>10932</v>
      </c>
      <c r="AE156" s="338">
        <v>176</v>
      </c>
      <c r="AF156" s="338" t="s">
        <v>605</v>
      </c>
      <c r="AG156" s="338">
        <v>0</v>
      </c>
      <c r="AH156" s="338">
        <v>0</v>
      </c>
      <c r="AI156" t="s">
        <v>1964</v>
      </c>
    </row>
    <row r="157" spans="1:35" x14ac:dyDescent="0.3">
      <c r="A157" s="335">
        <v>46173</v>
      </c>
      <c r="B157" t="s">
        <v>394</v>
      </c>
      <c r="C157" t="s">
        <v>396</v>
      </c>
      <c r="D157" t="s">
        <v>166</v>
      </c>
      <c r="E157" t="s">
        <v>163</v>
      </c>
      <c r="F157" t="s">
        <v>163</v>
      </c>
      <c r="G157" t="s">
        <v>203</v>
      </c>
      <c r="H157" t="s">
        <v>605</v>
      </c>
      <c r="I157" s="338">
        <v>22</v>
      </c>
      <c r="J157" s="338">
        <v>2</v>
      </c>
      <c r="K157" s="338">
        <v>0</v>
      </c>
      <c r="L157" s="338">
        <v>5</v>
      </c>
      <c r="M157" s="338">
        <v>1</v>
      </c>
      <c r="N157" s="336">
        <v>25</v>
      </c>
      <c r="O157" s="338">
        <v>635</v>
      </c>
      <c r="P157" s="338">
        <v>10350</v>
      </c>
      <c r="Q157" s="338">
        <v>5150</v>
      </c>
      <c r="R157" s="338">
        <v>375</v>
      </c>
      <c r="S157" s="338">
        <v>15875</v>
      </c>
      <c r="T157" s="338">
        <v>1242</v>
      </c>
      <c r="U157" s="338">
        <v>0</v>
      </c>
      <c r="V157" s="338">
        <v>862</v>
      </c>
      <c r="W157" s="338">
        <v>17979</v>
      </c>
      <c r="X157" s="338">
        <v>1242</v>
      </c>
      <c r="Y157" s="338">
        <v>0</v>
      </c>
      <c r="Z157" s="338">
        <v>0</v>
      </c>
      <c r="AA157" s="338">
        <v>0</v>
      </c>
      <c r="AB157" s="338">
        <v>0</v>
      </c>
      <c r="AC157" s="338">
        <v>1242</v>
      </c>
      <c r="AD157" s="338">
        <v>14633</v>
      </c>
      <c r="AE157" s="338">
        <v>200</v>
      </c>
      <c r="AF157" s="338" t="s">
        <v>605</v>
      </c>
      <c r="AG157" s="338">
        <v>0</v>
      </c>
      <c r="AH157" s="338">
        <v>0</v>
      </c>
      <c r="AI157" t="s">
        <v>1964</v>
      </c>
    </row>
    <row r="158" spans="1:35" x14ac:dyDescent="0.3">
      <c r="A158" s="335">
        <v>46173</v>
      </c>
      <c r="B158" t="s">
        <v>397</v>
      </c>
      <c r="C158" t="s">
        <v>399</v>
      </c>
      <c r="D158" t="s">
        <v>166</v>
      </c>
      <c r="E158" t="s">
        <v>163</v>
      </c>
      <c r="F158" t="s">
        <v>163</v>
      </c>
      <c r="G158" t="s">
        <v>299</v>
      </c>
      <c r="H158" t="s">
        <v>605</v>
      </c>
      <c r="I158" s="338">
        <v>21</v>
      </c>
      <c r="J158" s="338">
        <v>0</v>
      </c>
      <c r="K158" s="338">
        <v>0</v>
      </c>
      <c r="L158" s="338">
        <v>5</v>
      </c>
      <c r="M158" s="338">
        <v>1</v>
      </c>
      <c r="N158" s="336">
        <v>22</v>
      </c>
      <c r="O158" s="338">
        <v>570</v>
      </c>
      <c r="P158" s="338">
        <v>8602</v>
      </c>
      <c r="Q158" s="338">
        <v>3828</v>
      </c>
      <c r="R158" s="338">
        <v>110</v>
      </c>
      <c r="S158" s="338">
        <v>12540</v>
      </c>
      <c r="T158" s="338">
        <v>1032</v>
      </c>
      <c r="U158" s="338">
        <v>0</v>
      </c>
      <c r="V158" s="338">
        <v>717</v>
      </c>
      <c r="W158" s="338">
        <v>14289</v>
      </c>
      <c r="X158" s="338">
        <v>1032</v>
      </c>
      <c r="Y158" s="338">
        <v>0</v>
      </c>
      <c r="Z158" s="338">
        <v>0</v>
      </c>
      <c r="AA158" s="338">
        <v>0</v>
      </c>
      <c r="AB158" s="338">
        <v>0</v>
      </c>
      <c r="AC158" s="338">
        <v>1032</v>
      </c>
      <c r="AD158" s="338">
        <v>11508</v>
      </c>
      <c r="AE158" s="338">
        <v>176</v>
      </c>
      <c r="AF158" s="338" t="s">
        <v>605</v>
      </c>
      <c r="AG158" s="338">
        <v>0</v>
      </c>
      <c r="AH158" s="338">
        <v>0</v>
      </c>
      <c r="AI158" t="s">
        <v>1964</v>
      </c>
    </row>
    <row r="159" spans="1:35" x14ac:dyDescent="0.3">
      <c r="A159" s="335">
        <v>46173</v>
      </c>
      <c r="B159" t="s">
        <v>400</v>
      </c>
      <c r="C159" t="s">
        <v>402</v>
      </c>
      <c r="D159" t="s">
        <v>166</v>
      </c>
      <c r="E159" t="s">
        <v>163</v>
      </c>
      <c r="F159" t="s">
        <v>163</v>
      </c>
      <c r="G159" t="s">
        <v>403</v>
      </c>
      <c r="H159" t="s">
        <v>605</v>
      </c>
      <c r="I159" s="338">
        <v>15</v>
      </c>
      <c r="J159" s="338">
        <v>10</v>
      </c>
      <c r="K159" s="338">
        <v>0</v>
      </c>
      <c r="L159" s="338">
        <v>5</v>
      </c>
      <c r="M159" s="338">
        <v>1</v>
      </c>
      <c r="N159" s="336">
        <v>26</v>
      </c>
      <c r="O159" s="338">
        <v>786</v>
      </c>
      <c r="P159" s="338">
        <v>12350</v>
      </c>
      <c r="Q159" s="338">
        <v>7566</v>
      </c>
      <c r="R159" s="338">
        <v>520</v>
      </c>
      <c r="S159" s="338">
        <v>20436</v>
      </c>
      <c r="T159" s="338">
        <v>1482</v>
      </c>
      <c r="U159" s="338">
        <v>0</v>
      </c>
      <c r="V159" s="338">
        <v>1029</v>
      </c>
      <c r="W159" s="338">
        <v>22947</v>
      </c>
      <c r="X159" s="338">
        <v>1482</v>
      </c>
      <c r="Y159" s="338">
        <v>0</v>
      </c>
      <c r="Z159" s="338">
        <v>0</v>
      </c>
      <c r="AA159" s="338">
        <v>0</v>
      </c>
      <c r="AB159" s="338">
        <v>0</v>
      </c>
      <c r="AC159" s="338">
        <v>1482</v>
      </c>
      <c r="AD159" s="338">
        <v>18954</v>
      </c>
      <c r="AE159" s="338">
        <v>208</v>
      </c>
      <c r="AF159" s="338" t="s">
        <v>605</v>
      </c>
      <c r="AG159" s="338">
        <v>0</v>
      </c>
      <c r="AH159" s="338">
        <v>0</v>
      </c>
      <c r="AI159" t="s">
        <v>1964</v>
      </c>
    </row>
    <row r="160" spans="1:35" x14ac:dyDescent="0.3">
      <c r="A160" s="335">
        <v>46173</v>
      </c>
      <c r="B160" t="s">
        <v>404</v>
      </c>
      <c r="C160" t="s">
        <v>406</v>
      </c>
      <c r="D160" t="s">
        <v>166</v>
      </c>
      <c r="E160" t="s">
        <v>163</v>
      </c>
      <c r="F160" t="s">
        <v>163</v>
      </c>
      <c r="G160" t="s">
        <v>403</v>
      </c>
      <c r="H160" t="s">
        <v>605</v>
      </c>
      <c r="I160" s="338">
        <v>0</v>
      </c>
      <c r="J160" s="338">
        <v>0</v>
      </c>
      <c r="K160" s="338">
        <v>0</v>
      </c>
      <c r="L160" s="338">
        <v>0</v>
      </c>
      <c r="M160" s="338">
        <v>0</v>
      </c>
      <c r="N160" s="336">
        <v>0</v>
      </c>
      <c r="O160" s="338">
        <v>625</v>
      </c>
      <c r="P160" s="338">
        <v>0</v>
      </c>
      <c r="Q160" s="338">
        <v>0</v>
      </c>
      <c r="R160" s="338">
        <v>0</v>
      </c>
      <c r="S160" s="338">
        <v>0</v>
      </c>
      <c r="T160" s="338">
        <v>0</v>
      </c>
      <c r="U160" s="338">
        <v>0</v>
      </c>
      <c r="V160" s="338">
        <v>0</v>
      </c>
      <c r="W160" s="338">
        <v>0</v>
      </c>
      <c r="X160" s="338">
        <v>0</v>
      </c>
      <c r="Y160" s="338">
        <v>0</v>
      </c>
      <c r="Z160" s="338">
        <v>0</v>
      </c>
      <c r="AA160" s="338">
        <v>0</v>
      </c>
      <c r="AB160" s="338">
        <v>0</v>
      </c>
      <c r="AC160" s="338">
        <v>0</v>
      </c>
      <c r="AD160" s="338">
        <v>0</v>
      </c>
      <c r="AE160" s="338">
        <v>0</v>
      </c>
      <c r="AF160" s="338" t="s">
        <v>605</v>
      </c>
      <c r="AG160" s="338">
        <v>0</v>
      </c>
      <c r="AH160" s="338">
        <v>0</v>
      </c>
      <c r="AI160" t="s">
        <v>1964</v>
      </c>
    </row>
    <row r="161" spans="1:35" x14ac:dyDescent="0.3">
      <c r="A161" s="335">
        <v>46173</v>
      </c>
      <c r="B161" t="s">
        <v>407</v>
      </c>
      <c r="C161" t="s">
        <v>409</v>
      </c>
      <c r="D161" t="s">
        <v>166</v>
      </c>
      <c r="E161" t="s">
        <v>163</v>
      </c>
      <c r="F161" t="s">
        <v>163</v>
      </c>
      <c r="G161" t="s">
        <v>87</v>
      </c>
      <c r="H161" t="s">
        <v>605</v>
      </c>
      <c r="I161" s="338">
        <v>22</v>
      </c>
      <c r="J161" s="338">
        <v>3</v>
      </c>
      <c r="K161" s="338">
        <v>0</v>
      </c>
      <c r="L161" s="338">
        <v>5</v>
      </c>
      <c r="M161" s="338">
        <v>1</v>
      </c>
      <c r="N161" s="336">
        <v>26</v>
      </c>
      <c r="O161" s="338">
        <v>546</v>
      </c>
      <c r="P161" s="338">
        <v>10036</v>
      </c>
      <c r="Q161" s="338">
        <v>4160</v>
      </c>
      <c r="R161" s="338">
        <v>0</v>
      </c>
      <c r="S161" s="338">
        <v>14196</v>
      </c>
      <c r="T161" s="338">
        <v>1204</v>
      </c>
      <c r="U161" s="338">
        <v>0</v>
      </c>
      <c r="V161" s="338">
        <v>836</v>
      </c>
      <c r="W161" s="338">
        <v>16236</v>
      </c>
      <c r="X161" s="338">
        <v>1204</v>
      </c>
      <c r="Y161" s="338">
        <v>0</v>
      </c>
      <c r="Z161" s="338">
        <v>0</v>
      </c>
      <c r="AA161" s="338">
        <v>0</v>
      </c>
      <c r="AB161" s="338">
        <v>0</v>
      </c>
      <c r="AC161" s="338">
        <v>1204</v>
      </c>
      <c r="AD161" s="338">
        <v>12992</v>
      </c>
      <c r="AE161" s="338">
        <v>208</v>
      </c>
      <c r="AF161" s="338" t="s">
        <v>605</v>
      </c>
      <c r="AG161" s="338">
        <v>0</v>
      </c>
      <c r="AH161" s="338">
        <v>0</v>
      </c>
      <c r="AI161" t="s">
        <v>1964</v>
      </c>
    </row>
    <row r="162" spans="1:35" x14ac:dyDescent="0.3">
      <c r="A162" s="335">
        <v>46173</v>
      </c>
      <c r="B162" t="s">
        <v>410</v>
      </c>
      <c r="C162" t="s">
        <v>412</v>
      </c>
      <c r="D162" t="s">
        <v>166</v>
      </c>
      <c r="E162" t="s">
        <v>163</v>
      </c>
      <c r="F162" t="s">
        <v>163</v>
      </c>
      <c r="G162" t="s">
        <v>87</v>
      </c>
      <c r="H162" t="s">
        <v>605</v>
      </c>
      <c r="I162" s="338">
        <v>25</v>
      </c>
      <c r="J162" s="338">
        <v>0</v>
      </c>
      <c r="K162" s="338">
        <v>0</v>
      </c>
      <c r="L162" s="338">
        <v>5</v>
      </c>
      <c r="M162" s="338">
        <v>1</v>
      </c>
      <c r="N162" s="336">
        <v>26</v>
      </c>
      <c r="O162" s="338">
        <v>541</v>
      </c>
      <c r="P162" s="338">
        <v>10036</v>
      </c>
      <c r="Q162" s="338">
        <v>4030</v>
      </c>
      <c r="R162" s="338">
        <v>0</v>
      </c>
      <c r="S162" s="338">
        <v>14066</v>
      </c>
      <c r="T162" s="338">
        <v>1204</v>
      </c>
      <c r="U162" s="338">
        <v>0</v>
      </c>
      <c r="V162" s="338">
        <v>836</v>
      </c>
      <c r="W162" s="338">
        <v>16106</v>
      </c>
      <c r="X162" s="338">
        <v>1204</v>
      </c>
      <c r="Y162" s="338">
        <v>0</v>
      </c>
      <c r="Z162" s="338">
        <v>0</v>
      </c>
      <c r="AA162" s="338">
        <v>0</v>
      </c>
      <c r="AB162" s="338">
        <v>0</v>
      </c>
      <c r="AC162" s="338">
        <v>1204</v>
      </c>
      <c r="AD162" s="338">
        <v>12862</v>
      </c>
      <c r="AE162" s="338">
        <v>208</v>
      </c>
      <c r="AF162" s="338" t="s">
        <v>605</v>
      </c>
      <c r="AG162" s="338">
        <v>0</v>
      </c>
      <c r="AH162" s="338">
        <v>0</v>
      </c>
      <c r="AI162" t="s">
        <v>1964</v>
      </c>
    </row>
    <row r="163" spans="1:35" x14ac:dyDescent="0.3">
      <c r="A163" s="335">
        <v>46173</v>
      </c>
      <c r="B163" t="s">
        <v>413</v>
      </c>
      <c r="C163" t="s">
        <v>415</v>
      </c>
      <c r="D163" t="s">
        <v>166</v>
      </c>
      <c r="E163" t="s">
        <v>163</v>
      </c>
      <c r="F163" t="s">
        <v>163</v>
      </c>
      <c r="G163" t="s">
        <v>51</v>
      </c>
      <c r="H163" t="s">
        <v>605</v>
      </c>
      <c r="I163" s="338">
        <v>24</v>
      </c>
      <c r="J163" s="338">
        <v>0</v>
      </c>
      <c r="K163" s="338">
        <v>0</v>
      </c>
      <c r="L163" s="338">
        <v>5</v>
      </c>
      <c r="M163" s="338">
        <v>1</v>
      </c>
      <c r="N163" s="336">
        <v>25</v>
      </c>
      <c r="O163" s="338">
        <v>510</v>
      </c>
      <c r="P163" s="338">
        <v>9650</v>
      </c>
      <c r="Q163" s="338">
        <v>3100</v>
      </c>
      <c r="R163" s="338">
        <v>0</v>
      </c>
      <c r="S163" s="338">
        <v>12750</v>
      </c>
      <c r="T163" s="338">
        <v>1158</v>
      </c>
      <c r="U163" s="338">
        <v>0</v>
      </c>
      <c r="V163" s="338">
        <v>804</v>
      </c>
      <c r="W163" s="338">
        <v>14712</v>
      </c>
      <c r="X163" s="338">
        <v>1158</v>
      </c>
      <c r="Y163" s="338">
        <v>0</v>
      </c>
      <c r="Z163" s="338">
        <v>0</v>
      </c>
      <c r="AA163" s="338">
        <v>0</v>
      </c>
      <c r="AB163" s="338">
        <v>0</v>
      </c>
      <c r="AC163" s="338">
        <v>1158</v>
      </c>
      <c r="AD163" s="338">
        <v>11592</v>
      </c>
      <c r="AE163" s="338">
        <v>200</v>
      </c>
      <c r="AF163" s="338" t="s">
        <v>605</v>
      </c>
      <c r="AG163" s="338">
        <v>0</v>
      </c>
      <c r="AH163" s="338">
        <v>0</v>
      </c>
      <c r="AI163" t="s">
        <v>1964</v>
      </c>
    </row>
    <row r="164" spans="1:35" x14ac:dyDescent="0.3">
      <c r="A164" s="335">
        <v>46173</v>
      </c>
      <c r="B164" t="s">
        <v>416</v>
      </c>
      <c r="C164" t="s">
        <v>418</v>
      </c>
      <c r="D164" t="s">
        <v>166</v>
      </c>
      <c r="E164" t="s">
        <v>163</v>
      </c>
      <c r="F164" t="s">
        <v>163</v>
      </c>
      <c r="G164" t="s">
        <v>299</v>
      </c>
      <c r="H164" t="s">
        <v>605</v>
      </c>
      <c r="I164" s="338">
        <v>24</v>
      </c>
      <c r="J164" s="338">
        <v>0</v>
      </c>
      <c r="K164" s="338">
        <v>0</v>
      </c>
      <c r="L164" s="338">
        <v>5</v>
      </c>
      <c r="M164" s="338">
        <v>1</v>
      </c>
      <c r="N164" s="336">
        <v>25</v>
      </c>
      <c r="O164" s="338">
        <v>520</v>
      </c>
      <c r="P164" s="338">
        <v>9625</v>
      </c>
      <c r="Q164" s="338">
        <v>3250</v>
      </c>
      <c r="R164" s="338">
        <v>125</v>
      </c>
      <c r="S164" s="338">
        <v>13000</v>
      </c>
      <c r="T164" s="338">
        <v>1155</v>
      </c>
      <c r="U164" s="338">
        <v>0</v>
      </c>
      <c r="V164" s="338">
        <v>802</v>
      </c>
      <c r="W164" s="338">
        <v>14957</v>
      </c>
      <c r="X164" s="338">
        <v>1155</v>
      </c>
      <c r="Y164" s="338">
        <v>0</v>
      </c>
      <c r="Z164" s="338">
        <v>0</v>
      </c>
      <c r="AA164" s="338">
        <v>0</v>
      </c>
      <c r="AB164" s="338">
        <v>0</v>
      </c>
      <c r="AC164" s="338">
        <v>1155</v>
      </c>
      <c r="AD164" s="338">
        <v>11845</v>
      </c>
      <c r="AE164" s="338">
        <v>200</v>
      </c>
      <c r="AF164" s="338" t="s">
        <v>605</v>
      </c>
      <c r="AG164" s="338">
        <v>0</v>
      </c>
      <c r="AH164" s="338">
        <v>0</v>
      </c>
      <c r="AI164" t="s">
        <v>1964</v>
      </c>
    </row>
    <row r="165" spans="1:35" x14ac:dyDescent="0.3">
      <c r="A165" s="335">
        <v>46173</v>
      </c>
      <c r="B165" t="s">
        <v>419</v>
      </c>
      <c r="C165" t="s">
        <v>421</v>
      </c>
      <c r="D165" t="s">
        <v>166</v>
      </c>
      <c r="E165" t="s">
        <v>163</v>
      </c>
      <c r="F165" t="s">
        <v>163</v>
      </c>
      <c r="G165" t="s">
        <v>48</v>
      </c>
      <c r="H165" t="s">
        <v>605</v>
      </c>
      <c r="I165" s="338">
        <v>22</v>
      </c>
      <c r="J165" s="338">
        <v>2</v>
      </c>
      <c r="K165" s="338">
        <v>0</v>
      </c>
      <c r="L165" s="338">
        <v>5</v>
      </c>
      <c r="M165" s="338">
        <v>1</v>
      </c>
      <c r="N165" s="336">
        <v>25</v>
      </c>
      <c r="O165" s="338">
        <v>500</v>
      </c>
      <c r="P165" s="338">
        <v>9650</v>
      </c>
      <c r="Q165" s="338">
        <v>2850</v>
      </c>
      <c r="R165" s="338">
        <v>0</v>
      </c>
      <c r="S165" s="338">
        <v>12500</v>
      </c>
      <c r="T165" s="338">
        <v>1158</v>
      </c>
      <c r="U165" s="338">
        <v>0</v>
      </c>
      <c r="V165" s="338">
        <v>804</v>
      </c>
      <c r="W165" s="338">
        <v>14462</v>
      </c>
      <c r="X165" s="338">
        <v>1158</v>
      </c>
      <c r="Y165" s="338">
        <v>0</v>
      </c>
      <c r="Z165" s="338">
        <v>0</v>
      </c>
      <c r="AA165" s="338">
        <v>0</v>
      </c>
      <c r="AB165" s="338">
        <v>0</v>
      </c>
      <c r="AC165" s="338">
        <v>1158</v>
      </c>
      <c r="AD165" s="338">
        <v>11342</v>
      </c>
      <c r="AE165" s="338">
        <v>200</v>
      </c>
      <c r="AF165" s="338" t="s">
        <v>605</v>
      </c>
      <c r="AG165" s="338">
        <v>0</v>
      </c>
      <c r="AH165" s="338">
        <v>0</v>
      </c>
      <c r="AI165" t="s">
        <v>1964</v>
      </c>
    </row>
    <row r="166" spans="1:35" x14ac:dyDescent="0.3">
      <c r="A166" s="335">
        <v>46173</v>
      </c>
      <c r="B166" t="s">
        <v>422</v>
      </c>
      <c r="C166" t="s">
        <v>423</v>
      </c>
      <c r="D166" t="s">
        <v>166</v>
      </c>
      <c r="E166" t="s">
        <v>163</v>
      </c>
      <c r="F166" t="s">
        <v>163</v>
      </c>
      <c r="G166" t="s">
        <v>51</v>
      </c>
      <c r="H166" t="s">
        <v>605</v>
      </c>
      <c r="I166" s="338">
        <v>20</v>
      </c>
      <c r="J166" s="338">
        <v>4</v>
      </c>
      <c r="K166" s="338">
        <v>0</v>
      </c>
      <c r="L166" s="338">
        <v>5</v>
      </c>
      <c r="M166" s="338">
        <v>1</v>
      </c>
      <c r="N166" s="336">
        <v>25</v>
      </c>
      <c r="O166" s="338">
        <v>535</v>
      </c>
      <c r="P166" s="338">
        <v>9650</v>
      </c>
      <c r="Q166" s="338">
        <v>3725</v>
      </c>
      <c r="R166" s="338">
        <v>0</v>
      </c>
      <c r="S166" s="338">
        <v>13375</v>
      </c>
      <c r="T166" s="338">
        <v>1158</v>
      </c>
      <c r="U166" s="338">
        <v>0</v>
      </c>
      <c r="V166" s="338">
        <v>804</v>
      </c>
      <c r="W166" s="338">
        <v>15337</v>
      </c>
      <c r="X166" s="338">
        <v>1158</v>
      </c>
      <c r="Y166" s="338">
        <v>0</v>
      </c>
      <c r="Z166" s="338">
        <v>0</v>
      </c>
      <c r="AA166" s="338">
        <v>0</v>
      </c>
      <c r="AB166" s="338">
        <v>0</v>
      </c>
      <c r="AC166" s="338">
        <v>1158</v>
      </c>
      <c r="AD166" s="338">
        <v>12217</v>
      </c>
      <c r="AE166" s="338">
        <v>200</v>
      </c>
      <c r="AF166" s="338" t="s">
        <v>605</v>
      </c>
      <c r="AG166" s="338">
        <v>0</v>
      </c>
      <c r="AH166" s="338">
        <v>0</v>
      </c>
      <c r="AI166" t="s">
        <v>1964</v>
      </c>
    </row>
    <row r="167" spans="1:35" x14ac:dyDescent="0.3">
      <c r="A167" s="335">
        <v>46173</v>
      </c>
      <c r="B167" t="s">
        <v>424</v>
      </c>
      <c r="C167" t="s">
        <v>426</v>
      </c>
      <c r="D167" t="s">
        <v>166</v>
      </c>
      <c r="E167" t="s">
        <v>163</v>
      </c>
      <c r="F167" t="s">
        <v>163</v>
      </c>
      <c r="G167" t="s">
        <v>51</v>
      </c>
      <c r="H167" t="s">
        <v>605</v>
      </c>
      <c r="I167" s="338">
        <v>19</v>
      </c>
      <c r="J167" s="338">
        <v>4</v>
      </c>
      <c r="K167" s="338">
        <v>0</v>
      </c>
      <c r="L167" s="338">
        <v>5</v>
      </c>
      <c r="M167" s="338">
        <v>1</v>
      </c>
      <c r="N167" s="336">
        <v>24</v>
      </c>
      <c r="O167" s="338">
        <v>535</v>
      </c>
      <c r="P167" s="338">
        <v>9264</v>
      </c>
      <c r="Q167" s="338">
        <v>3576</v>
      </c>
      <c r="R167" s="338">
        <v>0</v>
      </c>
      <c r="S167" s="338">
        <v>12840</v>
      </c>
      <c r="T167" s="338">
        <v>1112</v>
      </c>
      <c r="U167" s="338">
        <v>0</v>
      </c>
      <c r="V167" s="338">
        <v>772</v>
      </c>
      <c r="W167" s="338">
        <v>14724</v>
      </c>
      <c r="X167" s="338">
        <v>1112</v>
      </c>
      <c r="Y167" s="338">
        <v>0</v>
      </c>
      <c r="Z167" s="338">
        <v>0</v>
      </c>
      <c r="AA167" s="338">
        <v>0</v>
      </c>
      <c r="AB167" s="338">
        <v>0</v>
      </c>
      <c r="AC167" s="338">
        <v>1112</v>
      </c>
      <c r="AD167" s="338">
        <v>11728</v>
      </c>
      <c r="AE167" s="338">
        <v>192</v>
      </c>
      <c r="AF167" s="338" t="s">
        <v>605</v>
      </c>
      <c r="AG167" s="338">
        <v>0</v>
      </c>
      <c r="AH167" s="338">
        <v>0</v>
      </c>
      <c r="AI167" t="s">
        <v>1964</v>
      </c>
    </row>
    <row r="168" spans="1:35" x14ac:dyDescent="0.3">
      <c r="A168" s="335">
        <v>46173</v>
      </c>
      <c r="B168" t="s">
        <v>427</v>
      </c>
      <c r="C168" t="s">
        <v>429</v>
      </c>
      <c r="D168" t="s">
        <v>166</v>
      </c>
      <c r="E168" t="s">
        <v>163</v>
      </c>
      <c r="F168" t="s">
        <v>163</v>
      </c>
      <c r="G168" t="s">
        <v>262</v>
      </c>
      <c r="H168" t="s">
        <v>605</v>
      </c>
      <c r="I168" s="338">
        <v>22</v>
      </c>
      <c r="J168" s="338">
        <v>0</v>
      </c>
      <c r="K168" s="338">
        <v>0</v>
      </c>
      <c r="L168" s="338">
        <v>5</v>
      </c>
      <c r="M168" s="338">
        <v>1</v>
      </c>
      <c r="N168" s="336">
        <v>23</v>
      </c>
      <c r="O168" s="338">
        <v>510</v>
      </c>
      <c r="P168" s="338">
        <v>8878</v>
      </c>
      <c r="Q168" s="338">
        <v>2852</v>
      </c>
      <c r="R168" s="338">
        <v>0</v>
      </c>
      <c r="S168" s="338">
        <v>11730</v>
      </c>
      <c r="T168" s="338">
        <v>1065</v>
      </c>
      <c r="U168" s="338">
        <v>0</v>
      </c>
      <c r="V168" s="338">
        <v>740</v>
      </c>
      <c r="W168" s="338">
        <v>13535</v>
      </c>
      <c r="X168" s="338">
        <v>1065</v>
      </c>
      <c r="Y168" s="338">
        <v>0</v>
      </c>
      <c r="Z168" s="338">
        <v>0</v>
      </c>
      <c r="AA168" s="338">
        <v>0</v>
      </c>
      <c r="AB168" s="338">
        <v>0</v>
      </c>
      <c r="AC168" s="338">
        <v>1065</v>
      </c>
      <c r="AD168" s="338">
        <v>10665</v>
      </c>
      <c r="AE168" s="338">
        <v>184</v>
      </c>
      <c r="AF168" s="338" t="s">
        <v>605</v>
      </c>
      <c r="AG168" s="338">
        <v>0</v>
      </c>
      <c r="AH168" s="338">
        <v>0</v>
      </c>
      <c r="AI168" t="s">
        <v>1964</v>
      </c>
    </row>
    <row r="169" spans="1:35" x14ac:dyDescent="0.3">
      <c r="A169" s="335">
        <v>46173</v>
      </c>
      <c r="B169" t="s">
        <v>430</v>
      </c>
      <c r="C169" t="s">
        <v>432</v>
      </c>
      <c r="D169" t="s">
        <v>166</v>
      </c>
      <c r="E169" t="s">
        <v>163</v>
      </c>
      <c r="F169" t="s">
        <v>163</v>
      </c>
      <c r="G169" t="s">
        <v>51</v>
      </c>
      <c r="H169" t="s">
        <v>605</v>
      </c>
      <c r="I169" s="338">
        <v>25</v>
      </c>
      <c r="J169" s="338">
        <v>0</v>
      </c>
      <c r="K169" s="338">
        <v>0</v>
      </c>
      <c r="L169" s="338">
        <v>5</v>
      </c>
      <c r="M169" s="338">
        <v>1</v>
      </c>
      <c r="N169" s="336">
        <v>26</v>
      </c>
      <c r="O169" s="338">
        <v>475</v>
      </c>
      <c r="P169" s="338">
        <v>9984</v>
      </c>
      <c r="Q169" s="338">
        <v>2366</v>
      </c>
      <c r="R169" s="338">
        <v>0</v>
      </c>
      <c r="S169" s="338">
        <v>12350</v>
      </c>
      <c r="T169" s="338">
        <v>1198</v>
      </c>
      <c r="U169" s="338">
        <v>0</v>
      </c>
      <c r="V169" s="338">
        <v>832</v>
      </c>
      <c r="W169" s="338">
        <v>14380</v>
      </c>
      <c r="X169" s="338">
        <v>1198</v>
      </c>
      <c r="Y169" s="338">
        <v>0</v>
      </c>
      <c r="Z169" s="338">
        <v>0</v>
      </c>
      <c r="AA169" s="338">
        <v>0</v>
      </c>
      <c r="AB169" s="338">
        <v>0</v>
      </c>
      <c r="AC169" s="338">
        <v>1198</v>
      </c>
      <c r="AD169" s="338">
        <v>11152</v>
      </c>
      <c r="AE169" s="338">
        <v>208</v>
      </c>
      <c r="AF169" s="338" t="s">
        <v>605</v>
      </c>
      <c r="AG169" s="338">
        <v>0</v>
      </c>
      <c r="AH169" s="338">
        <v>0</v>
      </c>
      <c r="AI169" t="s">
        <v>1964</v>
      </c>
    </row>
    <row r="170" spans="1:35" x14ac:dyDescent="0.3">
      <c r="A170" s="335">
        <v>46173</v>
      </c>
      <c r="B170" t="s">
        <v>433</v>
      </c>
      <c r="C170" t="s">
        <v>435</v>
      </c>
      <c r="D170" t="s">
        <v>166</v>
      </c>
      <c r="E170" t="s">
        <v>163</v>
      </c>
      <c r="F170" t="s">
        <v>163</v>
      </c>
      <c r="G170" t="s">
        <v>87</v>
      </c>
      <c r="H170" t="s">
        <v>605</v>
      </c>
      <c r="I170" s="338">
        <v>24</v>
      </c>
      <c r="J170" s="338">
        <v>0</v>
      </c>
      <c r="K170" s="338">
        <v>0</v>
      </c>
      <c r="L170" s="338">
        <v>5</v>
      </c>
      <c r="M170" s="338">
        <v>1</v>
      </c>
      <c r="N170" s="336">
        <v>25</v>
      </c>
      <c r="O170" s="338">
        <v>541</v>
      </c>
      <c r="P170" s="338">
        <v>9600</v>
      </c>
      <c r="Q170" s="338">
        <v>3925</v>
      </c>
      <c r="R170" s="338">
        <v>0</v>
      </c>
      <c r="S170" s="338">
        <v>13525</v>
      </c>
      <c r="T170" s="338">
        <v>1152</v>
      </c>
      <c r="U170" s="338">
        <v>0</v>
      </c>
      <c r="V170" s="338">
        <v>800</v>
      </c>
      <c r="W170" s="338">
        <v>15477</v>
      </c>
      <c r="X170" s="338">
        <v>1152</v>
      </c>
      <c r="Y170" s="338">
        <v>0</v>
      </c>
      <c r="Z170" s="338">
        <v>0</v>
      </c>
      <c r="AA170" s="338">
        <v>0</v>
      </c>
      <c r="AB170" s="338">
        <v>0</v>
      </c>
      <c r="AC170" s="338">
        <v>1152</v>
      </c>
      <c r="AD170" s="338">
        <v>12373</v>
      </c>
      <c r="AE170" s="338">
        <v>200</v>
      </c>
      <c r="AF170" s="338" t="s">
        <v>605</v>
      </c>
      <c r="AG170" s="338">
        <v>0</v>
      </c>
      <c r="AH170" s="338">
        <v>0</v>
      </c>
      <c r="AI170" t="s">
        <v>1964</v>
      </c>
    </row>
    <row r="171" spans="1:35" x14ac:dyDescent="0.3">
      <c r="A171" s="335">
        <v>46173</v>
      </c>
      <c r="B171" t="s">
        <v>436</v>
      </c>
      <c r="C171" t="s">
        <v>438</v>
      </c>
      <c r="D171" t="s">
        <v>166</v>
      </c>
      <c r="E171" t="s">
        <v>163</v>
      </c>
      <c r="F171" t="s">
        <v>163</v>
      </c>
      <c r="G171" t="s">
        <v>51</v>
      </c>
      <c r="H171" t="s">
        <v>605</v>
      </c>
      <c r="I171" s="338">
        <v>21</v>
      </c>
      <c r="J171" s="338">
        <v>0</v>
      </c>
      <c r="K171" s="338">
        <v>0</v>
      </c>
      <c r="L171" s="338">
        <v>5</v>
      </c>
      <c r="M171" s="338">
        <v>1</v>
      </c>
      <c r="N171" s="336">
        <v>22</v>
      </c>
      <c r="O171" s="338">
        <v>505</v>
      </c>
      <c r="P171" s="338">
        <v>8492</v>
      </c>
      <c r="Q171" s="338">
        <v>2618</v>
      </c>
      <c r="R171" s="338">
        <v>0</v>
      </c>
      <c r="S171" s="338">
        <v>11110</v>
      </c>
      <c r="T171" s="338">
        <v>1019</v>
      </c>
      <c r="U171" s="338">
        <v>0</v>
      </c>
      <c r="V171" s="338">
        <v>707</v>
      </c>
      <c r="W171" s="338">
        <v>12836</v>
      </c>
      <c r="X171" s="338">
        <v>1019</v>
      </c>
      <c r="Y171" s="338">
        <v>0</v>
      </c>
      <c r="Z171" s="338">
        <v>0</v>
      </c>
      <c r="AA171" s="338">
        <v>0</v>
      </c>
      <c r="AB171" s="338">
        <v>0</v>
      </c>
      <c r="AC171" s="338">
        <v>1019</v>
      </c>
      <c r="AD171" s="338">
        <v>10091</v>
      </c>
      <c r="AE171" s="338">
        <v>176</v>
      </c>
      <c r="AF171" s="338" t="s">
        <v>605</v>
      </c>
      <c r="AG171" s="338">
        <v>0</v>
      </c>
      <c r="AH171" s="338">
        <v>0</v>
      </c>
      <c r="AI171" t="s">
        <v>1964</v>
      </c>
    </row>
    <row r="172" spans="1:35" x14ac:dyDescent="0.3">
      <c r="A172" s="335">
        <v>46173</v>
      </c>
      <c r="B172" t="s">
        <v>439</v>
      </c>
      <c r="C172" t="s">
        <v>441</v>
      </c>
      <c r="D172" t="s">
        <v>166</v>
      </c>
      <c r="E172" t="s">
        <v>163</v>
      </c>
      <c r="F172" t="s">
        <v>163</v>
      </c>
      <c r="G172" t="s">
        <v>87</v>
      </c>
      <c r="H172" t="s">
        <v>605</v>
      </c>
      <c r="I172" s="338">
        <v>21</v>
      </c>
      <c r="J172" s="338">
        <v>0</v>
      </c>
      <c r="K172" s="338">
        <v>0</v>
      </c>
      <c r="L172" s="338">
        <v>5</v>
      </c>
      <c r="M172" s="338">
        <v>1</v>
      </c>
      <c r="N172" s="336">
        <v>22</v>
      </c>
      <c r="O172" s="338">
        <v>530</v>
      </c>
      <c r="P172" s="338">
        <v>8492</v>
      </c>
      <c r="Q172" s="338">
        <v>3168</v>
      </c>
      <c r="R172" s="338">
        <v>0</v>
      </c>
      <c r="S172" s="338">
        <v>11660</v>
      </c>
      <c r="T172" s="338">
        <v>1019</v>
      </c>
      <c r="U172" s="338">
        <v>0</v>
      </c>
      <c r="V172" s="338">
        <v>707</v>
      </c>
      <c r="W172" s="338">
        <v>13386</v>
      </c>
      <c r="X172" s="338">
        <v>1019</v>
      </c>
      <c r="Y172" s="338">
        <v>0</v>
      </c>
      <c r="Z172" s="338">
        <v>0</v>
      </c>
      <c r="AA172" s="338">
        <v>0</v>
      </c>
      <c r="AB172" s="338">
        <v>0</v>
      </c>
      <c r="AC172" s="338">
        <v>1019</v>
      </c>
      <c r="AD172" s="338">
        <v>10641</v>
      </c>
      <c r="AE172" s="338">
        <v>176</v>
      </c>
      <c r="AF172" s="338" t="s">
        <v>605</v>
      </c>
      <c r="AG172" s="338">
        <v>0</v>
      </c>
      <c r="AH172" s="338">
        <v>0</v>
      </c>
      <c r="AI172" t="s">
        <v>1964</v>
      </c>
    </row>
    <row r="173" spans="1:35" x14ac:dyDescent="0.3">
      <c r="A173" s="335">
        <v>46173</v>
      </c>
      <c r="B173" t="s">
        <v>442</v>
      </c>
      <c r="C173" t="s">
        <v>444</v>
      </c>
      <c r="D173" t="s">
        <v>166</v>
      </c>
      <c r="E173" t="s">
        <v>163</v>
      </c>
      <c r="F173" t="s">
        <v>163</v>
      </c>
      <c r="G173" t="s">
        <v>87</v>
      </c>
      <c r="H173" t="s">
        <v>605</v>
      </c>
      <c r="I173" s="338">
        <v>20</v>
      </c>
      <c r="J173" s="338">
        <v>0</v>
      </c>
      <c r="K173" s="338">
        <v>0</v>
      </c>
      <c r="L173" s="338">
        <v>5</v>
      </c>
      <c r="M173" s="338">
        <v>1</v>
      </c>
      <c r="N173" s="336">
        <v>21</v>
      </c>
      <c r="O173" s="338">
        <v>541</v>
      </c>
      <c r="P173" s="338">
        <v>8106</v>
      </c>
      <c r="Q173" s="338">
        <v>3255</v>
      </c>
      <c r="R173" s="338">
        <v>0</v>
      </c>
      <c r="S173" s="338">
        <v>11361</v>
      </c>
      <c r="T173" s="338">
        <v>973</v>
      </c>
      <c r="U173" s="338">
        <v>0</v>
      </c>
      <c r="V173" s="338">
        <v>675</v>
      </c>
      <c r="W173" s="338">
        <v>13009</v>
      </c>
      <c r="X173" s="338">
        <v>973</v>
      </c>
      <c r="Y173" s="338">
        <v>0</v>
      </c>
      <c r="Z173" s="338">
        <v>0</v>
      </c>
      <c r="AA173" s="338">
        <v>0</v>
      </c>
      <c r="AB173" s="338">
        <v>0</v>
      </c>
      <c r="AC173" s="338">
        <v>973</v>
      </c>
      <c r="AD173" s="338">
        <v>10388</v>
      </c>
      <c r="AE173" s="338">
        <v>168</v>
      </c>
      <c r="AF173" s="338" t="s">
        <v>605</v>
      </c>
      <c r="AG173" s="338">
        <v>0</v>
      </c>
      <c r="AH173" s="338">
        <v>0</v>
      </c>
      <c r="AI173" t="s">
        <v>1964</v>
      </c>
    </row>
    <row r="174" spans="1:35" x14ac:dyDescent="0.3">
      <c r="A174" s="335">
        <v>46173</v>
      </c>
      <c r="B174" t="s">
        <v>445</v>
      </c>
      <c r="C174" t="s">
        <v>447</v>
      </c>
      <c r="D174" t="s">
        <v>166</v>
      </c>
      <c r="E174" t="s">
        <v>163</v>
      </c>
      <c r="F174" t="s">
        <v>163</v>
      </c>
      <c r="G174" t="s">
        <v>48</v>
      </c>
      <c r="H174" t="s">
        <v>605</v>
      </c>
      <c r="I174" s="338">
        <v>21</v>
      </c>
      <c r="J174" s="338">
        <v>0</v>
      </c>
      <c r="K174" s="338">
        <v>0</v>
      </c>
      <c r="L174" s="338">
        <v>5</v>
      </c>
      <c r="M174" s="338">
        <v>1</v>
      </c>
      <c r="N174" s="336">
        <v>22</v>
      </c>
      <c r="O174" s="338">
        <v>530</v>
      </c>
      <c r="P174" s="338">
        <v>8492</v>
      </c>
      <c r="Q174" s="338">
        <v>3168</v>
      </c>
      <c r="R174" s="338">
        <v>0</v>
      </c>
      <c r="S174" s="338">
        <v>11660</v>
      </c>
      <c r="T174" s="338">
        <v>1019</v>
      </c>
      <c r="U174" s="338">
        <v>0</v>
      </c>
      <c r="V174" s="338">
        <v>707</v>
      </c>
      <c r="W174" s="338">
        <v>13386</v>
      </c>
      <c r="X174" s="338">
        <v>1019</v>
      </c>
      <c r="Y174" s="338">
        <v>0</v>
      </c>
      <c r="Z174" s="338">
        <v>0</v>
      </c>
      <c r="AA174" s="338">
        <v>0</v>
      </c>
      <c r="AB174" s="338">
        <v>0</v>
      </c>
      <c r="AC174" s="338">
        <v>1019</v>
      </c>
      <c r="AD174" s="338">
        <v>10641</v>
      </c>
      <c r="AE174" s="338">
        <v>176</v>
      </c>
      <c r="AF174" s="338" t="s">
        <v>605</v>
      </c>
      <c r="AG174" s="338">
        <v>0</v>
      </c>
      <c r="AH174" s="338">
        <v>0</v>
      </c>
      <c r="AI174" t="s">
        <v>1964</v>
      </c>
    </row>
    <row r="175" spans="1:35" x14ac:dyDescent="0.3">
      <c r="A175" s="335">
        <v>46173</v>
      </c>
      <c r="B175" t="s">
        <v>448</v>
      </c>
      <c r="C175" t="s">
        <v>450</v>
      </c>
      <c r="D175" t="s">
        <v>166</v>
      </c>
      <c r="E175" t="s">
        <v>163</v>
      </c>
      <c r="F175" t="s">
        <v>163</v>
      </c>
      <c r="G175" t="s">
        <v>262</v>
      </c>
      <c r="H175" t="s">
        <v>605</v>
      </c>
      <c r="I175" s="338">
        <v>18</v>
      </c>
      <c r="J175" s="338">
        <v>4</v>
      </c>
      <c r="K175" s="338">
        <v>0</v>
      </c>
      <c r="L175" s="338">
        <v>5</v>
      </c>
      <c r="M175" s="338">
        <v>1</v>
      </c>
      <c r="N175" s="336">
        <v>23</v>
      </c>
      <c r="O175" s="338">
        <v>500</v>
      </c>
      <c r="P175" s="338">
        <v>8878</v>
      </c>
      <c r="Q175" s="338">
        <v>2622</v>
      </c>
      <c r="R175" s="338">
        <v>0</v>
      </c>
      <c r="S175" s="338">
        <v>11500</v>
      </c>
      <c r="T175" s="338">
        <v>1065</v>
      </c>
      <c r="U175" s="338">
        <v>0</v>
      </c>
      <c r="V175" s="338">
        <v>740</v>
      </c>
      <c r="W175" s="338">
        <v>13305</v>
      </c>
      <c r="X175" s="338">
        <v>1065</v>
      </c>
      <c r="Y175" s="338">
        <v>0</v>
      </c>
      <c r="Z175" s="338">
        <v>0</v>
      </c>
      <c r="AA175" s="338">
        <v>0</v>
      </c>
      <c r="AB175" s="338">
        <v>0</v>
      </c>
      <c r="AC175" s="338">
        <v>1065</v>
      </c>
      <c r="AD175" s="338">
        <v>10435</v>
      </c>
      <c r="AE175" s="338">
        <v>184</v>
      </c>
      <c r="AF175" s="338" t="s">
        <v>605</v>
      </c>
      <c r="AG175" s="338">
        <v>0</v>
      </c>
      <c r="AH175" s="338">
        <v>0</v>
      </c>
      <c r="AI175" t="s">
        <v>1964</v>
      </c>
    </row>
    <row r="176" spans="1:35" x14ac:dyDescent="0.3">
      <c r="A176" s="335">
        <v>46173</v>
      </c>
      <c r="B176" t="s">
        <v>451</v>
      </c>
      <c r="C176" t="s">
        <v>453</v>
      </c>
      <c r="D176" t="s">
        <v>166</v>
      </c>
      <c r="E176" t="s">
        <v>163</v>
      </c>
      <c r="F176" t="s">
        <v>163</v>
      </c>
      <c r="G176" t="s">
        <v>48</v>
      </c>
      <c r="H176" t="s">
        <v>605</v>
      </c>
      <c r="I176" s="338">
        <v>19</v>
      </c>
      <c r="J176" s="338">
        <v>5</v>
      </c>
      <c r="K176" s="338">
        <v>0</v>
      </c>
      <c r="L176" s="338">
        <v>5</v>
      </c>
      <c r="M176" s="338">
        <v>1</v>
      </c>
      <c r="N176" s="336">
        <v>25</v>
      </c>
      <c r="O176" s="338">
        <v>490</v>
      </c>
      <c r="P176" s="338">
        <v>9600</v>
      </c>
      <c r="Q176" s="338">
        <v>2650</v>
      </c>
      <c r="R176" s="338">
        <v>0</v>
      </c>
      <c r="S176" s="338">
        <v>12250</v>
      </c>
      <c r="T176" s="338">
        <v>1152</v>
      </c>
      <c r="U176" s="338">
        <v>0</v>
      </c>
      <c r="V176" s="338">
        <v>800</v>
      </c>
      <c r="W176" s="338">
        <v>14202</v>
      </c>
      <c r="X176" s="338">
        <v>1152</v>
      </c>
      <c r="Y176" s="338">
        <v>0</v>
      </c>
      <c r="Z176" s="338">
        <v>0</v>
      </c>
      <c r="AA176" s="338">
        <v>0</v>
      </c>
      <c r="AB176" s="338">
        <v>0</v>
      </c>
      <c r="AC176" s="338">
        <v>1152</v>
      </c>
      <c r="AD176" s="338">
        <v>11098</v>
      </c>
      <c r="AE176" s="338">
        <v>200</v>
      </c>
      <c r="AF176" s="338" t="s">
        <v>605</v>
      </c>
      <c r="AG176" s="338">
        <v>0</v>
      </c>
      <c r="AH176" s="338">
        <v>0</v>
      </c>
      <c r="AI176" t="s">
        <v>1964</v>
      </c>
    </row>
    <row r="177" spans="1:35" x14ac:dyDescent="0.3">
      <c r="A177" s="335">
        <v>46173</v>
      </c>
      <c r="B177" t="s">
        <v>454</v>
      </c>
      <c r="C177" t="s">
        <v>456</v>
      </c>
      <c r="D177" t="s">
        <v>166</v>
      </c>
      <c r="E177" t="s">
        <v>163</v>
      </c>
      <c r="F177" t="s">
        <v>163</v>
      </c>
      <c r="G177" t="s">
        <v>51</v>
      </c>
      <c r="H177" t="s">
        <v>605</v>
      </c>
      <c r="I177" s="338">
        <v>17</v>
      </c>
      <c r="J177" s="338">
        <v>0</v>
      </c>
      <c r="K177" s="338">
        <v>0</v>
      </c>
      <c r="L177" s="338">
        <v>5</v>
      </c>
      <c r="M177" s="338">
        <v>1</v>
      </c>
      <c r="N177" s="336">
        <v>18</v>
      </c>
      <c r="O177" s="338">
        <v>475</v>
      </c>
      <c r="P177" s="338">
        <v>6912</v>
      </c>
      <c r="Q177" s="338">
        <v>1638</v>
      </c>
      <c r="R177" s="338">
        <v>0</v>
      </c>
      <c r="S177" s="338">
        <v>8550</v>
      </c>
      <c r="T177" s="338">
        <v>829</v>
      </c>
      <c r="U177" s="338">
        <v>0</v>
      </c>
      <c r="V177" s="338">
        <v>576</v>
      </c>
      <c r="W177" s="338">
        <v>9955</v>
      </c>
      <c r="X177" s="338">
        <v>829</v>
      </c>
      <c r="Y177" s="338">
        <v>0</v>
      </c>
      <c r="Z177" s="338">
        <v>0</v>
      </c>
      <c r="AA177" s="338">
        <v>0</v>
      </c>
      <c r="AB177" s="338">
        <v>0</v>
      </c>
      <c r="AC177" s="338">
        <v>829</v>
      </c>
      <c r="AD177" s="338">
        <v>7721</v>
      </c>
      <c r="AE177" s="338">
        <v>144</v>
      </c>
      <c r="AF177" s="338" t="s">
        <v>605</v>
      </c>
      <c r="AG177" s="338">
        <v>0</v>
      </c>
      <c r="AH177" s="338">
        <v>0</v>
      </c>
      <c r="AI177" t="s">
        <v>1964</v>
      </c>
    </row>
    <row r="178" spans="1:35" x14ac:dyDescent="0.3">
      <c r="A178" s="335">
        <v>46173</v>
      </c>
      <c r="B178" t="s">
        <v>457</v>
      </c>
      <c r="C178" t="s">
        <v>459</v>
      </c>
      <c r="D178" t="s">
        <v>166</v>
      </c>
      <c r="E178" t="s">
        <v>163</v>
      </c>
      <c r="F178" t="s">
        <v>163</v>
      </c>
      <c r="G178" t="s">
        <v>203</v>
      </c>
      <c r="H178" t="s">
        <v>605</v>
      </c>
      <c r="I178" s="338">
        <v>23</v>
      </c>
      <c r="J178" s="338">
        <v>0</v>
      </c>
      <c r="K178" s="338">
        <v>0</v>
      </c>
      <c r="L178" s="338">
        <v>5</v>
      </c>
      <c r="M178" s="338">
        <v>1</v>
      </c>
      <c r="N178" s="336">
        <v>24</v>
      </c>
      <c r="O178" s="338">
        <v>514</v>
      </c>
      <c r="P178" s="338">
        <v>9216</v>
      </c>
      <c r="Q178" s="338">
        <v>2760</v>
      </c>
      <c r="R178" s="338">
        <v>360</v>
      </c>
      <c r="S178" s="338">
        <v>12336</v>
      </c>
      <c r="T178" s="338">
        <v>1106</v>
      </c>
      <c r="U178" s="338">
        <v>0</v>
      </c>
      <c r="V178" s="338">
        <v>768</v>
      </c>
      <c r="W178" s="338">
        <v>14210</v>
      </c>
      <c r="X178" s="338">
        <v>1106</v>
      </c>
      <c r="Y178" s="338">
        <v>0</v>
      </c>
      <c r="Z178" s="338">
        <v>0</v>
      </c>
      <c r="AA178" s="338">
        <v>0</v>
      </c>
      <c r="AB178" s="338">
        <v>0</v>
      </c>
      <c r="AC178" s="338">
        <v>1106</v>
      </c>
      <c r="AD178" s="338">
        <v>11230</v>
      </c>
      <c r="AE178" s="338">
        <v>192</v>
      </c>
      <c r="AF178" s="338" t="s">
        <v>605</v>
      </c>
      <c r="AG178" s="338">
        <v>0</v>
      </c>
      <c r="AH178" s="338">
        <v>0</v>
      </c>
      <c r="AI178" t="s">
        <v>1964</v>
      </c>
    </row>
    <row r="179" spans="1:35" x14ac:dyDescent="0.3">
      <c r="A179" s="335">
        <v>46173</v>
      </c>
      <c r="B179" t="s">
        <v>460</v>
      </c>
      <c r="C179" t="s">
        <v>462</v>
      </c>
      <c r="D179" t="s">
        <v>166</v>
      </c>
      <c r="E179" t="s">
        <v>163</v>
      </c>
      <c r="F179" t="s">
        <v>163</v>
      </c>
      <c r="G179" t="s">
        <v>51</v>
      </c>
      <c r="H179" t="s">
        <v>605</v>
      </c>
      <c r="I179" s="338">
        <v>17</v>
      </c>
      <c r="J179" s="338">
        <v>4</v>
      </c>
      <c r="K179" s="338">
        <v>0</v>
      </c>
      <c r="L179" s="338">
        <v>5</v>
      </c>
      <c r="M179" s="338">
        <v>1</v>
      </c>
      <c r="N179" s="336">
        <v>22</v>
      </c>
      <c r="O179" s="338">
        <v>480</v>
      </c>
      <c r="P179" s="338">
        <v>8558</v>
      </c>
      <c r="Q179" s="338">
        <v>2002</v>
      </c>
      <c r="R179" s="338">
        <v>0</v>
      </c>
      <c r="S179" s="338">
        <v>10560</v>
      </c>
      <c r="T179" s="338">
        <v>1027</v>
      </c>
      <c r="U179" s="338">
        <v>0</v>
      </c>
      <c r="V179" s="338">
        <v>713</v>
      </c>
      <c r="W179" s="338">
        <v>12300</v>
      </c>
      <c r="X179" s="338">
        <v>1027</v>
      </c>
      <c r="Y179" s="338">
        <v>0</v>
      </c>
      <c r="Z179" s="338">
        <v>0</v>
      </c>
      <c r="AA179" s="338">
        <v>0</v>
      </c>
      <c r="AB179" s="338">
        <v>0</v>
      </c>
      <c r="AC179" s="338">
        <v>1027</v>
      </c>
      <c r="AD179" s="338">
        <v>9533</v>
      </c>
      <c r="AE179" s="338">
        <v>176</v>
      </c>
      <c r="AF179" s="338" t="s">
        <v>605</v>
      </c>
      <c r="AG179" s="338">
        <v>0</v>
      </c>
      <c r="AH179" s="338">
        <v>0</v>
      </c>
      <c r="AI179" t="s">
        <v>1964</v>
      </c>
    </row>
    <row r="180" spans="1:35" x14ac:dyDescent="0.3">
      <c r="A180" s="335">
        <v>46173</v>
      </c>
      <c r="B180" t="s">
        <v>463</v>
      </c>
      <c r="C180" t="s">
        <v>465</v>
      </c>
      <c r="D180" t="s">
        <v>166</v>
      </c>
      <c r="E180" t="s">
        <v>163</v>
      </c>
      <c r="F180" t="s">
        <v>163</v>
      </c>
      <c r="G180" t="s">
        <v>299</v>
      </c>
      <c r="H180" t="s">
        <v>605</v>
      </c>
      <c r="I180" s="338">
        <v>20</v>
      </c>
      <c r="J180" s="338">
        <v>5</v>
      </c>
      <c r="K180" s="338">
        <v>0</v>
      </c>
      <c r="L180" s="338">
        <v>5</v>
      </c>
      <c r="M180" s="338">
        <v>1</v>
      </c>
      <c r="N180" s="336">
        <v>26</v>
      </c>
      <c r="O180" s="338">
        <v>605</v>
      </c>
      <c r="P180" s="338">
        <v>10114</v>
      </c>
      <c r="Q180" s="338">
        <v>5356</v>
      </c>
      <c r="R180" s="338">
        <v>260</v>
      </c>
      <c r="S180" s="338">
        <v>15730</v>
      </c>
      <c r="T180" s="338">
        <v>1214</v>
      </c>
      <c r="U180" s="338">
        <v>0</v>
      </c>
      <c r="V180" s="338">
        <v>842</v>
      </c>
      <c r="W180" s="338">
        <v>17786</v>
      </c>
      <c r="X180" s="338">
        <v>1214</v>
      </c>
      <c r="Y180" s="338">
        <v>0</v>
      </c>
      <c r="Z180" s="338">
        <v>0</v>
      </c>
      <c r="AA180" s="338">
        <v>0</v>
      </c>
      <c r="AB180" s="338">
        <v>0</v>
      </c>
      <c r="AC180" s="338">
        <v>1214</v>
      </c>
      <c r="AD180" s="338">
        <v>14516</v>
      </c>
      <c r="AE180" s="338">
        <v>208</v>
      </c>
      <c r="AF180" s="338" t="s">
        <v>605</v>
      </c>
      <c r="AG180" s="338">
        <v>0</v>
      </c>
      <c r="AH180" s="338">
        <v>0</v>
      </c>
      <c r="AI180" t="s">
        <v>1964</v>
      </c>
    </row>
    <row r="181" spans="1:35" x14ac:dyDescent="0.3">
      <c r="A181" s="335">
        <v>46173</v>
      </c>
      <c r="B181" t="s">
        <v>466</v>
      </c>
      <c r="C181" t="s">
        <v>468</v>
      </c>
      <c r="D181" t="s">
        <v>166</v>
      </c>
      <c r="E181" t="s">
        <v>163</v>
      </c>
      <c r="F181" t="s">
        <v>163</v>
      </c>
      <c r="G181" t="s">
        <v>48</v>
      </c>
      <c r="H181" t="s">
        <v>605</v>
      </c>
      <c r="I181" s="338">
        <v>21</v>
      </c>
      <c r="J181" s="338">
        <v>0</v>
      </c>
      <c r="K181" s="338">
        <v>0</v>
      </c>
      <c r="L181" s="338">
        <v>5</v>
      </c>
      <c r="M181" s="338">
        <v>1</v>
      </c>
      <c r="N181" s="336">
        <v>22</v>
      </c>
      <c r="O181" s="338">
        <v>455</v>
      </c>
      <c r="P181" s="338">
        <v>8228</v>
      </c>
      <c r="Q181" s="338">
        <v>1782</v>
      </c>
      <c r="R181" s="338">
        <v>0</v>
      </c>
      <c r="S181" s="338">
        <v>10010</v>
      </c>
      <c r="T181" s="338">
        <v>987</v>
      </c>
      <c r="U181" s="338">
        <v>0</v>
      </c>
      <c r="V181" s="338">
        <v>685</v>
      </c>
      <c r="W181" s="338">
        <v>11682</v>
      </c>
      <c r="X181" s="338">
        <v>987</v>
      </c>
      <c r="Y181" s="338">
        <v>0</v>
      </c>
      <c r="Z181" s="338">
        <v>0</v>
      </c>
      <c r="AA181" s="338">
        <v>0</v>
      </c>
      <c r="AB181" s="338">
        <v>0</v>
      </c>
      <c r="AC181" s="338">
        <v>987</v>
      </c>
      <c r="AD181" s="338">
        <v>9023</v>
      </c>
      <c r="AE181" s="338">
        <v>176</v>
      </c>
      <c r="AF181" s="338" t="s">
        <v>605</v>
      </c>
      <c r="AG181" s="338">
        <v>0</v>
      </c>
      <c r="AH181" s="338">
        <v>0</v>
      </c>
      <c r="AI181" t="s">
        <v>1964</v>
      </c>
    </row>
    <row r="182" spans="1:35" x14ac:dyDescent="0.3">
      <c r="A182" s="335">
        <v>46173</v>
      </c>
      <c r="B182" t="s">
        <v>469</v>
      </c>
      <c r="C182" t="s">
        <v>471</v>
      </c>
      <c r="D182" t="s">
        <v>166</v>
      </c>
      <c r="E182" t="s">
        <v>163</v>
      </c>
      <c r="F182" t="s">
        <v>163</v>
      </c>
      <c r="G182" t="s">
        <v>48</v>
      </c>
      <c r="H182" t="s">
        <v>605</v>
      </c>
      <c r="I182" s="338">
        <v>21</v>
      </c>
      <c r="J182" s="338">
        <v>0</v>
      </c>
      <c r="K182" s="338">
        <v>0</v>
      </c>
      <c r="L182" s="338">
        <v>5</v>
      </c>
      <c r="M182" s="338">
        <v>1</v>
      </c>
      <c r="N182" s="336">
        <v>22</v>
      </c>
      <c r="O182" s="338">
        <v>490</v>
      </c>
      <c r="P182" s="338">
        <v>8558</v>
      </c>
      <c r="Q182" s="338">
        <v>2222</v>
      </c>
      <c r="R182" s="338">
        <v>0</v>
      </c>
      <c r="S182" s="338">
        <v>10780</v>
      </c>
      <c r="T182" s="338">
        <v>1027</v>
      </c>
      <c r="U182" s="338">
        <v>0</v>
      </c>
      <c r="V182" s="338">
        <v>713</v>
      </c>
      <c r="W182" s="338">
        <v>12520</v>
      </c>
      <c r="X182" s="338">
        <v>1027</v>
      </c>
      <c r="Y182" s="338">
        <v>0</v>
      </c>
      <c r="Z182" s="338">
        <v>0</v>
      </c>
      <c r="AA182" s="338">
        <v>0</v>
      </c>
      <c r="AB182" s="338">
        <v>0</v>
      </c>
      <c r="AC182" s="338">
        <v>1027</v>
      </c>
      <c r="AD182" s="338">
        <v>9753</v>
      </c>
      <c r="AE182" s="338">
        <v>176</v>
      </c>
      <c r="AF182" s="338" t="s">
        <v>605</v>
      </c>
      <c r="AG182" s="338">
        <v>0</v>
      </c>
      <c r="AH182" s="338">
        <v>0</v>
      </c>
      <c r="AI182" t="s">
        <v>1965</v>
      </c>
    </row>
    <row r="183" spans="1:35" x14ac:dyDescent="0.3">
      <c r="A183" s="335">
        <v>46173</v>
      </c>
      <c r="B183" t="s">
        <v>472</v>
      </c>
      <c r="C183" t="s">
        <v>474</v>
      </c>
      <c r="D183" t="s">
        <v>166</v>
      </c>
      <c r="E183" t="s">
        <v>163</v>
      </c>
      <c r="F183" t="s">
        <v>163</v>
      </c>
      <c r="G183" t="s">
        <v>48</v>
      </c>
      <c r="H183" t="s">
        <v>605</v>
      </c>
      <c r="I183" s="338">
        <v>24</v>
      </c>
      <c r="J183" s="338">
        <v>0</v>
      </c>
      <c r="K183" s="338">
        <v>0</v>
      </c>
      <c r="L183" s="338">
        <v>5</v>
      </c>
      <c r="M183" s="338">
        <v>1</v>
      </c>
      <c r="N183" s="336">
        <v>25</v>
      </c>
      <c r="O183" s="338">
        <v>460</v>
      </c>
      <c r="P183" s="338">
        <v>9475</v>
      </c>
      <c r="Q183" s="338">
        <v>2025</v>
      </c>
      <c r="R183" s="338">
        <v>0</v>
      </c>
      <c r="S183" s="338">
        <v>11500</v>
      </c>
      <c r="T183" s="338">
        <v>1137</v>
      </c>
      <c r="U183" s="338">
        <v>0</v>
      </c>
      <c r="V183" s="338">
        <v>789</v>
      </c>
      <c r="W183" s="338">
        <v>13426</v>
      </c>
      <c r="X183" s="338">
        <v>1137</v>
      </c>
      <c r="Y183" s="338">
        <v>0</v>
      </c>
      <c r="Z183" s="338">
        <v>0</v>
      </c>
      <c r="AA183" s="338">
        <v>0</v>
      </c>
      <c r="AB183" s="338">
        <v>0</v>
      </c>
      <c r="AC183" s="338">
        <v>1137</v>
      </c>
      <c r="AD183" s="338">
        <v>10363</v>
      </c>
      <c r="AE183" s="338">
        <v>200</v>
      </c>
      <c r="AF183" s="338" t="s">
        <v>605</v>
      </c>
      <c r="AG183" s="338">
        <v>0</v>
      </c>
      <c r="AH183" s="338">
        <v>0</v>
      </c>
      <c r="AI183" t="s">
        <v>1964</v>
      </c>
    </row>
    <row r="184" spans="1:35" x14ac:dyDescent="0.3">
      <c r="A184" s="335">
        <v>46173</v>
      </c>
      <c r="B184" t="s">
        <v>475</v>
      </c>
      <c r="C184" t="s">
        <v>477</v>
      </c>
      <c r="D184" t="s">
        <v>166</v>
      </c>
      <c r="E184" t="s">
        <v>163</v>
      </c>
      <c r="F184" t="s">
        <v>163</v>
      </c>
      <c r="G184" t="s">
        <v>48</v>
      </c>
      <c r="H184" t="s">
        <v>605</v>
      </c>
      <c r="I184" s="338">
        <v>16</v>
      </c>
      <c r="J184" s="338">
        <v>3</v>
      </c>
      <c r="K184" s="338">
        <v>0</v>
      </c>
      <c r="L184" s="338">
        <v>5</v>
      </c>
      <c r="M184" s="338">
        <v>1</v>
      </c>
      <c r="N184" s="336">
        <v>20</v>
      </c>
      <c r="O184" s="338">
        <v>480</v>
      </c>
      <c r="P184" s="338">
        <v>7680</v>
      </c>
      <c r="Q184" s="338">
        <v>1920</v>
      </c>
      <c r="R184" s="338">
        <v>0</v>
      </c>
      <c r="S184" s="338">
        <v>9600</v>
      </c>
      <c r="T184" s="338">
        <v>922</v>
      </c>
      <c r="U184" s="338">
        <v>0</v>
      </c>
      <c r="V184" s="338">
        <v>640</v>
      </c>
      <c r="W184" s="338">
        <v>11162</v>
      </c>
      <c r="X184" s="338">
        <v>922</v>
      </c>
      <c r="Y184" s="338">
        <v>0</v>
      </c>
      <c r="Z184" s="338">
        <v>0</v>
      </c>
      <c r="AA184" s="338">
        <v>0</v>
      </c>
      <c r="AB184" s="338">
        <v>0</v>
      </c>
      <c r="AC184" s="338">
        <v>922</v>
      </c>
      <c r="AD184" s="338">
        <v>8678</v>
      </c>
      <c r="AE184" s="338">
        <v>160</v>
      </c>
      <c r="AF184" s="338" t="s">
        <v>605</v>
      </c>
      <c r="AG184" s="338">
        <v>0</v>
      </c>
      <c r="AH184" s="338">
        <v>0</v>
      </c>
      <c r="AI184" t="s">
        <v>1964</v>
      </c>
    </row>
    <row r="185" spans="1:35" x14ac:dyDescent="0.3">
      <c r="A185" s="335">
        <v>46173</v>
      </c>
      <c r="B185" t="s">
        <v>478</v>
      </c>
      <c r="C185" t="s">
        <v>480</v>
      </c>
      <c r="D185" t="s">
        <v>166</v>
      </c>
      <c r="E185" t="s">
        <v>163</v>
      </c>
      <c r="F185" t="s">
        <v>163</v>
      </c>
      <c r="G185" t="s">
        <v>299</v>
      </c>
      <c r="H185" t="s">
        <v>605</v>
      </c>
      <c r="I185" s="338">
        <v>23</v>
      </c>
      <c r="J185" s="338">
        <v>2</v>
      </c>
      <c r="K185" s="338">
        <v>0</v>
      </c>
      <c r="L185" s="338">
        <v>5</v>
      </c>
      <c r="M185" s="338">
        <v>1</v>
      </c>
      <c r="N185" s="336">
        <v>26</v>
      </c>
      <c r="O185" s="338">
        <v>655</v>
      </c>
      <c r="P185" s="338">
        <v>9932</v>
      </c>
      <c r="Q185" s="338">
        <v>6838</v>
      </c>
      <c r="R185" s="338">
        <v>260</v>
      </c>
      <c r="S185" s="338">
        <v>17030</v>
      </c>
      <c r="T185" s="338">
        <v>1192</v>
      </c>
      <c r="U185" s="338">
        <v>0</v>
      </c>
      <c r="V185" s="338">
        <v>827</v>
      </c>
      <c r="W185" s="338">
        <v>19049</v>
      </c>
      <c r="X185" s="338">
        <v>1192</v>
      </c>
      <c r="Y185" s="338">
        <v>0</v>
      </c>
      <c r="Z185" s="338">
        <v>0</v>
      </c>
      <c r="AA185" s="338">
        <v>0</v>
      </c>
      <c r="AB185" s="338">
        <v>0</v>
      </c>
      <c r="AC185" s="338">
        <v>1192</v>
      </c>
      <c r="AD185" s="338">
        <v>15838</v>
      </c>
      <c r="AE185" s="338">
        <v>208</v>
      </c>
      <c r="AF185" s="338" t="s">
        <v>605</v>
      </c>
      <c r="AG185" s="338">
        <v>0</v>
      </c>
      <c r="AH185" s="338">
        <v>0</v>
      </c>
      <c r="AI185" t="s">
        <v>1964</v>
      </c>
    </row>
    <row r="186" spans="1:35" x14ac:dyDescent="0.3">
      <c r="A186" s="335">
        <v>46173</v>
      </c>
      <c r="B186" t="s">
        <v>482</v>
      </c>
      <c r="C186" t="s">
        <v>484</v>
      </c>
      <c r="D186" t="s">
        <v>166</v>
      </c>
      <c r="E186" t="s">
        <v>163</v>
      </c>
      <c r="F186" t="s">
        <v>163</v>
      </c>
      <c r="G186" t="s">
        <v>104</v>
      </c>
      <c r="H186" t="s">
        <v>614</v>
      </c>
      <c r="I186" s="338">
        <v>21.5</v>
      </c>
      <c r="J186" s="338">
        <v>0</v>
      </c>
      <c r="K186" s="338">
        <v>0</v>
      </c>
      <c r="L186" s="338">
        <v>5</v>
      </c>
      <c r="M186" s="338">
        <v>1</v>
      </c>
      <c r="N186" s="336">
        <v>22.5</v>
      </c>
      <c r="O186" s="338">
        <v>640</v>
      </c>
      <c r="P186" s="338">
        <v>10575</v>
      </c>
      <c r="Q186" s="338">
        <v>3488</v>
      </c>
      <c r="R186" s="338">
        <v>338</v>
      </c>
      <c r="S186" s="338">
        <v>14401</v>
      </c>
      <c r="T186" s="338">
        <v>1269</v>
      </c>
      <c r="U186" s="338">
        <v>0</v>
      </c>
      <c r="V186" s="338">
        <v>881</v>
      </c>
      <c r="W186" s="338">
        <v>16551</v>
      </c>
      <c r="X186" s="338">
        <v>1269</v>
      </c>
      <c r="Y186" s="338">
        <v>0</v>
      </c>
      <c r="Z186" s="338">
        <v>0</v>
      </c>
      <c r="AA186" s="338">
        <v>0</v>
      </c>
      <c r="AB186" s="338">
        <v>0</v>
      </c>
      <c r="AC186" s="338">
        <v>1269</v>
      </c>
      <c r="AD186" s="338">
        <v>13132</v>
      </c>
      <c r="AE186" s="338">
        <v>180</v>
      </c>
      <c r="AF186" s="338" t="s">
        <v>614</v>
      </c>
      <c r="AG186" s="338">
        <v>0</v>
      </c>
      <c r="AH186" s="338">
        <v>0</v>
      </c>
      <c r="AI186" t="s">
        <v>1964</v>
      </c>
    </row>
    <row r="187" spans="1:35" x14ac:dyDescent="0.3">
      <c r="A187" s="335">
        <v>46173</v>
      </c>
      <c r="B187" t="s">
        <v>485</v>
      </c>
      <c r="C187" t="s">
        <v>487</v>
      </c>
      <c r="D187" t="s">
        <v>166</v>
      </c>
      <c r="E187" t="s">
        <v>163</v>
      </c>
      <c r="F187" t="s">
        <v>163</v>
      </c>
      <c r="G187" t="s">
        <v>48</v>
      </c>
      <c r="H187" t="s">
        <v>605</v>
      </c>
      <c r="I187" s="338">
        <v>22</v>
      </c>
      <c r="J187" s="338">
        <v>0</v>
      </c>
      <c r="K187" s="338">
        <v>0</v>
      </c>
      <c r="L187" s="338">
        <v>5</v>
      </c>
      <c r="M187" s="338">
        <v>1</v>
      </c>
      <c r="N187" s="336">
        <v>23</v>
      </c>
      <c r="O187" s="338">
        <v>485</v>
      </c>
      <c r="P187" s="338">
        <v>8211</v>
      </c>
      <c r="Q187" s="338">
        <v>2944</v>
      </c>
      <c r="R187" s="338">
        <v>0</v>
      </c>
      <c r="S187" s="338">
        <v>11155</v>
      </c>
      <c r="T187" s="338">
        <v>985</v>
      </c>
      <c r="U187" s="338">
        <v>0</v>
      </c>
      <c r="V187" s="338">
        <v>684</v>
      </c>
      <c r="W187" s="338">
        <v>12824</v>
      </c>
      <c r="X187" s="338">
        <v>985</v>
      </c>
      <c r="Y187" s="338">
        <v>0</v>
      </c>
      <c r="Z187" s="338">
        <v>0</v>
      </c>
      <c r="AA187" s="338">
        <v>0</v>
      </c>
      <c r="AB187" s="338">
        <v>0</v>
      </c>
      <c r="AC187" s="338">
        <v>985</v>
      </c>
      <c r="AD187" s="338">
        <v>10170</v>
      </c>
      <c r="AE187" s="338">
        <v>184</v>
      </c>
      <c r="AF187" s="338" t="s">
        <v>605</v>
      </c>
      <c r="AG187" s="338">
        <v>0</v>
      </c>
      <c r="AH187" s="338">
        <v>0</v>
      </c>
      <c r="AI187" t="s">
        <v>1964</v>
      </c>
    </row>
    <row r="188" spans="1:35" x14ac:dyDescent="0.3">
      <c r="A188" s="335">
        <v>46173</v>
      </c>
      <c r="B188" t="s">
        <v>488</v>
      </c>
      <c r="C188" t="s">
        <v>490</v>
      </c>
      <c r="D188" t="s">
        <v>166</v>
      </c>
      <c r="E188" t="s">
        <v>163</v>
      </c>
      <c r="F188" t="s">
        <v>163</v>
      </c>
      <c r="G188" t="s">
        <v>51</v>
      </c>
      <c r="H188" t="s">
        <v>605</v>
      </c>
      <c r="I188" s="338">
        <v>17</v>
      </c>
      <c r="J188" s="338">
        <v>8</v>
      </c>
      <c r="K188" s="338">
        <v>0</v>
      </c>
      <c r="L188" s="338">
        <v>5</v>
      </c>
      <c r="M188" s="338">
        <v>0</v>
      </c>
      <c r="N188" s="336">
        <v>25</v>
      </c>
      <c r="O188" s="338">
        <v>515</v>
      </c>
      <c r="P188" s="338">
        <v>9025</v>
      </c>
      <c r="Q188" s="338">
        <v>3475</v>
      </c>
      <c r="R188" s="338">
        <v>375</v>
      </c>
      <c r="S188" s="338">
        <v>12875</v>
      </c>
      <c r="T188" s="338">
        <v>1083</v>
      </c>
      <c r="U188" s="338">
        <v>0</v>
      </c>
      <c r="V188" s="338">
        <v>752</v>
      </c>
      <c r="W188" s="338">
        <v>14710</v>
      </c>
      <c r="X188" s="338">
        <v>1083</v>
      </c>
      <c r="Y188" s="338">
        <v>0</v>
      </c>
      <c r="Z188" s="338">
        <v>0</v>
      </c>
      <c r="AA188" s="338">
        <v>0</v>
      </c>
      <c r="AB188" s="338">
        <v>0</v>
      </c>
      <c r="AC188" s="338">
        <v>1083</v>
      </c>
      <c r="AD188" s="338">
        <v>11792</v>
      </c>
      <c r="AE188" s="338">
        <v>200</v>
      </c>
      <c r="AF188" s="338" t="s">
        <v>605</v>
      </c>
      <c r="AG188" s="338">
        <v>0</v>
      </c>
      <c r="AH188" s="338">
        <v>0</v>
      </c>
      <c r="AI188" t="s">
        <v>1964</v>
      </c>
    </row>
    <row r="189" spans="1:35" x14ac:dyDescent="0.3">
      <c r="A189" s="335">
        <v>46173</v>
      </c>
      <c r="B189" t="s">
        <v>491</v>
      </c>
      <c r="C189" t="s">
        <v>493</v>
      </c>
      <c r="D189" t="s">
        <v>166</v>
      </c>
      <c r="E189" t="s">
        <v>163</v>
      </c>
      <c r="F189" t="s">
        <v>163</v>
      </c>
      <c r="G189" t="s">
        <v>44</v>
      </c>
      <c r="H189" t="s">
        <v>605</v>
      </c>
      <c r="I189" s="338">
        <v>22</v>
      </c>
      <c r="J189" s="338">
        <v>0</v>
      </c>
      <c r="K189" s="338">
        <v>0</v>
      </c>
      <c r="L189" s="338">
        <v>5</v>
      </c>
      <c r="M189" s="338">
        <v>1</v>
      </c>
      <c r="N189" s="336">
        <v>23</v>
      </c>
      <c r="O189" s="338">
        <v>485</v>
      </c>
      <c r="P189" s="338">
        <v>8073</v>
      </c>
      <c r="Q189" s="338">
        <v>2852</v>
      </c>
      <c r="R189" s="338">
        <v>230</v>
      </c>
      <c r="S189" s="338">
        <v>11155</v>
      </c>
      <c r="T189" s="338">
        <v>969</v>
      </c>
      <c r="U189" s="338">
        <v>0</v>
      </c>
      <c r="V189" s="338">
        <v>672</v>
      </c>
      <c r="W189" s="338">
        <v>12796</v>
      </c>
      <c r="X189" s="338">
        <v>969</v>
      </c>
      <c r="Y189" s="338">
        <v>0</v>
      </c>
      <c r="Z189" s="338">
        <v>0</v>
      </c>
      <c r="AA189" s="338">
        <v>0</v>
      </c>
      <c r="AB189" s="338">
        <v>0</v>
      </c>
      <c r="AC189" s="338">
        <v>969</v>
      </c>
      <c r="AD189" s="338">
        <v>10186</v>
      </c>
      <c r="AE189" s="338">
        <v>184</v>
      </c>
      <c r="AF189" s="338" t="s">
        <v>605</v>
      </c>
      <c r="AG189" s="338">
        <v>0</v>
      </c>
      <c r="AH189" s="338">
        <v>0</v>
      </c>
      <c r="AI189" t="s">
        <v>1964</v>
      </c>
    </row>
    <row r="190" spans="1:35" x14ac:dyDescent="0.3">
      <c r="A190" s="335">
        <v>46173</v>
      </c>
      <c r="B190" t="s">
        <v>494</v>
      </c>
      <c r="C190" t="s">
        <v>496</v>
      </c>
      <c r="D190" t="s">
        <v>166</v>
      </c>
      <c r="E190" t="s">
        <v>163</v>
      </c>
      <c r="F190" t="s">
        <v>163</v>
      </c>
      <c r="G190" t="s">
        <v>118</v>
      </c>
      <c r="H190" t="s">
        <v>605</v>
      </c>
      <c r="I190" s="338">
        <v>24</v>
      </c>
      <c r="J190" s="338">
        <v>0</v>
      </c>
      <c r="K190" s="338">
        <v>0</v>
      </c>
      <c r="L190" s="338">
        <v>5</v>
      </c>
      <c r="M190" s="338">
        <v>1</v>
      </c>
      <c r="N190" s="336">
        <v>25</v>
      </c>
      <c r="O190" s="338">
        <v>480</v>
      </c>
      <c r="P190" s="338">
        <v>8800</v>
      </c>
      <c r="Q190" s="338">
        <v>3200</v>
      </c>
      <c r="R190" s="338">
        <v>0</v>
      </c>
      <c r="S190" s="338">
        <v>12000</v>
      </c>
      <c r="T190" s="338">
        <v>1056</v>
      </c>
      <c r="U190" s="338">
        <v>0</v>
      </c>
      <c r="V190" s="338">
        <v>733</v>
      </c>
      <c r="W190" s="338">
        <v>13789</v>
      </c>
      <c r="X190" s="338">
        <v>1056</v>
      </c>
      <c r="Y190" s="338">
        <v>0</v>
      </c>
      <c r="Z190" s="338">
        <v>3000</v>
      </c>
      <c r="AA190" s="338">
        <v>0</v>
      </c>
      <c r="AB190" s="338">
        <v>0</v>
      </c>
      <c r="AC190" s="338">
        <v>4056</v>
      </c>
      <c r="AD190" s="338">
        <v>7944</v>
      </c>
      <c r="AE190" s="338">
        <v>200</v>
      </c>
      <c r="AF190" s="338" t="s">
        <v>605</v>
      </c>
      <c r="AG190" s="338">
        <v>0</v>
      </c>
      <c r="AH190" s="338">
        <v>0</v>
      </c>
      <c r="AI190" t="s">
        <v>1964</v>
      </c>
    </row>
    <row r="191" spans="1:35" x14ac:dyDescent="0.3">
      <c r="A191" s="335">
        <v>46173</v>
      </c>
      <c r="B191" t="s">
        <v>1995</v>
      </c>
      <c r="C191" t="s">
        <v>1859</v>
      </c>
      <c r="D191" t="s">
        <v>166</v>
      </c>
      <c r="E191" t="s">
        <v>163</v>
      </c>
      <c r="F191" t="s">
        <v>163</v>
      </c>
      <c r="G191" t="s">
        <v>262</v>
      </c>
      <c r="H191" t="s">
        <v>605</v>
      </c>
      <c r="I191" s="338">
        <v>24</v>
      </c>
      <c r="J191" s="338">
        <v>0</v>
      </c>
      <c r="K191" s="338">
        <v>0</v>
      </c>
      <c r="L191" s="338">
        <v>5</v>
      </c>
      <c r="M191" s="338">
        <v>1</v>
      </c>
      <c r="N191" s="336">
        <v>25</v>
      </c>
      <c r="O191" s="338">
        <v>490</v>
      </c>
      <c r="P191" s="338">
        <v>9025</v>
      </c>
      <c r="Q191" s="338">
        <v>3225</v>
      </c>
      <c r="R191" s="338">
        <v>0</v>
      </c>
      <c r="S191" s="338">
        <v>12250</v>
      </c>
      <c r="T191" s="338">
        <v>1083</v>
      </c>
      <c r="U191" s="338">
        <v>0</v>
      </c>
      <c r="V191" s="338">
        <v>752</v>
      </c>
      <c r="W191" s="338">
        <v>14085</v>
      </c>
      <c r="X191" s="338">
        <v>1083</v>
      </c>
      <c r="Y191" s="338">
        <v>0</v>
      </c>
      <c r="Z191" s="338">
        <v>0</v>
      </c>
      <c r="AA191" s="338">
        <v>0</v>
      </c>
      <c r="AB191" s="338">
        <v>0</v>
      </c>
      <c r="AC191" s="338">
        <v>1083</v>
      </c>
      <c r="AD191" s="338">
        <v>11167</v>
      </c>
      <c r="AE191" s="338">
        <v>200</v>
      </c>
      <c r="AF191" s="338" t="s">
        <v>605</v>
      </c>
      <c r="AG191" s="338">
        <v>0</v>
      </c>
      <c r="AH191" s="338">
        <v>0</v>
      </c>
      <c r="AI191" t="s">
        <v>1964</v>
      </c>
    </row>
    <row r="192" spans="1:35" x14ac:dyDescent="0.3">
      <c r="A192" s="335">
        <v>46173</v>
      </c>
      <c r="B192" t="s">
        <v>1337</v>
      </c>
      <c r="C192" t="s">
        <v>513</v>
      </c>
      <c r="D192" t="s">
        <v>166</v>
      </c>
      <c r="E192" t="s">
        <v>42</v>
      </c>
      <c r="F192" t="s">
        <v>43</v>
      </c>
      <c r="G192" t="s">
        <v>262</v>
      </c>
      <c r="H192" t="s">
        <v>605</v>
      </c>
      <c r="I192" s="338">
        <v>22</v>
      </c>
      <c r="J192" s="338">
        <v>0</v>
      </c>
      <c r="K192" s="338">
        <v>0</v>
      </c>
      <c r="L192" s="338">
        <v>5</v>
      </c>
      <c r="M192" s="338">
        <v>1</v>
      </c>
      <c r="N192" s="336">
        <v>23</v>
      </c>
      <c r="O192" s="338">
        <v>465</v>
      </c>
      <c r="P192" s="338">
        <v>7958</v>
      </c>
      <c r="Q192" s="338">
        <v>2737</v>
      </c>
      <c r="R192" s="338">
        <v>0</v>
      </c>
      <c r="S192" s="338">
        <v>10695</v>
      </c>
      <c r="T192" s="338">
        <v>955</v>
      </c>
      <c r="U192" s="338">
        <v>0</v>
      </c>
      <c r="V192" s="338">
        <v>0</v>
      </c>
      <c r="W192" s="338">
        <v>11650</v>
      </c>
      <c r="X192" s="338">
        <v>955</v>
      </c>
      <c r="Y192" s="338">
        <v>0</v>
      </c>
      <c r="Z192" s="338">
        <v>0</v>
      </c>
      <c r="AA192" s="338">
        <v>0</v>
      </c>
      <c r="AB192" s="338">
        <v>0</v>
      </c>
      <c r="AC192" s="338">
        <v>955</v>
      </c>
      <c r="AD192" s="338">
        <v>9740</v>
      </c>
      <c r="AE192" s="338">
        <v>184</v>
      </c>
      <c r="AF192" s="338" t="s">
        <v>605</v>
      </c>
      <c r="AG192" s="338">
        <v>20</v>
      </c>
      <c r="AH192" s="338">
        <v>460</v>
      </c>
      <c r="AI192" t="s">
        <v>580</v>
      </c>
    </row>
    <row r="193" spans="1:35" x14ac:dyDescent="0.3">
      <c r="A193" s="335">
        <v>46173</v>
      </c>
      <c r="B193" t="s">
        <v>1338</v>
      </c>
      <c r="C193" t="s">
        <v>515</v>
      </c>
      <c r="D193" t="s">
        <v>166</v>
      </c>
      <c r="E193" t="s">
        <v>42</v>
      </c>
      <c r="F193" t="s">
        <v>43</v>
      </c>
      <c r="G193" t="s">
        <v>51</v>
      </c>
      <c r="H193" t="s">
        <v>605</v>
      </c>
      <c r="I193" s="338">
        <v>14</v>
      </c>
      <c r="J193" s="338">
        <v>0</v>
      </c>
      <c r="K193" s="338">
        <v>0</v>
      </c>
      <c r="L193" s="338">
        <v>5</v>
      </c>
      <c r="M193" s="338">
        <v>1</v>
      </c>
      <c r="N193" s="336">
        <v>15</v>
      </c>
      <c r="O193" s="338">
        <v>465</v>
      </c>
      <c r="P193" s="338">
        <v>5190</v>
      </c>
      <c r="Q193" s="338">
        <v>1785</v>
      </c>
      <c r="R193" s="338">
        <v>0</v>
      </c>
      <c r="S193" s="338">
        <v>6975</v>
      </c>
      <c r="T193" s="338">
        <v>623</v>
      </c>
      <c r="U193" s="338">
        <v>0</v>
      </c>
      <c r="V193" s="338">
        <v>0</v>
      </c>
      <c r="W193" s="338">
        <v>8058</v>
      </c>
      <c r="X193" s="338">
        <v>623</v>
      </c>
      <c r="Y193" s="338">
        <v>0</v>
      </c>
      <c r="Z193" s="338">
        <v>0</v>
      </c>
      <c r="AA193" s="338">
        <v>0</v>
      </c>
      <c r="AB193" s="338">
        <v>0</v>
      </c>
      <c r="AC193" s="338">
        <v>623</v>
      </c>
      <c r="AD193" s="338">
        <v>6352</v>
      </c>
      <c r="AE193" s="338">
        <v>120</v>
      </c>
      <c r="AF193" s="338" t="s">
        <v>605</v>
      </c>
      <c r="AG193" s="338">
        <v>20</v>
      </c>
      <c r="AH193" s="338">
        <v>300</v>
      </c>
      <c r="AI193" t="s">
        <v>580</v>
      </c>
    </row>
    <row r="194" spans="1:35" x14ac:dyDescent="0.3">
      <c r="A194" s="335">
        <v>46173</v>
      </c>
      <c r="B194" t="s">
        <v>1339</v>
      </c>
      <c r="C194" t="s">
        <v>517</v>
      </c>
      <c r="D194" t="s">
        <v>166</v>
      </c>
      <c r="E194" t="s">
        <v>42</v>
      </c>
      <c r="F194" t="s">
        <v>43</v>
      </c>
      <c r="G194" t="s">
        <v>51</v>
      </c>
      <c r="H194" t="s">
        <v>605</v>
      </c>
      <c r="I194" s="338">
        <v>19</v>
      </c>
      <c r="J194" s="338">
        <v>0</v>
      </c>
      <c r="K194" s="338">
        <v>0</v>
      </c>
      <c r="L194" s="338">
        <v>5</v>
      </c>
      <c r="M194" s="338">
        <v>1</v>
      </c>
      <c r="N194" s="336">
        <v>20</v>
      </c>
      <c r="O194" s="338">
        <v>465</v>
      </c>
      <c r="P194" s="338">
        <v>6920</v>
      </c>
      <c r="Q194" s="338">
        <v>2380</v>
      </c>
      <c r="R194" s="338">
        <v>0</v>
      </c>
      <c r="S194" s="338">
        <v>9300</v>
      </c>
      <c r="T194" s="338">
        <v>830</v>
      </c>
      <c r="U194" s="338">
        <v>0</v>
      </c>
      <c r="V194" s="338">
        <v>0</v>
      </c>
      <c r="W194" s="338">
        <v>10430</v>
      </c>
      <c r="X194" s="338">
        <v>830</v>
      </c>
      <c r="Y194" s="338">
        <v>0</v>
      </c>
      <c r="Z194" s="338">
        <v>0</v>
      </c>
      <c r="AA194" s="338">
        <v>0</v>
      </c>
      <c r="AB194" s="338">
        <v>0</v>
      </c>
      <c r="AC194" s="338">
        <v>830</v>
      </c>
      <c r="AD194" s="338">
        <v>8470</v>
      </c>
      <c r="AE194" s="338">
        <v>160</v>
      </c>
      <c r="AF194" s="338" t="s">
        <v>605</v>
      </c>
      <c r="AG194" s="338">
        <v>20</v>
      </c>
      <c r="AH194" s="338">
        <v>400</v>
      </c>
      <c r="AI194" t="s">
        <v>580</v>
      </c>
    </row>
    <row r="195" spans="1:35" x14ac:dyDescent="0.3">
      <c r="A195" s="335">
        <v>46173</v>
      </c>
      <c r="B195" t="s">
        <v>1340</v>
      </c>
      <c r="C195" t="s">
        <v>519</v>
      </c>
      <c r="D195" t="s">
        <v>166</v>
      </c>
      <c r="E195" t="s">
        <v>42</v>
      </c>
      <c r="F195" t="s">
        <v>43</v>
      </c>
      <c r="G195" t="s">
        <v>51</v>
      </c>
      <c r="H195" t="s">
        <v>605</v>
      </c>
      <c r="I195" s="338">
        <v>16</v>
      </c>
      <c r="J195" s="338">
        <v>0</v>
      </c>
      <c r="K195" s="338">
        <v>0</v>
      </c>
      <c r="L195" s="338">
        <v>5</v>
      </c>
      <c r="M195" s="338">
        <v>1</v>
      </c>
      <c r="N195" s="336">
        <v>17</v>
      </c>
      <c r="O195" s="338">
        <v>460</v>
      </c>
      <c r="P195" s="338">
        <v>5882</v>
      </c>
      <c r="Q195" s="338">
        <v>1938</v>
      </c>
      <c r="R195" s="338">
        <v>0</v>
      </c>
      <c r="S195" s="338">
        <v>7820</v>
      </c>
      <c r="T195" s="338">
        <v>706</v>
      </c>
      <c r="U195" s="338">
        <v>0</v>
      </c>
      <c r="V195" s="338">
        <v>0</v>
      </c>
      <c r="W195" s="338">
        <v>8926</v>
      </c>
      <c r="X195" s="338">
        <v>706</v>
      </c>
      <c r="Y195" s="338">
        <v>0</v>
      </c>
      <c r="Z195" s="338">
        <v>0</v>
      </c>
      <c r="AA195" s="338">
        <v>0</v>
      </c>
      <c r="AB195" s="338">
        <v>0</v>
      </c>
      <c r="AC195" s="338">
        <v>706</v>
      </c>
      <c r="AD195" s="338">
        <v>7114</v>
      </c>
      <c r="AE195" s="338">
        <v>136</v>
      </c>
      <c r="AF195" s="338" t="s">
        <v>605</v>
      </c>
      <c r="AG195" s="338">
        <v>20</v>
      </c>
      <c r="AH195" s="338">
        <v>340</v>
      </c>
      <c r="AI195" t="s">
        <v>580</v>
      </c>
    </row>
    <row r="196" spans="1:35" x14ac:dyDescent="0.3">
      <c r="A196" s="335">
        <v>46173</v>
      </c>
      <c r="B196" t="s">
        <v>1341</v>
      </c>
      <c r="C196" t="s">
        <v>521</v>
      </c>
      <c r="D196" t="s">
        <v>166</v>
      </c>
      <c r="E196" t="s">
        <v>42</v>
      </c>
      <c r="F196" t="s">
        <v>43</v>
      </c>
      <c r="G196" t="s">
        <v>48</v>
      </c>
      <c r="H196" t="s">
        <v>605</v>
      </c>
      <c r="I196" s="338">
        <v>8</v>
      </c>
      <c r="J196" s="338">
        <v>0</v>
      </c>
      <c r="K196" s="338">
        <v>0</v>
      </c>
      <c r="L196" s="338">
        <v>5</v>
      </c>
      <c r="M196" s="338">
        <v>0</v>
      </c>
      <c r="N196" s="336">
        <v>8</v>
      </c>
      <c r="O196" s="338">
        <v>460</v>
      </c>
      <c r="P196" s="338">
        <v>2768</v>
      </c>
      <c r="Q196" s="338">
        <v>912</v>
      </c>
      <c r="R196" s="338">
        <v>0</v>
      </c>
      <c r="S196" s="338">
        <v>3680</v>
      </c>
      <c r="T196" s="338">
        <v>332</v>
      </c>
      <c r="U196" s="338">
        <v>0</v>
      </c>
      <c r="V196" s="338">
        <v>0</v>
      </c>
      <c r="W196" s="338">
        <v>4352</v>
      </c>
      <c r="X196" s="338">
        <v>332</v>
      </c>
      <c r="Y196" s="338">
        <v>0</v>
      </c>
      <c r="Z196" s="338">
        <v>0</v>
      </c>
      <c r="AA196" s="338">
        <v>0</v>
      </c>
      <c r="AB196" s="338">
        <v>0</v>
      </c>
      <c r="AC196" s="338">
        <v>332</v>
      </c>
      <c r="AD196" s="338">
        <v>3348</v>
      </c>
      <c r="AE196" s="338">
        <v>64</v>
      </c>
      <c r="AF196" s="338" t="s">
        <v>605</v>
      </c>
      <c r="AG196" s="338">
        <v>20</v>
      </c>
      <c r="AH196" s="338">
        <v>160</v>
      </c>
      <c r="AI196" t="s">
        <v>580</v>
      </c>
    </row>
    <row r="197" spans="1:35" x14ac:dyDescent="0.3">
      <c r="A197" s="335">
        <v>46173</v>
      </c>
      <c r="B197" t="s">
        <v>1342</v>
      </c>
      <c r="C197" t="s">
        <v>523</v>
      </c>
      <c r="D197" t="s">
        <v>166</v>
      </c>
      <c r="E197" t="s">
        <v>42</v>
      </c>
      <c r="F197" t="s">
        <v>43</v>
      </c>
      <c r="G197" t="s">
        <v>118</v>
      </c>
      <c r="H197" t="s">
        <v>605</v>
      </c>
      <c r="I197" s="338">
        <v>0</v>
      </c>
      <c r="J197" s="338">
        <v>0</v>
      </c>
      <c r="K197" s="338">
        <v>0</v>
      </c>
      <c r="L197" s="338">
        <v>5</v>
      </c>
      <c r="M197" s="338">
        <v>0</v>
      </c>
      <c r="N197" s="336">
        <v>0</v>
      </c>
      <c r="O197" s="338">
        <v>495</v>
      </c>
      <c r="P197" s="338">
        <v>0</v>
      </c>
      <c r="Q197" s="338">
        <v>0</v>
      </c>
      <c r="R197" s="338">
        <v>0</v>
      </c>
      <c r="S197" s="338">
        <v>0</v>
      </c>
      <c r="T197" s="338">
        <v>0</v>
      </c>
      <c r="U197" s="338">
        <v>0</v>
      </c>
      <c r="V197" s="338">
        <v>0</v>
      </c>
      <c r="W197" s="338">
        <v>160</v>
      </c>
      <c r="X197" s="338">
        <v>0</v>
      </c>
      <c r="Y197" s="338">
        <v>0</v>
      </c>
      <c r="Z197" s="338">
        <v>0</v>
      </c>
      <c r="AA197" s="338">
        <v>0</v>
      </c>
      <c r="AB197" s="338">
        <v>0</v>
      </c>
      <c r="AC197" s="338">
        <v>0</v>
      </c>
      <c r="AD197" s="338">
        <v>0</v>
      </c>
      <c r="AE197" s="338">
        <v>0</v>
      </c>
      <c r="AF197" s="338" t="s">
        <v>605</v>
      </c>
      <c r="AG197" s="338">
        <v>20</v>
      </c>
      <c r="AH197" s="338">
        <v>0</v>
      </c>
      <c r="AI197" t="s">
        <v>580</v>
      </c>
    </row>
    <row r="198" spans="1:35" x14ac:dyDescent="0.3">
      <c r="A198" s="335">
        <v>46173</v>
      </c>
      <c r="B198" t="s">
        <v>1343</v>
      </c>
      <c r="C198" t="s">
        <v>525</v>
      </c>
      <c r="D198" t="s">
        <v>166</v>
      </c>
      <c r="E198" t="s">
        <v>42</v>
      </c>
      <c r="F198" t="s">
        <v>43</v>
      </c>
      <c r="G198" t="s">
        <v>247</v>
      </c>
      <c r="H198" t="s">
        <v>605</v>
      </c>
      <c r="I198" s="338">
        <v>18</v>
      </c>
      <c r="J198" s="338">
        <v>0</v>
      </c>
      <c r="K198" s="338">
        <v>0</v>
      </c>
      <c r="L198" s="338">
        <v>5</v>
      </c>
      <c r="M198" s="338">
        <v>1</v>
      </c>
      <c r="N198" s="336">
        <v>19</v>
      </c>
      <c r="O198" s="338">
        <v>585</v>
      </c>
      <c r="P198" s="338">
        <v>7410</v>
      </c>
      <c r="Q198" s="338">
        <v>3515</v>
      </c>
      <c r="R198" s="338">
        <v>190</v>
      </c>
      <c r="S198" s="338">
        <v>11115</v>
      </c>
      <c r="T198" s="338">
        <v>889</v>
      </c>
      <c r="U198" s="338">
        <v>0</v>
      </c>
      <c r="V198" s="338">
        <v>0</v>
      </c>
      <c r="W198" s="338">
        <v>12004</v>
      </c>
      <c r="X198" s="338">
        <v>889</v>
      </c>
      <c r="Y198" s="338">
        <v>0</v>
      </c>
      <c r="Z198" s="338">
        <v>0</v>
      </c>
      <c r="AA198" s="338">
        <v>0</v>
      </c>
      <c r="AB198" s="338">
        <v>0</v>
      </c>
      <c r="AC198" s="338">
        <v>889</v>
      </c>
      <c r="AD198" s="338">
        <v>10226</v>
      </c>
      <c r="AE198" s="338">
        <v>152</v>
      </c>
      <c r="AF198" s="338" t="s">
        <v>605</v>
      </c>
      <c r="AG198" s="338">
        <v>20</v>
      </c>
      <c r="AH198" s="338">
        <v>380</v>
      </c>
      <c r="AI198" t="s">
        <v>580</v>
      </c>
    </row>
    <row r="199" spans="1:35" x14ac:dyDescent="0.3">
      <c r="A199" s="335">
        <v>46173</v>
      </c>
      <c r="B199" t="s">
        <v>1344</v>
      </c>
      <c r="C199" t="s">
        <v>527</v>
      </c>
      <c r="D199" t="s">
        <v>166</v>
      </c>
      <c r="E199" t="s">
        <v>42</v>
      </c>
      <c r="F199" t="s">
        <v>43</v>
      </c>
      <c r="G199" t="s">
        <v>247</v>
      </c>
      <c r="H199" t="s">
        <v>605</v>
      </c>
      <c r="I199" s="338">
        <v>8</v>
      </c>
      <c r="J199" s="338">
        <v>0</v>
      </c>
      <c r="K199" s="338">
        <v>0</v>
      </c>
      <c r="L199" s="338">
        <v>5</v>
      </c>
      <c r="M199" s="338">
        <v>1</v>
      </c>
      <c r="N199" s="336">
        <v>9</v>
      </c>
      <c r="O199" s="338">
        <v>605</v>
      </c>
      <c r="P199" s="338">
        <v>3600</v>
      </c>
      <c r="Q199" s="338">
        <v>1755</v>
      </c>
      <c r="R199" s="338">
        <v>90</v>
      </c>
      <c r="S199" s="338">
        <v>5445</v>
      </c>
      <c r="T199" s="338">
        <v>432</v>
      </c>
      <c r="U199" s="338">
        <v>0</v>
      </c>
      <c r="V199" s="338">
        <v>0</v>
      </c>
      <c r="W199" s="338">
        <v>6257</v>
      </c>
      <c r="X199" s="338">
        <v>432</v>
      </c>
      <c r="Y199" s="338">
        <v>0</v>
      </c>
      <c r="Z199" s="338">
        <v>0</v>
      </c>
      <c r="AA199" s="338">
        <v>0</v>
      </c>
      <c r="AB199" s="338">
        <v>0</v>
      </c>
      <c r="AC199" s="338">
        <v>432</v>
      </c>
      <c r="AD199" s="338">
        <v>5013</v>
      </c>
      <c r="AE199" s="338">
        <v>72</v>
      </c>
      <c r="AF199" s="338" t="s">
        <v>605</v>
      </c>
      <c r="AG199" s="338">
        <v>20</v>
      </c>
      <c r="AH199" s="338">
        <v>180</v>
      </c>
      <c r="AI199" t="s">
        <v>580</v>
      </c>
    </row>
    <row r="200" spans="1:35" x14ac:dyDescent="0.3">
      <c r="A200" s="335">
        <v>46173</v>
      </c>
      <c r="B200" t="s">
        <v>1345</v>
      </c>
      <c r="C200" t="s">
        <v>529</v>
      </c>
      <c r="D200" t="s">
        <v>166</v>
      </c>
      <c r="E200" t="s">
        <v>42</v>
      </c>
      <c r="F200" t="s">
        <v>43</v>
      </c>
      <c r="G200" t="s">
        <v>247</v>
      </c>
      <c r="H200" t="s">
        <v>605</v>
      </c>
      <c r="I200" s="338">
        <v>20</v>
      </c>
      <c r="J200" s="338">
        <v>0</v>
      </c>
      <c r="K200" s="338">
        <v>0</v>
      </c>
      <c r="L200" s="338">
        <v>5</v>
      </c>
      <c r="M200" s="338">
        <v>1</v>
      </c>
      <c r="N200" s="336">
        <v>21</v>
      </c>
      <c r="O200" s="338">
        <v>605</v>
      </c>
      <c r="P200" s="338">
        <v>8400</v>
      </c>
      <c r="Q200" s="338">
        <v>4095</v>
      </c>
      <c r="R200" s="338">
        <v>210</v>
      </c>
      <c r="S200" s="338">
        <v>12705</v>
      </c>
      <c r="T200" s="338">
        <v>1008</v>
      </c>
      <c r="U200" s="338">
        <v>0</v>
      </c>
      <c r="V200" s="338">
        <v>0</v>
      </c>
      <c r="W200" s="338">
        <v>13893</v>
      </c>
      <c r="X200" s="338">
        <v>1008</v>
      </c>
      <c r="Y200" s="338">
        <v>0</v>
      </c>
      <c r="Z200" s="338">
        <v>0</v>
      </c>
      <c r="AA200" s="338">
        <v>0</v>
      </c>
      <c r="AB200" s="338">
        <v>0</v>
      </c>
      <c r="AC200" s="338">
        <v>1008</v>
      </c>
      <c r="AD200" s="338">
        <v>11697</v>
      </c>
      <c r="AE200" s="338">
        <v>168</v>
      </c>
      <c r="AF200" s="338" t="s">
        <v>605</v>
      </c>
      <c r="AG200" s="338">
        <v>20</v>
      </c>
      <c r="AH200" s="338">
        <v>420</v>
      </c>
      <c r="AI200" t="s">
        <v>580</v>
      </c>
    </row>
    <row r="201" spans="1:35" x14ac:dyDescent="0.3">
      <c r="A201" s="335">
        <v>46173</v>
      </c>
      <c r="B201" t="s">
        <v>1994</v>
      </c>
      <c r="C201" t="s">
        <v>1863</v>
      </c>
      <c r="D201" t="s">
        <v>166</v>
      </c>
      <c r="E201" t="s">
        <v>163</v>
      </c>
      <c r="F201" t="s">
        <v>163</v>
      </c>
      <c r="G201" t="s">
        <v>87</v>
      </c>
      <c r="H201" t="s">
        <v>605</v>
      </c>
      <c r="I201" s="338">
        <v>24</v>
      </c>
      <c r="J201" s="338">
        <v>0</v>
      </c>
      <c r="K201" s="338">
        <v>0</v>
      </c>
      <c r="L201" s="338">
        <v>5</v>
      </c>
      <c r="M201" s="338">
        <v>1</v>
      </c>
      <c r="N201" s="336">
        <v>25</v>
      </c>
      <c r="O201" s="338">
        <v>465</v>
      </c>
      <c r="P201" s="338">
        <v>8650</v>
      </c>
      <c r="Q201" s="338">
        <v>2975</v>
      </c>
      <c r="R201" s="338">
        <v>0</v>
      </c>
      <c r="S201" s="338">
        <v>11625</v>
      </c>
      <c r="T201" s="338">
        <v>1038</v>
      </c>
      <c r="U201" s="338">
        <v>0</v>
      </c>
      <c r="V201" s="338">
        <v>721</v>
      </c>
      <c r="W201" s="338">
        <v>13804</v>
      </c>
      <c r="X201" s="338">
        <v>1038</v>
      </c>
      <c r="Y201" s="338">
        <v>0</v>
      </c>
      <c r="Z201" s="338">
        <v>0</v>
      </c>
      <c r="AA201" s="338">
        <v>0</v>
      </c>
      <c r="AB201" s="338">
        <v>0</v>
      </c>
      <c r="AC201" s="338">
        <v>1038</v>
      </c>
      <c r="AD201" s="338">
        <v>10587</v>
      </c>
      <c r="AE201" s="338">
        <v>200</v>
      </c>
      <c r="AF201" s="338" t="s">
        <v>605</v>
      </c>
      <c r="AG201" s="338">
        <v>0</v>
      </c>
      <c r="AH201" s="338">
        <v>0</v>
      </c>
      <c r="AI201" t="s">
        <v>1964</v>
      </c>
    </row>
    <row r="202" spans="1:35" x14ac:dyDescent="0.3">
      <c r="A202" s="335">
        <v>46173</v>
      </c>
      <c r="B202" t="s">
        <v>1346</v>
      </c>
      <c r="C202" t="s">
        <v>531</v>
      </c>
      <c r="D202" t="s">
        <v>166</v>
      </c>
      <c r="E202" t="s">
        <v>42</v>
      </c>
      <c r="F202" t="s">
        <v>43</v>
      </c>
      <c r="G202" t="s">
        <v>48</v>
      </c>
      <c r="H202" t="s">
        <v>605</v>
      </c>
      <c r="I202" s="338">
        <v>0</v>
      </c>
      <c r="J202" s="338">
        <v>0</v>
      </c>
      <c r="K202" s="338">
        <v>0</v>
      </c>
      <c r="L202" s="338">
        <v>0</v>
      </c>
      <c r="M202" s="338">
        <v>0</v>
      </c>
      <c r="N202" s="336">
        <v>0</v>
      </c>
      <c r="O202" s="338">
        <v>455</v>
      </c>
      <c r="P202" s="338">
        <v>0</v>
      </c>
      <c r="Q202" s="338">
        <v>0</v>
      </c>
      <c r="R202" s="338">
        <v>0</v>
      </c>
      <c r="S202" s="338">
        <v>0</v>
      </c>
      <c r="T202" s="338">
        <v>0</v>
      </c>
      <c r="U202" s="338">
        <v>0</v>
      </c>
      <c r="V202" s="338">
        <v>0</v>
      </c>
      <c r="W202" s="338">
        <v>0</v>
      </c>
      <c r="X202" s="338">
        <v>0</v>
      </c>
      <c r="Y202" s="338">
        <v>0</v>
      </c>
      <c r="Z202" s="338">
        <v>0</v>
      </c>
      <c r="AA202" s="338">
        <v>0</v>
      </c>
      <c r="AB202" s="338">
        <v>0</v>
      </c>
      <c r="AC202" s="338">
        <v>0</v>
      </c>
      <c r="AD202" s="338">
        <v>0</v>
      </c>
      <c r="AE202" s="338">
        <v>0</v>
      </c>
      <c r="AF202" s="338" t="s">
        <v>605</v>
      </c>
      <c r="AG202" s="338">
        <v>20</v>
      </c>
      <c r="AH202" s="338">
        <v>0</v>
      </c>
      <c r="AI202" t="s">
        <v>580</v>
      </c>
    </row>
    <row r="203" spans="1:35" x14ac:dyDescent="0.3">
      <c r="A203" s="335">
        <v>46173</v>
      </c>
      <c r="B203" t="s">
        <v>1347</v>
      </c>
      <c r="C203" t="s">
        <v>533</v>
      </c>
      <c r="D203" t="s">
        <v>166</v>
      </c>
      <c r="E203" t="s">
        <v>42</v>
      </c>
      <c r="F203" t="s">
        <v>43</v>
      </c>
      <c r="G203" t="s">
        <v>51</v>
      </c>
      <c r="H203" t="s">
        <v>605</v>
      </c>
      <c r="I203" s="338">
        <v>19</v>
      </c>
      <c r="J203" s="338">
        <v>0</v>
      </c>
      <c r="K203" s="338">
        <v>0</v>
      </c>
      <c r="L203" s="338">
        <v>5</v>
      </c>
      <c r="M203" s="338">
        <v>1</v>
      </c>
      <c r="N203" s="336">
        <v>20</v>
      </c>
      <c r="O203" s="338">
        <v>455</v>
      </c>
      <c r="P203" s="338">
        <v>6820</v>
      </c>
      <c r="Q203" s="338">
        <v>2280</v>
      </c>
      <c r="R203" s="338">
        <v>0</v>
      </c>
      <c r="S203" s="338">
        <v>9100</v>
      </c>
      <c r="T203" s="338">
        <v>818</v>
      </c>
      <c r="U203" s="338">
        <v>0</v>
      </c>
      <c r="V203" s="338">
        <v>0</v>
      </c>
      <c r="W203" s="338">
        <v>9918</v>
      </c>
      <c r="X203" s="338">
        <v>818</v>
      </c>
      <c r="Y203" s="338">
        <v>0</v>
      </c>
      <c r="Z203" s="338">
        <v>0</v>
      </c>
      <c r="AA203" s="338">
        <v>0</v>
      </c>
      <c r="AB203" s="338">
        <v>0</v>
      </c>
      <c r="AC203" s="338">
        <v>818</v>
      </c>
      <c r="AD203" s="338">
        <v>8282</v>
      </c>
      <c r="AE203" s="338">
        <v>160</v>
      </c>
      <c r="AF203" s="338" t="s">
        <v>605</v>
      </c>
      <c r="AG203" s="338">
        <v>20</v>
      </c>
      <c r="AH203" s="338">
        <v>400</v>
      </c>
      <c r="AI203" t="s">
        <v>580</v>
      </c>
    </row>
    <row r="204" spans="1:35" x14ac:dyDescent="0.3">
      <c r="A204" s="335">
        <v>46173</v>
      </c>
      <c r="B204" t="s">
        <v>1348</v>
      </c>
      <c r="C204" t="s">
        <v>535</v>
      </c>
      <c r="D204" t="s">
        <v>166</v>
      </c>
      <c r="E204" t="s">
        <v>42</v>
      </c>
      <c r="F204" t="s">
        <v>43</v>
      </c>
      <c r="G204" t="s">
        <v>48</v>
      </c>
      <c r="H204" t="s">
        <v>605</v>
      </c>
      <c r="I204" s="338">
        <v>18</v>
      </c>
      <c r="J204" s="338">
        <v>0</v>
      </c>
      <c r="K204" s="338">
        <v>0</v>
      </c>
      <c r="L204" s="338">
        <v>5</v>
      </c>
      <c r="M204" s="338">
        <v>1</v>
      </c>
      <c r="N204" s="336">
        <v>19</v>
      </c>
      <c r="O204" s="338">
        <v>465</v>
      </c>
      <c r="P204" s="338">
        <v>6574</v>
      </c>
      <c r="Q204" s="338">
        <v>2261</v>
      </c>
      <c r="R204" s="338">
        <v>0</v>
      </c>
      <c r="S204" s="338">
        <v>8835</v>
      </c>
      <c r="T204" s="338">
        <v>789</v>
      </c>
      <c r="U204" s="338">
        <v>0</v>
      </c>
      <c r="V204" s="338">
        <v>0</v>
      </c>
      <c r="W204" s="338">
        <v>10024</v>
      </c>
      <c r="X204" s="338">
        <v>789</v>
      </c>
      <c r="Y204" s="338">
        <v>0</v>
      </c>
      <c r="Z204" s="338">
        <v>0</v>
      </c>
      <c r="AA204" s="338">
        <v>0</v>
      </c>
      <c r="AB204" s="338">
        <v>0</v>
      </c>
      <c r="AC204" s="338">
        <v>789</v>
      </c>
      <c r="AD204" s="338">
        <v>8046</v>
      </c>
      <c r="AE204" s="338">
        <v>152</v>
      </c>
      <c r="AF204" s="338" t="s">
        <v>605</v>
      </c>
      <c r="AG204" s="338">
        <v>20</v>
      </c>
      <c r="AH204" s="338">
        <v>380</v>
      </c>
      <c r="AI204" t="s">
        <v>580</v>
      </c>
    </row>
    <row r="205" spans="1:35" x14ac:dyDescent="0.3">
      <c r="A205" s="335">
        <v>46173</v>
      </c>
      <c r="B205" t="s">
        <v>1349</v>
      </c>
      <c r="C205" t="s">
        <v>537</v>
      </c>
      <c r="D205" t="s">
        <v>166</v>
      </c>
      <c r="E205" t="s">
        <v>42</v>
      </c>
      <c r="F205" t="s">
        <v>43</v>
      </c>
      <c r="G205" t="s">
        <v>51</v>
      </c>
      <c r="H205" t="s">
        <v>605</v>
      </c>
      <c r="I205" s="338">
        <v>21</v>
      </c>
      <c r="J205" s="338">
        <v>0</v>
      </c>
      <c r="K205" s="338">
        <v>0</v>
      </c>
      <c r="L205" s="338">
        <v>5</v>
      </c>
      <c r="M205" s="338">
        <v>1</v>
      </c>
      <c r="N205" s="336">
        <v>22</v>
      </c>
      <c r="O205" s="338">
        <v>470</v>
      </c>
      <c r="P205" s="338">
        <v>7722</v>
      </c>
      <c r="Q205" s="338">
        <v>2618</v>
      </c>
      <c r="R205" s="338">
        <v>0</v>
      </c>
      <c r="S205" s="338">
        <v>10340</v>
      </c>
      <c r="T205" s="338">
        <v>927</v>
      </c>
      <c r="U205" s="338">
        <v>0</v>
      </c>
      <c r="V205" s="338">
        <v>0</v>
      </c>
      <c r="W205" s="338">
        <v>11647</v>
      </c>
      <c r="X205" s="338">
        <v>927</v>
      </c>
      <c r="Y205" s="338">
        <v>0</v>
      </c>
      <c r="Z205" s="338">
        <v>0</v>
      </c>
      <c r="AA205" s="338">
        <v>0</v>
      </c>
      <c r="AB205" s="338">
        <v>0</v>
      </c>
      <c r="AC205" s="338">
        <v>927</v>
      </c>
      <c r="AD205" s="338">
        <v>9413</v>
      </c>
      <c r="AE205" s="338">
        <v>176</v>
      </c>
      <c r="AF205" s="338" t="s">
        <v>605</v>
      </c>
      <c r="AG205" s="338">
        <v>20</v>
      </c>
      <c r="AH205" s="338">
        <v>440</v>
      </c>
      <c r="AI205" t="s">
        <v>580</v>
      </c>
    </row>
    <row r="206" spans="1:35" x14ac:dyDescent="0.3">
      <c r="A206" s="335">
        <v>46173</v>
      </c>
      <c r="B206" t="s">
        <v>1350</v>
      </c>
      <c r="C206" t="s">
        <v>539</v>
      </c>
      <c r="D206" t="s">
        <v>166</v>
      </c>
      <c r="E206" t="s">
        <v>42</v>
      </c>
      <c r="F206" t="s">
        <v>43</v>
      </c>
      <c r="G206" t="s">
        <v>51</v>
      </c>
      <c r="H206" t="s">
        <v>605</v>
      </c>
      <c r="I206" s="338">
        <v>20</v>
      </c>
      <c r="J206" s="338">
        <v>0</v>
      </c>
      <c r="K206" s="338">
        <v>0</v>
      </c>
      <c r="L206" s="338">
        <v>5</v>
      </c>
      <c r="M206" s="338">
        <v>1</v>
      </c>
      <c r="N206" s="336">
        <v>21</v>
      </c>
      <c r="O206" s="338">
        <v>475</v>
      </c>
      <c r="P206" s="338">
        <v>7476</v>
      </c>
      <c r="Q206" s="338">
        <v>2499</v>
      </c>
      <c r="R206" s="338">
        <v>0</v>
      </c>
      <c r="S206" s="338">
        <v>9975</v>
      </c>
      <c r="T206" s="338">
        <v>897</v>
      </c>
      <c r="U206" s="338">
        <v>0</v>
      </c>
      <c r="V206" s="338">
        <v>0</v>
      </c>
      <c r="W206" s="338">
        <v>11312</v>
      </c>
      <c r="X206" s="338">
        <v>897</v>
      </c>
      <c r="Y206" s="338">
        <v>0</v>
      </c>
      <c r="Z206" s="338">
        <v>0</v>
      </c>
      <c r="AA206" s="338">
        <v>0</v>
      </c>
      <c r="AB206" s="338">
        <v>0</v>
      </c>
      <c r="AC206" s="338">
        <v>897</v>
      </c>
      <c r="AD206" s="338">
        <v>9078</v>
      </c>
      <c r="AE206" s="338">
        <v>168</v>
      </c>
      <c r="AF206" s="338" t="s">
        <v>605</v>
      </c>
      <c r="AG206" s="338">
        <v>20</v>
      </c>
      <c r="AH206" s="338">
        <v>420</v>
      </c>
      <c r="AI206" t="s">
        <v>580</v>
      </c>
    </row>
    <row r="207" spans="1:35" x14ac:dyDescent="0.3">
      <c r="A207" s="335">
        <v>46173</v>
      </c>
      <c r="B207" t="s">
        <v>1351</v>
      </c>
      <c r="C207" t="s">
        <v>541</v>
      </c>
      <c r="D207" t="s">
        <v>166</v>
      </c>
      <c r="E207" t="s">
        <v>42</v>
      </c>
      <c r="F207" t="s">
        <v>43</v>
      </c>
      <c r="G207" t="s">
        <v>247</v>
      </c>
      <c r="H207" t="s">
        <v>605</v>
      </c>
      <c r="I207" s="338">
        <v>22</v>
      </c>
      <c r="J207" s="338">
        <v>0</v>
      </c>
      <c r="K207" s="338">
        <v>0</v>
      </c>
      <c r="L207" s="338">
        <v>5</v>
      </c>
      <c r="M207" s="338">
        <v>1</v>
      </c>
      <c r="N207" s="336">
        <v>23</v>
      </c>
      <c r="O207" s="338">
        <v>605</v>
      </c>
      <c r="P207" s="338">
        <v>9315</v>
      </c>
      <c r="Q207" s="338">
        <v>4370</v>
      </c>
      <c r="R207" s="338">
        <v>230</v>
      </c>
      <c r="S207" s="338">
        <v>13915</v>
      </c>
      <c r="T207" s="338">
        <v>1118</v>
      </c>
      <c r="U207" s="338">
        <v>0</v>
      </c>
      <c r="V207" s="338">
        <v>0</v>
      </c>
      <c r="W207" s="338">
        <v>15453</v>
      </c>
      <c r="X207" s="338">
        <v>1118</v>
      </c>
      <c r="Y207" s="338">
        <v>0</v>
      </c>
      <c r="Z207" s="338">
        <v>0</v>
      </c>
      <c r="AA207" s="338">
        <v>0</v>
      </c>
      <c r="AB207" s="338">
        <v>0</v>
      </c>
      <c r="AC207" s="338">
        <v>1118</v>
      </c>
      <c r="AD207" s="338">
        <v>12797</v>
      </c>
      <c r="AE207" s="338">
        <v>184</v>
      </c>
      <c r="AF207" s="338" t="s">
        <v>605</v>
      </c>
      <c r="AG207" s="338">
        <v>20</v>
      </c>
      <c r="AH207" s="338">
        <v>460</v>
      </c>
      <c r="AI207" t="s">
        <v>580</v>
      </c>
    </row>
    <row r="208" spans="1:35" x14ac:dyDescent="0.3">
      <c r="A208" s="335">
        <v>46173</v>
      </c>
      <c r="B208" t="s">
        <v>1989</v>
      </c>
      <c r="C208" t="s">
        <v>1855</v>
      </c>
      <c r="D208" t="s">
        <v>166</v>
      </c>
      <c r="E208" t="s">
        <v>163</v>
      </c>
      <c r="F208" t="s">
        <v>163</v>
      </c>
      <c r="G208" t="s">
        <v>51</v>
      </c>
      <c r="H208" t="s">
        <v>605</v>
      </c>
      <c r="I208" s="338">
        <v>23</v>
      </c>
      <c r="J208" s="338">
        <v>0</v>
      </c>
      <c r="K208" s="338">
        <v>0</v>
      </c>
      <c r="L208" s="338">
        <v>5</v>
      </c>
      <c r="M208" s="338">
        <v>1</v>
      </c>
      <c r="N208" s="336">
        <v>24</v>
      </c>
      <c r="O208" s="338">
        <v>470</v>
      </c>
      <c r="P208" s="338">
        <v>8304</v>
      </c>
      <c r="Q208" s="338">
        <v>2736</v>
      </c>
      <c r="R208" s="338">
        <v>240</v>
      </c>
      <c r="S208" s="338">
        <v>11280</v>
      </c>
      <c r="T208" s="338">
        <v>996</v>
      </c>
      <c r="U208" s="338">
        <v>0</v>
      </c>
      <c r="V208" s="338">
        <v>692</v>
      </c>
      <c r="W208" s="338">
        <v>13428</v>
      </c>
      <c r="X208" s="338">
        <v>996</v>
      </c>
      <c r="Y208" s="338">
        <v>0</v>
      </c>
      <c r="Z208" s="338">
        <v>0</v>
      </c>
      <c r="AA208" s="338">
        <v>0</v>
      </c>
      <c r="AB208" s="338">
        <v>0</v>
      </c>
      <c r="AC208" s="338">
        <v>996</v>
      </c>
      <c r="AD208" s="338">
        <v>10284</v>
      </c>
      <c r="AE208" s="338">
        <v>192</v>
      </c>
      <c r="AF208" s="338" t="s">
        <v>605</v>
      </c>
      <c r="AG208" s="338">
        <v>0</v>
      </c>
      <c r="AH208" s="338">
        <v>0</v>
      </c>
      <c r="AI208" t="s">
        <v>1964</v>
      </c>
    </row>
    <row r="209" spans="1:35" x14ac:dyDescent="0.3">
      <c r="A209" s="335">
        <v>46173</v>
      </c>
      <c r="B209" t="s">
        <v>1352</v>
      </c>
      <c r="C209" t="s">
        <v>544</v>
      </c>
      <c r="D209" t="s">
        <v>166</v>
      </c>
      <c r="E209" t="s">
        <v>42</v>
      </c>
      <c r="F209" t="s">
        <v>43</v>
      </c>
      <c r="G209" t="s">
        <v>51</v>
      </c>
      <c r="H209" t="s">
        <v>605</v>
      </c>
      <c r="I209" s="338">
        <v>22</v>
      </c>
      <c r="J209" s="338">
        <v>0</v>
      </c>
      <c r="K209" s="338">
        <v>0</v>
      </c>
      <c r="L209" s="338">
        <v>5</v>
      </c>
      <c r="M209" s="338">
        <v>1</v>
      </c>
      <c r="N209" s="336">
        <v>23</v>
      </c>
      <c r="O209" s="338">
        <v>470</v>
      </c>
      <c r="P209" s="338">
        <v>8073</v>
      </c>
      <c r="Q209" s="338">
        <v>2737</v>
      </c>
      <c r="R209" s="338">
        <v>0</v>
      </c>
      <c r="S209" s="338">
        <v>10810</v>
      </c>
      <c r="T209" s="338">
        <v>969</v>
      </c>
      <c r="U209" s="338">
        <v>0</v>
      </c>
      <c r="V209" s="338">
        <v>0</v>
      </c>
      <c r="W209" s="338">
        <v>11779</v>
      </c>
      <c r="X209" s="338">
        <v>969</v>
      </c>
      <c r="Y209" s="338">
        <v>0</v>
      </c>
      <c r="Z209" s="338">
        <v>0</v>
      </c>
      <c r="AA209" s="338">
        <v>0</v>
      </c>
      <c r="AB209" s="338">
        <v>0</v>
      </c>
      <c r="AC209" s="338">
        <v>969</v>
      </c>
      <c r="AD209" s="338">
        <v>9841</v>
      </c>
      <c r="AE209" s="338">
        <v>184</v>
      </c>
      <c r="AF209" s="338" t="s">
        <v>605</v>
      </c>
      <c r="AG209" s="338">
        <v>20</v>
      </c>
      <c r="AH209" s="338">
        <v>460</v>
      </c>
      <c r="AI209" t="s">
        <v>580</v>
      </c>
    </row>
    <row r="210" spans="1:35" x14ac:dyDescent="0.3">
      <c r="A210" s="335">
        <v>46173</v>
      </c>
      <c r="B210" t="s">
        <v>1991</v>
      </c>
      <c r="C210" t="s">
        <v>1861</v>
      </c>
      <c r="D210" t="s">
        <v>166</v>
      </c>
      <c r="E210" t="s">
        <v>163</v>
      </c>
      <c r="F210" t="s">
        <v>163</v>
      </c>
      <c r="G210" t="s">
        <v>51</v>
      </c>
      <c r="H210" t="s">
        <v>605</v>
      </c>
      <c r="I210" s="338">
        <v>25</v>
      </c>
      <c r="J210" s="338">
        <v>0</v>
      </c>
      <c r="K210" s="338">
        <v>0</v>
      </c>
      <c r="L210" s="338">
        <v>5</v>
      </c>
      <c r="M210" s="338">
        <v>1</v>
      </c>
      <c r="N210" s="336">
        <v>26</v>
      </c>
      <c r="O210" s="338">
        <v>450</v>
      </c>
      <c r="P210" s="338">
        <v>8736</v>
      </c>
      <c r="Q210" s="338">
        <v>2964</v>
      </c>
      <c r="R210" s="338">
        <v>0</v>
      </c>
      <c r="S210" s="338">
        <v>11700</v>
      </c>
      <c r="T210" s="338">
        <v>1048</v>
      </c>
      <c r="U210" s="338">
        <v>0</v>
      </c>
      <c r="V210" s="338">
        <v>728</v>
      </c>
      <c r="W210" s="338">
        <v>13936</v>
      </c>
      <c r="X210" s="338">
        <v>1048</v>
      </c>
      <c r="Y210" s="338">
        <v>0</v>
      </c>
      <c r="Z210" s="338">
        <v>0</v>
      </c>
      <c r="AA210" s="338">
        <v>0</v>
      </c>
      <c r="AB210" s="338">
        <v>0</v>
      </c>
      <c r="AC210" s="338">
        <v>1048</v>
      </c>
      <c r="AD210" s="338">
        <v>10652</v>
      </c>
      <c r="AE210" s="338">
        <v>208</v>
      </c>
      <c r="AF210" s="338" t="s">
        <v>605</v>
      </c>
      <c r="AG210" s="338">
        <v>0</v>
      </c>
      <c r="AH210" s="338">
        <v>0</v>
      </c>
      <c r="AI210" t="s">
        <v>1964</v>
      </c>
    </row>
    <row r="211" spans="1:35" x14ac:dyDescent="0.3">
      <c r="A211" s="335">
        <v>46173</v>
      </c>
      <c r="B211" t="s">
        <v>1990</v>
      </c>
      <c r="C211" t="s">
        <v>1857</v>
      </c>
      <c r="D211" t="s">
        <v>166</v>
      </c>
      <c r="E211" t="s">
        <v>163</v>
      </c>
      <c r="F211" t="s">
        <v>163</v>
      </c>
      <c r="G211" t="s">
        <v>48</v>
      </c>
      <c r="H211" t="s">
        <v>605</v>
      </c>
      <c r="I211" s="338">
        <v>23</v>
      </c>
      <c r="J211" s="338">
        <v>0</v>
      </c>
      <c r="K211" s="338">
        <v>0</v>
      </c>
      <c r="L211" s="338">
        <v>5</v>
      </c>
      <c r="M211" s="338">
        <v>1</v>
      </c>
      <c r="N211" s="336">
        <v>24</v>
      </c>
      <c r="O211" s="338">
        <v>465</v>
      </c>
      <c r="P211" s="338">
        <v>8304</v>
      </c>
      <c r="Q211" s="338">
        <v>2856</v>
      </c>
      <c r="R211" s="338">
        <v>0</v>
      </c>
      <c r="S211" s="338">
        <v>11160</v>
      </c>
      <c r="T211" s="338">
        <v>996</v>
      </c>
      <c r="U211" s="338">
        <v>0</v>
      </c>
      <c r="V211" s="338">
        <v>692</v>
      </c>
      <c r="W211" s="338">
        <v>12848</v>
      </c>
      <c r="X211" s="338">
        <v>996</v>
      </c>
      <c r="Y211" s="338">
        <v>0</v>
      </c>
      <c r="Z211" s="338">
        <v>0</v>
      </c>
      <c r="AA211" s="338">
        <v>0</v>
      </c>
      <c r="AB211" s="338">
        <v>0</v>
      </c>
      <c r="AC211" s="338">
        <v>996</v>
      </c>
      <c r="AD211" s="338">
        <v>10164</v>
      </c>
      <c r="AE211" s="338">
        <v>192</v>
      </c>
      <c r="AF211" s="338" t="s">
        <v>605</v>
      </c>
      <c r="AG211" s="338">
        <v>0</v>
      </c>
      <c r="AH211" s="338">
        <v>0</v>
      </c>
      <c r="AI211" t="s">
        <v>1964</v>
      </c>
    </row>
    <row r="212" spans="1:35" x14ac:dyDescent="0.3">
      <c r="A212" s="335">
        <v>46173</v>
      </c>
      <c r="B212" t="s">
        <v>1353</v>
      </c>
      <c r="C212" t="s">
        <v>548</v>
      </c>
      <c r="D212" t="s">
        <v>166</v>
      </c>
      <c r="E212" t="s">
        <v>42</v>
      </c>
      <c r="F212" t="s">
        <v>43</v>
      </c>
      <c r="G212" t="s">
        <v>51</v>
      </c>
      <c r="H212" t="s">
        <v>605</v>
      </c>
      <c r="I212" s="338">
        <v>21</v>
      </c>
      <c r="J212" s="338">
        <v>0</v>
      </c>
      <c r="K212" s="338">
        <v>0</v>
      </c>
      <c r="L212" s="338">
        <v>5</v>
      </c>
      <c r="M212" s="338">
        <v>1</v>
      </c>
      <c r="N212" s="336">
        <v>22</v>
      </c>
      <c r="O212" s="338">
        <v>470</v>
      </c>
      <c r="P212" s="338">
        <v>7722</v>
      </c>
      <c r="Q212" s="338">
        <v>2618</v>
      </c>
      <c r="R212" s="338">
        <v>0</v>
      </c>
      <c r="S212" s="338">
        <v>10340</v>
      </c>
      <c r="T212" s="338">
        <v>927</v>
      </c>
      <c r="U212" s="338">
        <v>0</v>
      </c>
      <c r="V212" s="338">
        <v>0</v>
      </c>
      <c r="W212" s="338">
        <v>11267</v>
      </c>
      <c r="X212" s="338">
        <v>927</v>
      </c>
      <c r="Y212" s="338">
        <v>0</v>
      </c>
      <c r="Z212" s="338">
        <v>0</v>
      </c>
      <c r="AA212" s="338">
        <v>0</v>
      </c>
      <c r="AB212" s="338">
        <v>0</v>
      </c>
      <c r="AC212" s="338">
        <v>927</v>
      </c>
      <c r="AD212" s="338">
        <v>9413</v>
      </c>
      <c r="AE212" s="338">
        <v>176</v>
      </c>
      <c r="AF212" s="338" t="s">
        <v>605</v>
      </c>
      <c r="AG212" s="338">
        <v>20</v>
      </c>
      <c r="AH212" s="338">
        <v>440</v>
      </c>
      <c r="AI212" t="s">
        <v>580</v>
      </c>
    </row>
    <row r="213" spans="1:35" x14ac:dyDescent="0.3">
      <c r="A213" s="335">
        <v>46173</v>
      </c>
      <c r="B213" t="s">
        <v>1354</v>
      </c>
      <c r="C213" t="s">
        <v>550</v>
      </c>
      <c r="D213" t="s">
        <v>166</v>
      </c>
      <c r="E213" t="s">
        <v>42</v>
      </c>
      <c r="F213" t="s">
        <v>43</v>
      </c>
      <c r="G213" t="s">
        <v>48</v>
      </c>
      <c r="H213" t="s">
        <v>605</v>
      </c>
      <c r="I213" s="338">
        <v>23</v>
      </c>
      <c r="J213" s="338">
        <v>0</v>
      </c>
      <c r="K213" s="338">
        <v>0</v>
      </c>
      <c r="L213" s="338">
        <v>5</v>
      </c>
      <c r="M213" s="338">
        <v>1</v>
      </c>
      <c r="N213" s="336">
        <v>24</v>
      </c>
      <c r="O213" s="338">
        <v>455</v>
      </c>
      <c r="P213" s="338">
        <v>8184</v>
      </c>
      <c r="Q213" s="338">
        <v>2736</v>
      </c>
      <c r="R213" s="338">
        <v>0</v>
      </c>
      <c r="S213" s="338">
        <v>10920</v>
      </c>
      <c r="T213" s="338">
        <v>982</v>
      </c>
      <c r="U213" s="338">
        <v>0</v>
      </c>
      <c r="V213" s="338">
        <v>0</v>
      </c>
      <c r="W213" s="338">
        <v>12342</v>
      </c>
      <c r="X213" s="338">
        <v>982</v>
      </c>
      <c r="Y213" s="338">
        <v>0</v>
      </c>
      <c r="Z213" s="338">
        <v>0</v>
      </c>
      <c r="AA213" s="338">
        <v>0</v>
      </c>
      <c r="AB213" s="338">
        <v>0</v>
      </c>
      <c r="AC213" s="338">
        <v>982</v>
      </c>
      <c r="AD213" s="338">
        <v>9938</v>
      </c>
      <c r="AE213" s="338">
        <v>192</v>
      </c>
      <c r="AF213" s="338" t="s">
        <v>605</v>
      </c>
      <c r="AG213" s="338">
        <v>20</v>
      </c>
      <c r="AH213" s="338">
        <v>480</v>
      </c>
      <c r="AI213" t="s">
        <v>580</v>
      </c>
    </row>
    <row r="214" spans="1:35" x14ac:dyDescent="0.3">
      <c r="A214" s="335">
        <v>46173</v>
      </c>
      <c r="B214" t="s">
        <v>1355</v>
      </c>
      <c r="C214" t="s">
        <v>552</v>
      </c>
      <c r="D214" t="s">
        <v>166</v>
      </c>
      <c r="E214" t="s">
        <v>42</v>
      </c>
      <c r="F214" t="s">
        <v>43</v>
      </c>
      <c r="G214" t="s">
        <v>48</v>
      </c>
      <c r="H214" t="s">
        <v>605</v>
      </c>
      <c r="I214" s="338">
        <v>9</v>
      </c>
      <c r="J214" s="338">
        <v>0</v>
      </c>
      <c r="K214" s="338">
        <v>0</v>
      </c>
      <c r="L214" s="338">
        <v>5</v>
      </c>
      <c r="M214" s="338">
        <v>0</v>
      </c>
      <c r="N214" s="336">
        <v>9</v>
      </c>
      <c r="O214" s="338">
        <v>475</v>
      </c>
      <c r="P214" s="338">
        <v>3204</v>
      </c>
      <c r="Q214" s="338">
        <v>1071</v>
      </c>
      <c r="R214" s="338">
        <v>0</v>
      </c>
      <c r="S214" s="338">
        <v>4275</v>
      </c>
      <c r="T214" s="338">
        <v>384</v>
      </c>
      <c r="U214" s="338">
        <v>0</v>
      </c>
      <c r="V214" s="338">
        <v>0</v>
      </c>
      <c r="W214" s="338">
        <v>5139</v>
      </c>
      <c r="X214" s="338">
        <v>384</v>
      </c>
      <c r="Y214" s="338">
        <v>0</v>
      </c>
      <c r="Z214" s="338">
        <v>0</v>
      </c>
      <c r="AA214" s="338">
        <v>0</v>
      </c>
      <c r="AB214" s="338">
        <v>0</v>
      </c>
      <c r="AC214" s="338">
        <v>384</v>
      </c>
      <c r="AD214" s="338">
        <v>3891</v>
      </c>
      <c r="AE214" s="338">
        <v>72</v>
      </c>
      <c r="AF214" s="338" t="s">
        <v>605</v>
      </c>
      <c r="AG214" s="338">
        <v>20</v>
      </c>
      <c r="AH214" s="338">
        <v>180</v>
      </c>
      <c r="AI214" t="s">
        <v>580</v>
      </c>
    </row>
    <row r="215" spans="1:35" x14ac:dyDescent="0.3">
      <c r="A215" s="335">
        <v>46173</v>
      </c>
      <c r="B215" t="s">
        <v>1356</v>
      </c>
      <c r="C215" t="s">
        <v>554</v>
      </c>
      <c r="D215" t="s">
        <v>166</v>
      </c>
      <c r="E215" t="s">
        <v>42</v>
      </c>
      <c r="F215" t="s">
        <v>43</v>
      </c>
      <c r="G215" t="s">
        <v>51</v>
      </c>
      <c r="H215" t="s">
        <v>605</v>
      </c>
      <c r="I215" s="338">
        <v>22</v>
      </c>
      <c r="J215" s="338">
        <v>0</v>
      </c>
      <c r="K215" s="338">
        <v>0</v>
      </c>
      <c r="L215" s="338">
        <v>5</v>
      </c>
      <c r="M215" s="338">
        <v>1</v>
      </c>
      <c r="N215" s="336">
        <v>23</v>
      </c>
      <c r="O215" s="338">
        <v>455</v>
      </c>
      <c r="P215" s="338">
        <v>7843</v>
      </c>
      <c r="Q215" s="338">
        <v>2622</v>
      </c>
      <c r="R215" s="338">
        <v>0</v>
      </c>
      <c r="S215" s="338">
        <v>10465</v>
      </c>
      <c r="T215" s="338">
        <v>941</v>
      </c>
      <c r="U215" s="338">
        <v>0</v>
      </c>
      <c r="V215" s="338">
        <v>0</v>
      </c>
      <c r="W215" s="338">
        <v>11586</v>
      </c>
      <c r="X215" s="338">
        <v>941</v>
      </c>
      <c r="Y215" s="338">
        <v>0</v>
      </c>
      <c r="Z215" s="338">
        <v>0</v>
      </c>
      <c r="AA215" s="338">
        <v>0</v>
      </c>
      <c r="AB215" s="338">
        <v>0</v>
      </c>
      <c r="AC215" s="338">
        <v>941</v>
      </c>
      <c r="AD215" s="338">
        <v>9524</v>
      </c>
      <c r="AE215" s="338">
        <v>184</v>
      </c>
      <c r="AF215" s="338" t="s">
        <v>605</v>
      </c>
      <c r="AG215" s="338">
        <v>20</v>
      </c>
      <c r="AH215" s="338">
        <v>460</v>
      </c>
      <c r="AI215" t="s">
        <v>580</v>
      </c>
    </row>
    <row r="216" spans="1:35" x14ac:dyDescent="0.3">
      <c r="A216" s="335">
        <v>46173</v>
      </c>
      <c r="B216" t="s">
        <v>1357</v>
      </c>
      <c r="C216" t="s">
        <v>556</v>
      </c>
      <c r="D216" t="s">
        <v>166</v>
      </c>
      <c r="E216" t="s">
        <v>42</v>
      </c>
      <c r="F216" t="s">
        <v>43</v>
      </c>
      <c r="G216" t="s">
        <v>299</v>
      </c>
      <c r="H216" t="s">
        <v>605</v>
      </c>
      <c r="I216" s="338">
        <v>18</v>
      </c>
      <c r="J216" s="338">
        <v>0</v>
      </c>
      <c r="K216" s="338">
        <v>0</v>
      </c>
      <c r="L216" s="338">
        <v>5</v>
      </c>
      <c r="M216" s="338">
        <v>1</v>
      </c>
      <c r="N216" s="336">
        <v>19</v>
      </c>
      <c r="O216" s="338">
        <v>445</v>
      </c>
      <c r="P216" s="338">
        <v>6289</v>
      </c>
      <c r="Q216" s="338">
        <v>2166</v>
      </c>
      <c r="R216" s="338">
        <v>0</v>
      </c>
      <c r="S216" s="338">
        <v>8455</v>
      </c>
      <c r="T216" s="338">
        <v>755</v>
      </c>
      <c r="U216" s="338">
        <v>0</v>
      </c>
      <c r="V216" s="338">
        <v>0</v>
      </c>
      <c r="W216" s="338">
        <v>9670</v>
      </c>
      <c r="X216" s="338">
        <v>755</v>
      </c>
      <c r="Y216" s="338">
        <v>0</v>
      </c>
      <c r="Z216" s="338">
        <v>0</v>
      </c>
      <c r="AA216" s="338">
        <v>0</v>
      </c>
      <c r="AB216" s="338">
        <v>0</v>
      </c>
      <c r="AC216" s="338">
        <v>755</v>
      </c>
      <c r="AD216" s="338">
        <v>7700</v>
      </c>
      <c r="AE216" s="338">
        <v>152</v>
      </c>
      <c r="AF216" s="338" t="s">
        <v>605</v>
      </c>
      <c r="AG216" s="338">
        <v>20</v>
      </c>
      <c r="AH216" s="338">
        <v>380</v>
      </c>
      <c r="AI216" t="s">
        <v>580</v>
      </c>
    </row>
    <row r="217" spans="1:35" x14ac:dyDescent="0.3">
      <c r="A217" s="335">
        <v>46173</v>
      </c>
      <c r="B217" t="s">
        <v>1358</v>
      </c>
      <c r="C217" t="s">
        <v>558</v>
      </c>
      <c r="D217" t="s">
        <v>166</v>
      </c>
      <c r="E217" t="s">
        <v>42</v>
      </c>
      <c r="F217" t="s">
        <v>43</v>
      </c>
      <c r="G217" t="s">
        <v>299</v>
      </c>
      <c r="H217" t="s">
        <v>605</v>
      </c>
      <c r="I217" s="338">
        <v>21</v>
      </c>
      <c r="J217" s="338">
        <v>0</v>
      </c>
      <c r="K217" s="338">
        <v>0</v>
      </c>
      <c r="L217" s="338">
        <v>5</v>
      </c>
      <c r="M217" s="338">
        <v>1</v>
      </c>
      <c r="N217" s="336">
        <v>22</v>
      </c>
      <c r="O217" s="338">
        <v>445</v>
      </c>
      <c r="P217" s="338">
        <v>7282</v>
      </c>
      <c r="Q217" s="338">
        <v>2508</v>
      </c>
      <c r="R217" s="338">
        <v>0</v>
      </c>
      <c r="S217" s="338">
        <v>9790</v>
      </c>
      <c r="T217" s="338">
        <v>874</v>
      </c>
      <c r="U217" s="338">
        <v>0</v>
      </c>
      <c r="V217" s="338">
        <v>0</v>
      </c>
      <c r="W217" s="338">
        <v>11044</v>
      </c>
      <c r="X217" s="338">
        <v>874</v>
      </c>
      <c r="Y217" s="338">
        <v>0</v>
      </c>
      <c r="Z217" s="338">
        <v>0</v>
      </c>
      <c r="AA217" s="338">
        <v>0</v>
      </c>
      <c r="AB217" s="338">
        <v>0</v>
      </c>
      <c r="AC217" s="338">
        <v>874</v>
      </c>
      <c r="AD217" s="338">
        <v>8916</v>
      </c>
      <c r="AE217" s="338">
        <v>176</v>
      </c>
      <c r="AF217" s="338" t="s">
        <v>605</v>
      </c>
      <c r="AG217" s="338">
        <v>20</v>
      </c>
      <c r="AH217" s="338">
        <v>440</v>
      </c>
      <c r="AI217" t="s">
        <v>580</v>
      </c>
    </row>
    <row r="218" spans="1:35" x14ac:dyDescent="0.3">
      <c r="A218" s="335">
        <v>46173</v>
      </c>
      <c r="B218" t="s">
        <v>1992</v>
      </c>
      <c r="C218" t="s">
        <v>560</v>
      </c>
      <c r="D218" t="s">
        <v>166</v>
      </c>
      <c r="E218" t="s">
        <v>163</v>
      </c>
      <c r="F218" t="s">
        <v>163</v>
      </c>
      <c r="G218" t="s">
        <v>299</v>
      </c>
      <c r="H218" t="s">
        <v>605</v>
      </c>
      <c r="I218" s="338">
        <v>20</v>
      </c>
      <c r="J218" s="338">
        <v>0</v>
      </c>
      <c r="K218" s="338">
        <v>0</v>
      </c>
      <c r="L218" s="338">
        <v>5</v>
      </c>
      <c r="M218" s="338">
        <v>1</v>
      </c>
      <c r="N218" s="336">
        <v>21</v>
      </c>
      <c r="O218" s="338">
        <v>450</v>
      </c>
      <c r="P218" s="338">
        <v>7140</v>
      </c>
      <c r="Q218" s="338">
        <v>2100</v>
      </c>
      <c r="R218" s="338">
        <v>210</v>
      </c>
      <c r="S218" s="338">
        <v>9450</v>
      </c>
      <c r="T218" s="338">
        <v>857</v>
      </c>
      <c r="U218" s="338">
        <v>0</v>
      </c>
      <c r="V218" s="338">
        <v>595</v>
      </c>
      <c r="W218" s="338">
        <v>11342</v>
      </c>
      <c r="X218" s="338">
        <v>857</v>
      </c>
      <c r="Y218" s="338">
        <v>0</v>
      </c>
      <c r="Z218" s="338">
        <v>0</v>
      </c>
      <c r="AA218" s="338">
        <v>0</v>
      </c>
      <c r="AB218" s="338">
        <v>0</v>
      </c>
      <c r="AC218" s="338">
        <v>857</v>
      </c>
      <c r="AD218" s="338">
        <v>8593</v>
      </c>
      <c r="AE218" s="338">
        <v>168</v>
      </c>
      <c r="AF218" s="338" t="s">
        <v>605</v>
      </c>
      <c r="AG218" s="338">
        <v>0</v>
      </c>
      <c r="AH218" s="338">
        <v>0</v>
      </c>
      <c r="AI218" t="s">
        <v>1964</v>
      </c>
    </row>
    <row r="219" spans="1:35" x14ac:dyDescent="0.3">
      <c r="A219" s="335">
        <v>46173</v>
      </c>
      <c r="B219" t="s">
        <v>1359</v>
      </c>
      <c r="C219" t="s">
        <v>561</v>
      </c>
      <c r="D219" t="s">
        <v>166</v>
      </c>
      <c r="E219" t="s">
        <v>42</v>
      </c>
      <c r="F219" t="s">
        <v>115</v>
      </c>
      <c r="G219" t="s">
        <v>118</v>
      </c>
      <c r="H219" t="s">
        <v>605</v>
      </c>
      <c r="I219" s="338">
        <v>0</v>
      </c>
      <c r="J219" s="338">
        <v>0</v>
      </c>
      <c r="K219" s="338">
        <v>0</v>
      </c>
      <c r="L219" s="338">
        <v>0</v>
      </c>
      <c r="M219" s="338">
        <v>0</v>
      </c>
      <c r="N219" s="336">
        <v>0</v>
      </c>
      <c r="O219" s="338">
        <v>495</v>
      </c>
      <c r="P219" s="338">
        <v>0</v>
      </c>
      <c r="Q219" s="338">
        <v>0</v>
      </c>
      <c r="R219" s="338">
        <v>0</v>
      </c>
      <c r="S219" s="338">
        <v>0</v>
      </c>
      <c r="T219" s="338">
        <v>0</v>
      </c>
      <c r="U219" s="338">
        <v>0</v>
      </c>
      <c r="V219" s="338">
        <v>0</v>
      </c>
      <c r="W219" s="338">
        <v>0</v>
      </c>
      <c r="X219" s="338">
        <v>0</v>
      </c>
      <c r="Y219" s="338">
        <v>0</v>
      </c>
      <c r="Z219" s="338">
        <v>0</v>
      </c>
      <c r="AA219" s="338">
        <v>0</v>
      </c>
      <c r="AB219" s="338">
        <v>0</v>
      </c>
      <c r="AC219" s="338">
        <v>0</v>
      </c>
      <c r="AD219" s="338">
        <v>0</v>
      </c>
      <c r="AE219" s="338">
        <v>0</v>
      </c>
      <c r="AF219" s="338" t="s">
        <v>605</v>
      </c>
      <c r="AG219" s="338">
        <v>20</v>
      </c>
      <c r="AH219" s="338">
        <v>0</v>
      </c>
      <c r="AI219" t="s">
        <v>580</v>
      </c>
    </row>
    <row r="220" spans="1:35" x14ac:dyDescent="0.3">
      <c r="A220" s="335">
        <v>46173</v>
      </c>
      <c r="B220" t="s">
        <v>1360</v>
      </c>
      <c r="C220" t="s">
        <v>563</v>
      </c>
      <c r="D220" t="s">
        <v>166</v>
      </c>
      <c r="E220" t="s">
        <v>42</v>
      </c>
      <c r="F220" t="s">
        <v>115</v>
      </c>
      <c r="G220" t="s">
        <v>44</v>
      </c>
      <c r="H220" t="s">
        <v>605</v>
      </c>
      <c r="I220" s="338">
        <v>21.5</v>
      </c>
      <c r="J220" s="338">
        <v>0</v>
      </c>
      <c r="K220" s="338">
        <v>0</v>
      </c>
      <c r="L220" s="338">
        <v>5</v>
      </c>
      <c r="M220" s="338">
        <v>1</v>
      </c>
      <c r="N220" s="336">
        <v>22.5</v>
      </c>
      <c r="O220" s="338">
        <v>580</v>
      </c>
      <c r="P220" s="338">
        <v>8865</v>
      </c>
      <c r="Q220" s="338">
        <v>3960</v>
      </c>
      <c r="R220" s="338">
        <v>225</v>
      </c>
      <c r="S220" s="338">
        <v>13050</v>
      </c>
      <c r="T220" s="338">
        <v>1064</v>
      </c>
      <c r="U220" s="338">
        <v>0</v>
      </c>
      <c r="V220" s="338">
        <v>0</v>
      </c>
      <c r="W220" s="338">
        <v>14114</v>
      </c>
      <c r="X220" s="338">
        <v>1064</v>
      </c>
      <c r="Y220" s="338">
        <v>0</v>
      </c>
      <c r="Z220" s="338">
        <v>0</v>
      </c>
      <c r="AA220" s="338">
        <v>0</v>
      </c>
      <c r="AB220" s="338">
        <v>0</v>
      </c>
      <c r="AC220" s="338">
        <v>1064</v>
      </c>
      <c r="AD220" s="338">
        <v>11986</v>
      </c>
      <c r="AE220" s="338">
        <v>180</v>
      </c>
      <c r="AF220" s="338" t="s">
        <v>605</v>
      </c>
      <c r="AG220" s="338">
        <v>20</v>
      </c>
      <c r="AH220" s="338">
        <v>450</v>
      </c>
      <c r="AI220" t="s">
        <v>580</v>
      </c>
    </row>
    <row r="221" spans="1:35" x14ac:dyDescent="0.3">
      <c r="A221" s="335">
        <v>46173</v>
      </c>
      <c r="B221" t="s">
        <v>1361</v>
      </c>
      <c r="C221" t="s">
        <v>565</v>
      </c>
      <c r="D221" t="s">
        <v>166</v>
      </c>
      <c r="E221" t="s">
        <v>42</v>
      </c>
      <c r="F221" t="s">
        <v>115</v>
      </c>
      <c r="G221" t="s">
        <v>48</v>
      </c>
      <c r="H221" t="s">
        <v>605</v>
      </c>
      <c r="I221" s="338">
        <v>21</v>
      </c>
      <c r="J221" s="338">
        <v>0</v>
      </c>
      <c r="K221" s="338">
        <v>0</v>
      </c>
      <c r="L221" s="338">
        <v>5</v>
      </c>
      <c r="M221" s="338">
        <v>1</v>
      </c>
      <c r="N221" s="336">
        <v>22</v>
      </c>
      <c r="O221" s="338">
        <v>540</v>
      </c>
      <c r="P221" s="338">
        <v>8602</v>
      </c>
      <c r="Q221" s="338">
        <v>3278</v>
      </c>
      <c r="R221" s="338">
        <v>0</v>
      </c>
      <c r="S221" s="338">
        <v>11880</v>
      </c>
      <c r="T221" s="338">
        <v>1032</v>
      </c>
      <c r="U221" s="338">
        <v>0</v>
      </c>
      <c r="V221" s="338">
        <v>0</v>
      </c>
      <c r="W221" s="338">
        <v>13362</v>
      </c>
      <c r="X221" s="338">
        <v>1032</v>
      </c>
      <c r="Y221" s="338">
        <v>0</v>
      </c>
      <c r="Z221" s="338">
        <v>0</v>
      </c>
      <c r="AA221" s="338">
        <v>0</v>
      </c>
      <c r="AB221" s="338">
        <v>0</v>
      </c>
      <c r="AC221" s="338">
        <v>1032</v>
      </c>
      <c r="AD221" s="338">
        <v>10848</v>
      </c>
      <c r="AE221" s="338">
        <v>176</v>
      </c>
      <c r="AF221" s="338" t="s">
        <v>605</v>
      </c>
      <c r="AG221" s="338">
        <v>20</v>
      </c>
      <c r="AH221" s="338">
        <v>440</v>
      </c>
      <c r="AI221" t="s">
        <v>580</v>
      </c>
    </row>
    <row r="222" spans="1:35" x14ac:dyDescent="0.3">
      <c r="A222" s="335">
        <v>46173</v>
      </c>
      <c r="B222" t="s">
        <v>1362</v>
      </c>
      <c r="C222" t="s">
        <v>567</v>
      </c>
      <c r="D222" t="s">
        <v>166</v>
      </c>
      <c r="E222" t="s">
        <v>42</v>
      </c>
      <c r="F222" t="s">
        <v>115</v>
      </c>
      <c r="G222" t="s">
        <v>51</v>
      </c>
      <c r="H222" t="s">
        <v>605</v>
      </c>
      <c r="I222" s="338">
        <v>20</v>
      </c>
      <c r="J222" s="338">
        <v>0</v>
      </c>
      <c r="K222" s="338">
        <v>0</v>
      </c>
      <c r="L222" s="338">
        <v>5</v>
      </c>
      <c r="M222" s="338">
        <v>1</v>
      </c>
      <c r="N222" s="336">
        <v>21</v>
      </c>
      <c r="O222" s="338">
        <v>450</v>
      </c>
      <c r="P222" s="338">
        <v>7140</v>
      </c>
      <c r="Q222" s="338">
        <v>2310</v>
      </c>
      <c r="R222" s="338">
        <v>0</v>
      </c>
      <c r="S222" s="338">
        <v>9450</v>
      </c>
      <c r="T222" s="338">
        <v>857</v>
      </c>
      <c r="U222" s="338">
        <v>0</v>
      </c>
      <c r="V222" s="338">
        <v>0</v>
      </c>
      <c r="W222" s="338">
        <v>10747</v>
      </c>
      <c r="X222" s="338">
        <v>857</v>
      </c>
      <c r="Y222" s="338">
        <v>0</v>
      </c>
      <c r="Z222" s="338">
        <v>0</v>
      </c>
      <c r="AA222" s="338">
        <v>0</v>
      </c>
      <c r="AB222" s="338">
        <v>0</v>
      </c>
      <c r="AC222" s="338">
        <v>857</v>
      </c>
      <c r="AD222" s="338">
        <v>8593</v>
      </c>
      <c r="AE222" s="338">
        <v>168</v>
      </c>
      <c r="AF222" s="338" t="s">
        <v>605</v>
      </c>
      <c r="AG222" s="338">
        <v>20</v>
      </c>
      <c r="AH222" s="338">
        <v>420</v>
      </c>
      <c r="AI222" t="s">
        <v>580</v>
      </c>
    </row>
    <row r="223" spans="1:35" x14ac:dyDescent="0.3">
      <c r="A223" s="335">
        <v>46173</v>
      </c>
      <c r="B223" t="s">
        <v>1363</v>
      </c>
      <c r="C223" t="s">
        <v>569</v>
      </c>
      <c r="D223" t="s">
        <v>166</v>
      </c>
      <c r="E223" t="s">
        <v>42</v>
      </c>
      <c r="F223" t="s">
        <v>115</v>
      </c>
      <c r="G223" t="s">
        <v>48</v>
      </c>
      <c r="H223" t="s">
        <v>605</v>
      </c>
      <c r="I223" s="338">
        <v>25</v>
      </c>
      <c r="J223" s="338">
        <v>0</v>
      </c>
      <c r="K223" s="338">
        <v>0</v>
      </c>
      <c r="L223" s="338">
        <v>5</v>
      </c>
      <c r="M223" s="338">
        <v>1</v>
      </c>
      <c r="N223" s="336">
        <v>26</v>
      </c>
      <c r="O223" s="338">
        <v>455</v>
      </c>
      <c r="P223" s="338">
        <v>8944</v>
      </c>
      <c r="Q223" s="338">
        <v>2886</v>
      </c>
      <c r="R223" s="338">
        <v>0</v>
      </c>
      <c r="S223" s="338">
        <v>11830</v>
      </c>
      <c r="T223" s="338">
        <v>1073</v>
      </c>
      <c r="U223" s="338">
        <v>0</v>
      </c>
      <c r="V223" s="338">
        <v>0</v>
      </c>
      <c r="W223" s="338">
        <v>13323</v>
      </c>
      <c r="X223" s="338">
        <v>1073</v>
      </c>
      <c r="Y223" s="338">
        <v>0</v>
      </c>
      <c r="Z223" s="338">
        <v>0</v>
      </c>
      <c r="AA223" s="338">
        <v>0</v>
      </c>
      <c r="AB223" s="338">
        <v>0</v>
      </c>
      <c r="AC223" s="338">
        <v>1073</v>
      </c>
      <c r="AD223" s="338">
        <v>10757</v>
      </c>
      <c r="AE223" s="338">
        <v>208</v>
      </c>
      <c r="AF223" s="338" t="s">
        <v>605</v>
      </c>
      <c r="AG223" s="338">
        <v>20</v>
      </c>
      <c r="AH223" s="338">
        <v>520</v>
      </c>
      <c r="AI223" t="s">
        <v>580</v>
      </c>
    </row>
    <row r="224" spans="1:35" x14ac:dyDescent="0.3">
      <c r="A224" s="335">
        <v>46173</v>
      </c>
      <c r="B224" t="s">
        <v>1993</v>
      </c>
      <c r="C224" t="s">
        <v>571</v>
      </c>
      <c r="D224" t="s">
        <v>166</v>
      </c>
      <c r="E224" t="s">
        <v>163</v>
      </c>
      <c r="F224" t="s">
        <v>163</v>
      </c>
      <c r="G224" t="s">
        <v>299</v>
      </c>
      <c r="H224" t="s">
        <v>605</v>
      </c>
      <c r="I224" s="338">
        <v>22</v>
      </c>
      <c r="J224" s="338">
        <v>0</v>
      </c>
      <c r="K224" s="338">
        <v>0</v>
      </c>
      <c r="L224" s="338">
        <v>5</v>
      </c>
      <c r="M224" s="338">
        <v>1</v>
      </c>
      <c r="N224" s="336">
        <v>23</v>
      </c>
      <c r="O224" s="338">
        <v>632</v>
      </c>
      <c r="P224" s="338">
        <v>8970</v>
      </c>
      <c r="Q224" s="338">
        <v>5221</v>
      </c>
      <c r="R224" s="338">
        <v>345</v>
      </c>
      <c r="S224" s="338">
        <v>14536</v>
      </c>
      <c r="T224" s="338">
        <v>1076</v>
      </c>
      <c r="U224" s="338">
        <v>0</v>
      </c>
      <c r="V224" s="338">
        <v>747</v>
      </c>
      <c r="W224" s="338">
        <v>16879</v>
      </c>
      <c r="X224" s="338">
        <v>1076</v>
      </c>
      <c r="Y224" s="338">
        <v>0</v>
      </c>
      <c r="Z224" s="338">
        <v>0</v>
      </c>
      <c r="AA224" s="338">
        <v>0</v>
      </c>
      <c r="AB224" s="338">
        <v>0</v>
      </c>
      <c r="AC224" s="338">
        <v>1076</v>
      </c>
      <c r="AD224" s="338">
        <v>13460</v>
      </c>
      <c r="AE224" s="338">
        <v>184</v>
      </c>
      <c r="AF224" s="338" t="s">
        <v>605</v>
      </c>
      <c r="AG224" s="338">
        <v>0</v>
      </c>
      <c r="AH224" s="338">
        <v>0</v>
      </c>
      <c r="AI224" t="s">
        <v>1964</v>
      </c>
    </row>
    <row r="225" spans="1:35" x14ac:dyDescent="0.3">
      <c r="A225" s="335">
        <v>46173</v>
      </c>
      <c r="B225" t="s">
        <v>616</v>
      </c>
      <c r="C225" t="s">
        <v>617</v>
      </c>
      <c r="D225" t="s">
        <v>930</v>
      </c>
      <c r="E225" t="s">
        <v>42</v>
      </c>
      <c r="F225" t="s">
        <v>43</v>
      </c>
      <c r="G225" t="s">
        <v>51</v>
      </c>
      <c r="H225" t="s">
        <v>605</v>
      </c>
      <c r="I225" s="338">
        <v>21</v>
      </c>
      <c r="J225" s="338">
        <v>0</v>
      </c>
      <c r="K225" s="338">
        <v>0</v>
      </c>
      <c r="L225" s="338">
        <v>4</v>
      </c>
      <c r="M225" s="338">
        <v>1</v>
      </c>
      <c r="N225" s="336">
        <v>22</v>
      </c>
      <c r="O225" s="338">
        <v>485</v>
      </c>
      <c r="P225" s="338">
        <v>7964</v>
      </c>
      <c r="Q225" s="338">
        <v>2706</v>
      </c>
      <c r="R225" s="338">
        <v>0</v>
      </c>
      <c r="S225" s="338">
        <v>10670</v>
      </c>
      <c r="T225" s="338">
        <v>956</v>
      </c>
      <c r="U225" s="338">
        <v>347</v>
      </c>
      <c r="V225" s="338">
        <v>0</v>
      </c>
      <c r="W225" s="338">
        <v>11973</v>
      </c>
      <c r="X225" s="338">
        <v>956</v>
      </c>
      <c r="Y225" s="338">
        <v>80</v>
      </c>
      <c r="Z225" s="338">
        <v>0</v>
      </c>
      <c r="AA225" s="338">
        <v>0</v>
      </c>
      <c r="AB225" s="338">
        <v>0</v>
      </c>
      <c r="AC225" s="338">
        <v>1036</v>
      </c>
      <c r="AD225" s="338">
        <v>9634</v>
      </c>
      <c r="AE225" s="338">
        <v>176</v>
      </c>
      <c r="AF225" s="338" t="s">
        <v>605</v>
      </c>
      <c r="AG225" s="338">
        <v>20</v>
      </c>
      <c r="AH225" s="338">
        <v>440</v>
      </c>
      <c r="AI225" t="s">
        <v>580</v>
      </c>
    </row>
    <row r="226" spans="1:35" x14ac:dyDescent="0.3">
      <c r="A226" s="335">
        <v>46173</v>
      </c>
      <c r="B226" t="s">
        <v>618</v>
      </c>
      <c r="C226" t="s">
        <v>619</v>
      </c>
      <c r="D226" t="s">
        <v>930</v>
      </c>
      <c r="E226" t="s">
        <v>42</v>
      </c>
      <c r="F226" t="s">
        <v>43</v>
      </c>
      <c r="G226" t="s">
        <v>51</v>
      </c>
      <c r="H226" t="s">
        <v>605</v>
      </c>
      <c r="I226" s="338">
        <v>20</v>
      </c>
      <c r="J226" s="338">
        <v>0</v>
      </c>
      <c r="K226" s="338">
        <v>0</v>
      </c>
      <c r="L226" s="338">
        <v>4</v>
      </c>
      <c r="M226" s="338">
        <v>0</v>
      </c>
      <c r="N226" s="336">
        <v>20</v>
      </c>
      <c r="O226" s="338">
        <v>485</v>
      </c>
      <c r="P226" s="338">
        <v>7240</v>
      </c>
      <c r="Q226" s="338">
        <v>2460</v>
      </c>
      <c r="R226" s="338">
        <v>0</v>
      </c>
      <c r="S226" s="338">
        <v>9700</v>
      </c>
      <c r="T226" s="338">
        <v>869</v>
      </c>
      <c r="U226" s="338">
        <v>315</v>
      </c>
      <c r="V226" s="338">
        <v>0</v>
      </c>
      <c r="W226" s="338">
        <v>11324</v>
      </c>
      <c r="X226" s="338">
        <v>869</v>
      </c>
      <c r="Y226" s="338">
        <v>73</v>
      </c>
      <c r="Z226" s="338">
        <v>0</v>
      </c>
      <c r="AA226" s="338">
        <v>0</v>
      </c>
      <c r="AB226" s="338">
        <v>0</v>
      </c>
      <c r="AC226" s="338">
        <v>942</v>
      </c>
      <c r="AD226" s="338">
        <v>8758</v>
      </c>
      <c r="AE226" s="338">
        <v>160</v>
      </c>
      <c r="AF226" s="338" t="s">
        <v>605</v>
      </c>
      <c r="AG226" s="338">
        <v>20</v>
      </c>
      <c r="AH226" s="338">
        <v>400</v>
      </c>
      <c r="AI226" t="s">
        <v>580</v>
      </c>
    </row>
    <row r="227" spans="1:35" x14ac:dyDescent="0.3">
      <c r="A227" s="335">
        <v>46173</v>
      </c>
      <c r="B227" t="s">
        <v>620</v>
      </c>
      <c r="C227" t="s">
        <v>621</v>
      </c>
      <c r="D227" t="s">
        <v>930</v>
      </c>
      <c r="E227" t="s">
        <v>42</v>
      </c>
      <c r="F227" t="s">
        <v>43</v>
      </c>
      <c r="G227" t="s">
        <v>48</v>
      </c>
      <c r="H227" t="s">
        <v>605</v>
      </c>
      <c r="I227" s="338">
        <v>24</v>
      </c>
      <c r="J227" s="338">
        <v>0</v>
      </c>
      <c r="K227" s="338">
        <v>0</v>
      </c>
      <c r="L227" s="338">
        <v>4</v>
      </c>
      <c r="M227" s="338">
        <v>1</v>
      </c>
      <c r="N227" s="336">
        <v>25</v>
      </c>
      <c r="O227" s="338">
        <v>485</v>
      </c>
      <c r="P227" s="338">
        <v>9050</v>
      </c>
      <c r="Q227" s="338">
        <v>3075</v>
      </c>
      <c r="R227" s="338">
        <v>0</v>
      </c>
      <c r="S227" s="338">
        <v>12125</v>
      </c>
      <c r="T227" s="338">
        <v>1086</v>
      </c>
      <c r="U227" s="338">
        <v>394</v>
      </c>
      <c r="V227" s="338">
        <v>0</v>
      </c>
      <c r="W227" s="338">
        <v>14005</v>
      </c>
      <c r="X227" s="338">
        <v>1086</v>
      </c>
      <c r="Y227" s="338">
        <v>91</v>
      </c>
      <c r="Z227" s="338">
        <v>0</v>
      </c>
      <c r="AA227" s="338">
        <v>0</v>
      </c>
      <c r="AB227" s="338">
        <v>0</v>
      </c>
      <c r="AC227" s="338">
        <v>1177</v>
      </c>
      <c r="AD227" s="338">
        <v>10948</v>
      </c>
      <c r="AE227" s="338">
        <v>200</v>
      </c>
      <c r="AF227" s="338" t="s">
        <v>605</v>
      </c>
      <c r="AG227" s="338">
        <v>20</v>
      </c>
      <c r="AH227" s="338">
        <v>500</v>
      </c>
      <c r="AI227" t="s">
        <v>580</v>
      </c>
    </row>
    <row r="228" spans="1:35" x14ac:dyDescent="0.3">
      <c r="A228" s="335">
        <v>46173</v>
      </c>
      <c r="B228" t="s">
        <v>622</v>
      </c>
      <c r="C228" t="s">
        <v>623</v>
      </c>
      <c r="D228" t="s">
        <v>930</v>
      </c>
      <c r="E228" t="s">
        <v>42</v>
      </c>
      <c r="F228" t="s">
        <v>43</v>
      </c>
      <c r="G228" t="s">
        <v>48</v>
      </c>
      <c r="H228" t="s">
        <v>605</v>
      </c>
      <c r="I228" s="338">
        <v>5</v>
      </c>
      <c r="J228" s="338">
        <v>0</v>
      </c>
      <c r="K228" s="338">
        <v>0</v>
      </c>
      <c r="L228" s="338">
        <v>4</v>
      </c>
      <c r="M228" s="338">
        <v>1</v>
      </c>
      <c r="N228" s="336">
        <v>6</v>
      </c>
      <c r="O228" s="338">
        <v>465</v>
      </c>
      <c r="P228" s="338">
        <v>2088</v>
      </c>
      <c r="Q228" s="338">
        <v>702</v>
      </c>
      <c r="R228" s="338">
        <v>0</v>
      </c>
      <c r="S228" s="338">
        <v>2790</v>
      </c>
      <c r="T228" s="338">
        <v>251</v>
      </c>
      <c r="U228" s="338">
        <v>91</v>
      </c>
      <c r="V228" s="338">
        <v>0</v>
      </c>
      <c r="W228" s="338">
        <v>3632</v>
      </c>
      <c r="X228" s="338">
        <v>251</v>
      </c>
      <c r="Y228" s="338">
        <v>21</v>
      </c>
      <c r="Z228" s="338">
        <v>0</v>
      </c>
      <c r="AA228" s="338">
        <v>0</v>
      </c>
      <c r="AB228" s="338">
        <v>0</v>
      </c>
      <c r="AC228" s="338">
        <v>272</v>
      </c>
      <c r="AD228" s="338">
        <v>2518</v>
      </c>
      <c r="AE228" s="338">
        <v>48</v>
      </c>
      <c r="AF228" s="338" t="s">
        <v>605</v>
      </c>
      <c r="AG228" s="338">
        <v>20</v>
      </c>
      <c r="AH228" s="338">
        <v>120</v>
      </c>
      <c r="AI228" t="s">
        <v>580</v>
      </c>
    </row>
    <row r="229" spans="1:35" x14ac:dyDescent="0.3">
      <c r="A229" s="335">
        <v>46173</v>
      </c>
      <c r="B229" t="s">
        <v>624</v>
      </c>
      <c r="C229" t="s">
        <v>625</v>
      </c>
      <c r="D229" t="s">
        <v>930</v>
      </c>
      <c r="E229" t="s">
        <v>42</v>
      </c>
      <c r="F229" t="s">
        <v>43</v>
      </c>
      <c r="G229" t="s">
        <v>51</v>
      </c>
      <c r="H229" t="s">
        <v>605</v>
      </c>
      <c r="I229" s="338">
        <v>15</v>
      </c>
      <c r="J229" s="338">
        <v>0</v>
      </c>
      <c r="K229" s="338">
        <v>0</v>
      </c>
      <c r="L229" s="338">
        <v>4</v>
      </c>
      <c r="M229" s="338">
        <v>0</v>
      </c>
      <c r="N229" s="336">
        <v>15</v>
      </c>
      <c r="O229" s="338">
        <v>465</v>
      </c>
      <c r="P229" s="338">
        <v>5220</v>
      </c>
      <c r="Q229" s="338">
        <v>1755</v>
      </c>
      <c r="R229" s="338">
        <v>0</v>
      </c>
      <c r="S229" s="338">
        <v>6975</v>
      </c>
      <c r="T229" s="338">
        <v>626</v>
      </c>
      <c r="U229" s="338">
        <v>227</v>
      </c>
      <c r="V229" s="338">
        <v>0</v>
      </c>
      <c r="W229" s="338">
        <v>7948</v>
      </c>
      <c r="X229" s="338">
        <v>626</v>
      </c>
      <c r="Y229" s="338">
        <v>52</v>
      </c>
      <c r="Z229" s="338">
        <v>0</v>
      </c>
      <c r="AA229" s="338">
        <v>0</v>
      </c>
      <c r="AB229" s="338">
        <v>0</v>
      </c>
      <c r="AC229" s="338">
        <v>678</v>
      </c>
      <c r="AD229" s="338">
        <v>6297</v>
      </c>
      <c r="AE229" s="338">
        <v>120</v>
      </c>
      <c r="AF229" s="338" t="s">
        <v>605</v>
      </c>
      <c r="AG229" s="338">
        <v>20</v>
      </c>
      <c r="AH229" s="338">
        <v>300</v>
      </c>
      <c r="AI229" t="s">
        <v>580</v>
      </c>
    </row>
    <row r="230" spans="1:35" x14ac:dyDescent="0.3">
      <c r="A230" s="335">
        <v>46173</v>
      </c>
      <c r="B230" t="s">
        <v>626</v>
      </c>
      <c r="C230" t="s">
        <v>627</v>
      </c>
      <c r="D230" t="s">
        <v>930</v>
      </c>
      <c r="E230" t="s">
        <v>42</v>
      </c>
      <c r="F230" t="s">
        <v>43</v>
      </c>
      <c r="G230" t="s">
        <v>51</v>
      </c>
      <c r="H230" t="s">
        <v>605</v>
      </c>
      <c r="I230" s="338">
        <v>15</v>
      </c>
      <c r="J230" s="338">
        <v>0</v>
      </c>
      <c r="K230" s="338">
        <v>0</v>
      </c>
      <c r="L230" s="338">
        <v>4</v>
      </c>
      <c r="M230" s="338">
        <v>0</v>
      </c>
      <c r="N230" s="336">
        <v>15</v>
      </c>
      <c r="O230" s="338">
        <v>465</v>
      </c>
      <c r="P230" s="338">
        <v>5220</v>
      </c>
      <c r="Q230" s="338">
        <v>1755</v>
      </c>
      <c r="R230" s="338">
        <v>0</v>
      </c>
      <c r="S230" s="338">
        <v>6975</v>
      </c>
      <c r="T230" s="338">
        <v>626</v>
      </c>
      <c r="U230" s="338">
        <v>227</v>
      </c>
      <c r="V230" s="338">
        <v>0</v>
      </c>
      <c r="W230" s="338">
        <v>8128</v>
      </c>
      <c r="X230" s="338">
        <v>626</v>
      </c>
      <c r="Y230" s="338">
        <v>52</v>
      </c>
      <c r="Z230" s="338">
        <v>0</v>
      </c>
      <c r="AA230" s="338">
        <v>0</v>
      </c>
      <c r="AB230" s="338">
        <v>0</v>
      </c>
      <c r="AC230" s="338">
        <v>678</v>
      </c>
      <c r="AD230" s="338">
        <v>6297</v>
      </c>
      <c r="AE230" s="338">
        <v>120</v>
      </c>
      <c r="AF230" s="338" t="s">
        <v>605</v>
      </c>
      <c r="AG230" s="338">
        <v>20</v>
      </c>
      <c r="AH230" s="338">
        <v>300</v>
      </c>
      <c r="AI230" t="s">
        <v>580</v>
      </c>
    </row>
    <row r="231" spans="1:35" x14ac:dyDescent="0.3">
      <c r="A231" s="335">
        <v>46173</v>
      </c>
      <c r="B231" t="s">
        <v>628</v>
      </c>
      <c r="C231" t="s">
        <v>629</v>
      </c>
      <c r="D231" t="s">
        <v>930</v>
      </c>
      <c r="E231" t="s">
        <v>42</v>
      </c>
      <c r="F231" t="s">
        <v>43</v>
      </c>
      <c r="G231" t="s">
        <v>262</v>
      </c>
      <c r="H231" t="s">
        <v>605</v>
      </c>
      <c r="I231" s="338">
        <v>20</v>
      </c>
      <c r="J231" s="338">
        <v>0</v>
      </c>
      <c r="K231" s="338">
        <v>0</v>
      </c>
      <c r="L231" s="338">
        <v>4</v>
      </c>
      <c r="M231" s="338">
        <v>0</v>
      </c>
      <c r="N231" s="336">
        <v>20</v>
      </c>
      <c r="O231" s="338">
        <v>495</v>
      </c>
      <c r="P231" s="338">
        <v>7240</v>
      </c>
      <c r="Q231" s="338">
        <v>2660</v>
      </c>
      <c r="R231" s="338">
        <v>0</v>
      </c>
      <c r="S231" s="338">
        <v>9900</v>
      </c>
      <c r="T231" s="338">
        <v>869</v>
      </c>
      <c r="U231" s="338">
        <v>322</v>
      </c>
      <c r="V231" s="338">
        <v>0</v>
      </c>
      <c r="W231" s="338">
        <v>11391</v>
      </c>
      <c r="X231" s="338">
        <v>869</v>
      </c>
      <c r="Y231" s="338">
        <v>74</v>
      </c>
      <c r="Z231" s="338">
        <v>0</v>
      </c>
      <c r="AA231" s="338">
        <v>0</v>
      </c>
      <c r="AB231" s="338">
        <v>0</v>
      </c>
      <c r="AC231" s="338">
        <v>943</v>
      </c>
      <c r="AD231" s="338">
        <v>8957</v>
      </c>
      <c r="AE231" s="338">
        <v>160</v>
      </c>
      <c r="AF231" s="338" t="s">
        <v>605</v>
      </c>
      <c r="AG231" s="338">
        <v>20</v>
      </c>
      <c r="AH231" s="338">
        <v>400</v>
      </c>
      <c r="AI231" t="s">
        <v>580</v>
      </c>
    </row>
    <row r="232" spans="1:35" x14ac:dyDescent="0.3">
      <c r="A232" s="335">
        <v>46173</v>
      </c>
      <c r="B232" t="s">
        <v>630</v>
      </c>
      <c r="C232" t="s">
        <v>631</v>
      </c>
      <c r="D232" t="s">
        <v>930</v>
      </c>
      <c r="E232" t="s">
        <v>42</v>
      </c>
      <c r="F232" t="s">
        <v>43</v>
      </c>
      <c r="G232" t="s">
        <v>51</v>
      </c>
      <c r="H232" t="s">
        <v>605</v>
      </c>
      <c r="I232" s="338">
        <v>20.5</v>
      </c>
      <c r="J232" s="338">
        <v>0</v>
      </c>
      <c r="K232" s="338">
        <v>0</v>
      </c>
      <c r="L232" s="338">
        <v>4</v>
      </c>
      <c r="M232" s="338">
        <v>1</v>
      </c>
      <c r="N232" s="336">
        <v>21.5</v>
      </c>
      <c r="O232" s="338">
        <v>465</v>
      </c>
      <c r="P232" s="338">
        <v>7482</v>
      </c>
      <c r="Q232" s="338">
        <v>2516</v>
      </c>
      <c r="R232" s="338">
        <v>0</v>
      </c>
      <c r="S232" s="338">
        <v>9998</v>
      </c>
      <c r="T232" s="338">
        <v>898</v>
      </c>
      <c r="U232" s="338">
        <v>325</v>
      </c>
      <c r="V232" s="338">
        <v>0</v>
      </c>
      <c r="W232" s="338">
        <v>11621</v>
      </c>
      <c r="X232" s="338">
        <v>898</v>
      </c>
      <c r="Y232" s="338">
        <v>75</v>
      </c>
      <c r="Z232" s="338">
        <v>0</v>
      </c>
      <c r="AA232" s="338">
        <v>0</v>
      </c>
      <c r="AB232" s="338">
        <v>0</v>
      </c>
      <c r="AC232" s="338">
        <v>973</v>
      </c>
      <c r="AD232" s="338">
        <v>9025</v>
      </c>
      <c r="AE232" s="338">
        <v>172</v>
      </c>
      <c r="AF232" s="338" t="s">
        <v>605</v>
      </c>
      <c r="AG232" s="338">
        <v>20</v>
      </c>
      <c r="AH232" s="338">
        <v>430</v>
      </c>
      <c r="AI232" t="s">
        <v>580</v>
      </c>
    </row>
    <row r="233" spans="1:35" x14ac:dyDescent="0.3">
      <c r="A233" s="335">
        <v>46173</v>
      </c>
      <c r="B233" t="s">
        <v>632</v>
      </c>
      <c r="C233" t="s">
        <v>633</v>
      </c>
      <c r="D233" t="s">
        <v>930</v>
      </c>
      <c r="E233" t="s">
        <v>42</v>
      </c>
      <c r="F233" t="s">
        <v>43</v>
      </c>
      <c r="G233" t="s">
        <v>51</v>
      </c>
      <c r="H233" t="s">
        <v>605</v>
      </c>
      <c r="I233" s="338">
        <v>21</v>
      </c>
      <c r="J233" s="338">
        <v>0</v>
      </c>
      <c r="K233" s="338">
        <v>0</v>
      </c>
      <c r="L233" s="338">
        <v>4</v>
      </c>
      <c r="M233" s="338">
        <v>1</v>
      </c>
      <c r="N233" s="336">
        <v>22</v>
      </c>
      <c r="O233" s="338">
        <v>465</v>
      </c>
      <c r="P233" s="338">
        <v>7656</v>
      </c>
      <c r="Q233" s="338">
        <v>2574</v>
      </c>
      <c r="R233" s="338">
        <v>0</v>
      </c>
      <c r="S233" s="338">
        <v>10230</v>
      </c>
      <c r="T233" s="338">
        <v>919</v>
      </c>
      <c r="U233" s="338">
        <v>332</v>
      </c>
      <c r="V233" s="338">
        <v>0</v>
      </c>
      <c r="W233" s="338">
        <v>11911</v>
      </c>
      <c r="X233" s="338">
        <v>919</v>
      </c>
      <c r="Y233" s="338">
        <v>77</v>
      </c>
      <c r="Z233" s="338">
        <v>0</v>
      </c>
      <c r="AA233" s="338">
        <v>0</v>
      </c>
      <c r="AB233" s="338">
        <v>0</v>
      </c>
      <c r="AC233" s="338">
        <v>996</v>
      </c>
      <c r="AD233" s="338">
        <v>9234</v>
      </c>
      <c r="AE233" s="338">
        <v>176</v>
      </c>
      <c r="AF233" s="338" t="s">
        <v>605</v>
      </c>
      <c r="AG233" s="338">
        <v>20</v>
      </c>
      <c r="AH233" s="338">
        <v>440</v>
      </c>
      <c r="AI233" t="s">
        <v>580</v>
      </c>
    </row>
    <row r="234" spans="1:35" x14ac:dyDescent="0.3">
      <c r="A234" s="335">
        <v>46173</v>
      </c>
      <c r="B234" t="s">
        <v>634</v>
      </c>
      <c r="C234" t="s">
        <v>635</v>
      </c>
      <c r="D234" t="s">
        <v>930</v>
      </c>
      <c r="E234" t="s">
        <v>42</v>
      </c>
      <c r="F234" t="s">
        <v>43</v>
      </c>
      <c r="G234" t="s">
        <v>51</v>
      </c>
      <c r="H234" t="s">
        <v>605</v>
      </c>
      <c r="I234" s="338">
        <v>26</v>
      </c>
      <c r="J234" s="338">
        <v>0</v>
      </c>
      <c r="K234" s="338">
        <v>0</v>
      </c>
      <c r="L234" s="338">
        <v>4</v>
      </c>
      <c r="M234" s="338">
        <v>1</v>
      </c>
      <c r="N234" s="336">
        <v>27</v>
      </c>
      <c r="O234" s="338">
        <v>465</v>
      </c>
      <c r="P234" s="338">
        <v>9396</v>
      </c>
      <c r="Q234" s="338">
        <v>3159</v>
      </c>
      <c r="R234" s="338">
        <v>0</v>
      </c>
      <c r="S234" s="338">
        <v>12555</v>
      </c>
      <c r="T234" s="338">
        <v>1128</v>
      </c>
      <c r="U234" s="338">
        <v>408</v>
      </c>
      <c r="V234" s="338">
        <v>0</v>
      </c>
      <c r="W234" s="338">
        <v>14531</v>
      </c>
      <c r="X234" s="338">
        <v>1128</v>
      </c>
      <c r="Y234" s="338">
        <v>94</v>
      </c>
      <c r="Z234" s="338">
        <v>0</v>
      </c>
      <c r="AA234" s="338">
        <v>0</v>
      </c>
      <c r="AB234" s="338">
        <v>0</v>
      </c>
      <c r="AC234" s="338">
        <v>1222</v>
      </c>
      <c r="AD234" s="338">
        <v>11333</v>
      </c>
      <c r="AE234" s="338">
        <v>216</v>
      </c>
      <c r="AF234" s="338" t="s">
        <v>605</v>
      </c>
      <c r="AG234" s="338">
        <v>20</v>
      </c>
      <c r="AH234" s="338">
        <v>540</v>
      </c>
      <c r="AI234" t="s">
        <v>580</v>
      </c>
    </row>
    <row r="235" spans="1:35" x14ac:dyDescent="0.3">
      <c r="A235" s="335">
        <v>46173</v>
      </c>
      <c r="B235" t="s">
        <v>636</v>
      </c>
      <c r="C235" t="s">
        <v>637</v>
      </c>
      <c r="D235" t="s">
        <v>930</v>
      </c>
      <c r="E235" t="s">
        <v>42</v>
      </c>
      <c r="F235" t="s">
        <v>43</v>
      </c>
      <c r="G235" t="s">
        <v>51</v>
      </c>
      <c r="H235" t="s">
        <v>605</v>
      </c>
      <c r="I235" s="338">
        <v>22</v>
      </c>
      <c r="J235" s="338">
        <v>0</v>
      </c>
      <c r="K235" s="338">
        <v>0</v>
      </c>
      <c r="L235" s="338">
        <v>4</v>
      </c>
      <c r="M235" s="338">
        <v>1</v>
      </c>
      <c r="N235" s="336">
        <v>23</v>
      </c>
      <c r="O235" s="338">
        <v>455</v>
      </c>
      <c r="P235" s="338">
        <v>7889</v>
      </c>
      <c r="Q235" s="338">
        <v>2576</v>
      </c>
      <c r="R235" s="338">
        <v>0</v>
      </c>
      <c r="S235" s="338">
        <v>10465</v>
      </c>
      <c r="T235" s="338">
        <v>947</v>
      </c>
      <c r="U235" s="338">
        <v>340</v>
      </c>
      <c r="V235" s="338">
        <v>0</v>
      </c>
      <c r="W235" s="338">
        <v>12292</v>
      </c>
      <c r="X235" s="338">
        <v>947</v>
      </c>
      <c r="Y235" s="338">
        <v>78</v>
      </c>
      <c r="Z235" s="338">
        <v>2000</v>
      </c>
      <c r="AA235" s="338">
        <v>0</v>
      </c>
      <c r="AB235" s="338">
        <v>0</v>
      </c>
      <c r="AC235" s="338">
        <v>3025</v>
      </c>
      <c r="AD235" s="338">
        <v>7440</v>
      </c>
      <c r="AE235" s="338">
        <v>184</v>
      </c>
      <c r="AF235" s="338" t="s">
        <v>605</v>
      </c>
      <c r="AG235" s="338">
        <v>20</v>
      </c>
      <c r="AH235" s="338">
        <v>460</v>
      </c>
      <c r="AI235" t="s">
        <v>580</v>
      </c>
    </row>
    <row r="236" spans="1:35" x14ac:dyDescent="0.3">
      <c r="A236" s="335">
        <v>46173</v>
      </c>
      <c r="B236" t="s">
        <v>638</v>
      </c>
      <c r="C236" t="s">
        <v>639</v>
      </c>
      <c r="D236" t="s">
        <v>930</v>
      </c>
      <c r="E236" t="s">
        <v>42</v>
      </c>
      <c r="F236" t="s">
        <v>43</v>
      </c>
      <c r="G236" t="s">
        <v>48</v>
      </c>
      <c r="H236" t="s">
        <v>605</v>
      </c>
      <c r="I236" s="338">
        <v>19</v>
      </c>
      <c r="J236" s="338">
        <v>0</v>
      </c>
      <c r="K236" s="338">
        <v>0</v>
      </c>
      <c r="L236" s="338">
        <v>4</v>
      </c>
      <c r="M236" s="338">
        <v>1</v>
      </c>
      <c r="N236" s="336">
        <v>20</v>
      </c>
      <c r="O236" s="338">
        <v>455</v>
      </c>
      <c r="P236" s="338">
        <v>6860</v>
      </c>
      <c r="Q236" s="338">
        <v>2240</v>
      </c>
      <c r="R236" s="338">
        <v>0</v>
      </c>
      <c r="S236" s="338">
        <v>9100</v>
      </c>
      <c r="T236" s="338">
        <v>823</v>
      </c>
      <c r="U236" s="338">
        <v>296</v>
      </c>
      <c r="V236" s="338">
        <v>0</v>
      </c>
      <c r="W236" s="338">
        <v>10679</v>
      </c>
      <c r="X236" s="338">
        <v>823</v>
      </c>
      <c r="Y236" s="338">
        <v>68</v>
      </c>
      <c r="Z236" s="338">
        <v>0</v>
      </c>
      <c r="AA236" s="338">
        <v>0</v>
      </c>
      <c r="AB236" s="338">
        <v>0</v>
      </c>
      <c r="AC236" s="338">
        <v>891</v>
      </c>
      <c r="AD236" s="338">
        <v>8209</v>
      </c>
      <c r="AE236" s="338">
        <v>160</v>
      </c>
      <c r="AF236" s="338" t="s">
        <v>605</v>
      </c>
      <c r="AG236" s="338">
        <v>20</v>
      </c>
      <c r="AH236" s="338">
        <v>400</v>
      </c>
      <c r="AI236" t="s">
        <v>580</v>
      </c>
    </row>
    <row r="237" spans="1:35" x14ac:dyDescent="0.3">
      <c r="A237" s="335">
        <v>46173</v>
      </c>
      <c r="B237" t="s">
        <v>640</v>
      </c>
      <c r="C237" t="s">
        <v>641</v>
      </c>
      <c r="D237" t="s">
        <v>930</v>
      </c>
      <c r="E237" t="s">
        <v>42</v>
      </c>
      <c r="F237" t="s">
        <v>43</v>
      </c>
      <c r="G237" t="s">
        <v>51</v>
      </c>
      <c r="H237" t="s">
        <v>605</v>
      </c>
      <c r="I237" s="338">
        <v>21</v>
      </c>
      <c r="J237" s="338">
        <v>0</v>
      </c>
      <c r="K237" s="338">
        <v>0</v>
      </c>
      <c r="L237" s="338">
        <v>4</v>
      </c>
      <c r="M237" s="338">
        <v>1</v>
      </c>
      <c r="N237" s="336">
        <v>22</v>
      </c>
      <c r="O237" s="338">
        <v>465</v>
      </c>
      <c r="P237" s="338">
        <v>7656</v>
      </c>
      <c r="Q237" s="338">
        <v>2574</v>
      </c>
      <c r="R237" s="338">
        <v>0</v>
      </c>
      <c r="S237" s="338">
        <v>10230</v>
      </c>
      <c r="T237" s="338">
        <v>919</v>
      </c>
      <c r="U237" s="338">
        <v>332</v>
      </c>
      <c r="V237" s="338">
        <v>0</v>
      </c>
      <c r="W237" s="338">
        <v>11881</v>
      </c>
      <c r="X237" s="338">
        <v>919</v>
      </c>
      <c r="Y237" s="338">
        <v>77</v>
      </c>
      <c r="Z237" s="338">
        <v>0</v>
      </c>
      <c r="AA237" s="338">
        <v>0</v>
      </c>
      <c r="AB237" s="338">
        <v>0</v>
      </c>
      <c r="AC237" s="338">
        <v>996</v>
      </c>
      <c r="AD237" s="338">
        <v>9234</v>
      </c>
      <c r="AE237" s="338">
        <v>176</v>
      </c>
      <c r="AF237" s="338" t="s">
        <v>605</v>
      </c>
      <c r="AG237" s="338">
        <v>20</v>
      </c>
      <c r="AH237" s="338">
        <v>440</v>
      </c>
      <c r="AI237" t="s">
        <v>580</v>
      </c>
    </row>
    <row r="238" spans="1:35" x14ac:dyDescent="0.3">
      <c r="A238" s="335">
        <v>46173</v>
      </c>
      <c r="B238" t="s">
        <v>642</v>
      </c>
      <c r="C238" t="s">
        <v>643</v>
      </c>
      <c r="D238" t="s">
        <v>930</v>
      </c>
      <c r="E238" t="s">
        <v>42</v>
      </c>
      <c r="F238" t="s">
        <v>43</v>
      </c>
      <c r="G238" t="s">
        <v>44</v>
      </c>
      <c r="H238" t="s">
        <v>605</v>
      </c>
      <c r="I238" s="338">
        <v>0</v>
      </c>
      <c r="J238" s="338">
        <v>0</v>
      </c>
      <c r="K238" s="338">
        <v>0</v>
      </c>
      <c r="L238" s="338">
        <v>0</v>
      </c>
      <c r="M238" s="338">
        <v>0</v>
      </c>
      <c r="N238" s="336">
        <v>0</v>
      </c>
      <c r="O238" s="338">
        <v>450</v>
      </c>
      <c r="P238" s="338">
        <v>0</v>
      </c>
      <c r="Q238" s="338">
        <v>0</v>
      </c>
      <c r="R238" s="338">
        <v>0</v>
      </c>
      <c r="S238" s="338">
        <v>0</v>
      </c>
      <c r="T238" s="338">
        <v>0</v>
      </c>
      <c r="U238" s="338">
        <v>0</v>
      </c>
      <c r="V238" s="338">
        <v>0</v>
      </c>
      <c r="W238" s="338">
        <v>440</v>
      </c>
      <c r="X238" s="338">
        <v>0</v>
      </c>
      <c r="Y238" s="338">
        <v>0</v>
      </c>
      <c r="Z238" s="338">
        <v>0</v>
      </c>
      <c r="AA238" s="338">
        <v>0</v>
      </c>
      <c r="AB238" s="338">
        <v>0</v>
      </c>
      <c r="AC238" s="338">
        <v>0</v>
      </c>
      <c r="AD238" s="338">
        <v>0</v>
      </c>
      <c r="AE238" s="338">
        <v>0</v>
      </c>
      <c r="AF238" s="338" t="s">
        <v>605</v>
      </c>
      <c r="AG238" s="338">
        <v>20</v>
      </c>
      <c r="AH238" s="338">
        <v>0</v>
      </c>
      <c r="AI238" t="s">
        <v>580</v>
      </c>
    </row>
    <row r="239" spans="1:35" x14ac:dyDescent="0.3">
      <c r="A239" s="335">
        <v>46173</v>
      </c>
      <c r="B239" t="s">
        <v>644</v>
      </c>
      <c r="C239" t="s">
        <v>645</v>
      </c>
      <c r="D239" t="s">
        <v>930</v>
      </c>
      <c r="E239" t="s">
        <v>42</v>
      </c>
      <c r="F239" t="s">
        <v>43</v>
      </c>
      <c r="G239" t="s">
        <v>51</v>
      </c>
      <c r="H239" t="s">
        <v>605</v>
      </c>
      <c r="I239" s="338">
        <v>11.5</v>
      </c>
      <c r="J239" s="338">
        <v>0</v>
      </c>
      <c r="K239" s="338">
        <v>0</v>
      </c>
      <c r="L239" s="338">
        <v>4</v>
      </c>
      <c r="M239" s="338">
        <v>1</v>
      </c>
      <c r="N239" s="336">
        <v>12.5</v>
      </c>
      <c r="O239" s="338">
        <v>450</v>
      </c>
      <c r="P239" s="338">
        <v>4250</v>
      </c>
      <c r="Q239" s="338">
        <v>1375</v>
      </c>
      <c r="R239" s="338">
        <v>0</v>
      </c>
      <c r="S239" s="338">
        <v>5625</v>
      </c>
      <c r="T239" s="338">
        <v>510</v>
      </c>
      <c r="U239" s="338">
        <v>183</v>
      </c>
      <c r="V239" s="338">
        <v>0</v>
      </c>
      <c r="W239" s="338">
        <v>6318</v>
      </c>
      <c r="X239" s="338">
        <v>510</v>
      </c>
      <c r="Y239" s="338">
        <v>42</v>
      </c>
      <c r="Z239" s="338">
        <v>0</v>
      </c>
      <c r="AA239" s="338">
        <v>0</v>
      </c>
      <c r="AB239" s="338">
        <v>0</v>
      </c>
      <c r="AC239" s="338">
        <v>552</v>
      </c>
      <c r="AD239" s="338">
        <v>5073</v>
      </c>
      <c r="AE239" s="338">
        <v>100</v>
      </c>
      <c r="AF239" s="338" t="s">
        <v>605</v>
      </c>
      <c r="AG239" s="338">
        <v>20</v>
      </c>
      <c r="AH239" s="338">
        <v>250</v>
      </c>
      <c r="AI239" t="s">
        <v>580</v>
      </c>
    </row>
    <row r="240" spans="1:35" x14ac:dyDescent="0.3">
      <c r="A240" s="335">
        <v>46173</v>
      </c>
      <c r="B240" t="s">
        <v>646</v>
      </c>
      <c r="C240" t="s">
        <v>647</v>
      </c>
      <c r="D240" t="s">
        <v>930</v>
      </c>
      <c r="E240" t="s">
        <v>42</v>
      </c>
      <c r="F240" t="s">
        <v>43</v>
      </c>
      <c r="G240" t="s">
        <v>51</v>
      </c>
      <c r="H240" t="s">
        <v>605</v>
      </c>
      <c r="I240" s="338">
        <v>24</v>
      </c>
      <c r="J240" s="338">
        <v>0</v>
      </c>
      <c r="K240" s="338">
        <v>0</v>
      </c>
      <c r="L240" s="338">
        <v>4</v>
      </c>
      <c r="M240" s="338">
        <v>1</v>
      </c>
      <c r="N240" s="336">
        <v>25</v>
      </c>
      <c r="O240" s="338">
        <v>450</v>
      </c>
      <c r="P240" s="338">
        <v>8500</v>
      </c>
      <c r="Q240" s="338">
        <v>2750</v>
      </c>
      <c r="R240" s="338">
        <v>0</v>
      </c>
      <c r="S240" s="338">
        <v>11250</v>
      </c>
      <c r="T240" s="338">
        <v>1020</v>
      </c>
      <c r="U240" s="338">
        <v>366</v>
      </c>
      <c r="V240" s="338">
        <v>0</v>
      </c>
      <c r="W240" s="338">
        <v>12886</v>
      </c>
      <c r="X240" s="338">
        <v>1020</v>
      </c>
      <c r="Y240" s="338">
        <v>84</v>
      </c>
      <c r="Z240" s="338">
        <v>0</v>
      </c>
      <c r="AA240" s="338">
        <v>0</v>
      </c>
      <c r="AB240" s="338">
        <v>0</v>
      </c>
      <c r="AC240" s="338">
        <v>1104</v>
      </c>
      <c r="AD240" s="338">
        <v>10146</v>
      </c>
      <c r="AE240" s="338">
        <v>200</v>
      </c>
      <c r="AF240" s="338" t="s">
        <v>605</v>
      </c>
      <c r="AG240" s="338">
        <v>20</v>
      </c>
      <c r="AH240" s="338">
        <v>500</v>
      </c>
      <c r="AI240" t="s">
        <v>580</v>
      </c>
    </row>
    <row r="241" spans="1:35" x14ac:dyDescent="0.3">
      <c r="A241" s="335">
        <v>46173</v>
      </c>
      <c r="B241" t="s">
        <v>648</v>
      </c>
      <c r="C241" t="s">
        <v>649</v>
      </c>
      <c r="D241" t="s">
        <v>930</v>
      </c>
      <c r="E241" t="s">
        <v>42</v>
      </c>
      <c r="F241" t="s">
        <v>43</v>
      </c>
      <c r="G241" t="s">
        <v>51</v>
      </c>
      <c r="H241" t="s">
        <v>605</v>
      </c>
      <c r="I241" s="338">
        <v>21</v>
      </c>
      <c r="J241" s="338">
        <v>0</v>
      </c>
      <c r="K241" s="338">
        <v>0</v>
      </c>
      <c r="L241" s="338">
        <v>4</v>
      </c>
      <c r="M241" s="338">
        <v>1</v>
      </c>
      <c r="N241" s="336">
        <v>22</v>
      </c>
      <c r="O241" s="338">
        <v>450</v>
      </c>
      <c r="P241" s="338">
        <v>7480</v>
      </c>
      <c r="Q241" s="338">
        <v>2420</v>
      </c>
      <c r="R241" s="338">
        <v>0</v>
      </c>
      <c r="S241" s="338">
        <v>9900</v>
      </c>
      <c r="T241" s="338">
        <v>898</v>
      </c>
      <c r="U241" s="338">
        <v>322</v>
      </c>
      <c r="V241" s="338">
        <v>0</v>
      </c>
      <c r="W241" s="338">
        <v>11620</v>
      </c>
      <c r="X241" s="338">
        <v>898</v>
      </c>
      <c r="Y241" s="338">
        <v>74</v>
      </c>
      <c r="Z241" s="338">
        <v>0</v>
      </c>
      <c r="AA241" s="338">
        <v>0</v>
      </c>
      <c r="AB241" s="338">
        <v>0</v>
      </c>
      <c r="AC241" s="338">
        <v>972</v>
      </c>
      <c r="AD241" s="338">
        <v>8928</v>
      </c>
      <c r="AE241" s="338">
        <v>176</v>
      </c>
      <c r="AF241" s="338" t="s">
        <v>605</v>
      </c>
      <c r="AG241" s="338">
        <v>20</v>
      </c>
      <c r="AH241" s="338">
        <v>440</v>
      </c>
      <c r="AI241" t="s">
        <v>580</v>
      </c>
    </row>
    <row r="242" spans="1:35" x14ac:dyDescent="0.3">
      <c r="A242" s="335">
        <v>46173</v>
      </c>
      <c r="B242" t="s">
        <v>650</v>
      </c>
      <c r="C242" t="s">
        <v>651</v>
      </c>
      <c r="D242" t="s">
        <v>930</v>
      </c>
      <c r="E242" t="s">
        <v>42</v>
      </c>
      <c r="F242" t="s">
        <v>43</v>
      </c>
      <c r="G242" t="s">
        <v>51</v>
      </c>
      <c r="H242" t="s">
        <v>605</v>
      </c>
      <c r="I242" s="338">
        <v>22</v>
      </c>
      <c r="J242" s="338">
        <v>0</v>
      </c>
      <c r="K242" s="338">
        <v>0</v>
      </c>
      <c r="L242" s="338">
        <v>4</v>
      </c>
      <c r="M242" s="338">
        <v>1</v>
      </c>
      <c r="N242" s="336">
        <v>23</v>
      </c>
      <c r="O242" s="338">
        <v>465</v>
      </c>
      <c r="P242" s="338">
        <v>8004</v>
      </c>
      <c r="Q242" s="338">
        <v>2691</v>
      </c>
      <c r="R242" s="338">
        <v>0</v>
      </c>
      <c r="S242" s="338">
        <v>10695</v>
      </c>
      <c r="T242" s="338">
        <v>960</v>
      </c>
      <c r="U242" s="338">
        <v>348</v>
      </c>
      <c r="V242" s="338">
        <v>0</v>
      </c>
      <c r="W242" s="338">
        <v>12443</v>
      </c>
      <c r="X242" s="338">
        <v>960</v>
      </c>
      <c r="Y242" s="338">
        <v>80</v>
      </c>
      <c r="Z242" s="338">
        <v>0</v>
      </c>
      <c r="AA242" s="338">
        <v>0</v>
      </c>
      <c r="AB242" s="338">
        <v>0</v>
      </c>
      <c r="AC242" s="338">
        <v>1040</v>
      </c>
      <c r="AD242" s="338">
        <v>9655</v>
      </c>
      <c r="AE242" s="338">
        <v>184</v>
      </c>
      <c r="AF242" s="338" t="s">
        <v>605</v>
      </c>
      <c r="AG242" s="338">
        <v>20</v>
      </c>
      <c r="AH242" s="338">
        <v>460</v>
      </c>
      <c r="AI242" t="s">
        <v>580</v>
      </c>
    </row>
    <row r="243" spans="1:35" x14ac:dyDescent="0.3">
      <c r="A243" s="335">
        <v>46173</v>
      </c>
      <c r="B243" t="s">
        <v>652</v>
      </c>
      <c r="C243" t="s">
        <v>653</v>
      </c>
      <c r="D243" t="s">
        <v>930</v>
      </c>
      <c r="E243" t="s">
        <v>42</v>
      </c>
      <c r="F243" t="s">
        <v>43</v>
      </c>
      <c r="G243" t="s">
        <v>44</v>
      </c>
      <c r="H243" t="s">
        <v>605</v>
      </c>
      <c r="I243" s="338">
        <v>21</v>
      </c>
      <c r="J243" s="338">
        <v>0</v>
      </c>
      <c r="K243" s="338">
        <v>0</v>
      </c>
      <c r="L243" s="338">
        <v>4</v>
      </c>
      <c r="M243" s="338">
        <v>1</v>
      </c>
      <c r="N243" s="336">
        <v>22</v>
      </c>
      <c r="O243" s="338">
        <v>450</v>
      </c>
      <c r="P243" s="338">
        <v>7480</v>
      </c>
      <c r="Q243" s="338">
        <v>2420</v>
      </c>
      <c r="R243" s="338">
        <v>0</v>
      </c>
      <c r="S243" s="338">
        <v>9900</v>
      </c>
      <c r="T243" s="338">
        <v>898</v>
      </c>
      <c r="U243" s="338">
        <v>322</v>
      </c>
      <c r="V243" s="338">
        <v>0</v>
      </c>
      <c r="W243" s="338">
        <v>11580</v>
      </c>
      <c r="X243" s="338">
        <v>898</v>
      </c>
      <c r="Y243" s="338">
        <v>74</v>
      </c>
      <c r="Z243" s="338">
        <v>0</v>
      </c>
      <c r="AA243" s="338">
        <v>0</v>
      </c>
      <c r="AB243" s="338">
        <v>0</v>
      </c>
      <c r="AC243" s="338">
        <v>972</v>
      </c>
      <c r="AD243" s="338">
        <v>8928</v>
      </c>
      <c r="AE243" s="338">
        <v>176</v>
      </c>
      <c r="AF243" s="338" t="s">
        <v>605</v>
      </c>
      <c r="AG243" s="338">
        <v>20</v>
      </c>
      <c r="AH243" s="338">
        <v>440</v>
      </c>
      <c r="AI243" t="s">
        <v>580</v>
      </c>
    </row>
    <row r="244" spans="1:35" x14ac:dyDescent="0.3">
      <c r="A244" s="335">
        <v>46173</v>
      </c>
      <c r="B244" t="s">
        <v>654</v>
      </c>
      <c r="C244" t="s">
        <v>655</v>
      </c>
      <c r="D244" t="s">
        <v>930</v>
      </c>
      <c r="E244" t="s">
        <v>42</v>
      </c>
      <c r="F244" t="s">
        <v>43</v>
      </c>
      <c r="G244" t="s">
        <v>247</v>
      </c>
      <c r="H244" t="s">
        <v>605</v>
      </c>
      <c r="I244" s="338">
        <v>18</v>
      </c>
      <c r="J244" s="338">
        <v>0</v>
      </c>
      <c r="K244" s="338">
        <v>0</v>
      </c>
      <c r="L244" s="338">
        <v>4</v>
      </c>
      <c r="M244" s="338">
        <v>1</v>
      </c>
      <c r="N244" s="336">
        <v>19</v>
      </c>
      <c r="O244" s="338">
        <v>490</v>
      </c>
      <c r="P244" s="338">
        <v>6840</v>
      </c>
      <c r="Q244" s="338">
        <v>2185</v>
      </c>
      <c r="R244" s="338">
        <v>285</v>
      </c>
      <c r="S244" s="338">
        <v>9310</v>
      </c>
      <c r="T244" s="338">
        <v>821</v>
      </c>
      <c r="U244" s="338">
        <v>303</v>
      </c>
      <c r="V244" s="338">
        <v>0</v>
      </c>
      <c r="W244" s="338">
        <v>10874</v>
      </c>
      <c r="X244" s="338">
        <v>821</v>
      </c>
      <c r="Y244" s="338">
        <v>70</v>
      </c>
      <c r="Z244" s="338">
        <v>0</v>
      </c>
      <c r="AA244" s="338">
        <v>0</v>
      </c>
      <c r="AB244" s="338">
        <v>0</v>
      </c>
      <c r="AC244" s="338">
        <v>891</v>
      </c>
      <c r="AD244" s="338">
        <v>8419</v>
      </c>
      <c r="AE244" s="338">
        <v>152</v>
      </c>
      <c r="AF244" s="338" t="s">
        <v>605</v>
      </c>
      <c r="AG244" s="338">
        <v>20</v>
      </c>
      <c r="AH244" s="338">
        <v>380</v>
      </c>
      <c r="AI244" t="s">
        <v>580</v>
      </c>
    </row>
    <row r="245" spans="1:35" x14ac:dyDescent="0.3">
      <c r="A245" s="335">
        <v>46173</v>
      </c>
      <c r="B245" t="s">
        <v>656</v>
      </c>
      <c r="C245" t="s">
        <v>657</v>
      </c>
      <c r="D245" t="s">
        <v>930</v>
      </c>
      <c r="E245" t="s">
        <v>42</v>
      </c>
      <c r="F245" t="s">
        <v>43</v>
      </c>
      <c r="G245" t="s">
        <v>51</v>
      </c>
      <c r="H245" t="s">
        <v>605</v>
      </c>
      <c r="I245" s="338">
        <v>20.5</v>
      </c>
      <c r="J245" s="338">
        <v>0</v>
      </c>
      <c r="K245" s="338">
        <v>0</v>
      </c>
      <c r="L245" s="338">
        <v>4</v>
      </c>
      <c r="M245" s="338">
        <v>1</v>
      </c>
      <c r="N245" s="336">
        <v>21.5</v>
      </c>
      <c r="O245" s="338">
        <v>465</v>
      </c>
      <c r="P245" s="338">
        <v>7482</v>
      </c>
      <c r="Q245" s="338">
        <v>2516</v>
      </c>
      <c r="R245" s="338">
        <v>0</v>
      </c>
      <c r="S245" s="338">
        <v>9998</v>
      </c>
      <c r="T245" s="338">
        <v>898</v>
      </c>
      <c r="U245" s="338">
        <v>325</v>
      </c>
      <c r="V245" s="338">
        <v>0</v>
      </c>
      <c r="W245" s="338">
        <v>11601</v>
      </c>
      <c r="X245" s="338">
        <v>898</v>
      </c>
      <c r="Y245" s="338">
        <v>75</v>
      </c>
      <c r="Z245" s="338">
        <v>0</v>
      </c>
      <c r="AA245" s="338">
        <v>0</v>
      </c>
      <c r="AB245" s="338">
        <v>0</v>
      </c>
      <c r="AC245" s="338">
        <v>973</v>
      </c>
      <c r="AD245" s="338">
        <v>9025</v>
      </c>
      <c r="AE245" s="338">
        <v>172</v>
      </c>
      <c r="AF245" s="338" t="s">
        <v>605</v>
      </c>
      <c r="AG245" s="338">
        <v>20</v>
      </c>
      <c r="AH245" s="338">
        <v>430</v>
      </c>
      <c r="AI245" t="s">
        <v>580</v>
      </c>
    </row>
    <row r="246" spans="1:35" x14ac:dyDescent="0.3">
      <c r="A246" s="335">
        <v>46173</v>
      </c>
      <c r="B246" t="s">
        <v>658</v>
      </c>
      <c r="C246" t="s">
        <v>659</v>
      </c>
      <c r="D246" t="s">
        <v>930</v>
      </c>
      <c r="E246" t="s">
        <v>42</v>
      </c>
      <c r="F246" t="s">
        <v>43</v>
      </c>
      <c r="G246" t="s">
        <v>51</v>
      </c>
      <c r="H246" t="s">
        <v>605</v>
      </c>
      <c r="I246" s="338">
        <v>22</v>
      </c>
      <c r="J246" s="338">
        <v>0</v>
      </c>
      <c r="K246" s="338">
        <v>0</v>
      </c>
      <c r="L246" s="338">
        <v>4</v>
      </c>
      <c r="M246" s="338">
        <v>0</v>
      </c>
      <c r="N246" s="336">
        <v>22</v>
      </c>
      <c r="O246" s="338">
        <v>450</v>
      </c>
      <c r="P246" s="338">
        <v>7480</v>
      </c>
      <c r="Q246" s="338">
        <v>2420</v>
      </c>
      <c r="R246" s="338">
        <v>0</v>
      </c>
      <c r="S246" s="338">
        <v>9900</v>
      </c>
      <c r="T246" s="338">
        <v>898</v>
      </c>
      <c r="U246" s="338">
        <v>322</v>
      </c>
      <c r="V246" s="338">
        <v>0</v>
      </c>
      <c r="W246" s="338">
        <v>11550</v>
      </c>
      <c r="X246" s="338">
        <v>898</v>
      </c>
      <c r="Y246" s="338">
        <v>74</v>
      </c>
      <c r="Z246" s="338">
        <v>0</v>
      </c>
      <c r="AA246" s="338">
        <v>0</v>
      </c>
      <c r="AB246" s="338">
        <v>0</v>
      </c>
      <c r="AC246" s="338">
        <v>972</v>
      </c>
      <c r="AD246" s="338">
        <v>8928</v>
      </c>
      <c r="AE246" s="338">
        <v>176</v>
      </c>
      <c r="AF246" s="338" t="s">
        <v>605</v>
      </c>
      <c r="AG246" s="338">
        <v>20</v>
      </c>
      <c r="AH246" s="338">
        <v>440</v>
      </c>
      <c r="AI246" t="s">
        <v>580</v>
      </c>
    </row>
    <row r="247" spans="1:35" x14ac:dyDescent="0.3">
      <c r="A247" s="335">
        <v>46173</v>
      </c>
      <c r="B247" t="s">
        <v>660</v>
      </c>
      <c r="C247" t="s">
        <v>661</v>
      </c>
      <c r="D247" t="s">
        <v>930</v>
      </c>
      <c r="E247" t="s">
        <v>42</v>
      </c>
      <c r="F247" t="s">
        <v>43</v>
      </c>
      <c r="G247" t="s">
        <v>51</v>
      </c>
      <c r="H247" t="s">
        <v>605</v>
      </c>
      <c r="I247" s="338">
        <v>22</v>
      </c>
      <c r="J247" s="338">
        <v>0</v>
      </c>
      <c r="K247" s="338">
        <v>0</v>
      </c>
      <c r="L247" s="338">
        <v>4</v>
      </c>
      <c r="M247" s="338">
        <v>1</v>
      </c>
      <c r="N247" s="336">
        <v>23</v>
      </c>
      <c r="O247" s="338">
        <v>445</v>
      </c>
      <c r="P247" s="338">
        <v>7820</v>
      </c>
      <c r="Q247" s="338">
        <v>2415</v>
      </c>
      <c r="R247" s="338">
        <v>0</v>
      </c>
      <c r="S247" s="338">
        <v>10235</v>
      </c>
      <c r="T247" s="338">
        <v>938</v>
      </c>
      <c r="U247" s="338">
        <v>333</v>
      </c>
      <c r="V247" s="338">
        <v>0</v>
      </c>
      <c r="W247" s="338">
        <v>11946</v>
      </c>
      <c r="X247" s="338">
        <v>938</v>
      </c>
      <c r="Y247" s="338">
        <v>77</v>
      </c>
      <c r="Z247" s="338">
        <v>0</v>
      </c>
      <c r="AA247" s="338">
        <v>0</v>
      </c>
      <c r="AB247" s="338">
        <v>0</v>
      </c>
      <c r="AC247" s="338">
        <v>1015</v>
      </c>
      <c r="AD247" s="338">
        <v>9220</v>
      </c>
      <c r="AE247" s="338">
        <v>184</v>
      </c>
      <c r="AF247" s="338" t="s">
        <v>605</v>
      </c>
      <c r="AG247" s="338">
        <v>20</v>
      </c>
      <c r="AH247" s="338">
        <v>460</v>
      </c>
      <c r="AI247" t="s">
        <v>580</v>
      </c>
    </row>
    <row r="248" spans="1:35" x14ac:dyDescent="0.3">
      <c r="A248" s="335">
        <v>46173</v>
      </c>
      <c r="B248" t="s">
        <v>662</v>
      </c>
      <c r="C248" t="s">
        <v>663</v>
      </c>
      <c r="D248" t="s">
        <v>930</v>
      </c>
      <c r="E248" t="s">
        <v>42</v>
      </c>
      <c r="F248" t="s">
        <v>43</v>
      </c>
      <c r="G248" t="s">
        <v>51</v>
      </c>
      <c r="H248" t="s">
        <v>605</v>
      </c>
      <c r="I248" s="338">
        <v>25</v>
      </c>
      <c r="J248" s="338">
        <v>0</v>
      </c>
      <c r="K248" s="338">
        <v>0</v>
      </c>
      <c r="L248" s="338">
        <v>4</v>
      </c>
      <c r="M248" s="338">
        <v>1</v>
      </c>
      <c r="N248" s="336">
        <v>26</v>
      </c>
      <c r="O248" s="338">
        <v>445</v>
      </c>
      <c r="P248" s="338">
        <v>8840</v>
      </c>
      <c r="Q248" s="338">
        <v>2730</v>
      </c>
      <c r="R248" s="338">
        <v>0</v>
      </c>
      <c r="S248" s="338">
        <v>11570</v>
      </c>
      <c r="T248" s="338">
        <v>1061</v>
      </c>
      <c r="U248" s="338">
        <v>376</v>
      </c>
      <c r="V248" s="338">
        <v>0</v>
      </c>
      <c r="W248" s="338">
        <v>13467</v>
      </c>
      <c r="X248" s="338">
        <v>1061</v>
      </c>
      <c r="Y248" s="338">
        <v>87</v>
      </c>
      <c r="Z248" s="338">
        <v>0</v>
      </c>
      <c r="AA248" s="338">
        <v>0</v>
      </c>
      <c r="AB248" s="338">
        <v>0</v>
      </c>
      <c r="AC248" s="338">
        <v>1148</v>
      </c>
      <c r="AD248" s="338">
        <v>10422</v>
      </c>
      <c r="AE248" s="338">
        <v>208</v>
      </c>
      <c r="AF248" s="338" t="s">
        <v>605</v>
      </c>
      <c r="AG248" s="338">
        <v>20</v>
      </c>
      <c r="AH248" s="338">
        <v>520</v>
      </c>
      <c r="AI248" t="s">
        <v>580</v>
      </c>
    </row>
    <row r="249" spans="1:35" x14ac:dyDescent="0.3">
      <c r="A249" s="335">
        <v>46173</v>
      </c>
      <c r="B249" t="s">
        <v>664</v>
      </c>
      <c r="C249" t="s">
        <v>665</v>
      </c>
      <c r="D249" t="s">
        <v>930</v>
      </c>
      <c r="E249" t="s">
        <v>42</v>
      </c>
      <c r="F249" t="s">
        <v>43</v>
      </c>
      <c r="G249" t="s">
        <v>51</v>
      </c>
      <c r="H249" t="s">
        <v>605</v>
      </c>
      <c r="I249" s="338">
        <v>22</v>
      </c>
      <c r="J249" s="338">
        <v>0</v>
      </c>
      <c r="K249" s="338">
        <v>0</v>
      </c>
      <c r="L249" s="338">
        <v>4</v>
      </c>
      <c r="M249" s="338">
        <v>1</v>
      </c>
      <c r="N249" s="336">
        <v>23</v>
      </c>
      <c r="O249" s="338">
        <v>445</v>
      </c>
      <c r="P249" s="338">
        <v>7820</v>
      </c>
      <c r="Q249" s="338">
        <v>2415</v>
      </c>
      <c r="R249" s="338">
        <v>0</v>
      </c>
      <c r="S249" s="338">
        <v>10235</v>
      </c>
      <c r="T249" s="338">
        <v>938</v>
      </c>
      <c r="U249" s="338">
        <v>333</v>
      </c>
      <c r="V249" s="338">
        <v>0</v>
      </c>
      <c r="W249" s="338">
        <v>12026</v>
      </c>
      <c r="X249" s="338">
        <v>938</v>
      </c>
      <c r="Y249" s="338">
        <v>77</v>
      </c>
      <c r="Z249" s="338">
        <v>0</v>
      </c>
      <c r="AA249" s="338">
        <v>0</v>
      </c>
      <c r="AB249" s="338">
        <v>0</v>
      </c>
      <c r="AC249" s="338">
        <v>1015</v>
      </c>
      <c r="AD249" s="338">
        <v>9220</v>
      </c>
      <c r="AE249" s="338">
        <v>184</v>
      </c>
      <c r="AF249" s="338" t="s">
        <v>605</v>
      </c>
      <c r="AG249" s="338">
        <v>20</v>
      </c>
      <c r="AH249" s="338">
        <v>460</v>
      </c>
      <c r="AI249" t="s">
        <v>580</v>
      </c>
    </row>
    <row r="250" spans="1:35" x14ac:dyDescent="0.3">
      <c r="A250" s="335">
        <v>46173</v>
      </c>
      <c r="B250" t="s">
        <v>666</v>
      </c>
      <c r="C250" t="s">
        <v>667</v>
      </c>
      <c r="D250" t="s">
        <v>930</v>
      </c>
      <c r="E250" t="s">
        <v>42</v>
      </c>
      <c r="F250" t="s">
        <v>43</v>
      </c>
      <c r="G250" t="s">
        <v>51</v>
      </c>
      <c r="H250" t="s">
        <v>605</v>
      </c>
      <c r="I250" s="338">
        <v>26</v>
      </c>
      <c r="J250" s="338">
        <v>0</v>
      </c>
      <c r="K250" s="338">
        <v>0</v>
      </c>
      <c r="L250" s="338">
        <v>4</v>
      </c>
      <c r="M250" s="338">
        <v>1</v>
      </c>
      <c r="N250" s="336">
        <v>27</v>
      </c>
      <c r="O250" s="338">
        <v>440</v>
      </c>
      <c r="P250" s="338">
        <v>9180</v>
      </c>
      <c r="Q250" s="338">
        <v>2700</v>
      </c>
      <c r="R250" s="338">
        <v>0</v>
      </c>
      <c r="S250" s="338">
        <v>11880</v>
      </c>
      <c r="T250" s="338">
        <v>1102</v>
      </c>
      <c r="U250" s="338">
        <v>386</v>
      </c>
      <c r="V250" s="338">
        <v>0</v>
      </c>
      <c r="W250" s="338">
        <v>13828</v>
      </c>
      <c r="X250" s="338">
        <v>1102</v>
      </c>
      <c r="Y250" s="338">
        <v>89</v>
      </c>
      <c r="Z250" s="338">
        <v>0</v>
      </c>
      <c r="AA250" s="338">
        <v>0</v>
      </c>
      <c r="AB250" s="338">
        <v>0</v>
      </c>
      <c r="AC250" s="338">
        <v>1191</v>
      </c>
      <c r="AD250" s="338">
        <v>10689</v>
      </c>
      <c r="AE250" s="338">
        <v>216</v>
      </c>
      <c r="AF250" s="338" t="s">
        <v>605</v>
      </c>
      <c r="AG250" s="338">
        <v>20</v>
      </c>
      <c r="AH250" s="338">
        <v>540</v>
      </c>
      <c r="AI250" t="s">
        <v>580</v>
      </c>
    </row>
    <row r="251" spans="1:35" x14ac:dyDescent="0.3">
      <c r="A251" s="335">
        <v>46173</v>
      </c>
      <c r="B251" t="s">
        <v>668</v>
      </c>
      <c r="C251" t="s">
        <v>669</v>
      </c>
      <c r="D251" t="s">
        <v>930</v>
      </c>
      <c r="E251" t="s">
        <v>42</v>
      </c>
      <c r="F251" t="s">
        <v>43</v>
      </c>
      <c r="G251" t="s">
        <v>51</v>
      </c>
      <c r="H251" t="s">
        <v>605</v>
      </c>
      <c r="I251" s="338">
        <v>11</v>
      </c>
      <c r="J251" s="338">
        <v>0</v>
      </c>
      <c r="K251" s="338">
        <v>0</v>
      </c>
      <c r="L251" s="338">
        <v>4</v>
      </c>
      <c r="M251" s="338">
        <v>0</v>
      </c>
      <c r="N251" s="336">
        <v>11</v>
      </c>
      <c r="O251" s="338">
        <v>445</v>
      </c>
      <c r="P251" s="338">
        <v>3740</v>
      </c>
      <c r="Q251" s="338">
        <v>1155</v>
      </c>
      <c r="R251" s="338">
        <v>0</v>
      </c>
      <c r="S251" s="338">
        <v>4895</v>
      </c>
      <c r="T251" s="338">
        <v>449</v>
      </c>
      <c r="U251" s="338">
        <v>159</v>
      </c>
      <c r="V251" s="338">
        <v>0</v>
      </c>
      <c r="W251" s="338">
        <v>6043</v>
      </c>
      <c r="X251" s="338">
        <v>449</v>
      </c>
      <c r="Y251" s="338">
        <v>37</v>
      </c>
      <c r="Z251" s="338">
        <v>0</v>
      </c>
      <c r="AA251" s="338">
        <v>0</v>
      </c>
      <c r="AB251" s="338">
        <v>0</v>
      </c>
      <c r="AC251" s="338">
        <v>486</v>
      </c>
      <c r="AD251" s="338">
        <v>4409</v>
      </c>
      <c r="AE251" s="338">
        <v>88</v>
      </c>
      <c r="AF251" s="338" t="s">
        <v>605</v>
      </c>
      <c r="AG251" s="338">
        <v>20</v>
      </c>
      <c r="AH251" s="338">
        <v>220</v>
      </c>
      <c r="AI251" t="s">
        <v>580</v>
      </c>
    </row>
    <row r="252" spans="1:35" x14ac:dyDescent="0.3">
      <c r="A252" s="335">
        <v>46173</v>
      </c>
      <c r="B252" t="s">
        <v>670</v>
      </c>
      <c r="C252" t="s">
        <v>671</v>
      </c>
      <c r="D252" t="s">
        <v>930</v>
      </c>
      <c r="E252" t="s">
        <v>42</v>
      </c>
      <c r="F252" t="s">
        <v>43</v>
      </c>
      <c r="G252" t="s">
        <v>51</v>
      </c>
      <c r="H252" t="s">
        <v>605</v>
      </c>
      <c r="I252" s="338">
        <v>18.5</v>
      </c>
      <c r="J252" s="338">
        <v>0</v>
      </c>
      <c r="K252" s="338">
        <v>0</v>
      </c>
      <c r="L252" s="338">
        <v>4</v>
      </c>
      <c r="M252" s="338">
        <v>0</v>
      </c>
      <c r="N252" s="336">
        <v>18.5</v>
      </c>
      <c r="O252" s="338">
        <v>445</v>
      </c>
      <c r="P252" s="338">
        <v>6290</v>
      </c>
      <c r="Q252" s="338">
        <v>1942</v>
      </c>
      <c r="R252" s="338">
        <v>0</v>
      </c>
      <c r="S252" s="338">
        <v>8232</v>
      </c>
      <c r="T252" s="338">
        <v>755</v>
      </c>
      <c r="U252" s="338">
        <v>268</v>
      </c>
      <c r="V252" s="338">
        <v>0</v>
      </c>
      <c r="W252" s="338">
        <v>9475</v>
      </c>
      <c r="X252" s="338">
        <v>755</v>
      </c>
      <c r="Y252" s="338">
        <v>62</v>
      </c>
      <c r="Z252" s="338">
        <v>0</v>
      </c>
      <c r="AA252" s="338">
        <v>0</v>
      </c>
      <c r="AB252" s="338">
        <v>0</v>
      </c>
      <c r="AC252" s="338">
        <v>817</v>
      </c>
      <c r="AD252" s="338">
        <v>7415</v>
      </c>
      <c r="AE252" s="338">
        <v>148</v>
      </c>
      <c r="AF252" s="338" t="s">
        <v>605</v>
      </c>
      <c r="AG252" s="338">
        <v>20</v>
      </c>
      <c r="AH252" s="338">
        <v>370</v>
      </c>
      <c r="AI252" t="s">
        <v>580</v>
      </c>
    </row>
    <row r="253" spans="1:35" x14ac:dyDescent="0.3">
      <c r="A253" s="335">
        <v>46173</v>
      </c>
      <c r="B253" t="s">
        <v>672</v>
      </c>
      <c r="C253" t="s">
        <v>673</v>
      </c>
      <c r="D253" t="s">
        <v>930</v>
      </c>
      <c r="E253" t="s">
        <v>42</v>
      </c>
      <c r="F253" t="s">
        <v>43</v>
      </c>
      <c r="G253" t="s">
        <v>48</v>
      </c>
      <c r="H253" t="s">
        <v>605</v>
      </c>
      <c r="I253" s="338">
        <v>20</v>
      </c>
      <c r="J253" s="338">
        <v>0</v>
      </c>
      <c r="K253" s="338">
        <v>0</v>
      </c>
      <c r="L253" s="338">
        <v>4</v>
      </c>
      <c r="M253" s="338">
        <v>1</v>
      </c>
      <c r="N253" s="336">
        <v>21</v>
      </c>
      <c r="O253" s="338">
        <v>445</v>
      </c>
      <c r="P253" s="338">
        <v>7140</v>
      </c>
      <c r="Q253" s="338">
        <v>2205</v>
      </c>
      <c r="R253" s="338">
        <v>0</v>
      </c>
      <c r="S253" s="338">
        <v>9345</v>
      </c>
      <c r="T253" s="338">
        <v>857</v>
      </c>
      <c r="U253" s="338">
        <v>304</v>
      </c>
      <c r="V253" s="338">
        <v>0</v>
      </c>
      <c r="W253" s="338">
        <v>10876</v>
      </c>
      <c r="X253" s="338">
        <v>857</v>
      </c>
      <c r="Y253" s="338">
        <v>70</v>
      </c>
      <c r="Z253" s="338">
        <v>0</v>
      </c>
      <c r="AA253" s="338">
        <v>0</v>
      </c>
      <c r="AB253" s="338">
        <v>0</v>
      </c>
      <c r="AC253" s="338">
        <v>927</v>
      </c>
      <c r="AD253" s="338">
        <v>8418</v>
      </c>
      <c r="AE253" s="338">
        <v>168</v>
      </c>
      <c r="AF253" s="338" t="s">
        <v>605</v>
      </c>
      <c r="AG253" s="338">
        <v>20</v>
      </c>
      <c r="AH253" s="338">
        <v>420</v>
      </c>
      <c r="AI253" t="s">
        <v>580</v>
      </c>
    </row>
    <row r="254" spans="1:35" x14ac:dyDescent="0.3">
      <c r="A254" s="335">
        <v>46173</v>
      </c>
      <c r="B254" t="s">
        <v>674</v>
      </c>
      <c r="C254" t="s">
        <v>675</v>
      </c>
      <c r="D254" t="s">
        <v>930</v>
      </c>
      <c r="E254" t="s">
        <v>42</v>
      </c>
      <c r="F254" t="s">
        <v>43</v>
      </c>
      <c r="G254" t="s">
        <v>51</v>
      </c>
      <c r="H254" t="s">
        <v>605</v>
      </c>
      <c r="I254" s="338">
        <v>24</v>
      </c>
      <c r="J254" s="338">
        <v>0</v>
      </c>
      <c r="K254" s="338">
        <v>0</v>
      </c>
      <c r="L254" s="338">
        <v>4</v>
      </c>
      <c r="M254" s="338">
        <v>1</v>
      </c>
      <c r="N254" s="336">
        <v>25</v>
      </c>
      <c r="O254" s="338">
        <v>445</v>
      </c>
      <c r="P254" s="338">
        <v>8500</v>
      </c>
      <c r="Q254" s="338">
        <v>2625</v>
      </c>
      <c r="R254" s="338">
        <v>0</v>
      </c>
      <c r="S254" s="338">
        <v>11125</v>
      </c>
      <c r="T254" s="338">
        <v>1020</v>
      </c>
      <c r="U254" s="338">
        <v>362</v>
      </c>
      <c r="V254" s="338">
        <v>0</v>
      </c>
      <c r="W254" s="338">
        <v>12927</v>
      </c>
      <c r="X254" s="338">
        <v>1020</v>
      </c>
      <c r="Y254" s="338">
        <v>83</v>
      </c>
      <c r="Z254" s="338">
        <v>0</v>
      </c>
      <c r="AA254" s="338">
        <v>0</v>
      </c>
      <c r="AB254" s="338">
        <v>0</v>
      </c>
      <c r="AC254" s="338">
        <v>1103</v>
      </c>
      <c r="AD254" s="338">
        <v>10022</v>
      </c>
      <c r="AE254" s="338">
        <v>200</v>
      </c>
      <c r="AF254" s="338" t="s">
        <v>605</v>
      </c>
      <c r="AG254" s="338">
        <v>20</v>
      </c>
      <c r="AH254" s="338">
        <v>500</v>
      </c>
      <c r="AI254" t="s">
        <v>580</v>
      </c>
    </row>
    <row r="255" spans="1:35" x14ac:dyDescent="0.3">
      <c r="A255" s="335">
        <v>46173</v>
      </c>
      <c r="B255" t="s">
        <v>676</v>
      </c>
      <c r="C255" t="s">
        <v>677</v>
      </c>
      <c r="D255" t="s">
        <v>930</v>
      </c>
      <c r="E255" t="s">
        <v>42</v>
      </c>
      <c r="F255" t="s">
        <v>43</v>
      </c>
      <c r="G255" t="s">
        <v>51</v>
      </c>
      <c r="H255" t="s">
        <v>605</v>
      </c>
      <c r="I255" s="338">
        <v>25</v>
      </c>
      <c r="J255" s="338">
        <v>0</v>
      </c>
      <c r="K255" s="338">
        <v>0</v>
      </c>
      <c r="L255" s="338">
        <v>4</v>
      </c>
      <c r="M255" s="338">
        <v>1</v>
      </c>
      <c r="N255" s="336">
        <v>26</v>
      </c>
      <c r="O255" s="338">
        <v>440</v>
      </c>
      <c r="P255" s="338">
        <v>8840</v>
      </c>
      <c r="Q255" s="338">
        <v>2600</v>
      </c>
      <c r="R255" s="338">
        <v>0</v>
      </c>
      <c r="S255" s="338">
        <v>11440</v>
      </c>
      <c r="T255" s="338">
        <v>1061</v>
      </c>
      <c r="U255" s="338">
        <v>372</v>
      </c>
      <c r="V255" s="338">
        <v>0</v>
      </c>
      <c r="W255" s="338">
        <v>13373</v>
      </c>
      <c r="X255" s="338">
        <v>1061</v>
      </c>
      <c r="Y255" s="338">
        <v>86</v>
      </c>
      <c r="Z255" s="338">
        <v>0</v>
      </c>
      <c r="AA255" s="338">
        <v>0</v>
      </c>
      <c r="AB255" s="338">
        <v>0</v>
      </c>
      <c r="AC255" s="338">
        <v>1147</v>
      </c>
      <c r="AD255" s="338">
        <v>10293</v>
      </c>
      <c r="AE255" s="338">
        <v>208</v>
      </c>
      <c r="AF255" s="338" t="s">
        <v>605</v>
      </c>
      <c r="AG255" s="338">
        <v>20</v>
      </c>
      <c r="AH255" s="338">
        <v>520</v>
      </c>
      <c r="AI255" t="s">
        <v>580</v>
      </c>
    </row>
    <row r="256" spans="1:35" x14ac:dyDescent="0.3">
      <c r="A256" s="335">
        <v>46173</v>
      </c>
      <c r="B256" t="s">
        <v>678</v>
      </c>
      <c r="C256" t="s">
        <v>679</v>
      </c>
      <c r="D256" t="s">
        <v>930</v>
      </c>
      <c r="E256" t="s">
        <v>42</v>
      </c>
      <c r="F256" t="s">
        <v>43</v>
      </c>
      <c r="G256" t="s">
        <v>51</v>
      </c>
      <c r="H256" t="s">
        <v>605</v>
      </c>
      <c r="I256" s="338">
        <v>26</v>
      </c>
      <c r="J256" s="338">
        <v>0</v>
      </c>
      <c r="K256" s="338">
        <v>0</v>
      </c>
      <c r="L256" s="338">
        <v>4</v>
      </c>
      <c r="M256" s="338">
        <v>1</v>
      </c>
      <c r="N256" s="336">
        <v>27</v>
      </c>
      <c r="O256" s="338">
        <v>440</v>
      </c>
      <c r="P256" s="338">
        <v>9180</v>
      </c>
      <c r="Q256" s="338">
        <v>2700</v>
      </c>
      <c r="R256" s="338">
        <v>0</v>
      </c>
      <c r="S256" s="338">
        <v>11880</v>
      </c>
      <c r="T256" s="338">
        <v>1102</v>
      </c>
      <c r="U256" s="338">
        <v>386</v>
      </c>
      <c r="V256" s="338">
        <v>0</v>
      </c>
      <c r="W256" s="338">
        <v>13888</v>
      </c>
      <c r="X256" s="338">
        <v>1102</v>
      </c>
      <c r="Y256" s="338">
        <v>89</v>
      </c>
      <c r="Z256" s="338">
        <v>0</v>
      </c>
      <c r="AA256" s="338">
        <v>0</v>
      </c>
      <c r="AB256" s="338">
        <v>0</v>
      </c>
      <c r="AC256" s="338">
        <v>1191</v>
      </c>
      <c r="AD256" s="338">
        <v>10689</v>
      </c>
      <c r="AE256" s="338">
        <v>216</v>
      </c>
      <c r="AF256" s="338" t="s">
        <v>605</v>
      </c>
      <c r="AG256" s="338">
        <v>20</v>
      </c>
      <c r="AH256" s="338">
        <v>540</v>
      </c>
      <c r="AI256" t="s">
        <v>580</v>
      </c>
    </row>
    <row r="257" spans="1:35" x14ac:dyDescent="0.3">
      <c r="A257" s="335">
        <v>46173</v>
      </c>
      <c r="B257" t="s">
        <v>680</v>
      </c>
      <c r="C257" t="s">
        <v>681</v>
      </c>
      <c r="D257" t="s">
        <v>930</v>
      </c>
      <c r="E257" t="s">
        <v>42</v>
      </c>
      <c r="F257" t="s">
        <v>43</v>
      </c>
      <c r="G257" t="s">
        <v>51</v>
      </c>
      <c r="H257" t="s">
        <v>605</v>
      </c>
      <c r="I257" s="338">
        <v>24</v>
      </c>
      <c r="J257" s="338">
        <v>0</v>
      </c>
      <c r="K257" s="338">
        <v>0</v>
      </c>
      <c r="L257" s="338">
        <v>4</v>
      </c>
      <c r="M257" s="338">
        <v>1</v>
      </c>
      <c r="N257" s="336">
        <v>25</v>
      </c>
      <c r="O257" s="338">
        <v>445</v>
      </c>
      <c r="P257" s="338">
        <v>8500</v>
      </c>
      <c r="Q257" s="338">
        <v>2625</v>
      </c>
      <c r="R257" s="338">
        <v>0</v>
      </c>
      <c r="S257" s="338">
        <v>11125</v>
      </c>
      <c r="T257" s="338">
        <v>1020</v>
      </c>
      <c r="U257" s="338">
        <v>362</v>
      </c>
      <c r="V257" s="338">
        <v>0</v>
      </c>
      <c r="W257" s="338">
        <v>13047</v>
      </c>
      <c r="X257" s="338">
        <v>1020</v>
      </c>
      <c r="Y257" s="338">
        <v>83</v>
      </c>
      <c r="Z257" s="338">
        <v>0</v>
      </c>
      <c r="AA257" s="338">
        <v>0</v>
      </c>
      <c r="AB257" s="338">
        <v>0</v>
      </c>
      <c r="AC257" s="338">
        <v>1103</v>
      </c>
      <c r="AD257" s="338">
        <v>10022</v>
      </c>
      <c r="AE257" s="338">
        <v>200</v>
      </c>
      <c r="AF257" s="338" t="s">
        <v>605</v>
      </c>
      <c r="AG257" s="338">
        <v>20</v>
      </c>
      <c r="AH257" s="338">
        <v>500</v>
      </c>
      <c r="AI257" t="s">
        <v>580</v>
      </c>
    </row>
    <row r="258" spans="1:35" x14ac:dyDescent="0.3">
      <c r="A258" s="335">
        <v>46173</v>
      </c>
      <c r="B258" t="s">
        <v>682</v>
      </c>
      <c r="C258" t="s">
        <v>683</v>
      </c>
      <c r="D258" t="s">
        <v>930</v>
      </c>
      <c r="E258" t="s">
        <v>42</v>
      </c>
      <c r="F258" t="s">
        <v>43</v>
      </c>
      <c r="G258" t="s">
        <v>51</v>
      </c>
      <c r="H258" t="s">
        <v>605</v>
      </c>
      <c r="I258" s="338">
        <v>26</v>
      </c>
      <c r="J258" s="338">
        <v>0</v>
      </c>
      <c r="K258" s="338">
        <v>0</v>
      </c>
      <c r="L258" s="338">
        <v>4</v>
      </c>
      <c r="M258" s="338">
        <v>1</v>
      </c>
      <c r="N258" s="336">
        <v>27</v>
      </c>
      <c r="O258" s="338">
        <v>440</v>
      </c>
      <c r="P258" s="338">
        <v>9180</v>
      </c>
      <c r="Q258" s="338">
        <v>2700</v>
      </c>
      <c r="R258" s="338">
        <v>0</v>
      </c>
      <c r="S258" s="338">
        <v>11880</v>
      </c>
      <c r="T258" s="338">
        <v>1102</v>
      </c>
      <c r="U258" s="338">
        <v>386</v>
      </c>
      <c r="V258" s="338">
        <v>0</v>
      </c>
      <c r="W258" s="338">
        <v>13868</v>
      </c>
      <c r="X258" s="338">
        <v>1102</v>
      </c>
      <c r="Y258" s="338">
        <v>89</v>
      </c>
      <c r="Z258" s="338">
        <v>0</v>
      </c>
      <c r="AA258" s="338">
        <v>0</v>
      </c>
      <c r="AB258" s="338">
        <v>0</v>
      </c>
      <c r="AC258" s="338">
        <v>1191</v>
      </c>
      <c r="AD258" s="338">
        <v>10689</v>
      </c>
      <c r="AE258" s="338">
        <v>216</v>
      </c>
      <c r="AF258" s="338" t="s">
        <v>605</v>
      </c>
      <c r="AG258" s="338">
        <v>20</v>
      </c>
      <c r="AH258" s="338">
        <v>540</v>
      </c>
      <c r="AI258" t="s">
        <v>580</v>
      </c>
    </row>
    <row r="259" spans="1:35" x14ac:dyDescent="0.3">
      <c r="A259" s="335">
        <v>46173</v>
      </c>
      <c r="B259" t="s">
        <v>684</v>
      </c>
      <c r="C259" t="s">
        <v>685</v>
      </c>
      <c r="D259" t="s">
        <v>930</v>
      </c>
      <c r="E259" t="s">
        <v>42</v>
      </c>
      <c r="F259" t="s">
        <v>43</v>
      </c>
      <c r="G259" t="s">
        <v>51</v>
      </c>
      <c r="H259" t="s">
        <v>605</v>
      </c>
      <c r="I259" s="338">
        <v>21</v>
      </c>
      <c r="J259" s="338">
        <v>0</v>
      </c>
      <c r="K259" s="338">
        <v>0</v>
      </c>
      <c r="L259" s="338">
        <v>4</v>
      </c>
      <c r="M259" s="338">
        <v>1</v>
      </c>
      <c r="N259" s="336">
        <v>22</v>
      </c>
      <c r="O259" s="338">
        <v>440</v>
      </c>
      <c r="P259" s="338">
        <v>7480</v>
      </c>
      <c r="Q259" s="338">
        <v>2200</v>
      </c>
      <c r="R259" s="338">
        <v>0</v>
      </c>
      <c r="S259" s="338">
        <v>9680</v>
      </c>
      <c r="T259" s="338">
        <v>898</v>
      </c>
      <c r="U259" s="338">
        <v>315</v>
      </c>
      <c r="V259" s="338">
        <v>0</v>
      </c>
      <c r="W259" s="338">
        <v>11433</v>
      </c>
      <c r="X259" s="338">
        <v>898</v>
      </c>
      <c r="Y259" s="338">
        <v>73</v>
      </c>
      <c r="Z259" s="338">
        <v>0</v>
      </c>
      <c r="AA259" s="338">
        <v>0</v>
      </c>
      <c r="AB259" s="338">
        <v>0</v>
      </c>
      <c r="AC259" s="338">
        <v>971</v>
      </c>
      <c r="AD259" s="338">
        <v>8709</v>
      </c>
      <c r="AE259" s="338">
        <v>176</v>
      </c>
      <c r="AF259" s="338" t="s">
        <v>605</v>
      </c>
      <c r="AG259" s="338">
        <v>20</v>
      </c>
      <c r="AH259" s="338">
        <v>440</v>
      </c>
      <c r="AI259" t="s">
        <v>580</v>
      </c>
    </row>
    <row r="260" spans="1:35" x14ac:dyDescent="0.3">
      <c r="A260" s="335">
        <v>46173</v>
      </c>
      <c r="B260" t="s">
        <v>686</v>
      </c>
      <c r="C260" t="s">
        <v>687</v>
      </c>
      <c r="D260" t="s">
        <v>930</v>
      </c>
      <c r="E260" t="s">
        <v>42</v>
      </c>
      <c r="F260" t="s">
        <v>43</v>
      </c>
      <c r="G260" t="s">
        <v>48</v>
      </c>
      <c r="H260" t="s">
        <v>605</v>
      </c>
      <c r="I260" s="338">
        <v>11</v>
      </c>
      <c r="J260" s="338">
        <v>0</v>
      </c>
      <c r="K260" s="338">
        <v>0</v>
      </c>
      <c r="L260" s="338">
        <v>4</v>
      </c>
      <c r="M260" s="338">
        <v>0</v>
      </c>
      <c r="N260" s="336">
        <v>11</v>
      </c>
      <c r="O260" s="338">
        <v>440</v>
      </c>
      <c r="P260" s="338">
        <v>3740</v>
      </c>
      <c r="Q260" s="338">
        <v>1100</v>
      </c>
      <c r="R260" s="338">
        <v>0</v>
      </c>
      <c r="S260" s="338">
        <v>4840</v>
      </c>
      <c r="T260" s="338">
        <v>449</v>
      </c>
      <c r="U260" s="338">
        <v>157</v>
      </c>
      <c r="V260" s="338">
        <v>0</v>
      </c>
      <c r="W260" s="338">
        <v>5886</v>
      </c>
      <c r="X260" s="338">
        <v>449</v>
      </c>
      <c r="Y260" s="338">
        <v>36</v>
      </c>
      <c r="Z260" s="338">
        <v>0</v>
      </c>
      <c r="AA260" s="338">
        <v>0</v>
      </c>
      <c r="AB260" s="338">
        <v>0</v>
      </c>
      <c r="AC260" s="338">
        <v>485</v>
      </c>
      <c r="AD260" s="338">
        <v>4355</v>
      </c>
      <c r="AE260" s="338">
        <v>88</v>
      </c>
      <c r="AF260" s="338" t="s">
        <v>605</v>
      </c>
      <c r="AG260" s="338">
        <v>20</v>
      </c>
      <c r="AH260" s="338">
        <v>220</v>
      </c>
      <c r="AI260" t="s">
        <v>580</v>
      </c>
    </row>
    <row r="261" spans="1:35" x14ac:dyDescent="0.3">
      <c r="A261" s="335">
        <v>46173</v>
      </c>
      <c r="B261" t="s">
        <v>688</v>
      </c>
      <c r="C261" t="s">
        <v>689</v>
      </c>
      <c r="D261" t="s">
        <v>930</v>
      </c>
      <c r="E261" t="s">
        <v>42</v>
      </c>
      <c r="F261" t="s">
        <v>43</v>
      </c>
      <c r="G261" t="s">
        <v>51</v>
      </c>
      <c r="H261" t="s">
        <v>605</v>
      </c>
      <c r="I261" s="338">
        <v>23</v>
      </c>
      <c r="J261" s="338">
        <v>0</v>
      </c>
      <c r="K261" s="338">
        <v>0</v>
      </c>
      <c r="L261" s="338">
        <v>4</v>
      </c>
      <c r="M261" s="338">
        <v>1</v>
      </c>
      <c r="N261" s="336">
        <v>24</v>
      </c>
      <c r="O261" s="338">
        <v>440</v>
      </c>
      <c r="P261" s="338">
        <v>8160</v>
      </c>
      <c r="Q261" s="338">
        <v>2400</v>
      </c>
      <c r="R261" s="338">
        <v>0</v>
      </c>
      <c r="S261" s="338">
        <v>10560</v>
      </c>
      <c r="T261" s="338">
        <v>979</v>
      </c>
      <c r="U261" s="338">
        <v>343</v>
      </c>
      <c r="V261" s="338">
        <v>0</v>
      </c>
      <c r="W261" s="338">
        <v>12102</v>
      </c>
      <c r="X261" s="338">
        <v>979</v>
      </c>
      <c r="Y261" s="338">
        <v>79</v>
      </c>
      <c r="Z261" s="338">
        <v>0</v>
      </c>
      <c r="AA261" s="338">
        <v>0</v>
      </c>
      <c r="AB261" s="338">
        <v>0</v>
      </c>
      <c r="AC261" s="338">
        <v>1058</v>
      </c>
      <c r="AD261" s="338">
        <v>9502</v>
      </c>
      <c r="AE261" s="338">
        <v>192</v>
      </c>
      <c r="AF261" s="338" t="s">
        <v>605</v>
      </c>
      <c r="AG261" s="338">
        <v>20</v>
      </c>
      <c r="AH261" s="338">
        <v>480</v>
      </c>
      <c r="AI261" t="s">
        <v>580</v>
      </c>
    </row>
    <row r="262" spans="1:35" x14ac:dyDescent="0.3">
      <c r="A262" s="335">
        <v>46173</v>
      </c>
      <c r="B262" t="s">
        <v>690</v>
      </c>
      <c r="C262" t="s">
        <v>691</v>
      </c>
      <c r="D262" t="s">
        <v>930</v>
      </c>
      <c r="E262" t="s">
        <v>42</v>
      </c>
      <c r="F262" t="s">
        <v>43</v>
      </c>
      <c r="G262" t="s">
        <v>44</v>
      </c>
      <c r="H262" t="s">
        <v>605</v>
      </c>
      <c r="I262" s="338">
        <v>24</v>
      </c>
      <c r="J262" s="338">
        <v>0</v>
      </c>
      <c r="K262" s="338">
        <v>0</v>
      </c>
      <c r="L262" s="338">
        <v>4</v>
      </c>
      <c r="M262" s="338">
        <v>1</v>
      </c>
      <c r="N262" s="336">
        <v>25</v>
      </c>
      <c r="O262" s="338">
        <v>440</v>
      </c>
      <c r="P262" s="338">
        <v>8500</v>
      </c>
      <c r="Q262" s="338">
        <v>2500</v>
      </c>
      <c r="R262" s="338">
        <v>0</v>
      </c>
      <c r="S262" s="338">
        <v>11000</v>
      </c>
      <c r="T262" s="338">
        <v>1020</v>
      </c>
      <c r="U262" s="338">
        <v>358</v>
      </c>
      <c r="V262" s="338">
        <v>0</v>
      </c>
      <c r="W262" s="338">
        <v>12858</v>
      </c>
      <c r="X262" s="338">
        <v>1020</v>
      </c>
      <c r="Y262" s="338">
        <v>82</v>
      </c>
      <c r="Z262" s="338">
        <v>0</v>
      </c>
      <c r="AA262" s="338">
        <v>0</v>
      </c>
      <c r="AB262" s="338">
        <v>0</v>
      </c>
      <c r="AC262" s="338">
        <v>1102</v>
      </c>
      <c r="AD262" s="338">
        <v>9898</v>
      </c>
      <c r="AE262" s="338">
        <v>200</v>
      </c>
      <c r="AF262" s="338" t="s">
        <v>605</v>
      </c>
      <c r="AG262" s="338">
        <v>20</v>
      </c>
      <c r="AH262" s="338">
        <v>500</v>
      </c>
      <c r="AI262" t="s">
        <v>580</v>
      </c>
    </row>
    <row r="263" spans="1:35" x14ac:dyDescent="0.3">
      <c r="A263" s="335">
        <v>46173</v>
      </c>
      <c r="B263" t="s">
        <v>692</v>
      </c>
      <c r="C263" t="s">
        <v>693</v>
      </c>
      <c r="D263" t="s">
        <v>930</v>
      </c>
      <c r="E263" t="s">
        <v>42</v>
      </c>
      <c r="F263" t="s">
        <v>43</v>
      </c>
      <c r="G263" t="s">
        <v>51</v>
      </c>
      <c r="H263" t="s">
        <v>605</v>
      </c>
      <c r="I263" s="338">
        <v>25</v>
      </c>
      <c r="J263" s="338">
        <v>0</v>
      </c>
      <c r="K263" s="338">
        <v>0</v>
      </c>
      <c r="L263" s="338">
        <v>4</v>
      </c>
      <c r="M263" s="338">
        <v>1</v>
      </c>
      <c r="N263" s="336">
        <v>26</v>
      </c>
      <c r="O263" s="338">
        <v>440</v>
      </c>
      <c r="P263" s="338">
        <v>8840</v>
      </c>
      <c r="Q263" s="338">
        <v>2600</v>
      </c>
      <c r="R263" s="338">
        <v>0</v>
      </c>
      <c r="S263" s="338">
        <v>11440</v>
      </c>
      <c r="T263" s="338">
        <v>1061</v>
      </c>
      <c r="U263" s="338">
        <v>372</v>
      </c>
      <c r="V263" s="338">
        <v>0</v>
      </c>
      <c r="W263" s="338">
        <v>13373</v>
      </c>
      <c r="X263" s="338">
        <v>1061</v>
      </c>
      <c r="Y263" s="338">
        <v>86</v>
      </c>
      <c r="Z263" s="338">
        <v>0</v>
      </c>
      <c r="AA263" s="338">
        <v>0</v>
      </c>
      <c r="AB263" s="338">
        <v>0</v>
      </c>
      <c r="AC263" s="338">
        <v>1147</v>
      </c>
      <c r="AD263" s="338">
        <v>10293</v>
      </c>
      <c r="AE263" s="338">
        <v>208</v>
      </c>
      <c r="AF263" s="338" t="s">
        <v>605</v>
      </c>
      <c r="AG263" s="338">
        <v>20</v>
      </c>
      <c r="AH263" s="338">
        <v>520</v>
      </c>
      <c r="AI263" t="s">
        <v>580</v>
      </c>
    </row>
    <row r="264" spans="1:35" x14ac:dyDescent="0.3">
      <c r="A264" s="335">
        <v>46173</v>
      </c>
      <c r="B264" t="s">
        <v>694</v>
      </c>
      <c r="C264" t="s">
        <v>695</v>
      </c>
      <c r="D264" t="s">
        <v>930</v>
      </c>
      <c r="E264" t="s">
        <v>42</v>
      </c>
      <c r="F264" t="s">
        <v>43</v>
      </c>
      <c r="G264" t="s">
        <v>247</v>
      </c>
      <c r="H264" t="s">
        <v>605</v>
      </c>
      <c r="I264" s="338">
        <v>24</v>
      </c>
      <c r="J264" s="338">
        <v>0</v>
      </c>
      <c r="K264" s="338">
        <v>0</v>
      </c>
      <c r="L264" s="338">
        <v>4</v>
      </c>
      <c r="M264" s="338">
        <v>1</v>
      </c>
      <c r="N264" s="336">
        <v>25</v>
      </c>
      <c r="O264" s="338">
        <v>465</v>
      </c>
      <c r="P264" s="338">
        <v>8575</v>
      </c>
      <c r="Q264" s="338">
        <v>2800</v>
      </c>
      <c r="R264" s="338">
        <v>250</v>
      </c>
      <c r="S264" s="338">
        <v>11625</v>
      </c>
      <c r="T264" s="338">
        <v>1029</v>
      </c>
      <c r="U264" s="338">
        <v>378</v>
      </c>
      <c r="V264" s="338">
        <v>0</v>
      </c>
      <c r="W264" s="338">
        <v>13552</v>
      </c>
      <c r="X264" s="338">
        <v>1029</v>
      </c>
      <c r="Y264" s="338">
        <v>87</v>
      </c>
      <c r="Z264" s="338">
        <v>0</v>
      </c>
      <c r="AA264" s="338">
        <v>0</v>
      </c>
      <c r="AB264" s="338">
        <v>0</v>
      </c>
      <c r="AC264" s="338">
        <v>1116</v>
      </c>
      <c r="AD264" s="338">
        <v>10509</v>
      </c>
      <c r="AE264" s="338">
        <v>200</v>
      </c>
      <c r="AF264" s="338" t="s">
        <v>605</v>
      </c>
      <c r="AG264" s="338">
        <v>20</v>
      </c>
      <c r="AH264" s="338">
        <v>500</v>
      </c>
      <c r="AI264" t="s">
        <v>580</v>
      </c>
    </row>
    <row r="265" spans="1:35" x14ac:dyDescent="0.3">
      <c r="A265" s="335">
        <v>46173</v>
      </c>
      <c r="B265" t="s">
        <v>696</v>
      </c>
      <c r="C265" t="s">
        <v>697</v>
      </c>
      <c r="D265" t="s">
        <v>930</v>
      </c>
      <c r="E265" t="s">
        <v>42</v>
      </c>
      <c r="F265" t="s">
        <v>43</v>
      </c>
      <c r="G265" t="s">
        <v>48</v>
      </c>
      <c r="H265" t="s">
        <v>605</v>
      </c>
      <c r="I265" s="338">
        <v>23</v>
      </c>
      <c r="J265" s="338">
        <v>0</v>
      </c>
      <c r="K265" s="338">
        <v>0</v>
      </c>
      <c r="L265" s="338">
        <v>4</v>
      </c>
      <c r="M265" s="338">
        <v>1</v>
      </c>
      <c r="N265" s="336">
        <v>24</v>
      </c>
      <c r="O265" s="338">
        <v>440</v>
      </c>
      <c r="P265" s="338">
        <v>8160</v>
      </c>
      <c r="Q265" s="338">
        <v>2400</v>
      </c>
      <c r="R265" s="338">
        <v>0</v>
      </c>
      <c r="S265" s="338">
        <v>10560</v>
      </c>
      <c r="T265" s="338">
        <v>979</v>
      </c>
      <c r="U265" s="338">
        <v>343</v>
      </c>
      <c r="V265" s="338">
        <v>0</v>
      </c>
      <c r="W265" s="338">
        <v>12382</v>
      </c>
      <c r="X265" s="338">
        <v>979</v>
      </c>
      <c r="Y265" s="338">
        <v>79</v>
      </c>
      <c r="Z265" s="338">
        <v>0</v>
      </c>
      <c r="AA265" s="338">
        <v>0</v>
      </c>
      <c r="AB265" s="338">
        <v>0</v>
      </c>
      <c r="AC265" s="338">
        <v>1058</v>
      </c>
      <c r="AD265" s="338">
        <v>9502</v>
      </c>
      <c r="AE265" s="338">
        <v>192</v>
      </c>
      <c r="AF265" s="338" t="s">
        <v>605</v>
      </c>
      <c r="AG265" s="338">
        <v>20</v>
      </c>
      <c r="AH265" s="338">
        <v>480</v>
      </c>
      <c r="AI265" t="s">
        <v>580</v>
      </c>
    </row>
    <row r="266" spans="1:35" x14ac:dyDescent="0.3">
      <c r="A266" s="335">
        <v>46173</v>
      </c>
      <c r="B266" t="s">
        <v>698</v>
      </c>
      <c r="C266" t="s">
        <v>699</v>
      </c>
      <c r="D266" t="s">
        <v>930</v>
      </c>
      <c r="E266" t="s">
        <v>42</v>
      </c>
      <c r="F266" t="s">
        <v>43</v>
      </c>
      <c r="G266" t="s">
        <v>51</v>
      </c>
      <c r="H266" t="s">
        <v>605</v>
      </c>
      <c r="I266" s="338">
        <v>24</v>
      </c>
      <c r="J266" s="338">
        <v>0</v>
      </c>
      <c r="K266" s="338">
        <v>0</v>
      </c>
      <c r="L266" s="338">
        <v>4</v>
      </c>
      <c r="M266" s="338">
        <v>1</v>
      </c>
      <c r="N266" s="336">
        <v>25</v>
      </c>
      <c r="O266" s="338">
        <v>440</v>
      </c>
      <c r="P266" s="338">
        <v>8500</v>
      </c>
      <c r="Q266" s="338">
        <v>2500</v>
      </c>
      <c r="R266" s="338">
        <v>0</v>
      </c>
      <c r="S266" s="338">
        <v>11000</v>
      </c>
      <c r="T266" s="338">
        <v>1020</v>
      </c>
      <c r="U266" s="338">
        <v>358</v>
      </c>
      <c r="V266" s="338">
        <v>0</v>
      </c>
      <c r="W266" s="338">
        <v>12858</v>
      </c>
      <c r="X266" s="338">
        <v>1020</v>
      </c>
      <c r="Y266" s="338">
        <v>82</v>
      </c>
      <c r="Z266" s="338">
        <v>0</v>
      </c>
      <c r="AA266" s="338">
        <v>0</v>
      </c>
      <c r="AB266" s="338">
        <v>0</v>
      </c>
      <c r="AC266" s="338">
        <v>1102</v>
      </c>
      <c r="AD266" s="338">
        <v>9898</v>
      </c>
      <c r="AE266" s="338">
        <v>200</v>
      </c>
      <c r="AF266" s="338" t="s">
        <v>605</v>
      </c>
      <c r="AG266" s="338">
        <v>20</v>
      </c>
      <c r="AH266" s="338">
        <v>500</v>
      </c>
      <c r="AI266" t="s">
        <v>580</v>
      </c>
    </row>
    <row r="267" spans="1:35" x14ac:dyDescent="0.3">
      <c r="A267" s="335">
        <v>46173</v>
      </c>
      <c r="B267" t="s">
        <v>700</v>
      </c>
      <c r="C267" t="s">
        <v>701</v>
      </c>
      <c r="D267" t="s">
        <v>930</v>
      </c>
      <c r="E267" t="s">
        <v>42</v>
      </c>
      <c r="F267" t="s">
        <v>43</v>
      </c>
      <c r="G267" t="s">
        <v>48</v>
      </c>
      <c r="H267" t="s">
        <v>605</v>
      </c>
      <c r="I267" s="338">
        <v>23</v>
      </c>
      <c r="J267" s="338">
        <v>0</v>
      </c>
      <c r="K267" s="338">
        <v>0</v>
      </c>
      <c r="L267" s="338">
        <v>4</v>
      </c>
      <c r="M267" s="338">
        <v>1</v>
      </c>
      <c r="N267" s="336">
        <v>24</v>
      </c>
      <c r="O267" s="338">
        <v>440</v>
      </c>
      <c r="P267" s="338">
        <v>8160</v>
      </c>
      <c r="Q267" s="338">
        <v>2400</v>
      </c>
      <c r="R267" s="338">
        <v>0</v>
      </c>
      <c r="S267" s="338">
        <v>10560</v>
      </c>
      <c r="T267" s="338">
        <v>979</v>
      </c>
      <c r="U267" s="338">
        <v>343</v>
      </c>
      <c r="V267" s="338">
        <v>0</v>
      </c>
      <c r="W267" s="338">
        <v>12382</v>
      </c>
      <c r="X267" s="338">
        <v>979</v>
      </c>
      <c r="Y267" s="338">
        <v>79</v>
      </c>
      <c r="Z267" s="338">
        <v>0</v>
      </c>
      <c r="AA267" s="338">
        <v>0</v>
      </c>
      <c r="AB267" s="338">
        <v>0</v>
      </c>
      <c r="AC267" s="338">
        <v>1058</v>
      </c>
      <c r="AD267" s="338">
        <v>9502</v>
      </c>
      <c r="AE267" s="338">
        <v>192</v>
      </c>
      <c r="AF267" s="338" t="s">
        <v>605</v>
      </c>
      <c r="AG267" s="338">
        <v>20</v>
      </c>
      <c r="AH267" s="338">
        <v>480</v>
      </c>
      <c r="AI267" t="s">
        <v>580</v>
      </c>
    </row>
    <row r="268" spans="1:35" x14ac:dyDescent="0.3">
      <c r="A268" s="335">
        <v>46173</v>
      </c>
      <c r="B268" t="s">
        <v>702</v>
      </c>
      <c r="C268" t="s">
        <v>703</v>
      </c>
      <c r="D268" t="s">
        <v>930</v>
      </c>
      <c r="E268" t="s">
        <v>42</v>
      </c>
      <c r="F268" t="s">
        <v>43</v>
      </c>
      <c r="G268" t="s">
        <v>48</v>
      </c>
      <c r="H268" t="s">
        <v>605</v>
      </c>
      <c r="I268" s="338">
        <v>7</v>
      </c>
      <c r="J268" s="338">
        <v>0</v>
      </c>
      <c r="K268" s="338">
        <v>0</v>
      </c>
      <c r="L268" s="338">
        <v>4</v>
      </c>
      <c r="M268" s="338">
        <v>1</v>
      </c>
      <c r="N268" s="336">
        <v>8</v>
      </c>
      <c r="O268" s="338">
        <v>440</v>
      </c>
      <c r="P268" s="338">
        <v>2720</v>
      </c>
      <c r="Q268" s="338">
        <v>800</v>
      </c>
      <c r="R268" s="338">
        <v>0</v>
      </c>
      <c r="S268" s="338">
        <v>3520</v>
      </c>
      <c r="T268" s="338">
        <v>326</v>
      </c>
      <c r="U268" s="338">
        <v>114</v>
      </c>
      <c r="V268" s="338">
        <v>0</v>
      </c>
      <c r="W268" s="338">
        <v>4440</v>
      </c>
      <c r="X268" s="338">
        <v>326</v>
      </c>
      <c r="Y268" s="338">
        <v>26</v>
      </c>
      <c r="Z268" s="338">
        <v>0</v>
      </c>
      <c r="AA268" s="338">
        <v>0</v>
      </c>
      <c r="AB268" s="338">
        <v>0</v>
      </c>
      <c r="AC268" s="338">
        <v>352</v>
      </c>
      <c r="AD268" s="338">
        <v>3168</v>
      </c>
      <c r="AE268" s="338">
        <v>64</v>
      </c>
      <c r="AF268" s="338" t="s">
        <v>605</v>
      </c>
      <c r="AG268" s="338">
        <v>20</v>
      </c>
      <c r="AH268" s="338">
        <v>160</v>
      </c>
      <c r="AI268" t="s">
        <v>580</v>
      </c>
    </row>
    <row r="269" spans="1:35" x14ac:dyDescent="0.3">
      <c r="A269" s="335">
        <v>46173</v>
      </c>
      <c r="B269" t="s">
        <v>704</v>
      </c>
      <c r="C269" t="s">
        <v>705</v>
      </c>
      <c r="D269" t="s">
        <v>930</v>
      </c>
      <c r="E269" t="s">
        <v>42</v>
      </c>
      <c r="F269" t="s">
        <v>43</v>
      </c>
      <c r="G269" t="s">
        <v>51</v>
      </c>
      <c r="H269" t="s">
        <v>605</v>
      </c>
      <c r="I269" s="338">
        <v>21</v>
      </c>
      <c r="J269" s="338">
        <v>0</v>
      </c>
      <c r="K269" s="338">
        <v>0</v>
      </c>
      <c r="L269" s="338">
        <v>4</v>
      </c>
      <c r="M269" s="338">
        <v>1</v>
      </c>
      <c r="N269" s="336">
        <v>22</v>
      </c>
      <c r="O269" s="338">
        <v>440</v>
      </c>
      <c r="P269" s="338">
        <v>7480</v>
      </c>
      <c r="Q269" s="338">
        <v>2200</v>
      </c>
      <c r="R269" s="338">
        <v>0</v>
      </c>
      <c r="S269" s="338">
        <v>9680</v>
      </c>
      <c r="T269" s="338">
        <v>898</v>
      </c>
      <c r="U269" s="338">
        <v>315</v>
      </c>
      <c r="V269" s="338">
        <v>0</v>
      </c>
      <c r="W269" s="338">
        <v>11053</v>
      </c>
      <c r="X269" s="338">
        <v>898</v>
      </c>
      <c r="Y269" s="338">
        <v>73</v>
      </c>
      <c r="Z269" s="338">
        <v>0</v>
      </c>
      <c r="AA269" s="338">
        <v>0</v>
      </c>
      <c r="AB269" s="338">
        <v>0</v>
      </c>
      <c r="AC269" s="338">
        <v>971</v>
      </c>
      <c r="AD269" s="338">
        <v>8709</v>
      </c>
      <c r="AE269" s="338">
        <v>176</v>
      </c>
      <c r="AF269" s="338" t="s">
        <v>605</v>
      </c>
      <c r="AG269" s="338">
        <v>20</v>
      </c>
      <c r="AH269" s="338">
        <v>440</v>
      </c>
      <c r="AI269" t="s">
        <v>580</v>
      </c>
    </row>
    <row r="270" spans="1:35" x14ac:dyDescent="0.3">
      <c r="A270" s="335">
        <v>46173</v>
      </c>
      <c r="B270" t="s">
        <v>706</v>
      </c>
      <c r="C270" t="s">
        <v>707</v>
      </c>
      <c r="D270" t="s">
        <v>930</v>
      </c>
      <c r="E270" t="s">
        <v>42</v>
      </c>
      <c r="F270" t="s">
        <v>43</v>
      </c>
      <c r="G270" t="s">
        <v>51</v>
      </c>
      <c r="H270" t="s">
        <v>605</v>
      </c>
      <c r="I270" s="338">
        <v>22</v>
      </c>
      <c r="J270" s="338">
        <v>0</v>
      </c>
      <c r="K270" s="338">
        <v>0</v>
      </c>
      <c r="L270" s="338">
        <v>4</v>
      </c>
      <c r="M270" s="338">
        <v>1</v>
      </c>
      <c r="N270" s="336">
        <v>23</v>
      </c>
      <c r="O270" s="338">
        <v>440</v>
      </c>
      <c r="P270" s="338">
        <v>7820</v>
      </c>
      <c r="Q270" s="338">
        <v>2300</v>
      </c>
      <c r="R270" s="338">
        <v>0</v>
      </c>
      <c r="S270" s="338">
        <v>10120</v>
      </c>
      <c r="T270" s="338">
        <v>938</v>
      </c>
      <c r="U270" s="338">
        <v>329</v>
      </c>
      <c r="V270" s="338">
        <v>0</v>
      </c>
      <c r="W270" s="338">
        <v>11827</v>
      </c>
      <c r="X270" s="338">
        <v>938</v>
      </c>
      <c r="Y270" s="338">
        <v>76</v>
      </c>
      <c r="Z270" s="338">
        <v>0</v>
      </c>
      <c r="AA270" s="338">
        <v>0</v>
      </c>
      <c r="AB270" s="338">
        <v>0</v>
      </c>
      <c r="AC270" s="338">
        <v>1014</v>
      </c>
      <c r="AD270" s="338">
        <v>9106</v>
      </c>
      <c r="AE270" s="338">
        <v>184</v>
      </c>
      <c r="AF270" s="338" t="s">
        <v>605</v>
      </c>
      <c r="AG270" s="338">
        <v>20</v>
      </c>
      <c r="AH270" s="338">
        <v>460</v>
      </c>
      <c r="AI270" t="s">
        <v>580</v>
      </c>
    </row>
    <row r="271" spans="1:35" x14ac:dyDescent="0.3">
      <c r="A271" s="335">
        <v>46173</v>
      </c>
      <c r="B271" t="s">
        <v>708</v>
      </c>
      <c r="C271" t="s">
        <v>709</v>
      </c>
      <c r="D271" t="s">
        <v>930</v>
      </c>
      <c r="E271" t="s">
        <v>42</v>
      </c>
      <c r="F271" t="s">
        <v>43</v>
      </c>
      <c r="G271" t="s">
        <v>48</v>
      </c>
      <c r="H271" t="s">
        <v>605</v>
      </c>
      <c r="I271" s="338">
        <v>21</v>
      </c>
      <c r="J271" s="338">
        <v>0</v>
      </c>
      <c r="K271" s="338">
        <v>0</v>
      </c>
      <c r="L271" s="338">
        <v>4</v>
      </c>
      <c r="M271" s="338">
        <v>1</v>
      </c>
      <c r="N271" s="336">
        <v>22</v>
      </c>
      <c r="O271" s="338">
        <v>440</v>
      </c>
      <c r="P271" s="338">
        <v>7480</v>
      </c>
      <c r="Q271" s="338">
        <v>2200</v>
      </c>
      <c r="R271" s="338">
        <v>0</v>
      </c>
      <c r="S271" s="338">
        <v>9680</v>
      </c>
      <c r="T271" s="338">
        <v>898</v>
      </c>
      <c r="U271" s="338">
        <v>315</v>
      </c>
      <c r="V271" s="338">
        <v>0</v>
      </c>
      <c r="W271" s="338">
        <v>11353</v>
      </c>
      <c r="X271" s="338">
        <v>898</v>
      </c>
      <c r="Y271" s="338">
        <v>73</v>
      </c>
      <c r="Z271" s="338">
        <v>0</v>
      </c>
      <c r="AA271" s="338">
        <v>0</v>
      </c>
      <c r="AB271" s="338">
        <v>0</v>
      </c>
      <c r="AC271" s="338">
        <v>971</v>
      </c>
      <c r="AD271" s="338">
        <v>8709</v>
      </c>
      <c r="AE271" s="338">
        <v>176</v>
      </c>
      <c r="AF271" s="338" t="s">
        <v>605</v>
      </c>
      <c r="AG271" s="338">
        <v>20</v>
      </c>
      <c r="AH271" s="338">
        <v>440</v>
      </c>
      <c r="AI271" t="s">
        <v>580</v>
      </c>
    </row>
    <row r="272" spans="1:35" x14ac:dyDescent="0.3">
      <c r="A272" s="335">
        <v>46173</v>
      </c>
      <c r="B272" t="s">
        <v>710</v>
      </c>
      <c r="C272" t="s">
        <v>711</v>
      </c>
      <c r="D272" t="s">
        <v>930</v>
      </c>
      <c r="E272" t="s">
        <v>42</v>
      </c>
      <c r="F272" t="s">
        <v>951</v>
      </c>
      <c r="G272" t="s">
        <v>51</v>
      </c>
      <c r="H272" t="s">
        <v>605</v>
      </c>
      <c r="I272" s="338">
        <v>25</v>
      </c>
      <c r="J272" s="338">
        <v>0</v>
      </c>
      <c r="K272" s="338">
        <v>0</v>
      </c>
      <c r="L272" s="338">
        <v>4</v>
      </c>
      <c r="M272" s="338">
        <v>1</v>
      </c>
      <c r="N272" s="336">
        <v>26</v>
      </c>
      <c r="O272" s="338">
        <v>485</v>
      </c>
      <c r="P272" s="338">
        <v>9412</v>
      </c>
      <c r="Q272" s="338">
        <v>3198</v>
      </c>
      <c r="R272" s="338">
        <v>0</v>
      </c>
      <c r="S272" s="338">
        <v>12610</v>
      </c>
      <c r="T272" s="338">
        <v>1129</v>
      </c>
      <c r="U272" s="338">
        <v>410</v>
      </c>
      <c r="V272" s="338">
        <v>0</v>
      </c>
      <c r="W272" s="338">
        <v>14589</v>
      </c>
      <c r="X272" s="338">
        <v>1129</v>
      </c>
      <c r="Y272" s="338">
        <v>95</v>
      </c>
      <c r="Z272" s="338">
        <v>0</v>
      </c>
      <c r="AA272" s="338">
        <v>0</v>
      </c>
      <c r="AB272" s="338">
        <v>0</v>
      </c>
      <c r="AC272" s="338">
        <v>1224</v>
      </c>
      <c r="AD272" s="338">
        <v>11386</v>
      </c>
      <c r="AE272" s="338">
        <v>208</v>
      </c>
      <c r="AF272" s="338" t="s">
        <v>605</v>
      </c>
      <c r="AG272" s="338">
        <v>20</v>
      </c>
      <c r="AH272" s="338">
        <v>520</v>
      </c>
      <c r="AI272" t="s">
        <v>580</v>
      </c>
    </row>
    <row r="273" spans="1:35" x14ac:dyDescent="0.3">
      <c r="A273" s="335">
        <v>46173</v>
      </c>
      <c r="B273" t="s">
        <v>712</v>
      </c>
      <c r="C273" t="s">
        <v>713</v>
      </c>
      <c r="D273" t="s">
        <v>930</v>
      </c>
      <c r="E273" t="s">
        <v>42</v>
      </c>
      <c r="F273" t="s">
        <v>951</v>
      </c>
      <c r="G273" t="s">
        <v>51</v>
      </c>
      <c r="H273" t="s">
        <v>605</v>
      </c>
      <c r="I273" s="338">
        <v>25</v>
      </c>
      <c r="J273" s="338">
        <v>0</v>
      </c>
      <c r="K273" s="338">
        <v>0</v>
      </c>
      <c r="L273" s="338">
        <v>4</v>
      </c>
      <c r="M273" s="338">
        <v>1</v>
      </c>
      <c r="N273" s="336">
        <v>26</v>
      </c>
      <c r="O273" s="338">
        <v>485</v>
      </c>
      <c r="P273" s="338">
        <v>9412</v>
      </c>
      <c r="Q273" s="338">
        <v>3198</v>
      </c>
      <c r="R273" s="338">
        <v>0</v>
      </c>
      <c r="S273" s="338">
        <v>12610</v>
      </c>
      <c r="T273" s="338">
        <v>1129</v>
      </c>
      <c r="U273" s="338">
        <v>410</v>
      </c>
      <c r="V273" s="338">
        <v>0</v>
      </c>
      <c r="W273" s="338">
        <v>14669</v>
      </c>
      <c r="X273" s="338">
        <v>1129</v>
      </c>
      <c r="Y273" s="338">
        <v>95</v>
      </c>
      <c r="Z273" s="338">
        <v>0</v>
      </c>
      <c r="AA273" s="338">
        <v>0</v>
      </c>
      <c r="AB273" s="338">
        <v>0</v>
      </c>
      <c r="AC273" s="338">
        <v>1224</v>
      </c>
      <c r="AD273" s="338">
        <v>11386</v>
      </c>
      <c r="AE273" s="338">
        <v>208</v>
      </c>
      <c r="AF273" s="338" t="s">
        <v>605</v>
      </c>
      <c r="AG273" s="338">
        <v>20</v>
      </c>
      <c r="AH273" s="338">
        <v>520</v>
      </c>
      <c r="AI273" t="s">
        <v>580</v>
      </c>
    </row>
    <row r="274" spans="1:35" x14ac:dyDescent="0.3">
      <c r="A274" s="335">
        <v>46173</v>
      </c>
      <c r="B274" t="s">
        <v>714</v>
      </c>
      <c r="C274" t="s">
        <v>715</v>
      </c>
      <c r="D274" t="s">
        <v>930</v>
      </c>
      <c r="E274" t="s">
        <v>42</v>
      </c>
      <c r="F274" t="s">
        <v>951</v>
      </c>
      <c r="G274" t="s">
        <v>51</v>
      </c>
      <c r="H274" t="s">
        <v>605</v>
      </c>
      <c r="I274" s="338">
        <v>20</v>
      </c>
      <c r="J274" s="338">
        <v>0</v>
      </c>
      <c r="K274" s="338">
        <v>0</v>
      </c>
      <c r="L274" s="338">
        <v>4</v>
      </c>
      <c r="M274" s="338">
        <v>1</v>
      </c>
      <c r="N274" s="336">
        <v>21</v>
      </c>
      <c r="O274" s="338">
        <v>465</v>
      </c>
      <c r="P274" s="338">
        <v>7308</v>
      </c>
      <c r="Q274" s="338">
        <v>2457</v>
      </c>
      <c r="R274" s="338">
        <v>0</v>
      </c>
      <c r="S274" s="338">
        <v>9765</v>
      </c>
      <c r="T274" s="338">
        <v>877</v>
      </c>
      <c r="U274" s="338">
        <v>317</v>
      </c>
      <c r="V274" s="338">
        <v>0</v>
      </c>
      <c r="W274" s="338">
        <v>11479</v>
      </c>
      <c r="X274" s="338">
        <v>877</v>
      </c>
      <c r="Y274" s="338">
        <v>73</v>
      </c>
      <c r="Z274" s="338">
        <v>0</v>
      </c>
      <c r="AA274" s="338">
        <v>0</v>
      </c>
      <c r="AB274" s="338">
        <v>0</v>
      </c>
      <c r="AC274" s="338">
        <v>950</v>
      </c>
      <c r="AD274" s="338">
        <v>8815</v>
      </c>
      <c r="AE274" s="338">
        <v>168</v>
      </c>
      <c r="AF274" s="338" t="s">
        <v>605</v>
      </c>
      <c r="AG274" s="338">
        <v>20</v>
      </c>
      <c r="AH274" s="338">
        <v>420</v>
      </c>
      <c r="AI274" t="s">
        <v>580</v>
      </c>
    </row>
    <row r="275" spans="1:35" x14ac:dyDescent="0.3">
      <c r="A275" s="335">
        <v>46173</v>
      </c>
      <c r="B275" t="s">
        <v>716</v>
      </c>
      <c r="C275" t="s">
        <v>717</v>
      </c>
      <c r="D275" t="s">
        <v>930</v>
      </c>
      <c r="E275" t="s">
        <v>42</v>
      </c>
      <c r="F275" t="s">
        <v>951</v>
      </c>
      <c r="G275" t="s">
        <v>48</v>
      </c>
      <c r="H275" t="s">
        <v>605</v>
      </c>
      <c r="I275" s="338">
        <v>0</v>
      </c>
      <c r="J275" s="338">
        <v>0</v>
      </c>
      <c r="K275" s="338">
        <v>0</v>
      </c>
      <c r="L275" s="338">
        <v>0</v>
      </c>
      <c r="M275" s="338">
        <v>0</v>
      </c>
      <c r="N275" s="336">
        <v>0</v>
      </c>
      <c r="O275" s="338">
        <v>455</v>
      </c>
      <c r="P275" s="338">
        <v>0</v>
      </c>
      <c r="Q275" s="338">
        <v>0</v>
      </c>
      <c r="R275" s="338">
        <v>0</v>
      </c>
      <c r="S275" s="338">
        <v>0</v>
      </c>
      <c r="T275" s="338">
        <v>0</v>
      </c>
      <c r="U275" s="338">
        <v>0</v>
      </c>
      <c r="V275" s="338">
        <v>0</v>
      </c>
      <c r="W275" s="338">
        <v>420</v>
      </c>
      <c r="X275" s="338">
        <v>0</v>
      </c>
      <c r="Y275" s="338">
        <v>0</v>
      </c>
      <c r="Z275" s="338">
        <v>0</v>
      </c>
      <c r="AA275" s="338">
        <v>0</v>
      </c>
      <c r="AB275" s="338">
        <v>0</v>
      </c>
      <c r="AC275" s="338">
        <v>0</v>
      </c>
      <c r="AD275" s="338">
        <v>0</v>
      </c>
      <c r="AE275" s="338">
        <v>0</v>
      </c>
      <c r="AF275" s="338" t="s">
        <v>605</v>
      </c>
      <c r="AG275" s="338">
        <v>20</v>
      </c>
      <c r="AH275" s="338">
        <v>0</v>
      </c>
      <c r="AI275" t="s">
        <v>580</v>
      </c>
    </row>
    <row r="276" spans="1:35" x14ac:dyDescent="0.3">
      <c r="A276" s="335">
        <v>46173</v>
      </c>
      <c r="B276" t="s">
        <v>718</v>
      </c>
      <c r="C276" t="s">
        <v>719</v>
      </c>
      <c r="D276" t="s">
        <v>930</v>
      </c>
      <c r="E276" t="s">
        <v>42</v>
      </c>
      <c r="F276" t="s">
        <v>951</v>
      </c>
      <c r="G276" t="s">
        <v>51</v>
      </c>
      <c r="H276" t="s">
        <v>605</v>
      </c>
      <c r="I276" s="338">
        <v>20</v>
      </c>
      <c r="J276" s="338">
        <v>0</v>
      </c>
      <c r="K276" s="338">
        <v>0</v>
      </c>
      <c r="L276" s="338">
        <v>4</v>
      </c>
      <c r="M276" s="338">
        <v>1</v>
      </c>
      <c r="N276" s="336">
        <v>21</v>
      </c>
      <c r="O276" s="338">
        <v>465</v>
      </c>
      <c r="P276" s="338">
        <v>7308</v>
      </c>
      <c r="Q276" s="338">
        <v>2457</v>
      </c>
      <c r="R276" s="338">
        <v>0</v>
      </c>
      <c r="S276" s="338">
        <v>9765</v>
      </c>
      <c r="T276" s="338">
        <v>877</v>
      </c>
      <c r="U276" s="338">
        <v>317</v>
      </c>
      <c r="V276" s="338">
        <v>0</v>
      </c>
      <c r="W276" s="338">
        <v>10959</v>
      </c>
      <c r="X276" s="338">
        <v>877</v>
      </c>
      <c r="Y276" s="338">
        <v>73</v>
      </c>
      <c r="Z276" s="338">
        <v>0</v>
      </c>
      <c r="AA276" s="338">
        <v>0</v>
      </c>
      <c r="AB276" s="338">
        <v>0</v>
      </c>
      <c r="AC276" s="338">
        <v>950</v>
      </c>
      <c r="AD276" s="338">
        <v>8815</v>
      </c>
      <c r="AE276" s="338">
        <v>168</v>
      </c>
      <c r="AF276" s="338" t="s">
        <v>605</v>
      </c>
      <c r="AG276" s="338">
        <v>20</v>
      </c>
      <c r="AH276" s="338">
        <v>420</v>
      </c>
      <c r="AI276" t="s">
        <v>580</v>
      </c>
    </row>
    <row r="277" spans="1:35" x14ac:dyDescent="0.3">
      <c r="A277" s="335">
        <v>46173</v>
      </c>
      <c r="B277" t="s">
        <v>720</v>
      </c>
      <c r="C277" t="s">
        <v>721</v>
      </c>
      <c r="D277" t="s">
        <v>930</v>
      </c>
      <c r="E277" t="s">
        <v>42</v>
      </c>
      <c r="F277" t="s">
        <v>951</v>
      </c>
      <c r="G277" t="s">
        <v>48</v>
      </c>
      <c r="H277" t="s">
        <v>605</v>
      </c>
      <c r="I277" s="338">
        <v>21</v>
      </c>
      <c r="J277" s="338">
        <v>0</v>
      </c>
      <c r="K277" s="338">
        <v>0</v>
      </c>
      <c r="L277" s="338">
        <v>4</v>
      </c>
      <c r="M277" s="338">
        <v>1</v>
      </c>
      <c r="N277" s="336">
        <v>22</v>
      </c>
      <c r="O277" s="338">
        <v>465</v>
      </c>
      <c r="P277" s="338">
        <v>7656</v>
      </c>
      <c r="Q277" s="338">
        <v>2574</v>
      </c>
      <c r="R277" s="338">
        <v>0</v>
      </c>
      <c r="S277" s="338">
        <v>10230</v>
      </c>
      <c r="T277" s="338">
        <v>919</v>
      </c>
      <c r="U277" s="338">
        <v>332</v>
      </c>
      <c r="V277" s="338">
        <v>0</v>
      </c>
      <c r="W277" s="338">
        <v>11901</v>
      </c>
      <c r="X277" s="338">
        <v>919</v>
      </c>
      <c r="Y277" s="338">
        <v>77</v>
      </c>
      <c r="Z277" s="338">
        <v>0</v>
      </c>
      <c r="AA277" s="338">
        <v>0</v>
      </c>
      <c r="AB277" s="338">
        <v>0</v>
      </c>
      <c r="AC277" s="338">
        <v>996</v>
      </c>
      <c r="AD277" s="338">
        <v>9234</v>
      </c>
      <c r="AE277" s="338">
        <v>176</v>
      </c>
      <c r="AF277" s="338" t="s">
        <v>605</v>
      </c>
      <c r="AG277" s="338">
        <v>20</v>
      </c>
      <c r="AH277" s="338">
        <v>440</v>
      </c>
      <c r="AI277" t="s">
        <v>580</v>
      </c>
    </row>
    <row r="278" spans="1:35" x14ac:dyDescent="0.3">
      <c r="A278" s="335">
        <v>46173</v>
      </c>
      <c r="B278" t="s">
        <v>722</v>
      </c>
      <c r="C278" t="s">
        <v>723</v>
      </c>
      <c r="D278" t="s">
        <v>930</v>
      </c>
      <c r="E278" t="s">
        <v>42</v>
      </c>
      <c r="F278" t="s">
        <v>951</v>
      </c>
      <c r="G278" t="s">
        <v>48</v>
      </c>
      <c r="H278" t="s">
        <v>605</v>
      </c>
      <c r="I278" s="338">
        <v>25</v>
      </c>
      <c r="J278" s="338">
        <v>0</v>
      </c>
      <c r="K278" s="338">
        <v>0</v>
      </c>
      <c r="L278" s="338">
        <v>4</v>
      </c>
      <c r="M278" s="338">
        <v>1</v>
      </c>
      <c r="N278" s="336">
        <v>26</v>
      </c>
      <c r="O278" s="338">
        <v>465</v>
      </c>
      <c r="P278" s="338">
        <v>9048</v>
      </c>
      <c r="Q278" s="338">
        <v>3042</v>
      </c>
      <c r="R278" s="338">
        <v>0</v>
      </c>
      <c r="S278" s="338">
        <v>12090</v>
      </c>
      <c r="T278" s="338">
        <v>1086</v>
      </c>
      <c r="U278" s="338">
        <v>393</v>
      </c>
      <c r="V278" s="338">
        <v>0</v>
      </c>
      <c r="W278" s="338">
        <v>14009</v>
      </c>
      <c r="X278" s="338">
        <v>1086</v>
      </c>
      <c r="Y278" s="338">
        <v>91</v>
      </c>
      <c r="Z278" s="338">
        <v>0</v>
      </c>
      <c r="AA278" s="338">
        <v>0</v>
      </c>
      <c r="AB278" s="338">
        <v>0</v>
      </c>
      <c r="AC278" s="338">
        <v>1177</v>
      </c>
      <c r="AD278" s="338">
        <v>10913</v>
      </c>
      <c r="AE278" s="338">
        <v>208</v>
      </c>
      <c r="AF278" s="338" t="s">
        <v>605</v>
      </c>
      <c r="AG278" s="338">
        <v>20</v>
      </c>
      <c r="AH278" s="338">
        <v>520</v>
      </c>
      <c r="AI278" t="s">
        <v>580</v>
      </c>
    </row>
    <row r="279" spans="1:35" x14ac:dyDescent="0.3">
      <c r="A279" s="335">
        <v>46173</v>
      </c>
      <c r="B279" t="s">
        <v>724</v>
      </c>
      <c r="C279" t="s">
        <v>725</v>
      </c>
      <c r="D279" t="s">
        <v>930</v>
      </c>
      <c r="E279" t="s">
        <v>42</v>
      </c>
      <c r="F279" t="s">
        <v>951</v>
      </c>
      <c r="G279" t="s">
        <v>48</v>
      </c>
      <c r="H279" t="s">
        <v>605</v>
      </c>
      <c r="I279" s="338">
        <v>26</v>
      </c>
      <c r="J279" s="338">
        <v>0</v>
      </c>
      <c r="K279" s="338">
        <v>0</v>
      </c>
      <c r="L279" s="338">
        <v>4</v>
      </c>
      <c r="M279" s="338">
        <v>1</v>
      </c>
      <c r="N279" s="336">
        <v>27</v>
      </c>
      <c r="O279" s="338">
        <v>480</v>
      </c>
      <c r="P279" s="338">
        <v>9774</v>
      </c>
      <c r="Q279" s="338">
        <v>3186</v>
      </c>
      <c r="R279" s="338">
        <v>0</v>
      </c>
      <c r="S279" s="338">
        <v>12960</v>
      </c>
      <c r="T279" s="338">
        <v>1173</v>
      </c>
      <c r="U279" s="338">
        <v>421</v>
      </c>
      <c r="V279" s="338">
        <v>0</v>
      </c>
      <c r="W279" s="338">
        <v>15074</v>
      </c>
      <c r="X279" s="338">
        <v>1173</v>
      </c>
      <c r="Y279" s="338">
        <v>97</v>
      </c>
      <c r="Z279" s="338">
        <v>0</v>
      </c>
      <c r="AA279" s="338">
        <v>0</v>
      </c>
      <c r="AB279" s="338">
        <v>0</v>
      </c>
      <c r="AC279" s="338">
        <v>1270</v>
      </c>
      <c r="AD279" s="338">
        <v>11690</v>
      </c>
      <c r="AE279" s="338">
        <v>216</v>
      </c>
      <c r="AF279" s="338" t="s">
        <v>605</v>
      </c>
      <c r="AG279" s="338">
        <v>20</v>
      </c>
      <c r="AH279" s="338">
        <v>540</v>
      </c>
      <c r="AI279" t="s">
        <v>580</v>
      </c>
    </row>
    <row r="280" spans="1:35" x14ac:dyDescent="0.3">
      <c r="A280" s="335">
        <v>46173</v>
      </c>
      <c r="B280" t="s">
        <v>726</v>
      </c>
      <c r="C280" t="s">
        <v>727</v>
      </c>
      <c r="D280" t="s">
        <v>930</v>
      </c>
      <c r="E280" t="s">
        <v>42</v>
      </c>
      <c r="F280" t="s">
        <v>951</v>
      </c>
      <c r="G280" t="s">
        <v>48</v>
      </c>
      <c r="H280" t="s">
        <v>605</v>
      </c>
      <c r="I280" s="338">
        <v>26</v>
      </c>
      <c r="J280" s="338">
        <v>0</v>
      </c>
      <c r="K280" s="338">
        <v>0</v>
      </c>
      <c r="L280" s="338">
        <v>4</v>
      </c>
      <c r="M280" s="338">
        <v>1</v>
      </c>
      <c r="N280" s="336">
        <v>27</v>
      </c>
      <c r="O280" s="338">
        <v>465</v>
      </c>
      <c r="P280" s="338">
        <v>9396</v>
      </c>
      <c r="Q280" s="338">
        <v>3159</v>
      </c>
      <c r="R280" s="338">
        <v>0</v>
      </c>
      <c r="S280" s="338">
        <v>12555</v>
      </c>
      <c r="T280" s="338">
        <v>1128</v>
      </c>
      <c r="U280" s="338">
        <v>408</v>
      </c>
      <c r="V280" s="338">
        <v>0</v>
      </c>
      <c r="W280" s="338">
        <v>14631</v>
      </c>
      <c r="X280" s="338">
        <v>1128</v>
      </c>
      <c r="Y280" s="338">
        <v>94</v>
      </c>
      <c r="Z280" s="338">
        <v>0</v>
      </c>
      <c r="AA280" s="338">
        <v>0</v>
      </c>
      <c r="AB280" s="338">
        <v>0</v>
      </c>
      <c r="AC280" s="338">
        <v>1222</v>
      </c>
      <c r="AD280" s="338">
        <v>11333</v>
      </c>
      <c r="AE280" s="338">
        <v>216</v>
      </c>
      <c r="AF280" s="338" t="s">
        <v>605</v>
      </c>
      <c r="AG280" s="338">
        <v>20</v>
      </c>
      <c r="AH280" s="338">
        <v>540</v>
      </c>
      <c r="AI280" t="s">
        <v>580</v>
      </c>
    </row>
    <row r="281" spans="1:35" x14ac:dyDescent="0.3">
      <c r="A281" s="335">
        <v>46173</v>
      </c>
      <c r="B281" t="s">
        <v>728</v>
      </c>
      <c r="C281" t="s">
        <v>729</v>
      </c>
      <c r="D281" t="s">
        <v>930</v>
      </c>
      <c r="E281" t="s">
        <v>42</v>
      </c>
      <c r="F281" t="s">
        <v>951</v>
      </c>
      <c r="G281" t="s">
        <v>48</v>
      </c>
      <c r="H281" t="s">
        <v>605</v>
      </c>
      <c r="I281" s="338">
        <v>24</v>
      </c>
      <c r="J281" s="338">
        <v>0</v>
      </c>
      <c r="K281" s="338">
        <v>0</v>
      </c>
      <c r="L281" s="338">
        <v>4</v>
      </c>
      <c r="M281" s="338">
        <v>1</v>
      </c>
      <c r="N281" s="336">
        <v>25</v>
      </c>
      <c r="O281" s="338">
        <v>495</v>
      </c>
      <c r="P281" s="338">
        <v>9175</v>
      </c>
      <c r="Q281" s="338">
        <v>3200</v>
      </c>
      <c r="R281" s="338">
        <v>0</v>
      </c>
      <c r="S281" s="338">
        <v>12375</v>
      </c>
      <c r="T281" s="338">
        <v>1101</v>
      </c>
      <c r="U281" s="338">
        <v>402</v>
      </c>
      <c r="V281" s="338">
        <v>0</v>
      </c>
      <c r="W281" s="338">
        <v>14418</v>
      </c>
      <c r="X281" s="338">
        <v>1101</v>
      </c>
      <c r="Y281" s="338">
        <v>93</v>
      </c>
      <c r="Z281" s="338">
        <v>0</v>
      </c>
      <c r="AA281" s="338">
        <v>0</v>
      </c>
      <c r="AB281" s="338">
        <v>0</v>
      </c>
      <c r="AC281" s="338">
        <v>1194</v>
      </c>
      <c r="AD281" s="338">
        <v>11181</v>
      </c>
      <c r="AE281" s="338">
        <v>200</v>
      </c>
      <c r="AF281" s="338" t="s">
        <v>605</v>
      </c>
      <c r="AG281" s="338">
        <v>20</v>
      </c>
      <c r="AH281" s="338">
        <v>500</v>
      </c>
      <c r="AI281" t="s">
        <v>580</v>
      </c>
    </row>
    <row r="282" spans="1:35" x14ac:dyDescent="0.3">
      <c r="A282" s="335">
        <v>46173</v>
      </c>
      <c r="B282" t="s">
        <v>730</v>
      </c>
      <c r="C282" t="s">
        <v>731</v>
      </c>
      <c r="D282" t="s">
        <v>930</v>
      </c>
      <c r="E282" t="s">
        <v>42</v>
      </c>
      <c r="F282" t="s">
        <v>951</v>
      </c>
      <c r="G282" t="s">
        <v>51</v>
      </c>
      <c r="H282" t="s">
        <v>605</v>
      </c>
      <c r="I282" s="338">
        <v>23</v>
      </c>
      <c r="J282" s="338">
        <v>0</v>
      </c>
      <c r="K282" s="338">
        <v>0</v>
      </c>
      <c r="L282" s="338">
        <v>4</v>
      </c>
      <c r="M282" s="338">
        <v>1</v>
      </c>
      <c r="N282" s="336">
        <v>24</v>
      </c>
      <c r="O282" s="338">
        <v>465</v>
      </c>
      <c r="P282" s="338">
        <v>8352</v>
      </c>
      <c r="Q282" s="338">
        <v>2808</v>
      </c>
      <c r="R282" s="338">
        <v>0</v>
      </c>
      <c r="S282" s="338">
        <v>11160</v>
      </c>
      <c r="T282" s="338">
        <v>1002</v>
      </c>
      <c r="U282" s="338">
        <v>363</v>
      </c>
      <c r="V282" s="338">
        <v>0</v>
      </c>
      <c r="W282" s="338">
        <v>13025</v>
      </c>
      <c r="X282" s="338">
        <v>1002</v>
      </c>
      <c r="Y282" s="338">
        <v>84</v>
      </c>
      <c r="Z282" s="338">
        <v>0</v>
      </c>
      <c r="AA282" s="338">
        <v>0</v>
      </c>
      <c r="AB282" s="338">
        <v>0</v>
      </c>
      <c r="AC282" s="338">
        <v>1086</v>
      </c>
      <c r="AD282" s="338">
        <v>10074</v>
      </c>
      <c r="AE282" s="338">
        <v>192</v>
      </c>
      <c r="AF282" s="338" t="s">
        <v>605</v>
      </c>
      <c r="AG282" s="338">
        <v>20</v>
      </c>
      <c r="AH282" s="338">
        <v>480</v>
      </c>
      <c r="AI282" t="s">
        <v>580</v>
      </c>
    </row>
    <row r="283" spans="1:35" x14ac:dyDescent="0.3">
      <c r="A283" s="335">
        <v>46173</v>
      </c>
      <c r="B283" t="s">
        <v>732</v>
      </c>
      <c r="C283" t="s">
        <v>733</v>
      </c>
      <c r="D283" t="s">
        <v>930</v>
      </c>
      <c r="E283" t="s">
        <v>42</v>
      </c>
      <c r="F283" t="s">
        <v>951</v>
      </c>
      <c r="G283" t="s">
        <v>63</v>
      </c>
      <c r="H283" t="s">
        <v>605</v>
      </c>
      <c r="I283" s="338">
        <v>22</v>
      </c>
      <c r="J283" s="338">
        <v>0</v>
      </c>
      <c r="K283" s="338">
        <v>0</v>
      </c>
      <c r="L283" s="338">
        <v>4</v>
      </c>
      <c r="M283" s="338">
        <v>1</v>
      </c>
      <c r="N283" s="336">
        <v>23</v>
      </c>
      <c r="O283" s="338">
        <v>465</v>
      </c>
      <c r="P283" s="338">
        <v>8004</v>
      </c>
      <c r="Q283" s="338">
        <v>2691</v>
      </c>
      <c r="R283" s="338">
        <v>0</v>
      </c>
      <c r="S283" s="338">
        <v>10695</v>
      </c>
      <c r="T283" s="338">
        <v>960</v>
      </c>
      <c r="U283" s="338">
        <v>348</v>
      </c>
      <c r="V283" s="338">
        <v>0</v>
      </c>
      <c r="W283" s="338">
        <v>12483</v>
      </c>
      <c r="X283" s="338">
        <v>960</v>
      </c>
      <c r="Y283" s="338">
        <v>80</v>
      </c>
      <c r="Z283" s="338">
        <v>0</v>
      </c>
      <c r="AA283" s="338">
        <v>0</v>
      </c>
      <c r="AB283" s="338">
        <v>0</v>
      </c>
      <c r="AC283" s="338">
        <v>1040</v>
      </c>
      <c r="AD283" s="338">
        <v>9655</v>
      </c>
      <c r="AE283" s="338">
        <v>184</v>
      </c>
      <c r="AF283" s="338" t="s">
        <v>605</v>
      </c>
      <c r="AG283" s="338">
        <v>20</v>
      </c>
      <c r="AH283" s="338">
        <v>460</v>
      </c>
      <c r="AI283" t="s">
        <v>580</v>
      </c>
    </row>
    <row r="284" spans="1:35" x14ac:dyDescent="0.3">
      <c r="A284" s="335">
        <v>46173</v>
      </c>
      <c r="B284" t="s">
        <v>734</v>
      </c>
      <c r="C284" t="s">
        <v>735</v>
      </c>
      <c r="D284" t="s">
        <v>930</v>
      </c>
      <c r="E284" t="s">
        <v>42</v>
      </c>
      <c r="F284" t="s">
        <v>951</v>
      </c>
      <c r="G284" t="s">
        <v>63</v>
      </c>
      <c r="H284" t="s">
        <v>605</v>
      </c>
      <c r="I284" s="338">
        <v>21</v>
      </c>
      <c r="J284" s="338">
        <v>0</v>
      </c>
      <c r="K284" s="338">
        <v>0</v>
      </c>
      <c r="L284" s="338">
        <v>4</v>
      </c>
      <c r="M284" s="338">
        <v>1</v>
      </c>
      <c r="N284" s="336">
        <v>22</v>
      </c>
      <c r="O284" s="338">
        <v>455</v>
      </c>
      <c r="P284" s="338">
        <v>7546</v>
      </c>
      <c r="Q284" s="338">
        <v>2464</v>
      </c>
      <c r="R284" s="338">
        <v>0</v>
      </c>
      <c r="S284" s="338">
        <v>10010</v>
      </c>
      <c r="T284" s="338">
        <v>906</v>
      </c>
      <c r="U284" s="338">
        <v>325</v>
      </c>
      <c r="V284" s="338">
        <v>0</v>
      </c>
      <c r="W284" s="338">
        <v>11701</v>
      </c>
      <c r="X284" s="338">
        <v>906</v>
      </c>
      <c r="Y284" s="338">
        <v>75</v>
      </c>
      <c r="Z284" s="338">
        <v>0</v>
      </c>
      <c r="AA284" s="338">
        <v>0</v>
      </c>
      <c r="AB284" s="338">
        <v>0</v>
      </c>
      <c r="AC284" s="338">
        <v>981</v>
      </c>
      <c r="AD284" s="338">
        <v>9029</v>
      </c>
      <c r="AE284" s="338">
        <v>176</v>
      </c>
      <c r="AF284" s="338" t="s">
        <v>605</v>
      </c>
      <c r="AG284" s="338">
        <v>20</v>
      </c>
      <c r="AH284" s="338">
        <v>440</v>
      </c>
      <c r="AI284" t="s">
        <v>580</v>
      </c>
    </row>
    <row r="285" spans="1:35" x14ac:dyDescent="0.3">
      <c r="A285" s="335">
        <v>46173</v>
      </c>
      <c r="B285" t="s">
        <v>736</v>
      </c>
      <c r="C285" t="s">
        <v>737</v>
      </c>
      <c r="D285" t="s">
        <v>930</v>
      </c>
      <c r="E285" t="s">
        <v>42</v>
      </c>
      <c r="F285" t="s">
        <v>951</v>
      </c>
      <c r="G285" t="s">
        <v>51</v>
      </c>
      <c r="H285" t="s">
        <v>605</v>
      </c>
      <c r="I285" s="338">
        <v>24</v>
      </c>
      <c r="J285" s="338">
        <v>0</v>
      </c>
      <c r="K285" s="338">
        <v>0</v>
      </c>
      <c r="L285" s="338">
        <v>4</v>
      </c>
      <c r="M285" s="338">
        <v>1</v>
      </c>
      <c r="N285" s="336">
        <v>25</v>
      </c>
      <c r="O285" s="338">
        <v>455</v>
      </c>
      <c r="P285" s="338">
        <v>8575</v>
      </c>
      <c r="Q285" s="338">
        <v>2800</v>
      </c>
      <c r="R285" s="338">
        <v>0</v>
      </c>
      <c r="S285" s="338">
        <v>11375</v>
      </c>
      <c r="T285" s="338">
        <v>1029</v>
      </c>
      <c r="U285" s="338">
        <v>370</v>
      </c>
      <c r="V285" s="338">
        <v>0</v>
      </c>
      <c r="W285" s="338">
        <v>13214</v>
      </c>
      <c r="X285" s="338">
        <v>1029</v>
      </c>
      <c r="Y285" s="338">
        <v>85</v>
      </c>
      <c r="Z285" s="338">
        <v>0</v>
      </c>
      <c r="AA285" s="338">
        <v>0</v>
      </c>
      <c r="AB285" s="338">
        <v>0</v>
      </c>
      <c r="AC285" s="338">
        <v>1114</v>
      </c>
      <c r="AD285" s="338">
        <v>10261</v>
      </c>
      <c r="AE285" s="338">
        <v>200</v>
      </c>
      <c r="AF285" s="338" t="s">
        <v>605</v>
      </c>
      <c r="AG285" s="338">
        <v>20</v>
      </c>
      <c r="AH285" s="338">
        <v>500</v>
      </c>
      <c r="AI285" t="s">
        <v>580</v>
      </c>
    </row>
    <row r="286" spans="1:35" x14ac:dyDescent="0.3">
      <c r="A286" s="335">
        <v>46173</v>
      </c>
      <c r="B286" t="s">
        <v>738</v>
      </c>
      <c r="C286" t="s">
        <v>739</v>
      </c>
      <c r="D286" t="s">
        <v>930</v>
      </c>
      <c r="E286" t="s">
        <v>42</v>
      </c>
      <c r="F286" t="s">
        <v>951</v>
      </c>
      <c r="G286" t="s">
        <v>48</v>
      </c>
      <c r="H286" t="s">
        <v>605</v>
      </c>
      <c r="I286" s="338">
        <v>23</v>
      </c>
      <c r="J286" s="338">
        <v>0</v>
      </c>
      <c r="K286" s="338">
        <v>0</v>
      </c>
      <c r="L286" s="338">
        <v>4</v>
      </c>
      <c r="M286" s="338">
        <v>1</v>
      </c>
      <c r="N286" s="336">
        <v>24</v>
      </c>
      <c r="O286" s="338">
        <v>470</v>
      </c>
      <c r="P286" s="338">
        <v>8352</v>
      </c>
      <c r="Q286" s="338">
        <v>2928</v>
      </c>
      <c r="R286" s="338">
        <v>0</v>
      </c>
      <c r="S286" s="338">
        <v>11280</v>
      </c>
      <c r="T286" s="338">
        <v>1002</v>
      </c>
      <c r="U286" s="338">
        <v>367</v>
      </c>
      <c r="V286" s="338">
        <v>0</v>
      </c>
      <c r="W286" s="338">
        <v>13149</v>
      </c>
      <c r="X286" s="338">
        <v>1002</v>
      </c>
      <c r="Y286" s="338">
        <v>85</v>
      </c>
      <c r="Z286" s="338">
        <v>0</v>
      </c>
      <c r="AA286" s="338">
        <v>0</v>
      </c>
      <c r="AB286" s="338">
        <v>0</v>
      </c>
      <c r="AC286" s="338">
        <v>1087</v>
      </c>
      <c r="AD286" s="338">
        <v>10193</v>
      </c>
      <c r="AE286" s="338">
        <v>192</v>
      </c>
      <c r="AF286" s="338" t="s">
        <v>605</v>
      </c>
      <c r="AG286" s="338">
        <v>20</v>
      </c>
      <c r="AH286" s="338">
        <v>480</v>
      </c>
      <c r="AI286" t="s">
        <v>580</v>
      </c>
    </row>
    <row r="287" spans="1:35" x14ac:dyDescent="0.3">
      <c r="A287" s="335">
        <v>46173</v>
      </c>
      <c r="B287" t="s">
        <v>740</v>
      </c>
      <c r="C287" t="s">
        <v>741</v>
      </c>
      <c r="D287" t="s">
        <v>930</v>
      </c>
      <c r="E287" t="s">
        <v>42</v>
      </c>
      <c r="F287" t="s">
        <v>951</v>
      </c>
      <c r="G287" t="s">
        <v>51</v>
      </c>
      <c r="H287" t="s">
        <v>605</v>
      </c>
      <c r="I287" s="338">
        <v>20</v>
      </c>
      <c r="J287" s="338">
        <v>0</v>
      </c>
      <c r="K287" s="338">
        <v>0</v>
      </c>
      <c r="L287" s="338">
        <v>4</v>
      </c>
      <c r="M287" s="338">
        <v>1</v>
      </c>
      <c r="N287" s="336">
        <v>21</v>
      </c>
      <c r="O287" s="338">
        <v>465</v>
      </c>
      <c r="P287" s="338">
        <v>7308</v>
      </c>
      <c r="Q287" s="338">
        <v>2457</v>
      </c>
      <c r="R287" s="338">
        <v>0</v>
      </c>
      <c r="S287" s="338">
        <v>9765</v>
      </c>
      <c r="T287" s="338">
        <v>877</v>
      </c>
      <c r="U287" s="338">
        <v>317</v>
      </c>
      <c r="V287" s="338">
        <v>0</v>
      </c>
      <c r="W287" s="338">
        <v>11439</v>
      </c>
      <c r="X287" s="338">
        <v>877</v>
      </c>
      <c r="Y287" s="338">
        <v>73</v>
      </c>
      <c r="Z287" s="338">
        <v>0</v>
      </c>
      <c r="AA287" s="338">
        <v>0</v>
      </c>
      <c r="AB287" s="338">
        <v>0</v>
      </c>
      <c r="AC287" s="338">
        <v>950</v>
      </c>
      <c r="AD287" s="338">
        <v>8815</v>
      </c>
      <c r="AE287" s="338">
        <v>168</v>
      </c>
      <c r="AF287" s="338" t="s">
        <v>605</v>
      </c>
      <c r="AG287" s="338">
        <v>20</v>
      </c>
      <c r="AH287" s="338">
        <v>420</v>
      </c>
      <c r="AI287" t="s">
        <v>580</v>
      </c>
    </row>
    <row r="288" spans="1:35" x14ac:dyDescent="0.3">
      <c r="A288" s="335">
        <v>46173</v>
      </c>
      <c r="B288" t="s">
        <v>742</v>
      </c>
      <c r="C288" t="s">
        <v>743</v>
      </c>
      <c r="D288" t="s">
        <v>930</v>
      </c>
      <c r="E288" t="s">
        <v>42</v>
      </c>
      <c r="F288" t="s">
        <v>951</v>
      </c>
      <c r="G288" t="s">
        <v>48</v>
      </c>
      <c r="H288" t="s">
        <v>605</v>
      </c>
      <c r="I288" s="338">
        <v>11</v>
      </c>
      <c r="J288" s="338">
        <v>0</v>
      </c>
      <c r="K288" s="338">
        <v>0</v>
      </c>
      <c r="L288" s="338">
        <v>4</v>
      </c>
      <c r="M288" s="338">
        <v>1</v>
      </c>
      <c r="N288" s="336">
        <v>12</v>
      </c>
      <c r="O288" s="338">
        <v>455</v>
      </c>
      <c r="P288" s="338">
        <v>4116</v>
      </c>
      <c r="Q288" s="338">
        <v>1344</v>
      </c>
      <c r="R288" s="338">
        <v>0</v>
      </c>
      <c r="S288" s="338">
        <v>5460</v>
      </c>
      <c r="T288" s="338">
        <v>494</v>
      </c>
      <c r="U288" s="338">
        <v>177</v>
      </c>
      <c r="V288" s="338">
        <v>0</v>
      </c>
      <c r="W288" s="338">
        <v>6551</v>
      </c>
      <c r="X288" s="338">
        <v>494</v>
      </c>
      <c r="Y288" s="338">
        <v>41</v>
      </c>
      <c r="Z288" s="338">
        <v>0</v>
      </c>
      <c r="AA288" s="338">
        <v>0</v>
      </c>
      <c r="AB288" s="338">
        <v>0</v>
      </c>
      <c r="AC288" s="338">
        <v>535</v>
      </c>
      <c r="AD288" s="338">
        <v>4925</v>
      </c>
      <c r="AE288" s="338">
        <v>96</v>
      </c>
      <c r="AF288" s="338" t="s">
        <v>605</v>
      </c>
      <c r="AG288" s="338">
        <v>20</v>
      </c>
      <c r="AH288" s="338">
        <v>240</v>
      </c>
      <c r="AI288" t="s">
        <v>580</v>
      </c>
    </row>
    <row r="289" spans="1:35" x14ac:dyDescent="0.3">
      <c r="A289" s="335">
        <v>46173</v>
      </c>
      <c r="B289" t="s">
        <v>744</v>
      </c>
      <c r="C289" t="s">
        <v>745</v>
      </c>
      <c r="D289" t="s">
        <v>930</v>
      </c>
      <c r="E289" t="s">
        <v>42</v>
      </c>
      <c r="F289" t="s">
        <v>951</v>
      </c>
      <c r="G289" t="s">
        <v>51</v>
      </c>
      <c r="H289" t="s">
        <v>605</v>
      </c>
      <c r="I289" s="338">
        <v>24.5</v>
      </c>
      <c r="J289" s="338">
        <v>0</v>
      </c>
      <c r="K289" s="338">
        <v>0</v>
      </c>
      <c r="L289" s="338">
        <v>4</v>
      </c>
      <c r="M289" s="338">
        <v>1</v>
      </c>
      <c r="N289" s="336">
        <v>25.5</v>
      </c>
      <c r="O289" s="338">
        <v>485</v>
      </c>
      <c r="P289" s="338">
        <v>9231</v>
      </c>
      <c r="Q289" s="338">
        <v>3136</v>
      </c>
      <c r="R289" s="338">
        <v>0</v>
      </c>
      <c r="S289" s="338">
        <v>12367</v>
      </c>
      <c r="T289" s="338">
        <v>1108</v>
      </c>
      <c r="U289" s="338">
        <v>402</v>
      </c>
      <c r="V289" s="338">
        <v>0</v>
      </c>
      <c r="W289" s="338">
        <v>14117</v>
      </c>
      <c r="X289" s="338">
        <v>1108</v>
      </c>
      <c r="Y289" s="338">
        <v>93</v>
      </c>
      <c r="Z289" s="338">
        <v>0</v>
      </c>
      <c r="AA289" s="338">
        <v>0</v>
      </c>
      <c r="AB289" s="338">
        <v>0</v>
      </c>
      <c r="AC289" s="338">
        <v>1201</v>
      </c>
      <c r="AD289" s="338">
        <v>11166</v>
      </c>
      <c r="AE289" s="338">
        <v>204</v>
      </c>
      <c r="AF289" s="338" t="s">
        <v>605</v>
      </c>
      <c r="AG289" s="338">
        <v>20</v>
      </c>
      <c r="AH289" s="338">
        <v>510</v>
      </c>
      <c r="AI289" t="s">
        <v>580</v>
      </c>
    </row>
    <row r="290" spans="1:35" x14ac:dyDescent="0.3">
      <c r="A290" s="335">
        <v>46173</v>
      </c>
      <c r="B290" t="s">
        <v>746</v>
      </c>
      <c r="C290" t="s">
        <v>747</v>
      </c>
      <c r="D290" t="s">
        <v>930</v>
      </c>
      <c r="E290" t="s">
        <v>42</v>
      </c>
      <c r="F290" t="s">
        <v>951</v>
      </c>
      <c r="G290" t="s">
        <v>48</v>
      </c>
      <c r="H290" t="s">
        <v>605</v>
      </c>
      <c r="I290" s="338">
        <v>25</v>
      </c>
      <c r="J290" s="338">
        <v>0</v>
      </c>
      <c r="K290" s="338">
        <v>0</v>
      </c>
      <c r="L290" s="338">
        <v>4</v>
      </c>
      <c r="M290" s="338">
        <v>1</v>
      </c>
      <c r="N290" s="336">
        <v>26</v>
      </c>
      <c r="O290" s="338">
        <v>465</v>
      </c>
      <c r="P290" s="338">
        <v>9048</v>
      </c>
      <c r="Q290" s="338">
        <v>3042</v>
      </c>
      <c r="R290" s="338">
        <v>0</v>
      </c>
      <c r="S290" s="338">
        <v>12090</v>
      </c>
      <c r="T290" s="338">
        <v>1086</v>
      </c>
      <c r="U290" s="338">
        <v>393</v>
      </c>
      <c r="V290" s="338">
        <v>0</v>
      </c>
      <c r="W290" s="338">
        <v>14079</v>
      </c>
      <c r="X290" s="338">
        <v>1086</v>
      </c>
      <c r="Y290" s="338">
        <v>91</v>
      </c>
      <c r="Z290" s="338">
        <v>0</v>
      </c>
      <c r="AA290" s="338">
        <v>0</v>
      </c>
      <c r="AB290" s="338">
        <v>0</v>
      </c>
      <c r="AC290" s="338">
        <v>1177</v>
      </c>
      <c r="AD290" s="338">
        <v>10913</v>
      </c>
      <c r="AE290" s="338">
        <v>208</v>
      </c>
      <c r="AF290" s="338" t="s">
        <v>605</v>
      </c>
      <c r="AG290" s="338">
        <v>20</v>
      </c>
      <c r="AH290" s="338">
        <v>520</v>
      </c>
      <c r="AI290" t="s">
        <v>580</v>
      </c>
    </row>
    <row r="291" spans="1:35" x14ac:dyDescent="0.3">
      <c r="A291" s="335">
        <v>46173</v>
      </c>
      <c r="B291" t="s">
        <v>748</v>
      </c>
      <c r="C291" t="s">
        <v>749</v>
      </c>
      <c r="D291" t="s">
        <v>930</v>
      </c>
      <c r="E291" t="s">
        <v>42</v>
      </c>
      <c r="F291" t="s">
        <v>951</v>
      </c>
      <c r="G291" t="s">
        <v>51</v>
      </c>
      <c r="H291" t="s">
        <v>605</v>
      </c>
      <c r="I291" s="338">
        <v>21</v>
      </c>
      <c r="J291" s="338">
        <v>0</v>
      </c>
      <c r="K291" s="338">
        <v>0</v>
      </c>
      <c r="L291" s="338">
        <v>4</v>
      </c>
      <c r="M291" s="338">
        <v>1</v>
      </c>
      <c r="N291" s="336">
        <v>22</v>
      </c>
      <c r="O291" s="338">
        <v>465</v>
      </c>
      <c r="P291" s="338">
        <v>7656</v>
      </c>
      <c r="Q291" s="338">
        <v>2574</v>
      </c>
      <c r="R291" s="338">
        <v>0</v>
      </c>
      <c r="S291" s="338">
        <v>10230</v>
      </c>
      <c r="T291" s="338">
        <v>919</v>
      </c>
      <c r="U291" s="338">
        <v>332</v>
      </c>
      <c r="V291" s="338">
        <v>0</v>
      </c>
      <c r="W291" s="338">
        <v>12001</v>
      </c>
      <c r="X291" s="338">
        <v>919</v>
      </c>
      <c r="Y291" s="338">
        <v>77</v>
      </c>
      <c r="Z291" s="338">
        <v>0</v>
      </c>
      <c r="AA291" s="338">
        <v>0</v>
      </c>
      <c r="AB291" s="338">
        <v>0</v>
      </c>
      <c r="AC291" s="338">
        <v>996</v>
      </c>
      <c r="AD291" s="338">
        <v>9234</v>
      </c>
      <c r="AE291" s="338">
        <v>176</v>
      </c>
      <c r="AF291" s="338" t="s">
        <v>605</v>
      </c>
      <c r="AG291" s="338">
        <v>20</v>
      </c>
      <c r="AH291" s="338">
        <v>440</v>
      </c>
      <c r="AI291" t="s">
        <v>580</v>
      </c>
    </row>
    <row r="292" spans="1:35" x14ac:dyDescent="0.3">
      <c r="A292" s="335">
        <v>46173</v>
      </c>
      <c r="B292" t="s">
        <v>750</v>
      </c>
      <c r="C292" t="s">
        <v>751</v>
      </c>
      <c r="D292" t="s">
        <v>930</v>
      </c>
      <c r="E292" t="s">
        <v>42</v>
      </c>
      <c r="F292" t="s">
        <v>951</v>
      </c>
      <c r="G292" t="s">
        <v>51</v>
      </c>
      <c r="H292" t="s">
        <v>605</v>
      </c>
      <c r="I292" s="338">
        <v>20</v>
      </c>
      <c r="J292" s="338">
        <v>0</v>
      </c>
      <c r="K292" s="338">
        <v>0</v>
      </c>
      <c r="L292" s="338">
        <v>4</v>
      </c>
      <c r="M292" s="338">
        <v>1</v>
      </c>
      <c r="N292" s="336">
        <v>21</v>
      </c>
      <c r="O292" s="338">
        <v>455</v>
      </c>
      <c r="P292" s="338">
        <v>7203</v>
      </c>
      <c r="Q292" s="338">
        <v>2352</v>
      </c>
      <c r="R292" s="338">
        <v>0</v>
      </c>
      <c r="S292" s="338">
        <v>9555</v>
      </c>
      <c r="T292" s="338">
        <v>864</v>
      </c>
      <c r="U292" s="338">
        <v>311</v>
      </c>
      <c r="V292" s="338">
        <v>0</v>
      </c>
      <c r="W292" s="338">
        <v>11170</v>
      </c>
      <c r="X292" s="338">
        <v>864</v>
      </c>
      <c r="Y292" s="338">
        <v>72</v>
      </c>
      <c r="Z292" s="338">
        <v>0</v>
      </c>
      <c r="AA292" s="338">
        <v>0</v>
      </c>
      <c r="AB292" s="338">
        <v>0</v>
      </c>
      <c r="AC292" s="338">
        <v>936</v>
      </c>
      <c r="AD292" s="338">
        <v>8619</v>
      </c>
      <c r="AE292" s="338">
        <v>168</v>
      </c>
      <c r="AF292" s="338" t="s">
        <v>605</v>
      </c>
      <c r="AG292" s="338">
        <v>20</v>
      </c>
      <c r="AH292" s="338">
        <v>420</v>
      </c>
      <c r="AI292" t="s">
        <v>580</v>
      </c>
    </row>
    <row r="293" spans="1:35" x14ac:dyDescent="0.3">
      <c r="A293" s="335">
        <v>46173</v>
      </c>
      <c r="B293" t="s">
        <v>752</v>
      </c>
      <c r="C293" t="s">
        <v>753</v>
      </c>
      <c r="D293" t="s">
        <v>930</v>
      </c>
      <c r="E293" t="s">
        <v>42</v>
      </c>
      <c r="F293" t="s">
        <v>951</v>
      </c>
      <c r="G293" t="s">
        <v>51</v>
      </c>
      <c r="H293" t="s">
        <v>605</v>
      </c>
      <c r="I293" s="338">
        <v>19</v>
      </c>
      <c r="J293" s="338">
        <v>0</v>
      </c>
      <c r="K293" s="338">
        <v>0</v>
      </c>
      <c r="L293" s="338">
        <v>4</v>
      </c>
      <c r="M293" s="338">
        <v>1</v>
      </c>
      <c r="N293" s="336">
        <v>20</v>
      </c>
      <c r="O293" s="338">
        <v>465</v>
      </c>
      <c r="P293" s="338">
        <v>6960</v>
      </c>
      <c r="Q293" s="338">
        <v>2340</v>
      </c>
      <c r="R293" s="338">
        <v>0</v>
      </c>
      <c r="S293" s="338">
        <v>9300</v>
      </c>
      <c r="T293" s="338">
        <v>835</v>
      </c>
      <c r="U293" s="338">
        <v>302</v>
      </c>
      <c r="V293" s="338">
        <v>0</v>
      </c>
      <c r="W293" s="338">
        <v>10857</v>
      </c>
      <c r="X293" s="338">
        <v>835</v>
      </c>
      <c r="Y293" s="338">
        <v>70</v>
      </c>
      <c r="Z293" s="338">
        <v>0</v>
      </c>
      <c r="AA293" s="338">
        <v>0</v>
      </c>
      <c r="AB293" s="338">
        <v>0</v>
      </c>
      <c r="AC293" s="338">
        <v>905</v>
      </c>
      <c r="AD293" s="338">
        <v>8395</v>
      </c>
      <c r="AE293" s="338">
        <v>160</v>
      </c>
      <c r="AF293" s="338" t="s">
        <v>605</v>
      </c>
      <c r="AG293" s="338">
        <v>20</v>
      </c>
      <c r="AH293" s="338">
        <v>400</v>
      </c>
      <c r="AI293" t="s">
        <v>580</v>
      </c>
    </row>
    <row r="294" spans="1:35" x14ac:dyDescent="0.3">
      <c r="A294" s="335">
        <v>46173</v>
      </c>
      <c r="B294" t="s">
        <v>754</v>
      </c>
      <c r="C294" t="s">
        <v>755</v>
      </c>
      <c r="D294" t="s">
        <v>930</v>
      </c>
      <c r="E294" t="s">
        <v>42</v>
      </c>
      <c r="F294" t="s">
        <v>951</v>
      </c>
      <c r="G294" t="s">
        <v>51</v>
      </c>
      <c r="H294" t="s">
        <v>605</v>
      </c>
      <c r="I294" s="338">
        <v>20</v>
      </c>
      <c r="J294" s="338">
        <v>0</v>
      </c>
      <c r="K294" s="338">
        <v>0</v>
      </c>
      <c r="L294" s="338">
        <v>4</v>
      </c>
      <c r="M294" s="338">
        <v>1</v>
      </c>
      <c r="N294" s="336">
        <v>21</v>
      </c>
      <c r="O294" s="338">
        <v>450</v>
      </c>
      <c r="P294" s="338">
        <v>7140</v>
      </c>
      <c r="Q294" s="338">
        <v>2310</v>
      </c>
      <c r="R294" s="338">
        <v>0</v>
      </c>
      <c r="S294" s="338">
        <v>9450</v>
      </c>
      <c r="T294" s="338">
        <v>857</v>
      </c>
      <c r="U294" s="338">
        <v>307</v>
      </c>
      <c r="V294" s="338">
        <v>0</v>
      </c>
      <c r="W294" s="338">
        <v>11014</v>
      </c>
      <c r="X294" s="338">
        <v>857</v>
      </c>
      <c r="Y294" s="338">
        <v>71</v>
      </c>
      <c r="Z294" s="338">
        <v>0</v>
      </c>
      <c r="AA294" s="338">
        <v>0</v>
      </c>
      <c r="AB294" s="338">
        <v>0</v>
      </c>
      <c r="AC294" s="338">
        <v>928</v>
      </c>
      <c r="AD294" s="338">
        <v>8522</v>
      </c>
      <c r="AE294" s="338">
        <v>168</v>
      </c>
      <c r="AF294" s="338" t="s">
        <v>605</v>
      </c>
      <c r="AG294" s="338">
        <v>20</v>
      </c>
      <c r="AH294" s="338">
        <v>420</v>
      </c>
      <c r="AI294" t="s">
        <v>580</v>
      </c>
    </row>
    <row r="295" spans="1:35" x14ac:dyDescent="0.3">
      <c r="A295" s="335">
        <v>46173</v>
      </c>
      <c r="B295" t="s">
        <v>756</v>
      </c>
      <c r="C295" t="s">
        <v>757</v>
      </c>
      <c r="D295" t="s">
        <v>930</v>
      </c>
      <c r="E295" t="s">
        <v>42</v>
      </c>
      <c r="F295" t="s">
        <v>951</v>
      </c>
      <c r="G295" t="s">
        <v>51</v>
      </c>
      <c r="H295" t="s">
        <v>605</v>
      </c>
      <c r="I295" s="338">
        <v>25</v>
      </c>
      <c r="J295" s="338">
        <v>0</v>
      </c>
      <c r="K295" s="338">
        <v>0</v>
      </c>
      <c r="L295" s="338">
        <v>4</v>
      </c>
      <c r="M295" s="338">
        <v>1</v>
      </c>
      <c r="N295" s="336">
        <v>26</v>
      </c>
      <c r="O295" s="338">
        <v>455</v>
      </c>
      <c r="P295" s="338">
        <v>8918</v>
      </c>
      <c r="Q295" s="338">
        <v>2912</v>
      </c>
      <c r="R295" s="338">
        <v>0</v>
      </c>
      <c r="S295" s="338">
        <v>11830</v>
      </c>
      <c r="T295" s="338">
        <v>1070</v>
      </c>
      <c r="U295" s="338">
        <v>384</v>
      </c>
      <c r="V295" s="338">
        <v>0</v>
      </c>
      <c r="W295" s="338">
        <v>13704</v>
      </c>
      <c r="X295" s="338">
        <v>1070</v>
      </c>
      <c r="Y295" s="338">
        <v>89</v>
      </c>
      <c r="Z295" s="338">
        <v>0</v>
      </c>
      <c r="AA295" s="338">
        <v>0</v>
      </c>
      <c r="AB295" s="338">
        <v>0</v>
      </c>
      <c r="AC295" s="338">
        <v>1159</v>
      </c>
      <c r="AD295" s="338">
        <v>10671</v>
      </c>
      <c r="AE295" s="338">
        <v>208</v>
      </c>
      <c r="AF295" s="338" t="s">
        <v>605</v>
      </c>
      <c r="AG295" s="338">
        <v>20</v>
      </c>
      <c r="AH295" s="338">
        <v>520</v>
      </c>
      <c r="AI295" t="s">
        <v>580</v>
      </c>
    </row>
    <row r="296" spans="1:35" x14ac:dyDescent="0.3">
      <c r="A296" s="335">
        <v>46173</v>
      </c>
      <c r="B296" t="s">
        <v>758</v>
      </c>
      <c r="C296" t="s">
        <v>759</v>
      </c>
      <c r="D296" t="s">
        <v>930</v>
      </c>
      <c r="E296" t="s">
        <v>42</v>
      </c>
      <c r="F296" t="s">
        <v>951</v>
      </c>
      <c r="G296" t="s">
        <v>51</v>
      </c>
      <c r="H296" t="s">
        <v>605</v>
      </c>
      <c r="I296" s="338">
        <v>20</v>
      </c>
      <c r="J296" s="338">
        <v>0</v>
      </c>
      <c r="K296" s="338">
        <v>0</v>
      </c>
      <c r="L296" s="338">
        <v>4</v>
      </c>
      <c r="M296" s="338">
        <v>0</v>
      </c>
      <c r="N296" s="336">
        <v>20</v>
      </c>
      <c r="O296" s="338">
        <v>450</v>
      </c>
      <c r="P296" s="338">
        <v>6800</v>
      </c>
      <c r="Q296" s="338">
        <v>2200</v>
      </c>
      <c r="R296" s="338">
        <v>0</v>
      </c>
      <c r="S296" s="338">
        <v>9000</v>
      </c>
      <c r="T296" s="338">
        <v>816</v>
      </c>
      <c r="U296" s="338">
        <v>292</v>
      </c>
      <c r="V296" s="338">
        <v>0</v>
      </c>
      <c r="W296" s="338">
        <v>10628</v>
      </c>
      <c r="X296" s="338">
        <v>816</v>
      </c>
      <c r="Y296" s="338">
        <v>68</v>
      </c>
      <c r="Z296" s="338">
        <v>0</v>
      </c>
      <c r="AA296" s="338">
        <v>0</v>
      </c>
      <c r="AB296" s="338">
        <v>0</v>
      </c>
      <c r="AC296" s="338">
        <v>884</v>
      </c>
      <c r="AD296" s="338">
        <v>8116</v>
      </c>
      <c r="AE296" s="338">
        <v>160</v>
      </c>
      <c r="AF296" s="338" t="s">
        <v>605</v>
      </c>
      <c r="AG296" s="338">
        <v>20</v>
      </c>
      <c r="AH296" s="338">
        <v>400</v>
      </c>
      <c r="AI296" t="s">
        <v>580</v>
      </c>
    </row>
    <row r="297" spans="1:35" x14ac:dyDescent="0.3">
      <c r="A297" s="335">
        <v>46173</v>
      </c>
      <c r="B297" t="s">
        <v>760</v>
      </c>
      <c r="C297" t="s">
        <v>761</v>
      </c>
      <c r="D297" t="s">
        <v>930</v>
      </c>
      <c r="E297" t="s">
        <v>42</v>
      </c>
      <c r="F297" t="s">
        <v>951</v>
      </c>
      <c r="G297" t="s">
        <v>51</v>
      </c>
      <c r="H297" t="s">
        <v>605</v>
      </c>
      <c r="I297" s="338">
        <v>22</v>
      </c>
      <c r="J297" s="338">
        <v>0</v>
      </c>
      <c r="K297" s="338">
        <v>0</v>
      </c>
      <c r="L297" s="338">
        <v>4</v>
      </c>
      <c r="M297" s="338">
        <v>1</v>
      </c>
      <c r="N297" s="336">
        <v>23</v>
      </c>
      <c r="O297" s="338">
        <v>485</v>
      </c>
      <c r="P297" s="338">
        <v>8326</v>
      </c>
      <c r="Q297" s="338">
        <v>2829</v>
      </c>
      <c r="R297" s="338">
        <v>0</v>
      </c>
      <c r="S297" s="338">
        <v>11155</v>
      </c>
      <c r="T297" s="338">
        <v>999</v>
      </c>
      <c r="U297" s="338">
        <v>363</v>
      </c>
      <c r="V297" s="338">
        <v>0</v>
      </c>
      <c r="W297" s="338">
        <v>12917</v>
      </c>
      <c r="X297" s="338">
        <v>999</v>
      </c>
      <c r="Y297" s="338">
        <v>84</v>
      </c>
      <c r="Z297" s="338">
        <v>0</v>
      </c>
      <c r="AA297" s="338">
        <v>0</v>
      </c>
      <c r="AB297" s="338">
        <v>0</v>
      </c>
      <c r="AC297" s="338">
        <v>1083</v>
      </c>
      <c r="AD297" s="338">
        <v>10072</v>
      </c>
      <c r="AE297" s="338">
        <v>184</v>
      </c>
      <c r="AF297" s="338" t="s">
        <v>605</v>
      </c>
      <c r="AG297" s="338">
        <v>20</v>
      </c>
      <c r="AH297" s="338">
        <v>460</v>
      </c>
      <c r="AI297" t="s">
        <v>580</v>
      </c>
    </row>
    <row r="298" spans="1:35" x14ac:dyDescent="0.3">
      <c r="A298" s="335">
        <v>46173</v>
      </c>
      <c r="B298" t="s">
        <v>762</v>
      </c>
      <c r="C298" t="s">
        <v>763</v>
      </c>
      <c r="D298" t="s">
        <v>930</v>
      </c>
      <c r="E298" t="s">
        <v>42</v>
      </c>
      <c r="F298" t="s">
        <v>951</v>
      </c>
      <c r="G298" t="s">
        <v>299</v>
      </c>
      <c r="H298" t="s">
        <v>605</v>
      </c>
      <c r="I298" s="338">
        <v>18</v>
      </c>
      <c r="J298" s="338">
        <v>0</v>
      </c>
      <c r="K298" s="338">
        <v>0</v>
      </c>
      <c r="L298" s="338">
        <v>4</v>
      </c>
      <c r="M298" s="338">
        <v>0</v>
      </c>
      <c r="N298" s="336">
        <v>18</v>
      </c>
      <c r="O298" s="338">
        <v>465</v>
      </c>
      <c r="P298" s="338">
        <v>6264</v>
      </c>
      <c r="Q298" s="338">
        <v>2106</v>
      </c>
      <c r="R298" s="338">
        <v>0</v>
      </c>
      <c r="S298" s="338">
        <v>8370</v>
      </c>
      <c r="T298" s="338">
        <v>752</v>
      </c>
      <c r="U298" s="338">
        <v>272</v>
      </c>
      <c r="V298" s="338">
        <v>0</v>
      </c>
      <c r="W298" s="338">
        <v>9854</v>
      </c>
      <c r="X298" s="338">
        <v>752</v>
      </c>
      <c r="Y298" s="338">
        <v>63</v>
      </c>
      <c r="Z298" s="338">
        <v>0</v>
      </c>
      <c r="AA298" s="338">
        <v>0</v>
      </c>
      <c r="AB298" s="338">
        <v>0</v>
      </c>
      <c r="AC298" s="338">
        <v>815</v>
      </c>
      <c r="AD298" s="338">
        <v>7555</v>
      </c>
      <c r="AE298" s="338">
        <v>144</v>
      </c>
      <c r="AF298" s="338" t="s">
        <v>605</v>
      </c>
      <c r="AG298" s="338">
        <v>20</v>
      </c>
      <c r="AH298" s="338">
        <v>360</v>
      </c>
      <c r="AI298" t="s">
        <v>580</v>
      </c>
    </row>
    <row r="299" spans="1:35" x14ac:dyDescent="0.3">
      <c r="A299" s="335">
        <v>46173</v>
      </c>
      <c r="B299" t="s">
        <v>764</v>
      </c>
      <c r="C299" t="s">
        <v>765</v>
      </c>
      <c r="D299" t="s">
        <v>930</v>
      </c>
      <c r="E299" t="s">
        <v>42</v>
      </c>
      <c r="F299" t="s">
        <v>951</v>
      </c>
      <c r="G299" t="s">
        <v>51</v>
      </c>
      <c r="H299" t="s">
        <v>605</v>
      </c>
      <c r="I299" s="338">
        <v>25</v>
      </c>
      <c r="J299" s="338">
        <v>0</v>
      </c>
      <c r="K299" s="338">
        <v>0</v>
      </c>
      <c r="L299" s="338">
        <v>4</v>
      </c>
      <c r="M299" s="338">
        <v>1</v>
      </c>
      <c r="N299" s="336">
        <v>26</v>
      </c>
      <c r="O299" s="338">
        <v>465</v>
      </c>
      <c r="P299" s="338">
        <v>9048</v>
      </c>
      <c r="Q299" s="338">
        <v>3042</v>
      </c>
      <c r="R299" s="338">
        <v>0</v>
      </c>
      <c r="S299" s="338">
        <v>12090</v>
      </c>
      <c r="T299" s="338">
        <v>1086</v>
      </c>
      <c r="U299" s="338">
        <v>393</v>
      </c>
      <c r="V299" s="338">
        <v>0</v>
      </c>
      <c r="W299" s="338">
        <v>13929</v>
      </c>
      <c r="X299" s="338">
        <v>1086</v>
      </c>
      <c r="Y299" s="338">
        <v>91</v>
      </c>
      <c r="Z299" s="338">
        <v>0</v>
      </c>
      <c r="AA299" s="338">
        <v>0</v>
      </c>
      <c r="AB299" s="338">
        <v>0</v>
      </c>
      <c r="AC299" s="338">
        <v>1177</v>
      </c>
      <c r="AD299" s="338">
        <v>10913</v>
      </c>
      <c r="AE299" s="338">
        <v>208</v>
      </c>
      <c r="AF299" s="338" t="s">
        <v>605</v>
      </c>
      <c r="AG299" s="338">
        <v>20</v>
      </c>
      <c r="AH299" s="338">
        <v>520</v>
      </c>
      <c r="AI299" t="s">
        <v>580</v>
      </c>
    </row>
    <row r="300" spans="1:35" x14ac:dyDescent="0.3">
      <c r="A300" s="335">
        <v>46173</v>
      </c>
      <c r="B300" t="s">
        <v>766</v>
      </c>
      <c r="C300" t="s">
        <v>767</v>
      </c>
      <c r="D300" t="s">
        <v>930</v>
      </c>
      <c r="E300" t="s">
        <v>42</v>
      </c>
      <c r="F300" t="s">
        <v>951</v>
      </c>
      <c r="G300" t="s">
        <v>48</v>
      </c>
      <c r="H300" t="s">
        <v>605</v>
      </c>
      <c r="I300" s="338">
        <v>23</v>
      </c>
      <c r="J300" s="338">
        <v>0</v>
      </c>
      <c r="K300" s="338">
        <v>0</v>
      </c>
      <c r="L300" s="338">
        <v>4</v>
      </c>
      <c r="M300" s="338">
        <v>1</v>
      </c>
      <c r="N300" s="336">
        <v>24</v>
      </c>
      <c r="O300" s="338">
        <v>465</v>
      </c>
      <c r="P300" s="338">
        <v>8352</v>
      </c>
      <c r="Q300" s="338">
        <v>2808</v>
      </c>
      <c r="R300" s="338">
        <v>0</v>
      </c>
      <c r="S300" s="338">
        <v>11160</v>
      </c>
      <c r="T300" s="338">
        <v>1002</v>
      </c>
      <c r="U300" s="338">
        <v>363</v>
      </c>
      <c r="V300" s="338">
        <v>0</v>
      </c>
      <c r="W300" s="338">
        <v>13045</v>
      </c>
      <c r="X300" s="338">
        <v>1002</v>
      </c>
      <c r="Y300" s="338">
        <v>84</v>
      </c>
      <c r="Z300" s="338">
        <v>0</v>
      </c>
      <c r="AA300" s="338">
        <v>0</v>
      </c>
      <c r="AB300" s="338">
        <v>0</v>
      </c>
      <c r="AC300" s="338">
        <v>1086</v>
      </c>
      <c r="AD300" s="338">
        <v>10074</v>
      </c>
      <c r="AE300" s="338">
        <v>192</v>
      </c>
      <c r="AF300" s="338" t="s">
        <v>605</v>
      </c>
      <c r="AG300" s="338">
        <v>20</v>
      </c>
      <c r="AH300" s="338">
        <v>480</v>
      </c>
      <c r="AI300" t="s">
        <v>580</v>
      </c>
    </row>
    <row r="301" spans="1:35" x14ac:dyDescent="0.3">
      <c r="A301" s="335">
        <v>46173</v>
      </c>
      <c r="B301" t="s">
        <v>768</v>
      </c>
      <c r="C301" t="s">
        <v>769</v>
      </c>
      <c r="D301" t="s">
        <v>930</v>
      </c>
      <c r="E301" t="s">
        <v>42</v>
      </c>
      <c r="F301" t="s">
        <v>951</v>
      </c>
      <c r="G301" t="s">
        <v>51</v>
      </c>
      <c r="H301" t="s">
        <v>605</v>
      </c>
      <c r="I301" s="338">
        <v>24</v>
      </c>
      <c r="J301" s="338">
        <v>0</v>
      </c>
      <c r="K301" s="338">
        <v>0</v>
      </c>
      <c r="L301" s="338">
        <v>4</v>
      </c>
      <c r="M301" s="338">
        <v>1</v>
      </c>
      <c r="N301" s="336">
        <v>25</v>
      </c>
      <c r="O301" s="338">
        <v>465</v>
      </c>
      <c r="P301" s="338">
        <v>8700</v>
      </c>
      <c r="Q301" s="338">
        <v>2925</v>
      </c>
      <c r="R301" s="338">
        <v>0</v>
      </c>
      <c r="S301" s="338">
        <v>11625</v>
      </c>
      <c r="T301" s="338">
        <v>1044</v>
      </c>
      <c r="U301" s="338">
        <v>378</v>
      </c>
      <c r="V301" s="338">
        <v>0</v>
      </c>
      <c r="W301" s="338">
        <v>13527</v>
      </c>
      <c r="X301" s="338">
        <v>1044</v>
      </c>
      <c r="Y301" s="338">
        <v>87</v>
      </c>
      <c r="Z301" s="338">
        <v>0</v>
      </c>
      <c r="AA301" s="338">
        <v>0</v>
      </c>
      <c r="AB301" s="338">
        <v>0</v>
      </c>
      <c r="AC301" s="338">
        <v>1131</v>
      </c>
      <c r="AD301" s="338">
        <v>10494</v>
      </c>
      <c r="AE301" s="338">
        <v>200</v>
      </c>
      <c r="AF301" s="338" t="s">
        <v>605</v>
      </c>
      <c r="AG301" s="338">
        <v>20</v>
      </c>
      <c r="AH301" s="338">
        <v>500</v>
      </c>
      <c r="AI301" t="s">
        <v>580</v>
      </c>
    </row>
    <row r="302" spans="1:35" x14ac:dyDescent="0.3">
      <c r="A302" s="335">
        <v>46173</v>
      </c>
      <c r="B302" t="s">
        <v>770</v>
      </c>
      <c r="C302" t="s">
        <v>771</v>
      </c>
      <c r="D302" t="s">
        <v>930</v>
      </c>
      <c r="E302" t="s">
        <v>42</v>
      </c>
      <c r="F302" t="s">
        <v>951</v>
      </c>
      <c r="G302" t="s">
        <v>51</v>
      </c>
      <c r="H302" t="s">
        <v>605</v>
      </c>
      <c r="I302" s="338">
        <v>24</v>
      </c>
      <c r="J302" s="338">
        <v>0</v>
      </c>
      <c r="K302" s="338">
        <v>0</v>
      </c>
      <c r="L302" s="338">
        <v>4</v>
      </c>
      <c r="M302" s="338">
        <v>1</v>
      </c>
      <c r="N302" s="336">
        <v>25</v>
      </c>
      <c r="O302" s="338">
        <v>455</v>
      </c>
      <c r="P302" s="338">
        <v>8575</v>
      </c>
      <c r="Q302" s="338">
        <v>2800</v>
      </c>
      <c r="R302" s="338">
        <v>0</v>
      </c>
      <c r="S302" s="338">
        <v>11375</v>
      </c>
      <c r="T302" s="338">
        <v>1029</v>
      </c>
      <c r="U302" s="338">
        <v>370</v>
      </c>
      <c r="V302" s="338">
        <v>0</v>
      </c>
      <c r="W302" s="338">
        <v>13274</v>
      </c>
      <c r="X302" s="338">
        <v>1029</v>
      </c>
      <c r="Y302" s="338">
        <v>85</v>
      </c>
      <c r="Z302" s="338">
        <v>0</v>
      </c>
      <c r="AA302" s="338">
        <v>0</v>
      </c>
      <c r="AB302" s="338">
        <v>0</v>
      </c>
      <c r="AC302" s="338">
        <v>1114</v>
      </c>
      <c r="AD302" s="338">
        <v>10261</v>
      </c>
      <c r="AE302" s="338">
        <v>200</v>
      </c>
      <c r="AF302" s="338" t="s">
        <v>605</v>
      </c>
      <c r="AG302" s="338">
        <v>20</v>
      </c>
      <c r="AH302" s="338">
        <v>500</v>
      </c>
      <c r="AI302" t="s">
        <v>580</v>
      </c>
    </row>
    <row r="303" spans="1:35" x14ac:dyDescent="0.3">
      <c r="A303" s="335">
        <v>46173</v>
      </c>
      <c r="B303" t="s">
        <v>772</v>
      </c>
      <c r="C303" t="s">
        <v>773</v>
      </c>
      <c r="D303" t="s">
        <v>930</v>
      </c>
      <c r="E303" t="s">
        <v>42</v>
      </c>
      <c r="F303" t="s">
        <v>951</v>
      </c>
      <c r="G303" t="s">
        <v>51</v>
      </c>
      <c r="H303" t="s">
        <v>605</v>
      </c>
      <c r="I303" s="338">
        <v>18</v>
      </c>
      <c r="J303" s="338">
        <v>0</v>
      </c>
      <c r="K303" s="338">
        <v>0</v>
      </c>
      <c r="L303" s="338">
        <v>4</v>
      </c>
      <c r="M303" s="338">
        <v>0</v>
      </c>
      <c r="N303" s="336">
        <v>18</v>
      </c>
      <c r="O303" s="338">
        <v>455</v>
      </c>
      <c r="P303" s="338">
        <v>6174</v>
      </c>
      <c r="Q303" s="338">
        <v>2016</v>
      </c>
      <c r="R303" s="338">
        <v>0</v>
      </c>
      <c r="S303" s="338">
        <v>8190</v>
      </c>
      <c r="T303" s="338">
        <v>741</v>
      </c>
      <c r="U303" s="338">
        <v>266</v>
      </c>
      <c r="V303" s="338">
        <v>0</v>
      </c>
      <c r="W303" s="338">
        <v>9697</v>
      </c>
      <c r="X303" s="338">
        <v>741</v>
      </c>
      <c r="Y303" s="338">
        <v>61</v>
      </c>
      <c r="Z303" s="338">
        <v>0</v>
      </c>
      <c r="AA303" s="338">
        <v>0</v>
      </c>
      <c r="AB303" s="338">
        <v>0</v>
      </c>
      <c r="AC303" s="338">
        <v>802</v>
      </c>
      <c r="AD303" s="338">
        <v>7388</v>
      </c>
      <c r="AE303" s="338">
        <v>144</v>
      </c>
      <c r="AF303" s="338" t="s">
        <v>605</v>
      </c>
      <c r="AG303" s="338">
        <v>20</v>
      </c>
      <c r="AH303" s="338">
        <v>360</v>
      </c>
      <c r="AI303" t="s">
        <v>580</v>
      </c>
    </row>
    <row r="304" spans="1:35" x14ac:dyDescent="0.3">
      <c r="A304" s="335">
        <v>46173</v>
      </c>
      <c r="B304" t="s">
        <v>774</v>
      </c>
      <c r="C304" t="s">
        <v>775</v>
      </c>
      <c r="D304" t="s">
        <v>930</v>
      </c>
      <c r="E304" t="s">
        <v>42</v>
      </c>
      <c r="F304" t="s">
        <v>951</v>
      </c>
      <c r="G304" t="s">
        <v>51</v>
      </c>
      <c r="H304" t="s">
        <v>605</v>
      </c>
      <c r="I304" s="338">
        <v>21</v>
      </c>
      <c r="J304" s="338">
        <v>0</v>
      </c>
      <c r="K304" s="338">
        <v>0</v>
      </c>
      <c r="L304" s="338">
        <v>4</v>
      </c>
      <c r="M304" s="338">
        <v>1</v>
      </c>
      <c r="N304" s="336">
        <v>22</v>
      </c>
      <c r="O304" s="338">
        <v>450</v>
      </c>
      <c r="P304" s="338">
        <v>7480</v>
      </c>
      <c r="Q304" s="338">
        <v>2420</v>
      </c>
      <c r="R304" s="338">
        <v>0</v>
      </c>
      <c r="S304" s="338">
        <v>9900</v>
      </c>
      <c r="T304" s="338">
        <v>898</v>
      </c>
      <c r="U304" s="338">
        <v>322</v>
      </c>
      <c r="V304" s="338">
        <v>0</v>
      </c>
      <c r="W304" s="338">
        <v>11480</v>
      </c>
      <c r="X304" s="338">
        <v>898</v>
      </c>
      <c r="Y304" s="338">
        <v>74</v>
      </c>
      <c r="Z304" s="338">
        <v>0</v>
      </c>
      <c r="AA304" s="338">
        <v>0</v>
      </c>
      <c r="AB304" s="338">
        <v>0</v>
      </c>
      <c r="AC304" s="338">
        <v>972</v>
      </c>
      <c r="AD304" s="338">
        <v>8928</v>
      </c>
      <c r="AE304" s="338">
        <v>176</v>
      </c>
      <c r="AF304" s="338" t="s">
        <v>605</v>
      </c>
      <c r="AG304" s="338">
        <v>20</v>
      </c>
      <c r="AH304" s="338">
        <v>440</v>
      </c>
      <c r="AI304" t="s">
        <v>580</v>
      </c>
    </row>
    <row r="305" spans="1:35" x14ac:dyDescent="0.3">
      <c r="A305" s="335">
        <v>46173</v>
      </c>
      <c r="B305" t="s">
        <v>776</v>
      </c>
      <c r="C305" t="s">
        <v>777</v>
      </c>
      <c r="D305" t="s">
        <v>930</v>
      </c>
      <c r="E305" t="s">
        <v>42</v>
      </c>
      <c r="F305" t="s">
        <v>951</v>
      </c>
      <c r="G305" t="s">
        <v>51</v>
      </c>
      <c r="H305" t="s">
        <v>605</v>
      </c>
      <c r="I305" s="338">
        <v>24</v>
      </c>
      <c r="J305" s="338">
        <v>0</v>
      </c>
      <c r="K305" s="338">
        <v>0</v>
      </c>
      <c r="L305" s="338">
        <v>4</v>
      </c>
      <c r="M305" s="338">
        <v>1</v>
      </c>
      <c r="N305" s="336">
        <v>25</v>
      </c>
      <c r="O305" s="338">
        <v>450</v>
      </c>
      <c r="P305" s="338">
        <v>8500</v>
      </c>
      <c r="Q305" s="338">
        <v>2750</v>
      </c>
      <c r="R305" s="338">
        <v>0</v>
      </c>
      <c r="S305" s="338">
        <v>11250</v>
      </c>
      <c r="T305" s="338">
        <v>1020</v>
      </c>
      <c r="U305" s="338">
        <v>366</v>
      </c>
      <c r="V305" s="338">
        <v>0</v>
      </c>
      <c r="W305" s="338">
        <v>13076</v>
      </c>
      <c r="X305" s="338">
        <v>1020</v>
      </c>
      <c r="Y305" s="338">
        <v>84</v>
      </c>
      <c r="Z305" s="338">
        <v>0</v>
      </c>
      <c r="AA305" s="338">
        <v>0</v>
      </c>
      <c r="AB305" s="338">
        <v>0</v>
      </c>
      <c r="AC305" s="338">
        <v>1104</v>
      </c>
      <c r="AD305" s="338">
        <v>10146</v>
      </c>
      <c r="AE305" s="338">
        <v>200</v>
      </c>
      <c r="AF305" s="338" t="s">
        <v>605</v>
      </c>
      <c r="AG305" s="338">
        <v>20</v>
      </c>
      <c r="AH305" s="338">
        <v>500</v>
      </c>
      <c r="AI305" t="s">
        <v>580</v>
      </c>
    </row>
    <row r="306" spans="1:35" x14ac:dyDescent="0.3">
      <c r="A306" s="335">
        <v>46173</v>
      </c>
      <c r="B306" t="s">
        <v>778</v>
      </c>
      <c r="C306" t="s">
        <v>779</v>
      </c>
      <c r="D306" t="s">
        <v>930</v>
      </c>
      <c r="E306" t="s">
        <v>42</v>
      </c>
      <c r="F306" t="s">
        <v>951</v>
      </c>
      <c r="G306" t="s">
        <v>51</v>
      </c>
      <c r="H306" t="s">
        <v>605</v>
      </c>
      <c r="I306" s="338">
        <v>20</v>
      </c>
      <c r="J306" s="338">
        <v>0</v>
      </c>
      <c r="K306" s="338">
        <v>0</v>
      </c>
      <c r="L306" s="338">
        <v>4</v>
      </c>
      <c r="M306" s="338">
        <v>1</v>
      </c>
      <c r="N306" s="336">
        <v>21</v>
      </c>
      <c r="O306" s="338">
        <v>455</v>
      </c>
      <c r="P306" s="338">
        <v>7140</v>
      </c>
      <c r="Q306" s="338">
        <v>2415</v>
      </c>
      <c r="R306" s="338">
        <v>0</v>
      </c>
      <c r="S306" s="338">
        <v>9555</v>
      </c>
      <c r="T306" s="338">
        <v>857</v>
      </c>
      <c r="U306" s="338">
        <v>311</v>
      </c>
      <c r="V306" s="338">
        <v>0</v>
      </c>
      <c r="W306" s="338">
        <v>11223</v>
      </c>
      <c r="X306" s="338">
        <v>857</v>
      </c>
      <c r="Y306" s="338">
        <v>72</v>
      </c>
      <c r="Z306" s="338">
        <v>0</v>
      </c>
      <c r="AA306" s="338">
        <v>0</v>
      </c>
      <c r="AB306" s="338">
        <v>0</v>
      </c>
      <c r="AC306" s="338">
        <v>929</v>
      </c>
      <c r="AD306" s="338">
        <v>8626</v>
      </c>
      <c r="AE306" s="338">
        <v>168</v>
      </c>
      <c r="AF306" s="338" t="s">
        <v>605</v>
      </c>
      <c r="AG306" s="338">
        <v>20</v>
      </c>
      <c r="AH306" s="338">
        <v>420</v>
      </c>
      <c r="AI306" t="s">
        <v>580</v>
      </c>
    </row>
    <row r="307" spans="1:35" x14ac:dyDescent="0.3">
      <c r="A307" s="335">
        <v>46173</v>
      </c>
      <c r="B307" t="s">
        <v>780</v>
      </c>
      <c r="C307" t="s">
        <v>781</v>
      </c>
      <c r="D307" t="s">
        <v>930</v>
      </c>
      <c r="E307" t="s">
        <v>42</v>
      </c>
      <c r="F307" t="s">
        <v>951</v>
      </c>
      <c r="G307" t="s">
        <v>48</v>
      </c>
      <c r="H307" t="s">
        <v>605</v>
      </c>
      <c r="I307" s="338">
        <v>22</v>
      </c>
      <c r="J307" s="338">
        <v>0</v>
      </c>
      <c r="K307" s="338">
        <v>0</v>
      </c>
      <c r="L307" s="338">
        <v>4</v>
      </c>
      <c r="M307" s="338">
        <v>1</v>
      </c>
      <c r="N307" s="336">
        <v>23</v>
      </c>
      <c r="O307" s="338">
        <v>445</v>
      </c>
      <c r="P307" s="338">
        <v>7820</v>
      </c>
      <c r="Q307" s="338">
        <v>2415</v>
      </c>
      <c r="R307" s="338">
        <v>0</v>
      </c>
      <c r="S307" s="338">
        <v>10235</v>
      </c>
      <c r="T307" s="338">
        <v>938</v>
      </c>
      <c r="U307" s="338">
        <v>333</v>
      </c>
      <c r="V307" s="338">
        <v>0</v>
      </c>
      <c r="W307" s="338">
        <v>11926</v>
      </c>
      <c r="X307" s="338">
        <v>938</v>
      </c>
      <c r="Y307" s="338">
        <v>77</v>
      </c>
      <c r="Z307" s="338">
        <v>0</v>
      </c>
      <c r="AA307" s="338">
        <v>0</v>
      </c>
      <c r="AB307" s="338">
        <v>0</v>
      </c>
      <c r="AC307" s="338">
        <v>1015</v>
      </c>
      <c r="AD307" s="338">
        <v>9220</v>
      </c>
      <c r="AE307" s="338">
        <v>184</v>
      </c>
      <c r="AF307" s="338" t="s">
        <v>605</v>
      </c>
      <c r="AG307" s="338">
        <v>20</v>
      </c>
      <c r="AH307" s="338">
        <v>460</v>
      </c>
      <c r="AI307" t="s">
        <v>580</v>
      </c>
    </row>
    <row r="308" spans="1:35" x14ac:dyDescent="0.3">
      <c r="A308" s="335">
        <v>46173</v>
      </c>
      <c r="B308" t="s">
        <v>782</v>
      </c>
      <c r="C308" t="s">
        <v>783</v>
      </c>
      <c r="D308" t="s">
        <v>930</v>
      </c>
      <c r="E308" t="s">
        <v>42</v>
      </c>
      <c r="F308" t="s">
        <v>951</v>
      </c>
      <c r="G308" t="s">
        <v>48</v>
      </c>
      <c r="H308" t="s">
        <v>605</v>
      </c>
      <c r="I308" s="338">
        <v>25</v>
      </c>
      <c r="J308" s="338">
        <v>0</v>
      </c>
      <c r="K308" s="338">
        <v>0</v>
      </c>
      <c r="L308" s="338">
        <v>4</v>
      </c>
      <c r="M308" s="338">
        <v>1</v>
      </c>
      <c r="N308" s="336">
        <v>26</v>
      </c>
      <c r="O308" s="338">
        <v>445</v>
      </c>
      <c r="P308" s="338">
        <v>8840</v>
      </c>
      <c r="Q308" s="338">
        <v>2730</v>
      </c>
      <c r="R308" s="338">
        <v>0</v>
      </c>
      <c r="S308" s="338">
        <v>11570</v>
      </c>
      <c r="T308" s="338">
        <v>1061</v>
      </c>
      <c r="U308" s="338">
        <v>376</v>
      </c>
      <c r="V308" s="338">
        <v>0</v>
      </c>
      <c r="W308" s="338">
        <v>13467</v>
      </c>
      <c r="X308" s="338">
        <v>1061</v>
      </c>
      <c r="Y308" s="338">
        <v>87</v>
      </c>
      <c r="Z308" s="338">
        <v>0</v>
      </c>
      <c r="AA308" s="338">
        <v>0</v>
      </c>
      <c r="AB308" s="338">
        <v>0</v>
      </c>
      <c r="AC308" s="338">
        <v>1148</v>
      </c>
      <c r="AD308" s="338">
        <v>10422</v>
      </c>
      <c r="AE308" s="338">
        <v>208</v>
      </c>
      <c r="AF308" s="338" t="s">
        <v>605</v>
      </c>
      <c r="AG308" s="338">
        <v>20</v>
      </c>
      <c r="AH308" s="338">
        <v>520</v>
      </c>
      <c r="AI308" t="s">
        <v>580</v>
      </c>
    </row>
    <row r="309" spans="1:35" x14ac:dyDescent="0.3">
      <c r="A309" s="335">
        <v>46173</v>
      </c>
      <c r="B309" t="s">
        <v>784</v>
      </c>
      <c r="C309" t="s">
        <v>785</v>
      </c>
      <c r="D309" t="s">
        <v>930</v>
      </c>
      <c r="E309" t="s">
        <v>42</v>
      </c>
      <c r="F309" t="s">
        <v>951</v>
      </c>
      <c r="G309" t="s">
        <v>51</v>
      </c>
      <c r="H309" t="s">
        <v>605</v>
      </c>
      <c r="I309" s="338">
        <v>26</v>
      </c>
      <c r="J309" s="338">
        <v>0</v>
      </c>
      <c r="K309" s="338">
        <v>0</v>
      </c>
      <c r="L309" s="338">
        <v>4</v>
      </c>
      <c r="M309" s="338">
        <v>1</v>
      </c>
      <c r="N309" s="336">
        <v>27</v>
      </c>
      <c r="O309" s="338">
        <v>440</v>
      </c>
      <c r="P309" s="338">
        <v>9180</v>
      </c>
      <c r="Q309" s="338">
        <v>2700</v>
      </c>
      <c r="R309" s="338">
        <v>0</v>
      </c>
      <c r="S309" s="338">
        <v>11880</v>
      </c>
      <c r="T309" s="338">
        <v>1102</v>
      </c>
      <c r="U309" s="338">
        <v>386</v>
      </c>
      <c r="V309" s="338">
        <v>0</v>
      </c>
      <c r="W309" s="338">
        <v>13888</v>
      </c>
      <c r="X309" s="338">
        <v>1102</v>
      </c>
      <c r="Y309" s="338">
        <v>89</v>
      </c>
      <c r="Z309" s="338">
        <v>0</v>
      </c>
      <c r="AA309" s="338">
        <v>0</v>
      </c>
      <c r="AB309" s="338">
        <v>0</v>
      </c>
      <c r="AC309" s="338">
        <v>1191</v>
      </c>
      <c r="AD309" s="338">
        <v>10689</v>
      </c>
      <c r="AE309" s="338">
        <v>216</v>
      </c>
      <c r="AF309" s="338" t="s">
        <v>605</v>
      </c>
      <c r="AG309" s="338">
        <v>20</v>
      </c>
      <c r="AH309" s="338">
        <v>540</v>
      </c>
      <c r="AI309" t="s">
        <v>580</v>
      </c>
    </row>
    <row r="310" spans="1:35" x14ac:dyDescent="0.3">
      <c r="A310" s="335">
        <v>46173</v>
      </c>
      <c r="B310" t="s">
        <v>786</v>
      </c>
      <c r="C310" t="s">
        <v>787</v>
      </c>
      <c r="D310" t="s">
        <v>930</v>
      </c>
      <c r="E310" t="s">
        <v>42</v>
      </c>
      <c r="F310" t="s">
        <v>951</v>
      </c>
      <c r="G310" t="s">
        <v>48</v>
      </c>
      <c r="H310" t="s">
        <v>605</v>
      </c>
      <c r="I310" s="338">
        <v>17</v>
      </c>
      <c r="J310" s="338">
        <v>0</v>
      </c>
      <c r="K310" s="338">
        <v>0</v>
      </c>
      <c r="L310" s="338">
        <v>4</v>
      </c>
      <c r="M310" s="338">
        <v>1</v>
      </c>
      <c r="N310" s="336">
        <v>18</v>
      </c>
      <c r="O310" s="338">
        <v>445</v>
      </c>
      <c r="P310" s="338">
        <v>6120</v>
      </c>
      <c r="Q310" s="338">
        <v>1890</v>
      </c>
      <c r="R310" s="338">
        <v>0</v>
      </c>
      <c r="S310" s="338">
        <v>8010</v>
      </c>
      <c r="T310" s="338">
        <v>734</v>
      </c>
      <c r="U310" s="338">
        <v>260</v>
      </c>
      <c r="V310" s="338">
        <v>0</v>
      </c>
      <c r="W310" s="338">
        <v>9544</v>
      </c>
      <c r="X310" s="338">
        <v>734</v>
      </c>
      <c r="Y310" s="338">
        <v>60</v>
      </c>
      <c r="Z310" s="338">
        <v>0</v>
      </c>
      <c r="AA310" s="338">
        <v>0</v>
      </c>
      <c r="AB310" s="338">
        <v>0</v>
      </c>
      <c r="AC310" s="338">
        <v>794</v>
      </c>
      <c r="AD310" s="338">
        <v>7216</v>
      </c>
      <c r="AE310" s="338">
        <v>144</v>
      </c>
      <c r="AF310" s="338" t="s">
        <v>605</v>
      </c>
      <c r="AG310" s="338">
        <v>20</v>
      </c>
      <c r="AH310" s="338">
        <v>360</v>
      </c>
      <c r="AI310" t="s">
        <v>580</v>
      </c>
    </row>
    <row r="311" spans="1:35" x14ac:dyDescent="0.3">
      <c r="A311" s="335">
        <v>46173</v>
      </c>
      <c r="B311" t="s">
        <v>788</v>
      </c>
      <c r="C311" t="s">
        <v>789</v>
      </c>
      <c r="D311" t="s">
        <v>930</v>
      </c>
      <c r="E311" t="s">
        <v>42</v>
      </c>
      <c r="F311" t="s">
        <v>951</v>
      </c>
      <c r="G311" t="s">
        <v>51</v>
      </c>
      <c r="H311" t="s">
        <v>605</v>
      </c>
      <c r="I311" s="338">
        <v>16</v>
      </c>
      <c r="J311" s="338">
        <v>0</v>
      </c>
      <c r="K311" s="338">
        <v>0</v>
      </c>
      <c r="L311" s="338">
        <v>4</v>
      </c>
      <c r="M311" s="338">
        <v>1</v>
      </c>
      <c r="N311" s="336">
        <v>17</v>
      </c>
      <c r="O311" s="338">
        <v>445</v>
      </c>
      <c r="P311" s="338">
        <v>5780</v>
      </c>
      <c r="Q311" s="338">
        <v>1785</v>
      </c>
      <c r="R311" s="338">
        <v>0</v>
      </c>
      <c r="S311" s="338">
        <v>7565</v>
      </c>
      <c r="T311" s="338">
        <v>694</v>
      </c>
      <c r="U311" s="338">
        <v>246</v>
      </c>
      <c r="V311" s="338">
        <v>0</v>
      </c>
      <c r="W311" s="338">
        <v>8865</v>
      </c>
      <c r="X311" s="338">
        <v>694</v>
      </c>
      <c r="Y311" s="338">
        <v>57</v>
      </c>
      <c r="Z311" s="338">
        <v>0</v>
      </c>
      <c r="AA311" s="338">
        <v>0</v>
      </c>
      <c r="AB311" s="338">
        <v>0</v>
      </c>
      <c r="AC311" s="338">
        <v>751</v>
      </c>
      <c r="AD311" s="338">
        <v>6814</v>
      </c>
      <c r="AE311" s="338">
        <v>136</v>
      </c>
      <c r="AF311" s="338" t="s">
        <v>605</v>
      </c>
      <c r="AG311" s="338">
        <v>20</v>
      </c>
      <c r="AH311" s="338">
        <v>340</v>
      </c>
      <c r="AI311" t="s">
        <v>580</v>
      </c>
    </row>
    <row r="312" spans="1:35" x14ac:dyDescent="0.3">
      <c r="A312" s="335">
        <v>46173</v>
      </c>
      <c r="B312" t="s">
        <v>790</v>
      </c>
      <c r="C312" t="s">
        <v>791</v>
      </c>
      <c r="D312" t="s">
        <v>930</v>
      </c>
      <c r="E312" t="s">
        <v>42</v>
      </c>
      <c r="F312" t="s">
        <v>951</v>
      </c>
      <c r="G312" t="s">
        <v>247</v>
      </c>
      <c r="H312" t="s">
        <v>605</v>
      </c>
      <c r="I312" s="338">
        <v>19</v>
      </c>
      <c r="J312" s="338">
        <v>0</v>
      </c>
      <c r="K312" s="338">
        <v>0</v>
      </c>
      <c r="L312" s="338">
        <v>4</v>
      </c>
      <c r="M312" s="338">
        <v>1</v>
      </c>
      <c r="N312" s="336">
        <v>20</v>
      </c>
      <c r="O312" s="338">
        <v>470</v>
      </c>
      <c r="P312" s="338">
        <v>7000</v>
      </c>
      <c r="Q312" s="338">
        <v>2200</v>
      </c>
      <c r="R312" s="338">
        <v>200</v>
      </c>
      <c r="S312" s="338">
        <v>9400</v>
      </c>
      <c r="T312" s="338">
        <v>840</v>
      </c>
      <c r="U312" s="338">
        <v>306</v>
      </c>
      <c r="V312" s="338">
        <v>0</v>
      </c>
      <c r="W312" s="338">
        <v>10886</v>
      </c>
      <c r="X312" s="338">
        <v>840</v>
      </c>
      <c r="Y312" s="338">
        <v>70</v>
      </c>
      <c r="Z312" s="338">
        <v>0</v>
      </c>
      <c r="AA312" s="338">
        <v>0</v>
      </c>
      <c r="AB312" s="338">
        <v>0</v>
      </c>
      <c r="AC312" s="338">
        <v>910</v>
      </c>
      <c r="AD312" s="338">
        <v>8490</v>
      </c>
      <c r="AE312" s="338">
        <v>160</v>
      </c>
      <c r="AF312" s="338" t="s">
        <v>605</v>
      </c>
      <c r="AG312" s="338">
        <v>20</v>
      </c>
      <c r="AH312" s="338">
        <v>400</v>
      </c>
      <c r="AI312" t="s">
        <v>580</v>
      </c>
    </row>
    <row r="313" spans="1:35" x14ac:dyDescent="0.3">
      <c r="A313" s="335">
        <v>46173</v>
      </c>
      <c r="B313" t="s">
        <v>792</v>
      </c>
      <c r="C313" t="s">
        <v>793</v>
      </c>
      <c r="D313" t="s">
        <v>930</v>
      </c>
      <c r="E313" t="s">
        <v>42</v>
      </c>
      <c r="F313" t="s">
        <v>951</v>
      </c>
      <c r="G313" t="s">
        <v>51</v>
      </c>
      <c r="H313" t="s">
        <v>605</v>
      </c>
      <c r="I313" s="338">
        <v>20</v>
      </c>
      <c r="J313" s="338">
        <v>0</v>
      </c>
      <c r="K313" s="338">
        <v>0</v>
      </c>
      <c r="L313" s="338">
        <v>4</v>
      </c>
      <c r="M313" s="338">
        <v>1</v>
      </c>
      <c r="N313" s="336">
        <v>21</v>
      </c>
      <c r="O313" s="338">
        <v>440</v>
      </c>
      <c r="P313" s="338">
        <v>7140</v>
      </c>
      <c r="Q313" s="338">
        <v>2100</v>
      </c>
      <c r="R313" s="338">
        <v>0</v>
      </c>
      <c r="S313" s="338">
        <v>9240</v>
      </c>
      <c r="T313" s="338">
        <v>857</v>
      </c>
      <c r="U313" s="338">
        <v>300</v>
      </c>
      <c r="V313" s="338">
        <v>0</v>
      </c>
      <c r="W313" s="338">
        <v>10797</v>
      </c>
      <c r="X313" s="338">
        <v>857</v>
      </c>
      <c r="Y313" s="338">
        <v>69</v>
      </c>
      <c r="Z313" s="338">
        <v>0</v>
      </c>
      <c r="AA313" s="338">
        <v>0</v>
      </c>
      <c r="AB313" s="338">
        <v>0</v>
      </c>
      <c r="AC313" s="338">
        <v>926</v>
      </c>
      <c r="AD313" s="338">
        <v>8314</v>
      </c>
      <c r="AE313" s="338">
        <v>168</v>
      </c>
      <c r="AF313" s="338" t="s">
        <v>605</v>
      </c>
      <c r="AG313" s="338">
        <v>20</v>
      </c>
      <c r="AH313" s="338">
        <v>420</v>
      </c>
      <c r="AI313" t="s">
        <v>580</v>
      </c>
    </row>
    <row r="314" spans="1:35" x14ac:dyDescent="0.3">
      <c r="A314" s="335">
        <v>46173</v>
      </c>
      <c r="B314" t="s">
        <v>794</v>
      </c>
      <c r="C314" t="s">
        <v>795</v>
      </c>
      <c r="D314" t="s">
        <v>930</v>
      </c>
      <c r="E314" t="s">
        <v>42</v>
      </c>
      <c r="F314" t="s">
        <v>951</v>
      </c>
      <c r="G314" t="s">
        <v>48</v>
      </c>
      <c r="H314" t="s">
        <v>605</v>
      </c>
      <c r="I314" s="338">
        <v>24</v>
      </c>
      <c r="J314" s="338">
        <v>0</v>
      </c>
      <c r="K314" s="338">
        <v>0</v>
      </c>
      <c r="L314" s="338">
        <v>4</v>
      </c>
      <c r="M314" s="338">
        <v>1</v>
      </c>
      <c r="N314" s="336">
        <v>25</v>
      </c>
      <c r="O314" s="338">
        <v>440</v>
      </c>
      <c r="P314" s="338">
        <v>8500</v>
      </c>
      <c r="Q314" s="338">
        <v>2500</v>
      </c>
      <c r="R314" s="338">
        <v>0</v>
      </c>
      <c r="S314" s="338">
        <v>11000</v>
      </c>
      <c r="T314" s="338">
        <v>1020</v>
      </c>
      <c r="U314" s="338">
        <v>358</v>
      </c>
      <c r="V314" s="338">
        <v>0</v>
      </c>
      <c r="W314" s="338">
        <v>12798</v>
      </c>
      <c r="X314" s="338">
        <v>1020</v>
      </c>
      <c r="Y314" s="338">
        <v>82</v>
      </c>
      <c r="Z314" s="338">
        <v>0</v>
      </c>
      <c r="AA314" s="338">
        <v>0</v>
      </c>
      <c r="AB314" s="338">
        <v>0</v>
      </c>
      <c r="AC314" s="338">
        <v>1102</v>
      </c>
      <c r="AD314" s="338">
        <v>9898</v>
      </c>
      <c r="AE314" s="338">
        <v>200</v>
      </c>
      <c r="AF314" s="338" t="s">
        <v>605</v>
      </c>
      <c r="AG314" s="338">
        <v>20</v>
      </c>
      <c r="AH314" s="338">
        <v>500</v>
      </c>
      <c r="AI314" t="s">
        <v>580</v>
      </c>
    </row>
    <row r="315" spans="1:35" x14ac:dyDescent="0.3">
      <c r="A315" s="335">
        <v>46173</v>
      </c>
      <c r="B315" t="s">
        <v>796</v>
      </c>
      <c r="C315" t="s">
        <v>797</v>
      </c>
      <c r="D315" t="s">
        <v>930</v>
      </c>
      <c r="E315" t="s">
        <v>42</v>
      </c>
      <c r="F315" t="s">
        <v>951</v>
      </c>
      <c r="G315" t="s">
        <v>48</v>
      </c>
      <c r="H315" t="s">
        <v>605</v>
      </c>
      <c r="I315" s="338">
        <v>21</v>
      </c>
      <c r="J315" s="338">
        <v>0</v>
      </c>
      <c r="K315" s="338">
        <v>0</v>
      </c>
      <c r="L315" s="338">
        <v>4</v>
      </c>
      <c r="M315" s="338">
        <v>1</v>
      </c>
      <c r="N315" s="336">
        <v>22</v>
      </c>
      <c r="O315" s="338">
        <v>450</v>
      </c>
      <c r="P315" s="338">
        <v>7590</v>
      </c>
      <c r="Q315" s="338">
        <v>2310</v>
      </c>
      <c r="R315" s="338">
        <v>0</v>
      </c>
      <c r="S315" s="338">
        <v>9900</v>
      </c>
      <c r="T315" s="338">
        <v>911</v>
      </c>
      <c r="U315" s="338">
        <v>322</v>
      </c>
      <c r="V315" s="338">
        <v>0</v>
      </c>
      <c r="W315" s="338">
        <v>11633</v>
      </c>
      <c r="X315" s="338">
        <v>911</v>
      </c>
      <c r="Y315" s="338">
        <v>74</v>
      </c>
      <c r="Z315" s="338">
        <v>0</v>
      </c>
      <c r="AA315" s="338">
        <v>0</v>
      </c>
      <c r="AB315" s="338">
        <v>0</v>
      </c>
      <c r="AC315" s="338">
        <v>985</v>
      </c>
      <c r="AD315" s="338">
        <v>8915</v>
      </c>
      <c r="AE315" s="338">
        <v>176</v>
      </c>
      <c r="AF315" s="338" t="s">
        <v>605</v>
      </c>
      <c r="AG315" s="338">
        <v>20</v>
      </c>
      <c r="AH315" s="338">
        <v>440</v>
      </c>
      <c r="AI315" t="s">
        <v>580</v>
      </c>
    </row>
    <row r="316" spans="1:35" x14ac:dyDescent="0.3">
      <c r="A316" s="335">
        <v>46173</v>
      </c>
      <c r="B316" t="s">
        <v>798</v>
      </c>
      <c r="C316" t="s">
        <v>799</v>
      </c>
      <c r="D316" t="s">
        <v>930</v>
      </c>
      <c r="E316" t="s">
        <v>42</v>
      </c>
      <c r="F316" t="s">
        <v>951</v>
      </c>
      <c r="G316" t="s">
        <v>247</v>
      </c>
      <c r="H316" t="s">
        <v>605</v>
      </c>
      <c r="I316" s="338">
        <v>25</v>
      </c>
      <c r="J316" s="338">
        <v>0</v>
      </c>
      <c r="K316" s="338">
        <v>0</v>
      </c>
      <c r="L316" s="338">
        <v>4</v>
      </c>
      <c r="M316" s="338">
        <v>1</v>
      </c>
      <c r="N316" s="336">
        <v>26</v>
      </c>
      <c r="O316" s="338">
        <v>555</v>
      </c>
      <c r="P316" s="338">
        <v>10270</v>
      </c>
      <c r="Q316" s="338">
        <v>3900</v>
      </c>
      <c r="R316" s="338">
        <v>260</v>
      </c>
      <c r="S316" s="338">
        <v>14430</v>
      </c>
      <c r="T316" s="338">
        <v>1232</v>
      </c>
      <c r="U316" s="338">
        <v>469</v>
      </c>
      <c r="V316" s="338">
        <v>0</v>
      </c>
      <c r="W316" s="338">
        <v>16571</v>
      </c>
      <c r="X316" s="338">
        <v>1232</v>
      </c>
      <c r="Y316" s="338">
        <v>108</v>
      </c>
      <c r="Z316" s="338">
        <v>0</v>
      </c>
      <c r="AA316" s="338">
        <v>0</v>
      </c>
      <c r="AB316" s="338">
        <v>0</v>
      </c>
      <c r="AC316" s="338">
        <v>1340</v>
      </c>
      <c r="AD316" s="338">
        <v>13090</v>
      </c>
      <c r="AE316" s="338">
        <v>208</v>
      </c>
      <c r="AF316" s="338" t="s">
        <v>605</v>
      </c>
      <c r="AG316" s="338">
        <v>20</v>
      </c>
      <c r="AH316" s="338">
        <v>520</v>
      </c>
      <c r="AI316" t="s">
        <v>580</v>
      </c>
    </row>
    <row r="317" spans="1:35" x14ac:dyDescent="0.3">
      <c r="A317" s="335">
        <v>46173</v>
      </c>
      <c r="B317" t="s">
        <v>800</v>
      </c>
      <c r="C317" t="s">
        <v>801</v>
      </c>
      <c r="D317" t="s">
        <v>930</v>
      </c>
      <c r="E317" t="s">
        <v>42</v>
      </c>
      <c r="F317" t="s">
        <v>951</v>
      </c>
      <c r="G317" t="s">
        <v>48</v>
      </c>
      <c r="H317" t="s">
        <v>605</v>
      </c>
      <c r="I317" s="338">
        <v>26</v>
      </c>
      <c r="J317" s="338">
        <v>0</v>
      </c>
      <c r="K317" s="338">
        <v>0</v>
      </c>
      <c r="L317" s="338">
        <v>4</v>
      </c>
      <c r="M317" s="338">
        <v>1</v>
      </c>
      <c r="N317" s="336">
        <v>27</v>
      </c>
      <c r="O317" s="338">
        <v>475</v>
      </c>
      <c r="P317" s="338">
        <v>9450</v>
      </c>
      <c r="Q317" s="338">
        <v>2970</v>
      </c>
      <c r="R317" s="338">
        <v>405</v>
      </c>
      <c r="S317" s="338">
        <v>12825</v>
      </c>
      <c r="T317" s="338">
        <v>1134</v>
      </c>
      <c r="U317" s="338">
        <v>417</v>
      </c>
      <c r="V317" s="338">
        <v>0</v>
      </c>
      <c r="W317" s="338">
        <v>14896</v>
      </c>
      <c r="X317" s="338">
        <v>1134</v>
      </c>
      <c r="Y317" s="338">
        <v>96</v>
      </c>
      <c r="Z317" s="338">
        <v>0</v>
      </c>
      <c r="AA317" s="338">
        <v>0</v>
      </c>
      <c r="AB317" s="338">
        <v>0</v>
      </c>
      <c r="AC317" s="338">
        <v>1230</v>
      </c>
      <c r="AD317" s="338">
        <v>11595</v>
      </c>
      <c r="AE317" s="338">
        <v>216</v>
      </c>
      <c r="AF317" s="338" t="s">
        <v>605</v>
      </c>
      <c r="AG317" s="338">
        <v>20</v>
      </c>
      <c r="AH317" s="338">
        <v>540</v>
      </c>
      <c r="AI317" t="s">
        <v>580</v>
      </c>
    </row>
    <row r="318" spans="1:35" x14ac:dyDescent="0.3">
      <c r="A318" s="335">
        <v>46173</v>
      </c>
      <c r="B318" t="s">
        <v>802</v>
      </c>
      <c r="C318" t="s">
        <v>803</v>
      </c>
      <c r="D318" t="s">
        <v>930</v>
      </c>
      <c r="E318" t="s">
        <v>42</v>
      </c>
      <c r="F318" t="s">
        <v>115</v>
      </c>
      <c r="G318" t="s">
        <v>51</v>
      </c>
      <c r="H318" t="s">
        <v>605</v>
      </c>
      <c r="I318" s="338">
        <v>11</v>
      </c>
      <c r="J318" s="338">
        <v>0</v>
      </c>
      <c r="K318" s="338">
        <v>0</v>
      </c>
      <c r="L318" s="338">
        <v>4</v>
      </c>
      <c r="M318" s="338">
        <v>0</v>
      </c>
      <c r="N318" s="336">
        <v>11</v>
      </c>
      <c r="O318" s="338">
        <v>500</v>
      </c>
      <c r="P318" s="338">
        <v>4037</v>
      </c>
      <c r="Q318" s="338">
        <v>1463</v>
      </c>
      <c r="R318" s="338">
        <v>0</v>
      </c>
      <c r="S318" s="338">
        <v>5500</v>
      </c>
      <c r="T318" s="338">
        <v>484</v>
      </c>
      <c r="U318" s="338">
        <v>179</v>
      </c>
      <c r="V318" s="338">
        <v>0</v>
      </c>
      <c r="W318" s="338">
        <v>6703</v>
      </c>
      <c r="X318" s="338">
        <v>484</v>
      </c>
      <c r="Y318" s="338">
        <v>41</v>
      </c>
      <c r="Z318" s="338">
        <v>0</v>
      </c>
      <c r="AA318" s="338">
        <v>0</v>
      </c>
      <c r="AB318" s="338">
        <v>0</v>
      </c>
      <c r="AC318" s="338">
        <v>525</v>
      </c>
      <c r="AD318" s="338">
        <v>4975</v>
      </c>
      <c r="AE318" s="338">
        <v>88</v>
      </c>
      <c r="AF318" s="338" t="s">
        <v>605</v>
      </c>
      <c r="AG318" s="338">
        <v>20</v>
      </c>
      <c r="AH318" s="338">
        <v>220</v>
      </c>
      <c r="AI318" t="s">
        <v>580</v>
      </c>
    </row>
    <row r="319" spans="1:35" x14ac:dyDescent="0.3">
      <c r="A319" s="335">
        <v>46173</v>
      </c>
      <c r="B319" t="s">
        <v>804</v>
      </c>
      <c r="C319" t="s">
        <v>805</v>
      </c>
      <c r="D319" t="s">
        <v>930</v>
      </c>
      <c r="E319" t="s">
        <v>42</v>
      </c>
      <c r="F319" t="s">
        <v>115</v>
      </c>
      <c r="G319" t="s">
        <v>51</v>
      </c>
      <c r="H319" t="s">
        <v>605</v>
      </c>
      <c r="I319" s="338">
        <v>22</v>
      </c>
      <c r="J319" s="338">
        <v>0</v>
      </c>
      <c r="K319" s="338">
        <v>0</v>
      </c>
      <c r="L319" s="338">
        <v>4</v>
      </c>
      <c r="M319" s="338">
        <v>1</v>
      </c>
      <c r="N319" s="336">
        <v>23</v>
      </c>
      <c r="O319" s="338">
        <v>500</v>
      </c>
      <c r="P319" s="338">
        <v>8441</v>
      </c>
      <c r="Q319" s="338">
        <v>3059</v>
      </c>
      <c r="R319" s="338">
        <v>0</v>
      </c>
      <c r="S319" s="338">
        <v>11500</v>
      </c>
      <c r="T319" s="338">
        <v>1013</v>
      </c>
      <c r="U319" s="338">
        <v>374</v>
      </c>
      <c r="V319" s="338">
        <v>0</v>
      </c>
      <c r="W319" s="338">
        <v>13107</v>
      </c>
      <c r="X319" s="338">
        <v>1013</v>
      </c>
      <c r="Y319" s="338">
        <v>86</v>
      </c>
      <c r="Z319" s="338">
        <v>0</v>
      </c>
      <c r="AA319" s="338">
        <v>0</v>
      </c>
      <c r="AB319" s="338">
        <v>0</v>
      </c>
      <c r="AC319" s="338">
        <v>1099</v>
      </c>
      <c r="AD319" s="338">
        <v>10401</v>
      </c>
      <c r="AE319" s="338">
        <v>184</v>
      </c>
      <c r="AF319" s="338" t="s">
        <v>605</v>
      </c>
      <c r="AG319" s="338">
        <v>20</v>
      </c>
      <c r="AH319" s="338">
        <v>460</v>
      </c>
      <c r="AI319" t="s">
        <v>580</v>
      </c>
    </row>
    <row r="320" spans="1:35" x14ac:dyDescent="0.3">
      <c r="A320" s="335">
        <v>46173</v>
      </c>
      <c r="B320" t="s">
        <v>806</v>
      </c>
      <c r="C320" t="s">
        <v>807</v>
      </c>
      <c r="D320" t="s">
        <v>930</v>
      </c>
      <c r="E320" t="s">
        <v>42</v>
      </c>
      <c r="F320" t="s">
        <v>115</v>
      </c>
      <c r="G320" t="s">
        <v>48</v>
      </c>
      <c r="H320" t="s">
        <v>605</v>
      </c>
      <c r="I320" s="338">
        <v>22</v>
      </c>
      <c r="J320" s="338">
        <v>0</v>
      </c>
      <c r="K320" s="338">
        <v>0</v>
      </c>
      <c r="L320" s="338">
        <v>4</v>
      </c>
      <c r="M320" s="338">
        <v>0</v>
      </c>
      <c r="N320" s="336">
        <v>22</v>
      </c>
      <c r="O320" s="338">
        <v>465</v>
      </c>
      <c r="P320" s="338">
        <v>7656</v>
      </c>
      <c r="Q320" s="338">
        <v>2574</v>
      </c>
      <c r="R320" s="338">
        <v>0</v>
      </c>
      <c r="S320" s="338">
        <v>10230</v>
      </c>
      <c r="T320" s="338">
        <v>919</v>
      </c>
      <c r="U320" s="338">
        <v>332</v>
      </c>
      <c r="V320" s="338">
        <v>0</v>
      </c>
      <c r="W320" s="338">
        <v>11941</v>
      </c>
      <c r="X320" s="338">
        <v>919</v>
      </c>
      <c r="Y320" s="338">
        <v>77</v>
      </c>
      <c r="Z320" s="338">
        <v>0</v>
      </c>
      <c r="AA320" s="338">
        <v>0</v>
      </c>
      <c r="AB320" s="338">
        <v>0</v>
      </c>
      <c r="AC320" s="338">
        <v>996</v>
      </c>
      <c r="AD320" s="338">
        <v>9234</v>
      </c>
      <c r="AE320" s="338">
        <v>176</v>
      </c>
      <c r="AF320" s="338" t="s">
        <v>605</v>
      </c>
      <c r="AG320" s="338">
        <v>20</v>
      </c>
      <c r="AH320" s="338">
        <v>440</v>
      </c>
      <c r="AI320" t="s">
        <v>580</v>
      </c>
    </row>
    <row r="321" spans="1:35" x14ac:dyDescent="0.3">
      <c r="A321" s="335">
        <v>46173</v>
      </c>
      <c r="B321" t="s">
        <v>808</v>
      </c>
      <c r="C321" t="s">
        <v>809</v>
      </c>
      <c r="D321" t="s">
        <v>930</v>
      </c>
      <c r="E321" t="s">
        <v>42</v>
      </c>
      <c r="F321" t="s">
        <v>115</v>
      </c>
      <c r="G321" t="s">
        <v>51</v>
      </c>
      <c r="H321" t="s">
        <v>605</v>
      </c>
      <c r="I321" s="338">
        <v>21</v>
      </c>
      <c r="J321" s="338">
        <v>0</v>
      </c>
      <c r="K321" s="338">
        <v>0</v>
      </c>
      <c r="L321" s="338">
        <v>4</v>
      </c>
      <c r="M321" s="338">
        <v>1</v>
      </c>
      <c r="N321" s="336">
        <v>22</v>
      </c>
      <c r="O321" s="338">
        <v>460</v>
      </c>
      <c r="P321" s="338">
        <v>7546</v>
      </c>
      <c r="Q321" s="338">
        <v>2574</v>
      </c>
      <c r="R321" s="338">
        <v>0</v>
      </c>
      <c r="S321" s="338">
        <v>10120</v>
      </c>
      <c r="T321" s="338">
        <v>906</v>
      </c>
      <c r="U321" s="338">
        <v>329</v>
      </c>
      <c r="V321" s="338">
        <v>0</v>
      </c>
      <c r="W321" s="338">
        <v>11795</v>
      </c>
      <c r="X321" s="338">
        <v>906</v>
      </c>
      <c r="Y321" s="338">
        <v>76</v>
      </c>
      <c r="Z321" s="338">
        <v>0</v>
      </c>
      <c r="AA321" s="338">
        <v>0</v>
      </c>
      <c r="AB321" s="338">
        <v>0</v>
      </c>
      <c r="AC321" s="338">
        <v>982</v>
      </c>
      <c r="AD321" s="338">
        <v>9138</v>
      </c>
      <c r="AE321" s="338">
        <v>176</v>
      </c>
      <c r="AF321" s="338" t="s">
        <v>605</v>
      </c>
      <c r="AG321" s="338">
        <v>20</v>
      </c>
      <c r="AH321" s="338">
        <v>440</v>
      </c>
      <c r="AI321" t="s">
        <v>580</v>
      </c>
    </row>
    <row r="322" spans="1:35" x14ac:dyDescent="0.3">
      <c r="A322" s="335">
        <v>46173</v>
      </c>
      <c r="B322" t="s">
        <v>810</v>
      </c>
      <c r="C322" t="s">
        <v>811</v>
      </c>
      <c r="D322" t="s">
        <v>930</v>
      </c>
      <c r="E322" t="s">
        <v>42</v>
      </c>
      <c r="F322" t="s">
        <v>115</v>
      </c>
      <c r="G322" t="s">
        <v>48</v>
      </c>
      <c r="H322" t="s">
        <v>605</v>
      </c>
      <c r="I322" s="338">
        <v>23</v>
      </c>
      <c r="J322" s="338">
        <v>0</v>
      </c>
      <c r="K322" s="338">
        <v>0</v>
      </c>
      <c r="L322" s="338">
        <v>4</v>
      </c>
      <c r="M322" s="338">
        <v>1</v>
      </c>
      <c r="N322" s="336">
        <v>24</v>
      </c>
      <c r="O322" s="338">
        <v>465</v>
      </c>
      <c r="P322" s="338">
        <v>8352</v>
      </c>
      <c r="Q322" s="338">
        <v>2808</v>
      </c>
      <c r="R322" s="338">
        <v>0</v>
      </c>
      <c r="S322" s="338">
        <v>11160</v>
      </c>
      <c r="T322" s="338">
        <v>1002</v>
      </c>
      <c r="U322" s="338">
        <v>363</v>
      </c>
      <c r="V322" s="338">
        <v>0</v>
      </c>
      <c r="W322" s="338">
        <v>12965</v>
      </c>
      <c r="X322" s="338">
        <v>1002</v>
      </c>
      <c r="Y322" s="338">
        <v>84</v>
      </c>
      <c r="Z322" s="338">
        <v>0</v>
      </c>
      <c r="AA322" s="338">
        <v>0</v>
      </c>
      <c r="AB322" s="338">
        <v>0</v>
      </c>
      <c r="AC322" s="338">
        <v>1086</v>
      </c>
      <c r="AD322" s="338">
        <v>10074</v>
      </c>
      <c r="AE322" s="338">
        <v>192</v>
      </c>
      <c r="AF322" s="338" t="s">
        <v>605</v>
      </c>
      <c r="AG322" s="338">
        <v>20</v>
      </c>
      <c r="AH322" s="338">
        <v>480</v>
      </c>
      <c r="AI322" t="s">
        <v>580</v>
      </c>
    </row>
    <row r="323" spans="1:35" x14ac:dyDescent="0.3">
      <c r="A323" s="335">
        <v>46173</v>
      </c>
      <c r="B323" t="s">
        <v>812</v>
      </c>
      <c r="C323" t="s">
        <v>813</v>
      </c>
      <c r="D323" t="s">
        <v>930</v>
      </c>
      <c r="E323" t="s">
        <v>42</v>
      </c>
      <c r="F323" t="s">
        <v>115</v>
      </c>
      <c r="G323" t="s">
        <v>48</v>
      </c>
      <c r="H323" t="s">
        <v>605</v>
      </c>
      <c r="I323" s="338">
        <v>24</v>
      </c>
      <c r="J323" s="338">
        <v>0</v>
      </c>
      <c r="K323" s="338">
        <v>0</v>
      </c>
      <c r="L323" s="338">
        <v>4</v>
      </c>
      <c r="M323" s="338">
        <v>1</v>
      </c>
      <c r="N323" s="336">
        <v>25</v>
      </c>
      <c r="O323" s="338">
        <v>465</v>
      </c>
      <c r="P323" s="338">
        <v>8700</v>
      </c>
      <c r="Q323" s="338">
        <v>2925</v>
      </c>
      <c r="R323" s="338">
        <v>0</v>
      </c>
      <c r="S323" s="338">
        <v>11625</v>
      </c>
      <c r="T323" s="338">
        <v>1044</v>
      </c>
      <c r="U323" s="338">
        <v>378</v>
      </c>
      <c r="V323" s="338">
        <v>0</v>
      </c>
      <c r="W323" s="338">
        <v>13527</v>
      </c>
      <c r="X323" s="338">
        <v>1044</v>
      </c>
      <c r="Y323" s="338">
        <v>87</v>
      </c>
      <c r="Z323" s="338">
        <v>0</v>
      </c>
      <c r="AA323" s="338">
        <v>0</v>
      </c>
      <c r="AB323" s="338">
        <v>0</v>
      </c>
      <c r="AC323" s="338">
        <v>1131</v>
      </c>
      <c r="AD323" s="338">
        <v>10494</v>
      </c>
      <c r="AE323" s="338">
        <v>200</v>
      </c>
      <c r="AF323" s="338" t="s">
        <v>605</v>
      </c>
      <c r="AG323" s="338">
        <v>20</v>
      </c>
      <c r="AH323" s="338">
        <v>500</v>
      </c>
      <c r="AI323" t="s">
        <v>580</v>
      </c>
    </row>
    <row r="324" spans="1:35" x14ac:dyDescent="0.3">
      <c r="A324" s="335">
        <v>46173</v>
      </c>
      <c r="B324" t="s">
        <v>814</v>
      </c>
      <c r="C324" t="s">
        <v>815</v>
      </c>
      <c r="D324" t="s">
        <v>930</v>
      </c>
      <c r="E324" t="s">
        <v>42</v>
      </c>
      <c r="F324" t="s">
        <v>115</v>
      </c>
      <c r="G324" t="s">
        <v>48</v>
      </c>
      <c r="H324" t="s">
        <v>605</v>
      </c>
      <c r="I324" s="338">
        <v>20</v>
      </c>
      <c r="J324" s="338">
        <v>0</v>
      </c>
      <c r="K324" s="338">
        <v>0</v>
      </c>
      <c r="L324" s="338">
        <v>4</v>
      </c>
      <c r="M324" s="338">
        <v>1</v>
      </c>
      <c r="N324" s="336">
        <v>21</v>
      </c>
      <c r="O324" s="338">
        <v>465</v>
      </c>
      <c r="P324" s="338">
        <v>7308</v>
      </c>
      <c r="Q324" s="338">
        <v>2457</v>
      </c>
      <c r="R324" s="338">
        <v>0</v>
      </c>
      <c r="S324" s="338">
        <v>9765</v>
      </c>
      <c r="T324" s="338">
        <v>877</v>
      </c>
      <c r="U324" s="338">
        <v>317</v>
      </c>
      <c r="V324" s="338">
        <v>0</v>
      </c>
      <c r="W324" s="338">
        <v>11459</v>
      </c>
      <c r="X324" s="338">
        <v>877</v>
      </c>
      <c r="Y324" s="338">
        <v>73</v>
      </c>
      <c r="Z324" s="338">
        <v>0</v>
      </c>
      <c r="AA324" s="338">
        <v>0</v>
      </c>
      <c r="AB324" s="338">
        <v>0</v>
      </c>
      <c r="AC324" s="338">
        <v>950</v>
      </c>
      <c r="AD324" s="338">
        <v>8815</v>
      </c>
      <c r="AE324" s="338">
        <v>168</v>
      </c>
      <c r="AF324" s="338" t="s">
        <v>605</v>
      </c>
      <c r="AG324" s="338">
        <v>20</v>
      </c>
      <c r="AH324" s="338">
        <v>420</v>
      </c>
      <c r="AI324" t="s">
        <v>580</v>
      </c>
    </row>
    <row r="325" spans="1:35" x14ac:dyDescent="0.3">
      <c r="A325" s="335">
        <v>46173</v>
      </c>
      <c r="B325" t="s">
        <v>816</v>
      </c>
      <c r="C325" t="s">
        <v>817</v>
      </c>
      <c r="D325" t="s">
        <v>930</v>
      </c>
      <c r="E325" t="s">
        <v>42</v>
      </c>
      <c r="F325" t="s">
        <v>115</v>
      </c>
      <c r="G325" t="s">
        <v>51</v>
      </c>
      <c r="H325" t="s">
        <v>605</v>
      </c>
      <c r="I325" s="338">
        <v>0</v>
      </c>
      <c r="J325" s="338">
        <v>0</v>
      </c>
      <c r="K325" s="338">
        <v>0</v>
      </c>
      <c r="L325" s="338">
        <v>0</v>
      </c>
      <c r="M325" s="338">
        <v>0</v>
      </c>
      <c r="N325" s="336">
        <v>0</v>
      </c>
      <c r="O325" s="338">
        <v>455</v>
      </c>
      <c r="P325" s="338">
        <v>0</v>
      </c>
      <c r="Q325" s="338">
        <v>0</v>
      </c>
      <c r="R325" s="338">
        <v>0</v>
      </c>
      <c r="S325" s="338">
        <v>0</v>
      </c>
      <c r="T325" s="338">
        <v>0</v>
      </c>
      <c r="U325" s="338">
        <v>0</v>
      </c>
      <c r="V325" s="338">
        <v>0</v>
      </c>
      <c r="W325" s="338">
        <v>420</v>
      </c>
      <c r="X325" s="338">
        <v>0</v>
      </c>
      <c r="Y325" s="338">
        <v>0</v>
      </c>
      <c r="Z325" s="338">
        <v>0</v>
      </c>
      <c r="AA325" s="338">
        <v>0</v>
      </c>
      <c r="AB325" s="338">
        <v>0</v>
      </c>
      <c r="AC325" s="338">
        <v>0</v>
      </c>
      <c r="AD325" s="338">
        <v>0</v>
      </c>
      <c r="AE325" s="338">
        <v>0</v>
      </c>
      <c r="AF325" s="338" t="s">
        <v>605</v>
      </c>
      <c r="AG325" s="338">
        <v>20</v>
      </c>
      <c r="AH325" s="338">
        <v>0</v>
      </c>
      <c r="AI325" t="s">
        <v>580</v>
      </c>
    </row>
    <row r="326" spans="1:35" x14ac:dyDescent="0.3">
      <c r="A326" s="335">
        <v>46173</v>
      </c>
      <c r="B326" t="s">
        <v>818</v>
      </c>
      <c r="C326" t="s">
        <v>819</v>
      </c>
      <c r="D326" t="s">
        <v>930</v>
      </c>
      <c r="E326" t="s">
        <v>42</v>
      </c>
      <c r="F326" t="s">
        <v>115</v>
      </c>
      <c r="G326" t="s">
        <v>51</v>
      </c>
      <c r="H326" t="s">
        <v>605</v>
      </c>
      <c r="I326" s="338">
        <v>26</v>
      </c>
      <c r="J326" s="338">
        <v>0</v>
      </c>
      <c r="K326" s="338">
        <v>0</v>
      </c>
      <c r="L326" s="338">
        <v>4</v>
      </c>
      <c r="M326" s="338">
        <v>1</v>
      </c>
      <c r="N326" s="336">
        <v>27</v>
      </c>
      <c r="O326" s="338">
        <v>455</v>
      </c>
      <c r="P326" s="338">
        <v>9261</v>
      </c>
      <c r="Q326" s="338">
        <v>3024</v>
      </c>
      <c r="R326" s="338">
        <v>0</v>
      </c>
      <c r="S326" s="338">
        <v>12285</v>
      </c>
      <c r="T326" s="338">
        <v>1111</v>
      </c>
      <c r="U326" s="338">
        <v>399</v>
      </c>
      <c r="V326" s="338">
        <v>0</v>
      </c>
      <c r="W326" s="338">
        <v>13795</v>
      </c>
      <c r="X326" s="338">
        <v>1111</v>
      </c>
      <c r="Y326" s="338">
        <v>92</v>
      </c>
      <c r="Z326" s="338">
        <v>0</v>
      </c>
      <c r="AA326" s="338">
        <v>0</v>
      </c>
      <c r="AB326" s="338">
        <v>0</v>
      </c>
      <c r="AC326" s="338">
        <v>1203</v>
      </c>
      <c r="AD326" s="338">
        <v>11082</v>
      </c>
      <c r="AE326" s="338">
        <v>216</v>
      </c>
      <c r="AF326" s="338" t="s">
        <v>605</v>
      </c>
      <c r="AG326" s="338">
        <v>20</v>
      </c>
      <c r="AH326" s="338">
        <v>540</v>
      </c>
      <c r="AI326" t="s">
        <v>580</v>
      </c>
    </row>
    <row r="327" spans="1:35" x14ac:dyDescent="0.3">
      <c r="A327" s="335">
        <v>46173</v>
      </c>
      <c r="B327" t="s">
        <v>820</v>
      </c>
      <c r="C327" t="s">
        <v>821</v>
      </c>
      <c r="D327" t="s">
        <v>930</v>
      </c>
      <c r="E327" t="s">
        <v>42</v>
      </c>
      <c r="F327" t="s">
        <v>115</v>
      </c>
      <c r="G327" t="s">
        <v>51</v>
      </c>
      <c r="H327" t="s">
        <v>605</v>
      </c>
      <c r="I327" s="338">
        <v>18</v>
      </c>
      <c r="J327" s="338">
        <v>0</v>
      </c>
      <c r="K327" s="338">
        <v>0</v>
      </c>
      <c r="L327" s="338">
        <v>4</v>
      </c>
      <c r="M327" s="338">
        <v>1</v>
      </c>
      <c r="N327" s="336">
        <v>19</v>
      </c>
      <c r="O327" s="338">
        <v>455</v>
      </c>
      <c r="P327" s="338">
        <v>6517</v>
      </c>
      <c r="Q327" s="338">
        <v>2128</v>
      </c>
      <c r="R327" s="338">
        <v>0</v>
      </c>
      <c r="S327" s="338">
        <v>8645</v>
      </c>
      <c r="T327" s="338">
        <v>782</v>
      </c>
      <c r="U327" s="338">
        <v>281</v>
      </c>
      <c r="V327" s="338">
        <v>0</v>
      </c>
      <c r="W327" s="338">
        <v>10248</v>
      </c>
      <c r="X327" s="338">
        <v>782</v>
      </c>
      <c r="Y327" s="338">
        <v>65</v>
      </c>
      <c r="Z327" s="338">
        <v>0</v>
      </c>
      <c r="AA327" s="338">
        <v>0</v>
      </c>
      <c r="AB327" s="338">
        <v>0</v>
      </c>
      <c r="AC327" s="338">
        <v>847</v>
      </c>
      <c r="AD327" s="338">
        <v>7798</v>
      </c>
      <c r="AE327" s="338">
        <v>152</v>
      </c>
      <c r="AF327" s="338" t="s">
        <v>605</v>
      </c>
      <c r="AG327" s="338">
        <v>20</v>
      </c>
      <c r="AH327" s="338">
        <v>380</v>
      </c>
      <c r="AI327" t="s">
        <v>580</v>
      </c>
    </row>
    <row r="328" spans="1:35" x14ac:dyDescent="0.3">
      <c r="A328" s="335">
        <v>46173</v>
      </c>
      <c r="B328" t="s">
        <v>822</v>
      </c>
      <c r="C328" t="s">
        <v>823</v>
      </c>
      <c r="D328" t="s">
        <v>930</v>
      </c>
      <c r="E328" t="s">
        <v>42</v>
      </c>
      <c r="F328" t="s">
        <v>115</v>
      </c>
      <c r="G328" t="s">
        <v>51</v>
      </c>
      <c r="H328" t="s">
        <v>605</v>
      </c>
      <c r="I328" s="338">
        <v>21</v>
      </c>
      <c r="J328" s="338">
        <v>0</v>
      </c>
      <c r="K328" s="338">
        <v>0</v>
      </c>
      <c r="L328" s="338">
        <v>4</v>
      </c>
      <c r="M328" s="338">
        <v>1</v>
      </c>
      <c r="N328" s="336">
        <v>22</v>
      </c>
      <c r="O328" s="338">
        <v>455</v>
      </c>
      <c r="P328" s="338">
        <v>7546</v>
      </c>
      <c r="Q328" s="338">
        <v>2464</v>
      </c>
      <c r="R328" s="338">
        <v>0</v>
      </c>
      <c r="S328" s="338">
        <v>10010</v>
      </c>
      <c r="T328" s="338">
        <v>906</v>
      </c>
      <c r="U328" s="338">
        <v>325</v>
      </c>
      <c r="V328" s="338">
        <v>0</v>
      </c>
      <c r="W328" s="338">
        <v>11621</v>
      </c>
      <c r="X328" s="338">
        <v>906</v>
      </c>
      <c r="Y328" s="338">
        <v>75</v>
      </c>
      <c r="Z328" s="338">
        <v>0</v>
      </c>
      <c r="AA328" s="338">
        <v>0</v>
      </c>
      <c r="AB328" s="338">
        <v>0</v>
      </c>
      <c r="AC328" s="338">
        <v>981</v>
      </c>
      <c r="AD328" s="338">
        <v>9029</v>
      </c>
      <c r="AE328" s="338">
        <v>176</v>
      </c>
      <c r="AF328" s="338" t="s">
        <v>605</v>
      </c>
      <c r="AG328" s="338">
        <v>20</v>
      </c>
      <c r="AH328" s="338">
        <v>440</v>
      </c>
      <c r="AI328" t="s">
        <v>580</v>
      </c>
    </row>
    <row r="329" spans="1:35" x14ac:dyDescent="0.3">
      <c r="A329" s="335">
        <v>46173</v>
      </c>
      <c r="B329" t="s">
        <v>824</v>
      </c>
      <c r="C329" t="s">
        <v>825</v>
      </c>
      <c r="D329" t="s">
        <v>930</v>
      </c>
      <c r="E329" t="s">
        <v>42</v>
      </c>
      <c r="F329" t="s">
        <v>115</v>
      </c>
      <c r="G329" t="s">
        <v>51</v>
      </c>
      <c r="H329" t="s">
        <v>605</v>
      </c>
      <c r="I329" s="338">
        <v>20</v>
      </c>
      <c r="J329" s="338">
        <v>0</v>
      </c>
      <c r="K329" s="338">
        <v>0</v>
      </c>
      <c r="L329" s="338">
        <v>4</v>
      </c>
      <c r="M329" s="338">
        <v>0</v>
      </c>
      <c r="N329" s="336">
        <v>20</v>
      </c>
      <c r="O329" s="338">
        <v>455</v>
      </c>
      <c r="P329" s="338">
        <v>6860</v>
      </c>
      <c r="Q329" s="338">
        <v>2240</v>
      </c>
      <c r="R329" s="338">
        <v>0</v>
      </c>
      <c r="S329" s="338">
        <v>9100</v>
      </c>
      <c r="T329" s="338">
        <v>823</v>
      </c>
      <c r="U329" s="338">
        <v>296</v>
      </c>
      <c r="V329" s="338">
        <v>0</v>
      </c>
      <c r="W329" s="338">
        <v>10659</v>
      </c>
      <c r="X329" s="338">
        <v>823</v>
      </c>
      <c r="Y329" s="338">
        <v>68</v>
      </c>
      <c r="Z329" s="338">
        <v>0</v>
      </c>
      <c r="AA329" s="338">
        <v>0</v>
      </c>
      <c r="AB329" s="338">
        <v>0</v>
      </c>
      <c r="AC329" s="338">
        <v>891</v>
      </c>
      <c r="AD329" s="338">
        <v>8209</v>
      </c>
      <c r="AE329" s="338">
        <v>160</v>
      </c>
      <c r="AF329" s="338" t="s">
        <v>605</v>
      </c>
      <c r="AG329" s="338">
        <v>20</v>
      </c>
      <c r="AH329" s="338">
        <v>400</v>
      </c>
      <c r="AI329" t="s">
        <v>580</v>
      </c>
    </row>
    <row r="330" spans="1:35" x14ac:dyDescent="0.3">
      <c r="A330" s="335">
        <v>46173</v>
      </c>
      <c r="B330" t="s">
        <v>826</v>
      </c>
      <c r="C330" t="s">
        <v>827</v>
      </c>
      <c r="D330" t="s">
        <v>930</v>
      </c>
      <c r="E330" t="s">
        <v>42</v>
      </c>
      <c r="F330" t="s">
        <v>115</v>
      </c>
      <c r="G330" t="s">
        <v>51</v>
      </c>
      <c r="H330" t="s">
        <v>605</v>
      </c>
      <c r="I330" s="338">
        <v>22</v>
      </c>
      <c r="J330" s="338">
        <v>0</v>
      </c>
      <c r="K330" s="338">
        <v>0</v>
      </c>
      <c r="L330" s="338">
        <v>4</v>
      </c>
      <c r="M330" s="338">
        <v>1</v>
      </c>
      <c r="N330" s="336">
        <v>23</v>
      </c>
      <c r="O330" s="338">
        <v>465</v>
      </c>
      <c r="P330" s="338">
        <v>8004</v>
      </c>
      <c r="Q330" s="338">
        <v>2691</v>
      </c>
      <c r="R330" s="338">
        <v>0</v>
      </c>
      <c r="S330" s="338">
        <v>10695</v>
      </c>
      <c r="T330" s="338">
        <v>960</v>
      </c>
      <c r="U330" s="338">
        <v>348</v>
      </c>
      <c r="V330" s="338">
        <v>0</v>
      </c>
      <c r="W330" s="338">
        <v>12403</v>
      </c>
      <c r="X330" s="338">
        <v>960</v>
      </c>
      <c r="Y330" s="338">
        <v>80</v>
      </c>
      <c r="Z330" s="338">
        <v>0</v>
      </c>
      <c r="AA330" s="338">
        <v>0</v>
      </c>
      <c r="AB330" s="338">
        <v>0</v>
      </c>
      <c r="AC330" s="338">
        <v>1040</v>
      </c>
      <c r="AD330" s="338">
        <v>9655</v>
      </c>
      <c r="AE330" s="338">
        <v>184</v>
      </c>
      <c r="AF330" s="338" t="s">
        <v>605</v>
      </c>
      <c r="AG330" s="338">
        <v>20</v>
      </c>
      <c r="AH330" s="338">
        <v>460</v>
      </c>
      <c r="AI330" t="s">
        <v>580</v>
      </c>
    </row>
    <row r="331" spans="1:35" x14ac:dyDescent="0.3">
      <c r="A331" s="335">
        <v>46173</v>
      </c>
      <c r="B331" t="s">
        <v>828</v>
      </c>
      <c r="C331" t="s">
        <v>829</v>
      </c>
      <c r="D331" t="s">
        <v>930</v>
      </c>
      <c r="E331" t="s">
        <v>42</v>
      </c>
      <c r="F331" t="s">
        <v>115</v>
      </c>
      <c r="G331" t="s">
        <v>48</v>
      </c>
      <c r="H331" t="s">
        <v>605</v>
      </c>
      <c r="I331" s="338">
        <v>20</v>
      </c>
      <c r="J331" s="338">
        <v>0</v>
      </c>
      <c r="K331" s="338">
        <v>0</v>
      </c>
      <c r="L331" s="338">
        <v>4</v>
      </c>
      <c r="M331" s="338">
        <v>0</v>
      </c>
      <c r="N331" s="336">
        <v>20</v>
      </c>
      <c r="O331" s="338">
        <v>465</v>
      </c>
      <c r="P331" s="338">
        <v>6960</v>
      </c>
      <c r="Q331" s="338">
        <v>2340</v>
      </c>
      <c r="R331" s="338">
        <v>0</v>
      </c>
      <c r="S331" s="338">
        <v>9300</v>
      </c>
      <c r="T331" s="338">
        <v>835</v>
      </c>
      <c r="U331" s="338">
        <v>302</v>
      </c>
      <c r="V331" s="338">
        <v>0</v>
      </c>
      <c r="W331" s="338">
        <v>10897</v>
      </c>
      <c r="X331" s="338">
        <v>835</v>
      </c>
      <c r="Y331" s="338">
        <v>70</v>
      </c>
      <c r="Z331" s="338">
        <v>0</v>
      </c>
      <c r="AA331" s="338">
        <v>0</v>
      </c>
      <c r="AB331" s="338">
        <v>0</v>
      </c>
      <c r="AC331" s="338">
        <v>905</v>
      </c>
      <c r="AD331" s="338">
        <v>8395</v>
      </c>
      <c r="AE331" s="338">
        <v>160</v>
      </c>
      <c r="AF331" s="338" t="s">
        <v>605</v>
      </c>
      <c r="AG331" s="338">
        <v>20</v>
      </c>
      <c r="AH331" s="338">
        <v>400</v>
      </c>
      <c r="AI331" t="s">
        <v>580</v>
      </c>
    </row>
    <row r="332" spans="1:35" x14ac:dyDescent="0.3">
      <c r="A332" s="335">
        <v>46173</v>
      </c>
      <c r="B332" t="s">
        <v>830</v>
      </c>
      <c r="C332" t="s">
        <v>831</v>
      </c>
      <c r="D332" t="s">
        <v>930</v>
      </c>
      <c r="E332" t="s">
        <v>42</v>
      </c>
      <c r="F332" t="s">
        <v>115</v>
      </c>
      <c r="G332" t="s">
        <v>51</v>
      </c>
      <c r="H332" t="s">
        <v>605</v>
      </c>
      <c r="I332" s="338">
        <v>20.5</v>
      </c>
      <c r="J332" s="338">
        <v>0</v>
      </c>
      <c r="K332" s="338">
        <v>0</v>
      </c>
      <c r="L332" s="338">
        <v>4</v>
      </c>
      <c r="M332" s="338">
        <v>1</v>
      </c>
      <c r="N332" s="336">
        <v>21.5</v>
      </c>
      <c r="O332" s="338">
        <v>450</v>
      </c>
      <c r="P332" s="338">
        <v>7310</v>
      </c>
      <c r="Q332" s="338">
        <v>2365</v>
      </c>
      <c r="R332" s="338">
        <v>0</v>
      </c>
      <c r="S332" s="338">
        <v>9675</v>
      </c>
      <c r="T332" s="338">
        <v>877</v>
      </c>
      <c r="U332" s="338">
        <v>314</v>
      </c>
      <c r="V332" s="338">
        <v>0</v>
      </c>
      <c r="W332" s="338">
        <v>11266</v>
      </c>
      <c r="X332" s="338">
        <v>877</v>
      </c>
      <c r="Y332" s="338">
        <v>73</v>
      </c>
      <c r="Z332" s="338">
        <v>0</v>
      </c>
      <c r="AA332" s="338">
        <v>0</v>
      </c>
      <c r="AB332" s="338">
        <v>0</v>
      </c>
      <c r="AC332" s="338">
        <v>950</v>
      </c>
      <c r="AD332" s="338">
        <v>8725</v>
      </c>
      <c r="AE332" s="338">
        <v>172</v>
      </c>
      <c r="AF332" s="338" t="s">
        <v>605</v>
      </c>
      <c r="AG332" s="338">
        <v>20</v>
      </c>
      <c r="AH332" s="338">
        <v>430</v>
      </c>
      <c r="AI332" t="s">
        <v>580</v>
      </c>
    </row>
    <row r="333" spans="1:35" x14ac:dyDescent="0.3">
      <c r="A333" s="335">
        <v>46173</v>
      </c>
      <c r="B333" t="s">
        <v>832</v>
      </c>
      <c r="C333" t="s">
        <v>833</v>
      </c>
      <c r="D333" t="s">
        <v>930</v>
      </c>
      <c r="E333" t="s">
        <v>42</v>
      </c>
      <c r="F333" t="s">
        <v>115</v>
      </c>
      <c r="G333" t="s">
        <v>48</v>
      </c>
      <c r="H333" t="s">
        <v>605</v>
      </c>
      <c r="I333" s="338">
        <v>23</v>
      </c>
      <c r="J333" s="338">
        <v>0</v>
      </c>
      <c r="K333" s="338">
        <v>0</v>
      </c>
      <c r="L333" s="338">
        <v>4</v>
      </c>
      <c r="M333" s="338">
        <v>1</v>
      </c>
      <c r="N333" s="336">
        <v>24</v>
      </c>
      <c r="O333" s="338">
        <v>465</v>
      </c>
      <c r="P333" s="338">
        <v>8352</v>
      </c>
      <c r="Q333" s="338">
        <v>2808</v>
      </c>
      <c r="R333" s="338">
        <v>0</v>
      </c>
      <c r="S333" s="338">
        <v>11160</v>
      </c>
      <c r="T333" s="338">
        <v>1002</v>
      </c>
      <c r="U333" s="338">
        <v>363</v>
      </c>
      <c r="V333" s="338">
        <v>0</v>
      </c>
      <c r="W333" s="338">
        <v>12955</v>
      </c>
      <c r="X333" s="338">
        <v>1002</v>
      </c>
      <c r="Y333" s="338">
        <v>84</v>
      </c>
      <c r="Z333" s="338">
        <v>0</v>
      </c>
      <c r="AA333" s="338">
        <v>0</v>
      </c>
      <c r="AB333" s="338">
        <v>0</v>
      </c>
      <c r="AC333" s="338">
        <v>1086</v>
      </c>
      <c r="AD333" s="338">
        <v>10074</v>
      </c>
      <c r="AE333" s="338">
        <v>192</v>
      </c>
      <c r="AF333" s="338" t="s">
        <v>605</v>
      </c>
      <c r="AG333" s="338">
        <v>20</v>
      </c>
      <c r="AH333" s="338">
        <v>480</v>
      </c>
      <c r="AI333" t="s">
        <v>580</v>
      </c>
    </row>
    <row r="334" spans="1:35" x14ac:dyDescent="0.3">
      <c r="A334" s="335">
        <v>46173</v>
      </c>
      <c r="B334" t="s">
        <v>834</v>
      </c>
      <c r="C334" t="s">
        <v>835</v>
      </c>
      <c r="D334" t="s">
        <v>930</v>
      </c>
      <c r="E334" t="s">
        <v>42</v>
      </c>
      <c r="F334" t="s">
        <v>115</v>
      </c>
      <c r="G334" t="s">
        <v>48</v>
      </c>
      <c r="H334" t="s">
        <v>605</v>
      </c>
      <c r="I334" s="338">
        <v>19</v>
      </c>
      <c r="J334" s="338">
        <v>0</v>
      </c>
      <c r="K334" s="338">
        <v>0</v>
      </c>
      <c r="L334" s="338">
        <v>4</v>
      </c>
      <c r="M334" s="338">
        <v>0</v>
      </c>
      <c r="N334" s="336">
        <v>19</v>
      </c>
      <c r="O334" s="338">
        <v>465</v>
      </c>
      <c r="P334" s="338">
        <v>6612</v>
      </c>
      <c r="Q334" s="338">
        <v>2223</v>
      </c>
      <c r="R334" s="338">
        <v>0</v>
      </c>
      <c r="S334" s="338">
        <v>8835</v>
      </c>
      <c r="T334" s="338">
        <v>793</v>
      </c>
      <c r="U334" s="338">
        <v>287</v>
      </c>
      <c r="V334" s="338">
        <v>0</v>
      </c>
      <c r="W334" s="338">
        <v>10395</v>
      </c>
      <c r="X334" s="338">
        <v>793</v>
      </c>
      <c r="Y334" s="338">
        <v>66</v>
      </c>
      <c r="Z334" s="338">
        <v>0</v>
      </c>
      <c r="AA334" s="338">
        <v>0</v>
      </c>
      <c r="AB334" s="338">
        <v>0</v>
      </c>
      <c r="AC334" s="338">
        <v>859</v>
      </c>
      <c r="AD334" s="338">
        <v>7976</v>
      </c>
      <c r="AE334" s="338">
        <v>152</v>
      </c>
      <c r="AF334" s="338" t="s">
        <v>605</v>
      </c>
      <c r="AG334" s="338">
        <v>20</v>
      </c>
      <c r="AH334" s="338">
        <v>380</v>
      </c>
      <c r="AI334" t="s">
        <v>580</v>
      </c>
    </row>
    <row r="335" spans="1:35" x14ac:dyDescent="0.3">
      <c r="A335" s="335">
        <v>46173</v>
      </c>
      <c r="B335" t="s">
        <v>836</v>
      </c>
      <c r="C335" t="s">
        <v>837</v>
      </c>
      <c r="D335" t="s">
        <v>930</v>
      </c>
      <c r="E335" t="s">
        <v>42</v>
      </c>
      <c r="F335" t="s">
        <v>115</v>
      </c>
      <c r="G335" t="s">
        <v>44</v>
      </c>
      <c r="H335" t="s">
        <v>605</v>
      </c>
      <c r="I335" s="338">
        <v>21</v>
      </c>
      <c r="J335" s="338">
        <v>0</v>
      </c>
      <c r="K335" s="338">
        <v>0</v>
      </c>
      <c r="L335" s="338">
        <v>4</v>
      </c>
      <c r="M335" s="338">
        <v>1</v>
      </c>
      <c r="N335" s="336">
        <v>22</v>
      </c>
      <c r="O335" s="338">
        <v>465</v>
      </c>
      <c r="P335" s="338">
        <v>7656</v>
      </c>
      <c r="Q335" s="338">
        <v>2574</v>
      </c>
      <c r="R335" s="338">
        <v>0</v>
      </c>
      <c r="S335" s="338">
        <v>10230</v>
      </c>
      <c r="T335" s="338">
        <v>919</v>
      </c>
      <c r="U335" s="338">
        <v>332</v>
      </c>
      <c r="V335" s="338">
        <v>0</v>
      </c>
      <c r="W335" s="338">
        <v>11861</v>
      </c>
      <c r="X335" s="338">
        <v>919</v>
      </c>
      <c r="Y335" s="338">
        <v>77</v>
      </c>
      <c r="Z335" s="338">
        <v>0</v>
      </c>
      <c r="AA335" s="338">
        <v>0</v>
      </c>
      <c r="AB335" s="338">
        <v>0</v>
      </c>
      <c r="AC335" s="338">
        <v>996</v>
      </c>
      <c r="AD335" s="338">
        <v>9234</v>
      </c>
      <c r="AE335" s="338">
        <v>176</v>
      </c>
      <c r="AF335" s="338" t="s">
        <v>605</v>
      </c>
      <c r="AG335" s="338">
        <v>20</v>
      </c>
      <c r="AH335" s="338">
        <v>440</v>
      </c>
      <c r="AI335" t="s">
        <v>580</v>
      </c>
    </row>
    <row r="336" spans="1:35" x14ac:dyDescent="0.3">
      <c r="A336" s="335">
        <v>46173</v>
      </c>
      <c r="B336" t="s">
        <v>838</v>
      </c>
      <c r="C336" t="s">
        <v>839</v>
      </c>
      <c r="D336" t="s">
        <v>930</v>
      </c>
      <c r="E336" t="s">
        <v>42</v>
      </c>
      <c r="F336" t="s">
        <v>115</v>
      </c>
      <c r="G336" t="s">
        <v>48</v>
      </c>
      <c r="H336" t="s">
        <v>605</v>
      </c>
      <c r="I336" s="338">
        <v>16</v>
      </c>
      <c r="J336" s="338">
        <v>0</v>
      </c>
      <c r="K336" s="338">
        <v>0</v>
      </c>
      <c r="L336" s="338">
        <v>4</v>
      </c>
      <c r="M336" s="338">
        <v>1</v>
      </c>
      <c r="N336" s="336">
        <v>17</v>
      </c>
      <c r="O336" s="338">
        <v>465</v>
      </c>
      <c r="P336" s="338">
        <v>5916</v>
      </c>
      <c r="Q336" s="338">
        <v>1989</v>
      </c>
      <c r="R336" s="338">
        <v>0</v>
      </c>
      <c r="S336" s="338">
        <v>7905</v>
      </c>
      <c r="T336" s="338">
        <v>710</v>
      </c>
      <c r="U336" s="338">
        <v>257</v>
      </c>
      <c r="V336" s="338">
        <v>0</v>
      </c>
      <c r="W336" s="338">
        <v>9312</v>
      </c>
      <c r="X336" s="338">
        <v>710</v>
      </c>
      <c r="Y336" s="338">
        <v>59</v>
      </c>
      <c r="Z336" s="338">
        <v>0</v>
      </c>
      <c r="AA336" s="338">
        <v>0</v>
      </c>
      <c r="AB336" s="338">
        <v>0</v>
      </c>
      <c r="AC336" s="338">
        <v>769</v>
      </c>
      <c r="AD336" s="338">
        <v>7136</v>
      </c>
      <c r="AE336" s="338">
        <v>136</v>
      </c>
      <c r="AF336" s="338" t="s">
        <v>605</v>
      </c>
      <c r="AG336" s="338">
        <v>20</v>
      </c>
      <c r="AH336" s="338">
        <v>340</v>
      </c>
      <c r="AI336" t="s">
        <v>580</v>
      </c>
    </row>
    <row r="337" spans="1:35" x14ac:dyDescent="0.3">
      <c r="A337" s="335">
        <v>46173</v>
      </c>
      <c r="B337" t="s">
        <v>840</v>
      </c>
      <c r="C337" t="s">
        <v>841</v>
      </c>
      <c r="D337" t="s">
        <v>930</v>
      </c>
      <c r="E337" t="s">
        <v>42</v>
      </c>
      <c r="F337" t="s">
        <v>115</v>
      </c>
      <c r="G337" t="s">
        <v>48</v>
      </c>
      <c r="H337" t="s">
        <v>605</v>
      </c>
      <c r="I337" s="338">
        <v>17</v>
      </c>
      <c r="J337" s="338">
        <v>0</v>
      </c>
      <c r="K337" s="338">
        <v>0</v>
      </c>
      <c r="L337" s="338">
        <v>4</v>
      </c>
      <c r="M337" s="338">
        <v>1</v>
      </c>
      <c r="N337" s="336">
        <v>18</v>
      </c>
      <c r="O337" s="338">
        <v>455</v>
      </c>
      <c r="P337" s="338">
        <v>6174</v>
      </c>
      <c r="Q337" s="338">
        <v>2016</v>
      </c>
      <c r="R337" s="338">
        <v>0</v>
      </c>
      <c r="S337" s="338">
        <v>8190</v>
      </c>
      <c r="T337" s="338">
        <v>741</v>
      </c>
      <c r="U337" s="338">
        <v>266</v>
      </c>
      <c r="V337" s="338">
        <v>0</v>
      </c>
      <c r="W337" s="338">
        <v>9537</v>
      </c>
      <c r="X337" s="338">
        <v>741</v>
      </c>
      <c r="Y337" s="338">
        <v>61</v>
      </c>
      <c r="Z337" s="338">
        <v>0</v>
      </c>
      <c r="AA337" s="338">
        <v>0</v>
      </c>
      <c r="AB337" s="338">
        <v>0</v>
      </c>
      <c r="AC337" s="338">
        <v>802</v>
      </c>
      <c r="AD337" s="338">
        <v>7388</v>
      </c>
      <c r="AE337" s="338">
        <v>144</v>
      </c>
      <c r="AF337" s="338" t="s">
        <v>605</v>
      </c>
      <c r="AG337" s="338">
        <v>20</v>
      </c>
      <c r="AH337" s="338">
        <v>360</v>
      </c>
      <c r="AI337" t="s">
        <v>580</v>
      </c>
    </row>
    <row r="338" spans="1:35" x14ac:dyDescent="0.3">
      <c r="A338" s="335">
        <v>46173</v>
      </c>
      <c r="B338" t="s">
        <v>842</v>
      </c>
      <c r="C338" t="s">
        <v>843</v>
      </c>
      <c r="D338" t="s">
        <v>930</v>
      </c>
      <c r="E338" t="s">
        <v>42</v>
      </c>
      <c r="F338" t="s">
        <v>115</v>
      </c>
      <c r="G338" t="s">
        <v>118</v>
      </c>
      <c r="H338" t="s">
        <v>605</v>
      </c>
      <c r="I338" s="338">
        <v>23</v>
      </c>
      <c r="J338" s="338">
        <v>0</v>
      </c>
      <c r="K338" s="338">
        <v>0</v>
      </c>
      <c r="L338" s="338">
        <v>4</v>
      </c>
      <c r="M338" s="338">
        <v>1</v>
      </c>
      <c r="N338" s="336">
        <v>24</v>
      </c>
      <c r="O338" s="338">
        <v>450</v>
      </c>
      <c r="P338" s="338">
        <v>8160</v>
      </c>
      <c r="Q338" s="338">
        <v>2640</v>
      </c>
      <c r="R338" s="338">
        <v>0</v>
      </c>
      <c r="S338" s="338">
        <v>10800</v>
      </c>
      <c r="T338" s="338">
        <v>979</v>
      </c>
      <c r="U338" s="338">
        <v>351</v>
      </c>
      <c r="V338" s="338">
        <v>0</v>
      </c>
      <c r="W338" s="338">
        <v>12490</v>
      </c>
      <c r="X338" s="338">
        <v>979</v>
      </c>
      <c r="Y338" s="338">
        <v>81</v>
      </c>
      <c r="Z338" s="338">
        <v>0</v>
      </c>
      <c r="AA338" s="338">
        <v>0</v>
      </c>
      <c r="AB338" s="338">
        <v>0</v>
      </c>
      <c r="AC338" s="338">
        <v>1060</v>
      </c>
      <c r="AD338" s="338">
        <v>9740</v>
      </c>
      <c r="AE338" s="338">
        <v>192</v>
      </c>
      <c r="AF338" s="338" t="s">
        <v>605</v>
      </c>
      <c r="AG338" s="338">
        <v>20</v>
      </c>
      <c r="AH338" s="338">
        <v>480</v>
      </c>
      <c r="AI338" t="s">
        <v>580</v>
      </c>
    </row>
    <row r="339" spans="1:35" x14ac:dyDescent="0.3">
      <c r="A339" s="335">
        <v>46173</v>
      </c>
      <c r="B339" t="s">
        <v>844</v>
      </c>
      <c r="C339" t="s">
        <v>845</v>
      </c>
      <c r="D339" t="s">
        <v>930</v>
      </c>
      <c r="E339" t="s">
        <v>42</v>
      </c>
      <c r="F339" t="s">
        <v>115</v>
      </c>
      <c r="G339" t="s">
        <v>51</v>
      </c>
      <c r="H339" t="s">
        <v>605</v>
      </c>
      <c r="I339" s="338">
        <v>21</v>
      </c>
      <c r="J339" s="338">
        <v>0</v>
      </c>
      <c r="K339" s="338">
        <v>0</v>
      </c>
      <c r="L339" s="338">
        <v>4</v>
      </c>
      <c r="M339" s="338">
        <v>1</v>
      </c>
      <c r="N339" s="336">
        <v>22</v>
      </c>
      <c r="O339" s="338">
        <v>450</v>
      </c>
      <c r="P339" s="338">
        <v>7480</v>
      </c>
      <c r="Q339" s="338">
        <v>2420</v>
      </c>
      <c r="R339" s="338">
        <v>0</v>
      </c>
      <c r="S339" s="338">
        <v>9900</v>
      </c>
      <c r="T339" s="338">
        <v>898</v>
      </c>
      <c r="U339" s="338">
        <v>322</v>
      </c>
      <c r="V339" s="338">
        <v>0</v>
      </c>
      <c r="W339" s="338">
        <v>11600</v>
      </c>
      <c r="X339" s="338">
        <v>898</v>
      </c>
      <c r="Y339" s="338">
        <v>74</v>
      </c>
      <c r="Z339" s="338">
        <v>0</v>
      </c>
      <c r="AA339" s="338">
        <v>0</v>
      </c>
      <c r="AB339" s="338">
        <v>0</v>
      </c>
      <c r="AC339" s="338">
        <v>972</v>
      </c>
      <c r="AD339" s="338">
        <v>8928</v>
      </c>
      <c r="AE339" s="338">
        <v>176</v>
      </c>
      <c r="AF339" s="338" t="s">
        <v>605</v>
      </c>
      <c r="AG339" s="338">
        <v>20</v>
      </c>
      <c r="AH339" s="338">
        <v>440</v>
      </c>
      <c r="AI339" t="s">
        <v>580</v>
      </c>
    </row>
    <row r="340" spans="1:35" x14ac:dyDescent="0.3">
      <c r="A340" s="335">
        <v>46173</v>
      </c>
      <c r="B340" t="s">
        <v>846</v>
      </c>
      <c r="C340" t="s">
        <v>847</v>
      </c>
      <c r="D340" t="s">
        <v>930</v>
      </c>
      <c r="E340" t="s">
        <v>42</v>
      </c>
      <c r="F340" t="s">
        <v>115</v>
      </c>
      <c r="G340" t="s">
        <v>51</v>
      </c>
      <c r="H340" t="s">
        <v>605</v>
      </c>
      <c r="I340" s="338">
        <v>23</v>
      </c>
      <c r="J340" s="338">
        <v>0</v>
      </c>
      <c r="K340" s="338">
        <v>0</v>
      </c>
      <c r="L340" s="338">
        <v>4</v>
      </c>
      <c r="M340" s="338">
        <v>1</v>
      </c>
      <c r="N340" s="336">
        <v>24</v>
      </c>
      <c r="O340" s="338">
        <v>485</v>
      </c>
      <c r="P340" s="338">
        <v>8688</v>
      </c>
      <c r="Q340" s="338">
        <v>2952</v>
      </c>
      <c r="R340" s="338">
        <v>0</v>
      </c>
      <c r="S340" s="338">
        <v>11640</v>
      </c>
      <c r="T340" s="338">
        <v>1043</v>
      </c>
      <c r="U340" s="338">
        <v>378</v>
      </c>
      <c r="V340" s="338">
        <v>0</v>
      </c>
      <c r="W340" s="338">
        <v>13501</v>
      </c>
      <c r="X340" s="338">
        <v>1043</v>
      </c>
      <c r="Y340" s="338">
        <v>87</v>
      </c>
      <c r="Z340" s="338">
        <v>0</v>
      </c>
      <c r="AA340" s="338">
        <v>0</v>
      </c>
      <c r="AB340" s="338">
        <v>0</v>
      </c>
      <c r="AC340" s="338">
        <v>1130</v>
      </c>
      <c r="AD340" s="338">
        <v>10510</v>
      </c>
      <c r="AE340" s="338">
        <v>192</v>
      </c>
      <c r="AF340" s="338" t="s">
        <v>605</v>
      </c>
      <c r="AG340" s="338">
        <v>20</v>
      </c>
      <c r="AH340" s="338">
        <v>480</v>
      </c>
      <c r="AI340" t="s">
        <v>580</v>
      </c>
    </row>
    <row r="341" spans="1:35" x14ac:dyDescent="0.3">
      <c r="A341" s="335">
        <v>46173</v>
      </c>
      <c r="B341" t="s">
        <v>848</v>
      </c>
      <c r="C341" t="s">
        <v>849</v>
      </c>
      <c r="D341" t="s">
        <v>930</v>
      </c>
      <c r="E341" t="s">
        <v>42</v>
      </c>
      <c r="F341" t="s">
        <v>115</v>
      </c>
      <c r="G341" t="s">
        <v>203</v>
      </c>
      <c r="H341" t="s">
        <v>605</v>
      </c>
      <c r="I341" s="338">
        <v>14</v>
      </c>
      <c r="J341" s="338">
        <v>0</v>
      </c>
      <c r="K341" s="338">
        <v>0</v>
      </c>
      <c r="L341" s="338">
        <v>4</v>
      </c>
      <c r="M341" s="338">
        <v>0</v>
      </c>
      <c r="N341" s="336">
        <v>14</v>
      </c>
      <c r="O341" s="338">
        <v>465</v>
      </c>
      <c r="P341" s="338">
        <v>4760</v>
      </c>
      <c r="Q341" s="338">
        <v>1540</v>
      </c>
      <c r="R341" s="338">
        <v>210</v>
      </c>
      <c r="S341" s="338">
        <v>6510</v>
      </c>
      <c r="T341" s="338">
        <v>571</v>
      </c>
      <c r="U341" s="338">
        <v>212</v>
      </c>
      <c r="V341" s="338">
        <v>0</v>
      </c>
      <c r="W341" s="338">
        <v>7773</v>
      </c>
      <c r="X341" s="338">
        <v>571</v>
      </c>
      <c r="Y341" s="338">
        <v>49</v>
      </c>
      <c r="Z341" s="338">
        <v>0</v>
      </c>
      <c r="AA341" s="338">
        <v>0</v>
      </c>
      <c r="AB341" s="338">
        <v>0</v>
      </c>
      <c r="AC341" s="338">
        <v>620</v>
      </c>
      <c r="AD341" s="338">
        <v>5890</v>
      </c>
      <c r="AE341" s="338">
        <v>112</v>
      </c>
      <c r="AF341" s="338" t="s">
        <v>605</v>
      </c>
      <c r="AG341" s="338">
        <v>20</v>
      </c>
      <c r="AH341" s="338">
        <v>280</v>
      </c>
      <c r="AI341" t="s">
        <v>580</v>
      </c>
    </row>
    <row r="342" spans="1:35" x14ac:dyDescent="0.3">
      <c r="A342" s="335">
        <v>46173</v>
      </c>
      <c r="B342" t="s">
        <v>850</v>
      </c>
      <c r="C342" t="s">
        <v>851</v>
      </c>
      <c r="D342" t="s">
        <v>930</v>
      </c>
      <c r="E342" t="s">
        <v>42</v>
      </c>
      <c r="F342" t="s">
        <v>115</v>
      </c>
      <c r="G342" t="s">
        <v>51</v>
      </c>
      <c r="H342" t="s">
        <v>605</v>
      </c>
      <c r="I342" s="338">
        <v>19</v>
      </c>
      <c r="J342" s="338">
        <v>0</v>
      </c>
      <c r="K342" s="338">
        <v>0</v>
      </c>
      <c r="L342" s="338">
        <v>4</v>
      </c>
      <c r="M342" s="338">
        <v>1</v>
      </c>
      <c r="N342" s="336">
        <v>20</v>
      </c>
      <c r="O342" s="338">
        <v>450</v>
      </c>
      <c r="P342" s="338">
        <v>6800</v>
      </c>
      <c r="Q342" s="338">
        <v>2200</v>
      </c>
      <c r="R342" s="338">
        <v>0</v>
      </c>
      <c r="S342" s="338">
        <v>9000</v>
      </c>
      <c r="T342" s="338">
        <v>816</v>
      </c>
      <c r="U342" s="338">
        <v>292</v>
      </c>
      <c r="V342" s="338">
        <v>0</v>
      </c>
      <c r="W342" s="338">
        <v>10388</v>
      </c>
      <c r="X342" s="338">
        <v>816</v>
      </c>
      <c r="Y342" s="338">
        <v>68</v>
      </c>
      <c r="Z342" s="338">
        <v>0</v>
      </c>
      <c r="AA342" s="338">
        <v>0</v>
      </c>
      <c r="AB342" s="338">
        <v>0</v>
      </c>
      <c r="AC342" s="338">
        <v>884</v>
      </c>
      <c r="AD342" s="338">
        <v>8116</v>
      </c>
      <c r="AE342" s="338">
        <v>160</v>
      </c>
      <c r="AF342" s="338" t="s">
        <v>605</v>
      </c>
      <c r="AG342" s="338">
        <v>20</v>
      </c>
      <c r="AH342" s="338">
        <v>400</v>
      </c>
      <c r="AI342" t="s">
        <v>580</v>
      </c>
    </row>
    <row r="343" spans="1:35" x14ac:dyDescent="0.3">
      <c r="A343" s="335">
        <v>46173</v>
      </c>
      <c r="B343" t="s">
        <v>852</v>
      </c>
      <c r="C343" t="s">
        <v>853</v>
      </c>
      <c r="D343" t="s">
        <v>930</v>
      </c>
      <c r="E343" t="s">
        <v>42</v>
      </c>
      <c r="F343" t="s">
        <v>115</v>
      </c>
      <c r="G343" t="s">
        <v>299</v>
      </c>
      <c r="H343" t="s">
        <v>605</v>
      </c>
      <c r="I343" s="338">
        <v>25</v>
      </c>
      <c r="J343" s="338">
        <v>0</v>
      </c>
      <c r="K343" s="338">
        <v>0</v>
      </c>
      <c r="L343" s="338">
        <v>4</v>
      </c>
      <c r="M343" s="338">
        <v>1</v>
      </c>
      <c r="N343" s="336">
        <v>26</v>
      </c>
      <c r="O343" s="338">
        <v>485</v>
      </c>
      <c r="P343" s="338">
        <v>8840</v>
      </c>
      <c r="Q343" s="338">
        <v>3380</v>
      </c>
      <c r="R343" s="338">
        <v>390</v>
      </c>
      <c r="S343" s="338">
        <v>12610</v>
      </c>
      <c r="T343" s="338">
        <v>1061</v>
      </c>
      <c r="U343" s="338">
        <v>410</v>
      </c>
      <c r="V343" s="338">
        <v>0</v>
      </c>
      <c r="W343" s="338">
        <v>14481</v>
      </c>
      <c r="X343" s="338">
        <v>1061</v>
      </c>
      <c r="Y343" s="338">
        <v>95</v>
      </c>
      <c r="Z343" s="338">
        <v>0</v>
      </c>
      <c r="AA343" s="338">
        <v>0</v>
      </c>
      <c r="AB343" s="338">
        <v>0</v>
      </c>
      <c r="AC343" s="338">
        <v>1156</v>
      </c>
      <c r="AD343" s="338">
        <v>11454</v>
      </c>
      <c r="AE343" s="338">
        <v>208</v>
      </c>
      <c r="AF343" s="338" t="s">
        <v>605</v>
      </c>
      <c r="AG343" s="338">
        <v>20</v>
      </c>
      <c r="AH343" s="338">
        <v>520</v>
      </c>
      <c r="AI343" t="s">
        <v>580</v>
      </c>
    </row>
    <row r="344" spans="1:35" x14ac:dyDescent="0.3">
      <c r="A344" s="335">
        <v>46173</v>
      </c>
      <c r="B344" t="s">
        <v>854</v>
      </c>
      <c r="C344" t="s">
        <v>855</v>
      </c>
      <c r="D344" t="s">
        <v>930</v>
      </c>
      <c r="E344" t="s">
        <v>42</v>
      </c>
      <c r="F344" t="s">
        <v>115</v>
      </c>
      <c r="G344" t="s">
        <v>51</v>
      </c>
      <c r="H344" t="s">
        <v>605</v>
      </c>
      <c r="I344" s="338">
        <v>25</v>
      </c>
      <c r="J344" s="338">
        <v>0</v>
      </c>
      <c r="K344" s="338">
        <v>0</v>
      </c>
      <c r="L344" s="338">
        <v>4</v>
      </c>
      <c r="M344" s="338">
        <v>1</v>
      </c>
      <c r="N344" s="336">
        <v>26</v>
      </c>
      <c r="O344" s="338">
        <v>445</v>
      </c>
      <c r="P344" s="338">
        <v>8710</v>
      </c>
      <c r="Q344" s="338">
        <v>2860</v>
      </c>
      <c r="R344" s="338">
        <v>0</v>
      </c>
      <c r="S344" s="338">
        <v>11570</v>
      </c>
      <c r="T344" s="338">
        <v>1045</v>
      </c>
      <c r="U344" s="338">
        <v>376</v>
      </c>
      <c r="V344" s="338">
        <v>0</v>
      </c>
      <c r="W344" s="338">
        <v>13511</v>
      </c>
      <c r="X344" s="338">
        <v>1045</v>
      </c>
      <c r="Y344" s="338">
        <v>87</v>
      </c>
      <c r="Z344" s="338">
        <v>0</v>
      </c>
      <c r="AA344" s="338">
        <v>0</v>
      </c>
      <c r="AB344" s="338">
        <v>0</v>
      </c>
      <c r="AC344" s="338">
        <v>1132</v>
      </c>
      <c r="AD344" s="338">
        <v>10438</v>
      </c>
      <c r="AE344" s="338">
        <v>208</v>
      </c>
      <c r="AF344" s="338" t="s">
        <v>605</v>
      </c>
      <c r="AG344" s="338">
        <v>20</v>
      </c>
      <c r="AH344" s="338">
        <v>520</v>
      </c>
      <c r="AI344" t="s">
        <v>580</v>
      </c>
    </row>
    <row r="345" spans="1:35" x14ac:dyDescent="0.3">
      <c r="A345" s="335">
        <v>46173</v>
      </c>
      <c r="B345" t="s">
        <v>856</v>
      </c>
      <c r="C345" t="s">
        <v>857</v>
      </c>
      <c r="D345" t="s">
        <v>930</v>
      </c>
      <c r="E345" t="s">
        <v>42</v>
      </c>
      <c r="F345" t="s">
        <v>115</v>
      </c>
      <c r="G345" t="s">
        <v>51</v>
      </c>
      <c r="H345" t="s">
        <v>605</v>
      </c>
      <c r="I345" s="338">
        <v>23</v>
      </c>
      <c r="J345" s="338">
        <v>0</v>
      </c>
      <c r="K345" s="338">
        <v>0</v>
      </c>
      <c r="L345" s="338">
        <v>4</v>
      </c>
      <c r="M345" s="338">
        <v>1</v>
      </c>
      <c r="N345" s="336">
        <v>24</v>
      </c>
      <c r="O345" s="338">
        <v>445</v>
      </c>
      <c r="P345" s="338">
        <v>8040</v>
      </c>
      <c r="Q345" s="338">
        <v>2640</v>
      </c>
      <c r="R345" s="338">
        <v>0</v>
      </c>
      <c r="S345" s="338">
        <v>10680</v>
      </c>
      <c r="T345" s="338">
        <v>965</v>
      </c>
      <c r="U345" s="338">
        <v>347</v>
      </c>
      <c r="V345" s="338">
        <v>0</v>
      </c>
      <c r="W345" s="338">
        <v>12512</v>
      </c>
      <c r="X345" s="338">
        <v>965</v>
      </c>
      <c r="Y345" s="338">
        <v>80</v>
      </c>
      <c r="Z345" s="338">
        <v>0</v>
      </c>
      <c r="AA345" s="338">
        <v>0</v>
      </c>
      <c r="AB345" s="338">
        <v>0</v>
      </c>
      <c r="AC345" s="338">
        <v>1045</v>
      </c>
      <c r="AD345" s="338">
        <v>9635</v>
      </c>
      <c r="AE345" s="338">
        <v>192</v>
      </c>
      <c r="AF345" s="338" t="s">
        <v>605</v>
      </c>
      <c r="AG345" s="338">
        <v>20</v>
      </c>
      <c r="AH345" s="338">
        <v>480</v>
      </c>
      <c r="AI345" t="s">
        <v>580</v>
      </c>
    </row>
    <row r="346" spans="1:35" x14ac:dyDescent="0.3">
      <c r="A346" s="335">
        <v>46173</v>
      </c>
      <c r="B346" t="s">
        <v>858</v>
      </c>
      <c r="C346" t="s">
        <v>859</v>
      </c>
      <c r="D346" t="s">
        <v>930</v>
      </c>
      <c r="E346" t="s">
        <v>42</v>
      </c>
      <c r="F346" t="s">
        <v>115</v>
      </c>
      <c r="G346" t="s">
        <v>48</v>
      </c>
      <c r="H346" t="s">
        <v>605</v>
      </c>
      <c r="I346" s="338">
        <v>0</v>
      </c>
      <c r="J346" s="338">
        <v>0</v>
      </c>
      <c r="K346" s="338">
        <v>0</v>
      </c>
      <c r="L346" s="338">
        <v>0</v>
      </c>
      <c r="M346" s="338">
        <v>0</v>
      </c>
      <c r="N346" s="336">
        <v>0</v>
      </c>
      <c r="O346" s="338">
        <v>440</v>
      </c>
      <c r="P346" s="338">
        <v>0</v>
      </c>
      <c r="Q346" s="338">
        <v>0</v>
      </c>
      <c r="R346" s="338">
        <v>0</v>
      </c>
      <c r="S346" s="338">
        <v>0</v>
      </c>
      <c r="T346" s="338">
        <v>0</v>
      </c>
      <c r="U346" s="338">
        <v>0</v>
      </c>
      <c r="V346" s="338">
        <v>0</v>
      </c>
      <c r="W346" s="338">
        <v>480</v>
      </c>
      <c r="X346" s="338">
        <v>0</v>
      </c>
      <c r="Y346" s="338">
        <v>0</v>
      </c>
      <c r="Z346" s="338">
        <v>0</v>
      </c>
      <c r="AA346" s="338">
        <v>0</v>
      </c>
      <c r="AB346" s="338">
        <v>0</v>
      </c>
      <c r="AC346" s="338">
        <v>0</v>
      </c>
      <c r="AD346" s="338">
        <v>0</v>
      </c>
      <c r="AE346" s="338">
        <v>0</v>
      </c>
      <c r="AF346" s="338" t="s">
        <v>605</v>
      </c>
      <c r="AG346" s="338">
        <v>20</v>
      </c>
      <c r="AH346" s="338">
        <v>0</v>
      </c>
      <c r="AI346" t="s">
        <v>580</v>
      </c>
    </row>
    <row r="347" spans="1:35" x14ac:dyDescent="0.3">
      <c r="A347" s="335">
        <v>46173</v>
      </c>
      <c r="B347" t="s">
        <v>860</v>
      </c>
      <c r="C347" t="s">
        <v>861</v>
      </c>
      <c r="D347" t="s">
        <v>930</v>
      </c>
      <c r="E347" t="s">
        <v>42</v>
      </c>
      <c r="F347" t="s">
        <v>115</v>
      </c>
      <c r="G347" t="s">
        <v>51</v>
      </c>
      <c r="H347" t="s">
        <v>605</v>
      </c>
      <c r="I347" s="338">
        <v>23</v>
      </c>
      <c r="J347" s="338">
        <v>0</v>
      </c>
      <c r="K347" s="338">
        <v>0</v>
      </c>
      <c r="L347" s="338">
        <v>4</v>
      </c>
      <c r="M347" s="338">
        <v>1</v>
      </c>
      <c r="N347" s="336">
        <v>24</v>
      </c>
      <c r="O347" s="338">
        <v>465</v>
      </c>
      <c r="P347" s="338">
        <v>8352</v>
      </c>
      <c r="Q347" s="338">
        <v>2808</v>
      </c>
      <c r="R347" s="338">
        <v>0</v>
      </c>
      <c r="S347" s="338">
        <v>11160</v>
      </c>
      <c r="T347" s="338">
        <v>1002</v>
      </c>
      <c r="U347" s="338">
        <v>363</v>
      </c>
      <c r="V347" s="338">
        <v>0</v>
      </c>
      <c r="W347" s="338">
        <v>12525</v>
      </c>
      <c r="X347" s="338">
        <v>1002</v>
      </c>
      <c r="Y347" s="338">
        <v>84</v>
      </c>
      <c r="Z347" s="338">
        <v>0</v>
      </c>
      <c r="AA347" s="338">
        <v>0</v>
      </c>
      <c r="AB347" s="338">
        <v>0</v>
      </c>
      <c r="AC347" s="338">
        <v>1086</v>
      </c>
      <c r="AD347" s="338">
        <v>10074</v>
      </c>
      <c r="AE347" s="338">
        <v>192</v>
      </c>
      <c r="AF347" s="338" t="s">
        <v>605</v>
      </c>
      <c r="AG347" s="338">
        <v>20</v>
      </c>
      <c r="AH347" s="338">
        <v>480</v>
      </c>
      <c r="AI347" t="s">
        <v>580</v>
      </c>
    </row>
    <row r="348" spans="1:35" x14ac:dyDescent="0.3">
      <c r="A348" s="335">
        <v>46173</v>
      </c>
      <c r="B348" t="s">
        <v>862</v>
      </c>
      <c r="C348" t="s">
        <v>863</v>
      </c>
      <c r="D348" t="s">
        <v>930</v>
      </c>
      <c r="E348" t="s">
        <v>42</v>
      </c>
      <c r="F348" t="s">
        <v>115</v>
      </c>
      <c r="G348" t="s">
        <v>51</v>
      </c>
      <c r="H348" t="s">
        <v>605</v>
      </c>
      <c r="I348" s="338">
        <v>26</v>
      </c>
      <c r="J348" s="338">
        <v>0</v>
      </c>
      <c r="K348" s="338">
        <v>0</v>
      </c>
      <c r="L348" s="338">
        <v>4</v>
      </c>
      <c r="M348" s="338">
        <v>1</v>
      </c>
      <c r="N348" s="336">
        <v>27</v>
      </c>
      <c r="O348" s="338">
        <v>450</v>
      </c>
      <c r="P348" s="338">
        <v>9180</v>
      </c>
      <c r="Q348" s="338">
        <v>2970</v>
      </c>
      <c r="R348" s="338">
        <v>0</v>
      </c>
      <c r="S348" s="338">
        <v>12150</v>
      </c>
      <c r="T348" s="338">
        <v>1102</v>
      </c>
      <c r="U348" s="338">
        <v>395</v>
      </c>
      <c r="V348" s="338">
        <v>0</v>
      </c>
      <c r="W348" s="338">
        <v>14127</v>
      </c>
      <c r="X348" s="338">
        <v>1102</v>
      </c>
      <c r="Y348" s="338">
        <v>91</v>
      </c>
      <c r="Z348" s="338">
        <v>0</v>
      </c>
      <c r="AA348" s="338">
        <v>0</v>
      </c>
      <c r="AB348" s="338">
        <v>0</v>
      </c>
      <c r="AC348" s="338">
        <v>1193</v>
      </c>
      <c r="AD348" s="338">
        <v>10957</v>
      </c>
      <c r="AE348" s="338">
        <v>216</v>
      </c>
      <c r="AF348" s="338" t="s">
        <v>605</v>
      </c>
      <c r="AG348" s="338">
        <v>20</v>
      </c>
      <c r="AH348" s="338">
        <v>540</v>
      </c>
      <c r="AI348" t="s">
        <v>580</v>
      </c>
    </row>
    <row r="349" spans="1:35" x14ac:dyDescent="0.3">
      <c r="A349" s="335">
        <v>46173</v>
      </c>
      <c r="B349" t="s">
        <v>864</v>
      </c>
      <c r="C349" t="s">
        <v>865</v>
      </c>
      <c r="D349" t="s">
        <v>930</v>
      </c>
      <c r="E349" t="s">
        <v>42</v>
      </c>
      <c r="F349" t="s">
        <v>115</v>
      </c>
      <c r="G349" t="s">
        <v>51</v>
      </c>
      <c r="H349" t="s">
        <v>605</v>
      </c>
      <c r="I349" s="338">
        <v>23</v>
      </c>
      <c r="J349" s="338">
        <v>0</v>
      </c>
      <c r="K349" s="338">
        <v>0</v>
      </c>
      <c r="L349" s="338">
        <v>4</v>
      </c>
      <c r="M349" s="338">
        <v>1</v>
      </c>
      <c r="N349" s="336">
        <v>24</v>
      </c>
      <c r="O349" s="338">
        <v>440</v>
      </c>
      <c r="P349" s="338">
        <v>7944</v>
      </c>
      <c r="Q349" s="338">
        <v>2616</v>
      </c>
      <c r="R349" s="338">
        <v>0</v>
      </c>
      <c r="S349" s="338">
        <v>10560</v>
      </c>
      <c r="T349" s="338">
        <v>953</v>
      </c>
      <c r="U349" s="338">
        <v>343</v>
      </c>
      <c r="V349" s="338">
        <v>0</v>
      </c>
      <c r="W349" s="338">
        <v>12396</v>
      </c>
      <c r="X349" s="338">
        <v>953</v>
      </c>
      <c r="Y349" s="338">
        <v>79</v>
      </c>
      <c r="Z349" s="338">
        <v>0</v>
      </c>
      <c r="AA349" s="338">
        <v>0</v>
      </c>
      <c r="AB349" s="338">
        <v>0</v>
      </c>
      <c r="AC349" s="338">
        <v>1032</v>
      </c>
      <c r="AD349" s="338">
        <v>9528</v>
      </c>
      <c r="AE349" s="338">
        <v>192</v>
      </c>
      <c r="AF349" s="338" t="s">
        <v>605</v>
      </c>
      <c r="AG349" s="338">
        <v>20</v>
      </c>
      <c r="AH349" s="338">
        <v>480</v>
      </c>
      <c r="AI349" t="s">
        <v>580</v>
      </c>
    </row>
    <row r="350" spans="1:35" x14ac:dyDescent="0.3">
      <c r="A350" s="335">
        <v>46173</v>
      </c>
      <c r="B350" t="s">
        <v>866</v>
      </c>
      <c r="C350" t="s">
        <v>867</v>
      </c>
      <c r="D350" t="s">
        <v>930</v>
      </c>
      <c r="E350" t="s">
        <v>42</v>
      </c>
      <c r="F350" t="s">
        <v>115</v>
      </c>
      <c r="G350" t="s">
        <v>51</v>
      </c>
      <c r="H350" t="s">
        <v>605</v>
      </c>
      <c r="I350" s="338">
        <v>26</v>
      </c>
      <c r="J350" s="338">
        <v>0</v>
      </c>
      <c r="K350" s="338">
        <v>0</v>
      </c>
      <c r="L350" s="338">
        <v>4</v>
      </c>
      <c r="M350" s="338">
        <v>1</v>
      </c>
      <c r="N350" s="336">
        <v>27</v>
      </c>
      <c r="O350" s="338">
        <v>440</v>
      </c>
      <c r="P350" s="338">
        <v>9180</v>
      </c>
      <c r="Q350" s="338">
        <v>2700</v>
      </c>
      <c r="R350" s="338">
        <v>0</v>
      </c>
      <c r="S350" s="338">
        <v>11880</v>
      </c>
      <c r="T350" s="338">
        <v>1102</v>
      </c>
      <c r="U350" s="338">
        <v>386</v>
      </c>
      <c r="V350" s="338">
        <v>0</v>
      </c>
      <c r="W350" s="338">
        <v>13848</v>
      </c>
      <c r="X350" s="338">
        <v>1102</v>
      </c>
      <c r="Y350" s="338">
        <v>89</v>
      </c>
      <c r="Z350" s="338">
        <v>0</v>
      </c>
      <c r="AA350" s="338">
        <v>0</v>
      </c>
      <c r="AB350" s="338">
        <v>0</v>
      </c>
      <c r="AC350" s="338">
        <v>1191</v>
      </c>
      <c r="AD350" s="338">
        <v>10689</v>
      </c>
      <c r="AE350" s="338">
        <v>216</v>
      </c>
      <c r="AF350" s="338" t="s">
        <v>605</v>
      </c>
      <c r="AG350" s="338">
        <v>20</v>
      </c>
      <c r="AH350" s="338">
        <v>540</v>
      </c>
      <c r="AI350" t="s">
        <v>580</v>
      </c>
    </row>
    <row r="351" spans="1:35" x14ac:dyDescent="0.3">
      <c r="A351" s="335">
        <v>46173</v>
      </c>
      <c r="B351" t="s">
        <v>868</v>
      </c>
      <c r="C351" t="s">
        <v>869</v>
      </c>
      <c r="D351" t="s">
        <v>930</v>
      </c>
      <c r="E351" t="s">
        <v>42</v>
      </c>
      <c r="F351" t="s">
        <v>115</v>
      </c>
      <c r="G351" t="s">
        <v>48</v>
      </c>
      <c r="H351" t="s">
        <v>605</v>
      </c>
      <c r="I351" s="338">
        <v>25</v>
      </c>
      <c r="J351" s="338">
        <v>0</v>
      </c>
      <c r="K351" s="338">
        <v>0</v>
      </c>
      <c r="L351" s="338">
        <v>4</v>
      </c>
      <c r="M351" s="338">
        <v>1</v>
      </c>
      <c r="N351" s="336">
        <v>26</v>
      </c>
      <c r="O351" s="338">
        <v>440</v>
      </c>
      <c r="P351" s="338">
        <v>8840</v>
      </c>
      <c r="Q351" s="338">
        <v>2600</v>
      </c>
      <c r="R351" s="338">
        <v>0</v>
      </c>
      <c r="S351" s="338">
        <v>11440</v>
      </c>
      <c r="T351" s="338">
        <v>1061</v>
      </c>
      <c r="U351" s="338">
        <v>372</v>
      </c>
      <c r="V351" s="338">
        <v>0</v>
      </c>
      <c r="W351" s="338">
        <v>13413</v>
      </c>
      <c r="X351" s="338">
        <v>1061</v>
      </c>
      <c r="Y351" s="338">
        <v>86</v>
      </c>
      <c r="Z351" s="338">
        <v>0</v>
      </c>
      <c r="AA351" s="338">
        <v>0</v>
      </c>
      <c r="AB351" s="338">
        <v>0</v>
      </c>
      <c r="AC351" s="338">
        <v>1147</v>
      </c>
      <c r="AD351" s="338">
        <v>10293</v>
      </c>
      <c r="AE351" s="338">
        <v>208</v>
      </c>
      <c r="AF351" s="338" t="s">
        <v>605</v>
      </c>
      <c r="AG351" s="338">
        <v>20</v>
      </c>
      <c r="AH351" s="338">
        <v>520</v>
      </c>
      <c r="AI351" t="s">
        <v>580</v>
      </c>
    </row>
    <row r="352" spans="1:35" x14ac:dyDescent="0.3">
      <c r="A352" s="335">
        <v>46173</v>
      </c>
      <c r="B352" t="s">
        <v>870</v>
      </c>
      <c r="C352" t="s">
        <v>871</v>
      </c>
      <c r="D352" t="s">
        <v>930</v>
      </c>
      <c r="E352" t="s">
        <v>42</v>
      </c>
      <c r="F352" t="s">
        <v>115</v>
      </c>
      <c r="G352" t="s">
        <v>51</v>
      </c>
      <c r="H352" t="s">
        <v>605</v>
      </c>
      <c r="I352" s="338">
        <v>22</v>
      </c>
      <c r="J352" s="338">
        <v>0</v>
      </c>
      <c r="K352" s="338">
        <v>0</v>
      </c>
      <c r="L352" s="338">
        <v>4</v>
      </c>
      <c r="M352" s="338">
        <v>1</v>
      </c>
      <c r="N352" s="336">
        <v>23</v>
      </c>
      <c r="O352" s="338">
        <v>440</v>
      </c>
      <c r="P352" s="338">
        <v>7820</v>
      </c>
      <c r="Q352" s="338">
        <v>2300</v>
      </c>
      <c r="R352" s="338">
        <v>0</v>
      </c>
      <c r="S352" s="338">
        <v>10120</v>
      </c>
      <c r="T352" s="338">
        <v>938</v>
      </c>
      <c r="U352" s="338">
        <v>329</v>
      </c>
      <c r="V352" s="338">
        <v>0</v>
      </c>
      <c r="W352" s="338">
        <v>11907</v>
      </c>
      <c r="X352" s="338">
        <v>938</v>
      </c>
      <c r="Y352" s="338">
        <v>76</v>
      </c>
      <c r="Z352" s="338">
        <v>0</v>
      </c>
      <c r="AA352" s="338">
        <v>0</v>
      </c>
      <c r="AB352" s="338">
        <v>0</v>
      </c>
      <c r="AC352" s="338">
        <v>1014</v>
      </c>
      <c r="AD352" s="338">
        <v>9106</v>
      </c>
      <c r="AE352" s="338">
        <v>184</v>
      </c>
      <c r="AF352" s="338" t="s">
        <v>605</v>
      </c>
      <c r="AG352" s="338">
        <v>20</v>
      </c>
      <c r="AH352" s="338">
        <v>460</v>
      </c>
      <c r="AI352" t="s">
        <v>580</v>
      </c>
    </row>
    <row r="353" spans="1:35" x14ac:dyDescent="0.3">
      <c r="A353" s="335">
        <v>46173</v>
      </c>
      <c r="B353" t="s">
        <v>872</v>
      </c>
      <c r="C353" t="s">
        <v>873</v>
      </c>
      <c r="D353" t="s">
        <v>930</v>
      </c>
      <c r="E353" t="s">
        <v>42</v>
      </c>
      <c r="F353" t="s">
        <v>115</v>
      </c>
      <c r="G353" t="s">
        <v>51</v>
      </c>
      <c r="H353" t="s">
        <v>605</v>
      </c>
      <c r="I353" s="338">
        <v>25</v>
      </c>
      <c r="J353" s="338">
        <v>0</v>
      </c>
      <c r="K353" s="338">
        <v>0</v>
      </c>
      <c r="L353" s="338">
        <v>4</v>
      </c>
      <c r="M353" s="338">
        <v>1</v>
      </c>
      <c r="N353" s="336">
        <v>26</v>
      </c>
      <c r="O353" s="338">
        <v>440</v>
      </c>
      <c r="P353" s="338">
        <v>8840</v>
      </c>
      <c r="Q353" s="338">
        <v>2600</v>
      </c>
      <c r="R353" s="338">
        <v>0</v>
      </c>
      <c r="S353" s="338">
        <v>11440</v>
      </c>
      <c r="T353" s="338">
        <v>1061</v>
      </c>
      <c r="U353" s="338">
        <v>372</v>
      </c>
      <c r="V353" s="338">
        <v>0</v>
      </c>
      <c r="W353" s="338">
        <v>13333</v>
      </c>
      <c r="X353" s="338">
        <v>1061</v>
      </c>
      <c r="Y353" s="338">
        <v>86</v>
      </c>
      <c r="Z353" s="338">
        <v>0</v>
      </c>
      <c r="AA353" s="338">
        <v>0</v>
      </c>
      <c r="AB353" s="338">
        <v>0</v>
      </c>
      <c r="AC353" s="338">
        <v>1147</v>
      </c>
      <c r="AD353" s="338">
        <v>10293</v>
      </c>
      <c r="AE353" s="338">
        <v>208</v>
      </c>
      <c r="AF353" s="338" t="s">
        <v>605</v>
      </c>
      <c r="AG353" s="338">
        <v>20</v>
      </c>
      <c r="AH353" s="338">
        <v>520</v>
      </c>
      <c r="AI353" t="s">
        <v>580</v>
      </c>
    </row>
    <row r="354" spans="1:35" x14ac:dyDescent="0.3">
      <c r="A354" s="335">
        <v>46173</v>
      </c>
      <c r="B354" t="s">
        <v>874</v>
      </c>
      <c r="C354" t="s">
        <v>875</v>
      </c>
      <c r="D354" t="s">
        <v>930</v>
      </c>
      <c r="E354" t="s">
        <v>42</v>
      </c>
      <c r="F354" t="s">
        <v>115</v>
      </c>
      <c r="G354" t="s">
        <v>48</v>
      </c>
      <c r="H354" t="s">
        <v>605</v>
      </c>
      <c r="I354" s="338">
        <v>22</v>
      </c>
      <c r="J354" s="338">
        <v>0</v>
      </c>
      <c r="K354" s="338">
        <v>0</v>
      </c>
      <c r="L354" s="338">
        <v>4</v>
      </c>
      <c r="M354" s="338">
        <v>1</v>
      </c>
      <c r="N354" s="336">
        <v>23</v>
      </c>
      <c r="O354" s="338">
        <v>440</v>
      </c>
      <c r="P354" s="338">
        <v>7820</v>
      </c>
      <c r="Q354" s="338">
        <v>2300</v>
      </c>
      <c r="R354" s="338">
        <v>0</v>
      </c>
      <c r="S354" s="338">
        <v>10120</v>
      </c>
      <c r="T354" s="338">
        <v>938</v>
      </c>
      <c r="U354" s="338">
        <v>329</v>
      </c>
      <c r="V354" s="338">
        <v>0</v>
      </c>
      <c r="W354" s="338">
        <v>11907</v>
      </c>
      <c r="X354" s="338">
        <v>938</v>
      </c>
      <c r="Y354" s="338">
        <v>76</v>
      </c>
      <c r="Z354" s="338">
        <v>0</v>
      </c>
      <c r="AA354" s="338">
        <v>0</v>
      </c>
      <c r="AB354" s="338">
        <v>0</v>
      </c>
      <c r="AC354" s="338">
        <v>1014</v>
      </c>
      <c r="AD354" s="338">
        <v>9106</v>
      </c>
      <c r="AE354" s="338">
        <v>184</v>
      </c>
      <c r="AF354" s="338" t="s">
        <v>605</v>
      </c>
      <c r="AG354" s="338">
        <v>20</v>
      </c>
      <c r="AH354" s="338">
        <v>460</v>
      </c>
      <c r="AI354" t="s">
        <v>580</v>
      </c>
    </row>
    <row r="355" spans="1:35" x14ac:dyDescent="0.3">
      <c r="A355" s="335">
        <v>46173</v>
      </c>
      <c r="B355" t="s">
        <v>876</v>
      </c>
      <c r="C355" t="s">
        <v>877</v>
      </c>
      <c r="D355" t="s">
        <v>930</v>
      </c>
      <c r="E355" t="s">
        <v>42</v>
      </c>
      <c r="F355" t="s">
        <v>115</v>
      </c>
      <c r="G355" t="s">
        <v>48</v>
      </c>
      <c r="H355" t="s">
        <v>605</v>
      </c>
      <c r="I355" s="338">
        <v>24</v>
      </c>
      <c r="J355" s="338">
        <v>0</v>
      </c>
      <c r="K355" s="338">
        <v>0</v>
      </c>
      <c r="L355" s="338">
        <v>4</v>
      </c>
      <c r="M355" s="338">
        <v>1</v>
      </c>
      <c r="N355" s="336">
        <v>25</v>
      </c>
      <c r="O355" s="338">
        <v>440</v>
      </c>
      <c r="P355" s="338">
        <v>8500</v>
      </c>
      <c r="Q355" s="338">
        <v>2500</v>
      </c>
      <c r="R355" s="338">
        <v>0</v>
      </c>
      <c r="S355" s="338">
        <v>11000</v>
      </c>
      <c r="T355" s="338">
        <v>1020</v>
      </c>
      <c r="U355" s="338">
        <v>358</v>
      </c>
      <c r="V355" s="338">
        <v>0</v>
      </c>
      <c r="W355" s="338">
        <v>12838</v>
      </c>
      <c r="X355" s="338">
        <v>1020</v>
      </c>
      <c r="Y355" s="338">
        <v>82</v>
      </c>
      <c r="Z355" s="338">
        <v>0</v>
      </c>
      <c r="AA355" s="338">
        <v>0</v>
      </c>
      <c r="AB355" s="338">
        <v>0</v>
      </c>
      <c r="AC355" s="338">
        <v>1102</v>
      </c>
      <c r="AD355" s="338">
        <v>9898</v>
      </c>
      <c r="AE355" s="338">
        <v>200</v>
      </c>
      <c r="AF355" s="338" t="s">
        <v>605</v>
      </c>
      <c r="AG355" s="338">
        <v>20</v>
      </c>
      <c r="AH355" s="338">
        <v>500</v>
      </c>
      <c r="AI355" t="s">
        <v>580</v>
      </c>
    </row>
    <row r="356" spans="1:35" x14ac:dyDescent="0.3">
      <c r="A356" s="335">
        <v>46173</v>
      </c>
      <c r="B356" t="s">
        <v>878</v>
      </c>
      <c r="C356" t="s">
        <v>879</v>
      </c>
      <c r="D356" t="s">
        <v>930</v>
      </c>
      <c r="E356" t="s">
        <v>42</v>
      </c>
      <c r="F356" t="s">
        <v>115</v>
      </c>
      <c r="G356" t="s">
        <v>48</v>
      </c>
      <c r="H356" t="s">
        <v>605</v>
      </c>
      <c r="I356" s="338">
        <v>22</v>
      </c>
      <c r="J356" s="338">
        <v>0</v>
      </c>
      <c r="K356" s="338">
        <v>0</v>
      </c>
      <c r="L356" s="338">
        <v>4</v>
      </c>
      <c r="M356" s="338">
        <v>1</v>
      </c>
      <c r="N356" s="336">
        <v>23</v>
      </c>
      <c r="O356" s="338">
        <v>440</v>
      </c>
      <c r="P356" s="338">
        <v>7820</v>
      </c>
      <c r="Q356" s="338">
        <v>2300</v>
      </c>
      <c r="R356" s="338">
        <v>0</v>
      </c>
      <c r="S356" s="338">
        <v>10120</v>
      </c>
      <c r="T356" s="338">
        <v>938</v>
      </c>
      <c r="U356" s="338">
        <v>329</v>
      </c>
      <c r="V356" s="338">
        <v>0</v>
      </c>
      <c r="W356" s="338">
        <v>11887</v>
      </c>
      <c r="X356" s="338">
        <v>938</v>
      </c>
      <c r="Y356" s="338">
        <v>76</v>
      </c>
      <c r="Z356" s="338">
        <v>0</v>
      </c>
      <c r="AA356" s="338">
        <v>0</v>
      </c>
      <c r="AB356" s="338">
        <v>0</v>
      </c>
      <c r="AC356" s="338">
        <v>1014</v>
      </c>
      <c r="AD356" s="338">
        <v>9106</v>
      </c>
      <c r="AE356" s="338">
        <v>184</v>
      </c>
      <c r="AF356" s="338" t="s">
        <v>605</v>
      </c>
      <c r="AG356" s="338">
        <v>20</v>
      </c>
      <c r="AH356" s="338">
        <v>460</v>
      </c>
      <c r="AI356" t="s">
        <v>580</v>
      </c>
    </row>
    <row r="357" spans="1:35" x14ac:dyDescent="0.3">
      <c r="A357" s="335">
        <v>46173</v>
      </c>
      <c r="B357" t="s">
        <v>880</v>
      </c>
      <c r="C357" t="s">
        <v>881</v>
      </c>
      <c r="D357" t="s">
        <v>930</v>
      </c>
      <c r="E357" t="s">
        <v>42</v>
      </c>
      <c r="F357" t="s">
        <v>115</v>
      </c>
      <c r="G357" t="s">
        <v>48</v>
      </c>
      <c r="H357" t="s">
        <v>605</v>
      </c>
      <c r="I357" s="338">
        <v>20</v>
      </c>
      <c r="J357" s="338">
        <v>0</v>
      </c>
      <c r="K357" s="338">
        <v>0</v>
      </c>
      <c r="L357" s="338">
        <v>4</v>
      </c>
      <c r="M357" s="338">
        <v>1</v>
      </c>
      <c r="N357" s="336">
        <v>21</v>
      </c>
      <c r="O357" s="338">
        <v>440</v>
      </c>
      <c r="P357" s="338">
        <v>7140</v>
      </c>
      <c r="Q357" s="338">
        <v>2100</v>
      </c>
      <c r="R357" s="338">
        <v>0</v>
      </c>
      <c r="S357" s="338">
        <v>9240</v>
      </c>
      <c r="T357" s="338">
        <v>857</v>
      </c>
      <c r="U357" s="338">
        <v>300</v>
      </c>
      <c r="V357" s="338">
        <v>0</v>
      </c>
      <c r="W357" s="338">
        <v>10857</v>
      </c>
      <c r="X357" s="338">
        <v>857</v>
      </c>
      <c r="Y357" s="338">
        <v>69</v>
      </c>
      <c r="Z357" s="338">
        <v>0</v>
      </c>
      <c r="AA357" s="338">
        <v>0</v>
      </c>
      <c r="AB357" s="338">
        <v>0</v>
      </c>
      <c r="AC357" s="338">
        <v>926</v>
      </c>
      <c r="AD357" s="338">
        <v>8314</v>
      </c>
      <c r="AE357" s="338">
        <v>168</v>
      </c>
      <c r="AF357" s="338" t="s">
        <v>605</v>
      </c>
      <c r="AG357" s="338">
        <v>20</v>
      </c>
      <c r="AH357" s="338">
        <v>420</v>
      </c>
      <c r="AI357" t="s">
        <v>580</v>
      </c>
    </row>
    <row r="358" spans="1:35" x14ac:dyDescent="0.3">
      <c r="A358" s="335">
        <v>46173</v>
      </c>
      <c r="B358" t="s">
        <v>882</v>
      </c>
      <c r="C358" t="s">
        <v>883</v>
      </c>
      <c r="D358" t="s">
        <v>930</v>
      </c>
      <c r="E358" t="s">
        <v>42</v>
      </c>
      <c r="F358" t="s">
        <v>115</v>
      </c>
      <c r="G358" t="s">
        <v>51</v>
      </c>
      <c r="H358" t="s">
        <v>605</v>
      </c>
      <c r="I358" s="338">
        <v>21</v>
      </c>
      <c r="J358" s="338">
        <v>0</v>
      </c>
      <c r="K358" s="338">
        <v>0</v>
      </c>
      <c r="L358" s="338">
        <v>4</v>
      </c>
      <c r="M358" s="338">
        <v>1</v>
      </c>
      <c r="N358" s="336">
        <v>22</v>
      </c>
      <c r="O358" s="338">
        <v>440</v>
      </c>
      <c r="P358" s="338">
        <v>7480</v>
      </c>
      <c r="Q358" s="338">
        <v>2200</v>
      </c>
      <c r="R358" s="338">
        <v>0</v>
      </c>
      <c r="S358" s="338">
        <v>9680</v>
      </c>
      <c r="T358" s="338">
        <v>898</v>
      </c>
      <c r="U358" s="338">
        <v>315</v>
      </c>
      <c r="V358" s="338">
        <v>0</v>
      </c>
      <c r="W358" s="338">
        <v>11313</v>
      </c>
      <c r="X358" s="338">
        <v>898</v>
      </c>
      <c r="Y358" s="338">
        <v>73</v>
      </c>
      <c r="Z358" s="338">
        <v>0</v>
      </c>
      <c r="AA358" s="338">
        <v>0</v>
      </c>
      <c r="AB358" s="338">
        <v>0</v>
      </c>
      <c r="AC358" s="338">
        <v>971</v>
      </c>
      <c r="AD358" s="338">
        <v>8709</v>
      </c>
      <c r="AE358" s="338">
        <v>176</v>
      </c>
      <c r="AF358" s="338" t="s">
        <v>605</v>
      </c>
      <c r="AG358" s="338">
        <v>20</v>
      </c>
      <c r="AH358" s="338">
        <v>440</v>
      </c>
      <c r="AI358" t="s">
        <v>580</v>
      </c>
    </row>
    <row r="359" spans="1:35" x14ac:dyDescent="0.3">
      <c r="A359" s="335">
        <v>46173</v>
      </c>
      <c r="B359" t="s">
        <v>884</v>
      </c>
      <c r="C359" t="s">
        <v>885</v>
      </c>
      <c r="D359" t="s">
        <v>930</v>
      </c>
      <c r="E359" t="s">
        <v>42</v>
      </c>
      <c r="F359" t="s">
        <v>115</v>
      </c>
      <c r="G359" t="s">
        <v>51</v>
      </c>
      <c r="H359" t="s">
        <v>605</v>
      </c>
      <c r="I359" s="338">
        <v>22</v>
      </c>
      <c r="J359" s="338">
        <v>0</v>
      </c>
      <c r="K359" s="338">
        <v>0</v>
      </c>
      <c r="L359" s="338">
        <v>4</v>
      </c>
      <c r="M359" s="338">
        <v>1</v>
      </c>
      <c r="N359" s="336">
        <v>23</v>
      </c>
      <c r="O359" s="338">
        <v>440</v>
      </c>
      <c r="P359" s="338">
        <v>7820</v>
      </c>
      <c r="Q359" s="338">
        <v>2300</v>
      </c>
      <c r="R359" s="338">
        <v>0</v>
      </c>
      <c r="S359" s="338">
        <v>10120</v>
      </c>
      <c r="T359" s="338">
        <v>938</v>
      </c>
      <c r="U359" s="338">
        <v>329</v>
      </c>
      <c r="V359" s="338">
        <v>0</v>
      </c>
      <c r="W359" s="338">
        <v>11827</v>
      </c>
      <c r="X359" s="338">
        <v>938</v>
      </c>
      <c r="Y359" s="338">
        <v>76</v>
      </c>
      <c r="Z359" s="338">
        <v>0</v>
      </c>
      <c r="AA359" s="338">
        <v>0</v>
      </c>
      <c r="AB359" s="338">
        <v>0</v>
      </c>
      <c r="AC359" s="338">
        <v>1014</v>
      </c>
      <c r="AD359" s="338">
        <v>9106</v>
      </c>
      <c r="AE359" s="338">
        <v>184</v>
      </c>
      <c r="AF359" s="338" t="s">
        <v>605</v>
      </c>
      <c r="AG359" s="338">
        <v>20</v>
      </c>
      <c r="AH359" s="338">
        <v>460</v>
      </c>
      <c r="AI359" t="s">
        <v>580</v>
      </c>
    </row>
    <row r="360" spans="1:35" x14ac:dyDescent="0.3">
      <c r="A360" s="335">
        <v>46173</v>
      </c>
      <c r="B360" t="s">
        <v>886</v>
      </c>
      <c r="C360" t="s">
        <v>887</v>
      </c>
      <c r="D360" t="s">
        <v>930</v>
      </c>
      <c r="E360" t="s">
        <v>163</v>
      </c>
      <c r="F360" t="s">
        <v>163</v>
      </c>
      <c r="G360" t="s">
        <v>51</v>
      </c>
      <c r="H360" t="s">
        <v>605</v>
      </c>
      <c r="I360" s="338">
        <v>21</v>
      </c>
      <c r="J360" s="338">
        <v>1</v>
      </c>
      <c r="K360" s="338">
        <v>0</v>
      </c>
      <c r="L360" s="338">
        <v>4</v>
      </c>
      <c r="M360" s="338">
        <v>1</v>
      </c>
      <c r="N360" s="336">
        <v>23</v>
      </c>
      <c r="O360" s="338">
        <v>485</v>
      </c>
      <c r="P360" s="338">
        <v>8832</v>
      </c>
      <c r="Q360" s="338">
        <v>2323</v>
      </c>
      <c r="R360" s="338">
        <v>0</v>
      </c>
      <c r="S360" s="338">
        <v>11155</v>
      </c>
      <c r="T360" s="338">
        <v>1060</v>
      </c>
      <c r="U360" s="338">
        <v>363</v>
      </c>
      <c r="V360" s="338">
        <v>736</v>
      </c>
      <c r="W360" s="338">
        <v>13774</v>
      </c>
      <c r="X360" s="338">
        <v>1060</v>
      </c>
      <c r="Y360" s="338">
        <v>84</v>
      </c>
      <c r="Z360" s="338">
        <v>0</v>
      </c>
      <c r="AA360" s="338">
        <v>0</v>
      </c>
      <c r="AB360" s="338">
        <v>0</v>
      </c>
      <c r="AC360" s="338">
        <v>1144</v>
      </c>
      <c r="AD360" s="338">
        <v>10011</v>
      </c>
      <c r="AE360" s="338">
        <v>184</v>
      </c>
      <c r="AF360" s="338" t="s">
        <v>605</v>
      </c>
      <c r="AG360" s="338">
        <v>0</v>
      </c>
      <c r="AH360" s="338">
        <v>0</v>
      </c>
      <c r="AI360" t="s">
        <v>1964</v>
      </c>
    </row>
    <row r="361" spans="1:35" x14ac:dyDescent="0.3">
      <c r="A361" s="335">
        <v>46173</v>
      </c>
      <c r="B361" t="s">
        <v>888</v>
      </c>
      <c r="C361" t="s">
        <v>889</v>
      </c>
      <c r="D361" t="s">
        <v>930</v>
      </c>
      <c r="E361" t="s">
        <v>163</v>
      </c>
      <c r="F361" t="s">
        <v>163</v>
      </c>
      <c r="G361" t="s">
        <v>51</v>
      </c>
      <c r="H361" t="s">
        <v>605</v>
      </c>
      <c r="I361" s="338">
        <v>25</v>
      </c>
      <c r="J361" s="338">
        <v>0</v>
      </c>
      <c r="K361" s="338">
        <v>0</v>
      </c>
      <c r="L361" s="338">
        <v>4</v>
      </c>
      <c r="M361" s="338">
        <v>1</v>
      </c>
      <c r="N361" s="336">
        <v>26</v>
      </c>
      <c r="O361" s="338">
        <v>465</v>
      </c>
      <c r="P361" s="338">
        <v>9854</v>
      </c>
      <c r="Q361" s="338">
        <v>2236</v>
      </c>
      <c r="R361" s="338">
        <v>0</v>
      </c>
      <c r="S361" s="338">
        <v>12090</v>
      </c>
      <c r="T361" s="338">
        <v>1182</v>
      </c>
      <c r="U361" s="338">
        <v>393</v>
      </c>
      <c r="V361" s="338">
        <v>821</v>
      </c>
      <c r="W361" s="338">
        <v>14486</v>
      </c>
      <c r="X361" s="338">
        <v>1182</v>
      </c>
      <c r="Y361" s="338">
        <v>91</v>
      </c>
      <c r="Z361" s="338">
        <v>0</v>
      </c>
      <c r="AA361" s="338">
        <v>0</v>
      </c>
      <c r="AB361" s="338">
        <v>0</v>
      </c>
      <c r="AC361" s="338">
        <v>1273</v>
      </c>
      <c r="AD361" s="338">
        <v>10817</v>
      </c>
      <c r="AE361" s="338">
        <v>208</v>
      </c>
      <c r="AF361" s="338" t="s">
        <v>605</v>
      </c>
      <c r="AG361" s="338">
        <v>0</v>
      </c>
      <c r="AH361" s="338">
        <v>0</v>
      </c>
      <c r="AI361" t="s">
        <v>1964</v>
      </c>
    </row>
    <row r="362" spans="1:35" x14ac:dyDescent="0.3">
      <c r="A362" s="335">
        <v>46173</v>
      </c>
      <c r="B362" t="s">
        <v>890</v>
      </c>
      <c r="C362" t="s">
        <v>891</v>
      </c>
      <c r="D362" t="s">
        <v>930</v>
      </c>
      <c r="E362" t="s">
        <v>163</v>
      </c>
      <c r="F362" t="s">
        <v>163</v>
      </c>
      <c r="G362" t="s">
        <v>51</v>
      </c>
      <c r="H362" t="s">
        <v>605</v>
      </c>
      <c r="I362" s="338">
        <v>23</v>
      </c>
      <c r="J362" s="338">
        <v>2</v>
      </c>
      <c r="K362" s="338">
        <v>0</v>
      </c>
      <c r="L362" s="338">
        <v>4</v>
      </c>
      <c r="M362" s="338">
        <v>0</v>
      </c>
      <c r="N362" s="336">
        <v>25</v>
      </c>
      <c r="O362" s="338">
        <v>485</v>
      </c>
      <c r="P362" s="338">
        <v>9600</v>
      </c>
      <c r="Q362" s="338">
        <v>2525</v>
      </c>
      <c r="R362" s="338">
        <v>0</v>
      </c>
      <c r="S362" s="338">
        <v>12125</v>
      </c>
      <c r="T362" s="338">
        <v>1152</v>
      </c>
      <c r="U362" s="338">
        <v>394</v>
      </c>
      <c r="V362" s="338">
        <v>800</v>
      </c>
      <c r="W362" s="338">
        <v>14471</v>
      </c>
      <c r="X362" s="338">
        <v>1152</v>
      </c>
      <c r="Y362" s="338">
        <v>91</v>
      </c>
      <c r="Z362" s="338">
        <v>0</v>
      </c>
      <c r="AA362" s="338">
        <v>0</v>
      </c>
      <c r="AB362" s="338">
        <v>0</v>
      </c>
      <c r="AC362" s="338">
        <v>1243</v>
      </c>
      <c r="AD362" s="338">
        <v>10882</v>
      </c>
      <c r="AE362" s="338">
        <v>200</v>
      </c>
      <c r="AF362" s="338" t="s">
        <v>605</v>
      </c>
      <c r="AG362" s="338">
        <v>0</v>
      </c>
      <c r="AH362" s="338">
        <v>0</v>
      </c>
      <c r="AI362" t="s">
        <v>1964</v>
      </c>
    </row>
    <row r="363" spans="1:35" x14ac:dyDescent="0.3">
      <c r="A363" s="335">
        <v>46173</v>
      </c>
      <c r="B363" t="s">
        <v>892</v>
      </c>
      <c r="C363" t="s">
        <v>893</v>
      </c>
      <c r="D363" t="s">
        <v>930</v>
      </c>
      <c r="E363" t="s">
        <v>163</v>
      </c>
      <c r="F363" t="s">
        <v>163</v>
      </c>
      <c r="G363" t="s">
        <v>262</v>
      </c>
      <c r="H363" t="s">
        <v>605</v>
      </c>
      <c r="I363" s="338">
        <v>25</v>
      </c>
      <c r="J363" s="338">
        <v>0</v>
      </c>
      <c r="K363" s="338">
        <v>0</v>
      </c>
      <c r="L363" s="338">
        <v>4</v>
      </c>
      <c r="M363" s="338">
        <v>1</v>
      </c>
      <c r="N363" s="336">
        <v>26</v>
      </c>
      <c r="O363" s="338">
        <v>475</v>
      </c>
      <c r="P363" s="338">
        <v>9854</v>
      </c>
      <c r="Q363" s="338">
        <v>2496</v>
      </c>
      <c r="R363" s="338">
        <v>0</v>
      </c>
      <c r="S363" s="338">
        <v>12350</v>
      </c>
      <c r="T363" s="338">
        <v>1182</v>
      </c>
      <c r="U363" s="338">
        <v>401</v>
      </c>
      <c r="V363" s="338">
        <v>821</v>
      </c>
      <c r="W363" s="338">
        <v>14754</v>
      </c>
      <c r="X363" s="338">
        <v>1182</v>
      </c>
      <c r="Y363" s="338">
        <v>93</v>
      </c>
      <c r="Z363" s="338">
        <v>0</v>
      </c>
      <c r="AA363" s="338">
        <v>0</v>
      </c>
      <c r="AB363" s="338">
        <v>0</v>
      </c>
      <c r="AC363" s="338">
        <v>1275</v>
      </c>
      <c r="AD363" s="338">
        <v>11075</v>
      </c>
      <c r="AE363" s="338">
        <v>208</v>
      </c>
      <c r="AF363" s="338" t="s">
        <v>605</v>
      </c>
      <c r="AG363" s="338">
        <v>0</v>
      </c>
      <c r="AH363" s="338">
        <v>0</v>
      </c>
      <c r="AI363" t="s">
        <v>1964</v>
      </c>
    </row>
    <row r="364" spans="1:35" x14ac:dyDescent="0.3">
      <c r="A364" s="335">
        <v>46173</v>
      </c>
      <c r="B364" t="s">
        <v>894</v>
      </c>
      <c r="C364" t="s">
        <v>895</v>
      </c>
      <c r="D364" t="s">
        <v>930</v>
      </c>
      <c r="E364" t="s">
        <v>163</v>
      </c>
      <c r="F364" t="s">
        <v>163</v>
      </c>
      <c r="G364" t="s">
        <v>51</v>
      </c>
      <c r="H364" t="s">
        <v>605</v>
      </c>
      <c r="I364" s="338">
        <v>23</v>
      </c>
      <c r="J364" s="338">
        <v>1</v>
      </c>
      <c r="K364" s="338">
        <v>0</v>
      </c>
      <c r="L364" s="338">
        <v>3</v>
      </c>
      <c r="M364" s="338">
        <v>1</v>
      </c>
      <c r="N364" s="336">
        <v>25</v>
      </c>
      <c r="O364" s="338">
        <v>590</v>
      </c>
      <c r="P364" s="338">
        <v>10000</v>
      </c>
      <c r="Q364" s="338">
        <v>4375</v>
      </c>
      <c r="R364" s="338">
        <v>375</v>
      </c>
      <c r="S364" s="338">
        <v>14750</v>
      </c>
      <c r="T364" s="338">
        <v>1200</v>
      </c>
      <c r="U364" s="338">
        <v>479</v>
      </c>
      <c r="V364" s="338">
        <v>833</v>
      </c>
      <c r="W364" s="338">
        <v>17262</v>
      </c>
      <c r="X364" s="338">
        <v>1200</v>
      </c>
      <c r="Y364" s="338">
        <v>111</v>
      </c>
      <c r="Z364" s="338">
        <v>0</v>
      </c>
      <c r="AA364" s="338">
        <v>0</v>
      </c>
      <c r="AB364" s="338">
        <v>0</v>
      </c>
      <c r="AC364" s="338">
        <v>1311</v>
      </c>
      <c r="AD364" s="338">
        <v>13439</v>
      </c>
      <c r="AE364" s="338">
        <v>200</v>
      </c>
      <c r="AF364" s="338" t="s">
        <v>605</v>
      </c>
      <c r="AG364" s="338">
        <v>0</v>
      </c>
      <c r="AH364" s="338">
        <v>0</v>
      </c>
      <c r="AI364" t="s">
        <v>1964</v>
      </c>
    </row>
    <row r="365" spans="1:35" x14ac:dyDescent="0.3">
      <c r="A365" s="335">
        <v>46173</v>
      </c>
      <c r="B365" t="s">
        <v>896</v>
      </c>
      <c r="C365" t="s">
        <v>897</v>
      </c>
      <c r="D365" t="s">
        <v>930</v>
      </c>
      <c r="E365" t="s">
        <v>163</v>
      </c>
      <c r="F365" t="s">
        <v>163</v>
      </c>
      <c r="G365" t="s">
        <v>44</v>
      </c>
      <c r="H365" t="s">
        <v>605</v>
      </c>
      <c r="I365" s="338">
        <v>25</v>
      </c>
      <c r="J365" s="338">
        <v>0</v>
      </c>
      <c r="K365" s="338">
        <v>0</v>
      </c>
      <c r="L365" s="338">
        <v>3</v>
      </c>
      <c r="M365" s="338">
        <v>1</v>
      </c>
      <c r="N365" s="336">
        <v>26</v>
      </c>
      <c r="O365" s="338">
        <v>635</v>
      </c>
      <c r="P365" s="338">
        <v>10894</v>
      </c>
      <c r="Q365" s="338">
        <v>5096</v>
      </c>
      <c r="R365" s="338">
        <v>520</v>
      </c>
      <c r="S365" s="338">
        <v>16510</v>
      </c>
      <c r="T365" s="338">
        <v>1307</v>
      </c>
      <c r="U365" s="338">
        <v>537</v>
      </c>
      <c r="V365" s="338">
        <v>907</v>
      </c>
      <c r="W365" s="338">
        <v>19261</v>
      </c>
      <c r="X365" s="338">
        <v>1307</v>
      </c>
      <c r="Y365" s="338">
        <v>124</v>
      </c>
      <c r="Z365" s="338">
        <v>0</v>
      </c>
      <c r="AA365" s="338">
        <v>0</v>
      </c>
      <c r="AB365" s="338">
        <v>0</v>
      </c>
      <c r="AC365" s="338">
        <v>1431</v>
      </c>
      <c r="AD365" s="338">
        <v>15079</v>
      </c>
      <c r="AE365" s="338">
        <v>208</v>
      </c>
      <c r="AF365" s="338" t="s">
        <v>605</v>
      </c>
      <c r="AG365" s="338">
        <v>0</v>
      </c>
      <c r="AH365" s="338">
        <v>0</v>
      </c>
      <c r="AI365" t="s">
        <v>1964</v>
      </c>
    </row>
    <row r="366" spans="1:35" x14ac:dyDescent="0.3">
      <c r="A366" s="335">
        <v>46173</v>
      </c>
      <c r="B366" t="s">
        <v>898</v>
      </c>
      <c r="C366" t="s">
        <v>899</v>
      </c>
      <c r="D366" t="s">
        <v>930</v>
      </c>
      <c r="E366" t="s">
        <v>163</v>
      </c>
      <c r="F366" t="s">
        <v>163</v>
      </c>
      <c r="G366" t="s">
        <v>48</v>
      </c>
      <c r="H366" t="s">
        <v>605</v>
      </c>
      <c r="I366" s="338">
        <v>24</v>
      </c>
      <c r="J366" s="338">
        <v>2</v>
      </c>
      <c r="K366" s="338">
        <v>0</v>
      </c>
      <c r="L366" s="338">
        <v>3</v>
      </c>
      <c r="M366" s="338">
        <v>1</v>
      </c>
      <c r="N366" s="336">
        <v>27</v>
      </c>
      <c r="O366" s="338">
        <v>740</v>
      </c>
      <c r="P366" s="338">
        <v>11664</v>
      </c>
      <c r="Q366" s="338">
        <v>7776</v>
      </c>
      <c r="R366" s="338">
        <v>540</v>
      </c>
      <c r="S366" s="338">
        <v>19980</v>
      </c>
      <c r="T366" s="338">
        <v>1400</v>
      </c>
      <c r="U366" s="338">
        <v>649</v>
      </c>
      <c r="V366" s="338">
        <v>972</v>
      </c>
      <c r="W366" s="338">
        <v>23001</v>
      </c>
      <c r="X366" s="338">
        <v>1400</v>
      </c>
      <c r="Y366" s="338">
        <v>150</v>
      </c>
      <c r="Z366" s="338">
        <v>0</v>
      </c>
      <c r="AA366" s="338">
        <v>0</v>
      </c>
      <c r="AB366" s="338">
        <v>0</v>
      </c>
      <c r="AC366" s="338">
        <v>1550</v>
      </c>
      <c r="AD366" s="338">
        <v>18430</v>
      </c>
      <c r="AE366" s="338">
        <v>216</v>
      </c>
      <c r="AF366" s="338" t="s">
        <v>605</v>
      </c>
      <c r="AG366" s="338">
        <v>0</v>
      </c>
      <c r="AH366" s="338">
        <v>0</v>
      </c>
      <c r="AI366" t="s">
        <v>1964</v>
      </c>
    </row>
    <row r="367" spans="1:35" x14ac:dyDescent="0.3">
      <c r="A367" s="335">
        <v>46173</v>
      </c>
      <c r="B367" t="s">
        <v>900</v>
      </c>
      <c r="C367" t="s">
        <v>901</v>
      </c>
      <c r="D367" t="s">
        <v>930</v>
      </c>
      <c r="E367" t="s">
        <v>163</v>
      </c>
      <c r="F367" t="s">
        <v>163</v>
      </c>
      <c r="G367" t="s">
        <v>51</v>
      </c>
      <c r="H367" t="s">
        <v>605</v>
      </c>
      <c r="I367" s="338">
        <v>26</v>
      </c>
      <c r="J367" s="338">
        <v>0</v>
      </c>
      <c r="K367" s="338">
        <v>0</v>
      </c>
      <c r="L367" s="338">
        <v>4</v>
      </c>
      <c r="M367" s="338">
        <v>1</v>
      </c>
      <c r="N367" s="336">
        <v>27</v>
      </c>
      <c r="O367" s="338">
        <v>485</v>
      </c>
      <c r="P367" s="338">
        <v>10368</v>
      </c>
      <c r="Q367" s="338">
        <v>2727</v>
      </c>
      <c r="R367" s="338">
        <v>0</v>
      </c>
      <c r="S367" s="338">
        <v>13095</v>
      </c>
      <c r="T367" s="338">
        <v>1244</v>
      </c>
      <c r="U367" s="338">
        <v>426</v>
      </c>
      <c r="V367" s="338">
        <v>864</v>
      </c>
      <c r="W367" s="338">
        <v>15629</v>
      </c>
      <c r="X367" s="338">
        <v>1244</v>
      </c>
      <c r="Y367" s="338">
        <v>98</v>
      </c>
      <c r="Z367" s="338">
        <v>0</v>
      </c>
      <c r="AA367" s="338">
        <v>0</v>
      </c>
      <c r="AB367" s="338">
        <v>0</v>
      </c>
      <c r="AC367" s="338">
        <v>1342</v>
      </c>
      <c r="AD367" s="338">
        <v>11753</v>
      </c>
      <c r="AE367" s="338">
        <v>216</v>
      </c>
      <c r="AF367" s="338" t="s">
        <v>605</v>
      </c>
      <c r="AG367" s="338">
        <v>0</v>
      </c>
      <c r="AH367" s="338">
        <v>0</v>
      </c>
      <c r="AI367" t="s">
        <v>1964</v>
      </c>
    </row>
    <row r="368" spans="1:35" x14ac:dyDescent="0.3">
      <c r="A368" s="335">
        <v>46173</v>
      </c>
      <c r="B368" t="s">
        <v>902</v>
      </c>
      <c r="C368" t="s">
        <v>903</v>
      </c>
      <c r="D368" t="s">
        <v>930</v>
      </c>
      <c r="E368" t="s">
        <v>163</v>
      </c>
      <c r="F368" t="s">
        <v>163</v>
      </c>
      <c r="G368" t="s">
        <v>48</v>
      </c>
      <c r="H368" t="s">
        <v>605</v>
      </c>
      <c r="I368" s="338">
        <v>23</v>
      </c>
      <c r="J368" s="338">
        <v>0</v>
      </c>
      <c r="K368" s="338">
        <v>0</v>
      </c>
      <c r="L368" s="338">
        <v>3</v>
      </c>
      <c r="M368" s="338">
        <v>1</v>
      </c>
      <c r="N368" s="336">
        <v>24</v>
      </c>
      <c r="O368" s="338">
        <v>465</v>
      </c>
      <c r="P368" s="338">
        <v>9096</v>
      </c>
      <c r="Q368" s="338">
        <v>2064</v>
      </c>
      <c r="R368" s="338">
        <v>0</v>
      </c>
      <c r="S368" s="338">
        <v>11160</v>
      </c>
      <c r="T368" s="338">
        <v>1092</v>
      </c>
      <c r="U368" s="338">
        <v>363</v>
      </c>
      <c r="V368" s="338">
        <v>758</v>
      </c>
      <c r="W368" s="338">
        <v>13373</v>
      </c>
      <c r="X368" s="338">
        <v>1092</v>
      </c>
      <c r="Y368" s="338">
        <v>84</v>
      </c>
      <c r="Z368" s="338">
        <v>0</v>
      </c>
      <c r="AA368" s="338">
        <v>0</v>
      </c>
      <c r="AB368" s="338">
        <v>0</v>
      </c>
      <c r="AC368" s="338">
        <v>1176</v>
      </c>
      <c r="AD368" s="338">
        <v>9984</v>
      </c>
      <c r="AE368" s="338">
        <v>192</v>
      </c>
      <c r="AF368" s="338" t="s">
        <v>605</v>
      </c>
      <c r="AG368" s="338">
        <v>0</v>
      </c>
      <c r="AH368" s="338">
        <v>0</v>
      </c>
      <c r="AI368" t="s">
        <v>1964</v>
      </c>
    </row>
    <row r="369" spans="1:35" x14ac:dyDescent="0.3">
      <c r="A369" s="335">
        <v>46173</v>
      </c>
      <c r="B369" t="s">
        <v>904</v>
      </c>
      <c r="C369" t="s">
        <v>905</v>
      </c>
      <c r="D369" t="s">
        <v>930</v>
      </c>
      <c r="E369" t="s">
        <v>163</v>
      </c>
      <c r="F369" t="s">
        <v>163</v>
      </c>
      <c r="G369" t="s">
        <v>299</v>
      </c>
      <c r="H369" t="s">
        <v>605</v>
      </c>
      <c r="I369" s="338">
        <v>21</v>
      </c>
      <c r="J369" s="338">
        <v>4</v>
      </c>
      <c r="K369" s="338">
        <v>0</v>
      </c>
      <c r="L369" s="338">
        <v>3</v>
      </c>
      <c r="M369" s="338">
        <v>1</v>
      </c>
      <c r="N369" s="336">
        <v>26</v>
      </c>
      <c r="O369" s="338">
        <v>510</v>
      </c>
      <c r="P369" s="338">
        <v>9594</v>
      </c>
      <c r="Q369" s="338">
        <v>3276</v>
      </c>
      <c r="R369" s="338">
        <v>390</v>
      </c>
      <c r="S369" s="338">
        <v>13260</v>
      </c>
      <c r="T369" s="338">
        <v>1151</v>
      </c>
      <c r="U369" s="338">
        <v>431</v>
      </c>
      <c r="V369" s="338">
        <v>799</v>
      </c>
      <c r="W369" s="338">
        <v>15641</v>
      </c>
      <c r="X369" s="338">
        <v>1151</v>
      </c>
      <c r="Y369" s="338">
        <v>99</v>
      </c>
      <c r="Z369" s="338">
        <v>0</v>
      </c>
      <c r="AA369" s="338">
        <v>0</v>
      </c>
      <c r="AB369" s="338">
        <v>0</v>
      </c>
      <c r="AC369" s="338">
        <v>1250</v>
      </c>
      <c r="AD369" s="338">
        <v>12010</v>
      </c>
      <c r="AE369" s="338">
        <v>208</v>
      </c>
      <c r="AF369" s="338" t="s">
        <v>605</v>
      </c>
      <c r="AG369" s="338">
        <v>0</v>
      </c>
      <c r="AH369" s="338">
        <v>0</v>
      </c>
      <c r="AI369" t="s">
        <v>1964</v>
      </c>
    </row>
    <row r="370" spans="1:35" x14ac:dyDescent="0.3">
      <c r="A370" s="335">
        <v>46173</v>
      </c>
      <c r="B370" t="s">
        <v>906</v>
      </c>
      <c r="C370" t="s">
        <v>907</v>
      </c>
      <c r="D370" t="s">
        <v>930</v>
      </c>
      <c r="E370" t="s">
        <v>163</v>
      </c>
      <c r="F370" t="s">
        <v>163</v>
      </c>
      <c r="G370" t="s">
        <v>48</v>
      </c>
      <c r="H370" t="s">
        <v>605</v>
      </c>
      <c r="I370" s="338">
        <v>17</v>
      </c>
      <c r="J370" s="338">
        <v>4</v>
      </c>
      <c r="K370" s="338">
        <v>0</v>
      </c>
      <c r="L370" s="338">
        <v>3</v>
      </c>
      <c r="M370" s="338">
        <v>1</v>
      </c>
      <c r="N370" s="336">
        <v>22</v>
      </c>
      <c r="O370" s="338">
        <v>490</v>
      </c>
      <c r="P370" s="338">
        <v>8448</v>
      </c>
      <c r="Q370" s="338">
        <v>2332</v>
      </c>
      <c r="R370" s="338">
        <v>0</v>
      </c>
      <c r="S370" s="338">
        <v>10780</v>
      </c>
      <c r="T370" s="338">
        <v>1014</v>
      </c>
      <c r="U370" s="338">
        <v>350</v>
      </c>
      <c r="V370" s="338">
        <v>704</v>
      </c>
      <c r="W370" s="338">
        <v>12848</v>
      </c>
      <c r="X370" s="338">
        <v>1014</v>
      </c>
      <c r="Y370" s="338">
        <v>81</v>
      </c>
      <c r="Z370" s="338">
        <v>0</v>
      </c>
      <c r="AA370" s="338">
        <v>0</v>
      </c>
      <c r="AB370" s="338">
        <v>0</v>
      </c>
      <c r="AC370" s="338">
        <v>1095</v>
      </c>
      <c r="AD370" s="338">
        <v>9685</v>
      </c>
      <c r="AE370" s="338">
        <v>176</v>
      </c>
      <c r="AF370" s="338" t="s">
        <v>605</v>
      </c>
      <c r="AG370" s="338">
        <v>0</v>
      </c>
      <c r="AH370" s="338">
        <v>0</v>
      </c>
      <c r="AI370" t="s">
        <v>1964</v>
      </c>
    </row>
    <row r="371" spans="1:35" x14ac:dyDescent="0.3">
      <c r="A371" s="335">
        <v>46173</v>
      </c>
      <c r="B371" t="s">
        <v>908</v>
      </c>
      <c r="C371" t="s">
        <v>909</v>
      </c>
      <c r="D371" t="s">
        <v>930</v>
      </c>
      <c r="E371" t="s">
        <v>163</v>
      </c>
      <c r="F371" t="s">
        <v>163</v>
      </c>
      <c r="G371" t="s">
        <v>262</v>
      </c>
      <c r="H371" t="s">
        <v>605</v>
      </c>
      <c r="I371" s="338">
        <v>18</v>
      </c>
      <c r="J371" s="338">
        <v>5</v>
      </c>
      <c r="K371" s="338">
        <v>0</v>
      </c>
      <c r="L371" s="338">
        <v>3</v>
      </c>
      <c r="M371" s="338">
        <v>1</v>
      </c>
      <c r="N371" s="336">
        <v>24</v>
      </c>
      <c r="O371" s="338">
        <v>560</v>
      </c>
      <c r="P371" s="338">
        <v>9456</v>
      </c>
      <c r="Q371" s="338">
        <v>3624</v>
      </c>
      <c r="R371" s="338">
        <v>360</v>
      </c>
      <c r="S371" s="338">
        <v>13440</v>
      </c>
      <c r="T371" s="338">
        <v>1135</v>
      </c>
      <c r="U371" s="338">
        <v>437</v>
      </c>
      <c r="V371" s="338">
        <v>788</v>
      </c>
      <c r="W371" s="338">
        <v>15800</v>
      </c>
      <c r="X371" s="338">
        <v>1135</v>
      </c>
      <c r="Y371" s="338">
        <v>101</v>
      </c>
      <c r="Z371" s="338">
        <v>0</v>
      </c>
      <c r="AA371" s="338">
        <v>0</v>
      </c>
      <c r="AB371" s="338">
        <v>0</v>
      </c>
      <c r="AC371" s="338">
        <v>1236</v>
      </c>
      <c r="AD371" s="338">
        <v>12204</v>
      </c>
      <c r="AE371" s="338">
        <v>192</v>
      </c>
      <c r="AF371" s="338" t="s">
        <v>605</v>
      </c>
      <c r="AG371" s="338">
        <v>0</v>
      </c>
      <c r="AH371" s="338">
        <v>0</v>
      </c>
      <c r="AI371" t="s">
        <v>1964</v>
      </c>
    </row>
    <row r="372" spans="1:35" x14ac:dyDescent="0.3">
      <c r="A372" s="335">
        <v>46173</v>
      </c>
      <c r="B372" t="s">
        <v>910</v>
      </c>
      <c r="C372" t="s">
        <v>911</v>
      </c>
      <c r="D372" t="s">
        <v>930</v>
      </c>
      <c r="E372" t="s">
        <v>163</v>
      </c>
      <c r="F372" t="s">
        <v>163</v>
      </c>
      <c r="G372" t="s">
        <v>247</v>
      </c>
      <c r="H372" t="s">
        <v>605</v>
      </c>
      <c r="I372" s="338">
        <v>24</v>
      </c>
      <c r="J372" s="338">
        <v>0</v>
      </c>
      <c r="K372" s="338">
        <v>0</v>
      </c>
      <c r="L372" s="338">
        <v>4</v>
      </c>
      <c r="M372" s="338">
        <v>1</v>
      </c>
      <c r="N372" s="336">
        <v>25</v>
      </c>
      <c r="O372" s="338">
        <v>530</v>
      </c>
      <c r="P372" s="338">
        <v>9850</v>
      </c>
      <c r="Q372" s="338">
        <v>3400</v>
      </c>
      <c r="R372" s="338">
        <v>0</v>
      </c>
      <c r="S372" s="338">
        <v>13250</v>
      </c>
      <c r="T372" s="338">
        <v>1182</v>
      </c>
      <c r="U372" s="338">
        <v>431</v>
      </c>
      <c r="V372" s="338">
        <v>821</v>
      </c>
      <c r="W372" s="338">
        <v>15684</v>
      </c>
      <c r="X372" s="338">
        <v>1182</v>
      </c>
      <c r="Y372" s="338">
        <v>99</v>
      </c>
      <c r="Z372" s="338">
        <v>0</v>
      </c>
      <c r="AA372" s="338">
        <v>0</v>
      </c>
      <c r="AB372" s="338">
        <v>0</v>
      </c>
      <c r="AC372" s="338">
        <v>1281</v>
      </c>
      <c r="AD372" s="338">
        <v>11969</v>
      </c>
      <c r="AE372" s="338">
        <v>200</v>
      </c>
      <c r="AF372" s="338" t="s">
        <v>605</v>
      </c>
      <c r="AG372" s="338">
        <v>0</v>
      </c>
      <c r="AH372" s="338">
        <v>0</v>
      </c>
      <c r="AI372" t="s">
        <v>1964</v>
      </c>
    </row>
    <row r="373" spans="1:35" x14ac:dyDescent="0.3">
      <c r="A373" s="335">
        <v>46173</v>
      </c>
      <c r="B373" t="s">
        <v>912</v>
      </c>
      <c r="C373" t="s">
        <v>913</v>
      </c>
      <c r="D373" t="s">
        <v>930</v>
      </c>
      <c r="E373" t="s">
        <v>163</v>
      </c>
      <c r="F373" t="s">
        <v>163</v>
      </c>
      <c r="G373" t="s">
        <v>48</v>
      </c>
      <c r="H373" t="s">
        <v>605</v>
      </c>
      <c r="I373" s="338">
        <v>21</v>
      </c>
      <c r="J373" s="338">
        <v>2</v>
      </c>
      <c r="K373" s="338">
        <v>0</v>
      </c>
      <c r="L373" s="338">
        <v>4</v>
      </c>
      <c r="M373" s="338">
        <v>1</v>
      </c>
      <c r="N373" s="336">
        <v>24</v>
      </c>
      <c r="O373" s="338">
        <v>485</v>
      </c>
      <c r="P373" s="338">
        <v>9216</v>
      </c>
      <c r="Q373" s="338">
        <v>2424</v>
      </c>
      <c r="R373" s="338">
        <v>0</v>
      </c>
      <c r="S373" s="338">
        <v>11640</v>
      </c>
      <c r="T373" s="338">
        <v>1106</v>
      </c>
      <c r="U373" s="338">
        <v>378</v>
      </c>
      <c r="V373" s="338">
        <v>768</v>
      </c>
      <c r="W373" s="338">
        <v>13892</v>
      </c>
      <c r="X373" s="338">
        <v>1106</v>
      </c>
      <c r="Y373" s="338">
        <v>87</v>
      </c>
      <c r="Z373" s="338">
        <v>0</v>
      </c>
      <c r="AA373" s="338">
        <v>0</v>
      </c>
      <c r="AB373" s="338">
        <v>0</v>
      </c>
      <c r="AC373" s="338">
        <v>1193</v>
      </c>
      <c r="AD373" s="338">
        <v>10447</v>
      </c>
      <c r="AE373" s="338">
        <v>192</v>
      </c>
      <c r="AF373" s="338" t="s">
        <v>605</v>
      </c>
      <c r="AG373" s="338">
        <v>0</v>
      </c>
      <c r="AH373" s="338">
        <v>0</v>
      </c>
      <c r="AI373" t="s">
        <v>1964</v>
      </c>
    </row>
    <row r="374" spans="1:35" x14ac:dyDescent="0.3">
      <c r="A374" s="335">
        <v>46173</v>
      </c>
      <c r="B374" t="s">
        <v>914</v>
      </c>
      <c r="C374" t="s">
        <v>915</v>
      </c>
      <c r="D374" t="s">
        <v>930</v>
      </c>
      <c r="E374" t="s">
        <v>163</v>
      </c>
      <c r="F374" t="s">
        <v>163</v>
      </c>
      <c r="G374" t="s">
        <v>299</v>
      </c>
      <c r="H374" t="s">
        <v>605</v>
      </c>
      <c r="I374" s="338">
        <v>21</v>
      </c>
      <c r="J374" s="338">
        <v>4</v>
      </c>
      <c r="K374" s="338">
        <v>0</v>
      </c>
      <c r="L374" s="338">
        <v>4</v>
      </c>
      <c r="M374" s="338">
        <v>1</v>
      </c>
      <c r="N374" s="336">
        <v>26</v>
      </c>
      <c r="O374" s="338">
        <v>530</v>
      </c>
      <c r="P374" s="338">
        <v>9906</v>
      </c>
      <c r="Q374" s="338">
        <v>3484</v>
      </c>
      <c r="R374" s="338">
        <v>390</v>
      </c>
      <c r="S374" s="338">
        <v>13780</v>
      </c>
      <c r="T374" s="338">
        <v>1189</v>
      </c>
      <c r="U374" s="338">
        <v>448</v>
      </c>
      <c r="V374" s="338">
        <v>825</v>
      </c>
      <c r="W374" s="338">
        <v>16242</v>
      </c>
      <c r="X374" s="338">
        <v>1189</v>
      </c>
      <c r="Y374" s="338">
        <v>103</v>
      </c>
      <c r="Z374" s="338">
        <v>0</v>
      </c>
      <c r="AA374" s="338">
        <v>0</v>
      </c>
      <c r="AB374" s="338">
        <v>0</v>
      </c>
      <c r="AC374" s="338">
        <v>1292</v>
      </c>
      <c r="AD374" s="338">
        <v>12488</v>
      </c>
      <c r="AE374" s="338">
        <v>208</v>
      </c>
      <c r="AF374" s="338" t="s">
        <v>605</v>
      </c>
      <c r="AG374" s="338">
        <v>0</v>
      </c>
      <c r="AH374" s="338">
        <v>0</v>
      </c>
      <c r="AI374" t="s">
        <v>1964</v>
      </c>
    </row>
    <row r="375" spans="1:35" x14ac:dyDescent="0.3">
      <c r="A375" s="335">
        <v>46173</v>
      </c>
      <c r="B375" t="s">
        <v>916</v>
      </c>
      <c r="C375" t="s">
        <v>917</v>
      </c>
      <c r="D375" t="s">
        <v>930</v>
      </c>
      <c r="E375" t="s">
        <v>163</v>
      </c>
      <c r="F375" t="s">
        <v>163</v>
      </c>
      <c r="G375" t="s">
        <v>51</v>
      </c>
      <c r="H375" t="s">
        <v>605</v>
      </c>
      <c r="I375" s="338">
        <v>4</v>
      </c>
      <c r="J375" s="338">
        <v>6</v>
      </c>
      <c r="K375" s="338">
        <v>0</v>
      </c>
      <c r="L375" s="338">
        <v>1</v>
      </c>
      <c r="M375" s="338">
        <v>1</v>
      </c>
      <c r="N375" s="336">
        <v>11</v>
      </c>
      <c r="O375" s="338">
        <v>450</v>
      </c>
      <c r="P375" s="338">
        <v>3740</v>
      </c>
      <c r="Q375" s="338">
        <v>1210</v>
      </c>
      <c r="R375" s="338">
        <v>0</v>
      </c>
      <c r="S375" s="338">
        <v>4950</v>
      </c>
      <c r="T375" s="338">
        <v>449</v>
      </c>
      <c r="U375" s="338">
        <v>161</v>
      </c>
      <c r="V375" s="338">
        <v>312</v>
      </c>
      <c r="W375" s="338">
        <v>5872</v>
      </c>
      <c r="X375" s="338">
        <v>449</v>
      </c>
      <c r="Y375" s="338">
        <v>37</v>
      </c>
      <c r="Z375" s="338">
        <v>0</v>
      </c>
      <c r="AA375" s="338">
        <v>0</v>
      </c>
      <c r="AB375" s="338">
        <v>0</v>
      </c>
      <c r="AC375" s="338">
        <v>486</v>
      </c>
      <c r="AD375" s="338">
        <v>4464</v>
      </c>
      <c r="AE375" s="338">
        <v>88</v>
      </c>
      <c r="AF375" s="338" t="s">
        <v>605</v>
      </c>
      <c r="AG375" s="338">
        <v>0</v>
      </c>
      <c r="AH375" s="338">
        <v>0</v>
      </c>
      <c r="AI375" t="s">
        <v>1964</v>
      </c>
    </row>
    <row r="376" spans="1:35" x14ac:dyDescent="0.3">
      <c r="A376" s="335">
        <v>46173</v>
      </c>
      <c r="B376" t="s">
        <v>918</v>
      </c>
      <c r="C376" t="s">
        <v>919</v>
      </c>
      <c r="D376" t="s">
        <v>930</v>
      </c>
      <c r="E376" t="s">
        <v>163</v>
      </c>
      <c r="F376" t="s">
        <v>163</v>
      </c>
      <c r="G376" t="s">
        <v>48</v>
      </c>
      <c r="H376" t="s">
        <v>605</v>
      </c>
      <c r="I376" s="338">
        <v>18</v>
      </c>
      <c r="J376" s="338">
        <v>5</v>
      </c>
      <c r="K376" s="338">
        <v>0</v>
      </c>
      <c r="L376" s="338">
        <v>4</v>
      </c>
      <c r="M376" s="338">
        <v>1</v>
      </c>
      <c r="N376" s="336">
        <v>24</v>
      </c>
      <c r="O376" s="338">
        <v>445</v>
      </c>
      <c r="P376" s="338">
        <v>8640</v>
      </c>
      <c r="Q376" s="338">
        <v>2040</v>
      </c>
      <c r="R376" s="338">
        <v>0</v>
      </c>
      <c r="S376" s="338">
        <v>10680</v>
      </c>
      <c r="T376" s="338">
        <v>1037</v>
      </c>
      <c r="U376" s="338">
        <v>347</v>
      </c>
      <c r="V376" s="338">
        <v>720</v>
      </c>
      <c r="W376" s="338">
        <v>12784</v>
      </c>
      <c r="X376" s="338">
        <v>1037</v>
      </c>
      <c r="Y376" s="338">
        <v>80</v>
      </c>
      <c r="Z376" s="338">
        <v>0</v>
      </c>
      <c r="AA376" s="338">
        <v>0</v>
      </c>
      <c r="AB376" s="338">
        <v>0</v>
      </c>
      <c r="AC376" s="338">
        <v>1117</v>
      </c>
      <c r="AD376" s="338">
        <v>9563</v>
      </c>
      <c r="AE376" s="338">
        <v>192</v>
      </c>
      <c r="AF376" s="338" t="s">
        <v>605</v>
      </c>
      <c r="AG376" s="338">
        <v>0</v>
      </c>
      <c r="AH376" s="338">
        <v>0</v>
      </c>
      <c r="AI376" t="s">
        <v>1964</v>
      </c>
    </row>
    <row r="377" spans="1:35" x14ac:dyDescent="0.3">
      <c r="A377" s="335">
        <v>46173</v>
      </c>
      <c r="B377" t="s">
        <v>920</v>
      </c>
      <c r="C377" t="s">
        <v>921</v>
      </c>
      <c r="D377" t="s">
        <v>930</v>
      </c>
      <c r="E377" t="s">
        <v>163</v>
      </c>
      <c r="F377" t="s">
        <v>163</v>
      </c>
      <c r="G377" t="s">
        <v>118</v>
      </c>
      <c r="H377" t="s">
        <v>605</v>
      </c>
      <c r="I377" s="338">
        <v>24</v>
      </c>
      <c r="J377" s="338">
        <v>2</v>
      </c>
      <c r="K377" s="338">
        <v>0</v>
      </c>
      <c r="L377" s="338">
        <v>4</v>
      </c>
      <c r="M377" s="338">
        <v>1</v>
      </c>
      <c r="N377" s="336">
        <v>27</v>
      </c>
      <c r="O377" s="338">
        <v>460</v>
      </c>
      <c r="P377" s="338">
        <v>9720</v>
      </c>
      <c r="Q377" s="338">
        <v>2700</v>
      </c>
      <c r="R377" s="338">
        <v>0</v>
      </c>
      <c r="S377" s="338">
        <v>12420</v>
      </c>
      <c r="T377" s="338">
        <v>1166</v>
      </c>
      <c r="U377" s="338">
        <v>404</v>
      </c>
      <c r="V377" s="338">
        <v>810</v>
      </c>
      <c r="W377" s="338">
        <v>14800</v>
      </c>
      <c r="X377" s="338">
        <v>1166</v>
      </c>
      <c r="Y377" s="338">
        <v>93</v>
      </c>
      <c r="Z377" s="338">
        <v>0</v>
      </c>
      <c r="AA377" s="338">
        <v>0</v>
      </c>
      <c r="AB377" s="338">
        <v>0</v>
      </c>
      <c r="AC377" s="338">
        <v>1259</v>
      </c>
      <c r="AD377" s="338">
        <v>11161</v>
      </c>
      <c r="AE377" s="338">
        <v>216</v>
      </c>
      <c r="AF377" s="338" t="s">
        <v>605</v>
      </c>
      <c r="AG377" s="338">
        <v>0</v>
      </c>
      <c r="AH377" s="338">
        <v>0</v>
      </c>
      <c r="AI377" t="s">
        <v>1964</v>
      </c>
    </row>
    <row r="378" spans="1:35" x14ac:dyDescent="0.3">
      <c r="A378" s="335">
        <v>46173</v>
      </c>
      <c r="B378" t="s">
        <v>922</v>
      </c>
      <c r="C378" t="s">
        <v>923</v>
      </c>
      <c r="D378" t="s">
        <v>930</v>
      </c>
      <c r="E378" t="s">
        <v>163</v>
      </c>
      <c r="F378" t="s">
        <v>163</v>
      </c>
      <c r="G378" t="s">
        <v>203</v>
      </c>
      <c r="H378" t="s">
        <v>605</v>
      </c>
      <c r="I378" s="338">
        <v>21</v>
      </c>
      <c r="J378" s="338">
        <v>2</v>
      </c>
      <c r="K378" s="338">
        <v>0</v>
      </c>
      <c r="L378" s="338">
        <v>4</v>
      </c>
      <c r="M378" s="338">
        <v>1</v>
      </c>
      <c r="N378" s="336">
        <v>24</v>
      </c>
      <c r="O378" s="338">
        <v>480</v>
      </c>
      <c r="P378" s="338">
        <v>8232</v>
      </c>
      <c r="Q378" s="338">
        <v>2928</v>
      </c>
      <c r="R378" s="338">
        <v>360</v>
      </c>
      <c r="S378" s="338">
        <v>11520</v>
      </c>
      <c r="T378" s="338">
        <v>988</v>
      </c>
      <c r="U378" s="338">
        <v>374</v>
      </c>
      <c r="V378" s="338">
        <v>686</v>
      </c>
      <c r="W378" s="338">
        <v>13568</v>
      </c>
      <c r="X378" s="338">
        <v>988</v>
      </c>
      <c r="Y378" s="338">
        <v>86</v>
      </c>
      <c r="Z378" s="338">
        <v>0</v>
      </c>
      <c r="AA378" s="338">
        <v>0</v>
      </c>
      <c r="AB378" s="338">
        <v>0</v>
      </c>
      <c r="AC378" s="338">
        <v>1074</v>
      </c>
      <c r="AD378" s="338">
        <v>10446</v>
      </c>
      <c r="AE378" s="338">
        <v>192</v>
      </c>
      <c r="AF378" s="338" t="s">
        <v>605</v>
      </c>
      <c r="AG378" s="338">
        <v>0</v>
      </c>
      <c r="AH378" s="338">
        <v>0</v>
      </c>
      <c r="AI378" t="s">
        <v>1964</v>
      </c>
    </row>
    <row r="379" spans="1:35" x14ac:dyDescent="0.3">
      <c r="A379" s="335">
        <v>46173</v>
      </c>
      <c r="B379" t="s">
        <v>924</v>
      </c>
      <c r="C379" t="s">
        <v>925</v>
      </c>
      <c r="D379" t="s">
        <v>930</v>
      </c>
      <c r="E379" t="s">
        <v>163</v>
      </c>
      <c r="F379" t="s">
        <v>163</v>
      </c>
      <c r="G379" t="s">
        <v>203</v>
      </c>
      <c r="H379" t="s">
        <v>605</v>
      </c>
      <c r="I379" s="338">
        <v>24</v>
      </c>
      <c r="J379" s="338">
        <v>0</v>
      </c>
      <c r="K379" s="338">
        <v>0</v>
      </c>
      <c r="L379" s="338">
        <v>3</v>
      </c>
      <c r="M379" s="338">
        <v>0</v>
      </c>
      <c r="N379" s="336">
        <v>24</v>
      </c>
      <c r="O379" s="338">
        <v>495</v>
      </c>
      <c r="P379" s="338">
        <v>8352</v>
      </c>
      <c r="Q379" s="338">
        <v>3168</v>
      </c>
      <c r="R379" s="338">
        <v>360</v>
      </c>
      <c r="S379" s="338">
        <v>11880</v>
      </c>
      <c r="T379" s="338">
        <v>1002</v>
      </c>
      <c r="U379" s="338">
        <v>386</v>
      </c>
      <c r="V379" s="338">
        <v>696</v>
      </c>
      <c r="W379" s="338">
        <v>13964</v>
      </c>
      <c r="X379" s="338">
        <v>1002</v>
      </c>
      <c r="Y379" s="338">
        <v>89</v>
      </c>
      <c r="Z379" s="338">
        <v>0</v>
      </c>
      <c r="AA379" s="338">
        <v>0</v>
      </c>
      <c r="AB379" s="338">
        <v>0</v>
      </c>
      <c r="AC379" s="338">
        <v>1091</v>
      </c>
      <c r="AD379" s="338">
        <v>10789</v>
      </c>
      <c r="AE379" s="338">
        <v>192</v>
      </c>
      <c r="AF379" s="338" t="s">
        <v>605</v>
      </c>
      <c r="AG379" s="338">
        <v>0</v>
      </c>
      <c r="AH379" s="338">
        <v>0</v>
      </c>
      <c r="AI379" t="s">
        <v>1964</v>
      </c>
    </row>
    <row r="380" spans="1:35" x14ac:dyDescent="0.3">
      <c r="A380" s="335">
        <v>46173</v>
      </c>
      <c r="B380" t="s">
        <v>926</v>
      </c>
      <c r="C380" t="s">
        <v>927</v>
      </c>
      <c r="D380" t="s">
        <v>930</v>
      </c>
      <c r="E380" t="s">
        <v>163</v>
      </c>
      <c r="F380" t="s">
        <v>163</v>
      </c>
      <c r="G380" t="s">
        <v>51</v>
      </c>
      <c r="H380" t="s">
        <v>605</v>
      </c>
      <c r="I380" s="338">
        <v>26</v>
      </c>
      <c r="J380" s="338">
        <v>0</v>
      </c>
      <c r="K380" s="338">
        <v>0</v>
      </c>
      <c r="L380" s="338">
        <v>3</v>
      </c>
      <c r="M380" s="338">
        <v>1</v>
      </c>
      <c r="N380" s="336">
        <v>27</v>
      </c>
      <c r="O380" s="338">
        <v>450</v>
      </c>
      <c r="P380" s="338">
        <v>9180</v>
      </c>
      <c r="Q380" s="338">
        <v>2970</v>
      </c>
      <c r="R380" s="338">
        <v>0</v>
      </c>
      <c r="S380" s="338">
        <v>12150</v>
      </c>
      <c r="T380" s="338">
        <v>1102</v>
      </c>
      <c r="U380" s="338">
        <v>395</v>
      </c>
      <c r="V380" s="338">
        <v>765</v>
      </c>
      <c r="W380" s="338">
        <v>14412</v>
      </c>
      <c r="X380" s="338">
        <v>1102</v>
      </c>
      <c r="Y380" s="338">
        <v>91</v>
      </c>
      <c r="Z380" s="338">
        <v>0</v>
      </c>
      <c r="AA380" s="338">
        <v>0</v>
      </c>
      <c r="AB380" s="338">
        <v>0</v>
      </c>
      <c r="AC380" s="338">
        <v>1193</v>
      </c>
      <c r="AD380" s="338">
        <v>10957</v>
      </c>
      <c r="AE380" s="338">
        <v>216</v>
      </c>
      <c r="AF380" s="338" t="s">
        <v>605</v>
      </c>
      <c r="AG380" s="338">
        <v>0</v>
      </c>
      <c r="AH380" s="338">
        <v>0</v>
      </c>
      <c r="AI380" t="s">
        <v>1964</v>
      </c>
    </row>
    <row r="381" spans="1:35" x14ac:dyDescent="0.3">
      <c r="A381" s="335">
        <v>46173</v>
      </c>
      <c r="B381" t="s">
        <v>928</v>
      </c>
      <c r="C381" t="s">
        <v>929</v>
      </c>
      <c r="D381" t="s">
        <v>930</v>
      </c>
      <c r="E381" t="s">
        <v>163</v>
      </c>
      <c r="F381" t="s">
        <v>163</v>
      </c>
      <c r="G381" t="s">
        <v>63</v>
      </c>
      <c r="H381" t="s">
        <v>605</v>
      </c>
      <c r="I381" s="338">
        <v>26</v>
      </c>
      <c r="J381" s="338">
        <v>0</v>
      </c>
      <c r="K381" s="338">
        <v>0</v>
      </c>
      <c r="L381" s="338">
        <v>4</v>
      </c>
      <c r="M381" s="338">
        <v>1</v>
      </c>
      <c r="N381" s="336">
        <v>27</v>
      </c>
      <c r="O381" s="338">
        <v>465</v>
      </c>
      <c r="P381" s="338">
        <v>9504</v>
      </c>
      <c r="Q381" s="338">
        <v>3051</v>
      </c>
      <c r="R381" s="338">
        <v>0</v>
      </c>
      <c r="S381" s="338">
        <v>12555</v>
      </c>
      <c r="T381" s="338">
        <v>1140</v>
      </c>
      <c r="U381" s="338">
        <v>408</v>
      </c>
      <c r="V381" s="338">
        <v>792</v>
      </c>
      <c r="W381" s="338">
        <v>14895</v>
      </c>
      <c r="X381" s="338">
        <v>1140</v>
      </c>
      <c r="Y381" s="338">
        <v>94</v>
      </c>
      <c r="Z381" s="338">
        <v>0</v>
      </c>
      <c r="AA381" s="338">
        <v>0</v>
      </c>
      <c r="AB381" s="338">
        <v>0</v>
      </c>
      <c r="AC381" s="338">
        <v>1234</v>
      </c>
      <c r="AD381" s="338">
        <v>11321</v>
      </c>
      <c r="AE381" s="338">
        <v>216</v>
      </c>
      <c r="AF381" s="338" t="s">
        <v>605</v>
      </c>
      <c r="AG381" s="338">
        <v>0</v>
      </c>
      <c r="AH381" s="338">
        <v>0</v>
      </c>
      <c r="AI381" t="s">
        <v>1964</v>
      </c>
    </row>
    <row r="382" spans="1:35" x14ac:dyDescent="0.3">
      <c r="A382" s="335">
        <v>46173</v>
      </c>
      <c r="B382" t="s">
        <v>931</v>
      </c>
      <c r="C382" t="s">
        <v>932</v>
      </c>
      <c r="D382" t="s">
        <v>930</v>
      </c>
      <c r="E382" t="s">
        <v>42</v>
      </c>
      <c r="F382" t="s">
        <v>952</v>
      </c>
      <c r="G382" t="s">
        <v>63</v>
      </c>
      <c r="H382" t="s">
        <v>605</v>
      </c>
      <c r="I382" s="338">
        <v>0</v>
      </c>
      <c r="J382" s="338">
        <v>0</v>
      </c>
      <c r="K382" s="338">
        <v>0</v>
      </c>
      <c r="L382" s="338">
        <v>0</v>
      </c>
      <c r="M382" s="338">
        <v>0</v>
      </c>
      <c r="N382" s="336">
        <v>0</v>
      </c>
      <c r="O382" s="338">
        <v>455</v>
      </c>
      <c r="P382" s="338">
        <v>0</v>
      </c>
      <c r="Q382" s="338">
        <v>0</v>
      </c>
      <c r="R382" s="338">
        <v>0</v>
      </c>
      <c r="S382" s="338">
        <v>0</v>
      </c>
      <c r="T382" s="338">
        <v>0</v>
      </c>
      <c r="U382" s="338">
        <v>0</v>
      </c>
      <c r="V382" s="338">
        <v>0</v>
      </c>
      <c r="W382" s="338">
        <v>0</v>
      </c>
      <c r="X382" s="338">
        <v>0</v>
      </c>
      <c r="Y382" s="338">
        <v>0</v>
      </c>
      <c r="Z382" s="338">
        <v>0</v>
      </c>
      <c r="AA382" s="338">
        <v>0</v>
      </c>
      <c r="AB382" s="338">
        <v>0</v>
      </c>
      <c r="AC382" s="338">
        <v>0</v>
      </c>
      <c r="AD382" s="338">
        <v>0</v>
      </c>
      <c r="AE382" s="338">
        <v>0</v>
      </c>
      <c r="AF382" s="338" t="s">
        <v>605</v>
      </c>
      <c r="AG382" s="338">
        <v>20</v>
      </c>
      <c r="AH382" s="338">
        <v>0</v>
      </c>
      <c r="AI382" t="s">
        <v>580</v>
      </c>
    </row>
    <row r="383" spans="1:35" x14ac:dyDescent="0.3">
      <c r="A383" s="335">
        <v>46173</v>
      </c>
      <c r="B383" t="s">
        <v>933</v>
      </c>
      <c r="C383" t="s">
        <v>934</v>
      </c>
      <c r="D383" t="s">
        <v>930</v>
      </c>
      <c r="E383" t="s">
        <v>42</v>
      </c>
      <c r="F383" t="s">
        <v>952</v>
      </c>
      <c r="G383" t="s">
        <v>51</v>
      </c>
      <c r="H383" t="s">
        <v>605</v>
      </c>
      <c r="I383" s="338">
        <v>0</v>
      </c>
      <c r="J383" s="338">
        <v>0</v>
      </c>
      <c r="K383" s="338">
        <v>0</v>
      </c>
      <c r="L383" s="338">
        <v>0</v>
      </c>
      <c r="M383" s="338">
        <v>0</v>
      </c>
      <c r="N383" s="336">
        <v>0</v>
      </c>
      <c r="O383" s="338">
        <v>450</v>
      </c>
      <c r="P383" s="338">
        <v>0</v>
      </c>
      <c r="Q383" s="338">
        <v>0</v>
      </c>
      <c r="R383" s="338">
        <v>0</v>
      </c>
      <c r="S383" s="338">
        <v>0</v>
      </c>
      <c r="T383" s="338">
        <v>0</v>
      </c>
      <c r="U383" s="338">
        <v>0</v>
      </c>
      <c r="V383" s="338">
        <v>0</v>
      </c>
      <c r="W383" s="338">
        <v>0</v>
      </c>
      <c r="X383" s="338">
        <v>0</v>
      </c>
      <c r="Y383" s="338">
        <v>0</v>
      </c>
      <c r="Z383" s="338">
        <v>0</v>
      </c>
      <c r="AA383" s="338">
        <v>0</v>
      </c>
      <c r="AB383" s="338">
        <v>0</v>
      </c>
      <c r="AC383" s="338">
        <v>0</v>
      </c>
      <c r="AD383" s="338">
        <v>0</v>
      </c>
      <c r="AE383" s="338">
        <v>0</v>
      </c>
      <c r="AF383" s="338" t="s">
        <v>605</v>
      </c>
      <c r="AG383" s="338">
        <v>20</v>
      </c>
      <c r="AH383" s="338">
        <v>0</v>
      </c>
      <c r="AI383" t="s">
        <v>580</v>
      </c>
    </row>
    <row r="384" spans="1:35" x14ac:dyDescent="0.3">
      <c r="A384" s="335">
        <v>46173</v>
      </c>
      <c r="B384" t="s">
        <v>935</v>
      </c>
      <c r="C384" t="s">
        <v>936</v>
      </c>
      <c r="D384" t="s">
        <v>930</v>
      </c>
      <c r="E384" t="s">
        <v>42</v>
      </c>
      <c r="F384" t="s">
        <v>952</v>
      </c>
      <c r="G384" t="s">
        <v>51</v>
      </c>
      <c r="H384" t="s">
        <v>605</v>
      </c>
      <c r="I384" s="338">
        <v>0</v>
      </c>
      <c r="J384" s="338">
        <v>0</v>
      </c>
      <c r="K384" s="338">
        <v>0</v>
      </c>
      <c r="L384" s="338">
        <v>0</v>
      </c>
      <c r="M384" s="338">
        <v>0</v>
      </c>
      <c r="N384" s="336">
        <v>0</v>
      </c>
      <c r="O384" s="338">
        <v>450</v>
      </c>
      <c r="P384" s="338">
        <v>0</v>
      </c>
      <c r="Q384" s="338">
        <v>0</v>
      </c>
      <c r="R384" s="338">
        <v>0</v>
      </c>
      <c r="S384" s="338">
        <v>0</v>
      </c>
      <c r="T384" s="338">
        <v>0</v>
      </c>
      <c r="U384" s="338">
        <v>0</v>
      </c>
      <c r="V384" s="338">
        <v>0</v>
      </c>
      <c r="W384" s="338">
        <v>0</v>
      </c>
      <c r="X384" s="338">
        <v>0</v>
      </c>
      <c r="Y384" s="338">
        <v>0</v>
      </c>
      <c r="Z384" s="338">
        <v>0</v>
      </c>
      <c r="AA384" s="338">
        <v>0</v>
      </c>
      <c r="AB384" s="338">
        <v>0</v>
      </c>
      <c r="AC384" s="338">
        <v>0</v>
      </c>
      <c r="AD384" s="338">
        <v>0</v>
      </c>
      <c r="AE384" s="338">
        <v>0</v>
      </c>
      <c r="AF384" s="338" t="s">
        <v>605</v>
      </c>
      <c r="AG384" s="338">
        <v>20</v>
      </c>
      <c r="AH384" s="338">
        <v>0</v>
      </c>
      <c r="AI384" t="s">
        <v>580</v>
      </c>
    </row>
    <row r="385" spans="1:35" x14ac:dyDescent="0.3">
      <c r="A385" s="335">
        <v>46173</v>
      </c>
      <c r="B385" t="s">
        <v>937</v>
      </c>
      <c r="C385" t="s">
        <v>938</v>
      </c>
      <c r="D385" t="s">
        <v>930</v>
      </c>
      <c r="E385" t="s">
        <v>42</v>
      </c>
      <c r="F385" t="s">
        <v>952</v>
      </c>
      <c r="G385" t="s">
        <v>48</v>
      </c>
      <c r="H385" t="s">
        <v>605</v>
      </c>
      <c r="I385" s="338">
        <v>0</v>
      </c>
      <c r="J385" s="338">
        <v>0</v>
      </c>
      <c r="K385" s="338">
        <v>0</v>
      </c>
      <c r="L385" s="338">
        <v>0</v>
      </c>
      <c r="M385" s="338">
        <v>0</v>
      </c>
      <c r="N385" s="336">
        <v>0</v>
      </c>
      <c r="O385" s="338">
        <v>465</v>
      </c>
      <c r="P385" s="338">
        <v>0</v>
      </c>
      <c r="Q385" s="338">
        <v>0</v>
      </c>
      <c r="R385" s="338">
        <v>0</v>
      </c>
      <c r="S385" s="338">
        <v>0</v>
      </c>
      <c r="T385" s="338">
        <v>0</v>
      </c>
      <c r="U385" s="338">
        <v>0</v>
      </c>
      <c r="V385" s="338">
        <v>0</v>
      </c>
      <c r="W385" s="338">
        <v>0</v>
      </c>
      <c r="X385" s="338">
        <v>0</v>
      </c>
      <c r="Y385" s="338">
        <v>0</v>
      </c>
      <c r="Z385" s="338">
        <v>0</v>
      </c>
      <c r="AA385" s="338">
        <v>0</v>
      </c>
      <c r="AB385" s="338">
        <v>0</v>
      </c>
      <c r="AC385" s="338">
        <v>0</v>
      </c>
      <c r="AD385" s="338">
        <v>0</v>
      </c>
      <c r="AE385" s="338">
        <v>0</v>
      </c>
      <c r="AF385" s="338" t="s">
        <v>605</v>
      </c>
      <c r="AG385" s="338">
        <v>20</v>
      </c>
      <c r="AH385" s="338">
        <v>0</v>
      </c>
      <c r="AI385" t="s">
        <v>580</v>
      </c>
    </row>
    <row r="386" spans="1:35" x14ac:dyDescent="0.3">
      <c r="A386" s="335">
        <v>46173</v>
      </c>
      <c r="B386" t="s">
        <v>939</v>
      </c>
      <c r="C386" t="s">
        <v>940</v>
      </c>
      <c r="D386" t="s">
        <v>930</v>
      </c>
      <c r="E386" t="s">
        <v>42</v>
      </c>
      <c r="F386" t="s">
        <v>952</v>
      </c>
      <c r="G386" t="s">
        <v>51</v>
      </c>
      <c r="H386" t="s">
        <v>605</v>
      </c>
      <c r="I386" s="338">
        <v>0</v>
      </c>
      <c r="J386" s="338">
        <v>0</v>
      </c>
      <c r="K386" s="338">
        <v>0</v>
      </c>
      <c r="L386" s="338">
        <v>0</v>
      </c>
      <c r="M386" s="338">
        <v>0</v>
      </c>
      <c r="N386" s="336">
        <v>0</v>
      </c>
      <c r="O386" s="338">
        <v>465</v>
      </c>
      <c r="P386" s="338">
        <v>0</v>
      </c>
      <c r="Q386" s="338">
        <v>0</v>
      </c>
      <c r="R386" s="338">
        <v>0</v>
      </c>
      <c r="S386" s="338">
        <v>0</v>
      </c>
      <c r="T386" s="338">
        <v>0</v>
      </c>
      <c r="U386" s="338">
        <v>0</v>
      </c>
      <c r="V386" s="338">
        <v>0</v>
      </c>
      <c r="W386" s="338">
        <v>0</v>
      </c>
      <c r="X386" s="338">
        <v>0</v>
      </c>
      <c r="Y386" s="338">
        <v>0</v>
      </c>
      <c r="Z386" s="338">
        <v>0</v>
      </c>
      <c r="AA386" s="338">
        <v>0</v>
      </c>
      <c r="AB386" s="338">
        <v>0</v>
      </c>
      <c r="AC386" s="338">
        <v>0</v>
      </c>
      <c r="AD386" s="338">
        <v>0</v>
      </c>
      <c r="AE386" s="338">
        <v>0</v>
      </c>
      <c r="AF386" s="338" t="s">
        <v>605</v>
      </c>
      <c r="AG386" s="338">
        <v>20</v>
      </c>
      <c r="AH386" s="338">
        <v>0</v>
      </c>
      <c r="AI386" t="s">
        <v>580</v>
      </c>
    </row>
    <row r="387" spans="1:35" x14ac:dyDescent="0.3">
      <c r="A387" s="335">
        <v>46173</v>
      </c>
      <c r="B387" t="s">
        <v>941</v>
      </c>
      <c r="C387" t="s">
        <v>942</v>
      </c>
      <c r="D387" t="s">
        <v>930</v>
      </c>
      <c r="E387" t="s">
        <v>42</v>
      </c>
      <c r="F387" t="s">
        <v>952</v>
      </c>
      <c r="G387" t="s">
        <v>48</v>
      </c>
      <c r="H387" t="s">
        <v>605</v>
      </c>
      <c r="I387" s="338">
        <v>24</v>
      </c>
      <c r="J387" s="338">
        <v>0</v>
      </c>
      <c r="K387" s="338">
        <v>0</v>
      </c>
      <c r="L387" s="338">
        <v>4</v>
      </c>
      <c r="M387" s="338">
        <v>1</v>
      </c>
      <c r="N387" s="336">
        <v>25</v>
      </c>
      <c r="O387" s="338">
        <v>465</v>
      </c>
      <c r="P387" s="338">
        <v>8700</v>
      </c>
      <c r="Q387" s="338">
        <v>2925</v>
      </c>
      <c r="R387" s="338">
        <v>0</v>
      </c>
      <c r="S387" s="338">
        <v>11625</v>
      </c>
      <c r="T387" s="338">
        <v>1044</v>
      </c>
      <c r="U387" s="338">
        <v>378</v>
      </c>
      <c r="V387" s="338">
        <v>0</v>
      </c>
      <c r="W387" s="338">
        <v>13047</v>
      </c>
      <c r="X387" s="338">
        <v>1044</v>
      </c>
      <c r="Y387" s="338">
        <v>87</v>
      </c>
      <c r="Z387" s="338">
        <v>0</v>
      </c>
      <c r="AA387" s="338">
        <v>0</v>
      </c>
      <c r="AB387" s="338">
        <v>0</v>
      </c>
      <c r="AC387" s="338">
        <v>1131</v>
      </c>
      <c r="AD387" s="338">
        <v>10494</v>
      </c>
      <c r="AE387" s="338">
        <v>200</v>
      </c>
      <c r="AF387" s="338" t="s">
        <v>605</v>
      </c>
      <c r="AG387" s="338">
        <v>20</v>
      </c>
      <c r="AH387" s="338">
        <v>500</v>
      </c>
      <c r="AI387" t="s">
        <v>580</v>
      </c>
    </row>
    <row r="388" spans="1:35" x14ac:dyDescent="0.3">
      <c r="A388" s="335">
        <v>46173</v>
      </c>
      <c r="B388" t="s">
        <v>943</v>
      </c>
      <c r="C388" t="s">
        <v>944</v>
      </c>
      <c r="D388" t="s">
        <v>930</v>
      </c>
      <c r="E388" t="s">
        <v>42</v>
      </c>
      <c r="F388" t="s">
        <v>952</v>
      </c>
      <c r="G388" t="s">
        <v>63</v>
      </c>
      <c r="H388" t="s">
        <v>605</v>
      </c>
      <c r="I388" s="338">
        <v>23</v>
      </c>
      <c r="J388" s="338">
        <v>0</v>
      </c>
      <c r="K388" s="338">
        <v>0</v>
      </c>
      <c r="L388" s="338">
        <v>4</v>
      </c>
      <c r="M388" s="338">
        <v>1</v>
      </c>
      <c r="N388" s="336">
        <v>24</v>
      </c>
      <c r="O388" s="338">
        <v>465</v>
      </c>
      <c r="P388" s="338">
        <v>8352</v>
      </c>
      <c r="Q388" s="338">
        <v>2808</v>
      </c>
      <c r="R388" s="338">
        <v>0</v>
      </c>
      <c r="S388" s="338">
        <v>11160</v>
      </c>
      <c r="T388" s="338">
        <v>1002</v>
      </c>
      <c r="U388" s="338">
        <v>363</v>
      </c>
      <c r="V388" s="338">
        <v>0</v>
      </c>
      <c r="W388" s="338">
        <v>13025</v>
      </c>
      <c r="X388" s="338">
        <v>1002</v>
      </c>
      <c r="Y388" s="338">
        <v>84</v>
      </c>
      <c r="Z388" s="338">
        <v>0</v>
      </c>
      <c r="AA388" s="338">
        <v>0</v>
      </c>
      <c r="AB388" s="338">
        <v>0</v>
      </c>
      <c r="AC388" s="338">
        <v>1086</v>
      </c>
      <c r="AD388" s="338">
        <v>10074</v>
      </c>
      <c r="AE388" s="338">
        <v>192</v>
      </c>
      <c r="AF388" s="338" t="s">
        <v>605</v>
      </c>
      <c r="AG388" s="338">
        <v>20</v>
      </c>
      <c r="AH388" s="338">
        <v>480</v>
      </c>
      <c r="AI388" t="s">
        <v>580</v>
      </c>
    </row>
    <row r="389" spans="1:35" x14ac:dyDescent="0.3">
      <c r="A389" s="335">
        <v>46173</v>
      </c>
      <c r="B389" t="s">
        <v>945</v>
      </c>
      <c r="C389" t="s">
        <v>946</v>
      </c>
      <c r="D389" t="s">
        <v>930</v>
      </c>
      <c r="E389" t="s">
        <v>42</v>
      </c>
      <c r="F389" t="s">
        <v>952</v>
      </c>
      <c r="G389" t="s">
        <v>51</v>
      </c>
      <c r="H389" t="s">
        <v>605</v>
      </c>
      <c r="I389" s="338">
        <v>23</v>
      </c>
      <c r="J389" s="338">
        <v>0</v>
      </c>
      <c r="K389" s="338">
        <v>0</v>
      </c>
      <c r="L389" s="338">
        <v>4</v>
      </c>
      <c r="M389" s="338">
        <v>1</v>
      </c>
      <c r="N389" s="336">
        <v>24</v>
      </c>
      <c r="O389" s="338">
        <v>450</v>
      </c>
      <c r="P389" s="338">
        <v>8160</v>
      </c>
      <c r="Q389" s="338">
        <v>2640</v>
      </c>
      <c r="R389" s="338">
        <v>0</v>
      </c>
      <c r="S389" s="338">
        <v>10800</v>
      </c>
      <c r="T389" s="338">
        <v>979</v>
      </c>
      <c r="U389" s="338">
        <v>351</v>
      </c>
      <c r="V389" s="338">
        <v>0</v>
      </c>
      <c r="W389" s="338">
        <v>12610</v>
      </c>
      <c r="X389" s="338">
        <v>979</v>
      </c>
      <c r="Y389" s="338">
        <v>81</v>
      </c>
      <c r="Z389" s="338">
        <v>0</v>
      </c>
      <c r="AA389" s="338">
        <v>0</v>
      </c>
      <c r="AB389" s="338">
        <v>0</v>
      </c>
      <c r="AC389" s="338">
        <v>1060</v>
      </c>
      <c r="AD389" s="338">
        <v>9740</v>
      </c>
      <c r="AE389" s="338">
        <v>192</v>
      </c>
      <c r="AF389" s="338" t="s">
        <v>605</v>
      </c>
      <c r="AG389" s="338">
        <v>20</v>
      </c>
      <c r="AH389" s="338">
        <v>480</v>
      </c>
      <c r="AI389" t="s">
        <v>580</v>
      </c>
    </row>
    <row r="390" spans="1:35" x14ac:dyDescent="0.3">
      <c r="A390" s="335">
        <v>46173</v>
      </c>
      <c r="B390" t="s">
        <v>947</v>
      </c>
      <c r="C390" t="s">
        <v>948</v>
      </c>
      <c r="D390" t="s">
        <v>930</v>
      </c>
      <c r="E390" t="s">
        <v>42</v>
      </c>
      <c r="F390" t="s">
        <v>952</v>
      </c>
      <c r="G390" t="s">
        <v>51</v>
      </c>
      <c r="H390" t="s">
        <v>605</v>
      </c>
      <c r="I390" s="338">
        <v>24</v>
      </c>
      <c r="J390" s="338">
        <v>0</v>
      </c>
      <c r="K390" s="338">
        <v>0</v>
      </c>
      <c r="L390" s="338">
        <v>4</v>
      </c>
      <c r="M390" s="338">
        <v>1</v>
      </c>
      <c r="N390" s="336">
        <v>25</v>
      </c>
      <c r="O390" s="338">
        <v>465</v>
      </c>
      <c r="P390" s="338">
        <v>8800</v>
      </c>
      <c r="Q390" s="338">
        <v>2825</v>
      </c>
      <c r="R390" s="338">
        <v>0</v>
      </c>
      <c r="S390" s="338">
        <v>11625</v>
      </c>
      <c r="T390" s="338">
        <v>1056</v>
      </c>
      <c r="U390" s="338">
        <v>378</v>
      </c>
      <c r="V390" s="338">
        <v>0</v>
      </c>
      <c r="W390" s="338">
        <v>13539</v>
      </c>
      <c r="X390" s="338">
        <v>1056</v>
      </c>
      <c r="Y390" s="338">
        <v>87</v>
      </c>
      <c r="Z390" s="338">
        <v>0</v>
      </c>
      <c r="AA390" s="338">
        <v>0</v>
      </c>
      <c r="AB390" s="338">
        <v>0</v>
      </c>
      <c r="AC390" s="338">
        <v>1143</v>
      </c>
      <c r="AD390" s="338">
        <v>10482</v>
      </c>
      <c r="AE390" s="338">
        <v>200</v>
      </c>
      <c r="AF390" s="338" t="s">
        <v>605</v>
      </c>
      <c r="AG390" s="338">
        <v>20</v>
      </c>
      <c r="AH390" s="338">
        <v>500</v>
      </c>
      <c r="AI390" t="s">
        <v>580</v>
      </c>
    </row>
    <row r="391" spans="1:35" x14ac:dyDescent="0.3">
      <c r="A391" s="335">
        <v>46173</v>
      </c>
      <c r="B391" t="s">
        <v>949</v>
      </c>
      <c r="C391" t="s">
        <v>950</v>
      </c>
      <c r="D391" t="s">
        <v>930</v>
      </c>
      <c r="E391" t="s">
        <v>42</v>
      </c>
      <c r="F391" t="s">
        <v>952</v>
      </c>
      <c r="G391" t="s">
        <v>51</v>
      </c>
      <c r="H391" t="s">
        <v>605</v>
      </c>
      <c r="I391" s="338">
        <v>25</v>
      </c>
      <c r="J391" s="338">
        <v>0</v>
      </c>
      <c r="K391" s="338">
        <v>0</v>
      </c>
      <c r="L391" s="338">
        <v>4</v>
      </c>
      <c r="M391" s="338">
        <v>1</v>
      </c>
      <c r="N391" s="336">
        <v>26</v>
      </c>
      <c r="O391" s="338">
        <v>455</v>
      </c>
      <c r="P391" s="338">
        <v>8918</v>
      </c>
      <c r="Q391" s="338">
        <v>2912</v>
      </c>
      <c r="R391" s="338">
        <v>0</v>
      </c>
      <c r="S391" s="338">
        <v>11830</v>
      </c>
      <c r="T391" s="338">
        <v>1070</v>
      </c>
      <c r="U391" s="338">
        <v>384</v>
      </c>
      <c r="V391" s="338">
        <v>0</v>
      </c>
      <c r="W391" s="338">
        <v>13784</v>
      </c>
      <c r="X391" s="338">
        <v>1070</v>
      </c>
      <c r="Y391" s="338">
        <v>89</v>
      </c>
      <c r="Z391" s="338">
        <v>0</v>
      </c>
      <c r="AA391" s="338">
        <v>0</v>
      </c>
      <c r="AB391" s="338">
        <v>0</v>
      </c>
      <c r="AC391" s="338">
        <v>1159</v>
      </c>
      <c r="AD391" s="338">
        <v>10671</v>
      </c>
      <c r="AE391" s="338">
        <v>208</v>
      </c>
      <c r="AF391" s="338" t="s">
        <v>605</v>
      </c>
      <c r="AG391" s="338">
        <v>20</v>
      </c>
      <c r="AH391" s="338">
        <v>520</v>
      </c>
      <c r="AI391" t="s">
        <v>580</v>
      </c>
    </row>
    <row r="392" spans="1:35" x14ac:dyDescent="0.3">
      <c r="A392" s="335">
        <v>46173</v>
      </c>
      <c r="B392" t="s">
        <v>1177</v>
      </c>
      <c r="C392" t="s">
        <v>1178</v>
      </c>
      <c r="D392" t="s">
        <v>41</v>
      </c>
      <c r="E392" t="s">
        <v>163</v>
      </c>
      <c r="F392" t="s">
        <v>163</v>
      </c>
      <c r="G392" t="s">
        <v>1179</v>
      </c>
      <c r="H392" t="s">
        <v>605</v>
      </c>
      <c r="I392" s="338">
        <v>25</v>
      </c>
      <c r="J392" s="338">
        <v>0</v>
      </c>
      <c r="K392" s="338">
        <v>0</v>
      </c>
      <c r="L392" s="338">
        <v>5</v>
      </c>
      <c r="M392" s="338">
        <v>1</v>
      </c>
      <c r="N392" s="336">
        <v>26</v>
      </c>
      <c r="O392" s="338">
        <v>745</v>
      </c>
      <c r="P392" s="338">
        <v>12974</v>
      </c>
      <c r="Q392" s="338">
        <v>6396</v>
      </c>
      <c r="R392" s="338">
        <v>0</v>
      </c>
      <c r="S392" s="338">
        <v>19370</v>
      </c>
      <c r="T392" s="338">
        <v>1557</v>
      </c>
      <c r="U392" s="338">
        <v>0</v>
      </c>
      <c r="V392" s="338">
        <v>1081</v>
      </c>
      <c r="W392" s="338">
        <v>22528</v>
      </c>
      <c r="X392" s="338">
        <v>1557</v>
      </c>
      <c r="Y392" s="338">
        <v>0</v>
      </c>
      <c r="Z392" s="338">
        <v>0</v>
      </c>
      <c r="AA392" s="338">
        <v>0</v>
      </c>
      <c r="AB392" s="338">
        <v>0</v>
      </c>
      <c r="AC392" s="338">
        <v>1557</v>
      </c>
      <c r="AD392" s="338">
        <v>17813</v>
      </c>
      <c r="AE392" s="338">
        <v>208</v>
      </c>
      <c r="AF392" s="338" t="s">
        <v>605</v>
      </c>
      <c r="AG392" s="338">
        <v>0</v>
      </c>
      <c r="AH392" s="338">
        <v>0</v>
      </c>
      <c r="AI392" t="s">
        <v>1964</v>
      </c>
    </row>
    <row r="393" spans="1:35" x14ac:dyDescent="0.3">
      <c r="A393" s="335">
        <v>46173</v>
      </c>
      <c r="B393" t="s">
        <v>1180</v>
      </c>
      <c r="C393" t="s">
        <v>1181</v>
      </c>
      <c r="D393" t="s">
        <v>41</v>
      </c>
      <c r="E393" t="s">
        <v>163</v>
      </c>
      <c r="F393" t="s">
        <v>163</v>
      </c>
      <c r="G393" t="s">
        <v>1179</v>
      </c>
      <c r="H393" t="s">
        <v>605</v>
      </c>
      <c r="I393" s="338">
        <v>22.5</v>
      </c>
      <c r="J393" s="338">
        <v>0</v>
      </c>
      <c r="K393" s="338">
        <v>0</v>
      </c>
      <c r="L393" s="338">
        <v>5</v>
      </c>
      <c r="M393" s="338">
        <v>1</v>
      </c>
      <c r="N393" s="336">
        <v>23.5</v>
      </c>
      <c r="O393" s="338">
        <v>745</v>
      </c>
      <c r="P393" s="338">
        <v>11726</v>
      </c>
      <c r="Q393" s="338">
        <v>5781</v>
      </c>
      <c r="R393" s="338">
        <v>0</v>
      </c>
      <c r="S393" s="338">
        <v>17507</v>
      </c>
      <c r="T393" s="338">
        <v>1407</v>
      </c>
      <c r="U393" s="338">
        <v>0</v>
      </c>
      <c r="V393" s="338">
        <v>977</v>
      </c>
      <c r="W393" s="338">
        <v>19891</v>
      </c>
      <c r="X393" s="338">
        <v>1407</v>
      </c>
      <c r="Y393" s="338">
        <v>0</v>
      </c>
      <c r="Z393" s="338">
        <v>0</v>
      </c>
      <c r="AA393" s="338">
        <v>0</v>
      </c>
      <c r="AB393" s="338">
        <v>0</v>
      </c>
      <c r="AC393" s="338">
        <v>1407</v>
      </c>
      <c r="AD393" s="338">
        <v>16100</v>
      </c>
      <c r="AE393" s="338">
        <v>188</v>
      </c>
      <c r="AF393" s="338" t="s">
        <v>605</v>
      </c>
      <c r="AG393" s="338">
        <v>0</v>
      </c>
      <c r="AH393" s="338">
        <v>0</v>
      </c>
      <c r="AI393" t="s">
        <v>1964</v>
      </c>
    </row>
    <row r="394" spans="1:35" x14ac:dyDescent="0.3">
      <c r="A394" s="335">
        <v>46173</v>
      </c>
      <c r="B394" t="s">
        <v>1182</v>
      </c>
      <c r="C394" t="s">
        <v>1183</v>
      </c>
      <c r="D394" t="s">
        <v>41</v>
      </c>
      <c r="E394" t="s">
        <v>163</v>
      </c>
      <c r="F394" t="s">
        <v>163</v>
      </c>
      <c r="G394" t="s">
        <v>1179</v>
      </c>
      <c r="H394" t="s">
        <v>605</v>
      </c>
      <c r="I394" s="338">
        <v>18.5</v>
      </c>
      <c r="J394" s="338">
        <v>0</v>
      </c>
      <c r="K394" s="338">
        <v>0</v>
      </c>
      <c r="L394" s="338">
        <v>5</v>
      </c>
      <c r="M394" s="338">
        <v>0</v>
      </c>
      <c r="N394" s="336">
        <v>18.5</v>
      </c>
      <c r="O394" s="338">
        <v>740</v>
      </c>
      <c r="P394" s="338">
        <v>9139</v>
      </c>
      <c r="Q394" s="338">
        <v>4551</v>
      </c>
      <c r="R394" s="338">
        <v>0</v>
      </c>
      <c r="S394" s="338">
        <v>13690</v>
      </c>
      <c r="T394" s="338">
        <v>1097</v>
      </c>
      <c r="U394" s="338">
        <v>0</v>
      </c>
      <c r="V394" s="338">
        <v>761</v>
      </c>
      <c r="W394" s="338">
        <v>15548</v>
      </c>
      <c r="X394" s="338">
        <v>1097</v>
      </c>
      <c r="Y394" s="338">
        <v>0</v>
      </c>
      <c r="Z394" s="338">
        <v>0</v>
      </c>
      <c r="AA394" s="338">
        <v>0</v>
      </c>
      <c r="AB394" s="338">
        <v>0</v>
      </c>
      <c r="AC394" s="338">
        <v>1097</v>
      </c>
      <c r="AD394" s="338">
        <v>12593</v>
      </c>
      <c r="AE394" s="338">
        <v>148</v>
      </c>
      <c r="AF394" s="338" t="s">
        <v>605</v>
      </c>
      <c r="AG394" s="338">
        <v>0</v>
      </c>
      <c r="AH394" s="338">
        <v>0</v>
      </c>
      <c r="AI394" t="s">
        <v>1964</v>
      </c>
    </row>
    <row r="395" spans="1:35" x14ac:dyDescent="0.3">
      <c r="A395" s="335">
        <v>46173</v>
      </c>
      <c r="B395" t="s">
        <v>1184</v>
      </c>
      <c r="C395" t="s">
        <v>1185</v>
      </c>
      <c r="D395" t="s">
        <v>41</v>
      </c>
      <c r="E395" t="s">
        <v>163</v>
      </c>
      <c r="F395" t="s">
        <v>163</v>
      </c>
      <c r="G395" t="s">
        <v>1179</v>
      </c>
      <c r="H395" t="s">
        <v>605</v>
      </c>
      <c r="I395" s="338">
        <v>0</v>
      </c>
      <c r="J395" s="338">
        <v>0</v>
      </c>
      <c r="K395" s="338">
        <v>0</v>
      </c>
      <c r="L395" s="338">
        <v>0</v>
      </c>
      <c r="M395" s="338">
        <v>0</v>
      </c>
      <c r="N395" s="336">
        <v>0</v>
      </c>
      <c r="O395" s="338">
        <v>615</v>
      </c>
      <c r="P395" s="338">
        <v>0</v>
      </c>
      <c r="Q395" s="338">
        <v>0</v>
      </c>
      <c r="R395" s="338">
        <v>0</v>
      </c>
      <c r="S395" s="338">
        <v>0</v>
      </c>
      <c r="T395" s="338">
        <v>0</v>
      </c>
      <c r="U395" s="338">
        <v>0</v>
      </c>
      <c r="V395" s="338">
        <v>0</v>
      </c>
      <c r="W395" s="338">
        <v>0</v>
      </c>
      <c r="X395" s="338">
        <v>0</v>
      </c>
      <c r="Y395" s="338">
        <v>0</v>
      </c>
      <c r="Z395" s="338">
        <v>0</v>
      </c>
      <c r="AA395" s="338">
        <v>0</v>
      </c>
      <c r="AB395" s="338">
        <v>0</v>
      </c>
      <c r="AC395" s="338">
        <v>0</v>
      </c>
      <c r="AD395" s="338">
        <v>0</v>
      </c>
      <c r="AE395" s="338">
        <v>0</v>
      </c>
      <c r="AF395" s="338" t="s">
        <v>605</v>
      </c>
      <c r="AG395" s="338">
        <v>0</v>
      </c>
      <c r="AH395" s="338">
        <v>0</v>
      </c>
      <c r="AI395" t="s">
        <v>1964</v>
      </c>
    </row>
    <row r="396" spans="1:35" x14ac:dyDescent="0.3">
      <c r="A396" s="335">
        <v>46173</v>
      </c>
      <c r="B396" t="s">
        <v>1186</v>
      </c>
      <c r="C396" t="s">
        <v>1187</v>
      </c>
      <c r="D396" t="s">
        <v>41</v>
      </c>
      <c r="E396" t="s">
        <v>163</v>
      </c>
      <c r="F396" t="s">
        <v>163</v>
      </c>
      <c r="G396" t="s">
        <v>1179</v>
      </c>
      <c r="H396" t="s">
        <v>605</v>
      </c>
      <c r="I396" s="338">
        <v>20</v>
      </c>
      <c r="J396" s="338">
        <v>0</v>
      </c>
      <c r="K396" s="338">
        <v>0</v>
      </c>
      <c r="L396" s="338">
        <v>5</v>
      </c>
      <c r="M396" s="338">
        <v>1</v>
      </c>
      <c r="N396" s="336">
        <v>21</v>
      </c>
      <c r="O396" s="338">
        <v>566</v>
      </c>
      <c r="P396" s="338">
        <v>8988</v>
      </c>
      <c r="Q396" s="338">
        <v>2898</v>
      </c>
      <c r="R396" s="338">
        <v>0</v>
      </c>
      <c r="S396" s="338">
        <v>11886</v>
      </c>
      <c r="T396" s="338">
        <v>1079</v>
      </c>
      <c r="U396" s="338">
        <v>0</v>
      </c>
      <c r="V396" s="338">
        <v>749</v>
      </c>
      <c r="W396" s="338">
        <v>13714</v>
      </c>
      <c r="X396" s="338">
        <v>1079</v>
      </c>
      <c r="Y396" s="338">
        <v>0</v>
      </c>
      <c r="Z396" s="338">
        <v>0</v>
      </c>
      <c r="AA396" s="338">
        <v>0</v>
      </c>
      <c r="AB396" s="338">
        <v>0</v>
      </c>
      <c r="AC396" s="338">
        <v>1079</v>
      </c>
      <c r="AD396" s="338">
        <v>10807</v>
      </c>
      <c r="AE396" s="338">
        <v>168</v>
      </c>
      <c r="AF396" s="338" t="s">
        <v>605</v>
      </c>
      <c r="AG396" s="338">
        <v>0</v>
      </c>
      <c r="AH396" s="338">
        <v>0</v>
      </c>
      <c r="AI396" t="s">
        <v>1964</v>
      </c>
    </row>
    <row r="397" spans="1:35" x14ac:dyDescent="0.3">
      <c r="A397" s="335">
        <v>46173</v>
      </c>
      <c r="B397" t="s">
        <v>1188</v>
      </c>
      <c r="C397" t="s">
        <v>1189</v>
      </c>
      <c r="D397" t="s">
        <v>41</v>
      </c>
      <c r="E397" t="s">
        <v>163</v>
      </c>
      <c r="F397" t="s">
        <v>163</v>
      </c>
      <c r="G397" t="s">
        <v>1179</v>
      </c>
      <c r="H397" t="s">
        <v>605</v>
      </c>
      <c r="I397" s="338">
        <v>23.5</v>
      </c>
      <c r="J397" s="338">
        <v>0</v>
      </c>
      <c r="K397" s="338">
        <v>0</v>
      </c>
      <c r="L397" s="338">
        <v>5</v>
      </c>
      <c r="M397" s="338">
        <v>1</v>
      </c>
      <c r="N397" s="336">
        <v>24.5</v>
      </c>
      <c r="O397" s="338">
        <v>595</v>
      </c>
      <c r="P397" s="338">
        <v>10804</v>
      </c>
      <c r="Q397" s="338">
        <v>3773</v>
      </c>
      <c r="R397" s="338">
        <v>0</v>
      </c>
      <c r="S397" s="338">
        <v>14577</v>
      </c>
      <c r="T397" s="338">
        <v>1296</v>
      </c>
      <c r="U397" s="338">
        <v>0</v>
      </c>
      <c r="V397" s="338">
        <v>900</v>
      </c>
      <c r="W397" s="338">
        <v>16773</v>
      </c>
      <c r="X397" s="338">
        <v>1296</v>
      </c>
      <c r="Y397" s="338">
        <v>0</v>
      </c>
      <c r="Z397" s="338">
        <v>0</v>
      </c>
      <c r="AA397" s="338">
        <v>0</v>
      </c>
      <c r="AB397" s="338">
        <v>0</v>
      </c>
      <c r="AC397" s="338">
        <v>1296</v>
      </c>
      <c r="AD397" s="338">
        <v>13281</v>
      </c>
      <c r="AE397" s="338">
        <v>196</v>
      </c>
      <c r="AF397" s="338" t="s">
        <v>605</v>
      </c>
      <c r="AG397" s="338">
        <v>0</v>
      </c>
      <c r="AH397" s="338">
        <v>0</v>
      </c>
      <c r="AI397" t="s">
        <v>1964</v>
      </c>
    </row>
    <row r="398" spans="1:35" x14ac:dyDescent="0.3">
      <c r="A398" s="335">
        <v>46173</v>
      </c>
      <c r="B398" t="s">
        <v>1190</v>
      </c>
      <c r="C398" t="s">
        <v>1191</v>
      </c>
      <c r="D398" t="s">
        <v>41</v>
      </c>
      <c r="E398" t="s">
        <v>163</v>
      </c>
      <c r="F398" t="s">
        <v>163</v>
      </c>
      <c r="G398" t="s">
        <v>1179</v>
      </c>
      <c r="H398" t="s">
        <v>605</v>
      </c>
      <c r="I398" s="338">
        <v>24</v>
      </c>
      <c r="J398" s="338">
        <v>0</v>
      </c>
      <c r="K398" s="338">
        <v>0</v>
      </c>
      <c r="L398" s="338">
        <v>5</v>
      </c>
      <c r="M398" s="338">
        <v>1</v>
      </c>
      <c r="N398" s="336">
        <v>25</v>
      </c>
      <c r="O398" s="338">
        <v>591</v>
      </c>
      <c r="P398" s="338">
        <v>10925</v>
      </c>
      <c r="Q398" s="338">
        <v>3850</v>
      </c>
      <c r="R398" s="338">
        <v>0</v>
      </c>
      <c r="S398" s="338">
        <v>14775</v>
      </c>
      <c r="T398" s="338">
        <v>1311</v>
      </c>
      <c r="U398" s="338">
        <v>0</v>
      </c>
      <c r="V398" s="338">
        <v>910</v>
      </c>
      <c r="W398" s="338">
        <v>16996</v>
      </c>
      <c r="X398" s="338">
        <v>1311</v>
      </c>
      <c r="Y398" s="338">
        <v>0</v>
      </c>
      <c r="Z398" s="338">
        <v>0</v>
      </c>
      <c r="AA398" s="338">
        <v>0</v>
      </c>
      <c r="AB398" s="338">
        <v>0</v>
      </c>
      <c r="AC398" s="338">
        <v>1311</v>
      </c>
      <c r="AD398" s="338">
        <v>13464</v>
      </c>
      <c r="AE398" s="338">
        <v>200</v>
      </c>
      <c r="AF398" s="338" t="s">
        <v>605</v>
      </c>
      <c r="AG398" s="338">
        <v>0</v>
      </c>
      <c r="AH398" s="338">
        <v>0</v>
      </c>
      <c r="AI398" t="s">
        <v>1964</v>
      </c>
    </row>
    <row r="399" spans="1:35" x14ac:dyDescent="0.3">
      <c r="A399" s="335">
        <v>46173</v>
      </c>
      <c r="B399" t="s">
        <v>1192</v>
      </c>
      <c r="C399" t="s">
        <v>1193</v>
      </c>
      <c r="D399" t="s">
        <v>41</v>
      </c>
      <c r="E399" t="s">
        <v>163</v>
      </c>
      <c r="F399" t="s">
        <v>163</v>
      </c>
      <c r="G399" t="s">
        <v>1179</v>
      </c>
      <c r="H399" t="s">
        <v>605</v>
      </c>
      <c r="I399" s="338">
        <v>0</v>
      </c>
      <c r="J399" s="338">
        <v>0</v>
      </c>
      <c r="K399" s="338">
        <v>0</v>
      </c>
      <c r="L399" s="338">
        <v>0</v>
      </c>
      <c r="M399" s="338">
        <v>0</v>
      </c>
      <c r="N399" s="336">
        <v>0</v>
      </c>
      <c r="O399" s="338">
        <v>561</v>
      </c>
      <c r="P399" s="338">
        <v>0</v>
      </c>
      <c r="Q399" s="338">
        <v>0</v>
      </c>
      <c r="R399" s="338">
        <v>0</v>
      </c>
      <c r="S399" s="338">
        <v>0</v>
      </c>
      <c r="T399" s="338">
        <v>0</v>
      </c>
      <c r="U399" s="338">
        <v>0</v>
      </c>
      <c r="V399" s="338">
        <v>0</v>
      </c>
      <c r="W399" s="338">
        <v>0</v>
      </c>
      <c r="X399" s="338">
        <v>0</v>
      </c>
      <c r="Y399" s="338">
        <v>0</v>
      </c>
      <c r="Z399" s="338">
        <v>0</v>
      </c>
      <c r="AA399" s="338">
        <v>0</v>
      </c>
      <c r="AB399" s="338">
        <v>0</v>
      </c>
      <c r="AC399" s="338">
        <v>0</v>
      </c>
      <c r="AD399" s="338">
        <v>0</v>
      </c>
      <c r="AE399" s="338">
        <v>0</v>
      </c>
      <c r="AF399" s="338" t="s">
        <v>605</v>
      </c>
      <c r="AG399" s="338">
        <v>0</v>
      </c>
      <c r="AH399" s="338">
        <v>0</v>
      </c>
      <c r="AI399" t="s">
        <v>1964</v>
      </c>
    </row>
    <row r="400" spans="1:35" x14ac:dyDescent="0.3">
      <c r="A400" s="335">
        <v>46173</v>
      </c>
      <c r="B400" t="s">
        <v>1194</v>
      </c>
      <c r="C400" t="s">
        <v>1195</v>
      </c>
      <c r="D400" t="s">
        <v>41</v>
      </c>
      <c r="E400" t="s">
        <v>163</v>
      </c>
      <c r="F400" t="s">
        <v>163</v>
      </c>
      <c r="G400" t="s">
        <v>1179</v>
      </c>
      <c r="H400" t="s">
        <v>605</v>
      </c>
      <c r="I400" s="338">
        <v>22</v>
      </c>
      <c r="J400" s="338">
        <v>0</v>
      </c>
      <c r="K400" s="338">
        <v>0</v>
      </c>
      <c r="L400" s="338">
        <v>5</v>
      </c>
      <c r="M400" s="338">
        <v>1</v>
      </c>
      <c r="N400" s="336">
        <v>23</v>
      </c>
      <c r="O400" s="338">
        <v>575</v>
      </c>
      <c r="P400" s="338">
        <v>9821</v>
      </c>
      <c r="Q400" s="338">
        <v>3404</v>
      </c>
      <c r="R400" s="338">
        <v>0</v>
      </c>
      <c r="S400" s="338">
        <v>13225</v>
      </c>
      <c r="T400" s="338">
        <v>1179</v>
      </c>
      <c r="U400" s="338">
        <v>0</v>
      </c>
      <c r="V400" s="338">
        <v>818</v>
      </c>
      <c r="W400" s="338">
        <v>15222</v>
      </c>
      <c r="X400" s="338">
        <v>1179</v>
      </c>
      <c r="Y400" s="338">
        <v>0</v>
      </c>
      <c r="Z400" s="338">
        <v>0</v>
      </c>
      <c r="AA400" s="338">
        <v>0</v>
      </c>
      <c r="AB400" s="338">
        <v>0</v>
      </c>
      <c r="AC400" s="338">
        <v>1179</v>
      </c>
      <c r="AD400" s="338">
        <v>12046</v>
      </c>
      <c r="AE400" s="338">
        <v>184</v>
      </c>
      <c r="AF400" s="338" t="s">
        <v>605</v>
      </c>
      <c r="AG400" s="338">
        <v>0</v>
      </c>
      <c r="AH400" s="338">
        <v>0</v>
      </c>
      <c r="AI400" t="s">
        <v>1964</v>
      </c>
    </row>
    <row r="401" spans="1:35" x14ac:dyDescent="0.3">
      <c r="A401" s="335">
        <v>46173</v>
      </c>
      <c r="B401" t="s">
        <v>1196</v>
      </c>
      <c r="C401" t="s">
        <v>1197</v>
      </c>
      <c r="D401" t="s">
        <v>41</v>
      </c>
      <c r="E401" t="s">
        <v>163</v>
      </c>
      <c r="F401" t="s">
        <v>163</v>
      </c>
      <c r="G401" t="s">
        <v>1179</v>
      </c>
      <c r="H401" t="s">
        <v>605</v>
      </c>
      <c r="I401" s="338">
        <v>24</v>
      </c>
      <c r="J401" s="338">
        <v>0</v>
      </c>
      <c r="K401" s="338">
        <v>0</v>
      </c>
      <c r="L401" s="338">
        <v>5</v>
      </c>
      <c r="M401" s="338">
        <v>1</v>
      </c>
      <c r="N401" s="336">
        <v>25</v>
      </c>
      <c r="O401" s="338">
        <v>575</v>
      </c>
      <c r="P401" s="338">
        <v>10675</v>
      </c>
      <c r="Q401" s="338">
        <v>3700</v>
      </c>
      <c r="R401" s="338">
        <v>0</v>
      </c>
      <c r="S401" s="338">
        <v>14375</v>
      </c>
      <c r="T401" s="338">
        <v>1281</v>
      </c>
      <c r="U401" s="338">
        <v>0</v>
      </c>
      <c r="V401" s="338">
        <v>889</v>
      </c>
      <c r="W401" s="338">
        <v>16545</v>
      </c>
      <c r="X401" s="338">
        <v>1281</v>
      </c>
      <c r="Y401" s="338">
        <v>0</v>
      </c>
      <c r="Z401" s="338">
        <v>0</v>
      </c>
      <c r="AA401" s="338">
        <v>0</v>
      </c>
      <c r="AB401" s="338">
        <v>0</v>
      </c>
      <c r="AC401" s="338">
        <v>1281</v>
      </c>
      <c r="AD401" s="338">
        <v>13094</v>
      </c>
      <c r="AE401" s="338">
        <v>200</v>
      </c>
      <c r="AF401" s="338" t="s">
        <v>605</v>
      </c>
      <c r="AG401" s="338">
        <v>0</v>
      </c>
      <c r="AH401" s="338">
        <v>0</v>
      </c>
      <c r="AI401" t="s">
        <v>1964</v>
      </c>
    </row>
    <row r="402" spans="1:35" x14ac:dyDescent="0.3">
      <c r="A402" s="335">
        <v>46173</v>
      </c>
      <c r="B402" t="s">
        <v>1198</v>
      </c>
      <c r="C402" t="s">
        <v>1199</v>
      </c>
      <c r="D402" t="s">
        <v>41</v>
      </c>
      <c r="E402" t="s">
        <v>163</v>
      </c>
      <c r="F402" t="s">
        <v>163</v>
      </c>
      <c r="G402" t="s">
        <v>1179</v>
      </c>
      <c r="H402" t="s">
        <v>605</v>
      </c>
      <c r="I402" s="338">
        <v>19</v>
      </c>
      <c r="J402" s="338">
        <v>0</v>
      </c>
      <c r="K402" s="338">
        <v>0</v>
      </c>
      <c r="L402" s="338">
        <v>5</v>
      </c>
      <c r="M402" s="338">
        <v>1</v>
      </c>
      <c r="N402" s="336">
        <v>20</v>
      </c>
      <c r="O402" s="338">
        <v>595</v>
      </c>
      <c r="P402" s="338">
        <v>8820</v>
      </c>
      <c r="Q402" s="338">
        <v>3080</v>
      </c>
      <c r="R402" s="338">
        <v>0</v>
      </c>
      <c r="S402" s="338">
        <v>11900</v>
      </c>
      <c r="T402" s="338">
        <v>1058</v>
      </c>
      <c r="U402" s="338">
        <v>0</v>
      </c>
      <c r="V402" s="338">
        <v>735</v>
      </c>
      <c r="W402" s="338">
        <v>13693</v>
      </c>
      <c r="X402" s="338">
        <v>1058</v>
      </c>
      <c r="Y402" s="338">
        <v>0</v>
      </c>
      <c r="Z402" s="338">
        <v>0</v>
      </c>
      <c r="AA402" s="338">
        <v>0</v>
      </c>
      <c r="AB402" s="338">
        <v>0</v>
      </c>
      <c r="AC402" s="338">
        <v>1058</v>
      </c>
      <c r="AD402" s="338">
        <v>10842</v>
      </c>
      <c r="AE402" s="338">
        <v>160</v>
      </c>
      <c r="AF402" s="338" t="s">
        <v>605</v>
      </c>
      <c r="AG402" s="338">
        <v>0</v>
      </c>
      <c r="AH402" s="338">
        <v>0</v>
      </c>
      <c r="AI402" t="s">
        <v>1964</v>
      </c>
    </row>
    <row r="403" spans="1:35" x14ac:dyDescent="0.3">
      <c r="A403" s="335">
        <v>46173</v>
      </c>
      <c r="B403" t="s">
        <v>1200</v>
      </c>
      <c r="C403" t="s">
        <v>1201</v>
      </c>
      <c r="D403" t="s">
        <v>41</v>
      </c>
      <c r="E403" t="s">
        <v>163</v>
      </c>
      <c r="F403" t="s">
        <v>163</v>
      </c>
      <c r="G403" t="s">
        <v>1179</v>
      </c>
      <c r="H403" t="s">
        <v>605</v>
      </c>
      <c r="I403" s="338">
        <v>16.5</v>
      </c>
      <c r="J403" s="338">
        <v>0</v>
      </c>
      <c r="K403" s="338">
        <v>0</v>
      </c>
      <c r="L403" s="338">
        <v>5</v>
      </c>
      <c r="M403" s="338">
        <v>1</v>
      </c>
      <c r="N403" s="336">
        <v>17.5</v>
      </c>
      <c r="O403" s="338">
        <v>540</v>
      </c>
      <c r="P403" s="338">
        <v>7140</v>
      </c>
      <c r="Q403" s="338">
        <v>2310</v>
      </c>
      <c r="R403" s="338">
        <v>0</v>
      </c>
      <c r="S403" s="338">
        <v>9450</v>
      </c>
      <c r="T403" s="338">
        <v>857</v>
      </c>
      <c r="U403" s="338">
        <v>0</v>
      </c>
      <c r="V403" s="338">
        <v>595</v>
      </c>
      <c r="W403" s="338">
        <v>10902</v>
      </c>
      <c r="X403" s="338">
        <v>857</v>
      </c>
      <c r="Y403" s="338">
        <v>0</v>
      </c>
      <c r="Z403" s="338">
        <v>0</v>
      </c>
      <c r="AA403" s="338">
        <v>0</v>
      </c>
      <c r="AB403" s="338">
        <v>0</v>
      </c>
      <c r="AC403" s="338">
        <v>857</v>
      </c>
      <c r="AD403" s="338">
        <v>8593</v>
      </c>
      <c r="AE403" s="338">
        <v>140</v>
      </c>
      <c r="AF403" s="338" t="s">
        <v>605</v>
      </c>
      <c r="AG403" s="338">
        <v>0</v>
      </c>
      <c r="AH403" s="338">
        <v>0</v>
      </c>
      <c r="AI403" t="s">
        <v>1964</v>
      </c>
    </row>
    <row r="404" spans="1:35" x14ac:dyDescent="0.3">
      <c r="A404" s="335">
        <v>46173</v>
      </c>
      <c r="B404" t="s">
        <v>1202</v>
      </c>
      <c r="C404" t="s">
        <v>1203</v>
      </c>
      <c r="D404" t="s">
        <v>41</v>
      </c>
      <c r="E404" t="s">
        <v>163</v>
      </c>
      <c r="F404" t="s">
        <v>163</v>
      </c>
      <c r="G404" t="s">
        <v>1179</v>
      </c>
      <c r="H404" t="s">
        <v>605</v>
      </c>
      <c r="I404" s="338">
        <v>21.5</v>
      </c>
      <c r="J404" s="338">
        <v>0</v>
      </c>
      <c r="K404" s="338">
        <v>0</v>
      </c>
      <c r="L404" s="338">
        <v>5</v>
      </c>
      <c r="M404" s="338">
        <v>1</v>
      </c>
      <c r="N404" s="336">
        <v>22.5</v>
      </c>
      <c r="O404" s="338">
        <v>550</v>
      </c>
      <c r="P404" s="338">
        <v>9675</v>
      </c>
      <c r="Q404" s="338">
        <v>2700</v>
      </c>
      <c r="R404" s="338">
        <v>0</v>
      </c>
      <c r="S404" s="338">
        <v>12375</v>
      </c>
      <c r="T404" s="338">
        <v>1161</v>
      </c>
      <c r="U404" s="338">
        <v>0</v>
      </c>
      <c r="V404" s="338">
        <v>806</v>
      </c>
      <c r="W404" s="338">
        <v>14342</v>
      </c>
      <c r="X404" s="338">
        <v>1161</v>
      </c>
      <c r="Y404" s="338">
        <v>0</v>
      </c>
      <c r="Z404" s="338">
        <v>0</v>
      </c>
      <c r="AA404" s="338">
        <v>0</v>
      </c>
      <c r="AB404" s="338">
        <v>0</v>
      </c>
      <c r="AC404" s="338">
        <v>1161</v>
      </c>
      <c r="AD404" s="338">
        <v>11214</v>
      </c>
      <c r="AE404" s="338">
        <v>180</v>
      </c>
      <c r="AF404" s="338" t="s">
        <v>605</v>
      </c>
      <c r="AG404" s="338">
        <v>0</v>
      </c>
      <c r="AH404" s="338">
        <v>0</v>
      </c>
      <c r="AI404" t="s">
        <v>1964</v>
      </c>
    </row>
    <row r="405" spans="1:35" x14ac:dyDescent="0.3">
      <c r="A405" s="335">
        <v>46173</v>
      </c>
      <c r="B405" t="s">
        <v>1204</v>
      </c>
      <c r="C405" t="s">
        <v>1205</v>
      </c>
      <c r="D405" t="s">
        <v>41</v>
      </c>
      <c r="E405" t="s">
        <v>163</v>
      </c>
      <c r="F405" t="s">
        <v>163</v>
      </c>
      <c r="G405" t="s">
        <v>1179</v>
      </c>
      <c r="H405" t="s">
        <v>605</v>
      </c>
      <c r="I405" s="338">
        <v>18</v>
      </c>
      <c r="J405" s="338">
        <v>0</v>
      </c>
      <c r="K405" s="338">
        <v>0</v>
      </c>
      <c r="L405" s="338">
        <v>5</v>
      </c>
      <c r="M405" s="338">
        <v>1</v>
      </c>
      <c r="N405" s="336">
        <v>19</v>
      </c>
      <c r="O405" s="338">
        <v>715</v>
      </c>
      <c r="P405" s="338">
        <v>9310</v>
      </c>
      <c r="Q405" s="338">
        <v>4275</v>
      </c>
      <c r="R405" s="338">
        <v>0</v>
      </c>
      <c r="S405" s="338">
        <v>13585</v>
      </c>
      <c r="T405" s="338">
        <v>1117</v>
      </c>
      <c r="U405" s="338">
        <v>0</v>
      </c>
      <c r="V405" s="338">
        <v>776</v>
      </c>
      <c r="W405" s="338">
        <v>15478</v>
      </c>
      <c r="X405" s="338">
        <v>1117</v>
      </c>
      <c r="Y405" s="338">
        <v>0</v>
      </c>
      <c r="Z405" s="338">
        <v>0</v>
      </c>
      <c r="AA405" s="338">
        <v>0</v>
      </c>
      <c r="AB405" s="338">
        <v>0</v>
      </c>
      <c r="AC405" s="338">
        <v>1117</v>
      </c>
      <c r="AD405" s="338">
        <v>12468</v>
      </c>
      <c r="AE405" s="338">
        <v>152</v>
      </c>
      <c r="AF405" s="338" t="s">
        <v>605</v>
      </c>
      <c r="AG405" s="338">
        <v>0</v>
      </c>
      <c r="AH405" s="338">
        <v>0</v>
      </c>
      <c r="AI405" t="s">
        <v>1964</v>
      </c>
    </row>
    <row r="406" spans="1:35" x14ac:dyDescent="0.3">
      <c r="A406" s="335">
        <v>46173</v>
      </c>
      <c r="B406" t="s">
        <v>1206</v>
      </c>
      <c r="C406" t="s">
        <v>1207</v>
      </c>
      <c r="D406" t="s">
        <v>41</v>
      </c>
      <c r="E406" t="s">
        <v>163</v>
      </c>
      <c r="F406" t="s">
        <v>163</v>
      </c>
      <c r="G406" t="s">
        <v>1179</v>
      </c>
      <c r="H406" t="s">
        <v>605</v>
      </c>
      <c r="I406" s="338">
        <v>23</v>
      </c>
      <c r="J406" s="338">
        <v>0</v>
      </c>
      <c r="K406" s="338">
        <v>0</v>
      </c>
      <c r="L406" s="338">
        <v>5</v>
      </c>
      <c r="M406" s="338">
        <v>1</v>
      </c>
      <c r="N406" s="336">
        <v>24</v>
      </c>
      <c r="O406" s="338">
        <v>566</v>
      </c>
      <c r="P406" s="338">
        <v>10512</v>
      </c>
      <c r="Q406" s="338">
        <v>3072</v>
      </c>
      <c r="R406" s="338">
        <v>0</v>
      </c>
      <c r="S406" s="338">
        <v>13584</v>
      </c>
      <c r="T406" s="338">
        <v>1261</v>
      </c>
      <c r="U406" s="338">
        <v>0</v>
      </c>
      <c r="V406" s="338">
        <v>876</v>
      </c>
      <c r="W406" s="338">
        <v>15721</v>
      </c>
      <c r="X406" s="338">
        <v>1261</v>
      </c>
      <c r="Y406" s="338">
        <v>0</v>
      </c>
      <c r="Z406" s="338">
        <v>0</v>
      </c>
      <c r="AA406" s="338">
        <v>0</v>
      </c>
      <c r="AB406" s="338">
        <v>0</v>
      </c>
      <c r="AC406" s="338">
        <v>1261</v>
      </c>
      <c r="AD406" s="338">
        <v>12323</v>
      </c>
      <c r="AE406" s="338">
        <v>192</v>
      </c>
      <c r="AF406" s="338" t="s">
        <v>605</v>
      </c>
      <c r="AG406" s="338">
        <v>0</v>
      </c>
      <c r="AH406" s="338">
        <v>0</v>
      </c>
      <c r="AI406" t="s">
        <v>1964</v>
      </c>
    </row>
    <row r="407" spans="1:35" x14ac:dyDescent="0.3">
      <c r="A407" s="335">
        <v>46173</v>
      </c>
      <c r="B407" t="s">
        <v>1208</v>
      </c>
      <c r="C407" t="s">
        <v>1209</v>
      </c>
      <c r="D407" t="s">
        <v>41</v>
      </c>
      <c r="E407" t="s">
        <v>163</v>
      </c>
      <c r="F407" t="s">
        <v>163</v>
      </c>
      <c r="G407" t="s">
        <v>1179</v>
      </c>
      <c r="H407" t="s">
        <v>605</v>
      </c>
      <c r="I407" s="338">
        <v>21</v>
      </c>
      <c r="J407" s="338">
        <v>0</v>
      </c>
      <c r="K407" s="338">
        <v>0</v>
      </c>
      <c r="L407" s="338">
        <v>5</v>
      </c>
      <c r="M407" s="338">
        <v>1</v>
      </c>
      <c r="N407" s="336">
        <v>22</v>
      </c>
      <c r="O407" s="338">
        <v>649</v>
      </c>
      <c r="P407" s="338">
        <v>9702</v>
      </c>
      <c r="Q407" s="338">
        <v>4576</v>
      </c>
      <c r="R407" s="338">
        <v>0</v>
      </c>
      <c r="S407" s="338">
        <v>14278</v>
      </c>
      <c r="T407" s="338">
        <v>1164</v>
      </c>
      <c r="U407" s="338">
        <v>0</v>
      </c>
      <c r="V407" s="338">
        <v>808</v>
      </c>
      <c r="W407" s="338">
        <v>16250</v>
      </c>
      <c r="X407" s="338">
        <v>1164</v>
      </c>
      <c r="Y407" s="338">
        <v>0</v>
      </c>
      <c r="Z407" s="338">
        <v>0</v>
      </c>
      <c r="AA407" s="338">
        <v>0</v>
      </c>
      <c r="AB407" s="338">
        <v>0</v>
      </c>
      <c r="AC407" s="338">
        <v>1164</v>
      </c>
      <c r="AD407" s="338">
        <v>13114</v>
      </c>
      <c r="AE407" s="338">
        <v>176</v>
      </c>
      <c r="AF407" s="338" t="s">
        <v>605</v>
      </c>
      <c r="AG407" s="338">
        <v>0</v>
      </c>
      <c r="AH407" s="338">
        <v>0</v>
      </c>
      <c r="AI407" t="s">
        <v>1964</v>
      </c>
    </row>
    <row r="408" spans="1:35" x14ac:dyDescent="0.3">
      <c r="A408" s="335">
        <v>46173</v>
      </c>
      <c r="B408" t="s">
        <v>1210</v>
      </c>
      <c r="C408" t="s">
        <v>2008</v>
      </c>
      <c r="D408" t="s">
        <v>41</v>
      </c>
      <c r="E408" t="s">
        <v>163</v>
      </c>
      <c r="F408" t="s">
        <v>163</v>
      </c>
      <c r="G408" t="s">
        <v>1179</v>
      </c>
      <c r="H408" t="s">
        <v>605</v>
      </c>
      <c r="I408" s="338">
        <v>0</v>
      </c>
      <c r="J408" s="338">
        <v>0</v>
      </c>
      <c r="K408" s="338">
        <v>0</v>
      </c>
      <c r="L408" s="338">
        <v>0</v>
      </c>
      <c r="M408" s="338">
        <v>0</v>
      </c>
      <c r="N408" s="336">
        <v>0</v>
      </c>
      <c r="O408" s="338">
        <v>530</v>
      </c>
      <c r="P408" s="338">
        <v>0</v>
      </c>
      <c r="Q408" s="338">
        <v>0</v>
      </c>
      <c r="R408" s="338">
        <v>0</v>
      </c>
      <c r="S408" s="338">
        <v>0</v>
      </c>
      <c r="T408" s="338">
        <v>0</v>
      </c>
      <c r="U408" s="338">
        <v>0</v>
      </c>
      <c r="V408" s="338">
        <v>0</v>
      </c>
      <c r="W408" s="338">
        <v>0</v>
      </c>
      <c r="X408" s="338">
        <v>0</v>
      </c>
      <c r="Y408" s="338">
        <v>0</v>
      </c>
      <c r="Z408" s="338">
        <v>0</v>
      </c>
      <c r="AA408" s="338">
        <v>0</v>
      </c>
      <c r="AB408" s="338">
        <v>0</v>
      </c>
      <c r="AC408" s="338">
        <v>0</v>
      </c>
      <c r="AD408" s="338">
        <v>0</v>
      </c>
      <c r="AE408" s="338">
        <v>0</v>
      </c>
      <c r="AF408" s="338" t="s">
        <v>605</v>
      </c>
      <c r="AG408" s="338">
        <v>0</v>
      </c>
      <c r="AH408" s="338">
        <v>0</v>
      </c>
      <c r="AI408" t="s">
        <v>1965</v>
      </c>
    </row>
    <row r="409" spans="1:35" x14ac:dyDescent="0.3">
      <c r="A409" s="335">
        <v>46173</v>
      </c>
      <c r="B409" t="s">
        <v>1212</v>
      </c>
      <c r="C409" t="s">
        <v>1213</v>
      </c>
      <c r="D409" t="s">
        <v>41</v>
      </c>
      <c r="E409" t="s">
        <v>163</v>
      </c>
      <c r="F409" t="s">
        <v>163</v>
      </c>
      <c r="G409" t="s">
        <v>1179</v>
      </c>
      <c r="H409" t="s">
        <v>605</v>
      </c>
      <c r="I409" s="338">
        <v>22</v>
      </c>
      <c r="J409" s="338">
        <v>0</v>
      </c>
      <c r="K409" s="338">
        <v>0</v>
      </c>
      <c r="L409" s="338">
        <v>5</v>
      </c>
      <c r="M409" s="338">
        <v>1</v>
      </c>
      <c r="N409" s="336">
        <v>23</v>
      </c>
      <c r="O409" s="338">
        <v>615</v>
      </c>
      <c r="P409" s="338">
        <v>10143</v>
      </c>
      <c r="Q409" s="338">
        <v>4002</v>
      </c>
      <c r="R409" s="338">
        <v>0</v>
      </c>
      <c r="S409" s="338">
        <v>14145</v>
      </c>
      <c r="T409" s="338">
        <v>1217</v>
      </c>
      <c r="U409" s="338">
        <v>0</v>
      </c>
      <c r="V409" s="338">
        <v>845</v>
      </c>
      <c r="W409" s="338">
        <v>16207</v>
      </c>
      <c r="X409" s="338">
        <v>1217</v>
      </c>
      <c r="Y409" s="338">
        <v>0</v>
      </c>
      <c r="Z409" s="338">
        <v>0</v>
      </c>
      <c r="AA409" s="338">
        <v>0</v>
      </c>
      <c r="AB409" s="338">
        <v>0</v>
      </c>
      <c r="AC409" s="338">
        <v>1217</v>
      </c>
      <c r="AD409" s="338">
        <v>12928</v>
      </c>
      <c r="AE409" s="338">
        <v>184</v>
      </c>
      <c r="AF409" s="338" t="s">
        <v>605</v>
      </c>
      <c r="AG409" s="338">
        <v>0</v>
      </c>
      <c r="AH409" s="338">
        <v>0</v>
      </c>
      <c r="AI409" t="s">
        <v>1964</v>
      </c>
    </row>
    <row r="410" spans="1:35" x14ac:dyDescent="0.3">
      <c r="A410" s="335">
        <v>46173</v>
      </c>
      <c r="B410" t="s">
        <v>1214</v>
      </c>
      <c r="C410" t="s">
        <v>1215</v>
      </c>
      <c r="D410" t="s">
        <v>41</v>
      </c>
      <c r="E410" t="s">
        <v>163</v>
      </c>
      <c r="F410" t="s">
        <v>163</v>
      </c>
      <c r="G410" t="s">
        <v>1179</v>
      </c>
      <c r="H410" t="s">
        <v>605</v>
      </c>
      <c r="I410" s="338">
        <v>25</v>
      </c>
      <c r="J410" s="338">
        <v>0</v>
      </c>
      <c r="K410" s="338">
        <v>0</v>
      </c>
      <c r="L410" s="338">
        <v>5</v>
      </c>
      <c r="M410" s="338">
        <v>1</v>
      </c>
      <c r="N410" s="336">
        <v>26</v>
      </c>
      <c r="O410" s="338">
        <v>560</v>
      </c>
      <c r="P410" s="338">
        <v>11154</v>
      </c>
      <c r="Q410" s="338">
        <v>3406</v>
      </c>
      <c r="R410" s="338">
        <v>0</v>
      </c>
      <c r="S410" s="338">
        <v>14560</v>
      </c>
      <c r="T410" s="338">
        <v>1338</v>
      </c>
      <c r="U410" s="338">
        <v>0</v>
      </c>
      <c r="V410" s="338">
        <v>929</v>
      </c>
      <c r="W410" s="338">
        <v>16827</v>
      </c>
      <c r="X410" s="338">
        <v>1338</v>
      </c>
      <c r="Y410" s="338">
        <v>0</v>
      </c>
      <c r="Z410" s="338">
        <v>0</v>
      </c>
      <c r="AA410" s="338">
        <v>0</v>
      </c>
      <c r="AB410" s="338">
        <v>0</v>
      </c>
      <c r="AC410" s="338">
        <v>1338</v>
      </c>
      <c r="AD410" s="338">
        <v>13222</v>
      </c>
      <c r="AE410" s="338">
        <v>208</v>
      </c>
      <c r="AF410" s="338" t="s">
        <v>605</v>
      </c>
      <c r="AG410" s="338">
        <v>0</v>
      </c>
      <c r="AH410" s="338">
        <v>0</v>
      </c>
      <c r="AI410" t="s">
        <v>1964</v>
      </c>
    </row>
    <row r="411" spans="1:35" x14ac:dyDescent="0.3">
      <c r="A411" s="335">
        <v>46173</v>
      </c>
      <c r="B411" t="s">
        <v>1216</v>
      </c>
      <c r="C411" t="s">
        <v>1217</v>
      </c>
      <c r="D411" t="s">
        <v>41</v>
      </c>
      <c r="E411" t="s">
        <v>163</v>
      </c>
      <c r="F411" t="s">
        <v>163</v>
      </c>
      <c r="G411" t="s">
        <v>1179</v>
      </c>
      <c r="H411" t="s">
        <v>605</v>
      </c>
      <c r="I411" s="338">
        <v>22</v>
      </c>
      <c r="J411" s="338">
        <v>0</v>
      </c>
      <c r="K411" s="338">
        <v>0</v>
      </c>
      <c r="L411" s="338">
        <v>5</v>
      </c>
      <c r="M411" s="338">
        <v>0</v>
      </c>
      <c r="N411" s="336">
        <v>22</v>
      </c>
      <c r="O411" s="338">
        <v>600</v>
      </c>
      <c r="P411" s="338">
        <v>9702</v>
      </c>
      <c r="Q411" s="338">
        <v>3498</v>
      </c>
      <c r="R411" s="338">
        <v>0</v>
      </c>
      <c r="S411" s="338">
        <v>13200</v>
      </c>
      <c r="T411" s="338">
        <v>1164</v>
      </c>
      <c r="U411" s="338">
        <v>0</v>
      </c>
      <c r="V411" s="338">
        <v>808</v>
      </c>
      <c r="W411" s="338">
        <v>15172</v>
      </c>
      <c r="X411" s="338">
        <v>1164</v>
      </c>
      <c r="Y411" s="338">
        <v>0</v>
      </c>
      <c r="Z411" s="338">
        <v>0</v>
      </c>
      <c r="AA411" s="338">
        <v>0</v>
      </c>
      <c r="AB411" s="338">
        <v>0</v>
      </c>
      <c r="AC411" s="338">
        <v>1164</v>
      </c>
      <c r="AD411" s="338">
        <v>12036</v>
      </c>
      <c r="AE411" s="338">
        <v>176</v>
      </c>
      <c r="AF411" s="338" t="s">
        <v>605</v>
      </c>
      <c r="AG411" s="338">
        <v>0</v>
      </c>
      <c r="AH411" s="338">
        <v>0</v>
      </c>
      <c r="AI411" t="s">
        <v>1964</v>
      </c>
    </row>
    <row r="412" spans="1:35" x14ac:dyDescent="0.3">
      <c r="A412" s="335">
        <v>46173</v>
      </c>
      <c r="B412" t="s">
        <v>1218</v>
      </c>
      <c r="C412" t="s">
        <v>1219</v>
      </c>
      <c r="D412" t="s">
        <v>41</v>
      </c>
      <c r="E412" t="s">
        <v>163</v>
      </c>
      <c r="F412" t="s">
        <v>163</v>
      </c>
      <c r="G412" t="s">
        <v>1179</v>
      </c>
      <c r="H412" t="s">
        <v>605</v>
      </c>
      <c r="I412" s="338">
        <v>22</v>
      </c>
      <c r="J412" s="338">
        <v>0</v>
      </c>
      <c r="K412" s="338">
        <v>0</v>
      </c>
      <c r="L412" s="338">
        <v>5</v>
      </c>
      <c r="M412" s="338">
        <v>1</v>
      </c>
      <c r="N412" s="336">
        <v>23</v>
      </c>
      <c r="O412" s="338">
        <v>536</v>
      </c>
      <c r="P412" s="338">
        <v>9407</v>
      </c>
      <c r="Q412" s="338">
        <v>2921</v>
      </c>
      <c r="R412" s="338">
        <v>0</v>
      </c>
      <c r="S412" s="338">
        <v>12328</v>
      </c>
      <c r="T412" s="338">
        <v>1129</v>
      </c>
      <c r="U412" s="338">
        <v>0</v>
      </c>
      <c r="V412" s="338">
        <v>784</v>
      </c>
      <c r="W412" s="338">
        <v>14241</v>
      </c>
      <c r="X412" s="338">
        <v>1129</v>
      </c>
      <c r="Y412" s="338">
        <v>0</v>
      </c>
      <c r="Z412" s="338">
        <v>0</v>
      </c>
      <c r="AA412" s="338">
        <v>0</v>
      </c>
      <c r="AB412" s="338">
        <v>0</v>
      </c>
      <c r="AC412" s="338">
        <v>1129</v>
      </c>
      <c r="AD412" s="338">
        <v>11199</v>
      </c>
      <c r="AE412" s="338">
        <v>184</v>
      </c>
      <c r="AF412" s="338" t="s">
        <v>605</v>
      </c>
      <c r="AG412" s="338">
        <v>0</v>
      </c>
      <c r="AH412" s="338">
        <v>0</v>
      </c>
      <c r="AI412" t="s">
        <v>1964</v>
      </c>
    </row>
    <row r="413" spans="1:35" x14ac:dyDescent="0.3">
      <c r="A413" s="335">
        <v>46173</v>
      </c>
      <c r="B413" t="s">
        <v>1220</v>
      </c>
      <c r="C413" t="s">
        <v>1221</v>
      </c>
      <c r="D413" t="s">
        <v>41</v>
      </c>
      <c r="E413" t="s">
        <v>163</v>
      </c>
      <c r="F413" t="s">
        <v>163</v>
      </c>
      <c r="G413" t="s">
        <v>1179</v>
      </c>
      <c r="H413" t="s">
        <v>605</v>
      </c>
      <c r="I413" s="338">
        <v>0</v>
      </c>
      <c r="J413" s="338">
        <v>0</v>
      </c>
      <c r="K413" s="338">
        <v>0</v>
      </c>
      <c r="L413" s="338">
        <v>5</v>
      </c>
      <c r="M413" s="338">
        <v>0</v>
      </c>
      <c r="N413" s="336">
        <v>0</v>
      </c>
      <c r="O413" s="338">
        <v>515</v>
      </c>
      <c r="P413" s="338">
        <v>0</v>
      </c>
      <c r="Q413" s="338">
        <v>0</v>
      </c>
      <c r="R413" s="338">
        <v>0</v>
      </c>
      <c r="S413" s="338">
        <v>0</v>
      </c>
      <c r="T413" s="338">
        <v>0</v>
      </c>
      <c r="U413" s="338">
        <v>0</v>
      </c>
      <c r="V413" s="338">
        <v>0</v>
      </c>
      <c r="W413" s="338">
        <v>0</v>
      </c>
      <c r="X413" s="338">
        <v>0</v>
      </c>
      <c r="Y413" s="338">
        <v>0</v>
      </c>
      <c r="Z413" s="338">
        <v>0</v>
      </c>
      <c r="AA413" s="338">
        <v>0</v>
      </c>
      <c r="AB413" s="338">
        <v>0</v>
      </c>
      <c r="AC413" s="338">
        <v>0</v>
      </c>
      <c r="AD413" s="338">
        <v>0</v>
      </c>
      <c r="AE413" s="338">
        <v>0</v>
      </c>
      <c r="AF413" s="338" t="s">
        <v>605</v>
      </c>
      <c r="AG413" s="338">
        <v>0</v>
      </c>
      <c r="AH413" s="338">
        <v>0</v>
      </c>
      <c r="AI413" t="s">
        <v>1964</v>
      </c>
    </row>
    <row r="414" spans="1:35" x14ac:dyDescent="0.3">
      <c r="A414" s="335">
        <v>46173</v>
      </c>
      <c r="B414" t="s">
        <v>1222</v>
      </c>
      <c r="C414" t="s">
        <v>1223</v>
      </c>
      <c r="D414" t="s">
        <v>41</v>
      </c>
      <c r="E414" t="s">
        <v>163</v>
      </c>
      <c r="F414" t="s">
        <v>163</v>
      </c>
      <c r="G414" t="s">
        <v>1179</v>
      </c>
      <c r="H414" t="s">
        <v>605</v>
      </c>
      <c r="I414" s="338">
        <v>21</v>
      </c>
      <c r="J414" s="338">
        <v>0</v>
      </c>
      <c r="K414" s="338">
        <v>0</v>
      </c>
      <c r="L414" s="338">
        <v>5</v>
      </c>
      <c r="M414" s="338">
        <v>0</v>
      </c>
      <c r="N414" s="336">
        <v>21</v>
      </c>
      <c r="O414" s="338">
        <v>555</v>
      </c>
      <c r="P414" s="338">
        <v>9009</v>
      </c>
      <c r="Q414" s="338">
        <v>2646</v>
      </c>
      <c r="R414" s="338">
        <v>0</v>
      </c>
      <c r="S414" s="338">
        <v>11655</v>
      </c>
      <c r="T414" s="338">
        <v>1081</v>
      </c>
      <c r="U414" s="338">
        <v>0</v>
      </c>
      <c r="V414" s="338">
        <v>750</v>
      </c>
      <c r="W414" s="338">
        <v>13486</v>
      </c>
      <c r="X414" s="338">
        <v>1081</v>
      </c>
      <c r="Y414" s="338">
        <v>0</v>
      </c>
      <c r="Z414" s="338">
        <v>0</v>
      </c>
      <c r="AA414" s="338">
        <v>0</v>
      </c>
      <c r="AB414" s="338">
        <v>0</v>
      </c>
      <c r="AC414" s="338">
        <v>1081</v>
      </c>
      <c r="AD414" s="338">
        <v>10574</v>
      </c>
      <c r="AE414" s="338">
        <v>168</v>
      </c>
      <c r="AF414" s="338" t="s">
        <v>605</v>
      </c>
      <c r="AG414" s="338">
        <v>0</v>
      </c>
      <c r="AH414" s="338">
        <v>0</v>
      </c>
      <c r="AI414" t="s">
        <v>1964</v>
      </c>
    </row>
    <row r="415" spans="1:35" x14ac:dyDescent="0.3">
      <c r="A415" s="335">
        <v>46173</v>
      </c>
      <c r="B415" t="s">
        <v>1224</v>
      </c>
      <c r="C415" t="s">
        <v>1225</v>
      </c>
      <c r="D415" t="s">
        <v>41</v>
      </c>
      <c r="E415" t="s">
        <v>163</v>
      </c>
      <c r="F415" t="s">
        <v>163</v>
      </c>
      <c r="G415" t="s">
        <v>1179</v>
      </c>
      <c r="H415" t="s">
        <v>605</v>
      </c>
      <c r="I415" s="338">
        <v>21.5</v>
      </c>
      <c r="J415" s="338">
        <v>0</v>
      </c>
      <c r="K415" s="338">
        <v>0</v>
      </c>
      <c r="L415" s="338">
        <v>5</v>
      </c>
      <c r="M415" s="338">
        <v>1</v>
      </c>
      <c r="N415" s="336">
        <v>22.5</v>
      </c>
      <c r="O415" s="338">
        <v>515</v>
      </c>
      <c r="P415" s="338">
        <v>8888</v>
      </c>
      <c r="Q415" s="338">
        <v>2700</v>
      </c>
      <c r="R415" s="338">
        <v>0</v>
      </c>
      <c r="S415" s="338">
        <v>11588</v>
      </c>
      <c r="T415" s="338">
        <v>1067</v>
      </c>
      <c r="U415" s="338">
        <v>0</v>
      </c>
      <c r="V415" s="338">
        <v>740</v>
      </c>
      <c r="W415" s="338">
        <v>13395</v>
      </c>
      <c r="X415" s="338">
        <v>1067</v>
      </c>
      <c r="Y415" s="338">
        <v>0</v>
      </c>
      <c r="Z415" s="338">
        <v>0</v>
      </c>
      <c r="AA415" s="338">
        <v>0</v>
      </c>
      <c r="AB415" s="338">
        <v>0</v>
      </c>
      <c r="AC415" s="338">
        <v>1067</v>
      </c>
      <c r="AD415" s="338">
        <v>10521</v>
      </c>
      <c r="AE415" s="338">
        <v>180</v>
      </c>
      <c r="AF415" s="338" t="s">
        <v>605</v>
      </c>
      <c r="AG415" s="338">
        <v>0</v>
      </c>
      <c r="AH415" s="338">
        <v>0</v>
      </c>
      <c r="AI415" t="s">
        <v>1964</v>
      </c>
    </row>
    <row r="416" spans="1:35" x14ac:dyDescent="0.3">
      <c r="A416" s="335">
        <v>46173</v>
      </c>
      <c r="B416" t="s">
        <v>1226</v>
      </c>
      <c r="C416" t="s">
        <v>1227</v>
      </c>
      <c r="D416" t="s">
        <v>41</v>
      </c>
      <c r="E416" t="s">
        <v>163</v>
      </c>
      <c r="F416" t="s">
        <v>163</v>
      </c>
      <c r="G416" t="s">
        <v>1179</v>
      </c>
      <c r="H416" t="s">
        <v>605</v>
      </c>
      <c r="I416" s="338">
        <v>19</v>
      </c>
      <c r="J416" s="338">
        <v>0</v>
      </c>
      <c r="K416" s="338">
        <v>0</v>
      </c>
      <c r="L416" s="338">
        <v>5</v>
      </c>
      <c r="M416" s="338">
        <v>1</v>
      </c>
      <c r="N416" s="336">
        <v>20</v>
      </c>
      <c r="O416" s="338">
        <v>515</v>
      </c>
      <c r="P416" s="338">
        <v>7800</v>
      </c>
      <c r="Q416" s="338">
        <v>2500</v>
      </c>
      <c r="R416" s="338">
        <v>0</v>
      </c>
      <c r="S416" s="338">
        <v>10300</v>
      </c>
      <c r="T416" s="338">
        <v>936</v>
      </c>
      <c r="U416" s="338">
        <v>0</v>
      </c>
      <c r="V416" s="338">
        <v>650</v>
      </c>
      <c r="W416" s="338">
        <v>11886</v>
      </c>
      <c r="X416" s="338">
        <v>936</v>
      </c>
      <c r="Y416" s="338">
        <v>0</v>
      </c>
      <c r="Z416" s="338">
        <v>0</v>
      </c>
      <c r="AA416" s="338">
        <v>0</v>
      </c>
      <c r="AB416" s="338">
        <v>0</v>
      </c>
      <c r="AC416" s="338">
        <v>936</v>
      </c>
      <c r="AD416" s="338">
        <v>9364</v>
      </c>
      <c r="AE416" s="338">
        <v>160</v>
      </c>
      <c r="AF416" s="338" t="s">
        <v>605</v>
      </c>
      <c r="AG416" s="338">
        <v>0</v>
      </c>
      <c r="AH416" s="338">
        <v>0</v>
      </c>
      <c r="AI416" t="s">
        <v>1964</v>
      </c>
    </row>
    <row r="417" spans="1:35" x14ac:dyDescent="0.3">
      <c r="A417" s="335">
        <v>46173</v>
      </c>
      <c r="B417" t="s">
        <v>1228</v>
      </c>
      <c r="C417" t="s">
        <v>1229</v>
      </c>
      <c r="D417" t="s">
        <v>41</v>
      </c>
      <c r="E417" t="s">
        <v>163</v>
      </c>
      <c r="F417" t="s">
        <v>163</v>
      </c>
      <c r="G417" t="s">
        <v>1179</v>
      </c>
      <c r="H417" t="s">
        <v>605</v>
      </c>
      <c r="I417" s="338">
        <v>15</v>
      </c>
      <c r="J417" s="338">
        <v>0</v>
      </c>
      <c r="K417" s="338">
        <v>0</v>
      </c>
      <c r="L417" s="338">
        <v>5</v>
      </c>
      <c r="M417" s="338">
        <v>1</v>
      </c>
      <c r="N417" s="336">
        <v>16</v>
      </c>
      <c r="O417" s="338">
        <v>565</v>
      </c>
      <c r="P417" s="338">
        <v>7200</v>
      </c>
      <c r="Q417" s="338">
        <v>1840</v>
      </c>
      <c r="R417" s="338">
        <v>0</v>
      </c>
      <c r="S417" s="338">
        <v>9040</v>
      </c>
      <c r="T417" s="338">
        <v>864</v>
      </c>
      <c r="U417" s="338">
        <v>0</v>
      </c>
      <c r="V417" s="338">
        <v>600</v>
      </c>
      <c r="W417" s="338">
        <v>10504</v>
      </c>
      <c r="X417" s="338">
        <v>864</v>
      </c>
      <c r="Y417" s="338">
        <v>0</v>
      </c>
      <c r="Z417" s="338">
        <v>0</v>
      </c>
      <c r="AA417" s="338">
        <v>0</v>
      </c>
      <c r="AB417" s="338">
        <v>0</v>
      </c>
      <c r="AC417" s="338">
        <v>864</v>
      </c>
      <c r="AD417" s="338">
        <v>8176</v>
      </c>
      <c r="AE417" s="338">
        <v>128</v>
      </c>
      <c r="AF417" s="338" t="s">
        <v>605</v>
      </c>
      <c r="AG417" s="338">
        <v>0</v>
      </c>
      <c r="AH417" s="338">
        <v>0</v>
      </c>
      <c r="AI417" t="s">
        <v>1964</v>
      </c>
    </row>
    <row r="418" spans="1:35" x14ac:dyDescent="0.3">
      <c r="A418" s="335">
        <v>46173</v>
      </c>
      <c r="B418" t="s">
        <v>1230</v>
      </c>
      <c r="C418" t="s">
        <v>1231</v>
      </c>
      <c r="D418" t="s">
        <v>41</v>
      </c>
      <c r="E418" t="s">
        <v>163</v>
      </c>
      <c r="F418" t="s">
        <v>163</v>
      </c>
      <c r="G418" t="s">
        <v>1179</v>
      </c>
      <c r="H418" t="s">
        <v>605</v>
      </c>
      <c r="I418" s="338">
        <v>23</v>
      </c>
      <c r="J418" s="338">
        <v>0</v>
      </c>
      <c r="K418" s="338">
        <v>0</v>
      </c>
      <c r="L418" s="338">
        <v>5</v>
      </c>
      <c r="M418" s="338">
        <v>1</v>
      </c>
      <c r="N418" s="336">
        <v>24</v>
      </c>
      <c r="O418" s="338">
        <v>600</v>
      </c>
      <c r="P418" s="338">
        <v>10776</v>
      </c>
      <c r="Q418" s="338">
        <v>3624</v>
      </c>
      <c r="R418" s="338">
        <v>0</v>
      </c>
      <c r="S418" s="338">
        <v>14400</v>
      </c>
      <c r="T418" s="338">
        <v>1293</v>
      </c>
      <c r="U418" s="338">
        <v>0</v>
      </c>
      <c r="V418" s="338">
        <v>898</v>
      </c>
      <c r="W418" s="338">
        <v>16591</v>
      </c>
      <c r="X418" s="338">
        <v>1293</v>
      </c>
      <c r="Y418" s="338">
        <v>0</v>
      </c>
      <c r="Z418" s="338">
        <v>0</v>
      </c>
      <c r="AA418" s="338">
        <v>0</v>
      </c>
      <c r="AB418" s="338">
        <v>0</v>
      </c>
      <c r="AC418" s="338">
        <v>1293</v>
      </c>
      <c r="AD418" s="338">
        <v>13107</v>
      </c>
      <c r="AE418" s="338">
        <v>192</v>
      </c>
      <c r="AF418" s="338" t="s">
        <v>605</v>
      </c>
      <c r="AG418" s="338">
        <v>0</v>
      </c>
      <c r="AH418" s="338">
        <v>0</v>
      </c>
      <c r="AI418" t="s">
        <v>1964</v>
      </c>
    </row>
    <row r="419" spans="1:35" x14ac:dyDescent="0.3">
      <c r="A419" s="335">
        <v>46173</v>
      </c>
      <c r="B419" t="s">
        <v>1232</v>
      </c>
      <c r="C419" t="s">
        <v>1233</v>
      </c>
      <c r="D419" t="s">
        <v>41</v>
      </c>
      <c r="E419" t="s">
        <v>163</v>
      </c>
      <c r="F419" t="s">
        <v>163</v>
      </c>
      <c r="G419" t="s">
        <v>1179</v>
      </c>
      <c r="H419" t="s">
        <v>605</v>
      </c>
      <c r="I419" s="338">
        <v>21</v>
      </c>
      <c r="J419" s="338">
        <v>0</v>
      </c>
      <c r="K419" s="338">
        <v>0</v>
      </c>
      <c r="L419" s="338">
        <v>5</v>
      </c>
      <c r="M419" s="338">
        <v>1</v>
      </c>
      <c r="N419" s="336">
        <v>22</v>
      </c>
      <c r="O419" s="338">
        <v>465</v>
      </c>
      <c r="P419" s="338">
        <v>7854</v>
      </c>
      <c r="Q419" s="338">
        <v>2376</v>
      </c>
      <c r="R419" s="338">
        <v>0</v>
      </c>
      <c r="S419" s="338">
        <v>10230</v>
      </c>
      <c r="T419" s="338">
        <v>942</v>
      </c>
      <c r="U419" s="338">
        <v>0</v>
      </c>
      <c r="V419" s="338">
        <v>654</v>
      </c>
      <c r="W419" s="338">
        <v>11826</v>
      </c>
      <c r="X419" s="338">
        <v>942</v>
      </c>
      <c r="Y419" s="338">
        <v>0</v>
      </c>
      <c r="Z419" s="338">
        <v>0</v>
      </c>
      <c r="AA419" s="338">
        <v>0</v>
      </c>
      <c r="AB419" s="338">
        <v>0</v>
      </c>
      <c r="AC419" s="338">
        <v>942</v>
      </c>
      <c r="AD419" s="338">
        <v>9288</v>
      </c>
      <c r="AE419" s="338">
        <v>176</v>
      </c>
      <c r="AF419" s="338" t="s">
        <v>605</v>
      </c>
      <c r="AG419" s="338">
        <v>0</v>
      </c>
      <c r="AH419" s="338">
        <v>0</v>
      </c>
      <c r="AI419" t="s">
        <v>1964</v>
      </c>
    </row>
    <row r="420" spans="1:35" x14ac:dyDescent="0.3">
      <c r="A420" s="335">
        <v>46173</v>
      </c>
      <c r="B420" t="s">
        <v>1234</v>
      </c>
      <c r="C420" t="s">
        <v>1235</v>
      </c>
      <c r="D420" t="s">
        <v>41</v>
      </c>
      <c r="E420" t="s">
        <v>163</v>
      </c>
      <c r="F420" t="s">
        <v>163</v>
      </c>
      <c r="G420" t="s">
        <v>1179</v>
      </c>
      <c r="H420" t="s">
        <v>605</v>
      </c>
      <c r="I420" s="338">
        <v>20</v>
      </c>
      <c r="J420" s="338">
        <v>0</v>
      </c>
      <c r="K420" s="338">
        <v>0</v>
      </c>
      <c r="L420" s="338">
        <v>5</v>
      </c>
      <c r="M420" s="338">
        <v>1</v>
      </c>
      <c r="N420" s="336">
        <v>21</v>
      </c>
      <c r="O420" s="338">
        <v>490</v>
      </c>
      <c r="P420" s="338">
        <v>7770</v>
      </c>
      <c r="Q420" s="338">
        <v>2520</v>
      </c>
      <c r="R420" s="338">
        <v>0</v>
      </c>
      <c r="S420" s="338">
        <v>10290</v>
      </c>
      <c r="T420" s="338">
        <v>932</v>
      </c>
      <c r="U420" s="338">
        <v>0</v>
      </c>
      <c r="V420" s="338">
        <v>647</v>
      </c>
      <c r="W420" s="338">
        <v>11869</v>
      </c>
      <c r="X420" s="338">
        <v>932</v>
      </c>
      <c r="Y420" s="338">
        <v>0</v>
      </c>
      <c r="Z420" s="338">
        <v>0</v>
      </c>
      <c r="AA420" s="338">
        <v>0</v>
      </c>
      <c r="AB420" s="338">
        <v>0</v>
      </c>
      <c r="AC420" s="338">
        <v>932</v>
      </c>
      <c r="AD420" s="338">
        <v>9358</v>
      </c>
      <c r="AE420" s="338">
        <v>168</v>
      </c>
      <c r="AF420" s="338" t="s">
        <v>605</v>
      </c>
      <c r="AG420" s="338">
        <v>0</v>
      </c>
      <c r="AH420" s="338">
        <v>0</v>
      </c>
      <c r="AI420" t="s">
        <v>1964</v>
      </c>
    </row>
    <row r="421" spans="1:35" x14ac:dyDescent="0.3">
      <c r="A421" s="335">
        <v>46173</v>
      </c>
      <c r="B421" t="s">
        <v>1236</v>
      </c>
      <c r="C421" t="s">
        <v>1237</v>
      </c>
      <c r="D421" t="s">
        <v>41</v>
      </c>
      <c r="E421" t="s">
        <v>163</v>
      </c>
      <c r="F421" t="s">
        <v>163</v>
      </c>
      <c r="G421" t="s">
        <v>1179</v>
      </c>
      <c r="H421" t="s">
        <v>605</v>
      </c>
      <c r="I421" s="338">
        <v>22</v>
      </c>
      <c r="J421" s="338">
        <v>0</v>
      </c>
      <c r="K421" s="338">
        <v>0</v>
      </c>
      <c r="L421" s="338">
        <v>5</v>
      </c>
      <c r="M421" s="338">
        <v>1</v>
      </c>
      <c r="N421" s="336">
        <v>23</v>
      </c>
      <c r="O421" s="338">
        <v>530</v>
      </c>
      <c r="P421" s="338">
        <v>9269</v>
      </c>
      <c r="Q421" s="338">
        <v>2921</v>
      </c>
      <c r="R421" s="338">
        <v>0</v>
      </c>
      <c r="S421" s="338">
        <v>12190</v>
      </c>
      <c r="T421" s="338">
        <v>1112</v>
      </c>
      <c r="U421" s="338">
        <v>0</v>
      </c>
      <c r="V421" s="338">
        <v>772</v>
      </c>
      <c r="W421" s="338">
        <v>14074</v>
      </c>
      <c r="X421" s="338">
        <v>1112</v>
      </c>
      <c r="Y421" s="338">
        <v>0</v>
      </c>
      <c r="Z421" s="338">
        <v>0</v>
      </c>
      <c r="AA421" s="338">
        <v>0</v>
      </c>
      <c r="AB421" s="338">
        <v>0</v>
      </c>
      <c r="AC421" s="338">
        <v>1112</v>
      </c>
      <c r="AD421" s="338">
        <v>11078</v>
      </c>
      <c r="AE421" s="338">
        <v>184</v>
      </c>
      <c r="AF421" s="338" t="s">
        <v>605</v>
      </c>
      <c r="AG421" s="338">
        <v>0</v>
      </c>
      <c r="AH421" s="338">
        <v>0</v>
      </c>
      <c r="AI421" t="s">
        <v>1964</v>
      </c>
    </row>
    <row r="422" spans="1:35" x14ac:dyDescent="0.3">
      <c r="A422" s="335">
        <v>46173</v>
      </c>
      <c r="B422" t="s">
        <v>1238</v>
      </c>
      <c r="C422" t="s">
        <v>1239</v>
      </c>
      <c r="D422" t="s">
        <v>41</v>
      </c>
      <c r="E422" t="s">
        <v>163</v>
      </c>
      <c r="F422" t="s">
        <v>163</v>
      </c>
      <c r="G422" t="s">
        <v>1179</v>
      </c>
      <c r="H422" t="s">
        <v>605</v>
      </c>
      <c r="I422" s="338">
        <v>15.5</v>
      </c>
      <c r="J422" s="338">
        <v>5</v>
      </c>
      <c r="K422" s="338">
        <v>0</v>
      </c>
      <c r="L422" s="338">
        <v>5</v>
      </c>
      <c r="M422" s="338">
        <v>1</v>
      </c>
      <c r="N422" s="336">
        <v>21.5</v>
      </c>
      <c r="O422" s="338">
        <v>540</v>
      </c>
      <c r="P422" s="338">
        <v>7934</v>
      </c>
      <c r="Q422" s="338">
        <v>3676</v>
      </c>
      <c r="R422" s="338">
        <v>0</v>
      </c>
      <c r="S422" s="338">
        <v>11610</v>
      </c>
      <c r="T422" s="338">
        <v>952</v>
      </c>
      <c r="U422" s="338">
        <v>0</v>
      </c>
      <c r="V422" s="338">
        <v>661</v>
      </c>
      <c r="W422" s="338">
        <v>13223</v>
      </c>
      <c r="X422" s="338">
        <v>952</v>
      </c>
      <c r="Y422" s="338">
        <v>0</v>
      </c>
      <c r="Z422" s="338">
        <v>0</v>
      </c>
      <c r="AA422" s="338">
        <v>0</v>
      </c>
      <c r="AB422" s="338">
        <v>0</v>
      </c>
      <c r="AC422" s="338">
        <v>952</v>
      </c>
      <c r="AD422" s="338">
        <v>10658</v>
      </c>
      <c r="AE422" s="338">
        <v>172</v>
      </c>
      <c r="AF422" s="338" t="s">
        <v>605</v>
      </c>
      <c r="AG422" s="338">
        <v>0</v>
      </c>
      <c r="AH422" s="338">
        <v>0</v>
      </c>
      <c r="AI422" t="s">
        <v>1964</v>
      </c>
    </row>
    <row r="423" spans="1:35" x14ac:dyDescent="0.3">
      <c r="A423" s="335">
        <v>46173</v>
      </c>
      <c r="B423" t="s">
        <v>1240</v>
      </c>
      <c r="C423" t="s">
        <v>1241</v>
      </c>
      <c r="D423" t="s">
        <v>41</v>
      </c>
      <c r="E423" t="s">
        <v>163</v>
      </c>
      <c r="F423" t="s">
        <v>163</v>
      </c>
      <c r="G423" t="s">
        <v>1179</v>
      </c>
      <c r="H423" t="s">
        <v>605</v>
      </c>
      <c r="I423" s="338">
        <v>21</v>
      </c>
      <c r="J423" s="338">
        <v>0</v>
      </c>
      <c r="K423" s="338">
        <v>0</v>
      </c>
      <c r="L423" s="338">
        <v>5</v>
      </c>
      <c r="M423" s="338">
        <v>1</v>
      </c>
      <c r="N423" s="336">
        <v>22</v>
      </c>
      <c r="O423" s="338">
        <v>515</v>
      </c>
      <c r="P423" s="338">
        <v>8426</v>
      </c>
      <c r="Q423" s="338">
        <v>2904</v>
      </c>
      <c r="R423" s="338">
        <v>0</v>
      </c>
      <c r="S423" s="338">
        <v>11330</v>
      </c>
      <c r="T423" s="338">
        <v>1011</v>
      </c>
      <c r="U423" s="338">
        <v>0</v>
      </c>
      <c r="V423" s="338">
        <v>702</v>
      </c>
      <c r="W423" s="338">
        <v>13043</v>
      </c>
      <c r="X423" s="338">
        <v>1011</v>
      </c>
      <c r="Y423" s="338">
        <v>0</v>
      </c>
      <c r="Z423" s="338">
        <v>0</v>
      </c>
      <c r="AA423" s="338">
        <v>0</v>
      </c>
      <c r="AB423" s="338">
        <v>0</v>
      </c>
      <c r="AC423" s="338">
        <v>1011</v>
      </c>
      <c r="AD423" s="338">
        <v>10319</v>
      </c>
      <c r="AE423" s="338">
        <v>176</v>
      </c>
      <c r="AF423" s="338" t="s">
        <v>605</v>
      </c>
      <c r="AG423" s="338">
        <v>0</v>
      </c>
      <c r="AH423" s="338">
        <v>0</v>
      </c>
      <c r="AI423" t="s">
        <v>1964</v>
      </c>
    </row>
    <row r="424" spans="1:35" x14ac:dyDescent="0.3">
      <c r="A424" s="335">
        <v>46173</v>
      </c>
      <c r="B424" t="s">
        <v>1242</v>
      </c>
      <c r="C424" t="s">
        <v>1243</v>
      </c>
      <c r="D424" t="s">
        <v>41</v>
      </c>
      <c r="E424" t="s">
        <v>163</v>
      </c>
      <c r="F424" t="s">
        <v>163</v>
      </c>
      <c r="G424" t="s">
        <v>1179</v>
      </c>
      <c r="H424" t="s">
        <v>605</v>
      </c>
      <c r="I424" s="338">
        <v>18</v>
      </c>
      <c r="J424" s="338">
        <v>0</v>
      </c>
      <c r="K424" s="338">
        <v>0</v>
      </c>
      <c r="L424" s="338">
        <v>5</v>
      </c>
      <c r="M424" s="338">
        <v>1</v>
      </c>
      <c r="N424" s="336">
        <v>19</v>
      </c>
      <c r="O424" s="338">
        <v>530</v>
      </c>
      <c r="P424" s="338">
        <v>8075</v>
      </c>
      <c r="Q424" s="338">
        <v>1995</v>
      </c>
      <c r="R424" s="338">
        <v>0</v>
      </c>
      <c r="S424" s="338">
        <v>10070</v>
      </c>
      <c r="T424" s="338">
        <v>969</v>
      </c>
      <c r="U424" s="338">
        <v>0</v>
      </c>
      <c r="V424" s="338">
        <v>673</v>
      </c>
      <c r="W424" s="338">
        <v>11712</v>
      </c>
      <c r="X424" s="338">
        <v>969</v>
      </c>
      <c r="Y424" s="338">
        <v>0</v>
      </c>
      <c r="Z424" s="338">
        <v>0</v>
      </c>
      <c r="AA424" s="338">
        <v>0</v>
      </c>
      <c r="AB424" s="338">
        <v>0</v>
      </c>
      <c r="AC424" s="338">
        <v>969</v>
      </c>
      <c r="AD424" s="338">
        <v>9101</v>
      </c>
      <c r="AE424" s="338">
        <v>152</v>
      </c>
      <c r="AF424" s="338" t="s">
        <v>605</v>
      </c>
      <c r="AG424" s="338">
        <v>0</v>
      </c>
      <c r="AH424" s="338">
        <v>0</v>
      </c>
      <c r="AI424" t="s">
        <v>1964</v>
      </c>
    </row>
    <row r="425" spans="1:35" x14ac:dyDescent="0.3">
      <c r="A425" s="335">
        <v>46173</v>
      </c>
      <c r="B425" t="s">
        <v>1244</v>
      </c>
      <c r="C425" t="s">
        <v>1245</v>
      </c>
      <c r="D425" t="s">
        <v>41</v>
      </c>
      <c r="E425" t="s">
        <v>163</v>
      </c>
      <c r="F425" t="s">
        <v>163</v>
      </c>
      <c r="G425" t="s">
        <v>1179</v>
      </c>
      <c r="H425" t="s">
        <v>605</v>
      </c>
      <c r="I425" s="338">
        <v>18</v>
      </c>
      <c r="J425" s="338">
        <v>0</v>
      </c>
      <c r="K425" s="338">
        <v>0</v>
      </c>
      <c r="L425" s="338">
        <v>5</v>
      </c>
      <c r="M425" s="338">
        <v>1</v>
      </c>
      <c r="N425" s="336">
        <v>19</v>
      </c>
      <c r="O425" s="338">
        <v>550</v>
      </c>
      <c r="P425" s="338">
        <v>7923</v>
      </c>
      <c r="Q425" s="338">
        <v>2527</v>
      </c>
      <c r="R425" s="338">
        <v>0</v>
      </c>
      <c r="S425" s="338">
        <v>10450</v>
      </c>
      <c r="T425" s="338">
        <v>951</v>
      </c>
      <c r="U425" s="338">
        <v>0</v>
      </c>
      <c r="V425" s="338">
        <v>660</v>
      </c>
      <c r="W425" s="338">
        <v>12061</v>
      </c>
      <c r="X425" s="338">
        <v>951</v>
      </c>
      <c r="Y425" s="338">
        <v>0</v>
      </c>
      <c r="Z425" s="338">
        <v>0</v>
      </c>
      <c r="AA425" s="338">
        <v>0</v>
      </c>
      <c r="AB425" s="338">
        <v>0</v>
      </c>
      <c r="AC425" s="338">
        <v>951</v>
      </c>
      <c r="AD425" s="338">
        <v>9499</v>
      </c>
      <c r="AE425" s="338">
        <v>152</v>
      </c>
      <c r="AF425" s="338" t="s">
        <v>605</v>
      </c>
      <c r="AG425" s="338">
        <v>0</v>
      </c>
      <c r="AH425" s="338">
        <v>0</v>
      </c>
      <c r="AI425" t="s">
        <v>1964</v>
      </c>
    </row>
    <row r="426" spans="1:35" x14ac:dyDescent="0.3">
      <c r="A426" s="335">
        <v>46173</v>
      </c>
      <c r="B426" t="s">
        <v>1246</v>
      </c>
      <c r="C426" t="s">
        <v>1247</v>
      </c>
      <c r="D426" t="s">
        <v>41</v>
      </c>
      <c r="E426" t="s">
        <v>163</v>
      </c>
      <c r="F426" t="s">
        <v>163</v>
      </c>
      <c r="G426" t="s">
        <v>1179</v>
      </c>
      <c r="H426" t="s">
        <v>605</v>
      </c>
      <c r="I426" s="338">
        <v>21</v>
      </c>
      <c r="J426" s="338">
        <v>0</v>
      </c>
      <c r="K426" s="338">
        <v>0</v>
      </c>
      <c r="L426" s="338">
        <v>5</v>
      </c>
      <c r="M426" s="338">
        <v>1</v>
      </c>
      <c r="N426" s="336">
        <v>22</v>
      </c>
      <c r="O426" s="338">
        <v>530</v>
      </c>
      <c r="P426" s="338">
        <v>8514</v>
      </c>
      <c r="Q426" s="338">
        <v>3146</v>
      </c>
      <c r="R426" s="338">
        <v>0</v>
      </c>
      <c r="S426" s="338">
        <v>11660</v>
      </c>
      <c r="T426" s="338">
        <v>1022</v>
      </c>
      <c r="U426" s="338">
        <v>0</v>
      </c>
      <c r="V426" s="338">
        <v>709</v>
      </c>
      <c r="W426" s="338">
        <v>13391</v>
      </c>
      <c r="X426" s="338">
        <v>1022</v>
      </c>
      <c r="Y426" s="338">
        <v>0</v>
      </c>
      <c r="Z426" s="338">
        <v>0</v>
      </c>
      <c r="AA426" s="338">
        <v>0</v>
      </c>
      <c r="AB426" s="338">
        <v>0</v>
      </c>
      <c r="AC426" s="338">
        <v>1022</v>
      </c>
      <c r="AD426" s="338">
        <v>10638</v>
      </c>
      <c r="AE426" s="338">
        <v>176</v>
      </c>
      <c r="AF426" s="338" t="s">
        <v>605</v>
      </c>
      <c r="AG426" s="338">
        <v>0</v>
      </c>
      <c r="AH426" s="338">
        <v>0</v>
      </c>
      <c r="AI426" t="s">
        <v>1964</v>
      </c>
    </row>
    <row r="427" spans="1:35" x14ac:dyDescent="0.3">
      <c r="A427" s="335">
        <v>46173</v>
      </c>
      <c r="B427" t="s">
        <v>1248</v>
      </c>
      <c r="C427" t="s">
        <v>1249</v>
      </c>
      <c r="D427" t="s">
        <v>41</v>
      </c>
      <c r="E427" t="s">
        <v>163</v>
      </c>
      <c r="F427" t="s">
        <v>163</v>
      </c>
      <c r="G427" t="s">
        <v>1179</v>
      </c>
      <c r="H427" t="s">
        <v>605</v>
      </c>
      <c r="I427" s="338">
        <v>20</v>
      </c>
      <c r="J427" s="338">
        <v>0</v>
      </c>
      <c r="K427" s="338">
        <v>0</v>
      </c>
      <c r="L427" s="338">
        <v>5</v>
      </c>
      <c r="M427" s="338">
        <v>1</v>
      </c>
      <c r="N427" s="336">
        <v>21</v>
      </c>
      <c r="O427" s="338">
        <v>540</v>
      </c>
      <c r="P427" s="338">
        <v>8904</v>
      </c>
      <c r="Q427" s="338">
        <v>2436</v>
      </c>
      <c r="R427" s="338">
        <v>0</v>
      </c>
      <c r="S427" s="338">
        <v>11340</v>
      </c>
      <c r="T427" s="338">
        <v>1068</v>
      </c>
      <c r="U427" s="338">
        <v>0</v>
      </c>
      <c r="V427" s="338">
        <v>742</v>
      </c>
      <c r="W427" s="338">
        <v>13150</v>
      </c>
      <c r="X427" s="338">
        <v>1068</v>
      </c>
      <c r="Y427" s="338">
        <v>0</v>
      </c>
      <c r="Z427" s="338">
        <v>0</v>
      </c>
      <c r="AA427" s="338">
        <v>0</v>
      </c>
      <c r="AB427" s="338">
        <v>0</v>
      </c>
      <c r="AC427" s="338">
        <v>1068</v>
      </c>
      <c r="AD427" s="338">
        <v>10272</v>
      </c>
      <c r="AE427" s="338">
        <v>168</v>
      </c>
      <c r="AF427" s="338" t="s">
        <v>605</v>
      </c>
      <c r="AG427" s="338">
        <v>0</v>
      </c>
      <c r="AH427" s="338">
        <v>0</v>
      </c>
      <c r="AI427" t="s">
        <v>1964</v>
      </c>
    </row>
    <row r="428" spans="1:35" x14ac:dyDescent="0.3">
      <c r="A428" s="335">
        <v>46173</v>
      </c>
      <c r="B428" t="s">
        <v>1250</v>
      </c>
      <c r="C428" t="s">
        <v>1251</v>
      </c>
      <c r="D428" t="s">
        <v>41</v>
      </c>
      <c r="E428" t="s">
        <v>163</v>
      </c>
      <c r="F428" t="s">
        <v>163</v>
      </c>
      <c r="G428" t="s">
        <v>1179</v>
      </c>
      <c r="H428" t="s">
        <v>605</v>
      </c>
      <c r="I428" s="338">
        <v>23</v>
      </c>
      <c r="J428" s="338">
        <v>0</v>
      </c>
      <c r="K428" s="338">
        <v>0</v>
      </c>
      <c r="L428" s="338">
        <v>5</v>
      </c>
      <c r="M428" s="338">
        <v>0</v>
      </c>
      <c r="N428" s="336">
        <v>23</v>
      </c>
      <c r="O428" s="338">
        <v>525</v>
      </c>
      <c r="P428" s="338">
        <v>9407</v>
      </c>
      <c r="Q428" s="338">
        <v>2668</v>
      </c>
      <c r="R428" s="338">
        <v>0</v>
      </c>
      <c r="S428" s="338">
        <v>12075</v>
      </c>
      <c r="T428" s="338">
        <v>1129</v>
      </c>
      <c r="U428" s="338">
        <v>0</v>
      </c>
      <c r="V428" s="338">
        <v>784</v>
      </c>
      <c r="W428" s="338">
        <v>13988</v>
      </c>
      <c r="X428" s="338">
        <v>1129</v>
      </c>
      <c r="Y428" s="338">
        <v>0</v>
      </c>
      <c r="Z428" s="338">
        <v>0</v>
      </c>
      <c r="AA428" s="338">
        <v>0</v>
      </c>
      <c r="AB428" s="338">
        <v>0</v>
      </c>
      <c r="AC428" s="338">
        <v>1129</v>
      </c>
      <c r="AD428" s="338">
        <v>10946</v>
      </c>
      <c r="AE428" s="338">
        <v>184</v>
      </c>
      <c r="AF428" s="338" t="s">
        <v>605</v>
      </c>
      <c r="AG428" s="338">
        <v>0</v>
      </c>
      <c r="AH428" s="338">
        <v>0</v>
      </c>
      <c r="AI428" t="s">
        <v>1964</v>
      </c>
    </row>
    <row r="429" spans="1:35" x14ac:dyDescent="0.3">
      <c r="A429" s="335">
        <v>46173</v>
      </c>
      <c r="B429" t="s">
        <v>1252</v>
      </c>
      <c r="C429" t="s">
        <v>1253</v>
      </c>
      <c r="D429" t="s">
        <v>41</v>
      </c>
      <c r="E429" t="s">
        <v>163</v>
      </c>
      <c r="F429" t="s">
        <v>163</v>
      </c>
      <c r="G429" t="s">
        <v>1179</v>
      </c>
      <c r="H429" t="s">
        <v>605</v>
      </c>
      <c r="I429" s="338">
        <v>5</v>
      </c>
      <c r="J429" s="338">
        <v>0</v>
      </c>
      <c r="K429" s="338">
        <v>0</v>
      </c>
      <c r="L429" s="338">
        <v>5</v>
      </c>
      <c r="M429" s="338">
        <v>0</v>
      </c>
      <c r="N429" s="336">
        <v>5</v>
      </c>
      <c r="O429" s="338">
        <v>500</v>
      </c>
      <c r="P429" s="338">
        <v>1790</v>
      </c>
      <c r="Q429" s="338">
        <v>710</v>
      </c>
      <c r="R429" s="338">
        <v>0</v>
      </c>
      <c r="S429" s="338">
        <v>2500</v>
      </c>
      <c r="T429" s="338">
        <v>215</v>
      </c>
      <c r="U429" s="338">
        <v>0</v>
      </c>
      <c r="V429" s="338">
        <v>149</v>
      </c>
      <c r="W429" s="338">
        <v>2864</v>
      </c>
      <c r="X429" s="338">
        <v>215</v>
      </c>
      <c r="Y429" s="338">
        <v>0</v>
      </c>
      <c r="Z429" s="338">
        <v>0</v>
      </c>
      <c r="AA429" s="338">
        <v>0</v>
      </c>
      <c r="AB429" s="338">
        <v>0</v>
      </c>
      <c r="AC429" s="338">
        <v>215</v>
      </c>
      <c r="AD429" s="338">
        <v>2285</v>
      </c>
      <c r="AE429" s="338">
        <v>40</v>
      </c>
      <c r="AF429" s="338" t="s">
        <v>605</v>
      </c>
      <c r="AG429" s="338">
        <v>0</v>
      </c>
      <c r="AH429" s="338">
        <v>0</v>
      </c>
      <c r="AI429" t="s">
        <v>1964</v>
      </c>
    </row>
    <row r="430" spans="1:35" x14ac:dyDescent="0.3">
      <c r="A430" s="335">
        <v>46173</v>
      </c>
      <c r="B430" t="s">
        <v>1254</v>
      </c>
      <c r="C430" t="s">
        <v>1255</v>
      </c>
      <c r="D430" t="s">
        <v>41</v>
      </c>
      <c r="E430" t="s">
        <v>163</v>
      </c>
      <c r="F430" t="s">
        <v>163</v>
      </c>
      <c r="G430" t="s">
        <v>1179</v>
      </c>
      <c r="H430" t="s">
        <v>605</v>
      </c>
      <c r="I430" s="338">
        <v>24</v>
      </c>
      <c r="J430" s="338">
        <v>0</v>
      </c>
      <c r="K430" s="338">
        <v>0</v>
      </c>
      <c r="L430" s="338">
        <v>5</v>
      </c>
      <c r="M430" s="338">
        <v>0</v>
      </c>
      <c r="N430" s="336">
        <v>24</v>
      </c>
      <c r="O430" s="338">
        <v>530</v>
      </c>
      <c r="P430" s="338">
        <v>9528</v>
      </c>
      <c r="Q430" s="338">
        <v>3192</v>
      </c>
      <c r="R430" s="338">
        <v>0</v>
      </c>
      <c r="S430" s="338">
        <v>12720</v>
      </c>
      <c r="T430" s="338">
        <v>1143</v>
      </c>
      <c r="U430" s="338">
        <v>0</v>
      </c>
      <c r="V430" s="338">
        <v>794</v>
      </c>
      <c r="W430" s="338">
        <v>14657</v>
      </c>
      <c r="X430" s="338">
        <v>1143</v>
      </c>
      <c r="Y430" s="338">
        <v>0</v>
      </c>
      <c r="Z430" s="338">
        <v>0</v>
      </c>
      <c r="AA430" s="338">
        <v>0</v>
      </c>
      <c r="AB430" s="338">
        <v>0</v>
      </c>
      <c r="AC430" s="338">
        <v>1143</v>
      </c>
      <c r="AD430" s="338">
        <v>11577</v>
      </c>
      <c r="AE430" s="338">
        <v>192</v>
      </c>
      <c r="AF430" s="338" t="s">
        <v>605</v>
      </c>
      <c r="AG430" s="338">
        <v>0</v>
      </c>
      <c r="AH430" s="338">
        <v>0</v>
      </c>
      <c r="AI430" t="s">
        <v>1964</v>
      </c>
    </row>
    <row r="431" spans="1:35" x14ac:dyDescent="0.3">
      <c r="A431" s="335">
        <v>46173</v>
      </c>
      <c r="B431" t="s">
        <v>1256</v>
      </c>
      <c r="C431" t="s">
        <v>1257</v>
      </c>
      <c r="D431" t="s">
        <v>41</v>
      </c>
      <c r="E431" t="s">
        <v>163</v>
      </c>
      <c r="F431" t="s">
        <v>163</v>
      </c>
      <c r="G431" t="s">
        <v>1179</v>
      </c>
      <c r="H431" t="s">
        <v>605</v>
      </c>
      <c r="I431" s="338">
        <v>15</v>
      </c>
      <c r="J431" s="338">
        <v>0</v>
      </c>
      <c r="K431" s="338">
        <v>0</v>
      </c>
      <c r="L431" s="338">
        <v>5</v>
      </c>
      <c r="M431" s="338">
        <v>0</v>
      </c>
      <c r="N431" s="336">
        <v>15</v>
      </c>
      <c r="O431" s="338">
        <v>525</v>
      </c>
      <c r="P431" s="338">
        <v>5970</v>
      </c>
      <c r="Q431" s="338">
        <v>1905</v>
      </c>
      <c r="R431" s="338">
        <v>0</v>
      </c>
      <c r="S431" s="338">
        <v>7875</v>
      </c>
      <c r="T431" s="338">
        <v>716</v>
      </c>
      <c r="U431" s="338">
        <v>0</v>
      </c>
      <c r="V431" s="338">
        <v>497</v>
      </c>
      <c r="W431" s="338">
        <v>9088</v>
      </c>
      <c r="X431" s="338">
        <v>716</v>
      </c>
      <c r="Y431" s="338">
        <v>0</v>
      </c>
      <c r="Z431" s="338">
        <v>0</v>
      </c>
      <c r="AA431" s="338">
        <v>0</v>
      </c>
      <c r="AB431" s="338">
        <v>0</v>
      </c>
      <c r="AC431" s="338">
        <v>716</v>
      </c>
      <c r="AD431" s="338">
        <v>7159</v>
      </c>
      <c r="AE431" s="338">
        <v>120</v>
      </c>
      <c r="AF431" s="338" t="s">
        <v>605</v>
      </c>
      <c r="AG431" s="338">
        <v>0</v>
      </c>
      <c r="AH431" s="338">
        <v>0</v>
      </c>
      <c r="AI431" t="s">
        <v>1964</v>
      </c>
    </row>
    <row r="432" spans="1:35" x14ac:dyDescent="0.3">
      <c r="A432" s="335">
        <v>46173</v>
      </c>
      <c r="B432" t="s">
        <v>1258</v>
      </c>
      <c r="C432" t="s">
        <v>1259</v>
      </c>
      <c r="D432" t="s">
        <v>41</v>
      </c>
      <c r="E432" t="s">
        <v>163</v>
      </c>
      <c r="F432" t="s">
        <v>163</v>
      </c>
      <c r="G432" t="s">
        <v>1179</v>
      </c>
      <c r="H432" t="s">
        <v>605</v>
      </c>
      <c r="I432" s="338">
        <v>23</v>
      </c>
      <c r="J432" s="338">
        <v>0</v>
      </c>
      <c r="K432" s="338">
        <v>0</v>
      </c>
      <c r="L432" s="338">
        <v>5</v>
      </c>
      <c r="M432" s="338">
        <v>1</v>
      </c>
      <c r="N432" s="336">
        <v>24</v>
      </c>
      <c r="O432" s="338">
        <v>550</v>
      </c>
      <c r="P432" s="338">
        <v>9888</v>
      </c>
      <c r="Q432" s="338">
        <v>3312</v>
      </c>
      <c r="R432" s="338">
        <v>0</v>
      </c>
      <c r="S432" s="338">
        <v>13200</v>
      </c>
      <c r="T432" s="338">
        <v>1187</v>
      </c>
      <c r="U432" s="338">
        <v>0</v>
      </c>
      <c r="V432" s="338">
        <v>824</v>
      </c>
      <c r="W432" s="338">
        <v>15211</v>
      </c>
      <c r="X432" s="338">
        <v>1187</v>
      </c>
      <c r="Y432" s="338">
        <v>0</v>
      </c>
      <c r="Z432" s="338">
        <v>0</v>
      </c>
      <c r="AA432" s="338">
        <v>0</v>
      </c>
      <c r="AB432" s="338">
        <v>0</v>
      </c>
      <c r="AC432" s="338">
        <v>1187</v>
      </c>
      <c r="AD432" s="338">
        <v>12013</v>
      </c>
      <c r="AE432" s="338">
        <v>192</v>
      </c>
      <c r="AF432" s="338" t="s">
        <v>605</v>
      </c>
      <c r="AG432" s="338">
        <v>0</v>
      </c>
      <c r="AH432" s="338">
        <v>0</v>
      </c>
      <c r="AI432" t="s">
        <v>1964</v>
      </c>
    </row>
    <row r="433" spans="1:35" x14ac:dyDescent="0.3">
      <c r="A433" s="335">
        <v>46173</v>
      </c>
      <c r="B433" t="s">
        <v>1260</v>
      </c>
      <c r="C433" t="s">
        <v>1261</v>
      </c>
      <c r="D433" t="s">
        <v>41</v>
      </c>
      <c r="E433" t="s">
        <v>163</v>
      </c>
      <c r="F433" t="s">
        <v>163</v>
      </c>
      <c r="G433" t="s">
        <v>1179</v>
      </c>
      <c r="H433" t="s">
        <v>605</v>
      </c>
      <c r="I433" s="338">
        <v>19</v>
      </c>
      <c r="J433" s="338">
        <v>0</v>
      </c>
      <c r="K433" s="338">
        <v>0</v>
      </c>
      <c r="L433" s="338">
        <v>5</v>
      </c>
      <c r="M433" s="338">
        <v>0</v>
      </c>
      <c r="N433" s="336">
        <v>19</v>
      </c>
      <c r="O433" s="338">
        <v>550</v>
      </c>
      <c r="P433" s="338">
        <v>7828</v>
      </c>
      <c r="Q433" s="338">
        <v>2622</v>
      </c>
      <c r="R433" s="338">
        <v>0</v>
      </c>
      <c r="S433" s="338">
        <v>10450</v>
      </c>
      <c r="T433" s="338">
        <v>939</v>
      </c>
      <c r="U433" s="338">
        <v>0</v>
      </c>
      <c r="V433" s="338">
        <v>652</v>
      </c>
      <c r="W433" s="338">
        <v>12041</v>
      </c>
      <c r="X433" s="338">
        <v>939</v>
      </c>
      <c r="Y433" s="338">
        <v>0</v>
      </c>
      <c r="Z433" s="338">
        <v>0</v>
      </c>
      <c r="AA433" s="338">
        <v>0</v>
      </c>
      <c r="AB433" s="338">
        <v>0</v>
      </c>
      <c r="AC433" s="338">
        <v>939</v>
      </c>
      <c r="AD433" s="338">
        <v>9511</v>
      </c>
      <c r="AE433" s="338">
        <v>152</v>
      </c>
      <c r="AF433" s="338" t="s">
        <v>605</v>
      </c>
      <c r="AG433" s="338">
        <v>0</v>
      </c>
      <c r="AH433" s="338">
        <v>0</v>
      </c>
      <c r="AI433" t="s">
        <v>1964</v>
      </c>
    </row>
    <row r="434" spans="1:35" x14ac:dyDescent="0.3">
      <c r="A434" s="335">
        <v>46173</v>
      </c>
      <c r="B434" t="s">
        <v>1262</v>
      </c>
      <c r="C434" t="s">
        <v>1263</v>
      </c>
      <c r="D434" t="s">
        <v>41</v>
      </c>
      <c r="E434" t="s">
        <v>163</v>
      </c>
      <c r="F434" t="s">
        <v>163</v>
      </c>
      <c r="G434" t="s">
        <v>1179</v>
      </c>
      <c r="H434" t="s">
        <v>605</v>
      </c>
      <c r="I434" s="338">
        <v>24</v>
      </c>
      <c r="J434" s="338">
        <v>0</v>
      </c>
      <c r="K434" s="338">
        <v>0</v>
      </c>
      <c r="L434" s="338">
        <v>5</v>
      </c>
      <c r="M434" s="338">
        <v>1</v>
      </c>
      <c r="N434" s="336">
        <v>25</v>
      </c>
      <c r="O434" s="338">
        <v>515</v>
      </c>
      <c r="P434" s="338">
        <v>9725</v>
      </c>
      <c r="Q434" s="338">
        <v>3150</v>
      </c>
      <c r="R434" s="338">
        <v>0</v>
      </c>
      <c r="S434" s="338">
        <v>12875</v>
      </c>
      <c r="T434" s="338">
        <v>1167</v>
      </c>
      <c r="U434" s="338">
        <v>0</v>
      </c>
      <c r="V434" s="338">
        <v>810</v>
      </c>
      <c r="W434" s="338">
        <v>14852</v>
      </c>
      <c r="X434" s="338">
        <v>1167</v>
      </c>
      <c r="Y434" s="338">
        <v>0</v>
      </c>
      <c r="Z434" s="338">
        <v>0</v>
      </c>
      <c r="AA434" s="338">
        <v>0</v>
      </c>
      <c r="AB434" s="338">
        <v>0</v>
      </c>
      <c r="AC434" s="338">
        <v>1167</v>
      </c>
      <c r="AD434" s="338">
        <v>11708</v>
      </c>
      <c r="AE434" s="338">
        <v>200</v>
      </c>
      <c r="AF434" s="338" t="s">
        <v>605</v>
      </c>
      <c r="AG434" s="338">
        <v>0</v>
      </c>
      <c r="AH434" s="338">
        <v>0</v>
      </c>
      <c r="AI434" t="s">
        <v>1964</v>
      </c>
    </row>
    <row r="435" spans="1:35" x14ac:dyDescent="0.3">
      <c r="A435" s="335">
        <v>46173</v>
      </c>
      <c r="B435" t="s">
        <v>1264</v>
      </c>
      <c r="C435" t="s">
        <v>1265</v>
      </c>
      <c r="D435" t="s">
        <v>41</v>
      </c>
      <c r="E435" t="s">
        <v>163</v>
      </c>
      <c r="F435" t="s">
        <v>163</v>
      </c>
      <c r="G435" t="s">
        <v>1179</v>
      </c>
      <c r="H435" t="s">
        <v>605</v>
      </c>
      <c r="I435" s="338">
        <v>21</v>
      </c>
      <c r="J435" s="338">
        <v>0</v>
      </c>
      <c r="K435" s="338">
        <v>0</v>
      </c>
      <c r="L435" s="338">
        <v>5</v>
      </c>
      <c r="M435" s="338">
        <v>1</v>
      </c>
      <c r="N435" s="336">
        <v>22</v>
      </c>
      <c r="O435" s="338">
        <v>515</v>
      </c>
      <c r="P435" s="338">
        <v>8558</v>
      </c>
      <c r="Q435" s="338">
        <v>2772</v>
      </c>
      <c r="R435" s="338">
        <v>0</v>
      </c>
      <c r="S435" s="338">
        <v>11330</v>
      </c>
      <c r="T435" s="338">
        <v>1027</v>
      </c>
      <c r="U435" s="338">
        <v>0</v>
      </c>
      <c r="V435" s="338">
        <v>713</v>
      </c>
      <c r="W435" s="338">
        <v>13070</v>
      </c>
      <c r="X435" s="338">
        <v>1027</v>
      </c>
      <c r="Y435" s="338">
        <v>0</v>
      </c>
      <c r="Z435" s="338">
        <v>0</v>
      </c>
      <c r="AA435" s="338">
        <v>0</v>
      </c>
      <c r="AB435" s="338">
        <v>0</v>
      </c>
      <c r="AC435" s="338">
        <v>1027</v>
      </c>
      <c r="AD435" s="338">
        <v>10303</v>
      </c>
      <c r="AE435" s="338">
        <v>176</v>
      </c>
      <c r="AF435" s="338" t="s">
        <v>605</v>
      </c>
      <c r="AG435" s="338">
        <v>0</v>
      </c>
      <c r="AH435" s="338">
        <v>0</v>
      </c>
      <c r="AI435" t="s">
        <v>1964</v>
      </c>
    </row>
    <row r="436" spans="1:35" x14ac:dyDescent="0.3">
      <c r="A436" s="335">
        <v>46173</v>
      </c>
      <c r="B436" t="s">
        <v>1266</v>
      </c>
      <c r="C436" t="s">
        <v>1267</v>
      </c>
      <c r="D436" t="s">
        <v>41</v>
      </c>
      <c r="E436" t="s">
        <v>163</v>
      </c>
      <c r="F436" t="s">
        <v>163</v>
      </c>
      <c r="G436" t="s">
        <v>1179</v>
      </c>
      <c r="H436" t="s">
        <v>605</v>
      </c>
      <c r="I436" s="338">
        <v>20</v>
      </c>
      <c r="J436" s="338">
        <v>4</v>
      </c>
      <c r="K436" s="338">
        <v>0</v>
      </c>
      <c r="L436" s="338">
        <v>5</v>
      </c>
      <c r="M436" s="338">
        <v>1</v>
      </c>
      <c r="N436" s="336">
        <v>25</v>
      </c>
      <c r="O436" s="338">
        <v>515</v>
      </c>
      <c r="P436" s="338">
        <v>9725</v>
      </c>
      <c r="Q436" s="338">
        <v>3150</v>
      </c>
      <c r="R436" s="338">
        <v>0</v>
      </c>
      <c r="S436" s="338">
        <v>12875</v>
      </c>
      <c r="T436" s="338">
        <v>1167</v>
      </c>
      <c r="U436" s="338">
        <v>0</v>
      </c>
      <c r="V436" s="338">
        <v>810</v>
      </c>
      <c r="W436" s="338">
        <v>14852</v>
      </c>
      <c r="X436" s="338">
        <v>1167</v>
      </c>
      <c r="Y436" s="338">
        <v>0</v>
      </c>
      <c r="Z436" s="338">
        <v>0</v>
      </c>
      <c r="AA436" s="338">
        <v>0</v>
      </c>
      <c r="AB436" s="338">
        <v>0</v>
      </c>
      <c r="AC436" s="338">
        <v>1167</v>
      </c>
      <c r="AD436" s="338">
        <v>11708</v>
      </c>
      <c r="AE436" s="338">
        <v>200</v>
      </c>
      <c r="AF436" s="338" t="s">
        <v>605</v>
      </c>
      <c r="AG436" s="338">
        <v>0</v>
      </c>
      <c r="AH436" s="338">
        <v>0</v>
      </c>
      <c r="AI436" t="s">
        <v>1964</v>
      </c>
    </row>
    <row r="437" spans="1:35" x14ac:dyDescent="0.3">
      <c r="A437" s="335">
        <v>46173</v>
      </c>
      <c r="B437" t="s">
        <v>1268</v>
      </c>
      <c r="C437" t="s">
        <v>1269</v>
      </c>
      <c r="D437" t="s">
        <v>41</v>
      </c>
      <c r="E437" t="s">
        <v>163</v>
      </c>
      <c r="F437" t="s">
        <v>163</v>
      </c>
      <c r="G437" t="s">
        <v>1179</v>
      </c>
      <c r="H437" t="s">
        <v>605</v>
      </c>
      <c r="I437" s="338">
        <v>20</v>
      </c>
      <c r="J437" s="338">
        <v>0</v>
      </c>
      <c r="K437" s="338">
        <v>0</v>
      </c>
      <c r="L437" s="338">
        <v>5</v>
      </c>
      <c r="M437" s="338">
        <v>1</v>
      </c>
      <c r="N437" s="336">
        <v>21</v>
      </c>
      <c r="O437" s="338">
        <v>500</v>
      </c>
      <c r="P437" s="338">
        <v>8106</v>
      </c>
      <c r="Q437" s="338">
        <v>2394</v>
      </c>
      <c r="R437" s="338">
        <v>0</v>
      </c>
      <c r="S437" s="338">
        <v>10500</v>
      </c>
      <c r="T437" s="338">
        <v>973</v>
      </c>
      <c r="U437" s="338">
        <v>0</v>
      </c>
      <c r="V437" s="338">
        <v>675</v>
      </c>
      <c r="W437" s="338">
        <v>12148</v>
      </c>
      <c r="X437" s="338">
        <v>973</v>
      </c>
      <c r="Y437" s="338">
        <v>0</v>
      </c>
      <c r="Z437" s="338">
        <v>0</v>
      </c>
      <c r="AA437" s="338">
        <v>0</v>
      </c>
      <c r="AB437" s="338">
        <v>0</v>
      </c>
      <c r="AC437" s="338">
        <v>973</v>
      </c>
      <c r="AD437" s="338">
        <v>9527</v>
      </c>
      <c r="AE437" s="338">
        <v>168</v>
      </c>
      <c r="AF437" s="338" t="s">
        <v>605</v>
      </c>
      <c r="AG437" s="338">
        <v>0</v>
      </c>
      <c r="AH437" s="338">
        <v>0</v>
      </c>
      <c r="AI437" t="s">
        <v>1964</v>
      </c>
    </row>
    <row r="438" spans="1:35" x14ac:dyDescent="0.3">
      <c r="A438" s="335">
        <v>46173</v>
      </c>
      <c r="B438" t="s">
        <v>1270</v>
      </c>
      <c r="C438" t="s">
        <v>1271</v>
      </c>
      <c r="D438" t="s">
        <v>41</v>
      </c>
      <c r="E438" t="s">
        <v>163</v>
      </c>
      <c r="F438" t="s">
        <v>163</v>
      </c>
      <c r="G438" t="s">
        <v>1179</v>
      </c>
      <c r="H438" t="s">
        <v>605</v>
      </c>
      <c r="I438" s="338">
        <v>24</v>
      </c>
      <c r="J438" s="338">
        <v>0</v>
      </c>
      <c r="K438" s="338">
        <v>0</v>
      </c>
      <c r="L438" s="338">
        <v>5</v>
      </c>
      <c r="M438" s="338">
        <v>1</v>
      </c>
      <c r="N438" s="336">
        <v>25</v>
      </c>
      <c r="O438" s="338">
        <v>500</v>
      </c>
      <c r="P438" s="338">
        <v>9650</v>
      </c>
      <c r="Q438" s="338">
        <v>2850</v>
      </c>
      <c r="R438" s="338">
        <v>0</v>
      </c>
      <c r="S438" s="338">
        <v>12500</v>
      </c>
      <c r="T438" s="338">
        <v>1158</v>
      </c>
      <c r="U438" s="338">
        <v>0</v>
      </c>
      <c r="V438" s="338">
        <v>804</v>
      </c>
      <c r="W438" s="338">
        <v>14462</v>
      </c>
      <c r="X438" s="338">
        <v>1158</v>
      </c>
      <c r="Y438" s="338">
        <v>0</v>
      </c>
      <c r="Z438" s="338">
        <v>0</v>
      </c>
      <c r="AA438" s="338">
        <v>0</v>
      </c>
      <c r="AB438" s="338">
        <v>0</v>
      </c>
      <c r="AC438" s="338">
        <v>1158</v>
      </c>
      <c r="AD438" s="338">
        <v>11342</v>
      </c>
      <c r="AE438" s="338">
        <v>200</v>
      </c>
      <c r="AF438" s="338" t="s">
        <v>605</v>
      </c>
      <c r="AG438" s="338">
        <v>0</v>
      </c>
      <c r="AH438" s="338">
        <v>0</v>
      </c>
      <c r="AI438" t="s">
        <v>1964</v>
      </c>
    </row>
    <row r="439" spans="1:35" x14ac:dyDescent="0.3">
      <c r="A439" s="335">
        <v>46173</v>
      </c>
      <c r="B439" t="s">
        <v>1272</v>
      </c>
      <c r="C439" t="s">
        <v>1273</v>
      </c>
      <c r="D439" t="s">
        <v>41</v>
      </c>
      <c r="E439" t="s">
        <v>163</v>
      </c>
      <c r="F439" t="s">
        <v>163</v>
      </c>
      <c r="G439" t="s">
        <v>1179</v>
      </c>
      <c r="H439" t="s">
        <v>605</v>
      </c>
      <c r="I439" s="338">
        <v>23</v>
      </c>
      <c r="J439" s="338">
        <v>0</v>
      </c>
      <c r="K439" s="338">
        <v>0</v>
      </c>
      <c r="L439" s="338">
        <v>5</v>
      </c>
      <c r="M439" s="338">
        <v>1</v>
      </c>
      <c r="N439" s="336">
        <v>24</v>
      </c>
      <c r="O439" s="338">
        <v>540</v>
      </c>
      <c r="P439" s="338">
        <v>9504</v>
      </c>
      <c r="Q439" s="338">
        <v>3456</v>
      </c>
      <c r="R439" s="338">
        <v>0</v>
      </c>
      <c r="S439" s="338">
        <v>12960</v>
      </c>
      <c r="T439" s="338">
        <v>1140</v>
      </c>
      <c r="U439" s="338">
        <v>0</v>
      </c>
      <c r="V439" s="338">
        <v>792</v>
      </c>
      <c r="W439" s="338">
        <v>14892</v>
      </c>
      <c r="X439" s="338">
        <v>1140</v>
      </c>
      <c r="Y439" s="338">
        <v>0</v>
      </c>
      <c r="Z439" s="338">
        <v>0</v>
      </c>
      <c r="AA439" s="338">
        <v>0</v>
      </c>
      <c r="AB439" s="338">
        <v>0</v>
      </c>
      <c r="AC439" s="338">
        <v>1140</v>
      </c>
      <c r="AD439" s="338">
        <v>11820</v>
      </c>
      <c r="AE439" s="338">
        <v>192</v>
      </c>
      <c r="AF439" s="338" t="s">
        <v>605</v>
      </c>
      <c r="AG439" s="338">
        <v>0</v>
      </c>
      <c r="AH439" s="338">
        <v>0</v>
      </c>
      <c r="AI439" t="s">
        <v>1964</v>
      </c>
    </row>
    <row r="440" spans="1:35" x14ac:dyDescent="0.3">
      <c r="A440" s="335">
        <v>46173</v>
      </c>
      <c r="B440" t="s">
        <v>1274</v>
      </c>
      <c r="C440" t="s">
        <v>1275</v>
      </c>
      <c r="D440" t="s">
        <v>41</v>
      </c>
      <c r="E440" t="s">
        <v>163</v>
      </c>
      <c r="F440" t="s">
        <v>163</v>
      </c>
      <c r="G440" t="s">
        <v>1179</v>
      </c>
      <c r="H440" t="s">
        <v>605</v>
      </c>
      <c r="I440" s="338">
        <v>13</v>
      </c>
      <c r="J440" s="338">
        <v>0</v>
      </c>
      <c r="K440" s="338">
        <v>0</v>
      </c>
      <c r="L440" s="338">
        <v>5</v>
      </c>
      <c r="M440" s="338">
        <v>1</v>
      </c>
      <c r="N440" s="336">
        <v>14</v>
      </c>
      <c r="O440" s="338">
        <v>545</v>
      </c>
      <c r="P440" s="338">
        <v>5460</v>
      </c>
      <c r="Q440" s="338">
        <v>2170</v>
      </c>
      <c r="R440" s="338">
        <v>0</v>
      </c>
      <c r="S440" s="338">
        <v>7630</v>
      </c>
      <c r="T440" s="338">
        <v>655</v>
      </c>
      <c r="U440" s="338">
        <v>0</v>
      </c>
      <c r="V440" s="338">
        <v>455</v>
      </c>
      <c r="W440" s="338">
        <v>8740</v>
      </c>
      <c r="X440" s="338">
        <v>655</v>
      </c>
      <c r="Y440" s="338">
        <v>0</v>
      </c>
      <c r="Z440" s="338">
        <v>0</v>
      </c>
      <c r="AA440" s="338">
        <v>0</v>
      </c>
      <c r="AB440" s="338">
        <v>0</v>
      </c>
      <c r="AC440" s="338">
        <v>655</v>
      </c>
      <c r="AD440" s="338">
        <v>6975</v>
      </c>
      <c r="AE440" s="338">
        <v>112</v>
      </c>
      <c r="AF440" s="338" t="s">
        <v>605</v>
      </c>
      <c r="AG440" s="338">
        <v>0</v>
      </c>
      <c r="AH440" s="338">
        <v>0</v>
      </c>
      <c r="AI440" t="s">
        <v>1964</v>
      </c>
    </row>
    <row r="441" spans="1:35" x14ac:dyDescent="0.3">
      <c r="A441" s="335">
        <v>46173</v>
      </c>
      <c r="B441" t="s">
        <v>1276</v>
      </c>
      <c r="C441" t="s">
        <v>1277</v>
      </c>
      <c r="D441" t="s">
        <v>41</v>
      </c>
      <c r="E441" t="s">
        <v>163</v>
      </c>
      <c r="F441" t="s">
        <v>163</v>
      </c>
      <c r="G441" t="s">
        <v>1179</v>
      </c>
      <c r="H441" t="s">
        <v>605</v>
      </c>
      <c r="I441" s="338">
        <v>21.5</v>
      </c>
      <c r="J441" s="338">
        <v>0</v>
      </c>
      <c r="K441" s="338">
        <v>0</v>
      </c>
      <c r="L441" s="338">
        <v>5</v>
      </c>
      <c r="M441" s="338">
        <v>1</v>
      </c>
      <c r="N441" s="336">
        <v>22.5</v>
      </c>
      <c r="O441" s="338">
        <v>590</v>
      </c>
      <c r="P441" s="338">
        <v>8438</v>
      </c>
      <c r="Q441" s="338">
        <v>4838</v>
      </c>
      <c r="R441" s="338">
        <v>0</v>
      </c>
      <c r="S441" s="338">
        <v>13276</v>
      </c>
      <c r="T441" s="338">
        <v>1013</v>
      </c>
      <c r="U441" s="338">
        <v>0</v>
      </c>
      <c r="V441" s="338">
        <v>703</v>
      </c>
      <c r="W441" s="338">
        <v>14992</v>
      </c>
      <c r="X441" s="338">
        <v>1013</v>
      </c>
      <c r="Y441" s="338">
        <v>0</v>
      </c>
      <c r="Z441" s="338">
        <v>0</v>
      </c>
      <c r="AA441" s="338">
        <v>0</v>
      </c>
      <c r="AB441" s="338">
        <v>0</v>
      </c>
      <c r="AC441" s="338">
        <v>1013</v>
      </c>
      <c r="AD441" s="338">
        <v>12263</v>
      </c>
      <c r="AE441" s="338">
        <v>180</v>
      </c>
      <c r="AF441" s="338" t="s">
        <v>605</v>
      </c>
      <c r="AG441" s="338">
        <v>0</v>
      </c>
      <c r="AH441" s="338">
        <v>0</v>
      </c>
      <c r="AI441" t="s">
        <v>1964</v>
      </c>
    </row>
    <row r="442" spans="1:35" x14ac:dyDescent="0.3">
      <c r="A442" s="335">
        <v>46173</v>
      </c>
      <c r="B442" t="s">
        <v>1278</v>
      </c>
      <c r="C442" t="s">
        <v>1279</v>
      </c>
      <c r="D442" t="s">
        <v>41</v>
      </c>
      <c r="E442" t="s">
        <v>163</v>
      </c>
      <c r="F442" t="s">
        <v>163</v>
      </c>
      <c r="G442" t="s">
        <v>1179</v>
      </c>
      <c r="H442" t="s">
        <v>605</v>
      </c>
      <c r="I442" s="338">
        <v>16</v>
      </c>
      <c r="J442" s="338">
        <v>0</v>
      </c>
      <c r="K442" s="338">
        <v>0</v>
      </c>
      <c r="L442" s="338">
        <v>5</v>
      </c>
      <c r="M442" s="338">
        <v>1</v>
      </c>
      <c r="N442" s="336">
        <v>17</v>
      </c>
      <c r="O442" s="338">
        <v>625</v>
      </c>
      <c r="P442" s="338">
        <v>6375</v>
      </c>
      <c r="Q442" s="338">
        <v>4250</v>
      </c>
      <c r="R442" s="338">
        <v>0</v>
      </c>
      <c r="S442" s="338">
        <v>10625</v>
      </c>
      <c r="T442" s="338">
        <v>765</v>
      </c>
      <c r="U442" s="338">
        <v>0</v>
      </c>
      <c r="V442" s="338">
        <v>531</v>
      </c>
      <c r="W442" s="338">
        <v>11921</v>
      </c>
      <c r="X442" s="338">
        <v>765</v>
      </c>
      <c r="Y442" s="338">
        <v>0</v>
      </c>
      <c r="Z442" s="338">
        <v>0</v>
      </c>
      <c r="AA442" s="338">
        <v>0</v>
      </c>
      <c r="AB442" s="338">
        <v>0</v>
      </c>
      <c r="AC442" s="338">
        <v>765</v>
      </c>
      <c r="AD442" s="338">
        <v>9860</v>
      </c>
      <c r="AE442" s="338">
        <v>136</v>
      </c>
      <c r="AF442" s="338" t="s">
        <v>605</v>
      </c>
      <c r="AG442" s="338">
        <v>0</v>
      </c>
      <c r="AH442" s="338">
        <v>0</v>
      </c>
      <c r="AI442" t="s">
        <v>1964</v>
      </c>
    </row>
    <row r="443" spans="1:35" x14ac:dyDescent="0.3">
      <c r="A443" s="335">
        <v>46173</v>
      </c>
      <c r="B443" t="s">
        <v>1280</v>
      </c>
      <c r="C443" t="s">
        <v>1281</v>
      </c>
      <c r="D443" t="s">
        <v>41</v>
      </c>
      <c r="E443" t="s">
        <v>163</v>
      </c>
      <c r="F443" t="s">
        <v>163</v>
      </c>
      <c r="G443" t="s">
        <v>1154</v>
      </c>
      <c r="H443" t="s">
        <v>605</v>
      </c>
      <c r="I443" s="338">
        <v>25</v>
      </c>
      <c r="J443" s="338">
        <v>0</v>
      </c>
      <c r="K443" s="338">
        <v>0</v>
      </c>
      <c r="L443" s="338">
        <v>5</v>
      </c>
      <c r="M443" s="338">
        <v>1</v>
      </c>
      <c r="N443" s="336">
        <v>26</v>
      </c>
      <c r="O443" s="338">
        <v>580</v>
      </c>
      <c r="P443" s="338">
        <v>10296</v>
      </c>
      <c r="Q443" s="338">
        <v>4784</v>
      </c>
      <c r="R443" s="338">
        <v>0</v>
      </c>
      <c r="S443" s="338">
        <v>15080</v>
      </c>
      <c r="T443" s="338">
        <v>1236</v>
      </c>
      <c r="U443" s="338">
        <v>0</v>
      </c>
      <c r="V443" s="338">
        <v>858</v>
      </c>
      <c r="W443" s="338">
        <v>17174</v>
      </c>
      <c r="X443" s="338">
        <v>1236</v>
      </c>
      <c r="Y443" s="338">
        <v>0</v>
      </c>
      <c r="Z443" s="338">
        <v>0</v>
      </c>
      <c r="AA443" s="338">
        <v>0</v>
      </c>
      <c r="AB443" s="338">
        <v>0</v>
      </c>
      <c r="AC443" s="338">
        <v>1236</v>
      </c>
      <c r="AD443" s="338">
        <v>13844</v>
      </c>
      <c r="AE443" s="338">
        <v>208</v>
      </c>
      <c r="AF443" s="338" t="s">
        <v>605</v>
      </c>
      <c r="AG443" s="338">
        <v>0</v>
      </c>
      <c r="AH443" s="338">
        <v>0</v>
      </c>
      <c r="AI443" t="s">
        <v>1964</v>
      </c>
    </row>
    <row r="444" spans="1:35" x14ac:dyDescent="0.3">
      <c r="A444" s="335">
        <v>46173</v>
      </c>
      <c r="B444" t="s">
        <v>1282</v>
      </c>
      <c r="C444" t="s">
        <v>1283</v>
      </c>
      <c r="D444" t="s">
        <v>41</v>
      </c>
      <c r="E444" t="s">
        <v>163</v>
      </c>
      <c r="F444" t="s">
        <v>163</v>
      </c>
      <c r="G444" t="s">
        <v>1154</v>
      </c>
      <c r="H444" t="s">
        <v>1284</v>
      </c>
      <c r="I444" s="338">
        <v>25</v>
      </c>
      <c r="J444" s="338">
        <v>0</v>
      </c>
      <c r="K444" s="338">
        <v>0</v>
      </c>
      <c r="L444" s="338">
        <v>5</v>
      </c>
      <c r="M444" s="338">
        <v>1</v>
      </c>
      <c r="N444" s="336">
        <v>26</v>
      </c>
      <c r="O444" s="338">
        <v>730</v>
      </c>
      <c r="P444" s="338">
        <v>12610</v>
      </c>
      <c r="Q444" s="338">
        <v>6370</v>
      </c>
      <c r="R444" s="338">
        <v>0</v>
      </c>
      <c r="S444" s="338">
        <v>18980</v>
      </c>
      <c r="T444" s="338">
        <v>1513</v>
      </c>
      <c r="U444" s="338">
        <v>0</v>
      </c>
      <c r="V444" s="338">
        <v>1050</v>
      </c>
      <c r="W444" s="338">
        <v>21543</v>
      </c>
      <c r="X444" s="338">
        <v>1513</v>
      </c>
      <c r="Y444" s="338">
        <v>0</v>
      </c>
      <c r="Z444" s="338">
        <v>0</v>
      </c>
      <c r="AA444" s="338">
        <v>0</v>
      </c>
      <c r="AB444" s="338">
        <v>0</v>
      </c>
      <c r="AC444" s="338">
        <v>1513</v>
      </c>
      <c r="AD444" s="338">
        <v>17467</v>
      </c>
      <c r="AE444" s="338">
        <v>208</v>
      </c>
      <c r="AF444" s="338" t="s">
        <v>1284</v>
      </c>
      <c r="AG444" s="338">
        <v>0</v>
      </c>
      <c r="AH444" s="338">
        <v>0</v>
      </c>
      <c r="AI444" t="s">
        <v>1964</v>
      </c>
    </row>
    <row r="445" spans="1:35" x14ac:dyDescent="0.3">
      <c r="A445" s="335">
        <v>46173</v>
      </c>
      <c r="B445" t="s">
        <v>1285</v>
      </c>
      <c r="C445" t="s">
        <v>1286</v>
      </c>
      <c r="D445" t="s">
        <v>41</v>
      </c>
      <c r="E445" t="s">
        <v>163</v>
      </c>
      <c r="F445" t="s">
        <v>163</v>
      </c>
      <c r="G445" t="s">
        <v>1154</v>
      </c>
      <c r="H445" t="s">
        <v>605</v>
      </c>
      <c r="I445" s="338">
        <v>25</v>
      </c>
      <c r="J445" s="338">
        <v>0</v>
      </c>
      <c r="K445" s="338">
        <v>0</v>
      </c>
      <c r="L445" s="338">
        <v>5</v>
      </c>
      <c r="M445" s="338">
        <v>1</v>
      </c>
      <c r="N445" s="336">
        <v>26</v>
      </c>
      <c r="O445" s="338">
        <v>570</v>
      </c>
      <c r="P445" s="338">
        <v>10400</v>
      </c>
      <c r="Q445" s="338">
        <v>4420</v>
      </c>
      <c r="R445" s="338">
        <v>0</v>
      </c>
      <c r="S445" s="338">
        <v>14820</v>
      </c>
      <c r="T445" s="338">
        <v>1248</v>
      </c>
      <c r="U445" s="338">
        <v>0</v>
      </c>
      <c r="V445" s="338">
        <v>866</v>
      </c>
      <c r="W445" s="338">
        <v>16934</v>
      </c>
      <c r="X445" s="338">
        <v>1248</v>
      </c>
      <c r="Y445" s="338">
        <v>0</v>
      </c>
      <c r="Z445" s="338">
        <v>0</v>
      </c>
      <c r="AA445" s="338">
        <v>0</v>
      </c>
      <c r="AB445" s="338">
        <v>0</v>
      </c>
      <c r="AC445" s="338">
        <v>1248</v>
      </c>
      <c r="AD445" s="338">
        <v>13572</v>
      </c>
      <c r="AE445" s="338">
        <v>208</v>
      </c>
      <c r="AF445" s="338" t="s">
        <v>605</v>
      </c>
      <c r="AG445" s="338">
        <v>0</v>
      </c>
      <c r="AH445" s="338">
        <v>0</v>
      </c>
      <c r="AI445" t="s">
        <v>1964</v>
      </c>
    </row>
    <row r="446" spans="1:35" x14ac:dyDescent="0.3">
      <c r="A446" s="335">
        <v>46173</v>
      </c>
      <c r="B446" t="s">
        <v>1287</v>
      </c>
      <c r="C446" t="s">
        <v>1288</v>
      </c>
      <c r="D446" t="s">
        <v>41</v>
      </c>
      <c r="E446" t="s">
        <v>163</v>
      </c>
      <c r="F446" t="s">
        <v>163</v>
      </c>
      <c r="G446" t="s">
        <v>1154</v>
      </c>
      <c r="H446" t="s">
        <v>1284</v>
      </c>
      <c r="I446" s="338">
        <v>0</v>
      </c>
      <c r="J446" s="338">
        <v>0</v>
      </c>
      <c r="K446" s="338">
        <v>0</v>
      </c>
      <c r="L446" s="338">
        <v>0</v>
      </c>
      <c r="M446" s="338">
        <v>0</v>
      </c>
      <c r="N446" s="336">
        <v>0</v>
      </c>
      <c r="O446" s="338">
        <v>627</v>
      </c>
      <c r="P446" s="338">
        <v>0</v>
      </c>
      <c r="Q446" s="338">
        <v>0</v>
      </c>
      <c r="R446" s="338">
        <v>0</v>
      </c>
      <c r="S446" s="338">
        <v>0</v>
      </c>
      <c r="T446" s="338">
        <v>0</v>
      </c>
      <c r="U446" s="338">
        <v>0</v>
      </c>
      <c r="V446" s="338">
        <v>0</v>
      </c>
      <c r="W446" s="338">
        <v>0</v>
      </c>
      <c r="X446" s="338">
        <v>0</v>
      </c>
      <c r="Y446" s="338">
        <v>0</v>
      </c>
      <c r="Z446" s="338">
        <v>0</v>
      </c>
      <c r="AA446" s="338">
        <v>0</v>
      </c>
      <c r="AB446" s="338">
        <v>0</v>
      </c>
      <c r="AC446" s="338">
        <v>0</v>
      </c>
      <c r="AD446" s="338">
        <v>0</v>
      </c>
      <c r="AE446" s="338">
        <v>0</v>
      </c>
      <c r="AF446" s="338" t="s">
        <v>1284</v>
      </c>
      <c r="AG446" s="338">
        <v>0</v>
      </c>
      <c r="AH446" s="338">
        <v>0</v>
      </c>
      <c r="AI446" t="s">
        <v>1964</v>
      </c>
    </row>
    <row r="447" spans="1:35" x14ac:dyDescent="0.3">
      <c r="A447" s="335">
        <v>46173</v>
      </c>
      <c r="B447" t="s">
        <v>1289</v>
      </c>
      <c r="C447" t="s">
        <v>1290</v>
      </c>
      <c r="D447" t="s">
        <v>41</v>
      </c>
      <c r="E447" t="s">
        <v>42</v>
      </c>
      <c r="F447" t="s">
        <v>951</v>
      </c>
      <c r="G447" t="s">
        <v>1179</v>
      </c>
      <c r="H447" t="s">
        <v>605</v>
      </c>
      <c r="I447" s="338">
        <v>12</v>
      </c>
      <c r="J447" s="338">
        <v>0</v>
      </c>
      <c r="K447" s="338">
        <v>0</v>
      </c>
      <c r="L447" s="338">
        <v>5</v>
      </c>
      <c r="M447" s="338">
        <v>0</v>
      </c>
      <c r="N447" s="336">
        <v>12</v>
      </c>
      <c r="O447" s="338">
        <v>440</v>
      </c>
      <c r="P447" s="338">
        <v>3852</v>
      </c>
      <c r="Q447" s="338">
        <v>1428</v>
      </c>
      <c r="R447" s="338">
        <v>0</v>
      </c>
      <c r="S447" s="338">
        <v>5280</v>
      </c>
      <c r="T447" s="338">
        <v>462</v>
      </c>
      <c r="U447" s="338">
        <v>0</v>
      </c>
      <c r="V447" s="338">
        <v>0</v>
      </c>
      <c r="W447" s="338">
        <v>5742</v>
      </c>
      <c r="X447" s="338">
        <v>462</v>
      </c>
      <c r="Y447" s="338">
        <v>0</v>
      </c>
      <c r="Z447" s="338">
        <v>0</v>
      </c>
      <c r="AA447" s="338">
        <v>0</v>
      </c>
      <c r="AB447" s="338">
        <v>0</v>
      </c>
      <c r="AC447" s="338">
        <v>462</v>
      </c>
      <c r="AD447" s="338">
        <v>4818</v>
      </c>
      <c r="AE447" s="338">
        <v>96</v>
      </c>
      <c r="AF447" s="338" t="s">
        <v>605</v>
      </c>
      <c r="AG447" s="338">
        <v>20</v>
      </c>
      <c r="AH447" s="338">
        <v>240</v>
      </c>
      <c r="AI447" t="s">
        <v>580</v>
      </c>
    </row>
    <row r="448" spans="1:35" x14ac:dyDescent="0.3">
      <c r="A448" s="335">
        <v>46173</v>
      </c>
      <c r="B448" t="s">
        <v>1291</v>
      </c>
      <c r="C448" t="s">
        <v>1292</v>
      </c>
      <c r="D448" t="s">
        <v>41</v>
      </c>
      <c r="E448" t="s">
        <v>42</v>
      </c>
      <c r="F448" t="s">
        <v>951</v>
      </c>
      <c r="G448" t="s">
        <v>1179</v>
      </c>
      <c r="H448" t="s">
        <v>605</v>
      </c>
      <c r="I448" s="338">
        <v>16</v>
      </c>
      <c r="J448" s="338">
        <v>0</v>
      </c>
      <c r="K448" s="338">
        <v>0</v>
      </c>
      <c r="L448" s="338">
        <v>5</v>
      </c>
      <c r="M448" s="338">
        <v>0</v>
      </c>
      <c r="N448" s="336">
        <v>16</v>
      </c>
      <c r="O448" s="338">
        <v>445</v>
      </c>
      <c r="P448" s="338">
        <v>5296</v>
      </c>
      <c r="Q448" s="338">
        <v>1824</v>
      </c>
      <c r="R448" s="338">
        <v>0</v>
      </c>
      <c r="S448" s="338">
        <v>7120</v>
      </c>
      <c r="T448" s="338">
        <v>636</v>
      </c>
      <c r="U448" s="338">
        <v>0</v>
      </c>
      <c r="V448" s="338">
        <v>0</v>
      </c>
      <c r="W448" s="338">
        <v>7996</v>
      </c>
      <c r="X448" s="338">
        <v>636</v>
      </c>
      <c r="Y448" s="338">
        <v>0</v>
      </c>
      <c r="Z448" s="338">
        <v>0</v>
      </c>
      <c r="AA448" s="338">
        <v>0</v>
      </c>
      <c r="AB448" s="338">
        <v>0</v>
      </c>
      <c r="AC448" s="338">
        <v>636</v>
      </c>
      <c r="AD448" s="338">
        <v>6484</v>
      </c>
      <c r="AE448" s="338">
        <v>128</v>
      </c>
      <c r="AF448" s="338" t="s">
        <v>605</v>
      </c>
      <c r="AG448" s="338">
        <v>20</v>
      </c>
      <c r="AH448" s="338">
        <v>320</v>
      </c>
      <c r="AI448" t="s">
        <v>580</v>
      </c>
    </row>
    <row r="449" spans="1:35" x14ac:dyDescent="0.3">
      <c r="A449" s="335">
        <v>46173</v>
      </c>
      <c r="B449" t="s">
        <v>1293</v>
      </c>
      <c r="C449" t="s">
        <v>1294</v>
      </c>
      <c r="D449" t="s">
        <v>41</v>
      </c>
      <c r="E449" t="s">
        <v>42</v>
      </c>
      <c r="F449" t="s">
        <v>951</v>
      </c>
      <c r="G449" t="s">
        <v>1179</v>
      </c>
      <c r="H449" t="s">
        <v>605</v>
      </c>
      <c r="I449" s="338">
        <v>3</v>
      </c>
      <c r="J449" s="338">
        <v>0</v>
      </c>
      <c r="K449" s="338">
        <v>0</v>
      </c>
      <c r="L449" s="338">
        <v>5</v>
      </c>
      <c r="M449" s="338">
        <v>0</v>
      </c>
      <c r="N449" s="336">
        <v>3</v>
      </c>
      <c r="O449" s="338">
        <v>450</v>
      </c>
      <c r="P449" s="338">
        <v>978</v>
      </c>
      <c r="Q449" s="338">
        <v>372</v>
      </c>
      <c r="R449" s="338">
        <v>0</v>
      </c>
      <c r="S449" s="338">
        <v>1350</v>
      </c>
      <c r="T449" s="338">
        <v>117</v>
      </c>
      <c r="U449" s="338">
        <v>0</v>
      </c>
      <c r="V449" s="338">
        <v>0</v>
      </c>
      <c r="W449" s="338">
        <v>1787</v>
      </c>
      <c r="X449" s="338">
        <v>117</v>
      </c>
      <c r="Y449" s="338">
        <v>0</v>
      </c>
      <c r="Z449" s="338">
        <v>0</v>
      </c>
      <c r="AA449" s="338">
        <v>0</v>
      </c>
      <c r="AB449" s="338">
        <v>0</v>
      </c>
      <c r="AC449" s="338">
        <v>117</v>
      </c>
      <c r="AD449" s="338">
        <v>1233</v>
      </c>
      <c r="AE449" s="338">
        <v>24</v>
      </c>
      <c r="AF449" s="338" t="s">
        <v>605</v>
      </c>
      <c r="AG449" s="338">
        <v>20</v>
      </c>
      <c r="AH449" s="338">
        <v>60</v>
      </c>
      <c r="AI449" t="s">
        <v>580</v>
      </c>
    </row>
    <row r="450" spans="1:35" x14ac:dyDescent="0.3">
      <c r="A450" s="335">
        <v>46173</v>
      </c>
      <c r="B450" t="s">
        <v>1295</v>
      </c>
      <c r="C450" t="s">
        <v>1296</v>
      </c>
      <c r="D450" t="s">
        <v>41</v>
      </c>
      <c r="E450" t="s">
        <v>42</v>
      </c>
      <c r="F450" t="s">
        <v>951</v>
      </c>
      <c r="G450" t="s">
        <v>1179</v>
      </c>
      <c r="H450" t="s">
        <v>605</v>
      </c>
      <c r="I450" s="338">
        <v>18</v>
      </c>
      <c r="J450" s="338">
        <v>0</v>
      </c>
      <c r="K450" s="338">
        <v>0</v>
      </c>
      <c r="L450" s="338">
        <v>5</v>
      </c>
      <c r="M450" s="338">
        <v>1</v>
      </c>
      <c r="N450" s="336">
        <v>19</v>
      </c>
      <c r="O450" s="338">
        <v>450</v>
      </c>
      <c r="P450" s="338">
        <v>6194</v>
      </c>
      <c r="Q450" s="338">
        <v>2356</v>
      </c>
      <c r="R450" s="338">
        <v>0</v>
      </c>
      <c r="S450" s="338">
        <v>8550</v>
      </c>
      <c r="T450" s="338">
        <v>743</v>
      </c>
      <c r="U450" s="338">
        <v>0</v>
      </c>
      <c r="V450" s="338">
        <v>0</v>
      </c>
      <c r="W450" s="338">
        <v>9353</v>
      </c>
      <c r="X450" s="338">
        <v>743</v>
      </c>
      <c r="Y450" s="338">
        <v>0</v>
      </c>
      <c r="Z450" s="338">
        <v>0</v>
      </c>
      <c r="AA450" s="338">
        <v>0</v>
      </c>
      <c r="AB450" s="338">
        <v>0</v>
      </c>
      <c r="AC450" s="338">
        <v>743</v>
      </c>
      <c r="AD450" s="338">
        <v>7807</v>
      </c>
      <c r="AE450" s="338">
        <v>152</v>
      </c>
      <c r="AF450" s="338" t="s">
        <v>605</v>
      </c>
      <c r="AG450" s="338">
        <v>20</v>
      </c>
      <c r="AH450" s="338">
        <v>380</v>
      </c>
      <c r="AI450" t="s">
        <v>580</v>
      </c>
    </row>
    <row r="451" spans="1:35" x14ac:dyDescent="0.3">
      <c r="A451" s="335">
        <v>46173</v>
      </c>
      <c r="B451" t="s">
        <v>1297</v>
      </c>
      <c r="C451" t="s">
        <v>1298</v>
      </c>
      <c r="D451" t="s">
        <v>41</v>
      </c>
      <c r="E451" t="s">
        <v>42</v>
      </c>
      <c r="F451" t="s">
        <v>951</v>
      </c>
      <c r="G451" t="s">
        <v>1179</v>
      </c>
      <c r="H451" t="s">
        <v>605</v>
      </c>
      <c r="I451" s="338">
        <v>21</v>
      </c>
      <c r="J451" s="338">
        <v>0</v>
      </c>
      <c r="K451" s="338">
        <v>0</v>
      </c>
      <c r="L451" s="338">
        <v>5</v>
      </c>
      <c r="M451" s="338">
        <v>1</v>
      </c>
      <c r="N451" s="336">
        <v>22</v>
      </c>
      <c r="O451" s="338">
        <v>450</v>
      </c>
      <c r="P451" s="338">
        <v>7172</v>
      </c>
      <c r="Q451" s="338">
        <v>2728</v>
      </c>
      <c r="R451" s="338">
        <v>0</v>
      </c>
      <c r="S451" s="338">
        <v>9900</v>
      </c>
      <c r="T451" s="338">
        <v>861</v>
      </c>
      <c r="U451" s="338">
        <v>0</v>
      </c>
      <c r="V451" s="338">
        <v>0</v>
      </c>
      <c r="W451" s="338">
        <v>11141</v>
      </c>
      <c r="X451" s="338">
        <v>861</v>
      </c>
      <c r="Y451" s="338">
        <v>0</v>
      </c>
      <c r="Z451" s="338">
        <v>0</v>
      </c>
      <c r="AA451" s="338">
        <v>0</v>
      </c>
      <c r="AB451" s="338">
        <v>0</v>
      </c>
      <c r="AC451" s="338">
        <v>861</v>
      </c>
      <c r="AD451" s="338">
        <v>9039</v>
      </c>
      <c r="AE451" s="338">
        <v>176</v>
      </c>
      <c r="AF451" s="338" t="s">
        <v>605</v>
      </c>
      <c r="AG451" s="338">
        <v>20</v>
      </c>
      <c r="AH451" s="338">
        <v>440</v>
      </c>
      <c r="AI451" t="s">
        <v>580</v>
      </c>
    </row>
    <row r="452" spans="1:35" x14ac:dyDescent="0.3">
      <c r="A452" s="335">
        <v>46173</v>
      </c>
      <c r="B452" t="s">
        <v>1299</v>
      </c>
      <c r="C452" t="s">
        <v>1396</v>
      </c>
      <c r="D452" t="s">
        <v>41</v>
      </c>
      <c r="E452" t="s">
        <v>42</v>
      </c>
      <c r="F452" t="s">
        <v>43</v>
      </c>
      <c r="G452" t="s">
        <v>1179</v>
      </c>
      <c r="H452" t="s">
        <v>605</v>
      </c>
      <c r="I452" s="338">
        <v>21</v>
      </c>
      <c r="J452" s="338">
        <v>0</v>
      </c>
      <c r="K452" s="338">
        <v>0</v>
      </c>
      <c r="L452" s="338">
        <v>5</v>
      </c>
      <c r="M452" s="338">
        <v>1</v>
      </c>
      <c r="N452" s="336">
        <v>22</v>
      </c>
      <c r="O452" s="338">
        <v>475</v>
      </c>
      <c r="P452" s="338">
        <v>7832</v>
      </c>
      <c r="Q452" s="338">
        <v>2618</v>
      </c>
      <c r="R452" s="338">
        <v>0</v>
      </c>
      <c r="S452" s="338">
        <v>10450</v>
      </c>
      <c r="T452" s="338">
        <v>940</v>
      </c>
      <c r="U452" s="338">
        <v>0</v>
      </c>
      <c r="V452" s="338">
        <v>0</v>
      </c>
      <c r="W452" s="338">
        <v>11830</v>
      </c>
      <c r="X452" s="338">
        <v>940</v>
      </c>
      <c r="Y452" s="338">
        <v>0</v>
      </c>
      <c r="Z452" s="338">
        <v>0</v>
      </c>
      <c r="AA452" s="338">
        <v>0</v>
      </c>
      <c r="AB452" s="338">
        <v>0</v>
      </c>
      <c r="AC452" s="338">
        <v>940</v>
      </c>
      <c r="AD452" s="338">
        <v>9510</v>
      </c>
      <c r="AE452" s="338">
        <v>176</v>
      </c>
      <c r="AF452" s="338" t="s">
        <v>605</v>
      </c>
      <c r="AG452" s="338">
        <v>20</v>
      </c>
      <c r="AH452" s="338">
        <v>440</v>
      </c>
      <c r="AI452" t="s">
        <v>580</v>
      </c>
    </row>
    <row r="453" spans="1:35" x14ac:dyDescent="0.3">
      <c r="A453" s="335">
        <v>46173</v>
      </c>
      <c r="B453" t="s">
        <v>1300</v>
      </c>
      <c r="C453" t="s">
        <v>1301</v>
      </c>
      <c r="D453" t="s">
        <v>41</v>
      </c>
      <c r="E453" t="s">
        <v>42</v>
      </c>
      <c r="F453" t="s">
        <v>43</v>
      </c>
      <c r="G453" t="s">
        <v>1179</v>
      </c>
      <c r="H453" t="s">
        <v>605</v>
      </c>
      <c r="I453" s="338">
        <v>19</v>
      </c>
      <c r="J453" s="338">
        <v>0</v>
      </c>
      <c r="K453" s="338">
        <v>0</v>
      </c>
      <c r="L453" s="338">
        <v>5</v>
      </c>
      <c r="M453" s="338">
        <v>1</v>
      </c>
      <c r="N453" s="336">
        <v>20</v>
      </c>
      <c r="O453" s="338">
        <v>455</v>
      </c>
      <c r="P453" s="338">
        <v>6820</v>
      </c>
      <c r="Q453" s="338">
        <v>2280</v>
      </c>
      <c r="R453" s="338">
        <v>0</v>
      </c>
      <c r="S453" s="338">
        <v>9100</v>
      </c>
      <c r="T453" s="338">
        <v>818</v>
      </c>
      <c r="U453" s="338">
        <v>0</v>
      </c>
      <c r="V453" s="338">
        <v>0</v>
      </c>
      <c r="W453" s="338">
        <v>10358</v>
      </c>
      <c r="X453" s="338">
        <v>818</v>
      </c>
      <c r="Y453" s="338">
        <v>0</v>
      </c>
      <c r="Z453" s="338">
        <v>0</v>
      </c>
      <c r="AA453" s="338">
        <v>0</v>
      </c>
      <c r="AB453" s="338">
        <v>0</v>
      </c>
      <c r="AC453" s="338">
        <v>818</v>
      </c>
      <c r="AD453" s="338">
        <v>8282</v>
      </c>
      <c r="AE453" s="338">
        <v>160</v>
      </c>
      <c r="AF453" s="338" t="s">
        <v>605</v>
      </c>
      <c r="AG453" s="338">
        <v>20</v>
      </c>
      <c r="AH453" s="338">
        <v>400</v>
      </c>
      <c r="AI453" t="s">
        <v>580</v>
      </c>
    </row>
    <row r="454" spans="1:35" x14ac:dyDescent="0.3">
      <c r="A454" s="335">
        <v>46173</v>
      </c>
      <c r="B454" t="s">
        <v>1302</v>
      </c>
      <c r="C454" t="s">
        <v>1303</v>
      </c>
      <c r="D454" t="s">
        <v>41</v>
      </c>
      <c r="E454" t="s">
        <v>42</v>
      </c>
      <c r="F454" t="s">
        <v>43</v>
      </c>
      <c r="G454" t="s">
        <v>1179</v>
      </c>
      <c r="H454" t="s">
        <v>605</v>
      </c>
      <c r="I454" s="338">
        <v>23</v>
      </c>
      <c r="J454" s="338">
        <v>0</v>
      </c>
      <c r="K454" s="338">
        <v>0</v>
      </c>
      <c r="L454" s="338">
        <v>5</v>
      </c>
      <c r="M454" s="338">
        <v>1</v>
      </c>
      <c r="N454" s="336">
        <v>24</v>
      </c>
      <c r="O454" s="338">
        <v>450</v>
      </c>
      <c r="P454" s="338">
        <v>8064</v>
      </c>
      <c r="Q454" s="338">
        <v>2736</v>
      </c>
      <c r="R454" s="338">
        <v>0</v>
      </c>
      <c r="S454" s="338">
        <v>10800</v>
      </c>
      <c r="T454" s="338">
        <v>968</v>
      </c>
      <c r="U454" s="338">
        <v>0</v>
      </c>
      <c r="V454" s="338">
        <v>0</v>
      </c>
      <c r="W454" s="338">
        <v>12168</v>
      </c>
      <c r="X454" s="338">
        <v>968</v>
      </c>
      <c r="Y454" s="338">
        <v>0</v>
      </c>
      <c r="Z454" s="338">
        <v>0</v>
      </c>
      <c r="AA454" s="338">
        <v>0</v>
      </c>
      <c r="AB454" s="338">
        <v>0</v>
      </c>
      <c r="AC454" s="338">
        <v>968</v>
      </c>
      <c r="AD454" s="338">
        <v>9832</v>
      </c>
      <c r="AE454" s="338">
        <v>192</v>
      </c>
      <c r="AF454" s="338" t="s">
        <v>605</v>
      </c>
      <c r="AG454" s="338">
        <v>20</v>
      </c>
      <c r="AH454" s="338">
        <v>480</v>
      </c>
      <c r="AI454" t="s">
        <v>580</v>
      </c>
    </row>
    <row r="455" spans="1:35" x14ac:dyDescent="0.3">
      <c r="A455" s="335">
        <v>46173</v>
      </c>
      <c r="B455" t="s">
        <v>1304</v>
      </c>
      <c r="C455" t="s">
        <v>1305</v>
      </c>
      <c r="D455" t="s">
        <v>41</v>
      </c>
      <c r="E455" t="s">
        <v>42</v>
      </c>
      <c r="F455" t="s">
        <v>43</v>
      </c>
      <c r="G455" t="s">
        <v>1179</v>
      </c>
      <c r="H455" t="s">
        <v>605</v>
      </c>
      <c r="I455" s="338">
        <v>20</v>
      </c>
      <c r="J455" s="338">
        <v>0</v>
      </c>
      <c r="K455" s="338">
        <v>0</v>
      </c>
      <c r="L455" s="338">
        <v>5</v>
      </c>
      <c r="M455" s="338">
        <v>1</v>
      </c>
      <c r="N455" s="336">
        <v>21</v>
      </c>
      <c r="O455" s="338">
        <v>445</v>
      </c>
      <c r="P455" s="338">
        <v>6951</v>
      </c>
      <c r="Q455" s="338">
        <v>2394</v>
      </c>
      <c r="R455" s="338">
        <v>0</v>
      </c>
      <c r="S455" s="338">
        <v>9345</v>
      </c>
      <c r="T455" s="338">
        <v>834</v>
      </c>
      <c r="U455" s="338">
        <v>0</v>
      </c>
      <c r="V455" s="338">
        <v>0</v>
      </c>
      <c r="W455" s="338">
        <v>10659</v>
      </c>
      <c r="X455" s="338">
        <v>834</v>
      </c>
      <c r="Y455" s="338">
        <v>0</v>
      </c>
      <c r="Z455" s="338">
        <v>0</v>
      </c>
      <c r="AA455" s="338">
        <v>0</v>
      </c>
      <c r="AB455" s="338">
        <v>0</v>
      </c>
      <c r="AC455" s="338">
        <v>834</v>
      </c>
      <c r="AD455" s="338">
        <v>8511</v>
      </c>
      <c r="AE455" s="338">
        <v>168</v>
      </c>
      <c r="AF455" s="338" t="s">
        <v>605</v>
      </c>
      <c r="AG455" s="338">
        <v>20</v>
      </c>
      <c r="AH455" s="338">
        <v>420</v>
      </c>
      <c r="AI455" t="s">
        <v>580</v>
      </c>
    </row>
    <row r="456" spans="1:35" x14ac:dyDescent="0.3">
      <c r="A456" s="335">
        <v>46173</v>
      </c>
      <c r="B456" t="s">
        <v>1306</v>
      </c>
      <c r="C456" t="s">
        <v>1307</v>
      </c>
      <c r="D456" t="s">
        <v>41</v>
      </c>
      <c r="E456" t="s">
        <v>42</v>
      </c>
      <c r="F456" t="s">
        <v>43</v>
      </c>
      <c r="G456" t="s">
        <v>1179</v>
      </c>
      <c r="H456" t="s">
        <v>605</v>
      </c>
      <c r="I456" s="338">
        <v>22</v>
      </c>
      <c r="J456" s="338">
        <v>0</v>
      </c>
      <c r="K456" s="338">
        <v>0</v>
      </c>
      <c r="L456" s="338">
        <v>5</v>
      </c>
      <c r="M456" s="338">
        <v>0</v>
      </c>
      <c r="N456" s="336">
        <v>22</v>
      </c>
      <c r="O456" s="338">
        <v>450</v>
      </c>
      <c r="P456" s="338">
        <v>7392</v>
      </c>
      <c r="Q456" s="338">
        <v>2508</v>
      </c>
      <c r="R456" s="338">
        <v>0</v>
      </c>
      <c r="S456" s="338">
        <v>9900</v>
      </c>
      <c r="T456" s="338">
        <v>887</v>
      </c>
      <c r="U456" s="338">
        <v>0</v>
      </c>
      <c r="V456" s="338">
        <v>0</v>
      </c>
      <c r="W456" s="338">
        <v>11207</v>
      </c>
      <c r="X456" s="338">
        <v>887</v>
      </c>
      <c r="Y456" s="338">
        <v>0</v>
      </c>
      <c r="Z456" s="338">
        <v>0</v>
      </c>
      <c r="AA456" s="338">
        <v>0</v>
      </c>
      <c r="AB456" s="338">
        <v>0</v>
      </c>
      <c r="AC456" s="338">
        <v>887</v>
      </c>
      <c r="AD456" s="338">
        <v>9013</v>
      </c>
      <c r="AE456" s="338">
        <v>176</v>
      </c>
      <c r="AF456" s="338" t="s">
        <v>605</v>
      </c>
      <c r="AG456" s="338">
        <v>20</v>
      </c>
      <c r="AH456" s="338">
        <v>440</v>
      </c>
      <c r="AI456" t="s">
        <v>580</v>
      </c>
    </row>
    <row r="457" spans="1:35" x14ac:dyDescent="0.3">
      <c r="A457" s="335">
        <v>46173</v>
      </c>
      <c r="B457" t="s">
        <v>1308</v>
      </c>
      <c r="C457" t="s">
        <v>1309</v>
      </c>
      <c r="D457" t="s">
        <v>41</v>
      </c>
      <c r="E457" t="s">
        <v>42</v>
      </c>
      <c r="F457" t="s">
        <v>43</v>
      </c>
      <c r="G457" t="s">
        <v>1179</v>
      </c>
      <c r="H457" t="s">
        <v>605</v>
      </c>
      <c r="I457" s="338">
        <v>24</v>
      </c>
      <c r="J457" s="338">
        <v>0</v>
      </c>
      <c r="K457" s="338">
        <v>0</v>
      </c>
      <c r="L457" s="338">
        <v>5</v>
      </c>
      <c r="M457" s="338">
        <v>1</v>
      </c>
      <c r="N457" s="336">
        <v>25</v>
      </c>
      <c r="O457" s="338">
        <v>445</v>
      </c>
      <c r="P457" s="338">
        <v>8275</v>
      </c>
      <c r="Q457" s="338">
        <v>2850</v>
      </c>
      <c r="R457" s="338">
        <v>0</v>
      </c>
      <c r="S457" s="338">
        <v>11125</v>
      </c>
      <c r="T457" s="338">
        <v>993</v>
      </c>
      <c r="U457" s="338">
        <v>0</v>
      </c>
      <c r="V457" s="338">
        <v>0</v>
      </c>
      <c r="W457" s="338">
        <v>12558</v>
      </c>
      <c r="X457" s="338">
        <v>993</v>
      </c>
      <c r="Y457" s="338">
        <v>0</v>
      </c>
      <c r="Z457" s="338">
        <v>0</v>
      </c>
      <c r="AA457" s="338">
        <v>0</v>
      </c>
      <c r="AB457" s="338">
        <v>0</v>
      </c>
      <c r="AC457" s="338">
        <v>993</v>
      </c>
      <c r="AD457" s="338">
        <v>10132</v>
      </c>
      <c r="AE457" s="338">
        <v>200</v>
      </c>
      <c r="AF457" s="338" t="s">
        <v>605</v>
      </c>
      <c r="AG457" s="338">
        <v>20</v>
      </c>
      <c r="AH457" s="338">
        <v>500</v>
      </c>
      <c r="AI457" t="s">
        <v>580</v>
      </c>
    </row>
    <row r="458" spans="1:35" x14ac:dyDescent="0.3">
      <c r="A458" s="335">
        <v>46173</v>
      </c>
      <c r="B458" t="s">
        <v>1310</v>
      </c>
      <c r="C458" t="s">
        <v>1311</v>
      </c>
      <c r="D458" t="s">
        <v>41</v>
      </c>
      <c r="E458" t="s">
        <v>42</v>
      </c>
      <c r="F458" t="s">
        <v>43</v>
      </c>
      <c r="G458" t="s">
        <v>1179</v>
      </c>
      <c r="H458" t="s">
        <v>605</v>
      </c>
      <c r="I458" s="338">
        <v>22</v>
      </c>
      <c r="J458" s="338">
        <v>0</v>
      </c>
      <c r="K458" s="338">
        <v>0</v>
      </c>
      <c r="L458" s="338">
        <v>5</v>
      </c>
      <c r="M458" s="338">
        <v>1</v>
      </c>
      <c r="N458" s="336">
        <v>23</v>
      </c>
      <c r="O458" s="338">
        <v>460</v>
      </c>
      <c r="P458" s="338">
        <v>7958</v>
      </c>
      <c r="Q458" s="338">
        <v>2622</v>
      </c>
      <c r="R458" s="338">
        <v>0</v>
      </c>
      <c r="S458" s="338">
        <v>10580</v>
      </c>
      <c r="T458" s="338">
        <v>955</v>
      </c>
      <c r="U458" s="338">
        <v>0</v>
      </c>
      <c r="V458" s="338">
        <v>0</v>
      </c>
      <c r="W458" s="338">
        <v>12035</v>
      </c>
      <c r="X458" s="338">
        <v>955</v>
      </c>
      <c r="Y458" s="338">
        <v>0</v>
      </c>
      <c r="Z458" s="338">
        <v>0</v>
      </c>
      <c r="AA458" s="338">
        <v>0</v>
      </c>
      <c r="AB458" s="338">
        <v>0</v>
      </c>
      <c r="AC458" s="338">
        <v>955</v>
      </c>
      <c r="AD458" s="338">
        <v>9625</v>
      </c>
      <c r="AE458" s="338">
        <v>184</v>
      </c>
      <c r="AF458" s="338" t="s">
        <v>605</v>
      </c>
      <c r="AG458" s="338">
        <v>20</v>
      </c>
      <c r="AH458" s="338">
        <v>460</v>
      </c>
      <c r="AI458" t="s">
        <v>580</v>
      </c>
    </row>
    <row r="459" spans="1:35" x14ac:dyDescent="0.3">
      <c r="A459" s="335">
        <v>46173</v>
      </c>
      <c r="B459" t="s">
        <v>1312</v>
      </c>
      <c r="C459" t="s">
        <v>1313</v>
      </c>
      <c r="D459" t="s">
        <v>41</v>
      </c>
      <c r="E459" t="s">
        <v>42</v>
      </c>
      <c r="F459" t="s">
        <v>43</v>
      </c>
      <c r="G459" t="s">
        <v>1179</v>
      </c>
      <c r="H459" t="s">
        <v>605</v>
      </c>
      <c r="I459" s="338">
        <v>25</v>
      </c>
      <c r="J459" s="338">
        <v>0</v>
      </c>
      <c r="K459" s="338">
        <v>0</v>
      </c>
      <c r="L459" s="338">
        <v>5</v>
      </c>
      <c r="M459" s="338">
        <v>1</v>
      </c>
      <c r="N459" s="336">
        <v>26</v>
      </c>
      <c r="O459" s="338">
        <v>505</v>
      </c>
      <c r="P459" s="338">
        <v>9516</v>
      </c>
      <c r="Q459" s="338">
        <v>3614</v>
      </c>
      <c r="R459" s="338">
        <v>0</v>
      </c>
      <c r="S459" s="338">
        <v>13130</v>
      </c>
      <c r="T459" s="338">
        <v>1142</v>
      </c>
      <c r="U459" s="338">
        <v>0</v>
      </c>
      <c r="V459" s="338">
        <v>0</v>
      </c>
      <c r="W459" s="338">
        <v>14732</v>
      </c>
      <c r="X459" s="338">
        <v>1142</v>
      </c>
      <c r="Y459" s="338">
        <v>0</v>
      </c>
      <c r="Z459" s="338">
        <v>0</v>
      </c>
      <c r="AA459" s="338">
        <v>0</v>
      </c>
      <c r="AB459" s="338">
        <v>0</v>
      </c>
      <c r="AC459" s="338">
        <v>1142</v>
      </c>
      <c r="AD459" s="338">
        <v>11988</v>
      </c>
      <c r="AE459" s="338">
        <v>208</v>
      </c>
      <c r="AF459" s="338" t="s">
        <v>605</v>
      </c>
      <c r="AG459" s="338">
        <v>20</v>
      </c>
      <c r="AH459" s="338">
        <v>520</v>
      </c>
      <c r="AI459" t="s">
        <v>580</v>
      </c>
    </row>
    <row r="460" spans="1:35" x14ac:dyDescent="0.3">
      <c r="A460" s="335">
        <v>46173</v>
      </c>
      <c r="B460" t="s">
        <v>1315</v>
      </c>
      <c r="C460" t="s">
        <v>2007</v>
      </c>
      <c r="D460" t="s">
        <v>41</v>
      </c>
      <c r="E460" t="s">
        <v>163</v>
      </c>
      <c r="F460" t="s">
        <v>163</v>
      </c>
      <c r="G460" t="s">
        <v>1179</v>
      </c>
      <c r="H460" t="s">
        <v>615</v>
      </c>
      <c r="I460" s="338">
        <v>0</v>
      </c>
      <c r="J460" s="338">
        <v>0</v>
      </c>
      <c r="K460" s="338">
        <v>0</v>
      </c>
      <c r="L460" s="338">
        <v>0</v>
      </c>
      <c r="M460" s="338">
        <v>0</v>
      </c>
      <c r="N460" s="336">
        <v>0</v>
      </c>
      <c r="O460" s="338">
        <v>612</v>
      </c>
      <c r="P460" s="338">
        <v>0</v>
      </c>
      <c r="Q460" s="338">
        <v>0</v>
      </c>
      <c r="R460" s="338">
        <v>0</v>
      </c>
      <c r="S460" s="338">
        <v>0</v>
      </c>
      <c r="T460" s="338">
        <v>0</v>
      </c>
      <c r="U460" s="338">
        <v>0</v>
      </c>
      <c r="V460" s="338">
        <v>0</v>
      </c>
      <c r="W460" s="338">
        <v>520</v>
      </c>
      <c r="X460" s="338">
        <v>0</v>
      </c>
      <c r="Y460" s="338">
        <v>0</v>
      </c>
      <c r="Z460" s="338">
        <v>0</v>
      </c>
      <c r="AA460" s="338">
        <v>0</v>
      </c>
      <c r="AB460" s="338">
        <v>0</v>
      </c>
      <c r="AC460" s="338">
        <v>0</v>
      </c>
      <c r="AD460" s="338">
        <v>0</v>
      </c>
      <c r="AE460" s="338">
        <v>0</v>
      </c>
      <c r="AF460" s="338" t="s">
        <v>615</v>
      </c>
      <c r="AG460" s="338">
        <v>0</v>
      </c>
      <c r="AH460" s="338">
        <v>0</v>
      </c>
      <c r="AI460" t="s">
        <v>1965</v>
      </c>
    </row>
    <row r="461" spans="1:35" x14ac:dyDescent="0.3">
      <c r="A461" s="335">
        <v>46173</v>
      </c>
      <c r="B461" t="s">
        <v>1317</v>
      </c>
      <c r="C461" t="s">
        <v>1929</v>
      </c>
      <c r="D461" t="s">
        <v>41</v>
      </c>
      <c r="E461" t="s">
        <v>163</v>
      </c>
      <c r="F461" t="s">
        <v>163</v>
      </c>
      <c r="G461" t="s">
        <v>1179</v>
      </c>
      <c r="H461" t="s">
        <v>615</v>
      </c>
      <c r="I461" s="338">
        <v>7</v>
      </c>
      <c r="J461" s="338">
        <v>0</v>
      </c>
      <c r="K461" s="338">
        <v>0</v>
      </c>
      <c r="L461" s="338">
        <v>5</v>
      </c>
      <c r="M461" s="338">
        <v>0</v>
      </c>
      <c r="N461" s="336">
        <v>7</v>
      </c>
      <c r="O461" s="338">
        <v>612</v>
      </c>
      <c r="P461" s="338">
        <v>3220</v>
      </c>
      <c r="Q461" s="338">
        <v>1064</v>
      </c>
      <c r="R461" s="338">
        <v>0</v>
      </c>
      <c r="S461" s="338">
        <v>4284</v>
      </c>
      <c r="T461" s="338">
        <v>386</v>
      </c>
      <c r="U461" s="338">
        <v>0</v>
      </c>
      <c r="V461" s="338">
        <v>268</v>
      </c>
      <c r="W461" s="338">
        <v>4938</v>
      </c>
      <c r="X461" s="338">
        <v>386</v>
      </c>
      <c r="Y461" s="338">
        <v>0</v>
      </c>
      <c r="Z461" s="338">
        <v>0</v>
      </c>
      <c r="AA461" s="338">
        <v>0</v>
      </c>
      <c r="AB461" s="338">
        <v>0</v>
      </c>
      <c r="AC461" s="338">
        <v>386</v>
      </c>
      <c r="AD461" s="338">
        <v>3898</v>
      </c>
      <c r="AE461" s="338">
        <v>56</v>
      </c>
      <c r="AF461" s="338" t="s">
        <v>615</v>
      </c>
      <c r="AG461" s="338">
        <v>0</v>
      </c>
      <c r="AH461" s="338">
        <v>0</v>
      </c>
      <c r="AI461" t="s">
        <v>1964</v>
      </c>
    </row>
    <row r="462" spans="1:35" x14ac:dyDescent="0.3">
      <c r="A462" s="335">
        <v>46173</v>
      </c>
      <c r="B462" t="s">
        <v>1319</v>
      </c>
      <c r="C462" t="s">
        <v>2009</v>
      </c>
      <c r="D462" t="s">
        <v>41</v>
      </c>
      <c r="E462" t="s">
        <v>163</v>
      </c>
      <c r="F462" t="s">
        <v>163</v>
      </c>
      <c r="G462" t="s">
        <v>1179</v>
      </c>
      <c r="H462" t="s">
        <v>605</v>
      </c>
      <c r="I462" s="338">
        <v>0</v>
      </c>
      <c r="J462" s="338">
        <v>0</v>
      </c>
      <c r="K462" s="338">
        <v>0</v>
      </c>
      <c r="L462" s="338">
        <v>0</v>
      </c>
      <c r="M462" s="338">
        <v>0</v>
      </c>
      <c r="N462" s="336">
        <v>0</v>
      </c>
      <c r="O462" s="338">
        <v>440</v>
      </c>
      <c r="P462" s="338">
        <v>0</v>
      </c>
      <c r="Q462" s="338">
        <v>0</v>
      </c>
      <c r="R462" s="338">
        <v>0</v>
      </c>
      <c r="S462" s="338">
        <v>0</v>
      </c>
      <c r="T462" s="338">
        <v>0</v>
      </c>
      <c r="U462" s="338">
        <v>0</v>
      </c>
      <c r="V462" s="338">
        <v>0</v>
      </c>
      <c r="W462" s="338">
        <v>0</v>
      </c>
      <c r="X462" s="338">
        <v>0</v>
      </c>
      <c r="Y462" s="338">
        <v>0</v>
      </c>
      <c r="Z462" s="338">
        <v>0</v>
      </c>
      <c r="AA462" s="338">
        <v>0</v>
      </c>
      <c r="AB462" s="338">
        <v>0</v>
      </c>
      <c r="AC462" s="338">
        <v>0</v>
      </c>
      <c r="AD462" s="338">
        <v>0</v>
      </c>
      <c r="AE462" s="338">
        <v>0</v>
      </c>
      <c r="AF462" s="338" t="s">
        <v>605</v>
      </c>
      <c r="AG462" s="338">
        <v>0</v>
      </c>
      <c r="AH462" s="338">
        <v>0</v>
      </c>
      <c r="AI462" t="s">
        <v>1965</v>
      </c>
    </row>
    <row r="463" spans="1:35" x14ac:dyDescent="0.3">
      <c r="A463" s="335">
        <v>46173</v>
      </c>
      <c r="B463" t="s">
        <v>1321</v>
      </c>
      <c r="C463" t="s">
        <v>1322</v>
      </c>
      <c r="D463" t="s">
        <v>41</v>
      </c>
      <c r="E463" t="s">
        <v>163</v>
      </c>
      <c r="F463" t="s">
        <v>163</v>
      </c>
      <c r="G463" t="s">
        <v>1179</v>
      </c>
      <c r="H463" t="s">
        <v>605</v>
      </c>
      <c r="I463" s="338">
        <v>8</v>
      </c>
      <c r="J463" s="338">
        <v>0</v>
      </c>
      <c r="K463" s="338">
        <v>0</v>
      </c>
      <c r="L463" s="338">
        <v>5</v>
      </c>
      <c r="M463" s="338">
        <v>0</v>
      </c>
      <c r="N463" s="336">
        <v>8</v>
      </c>
      <c r="O463" s="338">
        <v>440</v>
      </c>
      <c r="P463" s="338">
        <v>2560</v>
      </c>
      <c r="Q463" s="338">
        <v>960</v>
      </c>
      <c r="R463" s="338">
        <v>0</v>
      </c>
      <c r="S463" s="338">
        <v>3520</v>
      </c>
      <c r="T463" s="338">
        <v>307</v>
      </c>
      <c r="U463" s="338">
        <v>0</v>
      </c>
      <c r="V463" s="338">
        <v>213</v>
      </c>
      <c r="W463" s="338">
        <v>4040</v>
      </c>
      <c r="X463" s="338">
        <v>307</v>
      </c>
      <c r="Y463" s="338">
        <v>0</v>
      </c>
      <c r="Z463" s="338">
        <v>0</v>
      </c>
      <c r="AA463" s="338">
        <v>0</v>
      </c>
      <c r="AB463" s="338">
        <v>0</v>
      </c>
      <c r="AC463" s="338">
        <v>307</v>
      </c>
      <c r="AD463" s="338">
        <v>3213</v>
      </c>
      <c r="AE463" s="338">
        <v>64</v>
      </c>
      <c r="AF463" s="338" t="s">
        <v>605</v>
      </c>
      <c r="AG463" s="338">
        <v>0</v>
      </c>
      <c r="AH463" s="338">
        <v>0</v>
      </c>
      <c r="AI463" t="s">
        <v>1964</v>
      </c>
    </row>
    <row r="464" spans="1:35" x14ac:dyDescent="0.3">
      <c r="A464" s="335">
        <v>46173</v>
      </c>
      <c r="B464" t="s">
        <v>1323</v>
      </c>
      <c r="C464" t="s">
        <v>1324</v>
      </c>
      <c r="D464" t="s">
        <v>41</v>
      </c>
      <c r="E464" t="s">
        <v>163</v>
      </c>
      <c r="F464" t="s">
        <v>163</v>
      </c>
      <c r="G464" t="s">
        <v>1179</v>
      </c>
      <c r="H464" t="s">
        <v>605</v>
      </c>
      <c r="I464" s="338">
        <v>21</v>
      </c>
      <c r="J464" s="338">
        <v>0</v>
      </c>
      <c r="K464" s="338">
        <v>0</v>
      </c>
      <c r="L464" s="338">
        <v>5</v>
      </c>
      <c r="M464" s="338">
        <v>1</v>
      </c>
      <c r="N464" s="336">
        <v>22</v>
      </c>
      <c r="O464" s="338">
        <v>622</v>
      </c>
      <c r="P464" s="338">
        <v>10560</v>
      </c>
      <c r="Q464" s="338">
        <v>3124</v>
      </c>
      <c r="R464" s="338">
        <v>0</v>
      </c>
      <c r="S464" s="338">
        <v>13684</v>
      </c>
      <c r="T464" s="338">
        <v>1267</v>
      </c>
      <c r="U464" s="338">
        <v>0</v>
      </c>
      <c r="V464" s="338">
        <v>880</v>
      </c>
      <c r="W464" s="338">
        <v>15831</v>
      </c>
      <c r="X464" s="338">
        <v>1267</v>
      </c>
      <c r="Y464" s="338">
        <v>0</v>
      </c>
      <c r="Z464" s="338">
        <v>0</v>
      </c>
      <c r="AA464" s="338">
        <v>0</v>
      </c>
      <c r="AB464" s="338">
        <v>0</v>
      </c>
      <c r="AC464" s="338">
        <v>1267</v>
      </c>
      <c r="AD464" s="338">
        <v>12417</v>
      </c>
      <c r="AE464" s="338">
        <v>176</v>
      </c>
      <c r="AF464" s="338" t="s">
        <v>605</v>
      </c>
      <c r="AG464" s="338">
        <v>0</v>
      </c>
      <c r="AH464" s="338">
        <v>0</v>
      </c>
      <c r="AI464" t="s">
        <v>1965</v>
      </c>
    </row>
    <row r="465" spans="1:35" x14ac:dyDescent="0.3">
      <c r="A465" s="335">
        <v>46173</v>
      </c>
      <c r="B465" t="s">
        <v>1325</v>
      </c>
      <c r="C465" t="s">
        <v>1326</v>
      </c>
      <c r="D465" t="s">
        <v>41</v>
      </c>
      <c r="E465" t="s">
        <v>163</v>
      </c>
      <c r="F465" t="s">
        <v>163</v>
      </c>
      <c r="G465" t="s">
        <v>1179</v>
      </c>
      <c r="H465" t="s">
        <v>605</v>
      </c>
      <c r="I465" s="338">
        <v>23</v>
      </c>
      <c r="J465" s="338">
        <v>0</v>
      </c>
      <c r="K465" s="338">
        <v>0</v>
      </c>
      <c r="L465" s="338">
        <v>5</v>
      </c>
      <c r="M465" s="338">
        <v>1</v>
      </c>
      <c r="N465" s="336">
        <v>24</v>
      </c>
      <c r="O465" s="338">
        <v>455</v>
      </c>
      <c r="P465" s="338">
        <v>8280</v>
      </c>
      <c r="Q465" s="338">
        <v>2640</v>
      </c>
      <c r="R465" s="338">
        <v>0</v>
      </c>
      <c r="S465" s="338">
        <v>10920</v>
      </c>
      <c r="T465" s="338">
        <v>994</v>
      </c>
      <c r="U465" s="338">
        <v>0</v>
      </c>
      <c r="V465" s="338">
        <v>690</v>
      </c>
      <c r="W465" s="338">
        <v>12604</v>
      </c>
      <c r="X465" s="338">
        <v>994</v>
      </c>
      <c r="Y465" s="338">
        <v>0</v>
      </c>
      <c r="Z465" s="338">
        <v>0</v>
      </c>
      <c r="AA465" s="338">
        <v>0</v>
      </c>
      <c r="AB465" s="338">
        <v>0</v>
      </c>
      <c r="AC465" s="338">
        <v>994</v>
      </c>
      <c r="AD465" s="338">
        <v>9926</v>
      </c>
      <c r="AE465" s="338">
        <v>192</v>
      </c>
      <c r="AF465" s="338" t="s">
        <v>605</v>
      </c>
      <c r="AG465" s="338">
        <v>0</v>
      </c>
      <c r="AH465" s="338">
        <v>0</v>
      </c>
      <c r="AI465" t="s">
        <v>1964</v>
      </c>
    </row>
    <row r="466" spans="1:35" x14ac:dyDescent="0.3">
      <c r="A466" s="335">
        <v>46173</v>
      </c>
      <c r="B466" t="s">
        <v>1327</v>
      </c>
      <c r="C466" t="s">
        <v>1328</v>
      </c>
      <c r="D466" t="s">
        <v>41</v>
      </c>
      <c r="E466" t="s">
        <v>163</v>
      </c>
      <c r="F466" t="s">
        <v>163</v>
      </c>
      <c r="G466" t="s">
        <v>1179</v>
      </c>
      <c r="H466" t="s">
        <v>605</v>
      </c>
      <c r="I466" s="338">
        <v>23</v>
      </c>
      <c r="J466" s="338">
        <v>0</v>
      </c>
      <c r="K466" s="338">
        <v>0</v>
      </c>
      <c r="L466" s="338">
        <v>5</v>
      </c>
      <c r="M466" s="338">
        <v>0</v>
      </c>
      <c r="N466" s="336">
        <v>23</v>
      </c>
      <c r="O466" s="338">
        <v>445</v>
      </c>
      <c r="P466" s="338">
        <v>8510</v>
      </c>
      <c r="Q466" s="338">
        <v>1725</v>
      </c>
      <c r="R466" s="338">
        <v>0</v>
      </c>
      <c r="S466" s="338">
        <v>10235</v>
      </c>
      <c r="T466" s="338">
        <v>1021</v>
      </c>
      <c r="U466" s="338">
        <v>0</v>
      </c>
      <c r="V466" s="338">
        <v>709</v>
      </c>
      <c r="W466" s="338">
        <v>11965</v>
      </c>
      <c r="X466" s="338">
        <v>1021</v>
      </c>
      <c r="Y466" s="338">
        <v>0</v>
      </c>
      <c r="Z466" s="338">
        <v>0</v>
      </c>
      <c r="AA466" s="338">
        <v>0</v>
      </c>
      <c r="AB466" s="338">
        <v>0</v>
      </c>
      <c r="AC466" s="338">
        <v>1021</v>
      </c>
      <c r="AD466" s="338">
        <v>9214</v>
      </c>
      <c r="AE466" s="338">
        <v>184</v>
      </c>
      <c r="AF466" s="338" t="s">
        <v>605</v>
      </c>
      <c r="AG466" s="338">
        <v>0</v>
      </c>
      <c r="AH466" s="338">
        <v>0</v>
      </c>
      <c r="AI466" t="s">
        <v>1964</v>
      </c>
    </row>
    <row r="467" spans="1:35" x14ac:dyDescent="0.3">
      <c r="A467" s="335">
        <v>46173</v>
      </c>
      <c r="B467" t="s">
        <v>1329</v>
      </c>
      <c r="C467" t="s">
        <v>2010</v>
      </c>
      <c r="D467" t="s">
        <v>41</v>
      </c>
      <c r="E467" t="s">
        <v>163</v>
      </c>
      <c r="F467" t="s">
        <v>163</v>
      </c>
      <c r="G467" t="s">
        <v>1179</v>
      </c>
      <c r="H467" t="s">
        <v>605</v>
      </c>
      <c r="I467" s="338">
        <v>0</v>
      </c>
      <c r="J467" s="338">
        <v>0</v>
      </c>
      <c r="K467" s="338">
        <v>0</v>
      </c>
      <c r="L467" s="338">
        <v>0</v>
      </c>
      <c r="M467" s="338">
        <v>0</v>
      </c>
      <c r="N467" s="336">
        <v>0</v>
      </c>
      <c r="O467" s="338">
        <v>470</v>
      </c>
      <c r="P467" s="338">
        <v>0</v>
      </c>
      <c r="Q467" s="338">
        <v>0</v>
      </c>
      <c r="R467" s="338">
        <v>0</v>
      </c>
      <c r="S467" s="338">
        <v>0</v>
      </c>
      <c r="T467" s="338">
        <v>0</v>
      </c>
      <c r="U467" s="338">
        <v>0</v>
      </c>
      <c r="V467" s="338">
        <v>0</v>
      </c>
      <c r="W467" s="338">
        <v>0</v>
      </c>
      <c r="X467" s="338">
        <v>0</v>
      </c>
      <c r="Y467" s="338">
        <v>0</v>
      </c>
      <c r="Z467" s="338">
        <v>0</v>
      </c>
      <c r="AA467" s="338">
        <v>0</v>
      </c>
      <c r="AB467" s="338">
        <v>0</v>
      </c>
      <c r="AC467" s="338">
        <v>0</v>
      </c>
      <c r="AD467" s="338">
        <v>0</v>
      </c>
      <c r="AE467" s="338">
        <v>0</v>
      </c>
      <c r="AF467" s="338" t="s">
        <v>605</v>
      </c>
      <c r="AG467" s="338">
        <v>0</v>
      </c>
      <c r="AH467" s="338">
        <v>0</v>
      </c>
      <c r="AI467" t="s">
        <v>1965</v>
      </c>
    </row>
    <row r="468" spans="1:35" x14ac:dyDescent="0.3">
      <c r="A468" s="335">
        <v>46173</v>
      </c>
      <c r="B468" t="s">
        <v>1331</v>
      </c>
      <c r="C468" t="s">
        <v>1332</v>
      </c>
      <c r="D468" t="s">
        <v>41</v>
      </c>
      <c r="E468" t="s">
        <v>163</v>
      </c>
      <c r="F468" t="s">
        <v>163</v>
      </c>
      <c r="G468" t="s">
        <v>1179</v>
      </c>
      <c r="H468" t="s">
        <v>605</v>
      </c>
      <c r="I468" s="338">
        <v>24</v>
      </c>
      <c r="J468" s="338">
        <v>0</v>
      </c>
      <c r="K468" s="338">
        <v>0</v>
      </c>
      <c r="L468" s="338">
        <v>5</v>
      </c>
      <c r="M468" s="338">
        <v>1</v>
      </c>
      <c r="N468" s="336">
        <v>25</v>
      </c>
      <c r="O468" s="338">
        <v>470</v>
      </c>
      <c r="P468" s="338">
        <v>9000</v>
      </c>
      <c r="Q468" s="338">
        <v>2750</v>
      </c>
      <c r="R468" s="338">
        <v>0</v>
      </c>
      <c r="S468" s="338">
        <v>11750</v>
      </c>
      <c r="T468" s="338">
        <v>1080</v>
      </c>
      <c r="U468" s="338">
        <v>0</v>
      </c>
      <c r="V468" s="338">
        <v>750</v>
      </c>
      <c r="W468" s="338">
        <v>13580</v>
      </c>
      <c r="X468" s="338">
        <v>1080</v>
      </c>
      <c r="Y468" s="338">
        <v>0</v>
      </c>
      <c r="Z468" s="338">
        <v>0</v>
      </c>
      <c r="AA468" s="338">
        <v>0</v>
      </c>
      <c r="AB468" s="338">
        <v>0</v>
      </c>
      <c r="AC468" s="338">
        <v>1080</v>
      </c>
      <c r="AD468" s="338">
        <v>10670</v>
      </c>
      <c r="AE468" s="338">
        <v>200</v>
      </c>
      <c r="AF468" s="338" t="s">
        <v>605</v>
      </c>
      <c r="AG468" s="338">
        <v>0</v>
      </c>
      <c r="AH468" s="338">
        <v>0</v>
      </c>
      <c r="AI468" t="s">
        <v>1964</v>
      </c>
    </row>
    <row r="469" spans="1:35" x14ac:dyDescent="0.3">
      <c r="A469" s="335">
        <v>46173</v>
      </c>
      <c r="B469" t="s">
        <v>1314</v>
      </c>
      <c r="C469" t="s">
        <v>1333</v>
      </c>
      <c r="D469" t="s">
        <v>41</v>
      </c>
      <c r="E469" t="s">
        <v>42</v>
      </c>
      <c r="F469" t="s">
        <v>43</v>
      </c>
      <c r="G469" t="s">
        <v>1179</v>
      </c>
      <c r="H469" t="s">
        <v>605</v>
      </c>
      <c r="I469" s="338">
        <v>0</v>
      </c>
      <c r="J469" s="338">
        <v>0</v>
      </c>
      <c r="K469" s="338">
        <v>0</v>
      </c>
      <c r="L469" s="338">
        <v>0</v>
      </c>
      <c r="M469" s="338">
        <v>0</v>
      </c>
      <c r="N469" s="336">
        <v>0</v>
      </c>
      <c r="O469" s="338">
        <v>498</v>
      </c>
      <c r="P469" s="338">
        <v>0</v>
      </c>
      <c r="Q469" s="338">
        <v>0</v>
      </c>
      <c r="R469" s="338">
        <v>0</v>
      </c>
      <c r="S469" s="338">
        <v>0</v>
      </c>
      <c r="T469" s="338">
        <v>0</v>
      </c>
      <c r="U469" s="338">
        <v>0</v>
      </c>
      <c r="V469" s="338">
        <v>0</v>
      </c>
      <c r="W469" s="338">
        <v>0</v>
      </c>
      <c r="X469" s="338">
        <v>0</v>
      </c>
      <c r="Y469" s="338">
        <v>0</v>
      </c>
      <c r="Z469" s="338">
        <v>0</v>
      </c>
      <c r="AA469" s="338">
        <v>0</v>
      </c>
      <c r="AB469" s="338">
        <v>0</v>
      </c>
      <c r="AC469" s="338">
        <v>0</v>
      </c>
      <c r="AD469" s="338">
        <v>0</v>
      </c>
      <c r="AE469" s="338">
        <v>0</v>
      </c>
      <c r="AF469" s="338" t="s">
        <v>605</v>
      </c>
      <c r="AG469" s="338">
        <v>20</v>
      </c>
      <c r="AH469" s="338">
        <v>0</v>
      </c>
      <c r="AI469" t="s">
        <v>580</v>
      </c>
    </row>
    <row r="470" spans="1:35" x14ac:dyDescent="0.3">
      <c r="A470" s="335">
        <v>46173</v>
      </c>
      <c r="B470" t="s">
        <v>1451</v>
      </c>
      <c r="C470" t="s">
        <v>1372</v>
      </c>
      <c r="D470" t="s">
        <v>41</v>
      </c>
      <c r="E470" t="s">
        <v>163</v>
      </c>
      <c r="F470" t="s">
        <v>163</v>
      </c>
      <c r="G470" t="s">
        <v>1154</v>
      </c>
      <c r="H470" t="s">
        <v>605</v>
      </c>
      <c r="I470" s="338">
        <v>16</v>
      </c>
      <c r="J470" s="338">
        <v>0</v>
      </c>
      <c r="K470" s="338">
        <v>0</v>
      </c>
      <c r="L470" s="338">
        <v>5</v>
      </c>
      <c r="M470" s="338">
        <v>1</v>
      </c>
      <c r="N470" s="336">
        <v>17</v>
      </c>
      <c r="O470" s="338">
        <v>540</v>
      </c>
      <c r="P470" s="338">
        <v>6375</v>
      </c>
      <c r="Q470" s="338">
        <v>2805</v>
      </c>
      <c r="R470" s="338">
        <v>0</v>
      </c>
      <c r="S470" s="338">
        <v>9180</v>
      </c>
      <c r="T470" s="338">
        <v>765</v>
      </c>
      <c r="U470" s="338">
        <v>0</v>
      </c>
      <c r="V470" s="338">
        <v>531</v>
      </c>
      <c r="W470" s="338">
        <v>10476</v>
      </c>
      <c r="X470" s="338">
        <v>765</v>
      </c>
      <c r="Y470" s="338">
        <v>0</v>
      </c>
      <c r="Z470" s="338">
        <v>0</v>
      </c>
      <c r="AA470" s="338">
        <v>0</v>
      </c>
      <c r="AB470" s="338">
        <v>0</v>
      </c>
      <c r="AC470" s="338">
        <v>765</v>
      </c>
      <c r="AD470" s="338">
        <v>8415</v>
      </c>
      <c r="AE470" s="338">
        <v>136</v>
      </c>
      <c r="AF470" s="338" t="s">
        <v>605</v>
      </c>
      <c r="AG470" s="338">
        <v>0</v>
      </c>
      <c r="AH470" s="338">
        <v>0</v>
      </c>
      <c r="AI470" t="s">
        <v>1964</v>
      </c>
    </row>
    <row r="471" spans="1:35" x14ac:dyDescent="0.3">
      <c r="A471" s="335">
        <v>46173</v>
      </c>
      <c r="B471" t="s">
        <v>1373</v>
      </c>
      <c r="C471" t="s">
        <v>1374</v>
      </c>
      <c r="D471" t="s">
        <v>41</v>
      </c>
      <c r="E471" t="s">
        <v>163</v>
      </c>
      <c r="F471" t="s">
        <v>163</v>
      </c>
      <c r="G471" t="s">
        <v>1154</v>
      </c>
      <c r="H471" t="s">
        <v>614</v>
      </c>
      <c r="I471" s="338">
        <v>24</v>
      </c>
      <c r="J471" s="338">
        <v>0</v>
      </c>
      <c r="K471" s="338">
        <v>0</v>
      </c>
      <c r="L471" s="338">
        <v>5</v>
      </c>
      <c r="M471" s="338">
        <v>1</v>
      </c>
      <c r="N471" s="336">
        <v>25</v>
      </c>
      <c r="O471" s="338">
        <v>647</v>
      </c>
      <c r="P471" s="338">
        <v>9250</v>
      </c>
      <c r="Q471" s="338">
        <v>6925</v>
      </c>
      <c r="R471" s="338">
        <v>0</v>
      </c>
      <c r="S471" s="338">
        <v>16175</v>
      </c>
      <c r="T471" s="338">
        <v>1110</v>
      </c>
      <c r="U471" s="338">
        <v>0</v>
      </c>
      <c r="V471" s="338">
        <v>771</v>
      </c>
      <c r="W471" s="338">
        <v>18056</v>
      </c>
      <c r="X471" s="338">
        <v>1110</v>
      </c>
      <c r="Y471" s="338">
        <v>0</v>
      </c>
      <c r="Z471" s="338">
        <v>0</v>
      </c>
      <c r="AA471" s="338">
        <v>0</v>
      </c>
      <c r="AB471" s="338">
        <v>0</v>
      </c>
      <c r="AC471" s="338">
        <v>1110</v>
      </c>
      <c r="AD471" s="338">
        <v>15065</v>
      </c>
      <c r="AE471" s="338">
        <v>200</v>
      </c>
      <c r="AF471" s="338" t="s">
        <v>614</v>
      </c>
      <c r="AG471" s="338">
        <v>0</v>
      </c>
      <c r="AH471" s="338">
        <v>0</v>
      </c>
      <c r="AI471" t="s">
        <v>1965</v>
      </c>
    </row>
    <row r="472" spans="1:35" x14ac:dyDescent="0.3">
      <c r="A472" s="335">
        <v>46173</v>
      </c>
      <c r="B472" t="s">
        <v>1375</v>
      </c>
      <c r="C472" t="s">
        <v>1376</v>
      </c>
      <c r="D472" t="s">
        <v>41</v>
      </c>
      <c r="E472" t="s">
        <v>163</v>
      </c>
      <c r="F472" t="s">
        <v>163</v>
      </c>
      <c r="G472" t="s">
        <v>48</v>
      </c>
      <c r="H472" t="s">
        <v>605</v>
      </c>
      <c r="I472" s="338">
        <v>24</v>
      </c>
      <c r="J472" s="338">
        <v>0</v>
      </c>
      <c r="K472" s="338">
        <v>0</v>
      </c>
      <c r="L472" s="338">
        <v>5</v>
      </c>
      <c r="M472" s="338">
        <v>1</v>
      </c>
      <c r="N472" s="336">
        <v>25</v>
      </c>
      <c r="O472" s="338">
        <v>440</v>
      </c>
      <c r="P472" s="338">
        <v>8000</v>
      </c>
      <c r="Q472" s="338">
        <v>3000</v>
      </c>
      <c r="R472" s="338">
        <v>0</v>
      </c>
      <c r="S472" s="338">
        <v>11000</v>
      </c>
      <c r="T472" s="338">
        <v>960</v>
      </c>
      <c r="U472" s="338">
        <v>0</v>
      </c>
      <c r="V472" s="338">
        <v>666</v>
      </c>
      <c r="W472" s="338">
        <v>12626</v>
      </c>
      <c r="X472" s="338">
        <v>960</v>
      </c>
      <c r="Y472" s="338">
        <v>0</v>
      </c>
      <c r="Z472" s="338">
        <v>0</v>
      </c>
      <c r="AA472" s="338">
        <v>0</v>
      </c>
      <c r="AB472" s="338">
        <v>0</v>
      </c>
      <c r="AC472" s="338">
        <v>960</v>
      </c>
      <c r="AD472" s="338">
        <v>10040</v>
      </c>
      <c r="AE472" s="338">
        <v>200</v>
      </c>
      <c r="AF472" s="338" t="s">
        <v>605</v>
      </c>
      <c r="AG472" s="338">
        <v>0</v>
      </c>
      <c r="AH472" s="338">
        <v>0</v>
      </c>
      <c r="AI472" t="s">
        <v>1964</v>
      </c>
    </row>
    <row r="473" spans="1:35" x14ac:dyDescent="0.3">
      <c r="A473" s="335">
        <v>46173</v>
      </c>
      <c r="B473" t="s">
        <v>1377</v>
      </c>
      <c r="C473" t="s">
        <v>1378</v>
      </c>
      <c r="D473" t="s">
        <v>41</v>
      </c>
      <c r="E473" t="s">
        <v>163</v>
      </c>
      <c r="F473" t="s">
        <v>163</v>
      </c>
      <c r="G473" t="s">
        <v>48</v>
      </c>
      <c r="H473" t="s">
        <v>605</v>
      </c>
      <c r="I473" s="338">
        <v>14</v>
      </c>
      <c r="J473" s="338">
        <v>0</v>
      </c>
      <c r="K473" s="338">
        <v>0</v>
      </c>
      <c r="L473" s="338">
        <v>5</v>
      </c>
      <c r="M473" s="338">
        <v>1</v>
      </c>
      <c r="N473" s="336">
        <v>15</v>
      </c>
      <c r="O473" s="338">
        <v>450</v>
      </c>
      <c r="P473" s="338">
        <v>4800</v>
      </c>
      <c r="Q473" s="338">
        <v>1950</v>
      </c>
      <c r="R473" s="338">
        <v>0</v>
      </c>
      <c r="S473" s="338">
        <v>6750</v>
      </c>
      <c r="T473" s="338">
        <v>576</v>
      </c>
      <c r="U473" s="338">
        <v>0</v>
      </c>
      <c r="V473" s="338">
        <v>400</v>
      </c>
      <c r="W473" s="338">
        <v>7726</v>
      </c>
      <c r="X473" s="338">
        <v>576</v>
      </c>
      <c r="Y473" s="338">
        <v>0</v>
      </c>
      <c r="Z473" s="338">
        <v>0</v>
      </c>
      <c r="AA473" s="338">
        <v>0</v>
      </c>
      <c r="AB473" s="338">
        <v>0</v>
      </c>
      <c r="AC473" s="338">
        <v>576</v>
      </c>
      <c r="AD473" s="338">
        <v>6174</v>
      </c>
      <c r="AE473" s="338">
        <v>120</v>
      </c>
      <c r="AF473" s="338" t="s">
        <v>605</v>
      </c>
      <c r="AG473" s="338">
        <v>0</v>
      </c>
      <c r="AH473" s="338">
        <v>0</v>
      </c>
      <c r="AI473" t="s">
        <v>1964</v>
      </c>
    </row>
    <row r="474" spans="1:35" x14ac:dyDescent="0.3">
      <c r="A474" s="335">
        <v>46173</v>
      </c>
      <c r="B474" t="s">
        <v>1379</v>
      </c>
      <c r="C474" t="s">
        <v>1380</v>
      </c>
      <c r="D474" t="s">
        <v>41</v>
      </c>
      <c r="E474" t="s">
        <v>163</v>
      </c>
      <c r="F474" t="s">
        <v>163</v>
      </c>
      <c r="G474" t="s">
        <v>247</v>
      </c>
      <c r="H474" t="s">
        <v>614</v>
      </c>
      <c r="I474" s="338">
        <v>25</v>
      </c>
      <c r="J474" s="338">
        <v>0</v>
      </c>
      <c r="K474" s="338">
        <v>0</v>
      </c>
      <c r="L474" s="338">
        <v>5</v>
      </c>
      <c r="M474" s="338">
        <v>1</v>
      </c>
      <c r="N474" s="336">
        <v>26</v>
      </c>
      <c r="O474" s="338">
        <v>555</v>
      </c>
      <c r="P474" s="338">
        <v>10920</v>
      </c>
      <c r="Q474" s="338">
        <v>3380</v>
      </c>
      <c r="R474" s="338">
        <v>130</v>
      </c>
      <c r="S474" s="338">
        <v>14430</v>
      </c>
      <c r="T474" s="338">
        <v>1310</v>
      </c>
      <c r="U474" s="338">
        <v>0</v>
      </c>
      <c r="V474" s="338">
        <v>910</v>
      </c>
      <c r="W474" s="338">
        <v>16650</v>
      </c>
      <c r="X474" s="338">
        <v>1310</v>
      </c>
      <c r="Y474" s="338">
        <v>0</v>
      </c>
      <c r="Z474" s="338">
        <v>0</v>
      </c>
      <c r="AA474" s="338">
        <v>0</v>
      </c>
      <c r="AB474" s="338">
        <v>0</v>
      </c>
      <c r="AC474" s="338">
        <v>1310</v>
      </c>
      <c r="AD474" s="338">
        <v>13120</v>
      </c>
      <c r="AE474" s="338">
        <v>208</v>
      </c>
      <c r="AF474" s="338" t="s">
        <v>614</v>
      </c>
      <c r="AG474" s="338">
        <v>0</v>
      </c>
      <c r="AH474" s="338">
        <v>0</v>
      </c>
      <c r="AI474" t="s">
        <v>1964</v>
      </c>
    </row>
    <row r="475" spans="1:35" x14ac:dyDescent="0.3">
      <c r="A475" s="335">
        <v>46173</v>
      </c>
      <c r="B475" t="s">
        <v>1381</v>
      </c>
      <c r="C475" t="s">
        <v>1382</v>
      </c>
      <c r="D475" t="s">
        <v>41</v>
      </c>
      <c r="E475" t="s">
        <v>163</v>
      </c>
      <c r="F475" t="s">
        <v>163</v>
      </c>
      <c r="G475" t="s">
        <v>48</v>
      </c>
      <c r="H475" t="s">
        <v>615</v>
      </c>
      <c r="I475" s="338">
        <v>11</v>
      </c>
      <c r="J475" s="338">
        <v>0</v>
      </c>
      <c r="K475" s="338">
        <v>0</v>
      </c>
      <c r="L475" s="338">
        <v>5</v>
      </c>
      <c r="M475" s="338">
        <v>1</v>
      </c>
      <c r="N475" s="336">
        <v>12</v>
      </c>
      <c r="O475" s="338">
        <v>575</v>
      </c>
      <c r="P475" s="338">
        <v>5292</v>
      </c>
      <c r="Q475" s="338">
        <v>1608</v>
      </c>
      <c r="R475" s="338">
        <v>0</v>
      </c>
      <c r="S475" s="338">
        <v>6900</v>
      </c>
      <c r="T475" s="338">
        <v>635</v>
      </c>
      <c r="U475" s="338">
        <v>0</v>
      </c>
      <c r="V475" s="338">
        <v>441</v>
      </c>
      <c r="W475" s="338">
        <v>7976</v>
      </c>
      <c r="X475" s="338">
        <v>635</v>
      </c>
      <c r="Y475" s="338">
        <v>0</v>
      </c>
      <c r="Z475" s="338">
        <v>0</v>
      </c>
      <c r="AA475" s="338">
        <v>0</v>
      </c>
      <c r="AB475" s="338">
        <v>0</v>
      </c>
      <c r="AC475" s="338">
        <v>635</v>
      </c>
      <c r="AD475" s="338">
        <v>6265</v>
      </c>
      <c r="AE475" s="338">
        <v>96</v>
      </c>
      <c r="AF475" s="338" t="s">
        <v>615</v>
      </c>
      <c r="AG475" s="338">
        <v>0</v>
      </c>
      <c r="AH475" s="338">
        <v>0</v>
      </c>
      <c r="AI475" t="s">
        <v>1964</v>
      </c>
    </row>
    <row r="476" spans="1:35" x14ac:dyDescent="0.3">
      <c r="A476" s="335">
        <v>46173</v>
      </c>
      <c r="B476" t="s">
        <v>1383</v>
      </c>
      <c r="C476" t="s">
        <v>1384</v>
      </c>
      <c r="D476" t="s">
        <v>41</v>
      </c>
      <c r="E476" t="s">
        <v>163</v>
      </c>
      <c r="F476" t="s">
        <v>163</v>
      </c>
      <c r="G476" t="s">
        <v>48</v>
      </c>
      <c r="H476" t="s">
        <v>615</v>
      </c>
      <c r="I476" s="338">
        <v>25</v>
      </c>
      <c r="J476" s="338">
        <v>0</v>
      </c>
      <c r="K476" s="338">
        <v>0</v>
      </c>
      <c r="L476" s="338">
        <v>5</v>
      </c>
      <c r="M476" s="338">
        <v>1</v>
      </c>
      <c r="N476" s="336">
        <v>26</v>
      </c>
      <c r="O476" s="338">
        <v>575</v>
      </c>
      <c r="P476" s="338">
        <v>11466</v>
      </c>
      <c r="Q476" s="338">
        <v>3484</v>
      </c>
      <c r="R476" s="338">
        <v>0</v>
      </c>
      <c r="S476" s="338">
        <v>14950</v>
      </c>
      <c r="T476" s="338">
        <v>1376</v>
      </c>
      <c r="U476" s="338">
        <v>0</v>
      </c>
      <c r="V476" s="338">
        <v>955</v>
      </c>
      <c r="W476" s="338">
        <v>17281</v>
      </c>
      <c r="X476" s="338">
        <v>1376</v>
      </c>
      <c r="Y476" s="338">
        <v>0</v>
      </c>
      <c r="Z476" s="338">
        <v>0</v>
      </c>
      <c r="AA476" s="338">
        <v>0</v>
      </c>
      <c r="AB476" s="338">
        <v>0</v>
      </c>
      <c r="AC476" s="338">
        <v>1376</v>
      </c>
      <c r="AD476" s="338">
        <v>13574</v>
      </c>
      <c r="AE476" s="338">
        <v>208</v>
      </c>
      <c r="AF476" s="338" t="s">
        <v>615</v>
      </c>
      <c r="AG476" s="338">
        <v>0</v>
      </c>
      <c r="AH476" s="338">
        <v>0</v>
      </c>
      <c r="AI476" t="s">
        <v>1965</v>
      </c>
    </row>
    <row r="477" spans="1:35" x14ac:dyDescent="0.3">
      <c r="A477" s="335">
        <v>46173</v>
      </c>
      <c r="B477" t="s">
        <v>1385</v>
      </c>
      <c r="C477" t="s">
        <v>1386</v>
      </c>
      <c r="D477" t="s">
        <v>41</v>
      </c>
      <c r="E477" t="s">
        <v>163</v>
      </c>
      <c r="F477" t="s">
        <v>163</v>
      </c>
      <c r="G477" t="s">
        <v>48</v>
      </c>
      <c r="H477" t="s">
        <v>615</v>
      </c>
      <c r="I477" s="338">
        <v>24.5</v>
      </c>
      <c r="J477" s="338">
        <v>0</v>
      </c>
      <c r="K477" s="338">
        <v>0</v>
      </c>
      <c r="L477" s="338">
        <v>5</v>
      </c>
      <c r="M477" s="338">
        <v>1</v>
      </c>
      <c r="N477" s="336">
        <v>25.5</v>
      </c>
      <c r="O477" s="338">
        <v>575</v>
      </c>
      <c r="P477" s="338">
        <v>11246</v>
      </c>
      <c r="Q477" s="338">
        <v>3417</v>
      </c>
      <c r="R477" s="338">
        <v>0</v>
      </c>
      <c r="S477" s="338">
        <v>14663</v>
      </c>
      <c r="T477" s="338">
        <v>1350</v>
      </c>
      <c r="U477" s="338">
        <v>0</v>
      </c>
      <c r="V477" s="338">
        <v>937</v>
      </c>
      <c r="W477" s="338">
        <v>16950</v>
      </c>
      <c r="X477" s="338">
        <v>1350</v>
      </c>
      <c r="Y477" s="338">
        <v>0</v>
      </c>
      <c r="Z477" s="338">
        <v>0</v>
      </c>
      <c r="AA477" s="338">
        <v>0</v>
      </c>
      <c r="AB477" s="338">
        <v>0</v>
      </c>
      <c r="AC477" s="338">
        <v>1350</v>
      </c>
      <c r="AD477" s="338">
        <v>13313</v>
      </c>
      <c r="AE477" s="338">
        <v>204</v>
      </c>
      <c r="AF477" s="338" t="s">
        <v>615</v>
      </c>
      <c r="AG477" s="338">
        <v>0</v>
      </c>
      <c r="AH477" s="338">
        <v>0</v>
      </c>
      <c r="AI477" t="s">
        <v>1964</v>
      </c>
    </row>
    <row r="478" spans="1:35" x14ac:dyDescent="0.3">
      <c r="A478" s="335">
        <v>46173</v>
      </c>
      <c r="B478" t="s">
        <v>1387</v>
      </c>
      <c r="C478" t="s">
        <v>1388</v>
      </c>
      <c r="D478" t="s">
        <v>41</v>
      </c>
      <c r="E478" t="s">
        <v>163</v>
      </c>
      <c r="F478" t="s">
        <v>163</v>
      </c>
      <c r="G478" t="s">
        <v>48</v>
      </c>
      <c r="H478" t="s">
        <v>615</v>
      </c>
      <c r="I478" s="338">
        <v>22</v>
      </c>
      <c r="J478" s="338">
        <v>0</v>
      </c>
      <c r="K478" s="338">
        <v>0</v>
      </c>
      <c r="L478" s="338">
        <v>5</v>
      </c>
      <c r="M478" s="338">
        <v>1</v>
      </c>
      <c r="N478" s="336">
        <v>23</v>
      </c>
      <c r="O478" s="338">
        <v>575</v>
      </c>
      <c r="P478" s="338">
        <v>10143</v>
      </c>
      <c r="Q478" s="338">
        <v>3082</v>
      </c>
      <c r="R478" s="338">
        <v>0</v>
      </c>
      <c r="S478" s="338">
        <v>13225</v>
      </c>
      <c r="T478" s="338">
        <v>1217</v>
      </c>
      <c r="U478" s="338">
        <v>0</v>
      </c>
      <c r="V478" s="338">
        <v>845</v>
      </c>
      <c r="W478" s="338">
        <v>15287</v>
      </c>
      <c r="X478" s="338">
        <v>1217</v>
      </c>
      <c r="Y478" s="338">
        <v>0</v>
      </c>
      <c r="Z478" s="338">
        <v>0</v>
      </c>
      <c r="AA478" s="338">
        <v>0</v>
      </c>
      <c r="AB478" s="338">
        <v>0</v>
      </c>
      <c r="AC478" s="338">
        <v>1217</v>
      </c>
      <c r="AD478" s="338">
        <v>12008</v>
      </c>
      <c r="AE478" s="338">
        <v>184</v>
      </c>
      <c r="AF478" s="338" t="s">
        <v>615</v>
      </c>
      <c r="AG478" s="338">
        <v>0</v>
      </c>
      <c r="AH478" s="338">
        <v>0</v>
      </c>
      <c r="AI478" t="s">
        <v>1965</v>
      </c>
    </row>
    <row r="479" spans="1:35" x14ac:dyDescent="0.3">
      <c r="A479" s="335">
        <v>46173</v>
      </c>
      <c r="B479" t="s">
        <v>1389</v>
      </c>
      <c r="C479" t="s">
        <v>1390</v>
      </c>
      <c r="D479" t="s">
        <v>41</v>
      </c>
      <c r="E479" t="s">
        <v>163</v>
      </c>
      <c r="F479" t="s">
        <v>163</v>
      </c>
      <c r="G479" t="s">
        <v>48</v>
      </c>
      <c r="H479" t="s">
        <v>615</v>
      </c>
      <c r="I479" s="338">
        <v>25</v>
      </c>
      <c r="J479" s="338">
        <v>0</v>
      </c>
      <c r="K479" s="338">
        <v>0</v>
      </c>
      <c r="L479" s="338">
        <v>5</v>
      </c>
      <c r="M479" s="338">
        <v>1</v>
      </c>
      <c r="N479" s="336">
        <v>26</v>
      </c>
      <c r="O479" s="338">
        <v>575</v>
      </c>
      <c r="P479" s="338">
        <v>11466</v>
      </c>
      <c r="Q479" s="338">
        <v>3484</v>
      </c>
      <c r="R479" s="338">
        <v>0</v>
      </c>
      <c r="S479" s="338">
        <v>14950</v>
      </c>
      <c r="T479" s="338">
        <v>1376</v>
      </c>
      <c r="U479" s="338">
        <v>0</v>
      </c>
      <c r="V479" s="338">
        <v>955</v>
      </c>
      <c r="W479" s="338">
        <v>17281</v>
      </c>
      <c r="X479" s="338">
        <v>1376</v>
      </c>
      <c r="Y479" s="338">
        <v>0</v>
      </c>
      <c r="Z479" s="338">
        <v>0</v>
      </c>
      <c r="AA479" s="338">
        <v>0</v>
      </c>
      <c r="AB479" s="338">
        <v>0</v>
      </c>
      <c r="AC479" s="338">
        <v>1376</v>
      </c>
      <c r="AD479" s="338">
        <v>13574</v>
      </c>
      <c r="AE479" s="338">
        <v>208</v>
      </c>
      <c r="AF479" s="338" t="s">
        <v>615</v>
      </c>
      <c r="AG479" s="338">
        <v>0</v>
      </c>
      <c r="AH479" s="338">
        <v>0</v>
      </c>
      <c r="AI479" t="s">
        <v>1965</v>
      </c>
    </row>
    <row r="480" spans="1:35" x14ac:dyDescent="0.3">
      <c r="A480" s="335">
        <v>46173</v>
      </c>
      <c r="B480" t="s">
        <v>1391</v>
      </c>
      <c r="C480" t="s">
        <v>1392</v>
      </c>
      <c r="D480" t="s">
        <v>41</v>
      </c>
      <c r="E480" t="s">
        <v>163</v>
      </c>
      <c r="F480" t="s">
        <v>163</v>
      </c>
      <c r="G480" t="s">
        <v>44</v>
      </c>
      <c r="H480" t="s">
        <v>615</v>
      </c>
      <c r="I480" s="338">
        <v>23</v>
      </c>
      <c r="J480" s="338">
        <v>0</v>
      </c>
      <c r="K480" s="338">
        <v>0</v>
      </c>
      <c r="L480" s="338">
        <v>5</v>
      </c>
      <c r="M480" s="338">
        <v>1</v>
      </c>
      <c r="N480" s="336">
        <v>24</v>
      </c>
      <c r="O480" s="338">
        <v>575</v>
      </c>
      <c r="P480" s="338">
        <v>10584</v>
      </c>
      <c r="Q480" s="338">
        <v>3216</v>
      </c>
      <c r="R480" s="338">
        <v>0</v>
      </c>
      <c r="S480" s="338">
        <v>13800</v>
      </c>
      <c r="T480" s="338">
        <v>1270</v>
      </c>
      <c r="U480" s="338">
        <v>0</v>
      </c>
      <c r="V480" s="338">
        <v>882</v>
      </c>
      <c r="W480" s="338">
        <v>15952</v>
      </c>
      <c r="X480" s="338">
        <v>1270</v>
      </c>
      <c r="Y480" s="338">
        <v>0</v>
      </c>
      <c r="Z480" s="338">
        <v>0</v>
      </c>
      <c r="AA480" s="338">
        <v>0</v>
      </c>
      <c r="AB480" s="338">
        <v>0</v>
      </c>
      <c r="AC480" s="338">
        <v>1270</v>
      </c>
      <c r="AD480" s="338">
        <v>12530</v>
      </c>
      <c r="AE480" s="338">
        <v>192</v>
      </c>
      <c r="AF480" s="338" t="s">
        <v>615</v>
      </c>
      <c r="AG480" s="338">
        <v>0</v>
      </c>
      <c r="AH480" s="338">
        <v>0</v>
      </c>
      <c r="AI480" t="s">
        <v>1964</v>
      </c>
    </row>
    <row r="481" spans="1:35" x14ac:dyDescent="0.3">
      <c r="A481" s="335">
        <v>46173</v>
      </c>
      <c r="B481" t="s">
        <v>1393</v>
      </c>
      <c r="C481" t="s">
        <v>1394</v>
      </c>
      <c r="D481" t="s">
        <v>41</v>
      </c>
      <c r="E481" t="s">
        <v>163</v>
      </c>
      <c r="F481" t="s">
        <v>163</v>
      </c>
      <c r="G481" t="s">
        <v>48</v>
      </c>
      <c r="H481" t="s">
        <v>615</v>
      </c>
      <c r="I481" s="338">
        <v>25</v>
      </c>
      <c r="J481" s="338">
        <v>0</v>
      </c>
      <c r="K481" s="338">
        <v>0</v>
      </c>
      <c r="L481" s="338">
        <v>5</v>
      </c>
      <c r="M481" s="338">
        <v>1</v>
      </c>
      <c r="N481" s="336">
        <v>26</v>
      </c>
      <c r="O481" s="338">
        <v>575</v>
      </c>
      <c r="P481" s="338">
        <v>11466</v>
      </c>
      <c r="Q481" s="338">
        <v>3484</v>
      </c>
      <c r="R481" s="338">
        <v>0</v>
      </c>
      <c r="S481" s="338">
        <v>14950</v>
      </c>
      <c r="T481" s="338">
        <v>1376</v>
      </c>
      <c r="U481" s="338">
        <v>0</v>
      </c>
      <c r="V481" s="338">
        <v>955</v>
      </c>
      <c r="W481" s="338">
        <v>17281</v>
      </c>
      <c r="X481" s="338">
        <v>1376</v>
      </c>
      <c r="Y481" s="338">
        <v>0</v>
      </c>
      <c r="Z481" s="338">
        <v>0</v>
      </c>
      <c r="AA481" s="338">
        <v>0</v>
      </c>
      <c r="AB481" s="338">
        <v>0</v>
      </c>
      <c r="AC481" s="338">
        <v>1376</v>
      </c>
      <c r="AD481" s="338">
        <v>13574</v>
      </c>
      <c r="AE481" s="338">
        <v>208</v>
      </c>
      <c r="AF481" s="338" t="s">
        <v>615</v>
      </c>
      <c r="AG481" s="338">
        <v>0</v>
      </c>
      <c r="AH481" s="338">
        <v>0</v>
      </c>
      <c r="AI481" t="s">
        <v>1964</v>
      </c>
    </row>
    <row r="482" spans="1:35" x14ac:dyDescent="0.3">
      <c r="A482" s="335">
        <v>46173</v>
      </c>
      <c r="B482" t="s">
        <v>1397</v>
      </c>
      <c r="C482" t="s">
        <v>1395</v>
      </c>
      <c r="D482" t="s">
        <v>41</v>
      </c>
      <c r="E482" t="s">
        <v>163</v>
      </c>
      <c r="F482" t="s">
        <v>163</v>
      </c>
      <c r="G482" t="s">
        <v>247</v>
      </c>
      <c r="H482" t="s">
        <v>614</v>
      </c>
      <c r="I482" s="338">
        <v>9</v>
      </c>
      <c r="J482" s="338">
        <v>0</v>
      </c>
      <c r="K482" s="338">
        <v>0</v>
      </c>
      <c r="L482" s="338">
        <v>5</v>
      </c>
      <c r="M482" s="338">
        <v>1</v>
      </c>
      <c r="N482" s="336">
        <v>10</v>
      </c>
      <c r="O482" s="338">
        <v>575</v>
      </c>
      <c r="P482" s="338">
        <v>3850</v>
      </c>
      <c r="Q482" s="338">
        <v>1750</v>
      </c>
      <c r="R482" s="338">
        <v>150</v>
      </c>
      <c r="S482" s="338">
        <v>5750</v>
      </c>
      <c r="T482" s="338">
        <v>462</v>
      </c>
      <c r="U482" s="338">
        <v>0</v>
      </c>
      <c r="V482" s="338">
        <v>321</v>
      </c>
      <c r="W482" s="338">
        <v>6533</v>
      </c>
      <c r="X482" s="338">
        <v>462</v>
      </c>
      <c r="Y482" s="338">
        <v>0</v>
      </c>
      <c r="Z482" s="338">
        <v>0</v>
      </c>
      <c r="AA482" s="338">
        <v>0</v>
      </c>
      <c r="AB482" s="338">
        <v>0</v>
      </c>
      <c r="AC482" s="338">
        <v>462</v>
      </c>
      <c r="AD482" s="338">
        <v>5288</v>
      </c>
      <c r="AE482" s="338">
        <v>80</v>
      </c>
      <c r="AF482" s="338" t="s">
        <v>614</v>
      </c>
      <c r="AG482" s="338">
        <v>0</v>
      </c>
      <c r="AH482" s="338">
        <v>0</v>
      </c>
      <c r="AI482" t="s">
        <v>1964</v>
      </c>
    </row>
    <row r="483" spans="1:35" x14ac:dyDescent="0.3">
      <c r="A483" s="335">
        <v>46173</v>
      </c>
      <c r="B483" t="s">
        <v>1785</v>
      </c>
      <c r="C483" t="s">
        <v>1786</v>
      </c>
      <c r="D483" t="s">
        <v>166</v>
      </c>
      <c r="E483" t="s">
        <v>163</v>
      </c>
      <c r="F483" t="s">
        <v>163</v>
      </c>
      <c r="H483" t="s">
        <v>605</v>
      </c>
      <c r="I483" s="338">
        <v>0</v>
      </c>
      <c r="J483" s="338">
        <v>0</v>
      </c>
      <c r="K483" s="338">
        <v>0</v>
      </c>
      <c r="L483" s="338">
        <v>0</v>
      </c>
      <c r="M483" s="338">
        <v>0</v>
      </c>
      <c r="N483" s="336">
        <v>0</v>
      </c>
      <c r="O483" s="338">
        <v>555</v>
      </c>
      <c r="P483" s="338">
        <v>0</v>
      </c>
      <c r="Q483" s="338">
        <v>0</v>
      </c>
      <c r="R483" s="338">
        <v>0</v>
      </c>
      <c r="S483" s="338">
        <v>0</v>
      </c>
      <c r="T483" s="338">
        <v>0</v>
      </c>
      <c r="U483" s="338">
        <v>0</v>
      </c>
      <c r="V483" s="338">
        <v>0</v>
      </c>
      <c r="W483" s="338">
        <v>0</v>
      </c>
      <c r="X483" s="338">
        <v>0</v>
      </c>
      <c r="Y483" s="338">
        <v>0</v>
      </c>
      <c r="Z483" s="338">
        <v>0</v>
      </c>
      <c r="AA483" s="338">
        <v>0</v>
      </c>
      <c r="AB483" s="338">
        <v>0</v>
      </c>
      <c r="AC483" s="338">
        <v>0</v>
      </c>
      <c r="AD483" s="338">
        <v>0</v>
      </c>
      <c r="AE483" s="338">
        <v>0</v>
      </c>
      <c r="AF483" s="338" t="s">
        <v>605</v>
      </c>
      <c r="AG483" s="338">
        <v>0</v>
      </c>
      <c r="AH483" s="338">
        <v>0</v>
      </c>
      <c r="AI483" t="s">
        <v>1965</v>
      </c>
    </row>
    <row r="484" spans="1:35" x14ac:dyDescent="0.3">
      <c r="A484" s="335">
        <v>46173</v>
      </c>
      <c r="B484" t="s">
        <v>1996</v>
      </c>
      <c r="C484" t="s">
        <v>1868</v>
      </c>
      <c r="D484" t="s">
        <v>166</v>
      </c>
      <c r="E484" t="s">
        <v>163</v>
      </c>
      <c r="F484" t="s">
        <v>163</v>
      </c>
      <c r="G484" t="s">
        <v>48</v>
      </c>
      <c r="H484" t="s">
        <v>605</v>
      </c>
      <c r="I484" s="338">
        <v>20</v>
      </c>
      <c r="J484" s="338">
        <v>0</v>
      </c>
      <c r="K484" s="338">
        <v>0</v>
      </c>
      <c r="L484" s="338">
        <v>5</v>
      </c>
      <c r="M484" s="338">
        <v>1</v>
      </c>
      <c r="N484" s="336">
        <v>21</v>
      </c>
      <c r="O484" s="338">
        <v>470</v>
      </c>
      <c r="P484" s="338">
        <v>8190</v>
      </c>
      <c r="Q484" s="338">
        <v>1680</v>
      </c>
      <c r="R484" s="338">
        <v>0</v>
      </c>
      <c r="S484" s="338">
        <v>9870</v>
      </c>
      <c r="T484" s="338">
        <v>983</v>
      </c>
      <c r="U484" s="338">
        <v>0</v>
      </c>
      <c r="V484" s="338">
        <v>682</v>
      </c>
      <c r="W484" s="338">
        <v>11535</v>
      </c>
      <c r="X484" s="338">
        <v>983</v>
      </c>
      <c r="Y484" s="338">
        <v>0</v>
      </c>
      <c r="Z484" s="338">
        <v>0</v>
      </c>
      <c r="AA484" s="338">
        <v>0</v>
      </c>
      <c r="AB484" s="338">
        <v>0</v>
      </c>
      <c r="AC484" s="338">
        <v>983</v>
      </c>
      <c r="AD484" s="338">
        <v>8887</v>
      </c>
      <c r="AE484" s="338">
        <v>168</v>
      </c>
      <c r="AF484" s="338" t="s">
        <v>605</v>
      </c>
      <c r="AG484" s="338">
        <v>0</v>
      </c>
      <c r="AH484" s="338">
        <v>0</v>
      </c>
      <c r="AI484" t="s">
        <v>1964</v>
      </c>
    </row>
    <row r="485" spans="1:35" x14ac:dyDescent="0.3">
      <c r="A485" s="335">
        <v>46173</v>
      </c>
      <c r="B485" t="s">
        <v>1997</v>
      </c>
      <c r="C485" t="s">
        <v>1870</v>
      </c>
      <c r="D485" t="s">
        <v>166</v>
      </c>
      <c r="E485" t="s">
        <v>163</v>
      </c>
      <c r="F485" t="s">
        <v>163</v>
      </c>
      <c r="G485" t="s">
        <v>299</v>
      </c>
      <c r="H485" t="s">
        <v>605</v>
      </c>
      <c r="I485" s="338">
        <v>19</v>
      </c>
      <c r="J485" s="338">
        <v>0</v>
      </c>
      <c r="K485" s="338">
        <v>0</v>
      </c>
      <c r="L485" s="338">
        <v>5</v>
      </c>
      <c r="M485" s="338">
        <v>1</v>
      </c>
      <c r="N485" s="336">
        <v>20</v>
      </c>
      <c r="O485" s="338">
        <v>450</v>
      </c>
      <c r="P485" s="338">
        <v>7400</v>
      </c>
      <c r="Q485" s="338">
        <v>1600</v>
      </c>
      <c r="R485" s="338">
        <v>0</v>
      </c>
      <c r="S485" s="338">
        <v>9000</v>
      </c>
      <c r="T485" s="338">
        <v>888</v>
      </c>
      <c r="U485" s="338">
        <v>0</v>
      </c>
      <c r="V485" s="338">
        <v>616</v>
      </c>
      <c r="W485" s="338">
        <v>10504</v>
      </c>
      <c r="X485" s="338">
        <v>888</v>
      </c>
      <c r="Y485" s="338">
        <v>0</v>
      </c>
      <c r="Z485" s="338">
        <v>0</v>
      </c>
      <c r="AA485" s="338">
        <v>0</v>
      </c>
      <c r="AB485" s="338">
        <v>0</v>
      </c>
      <c r="AC485" s="338">
        <v>888</v>
      </c>
      <c r="AD485" s="338">
        <v>8112</v>
      </c>
      <c r="AE485" s="338">
        <v>160</v>
      </c>
      <c r="AF485" s="338" t="s">
        <v>605</v>
      </c>
      <c r="AG485" s="338">
        <v>0</v>
      </c>
      <c r="AH485" s="338">
        <v>0</v>
      </c>
      <c r="AI485" t="s">
        <v>1964</v>
      </c>
    </row>
    <row r="486" spans="1:35" x14ac:dyDescent="0.3">
      <c r="A486" s="335">
        <v>46173</v>
      </c>
      <c r="B486" t="s">
        <v>1998</v>
      </c>
      <c r="C486" t="s">
        <v>1872</v>
      </c>
      <c r="D486" t="s">
        <v>166</v>
      </c>
      <c r="E486" t="s">
        <v>163</v>
      </c>
      <c r="F486" t="s">
        <v>163</v>
      </c>
      <c r="G486" t="s">
        <v>51</v>
      </c>
      <c r="H486" t="s">
        <v>605</v>
      </c>
      <c r="I486" s="338">
        <v>23</v>
      </c>
      <c r="J486" s="338">
        <v>0</v>
      </c>
      <c r="K486" s="338">
        <v>0</v>
      </c>
      <c r="L486" s="338">
        <v>5</v>
      </c>
      <c r="M486" s="338">
        <v>1</v>
      </c>
      <c r="N486" s="336">
        <v>24</v>
      </c>
      <c r="O486" s="338">
        <v>440</v>
      </c>
      <c r="P486" s="338">
        <v>8880</v>
      </c>
      <c r="Q486" s="338">
        <v>1680</v>
      </c>
      <c r="R486" s="338">
        <v>0</v>
      </c>
      <c r="S486" s="338">
        <v>10560</v>
      </c>
      <c r="T486" s="338">
        <v>1066</v>
      </c>
      <c r="U486" s="338">
        <v>0</v>
      </c>
      <c r="V486" s="338">
        <v>740</v>
      </c>
      <c r="W486" s="338">
        <v>12366</v>
      </c>
      <c r="X486" s="338">
        <v>1066</v>
      </c>
      <c r="Y486" s="338">
        <v>0</v>
      </c>
      <c r="Z486" s="338">
        <v>0</v>
      </c>
      <c r="AA486" s="338">
        <v>0</v>
      </c>
      <c r="AB486" s="338">
        <v>0</v>
      </c>
      <c r="AC486" s="338">
        <v>1066</v>
      </c>
      <c r="AD486" s="338">
        <v>9494</v>
      </c>
      <c r="AE486" s="338">
        <v>192</v>
      </c>
      <c r="AF486" s="338" t="s">
        <v>605</v>
      </c>
      <c r="AG486" s="338">
        <v>0</v>
      </c>
      <c r="AH486" s="338">
        <v>0</v>
      </c>
      <c r="AI486" t="s">
        <v>1964</v>
      </c>
    </row>
    <row r="487" spans="1:35" x14ac:dyDescent="0.3">
      <c r="A487" s="335">
        <v>46173</v>
      </c>
      <c r="B487" t="s">
        <v>1999</v>
      </c>
      <c r="C487" t="s">
        <v>1874</v>
      </c>
      <c r="D487" t="s">
        <v>166</v>
      </c>
      <c r="E487" t="s">
        <v>163</v>
      </c>
      <c r="F487" t="s">
        <v>163</v>
      </c>
      <c r="G487" t="s">
        <v>51</v>
      </c>
      <c r="H487" t="s">
        <v>605</v>
      </c>
      <c r="I487" s="338">
        <v>20</v>
      </c>
      <c r="J487" s="338">
        <v>0</v>
      </c>
      <c r="K487" s="338">
        <v>0</v>
      </c>
      <c r="L487" s="338">
        <v>5</v>
      </c>
      <c r="M487" s="338">
        <v>1</v>
      </c>
      <c r="N487" s="336">
        <v>21</v>
      </c>
      <c r="O487" s="338">
        <v>440</v>
      </c>
      <c r="P487" s="338">
        <v>7770</v>
      </c>
      <c r="Q487" s="338">
        <v>1470</v>
      </c>
      <c r="R487" s="338">
        <v>0</v>
      </c>
      <c r="S487" s="338">
        <v>9240</v>
      </c>
      <c r="T487" s="338">
        <v>932</v>
      </c>
      <c r="U487" s="338">
        <v>0</v>
      </c>
      <c r="V487" s="338">
        <v>647</v>
      </c>
      <c r="W487" s="338">
        <v>10819</v>
      </c>
      <c r="X487" s="338">
        <v>932</v>
      </c>
      <c r="Y487" s="338">
        <v>0</v>
      </c>
      <c r="Z487" s="338">
        <v>0</v>
      </c>
      <c r="AA487" s="338">
        <v>0</v>
      </c>
      <c r="AB487" s="338">
        <v>0</v>
      </c>
      <c r="AC487" s="338">
        <v>932</v>
      </c>
      <c r="AD487" s="338">
        <v>8308</v>
      </c>
      <c r="AE487" s="338">
        <v>168</v>
      </c>
      <c r="AF487" s="338" t="s">
        <v>605</v>
      </c>
      <c r="AG487" s="338">
        <v>0</v>
      </c>
      <c r="AH487" s="338">
        <v>0</v>
      </c>
      <c r="AI487" t="s">
        <v>1964</v>
      </c>
    </row>
    <row r="488" spans="1:35" x14ac:dyDescent="0.3">
      <c r="A488" s="335">
        <v>46173</v>
      </c>
      <c r="B488" t="s">
        <v>1950</v>
      </c>
      <c r="C488" t="s">
        <v>1741</v>
      </c>
      <c r="D488" t="s">
        <v>41</v>
      </c>
      <c r="E488" t="s">
        <v>163</v>
      </c>
      <c r="F488" t="s">
        <v>163</v>
      </c>
      <c r="H488" t="s">
        <v>614</v>
      </c>
      <c r="I488" s="338">
        <v>25</v>
      </c>
      <c r="J488" s="338">
        <v>0</v>
      </c>
      <c r="K488" s="338">
        <v>0</v>
      </c>
      <c r="L488" s="338">
        <v>5</v>
      </c>
      <c r="M488" s="338">
        <v>1</v>
      </c>
      <c r="N488" s="336">
        <v>26</v>
      </c>
      <c r="O488" s="338">
        <v>0</v>
      </c>
      <c r="P488" s="338">
        <v>0</v>
      </c>
      <c r="Q488" s="338">
        <v>0</v>
      </c>
      <c r="R488" s="338">
        <v>0</v>
      </c>
      <c r="S488" s="338">
        <v>0</v>
      </c>
      <c r="T488" s="338">
        <v>0</v>
      </c>
      <c r="U488" s="338">
        <v>0</v>
      </c>
      <c r="V488" s="338">
        <v>0</v>
      </c>
      <c r="W488" s="338">
        <v>0</v>
      </c>
      <c r="X488" s="338">
        <v>0</v>
      </c>
      <c r="Y488" s="338">
        <v>0</v>
      </c>
      <c r="Z488" s="338">
        <v>0</v>
      </c>
      <c r="AA488" s="338">
        <v>0</v>
      </c>
      <c r="AB488" s="338">
        <v>0</v>
      </c>
      <c r="AC488" s="338">
        <v>0</v>
      </c>
      <c r="AD488" s="338">
        <v>0</v>
      </c>
      <c r="AE488" s="338">
        <v>208</v>
      </c>
      <c r="AF488" s="338" t="s">
        <v>614</v>
      </c>
      <c r="AG488" s="338">
        <v>0</v>
      </c>
      <c r="AH488" s="338">
        <v>0</v>
      </c>
      <c r="AI488" t="s">
        <v>1964</v>
      </c>
    </row>
    <row r="489" spans="1:35" x14ac:dyDescent="0.3">
      <c r="A489" s="335">
        <v>46173</v>
      </c>
      <c r="B489" t="s">
        <v>1951</v>
      </c>
      <c r="C489" t="s">
        <v>1745</v>
      </c>
      <c r="D489" t="s">
        <v>41</v>
      </c>
      <c r="E489" t="s">
        <v>163</v>
      </c>
      <c r="F489" t="s">
        <v>163</v>
      </c>
      <c r="H489" t="s">
        <v>615</v>
      </c>
      <c r="I489" s="338">
        <v>25</v>
      </c>
      <c r="J489" s="338">
        <v>0</v>
      </c>
      <c r="K489" s="338">
        <v>0</v>
      </c>
      <c r="L489" s="338">
        <v>5</v>
      </c>
      <c r="M489" s="338">
        <v>1</v>
      </c>
      <c r="N489" s="336">
        <v>26</v>
      </c>
      <c r="O489" s="338">
        <v>0</v>
      </c>
      <c r="P489" s="338">
        <v>0</v>
      </c>
      <c r="Q489" s="338">
        <v>0</v>
      </c>
      <c r="R489" s="338">
        <v>0</v>
      </c>
      <c r="S489" s="338">
        <v>0</v>
      </c>
      <c r="T489" s="338">
        <v>0</v>
      </c>
      <c r="U489" s="338">
        <v>0</v>
      </c>
      <c r="V489" s="338">
        <v>0</v>
      </c>
      <c r="W489" s="338">
        <v>0</v>
      </c>
      <c r="X489" s="338">
        <v>0</v>
      </c>
      <c r="Y489" s="338">
        <v>0</v>
      </c>
      <c r="Z489" s="338">
        <v>0</v>
      </c>
      <c r="AA489" s="338">
        <v>0</v>
      </c>
      <c r="AB489" s="338">
        <v>0</v>
      </c>
      <c r="AC489" s="338">
        <v>0</v>
      </c>
      <c r="AD489" s="338">
        <v>0</v>
      </c>
      <c r="AE489" s="338">
        <v>208</v>
      </c>
      <c r="AF489" s="338" t="s">
        <v>615</v>
      </c>
      <c r="AG489" s="338">
        <v>0</v>
      </c>
      <c r="AH489" s="338">
        <v>0</v>
      </c>
      <c r="AI489" t="s">
        <v>1964</v>
      </c>
    </row>
    <row r="490" spans="1:35" x14ac:dyDescent="0.3">
      <c r="A490" s="335">
        <v>46173</v>
      </c>
      <c r="B490" t="s">
        <v>1952</v>
      </c>
      <c r="C490" t="s">
        <v>1452</v>
      </c>
      <c r="D490" t="s">
        <v>41</v>
      </c>
      <c r="E490" t="s">
        <v>163</v>
      </c>
      <c r="F490" t="s">
        <v>163</v>
      </c>
      <c r="H490" t="s">
        <v>614</v>
      </c>
      <c r="I490" s="338">
        <v>18</v>
      </c>
      <c r="J490" s="338">
        <v>0</v>
      </c>
      <c r="K490" s="338">
        <v>0</v>
      </c>
      <c r="L490" s="338">
        <v>5</v>
      </c>
      <c r="M490" s="338">
        <v>1</v>
      </c>
      <c r="N490" s="336">
        <v>19</v>
      </c>
      <c r="O490" s="338">
        <v>605</v>
      </c>
      <c r="P490" s="338">
        <v>7600</v>
      </c>
      <c r="Q490" s="338">
        <v>3610</v>
      </c>
      <c r="R490" s="338">
        <v>285</v>
      </c>
      <c r="S490" s="338">
        <v>11495</v>
      </c>
      <c r="T490" s="338">
        <v>912</v>
      </c>
      <c r="U490" s="338">
        <v>0</v>
      </c>
      <c r="V490" s="338">
        <v>633</v>
      </c>
      <c r="W490" s="338">
        <v>13040</v>
      </c>
      <c r="X490" s="338">
        <v>912</v>
      </c>
      <c r="Y490" s="338">
        <v>0</v>
      </c>
      <c r="Z490" s="338">
        <v>0</v>
      </c>
      <c r="AA490" s="338">
        <v>0</v>
      </c>
      <c r="AB490" s="338">
        <v>0</v>
      </c>
      <c r="AC490" s="338">
        <v>912</v>
      </c>
      <c r="AD490" s="338">
        <v>10583</v>
      </c>
      <c r="AE490" s="338">
        <v>152</v>
      </c>
      <c r="AF490" s="338" t="s">
        <v>614</v>
      </c>
      <c r="AG490" s="338">
        <v>0</v>
      </c>
      <c r="AH490" s="338">
        <v>0</v>
      </c>
      <c r="AI490" t="s">
        <v>1964</v>
      </c>
    </row>
    <row r="491" spans="1:35" x14ac:dyDescent="0.3">
      <c r="A491" s="335">
        <v>46173</v>
      </c>
      <c r="B491" t="s">
        <v>1988</v>
      </c>
      <c r="C491" t="s">
        <v>208</v>
      </c>
      <c r="D491" t="s">
        <v>166</v>
      </c>
      <c r="E491" t="s">
        <v>163</v>
      </c>
      <c r="F491" t="s">
        <v>163</v>
      </c>
      <c r="G491" t="s">
        <v>203</v>
      </c>
      <c r="H491" t="s">
        <v>605</v>
      </c>
      <c r="I491" s="338">
        <v>19.5</v>
      </c>
      <c r="J491" s="338">
        <v>5.5</v>
      </c>
      <c r="K491" s="338">
        <v>0</v>
      </c>
      <c r="L491" s="338">
        <v>5</v>
      </c>
      <c r="M491" s="338">
        <v>1</v>
      </c>
      <c r="N491" s="336">
        <v>26</v>
      </c>
      <c r="O491" s="338">
        <v>643</v>
      </c>
      <c r="P491" s="338">
        <v>11388</v>
      </c>
      <c r="Q491" s="338">
        <v>4940</v>
      </c>
      <c r="R491" s="338">
        <v>390</v>
      </c>
      <c r="S491" s="338">
        <v>16718</v>
      </c>
      <c r="T491" s="338">
        <v>1367</v>
      </c>
      <c r="U491" s="338">
        <v>0</v>
      </c>
      <c r="V491" s="338">
        <v>949</v>
      </c>
      <c r="W491" s="338">
        <v>19034</v>
      </c>
      <c r="X491" s="338">
        <v>1367</v>
      </c>
      <c r="Y491" s="338">
        <v>0</v>
      </c>
      <c r="Z491" s="338">
        <v>0</v>
      </c>
      <c r="AA491" s="338">
        <v>0</v>
      </c>
      <c r="AB491" s="338">
        <v>0</v>
      </c>
      <c r="AC491" s="338">
        <v>1367</v>
      </c>
      <c r="AD491" s="338">
        <v>15351</v>
      </c>
      <c r="AE491" s="338">
        <v>208</v>
      </c>
      <c r="AF491" s="338" t="s">
        <v>605</v>
      </c>
      <c r="AG491" s="338">
        <v>0</v>
      </c>
      <c r="AH491" s="338">
        <v>0</v>
      </c>
      <c r="AI491" t="s">
        <v>1964</v>
      </c>
    </row>
    <row r="492" spans="1:35" x14ac:dyDescent="0.3">
      <c r="A492" s="335">
        <v>46173</v>
      </c>
      <c r="B492" t="s">
        <v>2037</v>
      </c>
      <c r="C492" t="s">
        <v>2021</v>
      </c>
      <c r="D492" t="s">
        <v>41</v>
      </c>
      <c r="F492" t="s">
        <v>163</v>
      </c>
      <c r="H492" t="s">
        <v>605</v>
      </c>
      <c r="I492" s="338">
        <v>0</v>
      </c>
      <c r="J492" s="338">
        <v>0</v>
      </c>
      <c r="K492" s="338">
        <v>0</v>
      </c>
      <c r="L492" s="338">
        <v>0</v>
      </c>
      <c r="M492" s="338">
        <v>0</v>
      </c>
      <c r="N492" s="336">
        <v>0</v>
      </c>
      <c r="O492" s="338">
        <v>595</v>
      </c>
      <c r="P492" s="338">
        <v>0</v>
      </c>
      <c r="Q492" s="338">
        <v>0</v>
      </c>
      <c r="R492" s="338">
        <v>0</v>
      </c>
      <c r="S492" s="338">
        <v>0</v>
      </c>
      <c r="T492" s="338">
        <v>0</v>
      </c>
      <c r="U492" s="338">
        <v>0</v>
      </c>
      <c r="V492" s="338">
        <v>0</v>
      </c>
      <c r="W492" s="338">
        <v>0</v>
      </c>
      <c r="X492" s="338">
        <v>0</v>
      </c>
      <c r="Y492" s="338">
        <v>0</v>
      </c>
      <c r="Z492" s="338">
        <v>0</v>
      </c>
      <c r="AA492" s="338">
        <v>0</v>
      </c>
      <c r="AB492" s="338">
        <v>0</v>
      </c>
      <c r="AC492" s="338">
        <v>0</v>
      </c>
      <c r="AD492" s="338">
        <v>0</v>
      </c>
      <c r="AE492" s="338">
        <v>0</v>
      </c>
      <c r="AF492" s="338" t="s">
        <v>605</v>
      </c>
      <c r="AG492" s="338">
        <v>0</v>
      </c>
      <c r="AH492" s="338">
        <v>0</v>
      </c>
      <c r="AI492" t="s">
        <v>580</v>
      </c>
    </row>
    <row r="493" spans="1:35" x14ac:dyDescent="0.3">
      <c r="A493" s="335">
        <v>46173</v>
      </c>
      <c r="B493" t="s">
        <v>2038</v>
      </c>
      <c r="C493" t="s">
        <v>2022</v>
      </c>
      <c r="D493" t="s">
        <v>41</v>
      </c>
      <c r="F493" t="s">
        <v>163</v>
      </c>
      <c r="H493" t="s">
        <v>605</v>
      </c>
      <c r="I493" s="338">
        <v>0</v>
      </c>
      <c r="J493" s="338">
        <v>0</v>
      </c>
      <c r="K493" s="338">
        <v>0</v>
      </c>
      <c r="L493" s="338">
        <v>0</v>
      </c>
      <c r="M493" s="338">
        <v>0</v>
      </c>
      <c r="N493" s="336">
        <v>0</v>
      </c>
      <c r="O493" s="338">
        <v>875</v>
      </c>
      <c r="P493" s="338">
        <v>0</v>
      </c>
      <c r="Q493" s="338">
        <v>0</v>
      </c>
      <c r="R493" s="338">
        <v>0</v>
      </c>
      <c r="S493" s="338">
        <v>0</v>
      </c>
      <c r="T493" s="338">
        <v>0</v>
      </c>
      <c r="U493" s="338">
        <v>0</v>
      </c>
      <c r="V493" s="338">
        <v>0</v>
      </c>
      <c r="W493" s="338">
        <v>0</v>
      </c>
      <c r="X493" s="338">
        <v>0</v>
      </c>
      <c r="Y493" s="338">
        <v>0</v>
      </c>
      <c r="Z493" s="338">
        <v>0</v>
      </c>
      <c r="AA493" s="338">
        <v>0</v>
      </c>
      <c r="AB493" s="338">
        <v>0</v>
      </c>
      <c r="AC493" s="338">
        <v>0</v>
      </c>
      <c r="AD493" s="338">
        <v>0</v>
      </c>
      <c r="AE493" s="338">
        <v>0</v>
      </c>
      <c r="AF493" s="338" t="s">
        <v>605</v>
      </c>
      <c r="AG493" s="338">
        <v>0</v>
      </c>
      <c r="AH493" s="338">
        <v>0</v>
      </c>
      <c r="AI493" t="s">
        <v>580</v>
      </c>
    </row>
    <row r="494" spans="1:35" x14ac:dyDescent="0.3">
      <c r="A494" s="335">
        <v>46173</v>
      </c>
      <c r="B494" t="s">
        <v>2039</v>
      </c>
      <c r="C494" t="s">
        <v>2023</v>
      </c>
      <c r="D494" t="s">
        <v>41</v>
      </c>
      <c r="F494" t="s">
        <v>163</v>
      </c>
      <c r="H494" t="s">
        <v>605</v>
      </c>
      <c r="I494" s="338">
        <v>0</v>
      </c>
      <c r="J494" s="338">
        <v>0</v>
      </c>
      <c r="K494" s="338">
        <v>0</v>
      </c>
      <c r="L494" s="338">
        <v>0</v>
      </c>
      <c r="M494" s="338">
        <v>0</v>
      </c>
      <c r="N494" s="336">
        <v>0</v>
      </c>
      <c r="O494" s="338">
        <v>780</v>
      </c>
      <c r="P494" s="338">
        <v>0</v>
      </c>
      <c r="Q494" s="338">
        <v>0</v>
      </c>
      <c r="R494" s="338">
        <v>0</v>
      </c>
      <c r="S494" s="338">
        <v>0</v>
      </c>
      <c r="T494" s="338">
        <v>0</v>
      </c>
      <c r="U494" s="338">
        <v>0</v>
      </c>
      <c r="V494" s="338">
        <v>0</v>
      </c>
      <c r="W494" s="338">
        <v>0</v>
      </c>
      <c r="X494" s="338">
        <v>0</v>
      </c>
      <c r="Y494" s="338">
        <v>0</v>
      </c>
      <c r="Z494" s="338">
        <v>0</v>
      </c>
      <c r="AA494" s="338">
        <v>0</v>
      </c>
      <c r="AB494" s="338">
        <v>0</v>
      </c>
      <c r="AC494" s="338">
        <v>0</v>
      </c>
      <c r="AD494" s="338">
        <v>0</v>
      </c>
      <c r="AE494" s="338">
        <v>0</v>
      </c>
      <c r="AF494" s="338" t="s">
        <v>605</v>
      </c>
      <c r="AG494" s="338">
        <v>0</v>
      </c>
      <c r="AH494" s="338">
        <v>0</v>
      </c>
      <c r="AI494" t="s">
        <v>580</v>
      </c>
    </row>
    <row r="495" spans="1:35" x14ac:dyDescent="0.3">
      <c r="A495" s="335">
        <v>46173</v>
      </c>
      <c r="B495" t="s">
        <v>2040</v>
      </c>
      <c r="C495" t="s">
        <v>2024</v>
      </c>
      <c r="D495" t="s">
        <v>41</v>
      </c>
      <c r="F495" t="s">
        <v>163</v>
      </c>
      <c r="H495" t="s">
        <v>605</v>
      </c>
      <c r="I495" s="338">
        <v>0</v>
      </c>
      <c r="J495" s="338">
        <v>0</v>
      </c>
      <c r="K495" s="338">
        <v>0</v>
      </c>
      <c r="L495" s="338">
        <v>0</v>
      </c>
      <c r="M495" s="338">
        <v>0</v>
      </c>
      <c r="N495" s="336">
        <v>0</v>
      </c>
      <c r="O495" s="338">
        <v>680</v>
      </c>
      <c r="P495" s="338">
        <v>0</v>
      </c>
      <c r="Q495" s="338">
        <v>0</v>
      </c>
      <c r="R495" s="338">
        <v>0</v>
      </c>
      <c r="S495" s="338">
        <v>0</v>
      </c>
      <c r="T495" s="338">
        <v>0</v>
      </c>
      <c r="U495" s="338">
        <v>0</v>
      </c>
      <c r="V495" s="338">
        <v>0</v>
      </c>
      <c r="W495" s="338">
        <v>0</v>
      </c>
      <c r="X495" s="338">
        <v>0</v>
      </c>
      <c r="Y495" s="338">
        <v>0</v>
      </c>
      <c r="Z495" s="338">
        <v>0</v>
      </c>
      <c r="AA495" s="338">
        <v>0</v>
      </c>
      <c r="AB495" s="338">
        <v>0</v>
      </c>
      <c r="AC495" s="338">
        <v>0</v>
      </c>
      <c r="AD495" s="338">
        <v>0</v>
      </c>
      <c r="AE495" s="338">
        <v>0</v>
      </c>
      <c r="AF495" s="338" t="s">
        <v>605</v>
      </c>
      <c r="AG495" s="338">
        <v>0</v>
      </c>
      <c r="AH495" s="338">
        <v>0</v>
      </c>
    </row>
    <row r="496" spans="1:35" x14ac:dyDescent="0.3">
      <c r="A496" s="335">
        <v>46173</v>
      </c>
      <c r="B496" t="s">
        <v>1951</v>
      </c>
      <c r="C496" t="s">
        <v>2025</v>
      </c>
      <c r="D496" t="s">
        <v>41</v>
      </c>
      <c r="F496" t="s">
        <v>163</v>
      </c>
      <c r="H496" t="s">
        <v>615</v>
      </c>
      <c r="I496" s="338">
        <v>25</v>
      </c>
      <c r="J496" s="338">
        <v>0</v>
      </c>
      <c r="K496" s="338">
        <v>0</v>
      </c>
      <c r="L496" s="338">
        <v>5</v>
      </c>
      <c r="M496" s="338">
        <v>1</v>
      </c>
      <c r="N496" s="336">
        <v>26</v>
      </c>
      <c r="O496" s="338">
        <v>815</v>
      </c>
      <c r="P496" s="338">
        <v>11466</v>
      </c>
      <c r="Q496" s="338">
        <v>9724</v>
      </c>
      <c r="R496" s="338">
        <v>0</v>
      </c>
      <c r="S496" s="338">
        <v>21190</v>
      </c>
      <c r="T496" s="338">
        <v>0</v>
      </c>
      <c r="U496" s="338">
        <v>0</v>
      </c>
      <c r="V496" s="338">
        <v>0</v>
      </c>
      <c r="W496" s="338">
        <v>21190</v>
      </c>
      <c r="X496" s="338">
        <v>0</v>
      </c>
      <c r="Y496" s="338">
        <v>0</v>
      </c>
      <c r="Z496" s="338">
        <v>0</v>
      </c>
      <c r="AA496" s="338">
        <v>0</v>
      </c>
      <c r="AB496" s="338">
        <v>0</v>
      </c>
      <c r="AC496" s="338">
        <v>0</v>
      </c>
      <c r="AD496" s="338">
        <v>21190</v>
      </c>
      <c r="AE496" s="338">
        <v>208</v>
      </c>
      <c r="AF496" s="338" t="s">
        <v>615</v>
      </c>
      <c r="AG496" s="338">
        <v>0</v>
      </c>
      <c r="AH496" s="338">
        <v>0</v>
      </c>
    </row>
    <row r="497" spans="1:36" x14ac:dyDescent="0.3">
      <c r="A497" s="335">
        <v>46173</v>
      </c>
      <c r="B497" t="s">
        <v>1950</v>
      </c>
      <c r="C497" t="s">
        <v>2026</v>
      </c>
      <c r="D497" t="s">
        <v>41</v>
      </c>
      <c r="F497" t="s">
        <v>163</v>
      </c>
      <c r="H497" t="s">
        <v>614</v>
      </c>
      <c r="I497" s="338">
        <v>25</v>
      </c>
      <c r="J497" s="338">
        <v>0</v>
      </c>
      <c r="K497" s="338">
        <v>0</v>
      </c>
      <c r="L497" s="338">
        <v>5</v>
      </c>
      <c r="M497" s="338">
        <v>1</v>
      </c>
      <c r="N497" s="336">
        <v>26</v>
      </c>
      <c r="O497" s="338">
        <v>602</v>
      </c>
      <c r="P497" s="338">
        <v>11466</v>
      </c>
      <c r="Q497" s="338">
        <v>4186</v>
      </c>
      <c r="R497" s="338">
        <v>0</v>
      </c>
      <c r="S497" s="338">
        <v>15652</v>
      </c>
      <c r="T497" s="338">
        <v>0</v>
      </c>
      <c r="U497" s="338">
        <v>0</v>
      </c>
      <c r="V497" s="338">
        <v>0</v>
      </c>
      <c r="W497" s="338">
        <v>15652</v>
      </c>
      <c r="X497" s="338">
        <v>0</v>
      </c>
      <c r="Y497" s="338">
        <v>0</v>
      </c>
      <c r="Z497" s="338">
        <v>0</v>
      </c>
      <c r="AA497" s="338">
        <v>0</v>
      </c>
      <c r="AB497" s="338">
        <v>0</v>
      </c>
      <c r="AC497" s="338">
        <v>0</v>
      </c>
      <c r="AD497" s="338">
        <v>15652</v>
      </c>
      <c r="AE497" s="338">
        <v>208</v>
      </c>
      <c r="AF497" s="338" t="s">
        <v>614</v>
      </c>
      <c r="AG497" s="338">
        <v>0</v>
      </c>
      <c r="AH497" s="338">
        <v>0</v>
      </c>
    </row>
    <row r="498" spans="1:36" x14ac:dyDescent="0.3">
      <c r="A498" s="335">
        <v>46173</v>
      </c>
      <c r="B498" t="s">
        <v>2033</v>
      </c>
      <c r="C498" t="s">
        <v>2027</v>
      </c>
      <c r="D498" t="s">
        <v>166</v>
      </c>
      <c r="F498" t="s">
        <v>163</v>
      </c>
      <c r="H498" t="s">
        <v>605</v>
      </c>
      <c r="I498" s="338">
        <v>0</v>
      </c>
      <c r="J498" s="338">
        <v>0</v>
      </c>
      <c r="K498" s="338">
        <v>0</v>
      </c>
      <c r="L498" s="338">
        <v>0</v>
      </c>
      <c r="M498" s="338">
        <v>0</v>
      </c>
      <c r="N498" s="336">
        <v>0</v>
      </c>
      <c r="O498" s="338">
        <v>475</v>
      </c>
      <c r="P498" s="338">
        <v>0</v>
      </c>
      <c r="Q498" s="338">
        <v>0</v>
      </c>
      <c r="R498" s="338">
        <v>0</v>
      </c>
      <c r="S498" s="338">
        <v>0</v>
      </c>
      <c r="T498" s="338">
        <v>0</v>
      </c>
      <c r="U498" s="338">
        <v>0</v>
      </c>
      <c r="V498" s="338">
        <v>0</v>
      </c>
      <c r="W498" s="338">
        <v>0</v>
      </c>
      <c r="X498" s="338">
        <v>0</v>
      </c>
      <c r="Y498" s="338">
        <v>0</v>
      </c>
      <c r="Z498" s="338">
        <v>0</v>
      </c>
      <c r="AA498" s="338">
        <v>0</v>
      </c>
      <c r="AB498" s="338">
        <v>0</v>
      </c>
      <c r="AC498" s="338">
        <v>0</v>
      </c>
      <c r="AD498" s="338">
        <v>0</v>
      </c>
      <c r="AE498" s="338">
        <v>0</v>
      </c>
      <c r="AF498" s="338" t="s">
        <v>605</v>
      </c>
      <c r="AG498" s="338">
        <v>0</v>
      </c>
      <c r="AH498" s="338">
        <v>0</v>
      </c>
    </row>
    <row r="499" spans="1:36" x14ac:dyDescent="0.3">
      <c r="A499" s="335">
        <v>46173</v>
      </c>
      <c r="B499" t="s">
        <v>2034</v>
      </c>
      <c r="C499" t="s">
        <v>2028</v>
      </c>
      <c r="D499" t="s">
        <v>166</v>
      </c>
      <c r="F499" t="s">
        <v>163</v>
      </c>
      <c r="H499" t="s">
        <v>605</v>
      </c>
      <c r="I499" s="338">
        <v>0</v>
      </c>
      <c r="J499" s="338">
        <v>0</v>
      </c>
      <c r="K499" s="338">
        <v>0</v>
      </c>
      <c r="L499" s="338">
        <v>0</v>
      </c>
      <c r="M499" s="338">
        <v>0</v>
      </c>
      <c r="N499" s="336">
        <v>0</v>
      </c>
      <c r="O499" s="338">
        <v>470</v>
      </c>
      <c r="P499" s="338">
        <v>0</v>
      </c>
      <c r="Q499" s="338">
        <v>0</v>
      </c>
      <c r="R499" s="338">
        <v>0</v>
      </c>
      <c r="S499" s="338">
        <v>0</v>
      </c>
      <c r="T499" s="338">
        <v>0</v>
      </c>
      <c r="U499" s="338">
        <v>0</v>
      </c>
      <c r="V499" s="338">
        <v>0</v>
      </c>
      <c r="W499" s="338">
        <v>0</v>
      </c>
      <c r="X499" s="338">
        <v>0</v>
      </c>
      <c r="Y499" s="338">
        <v>0</v>
      </c>
      <c r="Z499" s="338">
        <v>0</v>
      </c>
      <c r="AA499" s="338">
        <v>0</v>
      </c>
      <c r="AB499" s="338">
        <v>0</v>
      </c>
      <c r="AC499" s="338">
        <v>0</v>
      </c>
      <c r="AD499" s="338">
        <v>0</v>
      </c>
      <c r="AE499" s="338">
        <v>0</v>
      </c>
      <c r="AF499" s="338" t="s">
        <v>605</v>
      </c>
      <c r="AG499" s="338">
        <v>0</v>
      </c>
      <c r="AH499" s="338">
        <v>0</v>
      </c>
    </row>
    <row r="500" spans="1:36" x14ac:dyDescent="0.3">
      <c r="A500" s="335">
        <v>46173</v>
      </c>
      <c r="B500" t="s">
        <v>2035</v>
      </c>
      <c r="C500" t="s">
        <v>2029</v>
      </c>
      <c r="D500" t="s">
        <v>166</v>
      </c>
      <c r="F500" t="s">
        <v>163</v>
      </c>
      <c r="H500" t="s">
        <v>605</v>
      </c>
      <c r="I500" s="338">
        <v>0</v>
      </c>
      <c r="J500" s="338">
        <v>0</v>
      </c>
      <c r="K500" s="338">
        <v>0</v>
      </c>
      <c r="L500" s="338">
        <v>0</v>
      </c>
      <c r="M500" s="338">
        <v>0</v>
      </c>
      <c r="N500" s="336">
        <v>0</v>
      </c>
      <c r="P500" s="338">
        <v>0</v>
      </c>
      <c r="Q500" s="338">
        <v>0</v>
      </c>
      <c r="R500" s="338">
        <v>0</v>
      </c>
      <c r="S500" s="338">
        <v>0</v>
      </c>
      <c r="T500" s="338">
        <v>0</v>
      </c>
      <c r="U500" s="338">
        <v>0</v>
      </c>
      <c r="V500" s="338">
        <v>0</v>
      </c>
      <c r="W500" s="338">
        <v>0</v>
      </c>
      <c r="X500" s="338">
        <v>0</v>
      </c>
      <c r="Y500" s="338">
        <v>0</v>
      </c>
      <c r="Z500" s="338">
        <v>0</v>
      </c>
      <c r="AA500" s="338">
        <v>0</v>
      </c>
      <c r="AB500" s="338">
        <v>0</v>
      </c>
      <c r="AC500" s="338">
        <v>0</v>
      </c>
      <c r="AD500" s="338">
        <v>0</v>
      </c>
      <c r="AE500" s="338">
        <v>0</v>
      </c>
      <c r="AF500" s="338" t="s">
        <v>605</v>
      </c>
      <c r="AG500" s="338">
        <v>0</v>
      </c>
      <c r="AH500" s="338">
        <v>0</v>
      </c>
    </row>
    <row r="501" spans="1:36" x14ac:dyDescent="0.3">
      <c r="A501" s="335">
        <v>46173</v>
      </c>
      <c r="B501" t="s">
        <v>2036</v>
      </c>
      <c r="C501" t="s">
        <v>2030</v>
      </c>
      <c r="D501" t="s">
        <v>166</v>
      </c>
      <c r="F501" t="s">
        <v>163</v>
      </c>
      <c r="H501" t="s">
        <v>605</v>
      </c>
      <c r="I501" s="338">
        <v>0</v>
      </c>
      <c r="J501" s="338">
        <v>0</v>
      </c>
      <c r="K501" s="338">
        <v>0</v>
      </c>
      <c r="L501" s="338">
        <v>0</v>
      </c>
      <c r="M501" s="338">
        <v>0</v>
      </c>
      <c r="N501" s="336">
        <v>0</v>
      </c>
      <c r="P501" s="338">
        <v>0</v>
      </c>
      <c r="Q501" s="338">
        <v>0</v>
      </c>
      <c r="R501" s="338">
        <v>0</v>
      </c>
      <c r="S501" s="338">
        <v>0</v>
      </c>
      <c r="T501" s="338">
        <v>0</v>
      </c>
      <c r="U501" s="338">
        <v>0</v>
      </c>
      <c r="V501" s="338">
        <v>0</v>
      </c>
      <c r="W501" s="338">
        <v>0</v>
      </c>
      <c r="X501" s="338">
        <v>0</v>
      </c>
      <c r="Y501" s="338">
        <v>0</v>
      </c>
      <c r="Z501" s="338">
        <v>0</v>
      </c>
      <c r="AA501" s="338">
        <v>0</v>
      </c>
      <c r="AB501" s="338">
        <v>0</v>
      </c>
      <c r="AC501" s="338">
        <v>0</v>
      </c>
      <c r="AD501" s="338">
        <v>0</v>
      </c>
      <c r="AE501" s="338">
        <v>0</v>
      </c>
      <c r="AF501" s="338" t="s">
        <v>605</v>
      </c>
      <c r="AG501" s="338">
        <v>0</v>
      </c>
      <c r="AH501" s="338">
        <v>0</v>
      </c>
    </row>
    <row r="502" spans="1:36" x14ac:dyDescent="0.3">
      <c r="A502" s="335">
        <v>46173</v>
      </c>
      <c r="B502" t="s">
        <v>2041</v>
      </c>
      <c r="C502" t="s">
        <v>2031</v>
      </c>
      <c r="D502" t="s">
        <v>41</v>
      </c>
      <c r="F502" t="s">
        <v>163</v>
      </c>
      <c r="I502" s="338">
        <v>0</v>
      </c>
      <c r="J502" s="338">
        <v>0</v>
      </c>
      <c r="K502" s="338">
        <v>0</v>
      </c>
      <c r="L502" s="338">
        <v>0</v>
      </c>
      <c r="M502" s="338">
        <v>0</v>
      </c>
      <c r="N502" s="336">
        <v>0</v>
      </c>
      <c r="P502" s="338">
        <v>0</v>
      </c>
      <c r="Q502" s="338">
        <v>0</v>
      </c>
      <c r="R502" s="338">
        <v>0</v>
      </c>
      <c r="S502" s="338">
        <v>0</v>
      </c>
      <c r="T502" s="338">
        <v>0</v>
      </c>
      <c r="U502" s="338">
        <v>0</v>
      </c>
      <c r="V502" s="338">
        <v>0</v>
      </c>
      <c r="W502" s="338">
        <v>0</v>
      </c>
      <c r="X502" s="338">
        <v>0</v>
      </c>
      <c r="Y502" s="338">
        <v>0</v>
      </c>
      <c r="Z502" s="338">
        <v>0</v>
      </c>
      <c r="AA502" s="338">
        <v>0</v>
      </c>
      <c r="AB502" s="338">
        <v>0</v>
      </c>
      <c r="AC502" s="338">
        <v>0</v>
      </c>
      <c r="AD502" s="338">
        <v>0</v>
      </c>
      <c r="AE502" s="338">
        <v>0</v>
      </c>
      <c r="AG502" s="338">
        <v>0</v>
      </c>
      <c r="AH502" s="338">
        <v>0</v>
      </c>
    </row>
    <row r="503" spans="1:36" x14ac:dyDescent="0.3">
      <c r="A503" s="335">
        <v>46173</v>
      </c>
      <c r="B503" t="s">
        <v>2042</v>
      </c>
      <c r="C503" t="s">
        <v>2032</v>
      </c>
      <c r="D503" t="s">
        <v>41</v>
      </c>
      <c r="F503" t="s">
        <v>163</v>
      </c>
      <c r="I503" s="338">
        <v>0</v>
      </c>
      <c r="J503" s="338">
        <v>0</v>
      </c>
      <c r="K503" s="338">
        <v>0</v>
      </c>
      <c r="L503" s="338">
        <v>0</v>
      </c>
      <c r="M503" s="338">
        <v>0</v>
      </c>
      <c r="N503" s="336">
        <v>0</v>
      </c>
      <c r="P503" s="338">
        <v>0</v>
      </c>
      <c r="Q503" s="338">
        <v>0</v>
      </c>
      <c r="R503" s="338">
        <v>0</v>
      </c>
      <c r="S503" s="338">
        <v>0</v>
      </c>
      <c r="T503" s="338">
        <v>0</v>
      </c>
      <c r="U503" s="338">
        <v>0</v>
      </c>
      <c r="V503" s="338">
        <v>0</v>
      </c>
      <c r="W503" s="338">
        <v>0</v>
      </c>
      <c r="X503" s="338">
        <v>0</v>
      </c>
      <c r="Y503" s="338">
        <v>0</v>
      </c>
      <c r="Z503" s="338">
        <v>0</v>
      </c>
      <c r="AA503" s="338">
        <v>0</v>
      </c>
      <c r="AB503" s="338">
        <v>0</v>
      </c>
      <c r="AC503" s="338">
        <v>0</v>
      </c>
      <c r="AD503" s="338">
        <v>0</v>
      </c>
      <c r="AE503" s="338">
        <v>0</v>
      </c>
      <c r="AG503" s="338">
        <v>0</v>
      </c>
      <c r="AH503" s="338">
        <v>0</v>
      </c>
    </row>
    <row r="504" spans="1:36" x14ac:dyDescent="0.3">
      <c r="A504" s="335">
        <v>46203</v>
      </c>
      <c r="B504" t="s">
        <v>1004</v>
      </c>
      <c r="C504" t="s">
        <v>40</v>
      </c>
      <c r="D504" t="s">
        <v>41</v>
      </c>
      <c r="E504" t="s">
        <v>42</v>
      </c>
      <c r="F504" t="s">
        <v>43</v>
      </c>
      <c r="G504" t="s">
        <v>44</v>
      </c>
      <c r="H504" t="s">
        <v>605</v>
      </c>
      <c r="I504" s="338">
        <v>18</v>
      </c>
      <c r="J504" s="338">
        <v>0</v>
      </c>
      <c r="K504" s="338">
        <v>0</v>
      </c>
      <c r="L504" s="338">
        <v>4</v>
      </c>
      <c r="M504" s="338">
        <v>0</v>
      </c>
      <c r="N504" s="336">
        <v>18</v>
      </c>
      <c r="O504" s="338" t="s">
        <v>580</v>
      </c>
      <c r="P504" s="338">
        <v>6498</v>
      </c>
      <c r="Q504" s="338">
        <v>2502</v>
      </c>
      <c r="R504" s="338">
        <v>180</v>
      </c>
      <c r="S504" s="338">
        <v>9180</v>
      </c>
      <c r="T504" s="338">
        <v>780</v>
      </c>
      <c r="U504" s="338">
        <v>0</v>
      </c>
      <c r="V504" s="338">
        <v>0</v>
      </c>
      <c r="W504" s="338">
        <v>10320</v>
      </c>
      <c r="X504" s="338">
        <v>780</v>
      </c>
      <c r="Y504" s="338">
        <v>0</v>
      </c>
      <c r="Z504" s="338">
        <v>0</v>
      </c>
      <c r="AA504" s="338">
        <v>0</v>
      </c>
      <c r="AB504" s="338">
        <v>0</v>
      </c>
      <c r="AC504" s="338">
        <v>780</v>
      </c>
      <c r="AD504" s="338">
        <v>8400</v>
      </c>
      <c r="AE504" s="338">
        <v>360</v>
      </c>
      <c r="AF504" s="338">
        <v>0</v>
      </c>
      <c r="AG504" s="338">
        <v>0</v>
      </c>
      <c r="AH504" s="338">
        <v>360</v>
      </c>
      <c r="AI504" t="s">
        <v>580</v>
      </c>
      <c r="AJ504" t="s">
        <v>2256</v>
      </c>
    </row>
    <row r="505" spans="1:36" x14ac:dyDescent="0.3">
      <c r="A505" s="335">
        <v>46203</v>
      </c>
      <c r="B505" t="s">
        <v>1005</v>
      </c>
      <c r="C505" t="s">
        <v>47</v>
      </c>
      <c r="D505" t="s">
        <v>41</v>
      </c>
      <c r="E505" t="s">
        <v>42</v>
      </c>
      <c r="F505" t="s">
        <v>43</v>
      </c>
      <c r="G505" t="s">
        <v>48</v>
      </c>
      <c r="H505" t="s">
        <v>605</v>
      </c>
      <c r="I505" s="338">
        <v>22</v>
      </c>
      <c r="J505" s="338">
        <v>0</v>
      </c>
      <c r="K505" s="338">
        <v>0</v>
      </c>
      <c r="L505" s="338">
        <v>4</v>
      </c>
      <c r="M505" s="338">
        <v>0</v>
      </c>
      <c r="N505" s="336">
        <v>22</v>
      </c>
      <c r="O505" s="338" t="s">
        <v>580</v>
      </c>
      <c r="P505" s="338">
        <v>7612</v>
      </c>
      <c r="Q505" s="338">
        <v>2618</v>
      </c>
      <c r="R505" s="338">
        <v>0</v>
      </c>
      <c r="S505" s="338">
        <v>10230</v>
      </c>
      <c r="T505" s="338">
        <v>913</v>
      </c>
      <c r="U505" s="338">
        <v>0</v>
      </c>
      <c r="V505" s="338">
        <v>0</v>
      </c>
      <c r="W505" s="338">
        <v>11583</v>
      </c>
      <c r="X505" s="338">
        <v>913</v>
      </c>
      <c r="Y505" s="338">
        <v>0</v>
      </c>
      <c r="Z505" s="338">
        <v>0</v>
      </c>
      <c r="AA505" s="338">
        <v>0</v>
      </c>
      <c r="AB505" s="338">
        <v>0</v>
      </c>
      <c r="AC505" s="338">
        <v>913</v>
      </c>
      <c r="AD505" s="338">
        <v>9317</v>
      </c>
      <c r="AE505" s="338">
        <v>440</v>
      </c>
      <c r="AF505" s="338">
        <v>0</v>
      </c>
      <c r="AG505" s="338">
        <v>0</v>
      </c>
      <c r="AH505" s="338">
        <v>440</v>
      </c>
      <c r="AI505" t="s">
        <v>580</v>
      </c>
      <c r="AJ505" t="s">
        <v>2256</v>
      </c>
    </row>
    <row r="506" spans="1:36" x14ac:dyDescent="0.3">
      <c r="A506" s="335">
        <v>46203</v>
      </c>
      <c r="B506" t="s">
        <v>1006</v>
      </c>
      <c r="C506" t="s">
        <v>50</v>
      </c>
      <c r="D506" t="s">
        <v>41</v>
      </c>
      <c r="E506" t="s">
        <v>42</v>
      </c>
      <c r="F506" t="s">
        <v>43</v>
      </c>
      <c r="G506" t="s">
        <v>51</v>
      </c>
      <c r="H506" t="s">
        <v>605</v>
      </c>
      <c r="I506" s="338">
        <v>19</v>
      </c>
      <c r="J506" s="338">
        <v>0</v>
      </c>
      <c r="K506" s="338">
        <v>0</v>
      </c>
      <c r="L506" s="338">
        <v>4</v>
      </c>
      <c r="M506" s="338">
        <v>0</v>
      </c>
      <c r="N506" s="336">
        <v>19</v>
      </c>
      <c r="O506" s="338" t="s">
        <v>580</v>
      </c>
      <c r="P506" s="338">
        <v>6669</v>
      </c>
      <c r="Q506" s="338">
        <v>2261</v>
      </c>
      <c r="R506" s="338">
        <v>0</v>
      </c>
      <c r="S506" s="338">
        <v>8930</v>
      </c>
      <c r="T506" s="338">
        <v>800</v>
      </c>
      <c r="U506" s="338">
        <v>0</v>
      </c>
      <c r="V506" s="338">
        <v>0</v>
      </c>
      <c r="W506" s="338">
        <v>10110</v>
      </c>
      <c r="X506" s="338">
        <v>800</v>
      </c>
      <c r="Y506" s="338">
        <v>0</v>
      </c>
      <c r="Z506" s="338">
        <v>0</v>
      </c>
      <c r="AA506" s="338">
        <v>0</v>
      </c>
      <c r="AB506" s="338">
        <v>0</v>
      </c>
      <c r="AC506" s="338">
        <v>800</v>
      </c>
      <c r="AD506" s="338">
        <v>8130</v>
      </c>
      <c r="AE506" s="338">
        <v>380</v>
      </c>
      <c r="AF506" s="338">
        <v>0</v>
      </c>
      <c r="AG506" s="338">
        <v>0</v>
      </c>
      <c r="AH506" s="338">
        <v>380</v>
      </c>
      <c r="AI506" t="s">
        <v>580</v>
      </c>
      <c r="AJ506" t="s">
        <v>2256</v>
      </c>
    </row>
    <row r="507" spans="1:36" x14ac:dyDescent="0.3">
      <c r="A507" s="335">
        <v>46203</v>
      </c>
      <c r="B507" t="s">
        <v>1007</v>
      </c>
      <c r="C507" t="s">
        <v>54</v>
      </c>
      <c r="D507" t="s">
        <v>41</v>
      </c>
      <c r="E507" t="s">
        <v>42</v>
      </c>
      <c r="F507" t="s">
        <v>43</v>
      </c>
      <c r="G507" t="s">
        <v>51</v>
      </c>
      <c r="H507" t="s">
        <v>605</v>
      </c>
      <c r="I507" s="338">
        <v>21</v>
      </c>
      <c r="J507" s="338">
        <v>0</v>
      </c>
      <c r="K507" s="338">
        <v>0</v>
      </c>
      <c r="L507" s="338">
        <v>4</v>
      </c>
      <c r="M507" s="338">
        <v>0</v>
      </c>
      <c r="N507" s="336">
        <v>21</v>
      </c>
      <c r="O507" s="338" t="s">
        <v>580</v>
      </c>
      <c r="P507" s="338">
        <v>7266</v>
      </c>
      <c r="Q507" s="338">
        <v>2499</v>
      </c>
      <c r="R507" s="338">
        <v>0</v>
      </c>
      <c r="S507" s="338">
        <v>9765</v>
      </c>
      <c r="T507" s="338">
        <v>872</v>
      </c>
      <c r="U507" s="338">
        <v>0</v>
      </c>
      <c r="V507" s="338">
        <v>0</v>
      </c>
      <c r="W507" s="338">
        <v>11057</v>
      </c>
      <c r="X507" s="338">
        <v>872</v>
      </c>
      <c r="Y507" s="338">
        <v>0</v>
      </c>
      <c r="Z507" s="338">
        <v>0</v>
      </c>
      <c r="AA507" s="338">
        <v>0</v>
      </c>
      <c r="AB507" s="338">
        <v>0</v>
      </c>
      <c r="AC507" s="338">
        <v>872</v>
      </c>
      <c r="AD507" s="338">
        <v>8893</v>
      </c>
      <c r="AE507" s="338">
        <v>420</v>
      </c>
      <c r="AF507" s="338">
        <v>0</v>
      </c>
      <c r="AG507" s="338">
        <v>0</v>
      </c>
      <c r="AH507" s="338">
        <v>420</v>
      </c>
      <c r="AI507" t="s">
        <v>580</v>
      </c>
      <c r="AJ507" t="s">
        <v>2256</v>
      </c>
    </row>
    <row r="508" spans="1:36" x14ac:dyDescent="0.3">
      <c r="A508" s="335">
        <v>46203</v>
      </c>
      <c r="B508" t="s">
        <v>1008</v>
      </c>
      <c r="C508" t="s">
        <v>56</v>
      </c>
      <c r="D508" t="s">
        <v>41</v>
      </c>
      <c r="E508" t="s">
        <v>42</v>
      </c>
      <c r="F508" t="s">
        <v>43</v>
      </c>
      <c r="G508" t="s">
        <v>48</v>
      </c>
      <c r="H508" t="s">
        <v>605</v>
      </c>
      <c r="I508" s="338">
        <v>23</v>
      </c>
      <c r="J508" s="338">
        <v>0</v>
      </c>
      <c r="K508" s="338">
        <v>0</v>
      </c>
      <c r="L508" s="338">
        <v>4</v>
      </c>
      <c r="M508" s="338">
        <v>0</v>
      </c>
      <c r="N508" s="336">
        <v>23</v>
      </c>
      <c r="O508" s="338" t="s">
        <v>580</v>
      </c>
      <c r="P508" s="338">
        <v>7958</v>
      </c>
      <c r="Q508" s="338">
        <v>2622</v>
      </c>
      <c r="R508" s="338">
        <v>0</v>
      </c>
      <c r="S508" s="338">
        <v>10580</v>
      </c>
      <c r="T508" s="338">
        <v>955</v>
      </c>
      <c r="U508" s="338">
        <v>0</v>
      </c>
      <c r="V508" s="338">
        <v>0</v>
      </c>
      <c r="W508" s="338">
        <v>11995</v>
      </c>
      <c r="X508" s="338">
        <v>955</v>
      </c>
      <c r="Y508" s="338">
        <v>0</v>
      </c>
      <c r="Z508" s="338">
        <v>0</v>
      </c>
      <c r="AA508" s="338">
        <v>0</v>
      </c>
      <c r="AB508" s="338">
        <v>0</v>
      </c>
      <c r="AC508" s="338">
        <v>955</v>
      </c>
      <c r="AD508" s="338">
        <v>9625</v>
      </c>
      <c r="AE508" s="338">
        <v>460</v>
      </c>
      <c r="AF508" s="338">
        <v>0</v>
      </c>
      <c r="AG508" s="338">
        <v>0</v>
      </c>
      <c r="AH508" s="338">
        <v>460</v>
      </c>
      <c r="AI508" t="s">
        <v>580</v>
      </c>
      <c r="AJ508" t="s">
        <v>2256</v>
      </c>
    </row>
    <row r="509" spans="1:36" x14ac:dyDescent="0.3">
      <c r="A509" s="335">
        <v>46203</v>
      </c>
      <c r="B509" t="s">
        <v>1009</v>
      </c>
      <c r="C509" t="s">
        <v>58</v>
      </c>
      <c r="D509" t="s">
        <v>41</v>
      </c>
      <c r="E509" t="s">
        <v>42</v>
      </c>
      <c r="F509" t="s">
        <v>43</v>
      </c>
      <c r="G509" t="s">
        <v>51</v>
      </c>
      <c r="H509" t="s">
        <v>605</v>
      </c>
      <c r="I509" s="338">
        <v>0</v>
      </c>
      <c r="J509" s="338">
        <v>0</v>
      </c>
      <c r="K509" s="338">
        <v>0</v>
      </c>
      <c r="L509" s="338">
        <v>0</v>
      </c>
      <c r="M509" s="338">
        <v>0</v>
      </c>
      <c r="N509" s="336">
        <v>0</v>
      </c>
      <c r="O509" s="338" t="s">
        <v>580</v>
      </c>
      <c r="P509" s="338">
        <v>0</v>
      </c>
      <c r="Q509" s="338">
        <v>0</v>
      </c>
      <c r="R509" s="338">
        <v>0</v>
      </c>
      <c r="S509" s="338">
        <v>0</v>
      </c>
      <c r="T509" s="338">
        <v>0</v>
      </c>
      <c r="U509" s="338">
        <v>0</v>
      </c>
      <c r="V509" s="338">
        <v>0</v>
      </c>
      <c r="W509" s="338">
        <v>0</v>
      </c>
      <c r="X509" s="338">
        <v>0</v>
      </c>
      <c r="Y509" s="338">
        <v>0</v>
      </c>
      <c r="Z509" s="338">
        <v>0</v>
      </c>
      <c r="AA509" s="338">
        <v>0</v>
      </c>
      <c r="AB509" s="338">
        <v>0</v>
      </c>
      <c r="AC509" s="338">
        <v>0</v>
      </c>
      <c r="AD509" s="338">
        <v>0</v>
      </c>
      <c r="AE509" s="338">
        <v>0</v>
      </c>
      <c r="AF509" s="338">
        <v>0</v>
      </c>
      <c r="AG509" s="338">
        <v>0</v>
      </c>
      <c r="AH509" s="338">
        <v>0</v>
      </c>
      <c r="AI509" t="s">
        <v>580</v>
      </c>
      <c r="AJ509" t="s">
        <v>2249</v>
      </c>
    </row>
    <row r="510" spans="1:36" x14ac:dyDescent="0.3">
      <c r="A510" s="335">
        <v>46203</v>
      </c>
      <c r="B510" t="s">
        <v>1010</v>
      </c>
      <c r="C510" t="s">
        <v>60</v>
      </c>
      <c r="D510" t="s">
        <v>41</v>
      </c>
      <c r="E510" t="s">
        <v>42</v>
      </c>
      <c r="F510" t="s">
        <v>43</v>
      </c>
      <c r="G510" t="s">
        <v>48</v>
      </c>
      <c r="H510" t="s">
        <v>605</v>
      </c>
      <c r="I510" s="338">
        <v>25</v>
      </c>
      <c r="J510" s="338">
        <v>0</v>
      </c>
      <c r="K510" s="338">
        <v>0</v>
      </c>
      <c r="L510" s="338">
        <v>4</v>
      </c>
      <c r="M510" s="338">
        <v>0</v>
      </c>
      <c r="N510" s="336">
        <v>25</v>
      </c>
      <c r="O510" s="338" t="s">
        <v>580</v>
      </c>
      <c r="P510" s="338">
        <v>8525</v>
      </c>
      <c r="Q510" s="338">
        <v>2850</v>
      </c>
      <c r="R510" s="338">
        <v>0</v>
      </c>
      <c r="S510" s="338">
        <v>11375</v>
      </c>
      <c r="T510" s="338">
        <v>1023</v>
      </c>
      <c r="U510" s="338">
        <v>0</v>
      </c>
      <c r="V510" s="338">
        <v>0</v>
      </c>
      <c r="W510" s="338">
        <v>12898</v>
      </c>
      <c r="X510" s="338">
        <v>1023</v>
      </c>
      <c r="Y510" s="338">
        <v>0</v>
      </c>
      <c r="Z510" s="338">
        <v>0</v>
      </c>
      <c r="AA510" s="338">
        <v>0</v>
      </c>
      <c r="AB510" s="338">
        <v>0</v>
      </c>
      <c r="AC510" s="338">
        <v>1023</v>
      </c>
      <c r="AD510" s="338">
        <v>10352</v>
      </c>
      <c r="AE510" s="338">
        <v>500</v>
      </c>
      <c r="AF510" s="338">
        <v>0</v>
      </c>
      <c r="AG510" s="338">
        <v>0</v>
      </c>
      <c r="AH510" s="338">
        <v>500</v>
      </c>
      <c r="AI510" t="s">
        <v>580</v>
      </c>
      <c r="AJ510" t="s">
        <v>2256</v>
      </c>
    </row>
    <row r="511" spans="1:36" x14ac:dyDescent="0.3">
      <c r="A511" s="335">
        <v>46203</v>
      </c>
      <c r="B511" t="s">
        <v>1011</v>
      </c>
      <c r="C511" t="s">
        <v>62</v>
      </c>
      <c r="D511" t="s">
        <v>41</v>
      </c>
      <c r="E511" t="s">
        <v>42</v>
      </c>
      <c r="F511" t="s">
        <v>43</v>
      </c>
      <c r="G511" t="s">
        <v>63</v>
      </c>
      <c r="H511" t="s">
        <v>605</v>
      </c>
      <c r="I511" s="338">
        <v>9</v>
      </c>
      <c r="J511" s="338">
        <v>0</v>
      </c>
      <c r="K511" s="338">
        <v>0</v>
      </c>
      <c r="L511" s="338">
        <v>4</v>
      </c>
      <c r="M511" s="338">
        <v>0</v>
      </c>
      <c r="N511" s="336">
        <v>9</v>
      </c>
      <c r="O511" s="338" t="s">
        <v>580</v>
      </c>
      <c r="P511" s="338">
        <v>3069</v>
      </c>
      <c r="Q511" s="338">
        <v>1026</v>
      </c>
      <c r="R511" s="338">
        <v>0</v>
      </c>
      <c r="S511" s="338">
        <v>4095</v>
      </c>
      <c r="T511" s="338">
        <v>368</v>
      </c>
      <c r="U511" s="338">
        <v>0</v>
      </c>
      <c r="V511" s="338">
        <v>0</v>
      </c>
      <c r="W511" s="338">
        <v>4643</v>
      </c>
      <c r="X511" s="338">
        <v>368</v>
      </c>
      <c r="Y511" s="338">
        <v>0</v>
      </c>
      <c r="Z511" s="338">
        <v>0</v>
      </c>
      <c r="AA511" s="338">
        <v>0</v>
      </c>
      <c r="AB511" s="338">
        <v>0</v>
      </c>
      <c r="AC511" s="338">
        <v>368</v>
      </c>
      <c r="AD511" s="338">
        <v>3727</v>
      </c>
      <c r="AE511" s="338">
        <v>180</v>
      </c>
      <c r="AF511" s="338">
        <v>0</v>
      </c>
      <c r="AG511" s="338">
        <v>0</v>
      </c>
      <c r="AH511" s="338">
        <v>180</v>
      </c>
      <c r="AI511" t="s">
        <v>580</v>
      </c>
      <c r="AJ511" t="s">
        <v>2256</v>
      </c>
    </row>
    <row r="512" spans="1:36" x14ac:dyDescent="0.3">
      <c r="A512" s="335">
        <v>46203</v>
      </c>
      <c r="B512" t="s">
        <v>1012</v>
      </c>
      <c r="C512" t="s">
        <v>65</v>
      </c>
      <c r="D512" t="s">
        <v>41</v>
      </c>
      <c r="E512" t="s">
        <v>42</v>
      </c>
      <c r="F512" t="s">
        <v>43</v>
      </c>
      <c r="G512" t="s">
        <v>48</v>
      </c>
      <c r="H512" t="s">
        <v>605</v>
      </c>
      <c r="I512" s="338">
        <v>20</v>
      </c>
      <c r="J512" s="338">
        <v>0</v>
      </c>
      <c r="K512" s="338">
        <v>0</v>
      </c>
      <c r="L512" s="338">
        <v>4</v>
      </c>
      <c r="M512" s="338">
        <v>0</v>
      </c>
      <c r="N512" s="336">
        <v>20</v>
      </c>
      <c r="O512" s="338" t="s">
        <v>580</v>
      </c>
      <c r="P512" s="338">
        <v>7020</v>
      </c>
      <c r="Q512" s="338">
        <v>2380</v>
      </c>
      <c r="R512" s="338">
        <v>0</v>
      </c>
      <c r="S512" s="338">
        <v>9400</v>
      </c>
      <c r="T512" s="338">
        <v>842</v>
      </c>
      <c r="U512" s="338">
        <v>0</v>
      </c>
      <c r="V512" s="338">
        <v>0</v>
      </c>
      <c r="W512" s="338">
        <v>10642</v>
      </c>
      <c r="X512" s="338">
        <v>842</v>
      </c>
      <c r="Y512" s="338">
        <v>0</v>
      </c>
      <c r="Z512" s="338">
        <v>0</v>
      </c>
      <c r="AA512" s="338">
        <v>0</v>
      </c>
      <c r="AB512" s="338">
        <v>0</v>
      </c>
      <c r="AC512" s="338">
        <v>842</v>
      </c>
      <c r="AD512" s="338">
        <v>8558</v>
      </c>
      <c r="AE512" s="338">
        <v>400</v>
      </c>
      <c r="AF512" s="338">
        <v>0</v>
      </c>
      <c r="AG512" s="338">
        <v>0</v>
      </c>
      <c r="AH512" s="338">
        <v>400</v>
      </c>
      <c r="AI512" t="s">
        <v>580</v>
      </c>
      <c r="AJ512" t="s">
        <v>2256</v>
      </c>
    </row>
    <row r="513" spans="1:36" x14ac:dyDescent="0.3">
      <c r="A513" s="335">
        <v>46203</v>
      </c>
      <c r="B513" t="s">
        <v>1013</v>
      </c>
      <c r="C513" t="s">
        <v>67</v>
      </c>
      <c r="D513" t="s">
        <v>41</v>
      </c>
      <c r="E513" t="s">
        <v>42</v>
      </c>
      <c r="F513" t="s">
        <v>43</v>
      </c>
      <c r="G513" t="s">
        <v>63</v>
      </c>
      <c r="H513" t="s">
        <v>605</v>
      </c>
      <c r="I513" s="338">
        <v>22</v>
      </c>
      <c r="J513" s="338">
        <v>0</v>
      </c>
      <c r="K513" s="338">
        <v>0</v>
      </c>
      <c r="L513" s="338">
        <v>4</v>
      </c>
      <c r="M513" s="338">
        <v>0</v>
      </c>
      <c r="N513" s="336">
        <v>22</v>
      </c>
      <c r="O513" s="338" t="s">
        <v>580</v>
      </c>
      <c r="P513" s="338">
        <v>7612</v>
      </c>
      <c r="Q513" s="338">
        <v>2618</v>
      </c>
      <c r="R513" s="338">
        <v>0</v>
      </c>
      <c r="S513" s="338">
        <v>10230</v>
      </c>
      <c r="T513" s="338">
        <v>913</v>
      </c>
      <c r="U513" s="338">
        <v>0</v>
      </c>
      <c r="V513" s="338">
        <v>0</v>
      </c>
      <c r="W513" s="338">
        <v>11583</v>
      </c>
      <c r="X513" s="338">
        <v>913</v>
      </c>
      <c r="Y513" s="338">
        <v>0</v>
      </c>
      <c r="Z513" s="338">
        <v>0</v>
      </c>
      <c r="AA513" s="338">
        <v>0</v>
      </c>
      <c r="AB513" s="338">
        <v>0</v>
      </c>
      <c r="AC513" s="338">
        <v>913</v>
      </c>
      <c r="AD513" s="338">
        <v>9317</v>
      </c>
      <c r="AE513" s="338">
        <v>440</v>
      </c>
      <c r="AF513" s="338">
        <v>0</v>
      </c>
      <c r="AG513" s="338">
        <v>0</v>
      </c>
      <c r="AH513" s="338">
        <v>440</v>
      </c>
      <c r="AI513" t="s">
        <v>580</v>
      </c>
      <c r="AJ513" t="s">
        <v>2256</v>
      </c>
    </row>
    <row r="514" spans="1:36" x14ac:dyDescent="0.3">
      <c r="A514" s="335">
        <v>46203</v>
      </c>
      <c r="B514" t="s">
        <v>1014</v>
      </c>
      <c r="C514" t="s">
        <v>69</v>
      </c>
      <c r="D514" t="s">
        <v>41</v>
      </c>
      <c r="E514" t="s">
        <v>42</v>
      </c>
      <c r="F514" t="s">
        <v>43</v>
      </c>
      <c r="G514" t="s">
        <v>48</v>
      </c>
      <c r="H514" t="s">
        <v>605</v>
      </c>
      <c r="I514" s="338">
        <v>22</v>
      </c>
      <c r="J514" s="338">
        <v>0</v>
      </c>
      <c r="K514" s="338">
        <v>0</v>
      </c>
      <c r="L514" s="338">
        <v>4</v>
      </c>
      <c r="M514" s="338">
        <v>0</v>
      </c>
      <c r="N514" s="336">
        <v>22</v>
      </c>
      <c r="O514" s="338" t="s">
        <v>580</v>
      </c>
      <c r="P514" s="338">
        <v>7502</v>
      </c>
      <c r="Q514" s="338">
        <v>2508</v>
      </c>
      <c r="R514" s="338">
        <v>0</v>
      </c>
      <c r="S514" s="338">
        <v>10010</v>
      </c>
      <c r="T514" s="338">
        <v>900</v>
      </c>
      <c r="U514" s="338">
        <v>0</v>
      </c>
      <c r="V514" s="338">
        <v>0</v>
      </c>
      <c r="W514" s="338">
        <v>11350</v>
      </c>
      <c r="X514" s="338">
        <v>900</v>
      </c>
      <c r="Y514" s="338">
        <v>0</v>
      </c>
      <c r="Z514" s="338">
        <v>0</v>
      </c>
      <c r="AA514" s="338">
        <v>0</v>
      </c>
      <c r="AB514" s="338">
        <v>0</v>
      </c>
      <c r="AC514" s="338">
        <v>900</v>
      </c>
      <c r="AD514" s="338">
        <v>9110</v>
      </c>
      <c r="AE514" s="338">
        <v>440</v>
      </c>
      <c r="AF514" s="338">
        <v>0</v>
      </c>
      <c r="AG514" s="338">
        <v>0</v>
      </c>
      <c r="AH514" s="338">
        <v>440</v>
      </c>
      <c r="AI514" t="s">
        <v>580</v>
      </c>
      <c r="AJ514" t="s">
        <v>2256</v>
      </c>
    </row>
    <row r="515" spans="1:36" x14ac:dyDescent="0.3">
      <c r="A515" s="335">
        <v>46203</v>
      </c>
      <c r="B515" t="s">
        <v>1015</v>
      </c>
      <c r="C515" t="s">
        <v>71</v>
      </c>
      <c r="D515" t="s">
        <v>41</v>
      </c>
      <c r="E515" t="s">
        <v>42</v>
      </c>
      <c r="F515" t="s">
        <v>43</v>
      </c>
      <c r="G515" t="s">
        <v>48</v>
      </c>
      <c r="H515" t="s">
        <v>605</v>
      </c>
      <c r="I515" s="338">
        <v>22</v>
      </c>
      <c r="J515" s="338">
        <v>0</v>
      </c>
      <c r="K515" s="338">
        <v>0</v>
      </c>
      <c r="L515" s="338">
        <v>4</v>
      </c>
      <c r="M515" s="338">
        <v>0</v>
      </c>
      <c r="N515" s="336">
        <v>22</v>
      </c>
      <c r="O515" s="338" t="s">
        <v>580</v>
      </c>
      <c r="P515" s="338">
        <v>7502</v>
      </c>
      <c r="Q515" s="338">
        <v>2508</v>
      </c>
      <c r="R515" s="338">
        <v>0</v>
      </c>
      <c r="S515" s="338">
        <v>10010</v>
      </c>
      <c r="T515" s="338">
        <v>900</v>
      </c>
      <c r="U515" s="338">
        <v>0</v>
      </c>
      <c r="V515" s="338">
        <v>0</v>
      </c>
      <c r="W515" s="338">
        <v>11350</v>
      </c>
      <c r="X515" s="338">
        <v>900</v>
      </c>
      <c r="Y515" s="338">
        <v>0</v>
      </c>
      <c r="Z515" s="338">
        <v>0</v>
      </c>
      <c r="AA515" s="338">
        <v>0</v>
      </c>
      <c r="AB515" s="338">
        <v>0</v>
      </c>
      <c r="AC515" s="338">
        <v>900</v>
      </c>
      <c r="AD515" s="338">
        <v>9110</v>
      </c>
      <c r="AE515" s="338">
        <v>440</v>
      </c>
      <c r="AF515" s="338">
        <v>0</v>
      </c>
      <c r="AG515" s="338">
        <v>0</v>
      </c>
      <c r="AH515" s="338">
        <v>440</v>
      </c>
      <c r="AI515" t="s">
        <v>580</v>
      </c>
      <c r="AJ515" t="s">
        <v>2256</v>
      </c>
    </row>
    <row r="516" spans="1:36" x14ac:dyDescent="0.3">
      <c r="A516" s="335">
        <v>46203</v>
      </c>
      <c r="B516" t="s">
        <v>1016</v>
      </c>
      <c r="C516" t="s">
        <v>73</v>
      </c>
      <c r="D516" t="s">
        <v>41</v>
      </c>
      <c r="E516" t="s">
        <v>42</v>
      </c>
      <c r="F516" t="s">
        <v>43</v>
      </c>
      <c r="G516" t="s">
        <v>48</v>
      </c>
      <c r="H516" t="s">
        <v>605</v>
      </c>
      <c r="I516" s="338">
        <v>23</v>
      </c>
      <c r="J516" s="338">
        <v>0</v>
      </c>
      <c r="K516" s="338">
        <v>0</v>
      </c>
      <c r="L516" s="338">
        <v>4</v>
      </c>
      <c r="M516" s="338">
        <v>0</v>
      </c>
      <c r="N516" s="336">
        <v>23</v>
      </c>
      <c r="O516" s="338" t="s">
        <v>580</v>
      </c>
      <c r="P516" s="338">
        <v>7958</v>
      </c>
      <c r="Q516" s="338">
        <v>2737</v>
      </c>
      <c r="R516" s="338">
        <v>0</v>
      </c>
      <c r="S516" s="338">
        <v>10695</v>
      </c>
      <c r="T516" s="338">
        <v>955</v>
      </c>
      <c r="U516" s="338">
        <v>0</v>
      </c>
      <c r="V516" s="338">
        <v>0</v>
      </c>
      <c r="W516" s="338">
        <v>12110</v>
      </c>
      <c r="X516" s="338">
        <v>955</v>
      </c>
      <c r="Y516" s="338">
        <v>0</v>
      </c>
      <c r="Z516" s="338">
        <v>0</v>
      </c>
      <c r="AA516" s="338">
        <v>0</v>
      </c>
      <c r="AB516" s="338">
        <v>0</v>
      </c>
      <c r="AC516" s="338">
        <v>955</v>
      </c>
      <c r="AD516" s="338">
        <v>9740</v>
      </c>
      <c r="AE516" s="338">
        <v>460</v>
      </c>
      <c r="AF516" s="338">
        <v>0</v>
      </c>
      <c r="AG516" s="338">
        <v>0</v>
      </c>
      <c r="AH516" s="338">
        <v>460</v>
      </c>
      <c r="AI516" t="s">
        <v>580</v>
      </c>
      <c r="AJ516" t="s">
        <v>2256</v>
      </c>
    </row>
    <row r="517" spans="1:36" x14ac:dyDescent="0.3">
      <c r="A517" s="335">
        <v>46203</v>
      </c>
      <c r="B517" t="s">
        <v>1017</v>
      </c>
      <c r="C517" t="s">
        <v>75</v>
      </c>
      <c r="D517" t="s">
        <v>41</v>
      </c>
      <c r="E517" t="s">
        <v>42</v>
      </c>
      <c r="F517" t="s">
        <v>43</v>
      </c>
      <c r="G517" t="s">
        <v>51</v>
      </c>
      <c r="H517" t="s">
        <v>605</v>
      </c>
      <c r="I517" s="338">
        <v>17</v>
      </c>
      <c r="J517" s="338">
        <v>0</v>
      </c>
      <c r="K517" s="338">
        <v>0</v>
      </c>
      <c r="L517" s="338">
        <v>4</v>
      </c>
      <c r="M517" s="338">
        <v>0</v>
      </c>
      <c r="N517" s="336">
        <v>17</v>
      </c>
      <c r="O517" s="338" t="s">
        <v>580</v>
      </c>
      <c r="P517" s="338">
        <v>5797</v>
      </c>
      <c r="Q517" s="338">
        <v>1938</v>
      </c>
      <c r="R517" s="338">
        <v>0</v>
      </c>
      <c r="S517" s="338">
        <v>7735</v>
      </c>
      <c r="T517" s="338">
        <v>696</v>
      </c>
      <c r="U517" s="338">
        <v>0</v>
      </c>
      <c r="V517" s="338">
        <v>0</v>
      </c>
      <c r="W517" s="338">
        <v>8771</v>
      </c>
      <c r="X517" s="338">
        <v>696</v>
      </c>
      <c r="Y517" s="338">
        <v>0</v>
      </c>
      <c r="Z517" s="338">
        <v>0</v>
      </c>
      <c r="AA517" s="338">
        <v>0</v>
      </c>
      <c r="AB517" s="338">
        <v>0</v>
      </c>
      <c r="AC517" s="338">
        <v>696</v>
      </c>
      <c r="AD517" s="338">
        <v>7039</v>
      </c>
      <c r="AE517" s="338">
        <v>340</v>
      </c>
      <c r="AF517" s="338">
        <v>0</v>
      </c>
      <c r="AG517" s="338">
        <v>0</v>
      </c>
      <c r="AH517" s="338">
        <v>340</v>
      </c>
      <c r="AI517" t="s">
        <v>580</v>
      </c>
      <c r="AJ517" t="s">
        <v>2256</v>
      </c>
    </row>
    <row r="518" spans="1:36" x14ac:dyDescent="0.3">
      <c r="A518" s="335">
        <v>46203</v>
      </c>
      <c r="B518" t="s">
        <v>1018</v>
      </c>
      <c r="C518" t="s">
        <v>77</v>
      </c>
      <c r="D518" t="s">
        <v>41</v>
      </c>
      <c r="E518" t="s">
        <v>42</v>
      </c>
      <c r="F518" t="s">
        <v>43</v>
      </c>
      <c r="G518" t="s">
        <v>48</v>
      </c>
      <c r="H518" t="s">
        <v>605</v>
      </c>
      <c r="I518" s="338">
        <v>22</v>
      </c>
      <c r="J518" s="338">
        <v>0</v>
      </c>
      <c r="K518" s="338">
        <v>0</v>
      </c>
      <c r="L518" s="338">
        <v>4</v>
      </c>
      <c r="M518" s="338">
        <v>0</v>
      </c>
      <c r="N518" s="336">
        <v>22</v>
      </c>
      <c r="O518" s="338" t="s">
        <v>580</v>
      </c>
      <c r="P518" s="338">
        <v>7392</v>
      </c>
      <c r="Q518" s="338">
        <v>2508</v>
      </c>
      <c r="R518" s="338">
        <v>0</v>
      </c>
      <c r="S518" s="338">
        <v>9900</v>
      </c>
      <c r="T518" s="338">
        <v>887</v>
      </c>
      <c r="U518" s="338">
        <v>0</v>
      </c>
      <c r="V518" s="338">
        <v>0</v>
      </c>
      <c r="W518" s="338">
        <v>11227</v>
      </c>
      <c r="X518" s="338">
        <v>887</v>
      </c>
      <c r="Y518" s="338">
        <v>0</v>
      </c>
      <c r="Z518" s="338">
        <v>0</v>
      </c>
      <c r="AA518" s="338">
        <v>0</v>
      </c>
      <c r="AB518" s="338">
        <v>0</v>
      </c>
      <c r="AC518" s="338">
        <v>887</v>
      </c>
      <c r="AD518" s="338">
        <v>9013</v>
      </c>
      <c r="AE518" s="338">
        <v>440</v>
      </c>
      <c r="AF518" s="338">
        <v>0</v>
      </c>
      <c r="AG518" s="338">
        <v>0</v>
      </c>
      <c r="AH518" s="338">
        <v>440</v>
      </c>
      <c r="AI518" t="s">
        <v>580</v>
      </c>
      <c r="AJ518" t="s">
        <v>2256</v>
      </c>
    </row>
    <row r="519" spans="1:36" x14ac:dyDescent="0.3">
      <c r="A519" s="335">
        <v>46203</v>
      </c>
      <c r="B519" t="s">
        <v>1020</v>
      </c>
      <c r="C519" t="s">
        <v>80</v>
      </c>
      <c r="D519" t="s">
        <v>41</v>
      </c>
      <c r="E519" t="s">
        <v>42</v>
      </c>
      <c r="F519" t="s">
        <v>43</v>
      </c>
      <c r="G519" t="s">
        <v>48</v>
      </c>
      <c r="H519" t="s">
        <v>605</v>
      </c>
      <c r="I519" s="338">
        <v>25</v>
      </c>
      <c r="J519" s="338">
        <v>0</v>
      </c>
      <c r="K519" s="338">
        <v>0</v>
      </c>
      <c r="L519" s="338">
        <v>4</v>
      </c>
      <c r="M519" s="338">
        <v>0</v>
      </c>
      <c r="N519" s="336">
        <v>25</v>
      </c>
      <c r="O519" s="338" t="s">
        <v>580</v>
      </c>
      <c r="P519" s="338">
        <v>8775</v>
      </c>
      <c r="Q519" s="338">
        <v>2975</v>
      </c>
      <c r="R519" s="338">
        <v>0</v>
      </c>
      <c r="S519" s="338">
        <v>11750</v>
      </c>
      <c r="T519" s="338">
        <v>1053</v>
      </c>
      <c r="U519" s="338">
        <v>0</v>
      </c>
      <c r="V519" s="338">
        <v>0</v>
      </c>
      <c r="W519" s="338">
        <v>13303</v>
      </c>
      <c r="X519" s="338">
        <v>1053</v>
      </c>
      <c r="Y519" s="338">
        <v>0</v>
      </c>
      <c r="Z519" s="338">
        <v>0</v>
      </c>
      <c r="AA519" s="338">
        <v>0</v>
      </c>
      <c r="AB519" s="338">
        <v>0</v>
      </c>
      <c r="AC519" s="338">
        <v>1053</v>
      </c>
      <c r="AD519" s="338">
        <v>10697</v>
      </c>
      <c r="AE519" s="338">
        <v>500</v>
      </c>
      <c r="AF519" s="338">
        <v>0</v>
      </c>
      <c r="AG519" s="338">
        <v>0</v>
      </c>
      <c r="AH519" s="338">
        <v>500</v>
      </c>
      <c r="AI519" t="s">
        <v>580</v>
      </c>
      <c r="AJ519" t="s">
        <v>2256</v>
      </c>
    </row>
    <row r="520" spans="1:36" x14ac:dyDescent="0.3">
      <c r="A520" s="335">
        <v>46203</v>
      </c>
      <c r="B520" t="s">
        <v>1021</v>
      </c>
      <c r="C520" t="s">
        <v>82</v>
      </c>
      <c r="D520" t="s">
        <v>41</v>
      </c>
      <c r="E520" t="s">
        <v>42</v>
      </c>
      <c r="F520" t="s">
        <v>43</v>
      </c>
      <c r="G520" t="s">
        <v>48</v>
      </c>
      <c r="H520" t="s">
        <v>605</v>
      </c>
      <c r="I520" s="338">
        <v>23</v>
      </c>
      <c r="J520" s="338">
        <v>0</v>
      </c>
      <c r="K520" s="338">
        <v>0</v>
      </c>
      <c r="L520" s="338">
        <v>4</v>
      </c>
      <c r="M520" s="338">
        <v>0</v>
      </c>
      <c r="N520" s="336">
        <v>23</v>
      </c>
      <c r="O520" s="338" t="s">
        <v>580</v>
      </c>
      <c r="P520" s="338">
        <v>8073</v>
      </c>
      <c r="Q520" s="338">
        <v>2737</v>
      </c>
      <c r="R520" s="338">
        <v>0</v>
      </c>
      <c r="S520" s="338">
        <v>10810</v>
      </c>
      <c r="T520" s="338">
        <v>969</v>
      </c>
      <c r="U520" s="338">
        <v>0</v>
      </c>
      <c r="V520" s="338">
        <v>0</v>
      </c>
      <c r="W520" s="338">
        <v>12239</v>
      </c>
      <c r="X520" s="338">
        <v>969</v>
      </c>
      <c r="Y520" s="338">
        <v>0</v>
      </c>
      <c r="Z520" s="338">
        <v>0</v>
      </c>
      <c r="AA520" s="338">
        <v>0</v>
      </c>
      <c r="AB520" s="338">
        <v>0</v>
      </c>
      <c r="AC520" s="338">
        <v>969</v>
      </c>
      <c r="AD520" s="338">
        <v>9841</v>
      </c>
      <c r="AE520" s="338">
        <v>460</v>
      </c>
      <c r="AF520" s="338">
        <v>0</v>
      </c>
      <c r="AG520" s="338">
        <v>0</v>
      </c>
      <c r="AH520" s="338">
        <v>460</v>
      </c>
      <c r="AI520" t="s">
        <v>580</v>
      </c>
      <c r="AJ520" t="s">
        <v>2256</v>
      </c>
    </row>
    <row r="521" spans="1:36" x14ac:dyDescent="0.3">
      <c r="A521" s="335">
        <v>46203</v>
      </c>
      <c r="B521" t="s">
        <v>1022</v>
      </c>
      <c r="C521" t="s">
        <v>84</v>
      </c>
      <c r="D521" t="s">
        <v>41</v>
      </c>
      <c r="E521" t="s">
        <v>42</v>
      </c>
      <c r="F521" t="s">
        <v>43</v>
      </c>
      <c r="G521" t="s">
        <v>48</v>
      </c>
      <c r="H521" t="s">
        <v>605</v>
      </c>
      <c r="I521" s="338">
        <v>23</v>
      </c>
      <c r="J521" s="338">
        <v>0</v>
      </c>
      <c r="K521" s="338">
        <v>0</v>
      </c>
      <c r="L521" s="338">
        <v>4</v>
      </c>
      <c r="M521" s="338">
        <v>0</v>
      </c>
      <c r="N521" s="336">
        <v>23</v>
      </c>
      <c r="O521" s="338" t="s">
        <v>580</v>
      </c>
      <c r="P521" s="338">
        <v>7843</v>
      </c>
      <c r="Q521" s="338">
        <v>2622</v>
      </c>
      <c r="R521" s="338">
        <v>0</v>
      </c>
      <c r="S521" s="338">
        <v>10465</v>
      </c>
      <c r="T521" s="338">
        <v>941</v>
      </c>
      <c r="U521" s="338">
        <v>0</v>
      </c>
      <c r="V521" s="338">
        <v>0</v>
      </c>
      <c r="W521" s="338">
        <v>11866</v>
      </c>
      <c r="X521" s="338">
        <v>941</v>
      </c>
      <c r="Y521" s="338">
        <v>0</v>
      </c>
      <c r="Z521" s="338">
        <v>0</v>
      </c>
      <c r="AA521" s="338">
        <v>0</v>
      </c>
      <c r="AB521" s="338">
        <v>0</v>
      </c>
      <c r="AC521" s="338">
        <v>941</v>
      </c>
      <c r="AD521" s="338">
        <v>9524</v>
      </c>
      <c r="AE521" s="338">
        <v>460</v>
      </c>
      <c r="AF521" s="338">
        <v>0</v>
      </c>
      <c r="AG521" s="338">
        <v>0</v>
      </c>
      <c r="AH521" s="338">
        <v>460</v>
      </c>
      <c r="AI521" t="s">
        <v>580</v>
      </c>
      <c r="AJ521" t="s">
        <v>2256</v>
      </c>
    </row>
    <row r="522" spans="1:36" x14ac:dyDescent="0.3">
      <c r="A522" s="335">
        <v>46203</v>
      </c>
      <c r="B522" t="s">
        <v>1023</v>
      </c>
      <c r="C522" t="s">
        <v>86</v>
      </c>
      <c r="D522" t="s">
        <v>41</v>
      </c>
      <c r="E522" t="s">
        <v>42</v>
      </c>
      <c r="F522" t="s">
        <v>43</v>
      </c>
      <c r="G522" t="s">
        <v>87</v>
      </c>
      <c r="H522" t="s">
        <v>605</v>
      </c>
      <c r="I522" s="338">
        <v>23</v>
      </c>
      <c r="J522" s="338">
        <v>0</v>
      </c>
      <c r="K522" s="338">
        <v>0</v>
      </c>
      <c r="L522" s="338">
        <v>4</v>
      </c>
      <c r="M522" s="338">
        <v>0</v>
      </c>
      <c r="N522" s="336">
        <v>23</v>
      </c>
      <c r="O522" s="338" t="s">
        <v>580</v>
      </c>
      <c r="P522" s="338">
        <v>7958</v>
      </c>
      <c r="Q522" s="338">
        <v>2737</v>
      </c>
      <c r="R522" s="338">
        <v>0</v>
      </c>
      <c r="S522" s="338">
        <v>10695</v>
      </c>
      <c r="T522" s="338">
        <v>955</v>
      </c>
      <c r="U522" s="338">
        <v>0</v>
      </c>
      <c r="V522" s="338">
        <v>0</v>
      </c>
      <c r="W522" s="338">
        <v>12110</v>
      </c>
      <c r="X522" s="338">
        <v>955</v>
      </c>
      <c r="Y522" s="338">
        <v>0</v>
      </c>
      <c r="Z522" s="338">
        <v>0</v>
      </c>
      <c r="AA522" s="338">
        <v>0</v>
      </c>
      <c r="AB522" s="338">
        <v>0</v>
      </c>
      <c r="AC522" s="338">
        <v>955</v>
      </c>
      <c r="AD522" s="338">
        <v>9740</v>
      </c>
      <c r="AE522" s="338">
        <v>460</v>
      </c>
      <c r="AF522" s="338">
        <v>0</v>
      </c>
      <c r="AG522" s="338">
        <v>0</v>
      </c>
      <c r="AH522" s="338">
        <v>460</v>
      </c>
      <c r="AI522" t="s">
        <v>580</v>
      </c>
      <c r="AJ522" t="s">
        <v>2256</v>
      </c>
    </row>
    <row r="523" spans="1:36" x14ac:dyDescent="0.3">
      <c r="A523" s="335">
        <v>46203</v>
      </c>
      <c r="B523" t="s">
        <v>1024</v>
      </c>
      <c r="C523" t="s">
        <v>89</v>
      </c>
      <c r="D523" t="s">
        <v>41</v>
      </c>
      <c r="E523" t="s">
        <v>42</v>
      </c>
      <c r="F523" t="s">
        <v>43</v>
      </c>
      <c r="G523" t="s">
        <v>87</v>
      </c>
      <c r="H523" t="s">
        <v>605</v>
      </c>
      <c r="I523" s="338">
        <v>23</v>
      </c>
      <c r="J523" s="338">
        <v>0</v>
      </c>
      <c r="K523" s="338">
        <v>0</v>
      </c>
      <c r="L523" s="338">
        <v>4</v>
      </c>
      <c r="M523" s="338">
        <v>0</v>
      </c>
      <c r="N523" s="336">
        <v>23</v>
      </c>
      <c r="O523" s="338" t="s">
        <v>580</v>
      </c>
      <c r="P523" s="338">
        <v>7728</v>
      </c>
      <c r="Q523" s="338">
        <v>2622</v>
      </c>
      <c r="R523" s="338">
        <v>0</v>
      </c>
      <c r="S523" s="338">
        <v>10350</v>
      </c>
      <c r="T523" s="338">
        <v>927</v>
      </c>
      <c r="U523" s="338">
        <v>0</v>
      </c>
      <c r="V523" s="338">
        <v>0</v>
      </c>
      <c r="W523" s="338">
        <v>11737</v>
      </c>
      <c r="X523" s="338">
        <v>927</v>
      </c>
      <c r="Y523" s="338">
        <v>0</v>
      </c>
      <c r="Z523" s="338">
        <v>0</v>
      </c>
      <c r="AA523" s="338">
        <v>0</v>
      </c>
      <c r="AB523" s="338">
        <v>0</v>
      </c>
      <c r="AC523" s="338">
        <v>927</v>
      </c>
      <c r="AD523" s="338">
        <v>9423</v>
      </c>
      <c r="AE523" s="338">
        <v>460</v>
      </c>
      <c r="AF523" s="338">
        <v>0</v>
      </c>
      <c r="AG523" s="338">
        <v>0</v>
      </c>
      <c r="AH523" s="338">
        <v>460</v>
      </c>
      <c r="AI523" t="s">
        <v>580</v>
      </c>
      <c r="AJ523" t="s">
        <v>2256</v>
      </c>
    </row>
    <row r="524" spans="1:36" x14ac:dyDescent="0.3">
      <c r="A524" s="335">
        <v>46203</v>
      </c>
      <c r="B524" t="s">
        <v>1025</v>
      </c>
      <c r="C524" t="s">
        <v>91</v>
      </c>
      <c r="D524" t="s">
        <v>41</v>
      </c>
      <c r="E524" t="s">
        <v>42</v>
      </c>
      <c r="F524" t="s">
        <v>43</v>
      </c>
      <c r="G524" t="s">
        <v>51</v>
      </c>
      <c r="H524" t="s">
        <v>605</v>
      </c>
      <c r="I524" s="338">
        <v>24</v>
      </c>
      <c r="J524" s="338">
        <v>0</v>
      </c>
      <c r="K524" s="338">
        <v>0</v>
      </c>
      <c r="L524" s="338">
        <v>4</v>
      </c>
      <c r="M524" s="338">
        <v>0</v>
      </c>
      <c r="N524" s="336">
        <v>24</v>
      </c>
      <c r="O524" s="338" t="s">
        <v>580</v>
      </c>
      <c r="P524" s="338">
        <v>8304</v>
      </c>
      <c r="Q524" s="338">
        <v>2856</v>
      </c>
      <c r="R524" s="338">
        <v>0</v>
      </c>
      <c r="S524" s="338">
        <v>11160</v>
      </c>
      <c r="T524" s="338">
        <v>996</v>
      </c>
      <c r="U524" s="338">
        <v>0</v>
      </c>
      <c r="V524" s="338">
        <v>0</v>
      </c>
      <c r="W524" s="338">
        <v>12636</v>
      </c>
      <c r="X524" s="338">
        <v>996</v>
      </c>
      <c r="Y524" s="338">
        <v>0</v>
      </c>
      <c r="Z524" s="338">
        <v>0</v>
      </c>
      <c r="AA524" s="338">
        <v>0</v>
      </c>
      <c r="AB524" s="338">
        <v>0</v>
      </c>
      <c r="AC524" s="338">
        <v>996</v>
      </c>
      <c r="AD524" s="338">
        <v>10164</v>
      </c>
      <c r="AE524" s="338">
        <v>480</v>
      </c>
      <c r="AF524" s="338">
        <v>0</v>
      </c>
      <c r="AG524" s="338">
        <v>0</v>
      </c>
      <c r="AH524" s="338">
        <v>480</v>
      </c>
      <c r="AI524" t="s">
        <v>580</v>
      </c>
      <c r="AJ524" t="s">
        <v>2256</v>
      </c>
    </row>
    <row r="525" spans="1:36" x14ac:dyDescent="0.3">
      <c r="A525" s="335">
        <v>46203</v>
      </c>
      <c r="B525" t="s">
        <v>1026</v>
      </c>
      <c r="C525" t="s">
        <v>93</v>
      </c>
      <c r="D525" t="s">
        <v>41</v>
      </c>
      <c r="E525" t="s">
        <v>42</v>
      </c>
      <c r="F525" t="s">
        <v>43</v>
      </c>
      <c r="G525" t="s">
        <v>51</v>
      </c>
      <c r="H525" t="s">
        <v>605</v>
      </c>
      <c r="I525" s="338">
        <v>18</v>
      </c>
      <c r="J525" s="338">
        <v>0</v>
      </c>
      <c r="K525" s="338">
        <v>0</v>
      </c>
      <c r="L525" s="338">
        <v>4</v>
      </c>
      <c r="M525" s="338">
        <v>0</v>
      </c>
      <c r="N525" s="336">
        <v>18</v>
      </c>
      <c r="O525" s="338" t="s">
        <v>580</v>
      </c>
      <c r="P525" s="338">
        <v>6138</v>
      </c>
      <c r="Q525" s="338">
        <v>2052</v>
      </c>
      <c r="R525" s="338">
        <v>0</v>
      </c>
      <c r="S525" s="338">
        <v>8190</v>
      </c>
      <c r="T525" s="338">
        <v>737</v>
      </c>
      <c r="U525" s="338">
        <v>0</v>
      </c>
      <c r="V525" s="338">
        <v>0</v>
      </c>
      <c r="W525" s="338">
        <v>9287</v>
      </c>
      <c r="X525" s="338">
        <v>737</v>
      </c>
      <c r="Y525" s="338">
        <v>0</v>
      </c>
      <c r="Z525" s="338">
        <v>0</v>
      </c>
      <c r="AA525" s="338">
        <v>0</v>
      </c>
      <c r="AB525" s="338">
        <v>0</v>
      </c>
      <c r="AC525" s="338">
        <v>737</v>
      </c>
      <c r="AD525" s="338">
        <v>7453</v>
      </c>
      <c r="AE525" s="338">
        <v>360</v>
      </c>
      <c r="AF525" s="338">
        <v>0</v>
      </c>
      <c r="AG525" s="338">
        <v>0</v>
      </c>
      <c r="AH525" s="338">
        <v>360</v>
      </c>
      <c r="AI525" t="s">
        <v>580</v>
      </c>
      <c r="AJ525" t="s">
        <v>2256</v>
      </c>
    </row>
    <row r="526" spans="1:36" x14ac:dyDescent="0.3">
      <c r="A526" s="335">
        <v>46203</v>
      </c>
      <c r="B526" t="s">
        <v>1027</v>
      </c>
      <c r="C526" t="s">
        <v>95</v>
      </c>
      <c r="D526" t="s">
        <v>41</v>
      </c>
      <c r="E526" t="s">
        <v>42</v>
      </c>
      <c r="F526" t="s">
        <v>43</v>
      </c>
      <c r="G526" t="s">
        <v>63</v>
      </c>
      <c r="H526" t="s">
        <v>605</v>
      </c>
      <c r="I526" s="338">
        <v>25</v>
      </c>
      <c r="J526" s="338">
        <v>0</v>
      </c>
      <c r="K526" s="338">
        <v>0</v>
      </c>
      <c r="L526" s="338">
        <v>4</v>
      </c>
      <c r="M526" s="338">
        <v>0</v>
      </c>
      <c r="N526" s="336">
        <v>25</v>
      </c>
      <c r="O526" s="338" t="s">
        <v>580</v>
      </c>
      <c r="P526" s="338">
        <v>8650</v>
      </c>
      <c r="Q526" s="338">
        <v>2850</v>
      </c>
      <c r="R526" s="338">
        <v>0</v>
      </c>
      <c r="S526" s="338">
        <v>11500</v>
      </c>
      <c r="T526" s="338">
        <v>1038</v>
      </c>
      <c r="U526" s="338">
        <v>0</v>
      </c>
      <c r="V526" s="338">
        <v>0</v>
      </c>
      <c r="W526" s="338">
        <v>13038</v>
      </c>
      <c r="X526" s="338">
        <v>1038</v>
      </c>
      <c r="Y526" s="338">
        <v>0</v>
      </c>
      <c r="Z526" s="338">
        <v>0</v>
      </c>
      <c r="AA526" s="338">
        <v>0</v>
      </c>
      <c r="AB526" s="338">
        <v>0</v>
      </c>
      <c r="AC526" s="338">
        <v>1038</v>
      </c>
      <c r="AD526" s="338">
        <v>10462</v>
      </c>
      <c r="AE526" s="338">
        <v>500</v>
      </c>
      <c r="AF526" s="338">
        <v>0</v>
      </c>
      <c r="AG526" s="338">
        <v>0</v>
      </c>
      <c r="AH526" s="338">
        <v>500</v>
      </c>
      <c r="AI526" t="s">
        <v>580</v>
      </c>
      <c r="AJ526" t="s">
        <v>2256</v>
      </c>
    </row>
    <row r="527" spans="1:36" x14ac:dyDescent="0.3">
      <c r="A527" s="335">
        <v>46203</v>
      </c>
      <c r="B527" t="s">
        <v>1028</v>
      </c>
      <c r="C527" t="s">
        <v>97</v>
      </c>
      <c r="D527" t="s">
        <v>41</v>
      </c>
      <c r="E527" t="s">
        <v>42</v>
      </c>
      <c r="F527" t="s">
        <v>43</v>
      </c>
      <c r="G527" t="s">
        <v>48</v>
      </c>
      <c r="H527" t="s">
        <v>605</v>
      </c>
      <c r="I527" s="338">
        <v>26</v>
      </c>
      <c r="J527" s="338">
        <v>0</v>
      </c>
      <c r="K527" s="338">
        <v>0</v>
      </c>
      <c r="L527" s="338">
        <v>4</v>
      </c>
      <c r="M527" s="338">
        <v>0</v>
      </c>
      <c r="N527" s="336">
        <v>26</v>
      </c>
      <c r="O527" s="338" t="s">
        <v>580</v>
      </c>
      <c r="P527" s="338">
        <v>8736</v>
      </c>
      <c r="Q527" s="338">
        <v>2964</v>
      </c>
      <c r="R527" s="338">
        <v>0</v>
      </c>
      <c r="S527" s="338">
        <v>11700</v>
      </c>
      <c r="T527" s="338">
        <v>1048</v>
      </c>
      <c r="U527" s="338">
        <v>0</v>
      </c>
      <c r="V527" s="338">
        <v>0</v>
      </c>
      <c r="W527" s="338">
        <v>13268</v>
      </c>
      <c r="X527" s="338">
        <v>1048</v>
      </c>
      <c r="Y527" s="338">
        <v>0</v>
      </c>
      <c r="Z527" s="338">
        <v>0</v>
      </c>
      <c r="AA527" s="338">
        <v>0</v>
      </c>
      <c r="AB527" s="338">
        <v>0</v>
      </c>
      <c r="AC527" s="338">
        <v>1048</v>
      </c>
      <c r="AD527" s="338">
        <v>10652</v>
      </c>
      <c r="AE527" s="338">
        <v>520</v>
      </c>
      <c r="AF527" s="338">
        <v>0</v>
      </c>
      <c r="AG527" s="338">
        <v>0</v>
      </c>
      <c r="AH527" s="338">
        <v>520</v>
      </c>
      <c r="AI527" t="s">
        <v>580</v>
      </c>
      <c r="AJ527" t="s">
        <v>2256</v>
      </c>
    </row>
    <row r="528" spans="1:36" x14ac:dyDescent="0.3">
      <c r="A528" s="335">
        <v>46203</v>
      </c>
      <c r="B528" t="s">
        <v>1029</v>
      </c>
      <c r="C528" t="s">
        <v>99</v>
      </c>
      <c r="D528" t="s">
        <v>41</v>
      </c>
      <c r="E528" t="s">
        <v>42</v>
      </c>
      <c r="F528" t="s">
        <v>43</v>
      </c>
      <c r="G528" t="s">
        <v>48</v>
      </c>
      <c r="H528" t="s">
        <v>605</v>
      </c>
      <c r="I528" s="338">
        <v>22</v>
      </c>
      <c r="J528" s="338">
        <v>0</v>
      </c>
      <c r="K528" s="338">
        <v>0</v>
      </c>
      <c r="L528" s="338">
        <v>4</v>
      </c>
      <c r="M528" s="338">
        <v>0</v>
      </c>
      <c r="N528" s="336">
        <v>22</v>
      </c>
      <c r="O528" s="338" t="s">
        <v>580</v>
      </c>
      <c r="P528" s="338">
        <v>7612</v>
      </c>
      <c r="Q528" s="338">
        <v>2618</v>
      </c>
      <c r="R528" s="338">
        <v>0</v>
      </c>
      <c r="S528" s="338">
        <v>10230</v>
      </c>
      <c r="T528" s="338">
        <v>913</v>
      </c>
      <c r="U528" s="338">
        <v>0</v>
      </c>
      <c r="V528" s="338">
        <v>0</v>
      </c>
      <c r="W528" s="338">
        <v>11583</v>
      </c>
      <c r="X528" s="338">
        <v>913</v>
      </c>
      <c r="Y528" s="338">
        <v>0</v>
      </c>
      <c r="Z528" s="338">
        <v>0</v>
      </c>
      <c r="AA528" s="338">
        <v>0</v>
      </c>
      <c r="AB528" s="338">
        <v>0</v>
      </c>
      <c r="AC528" s="338">
        <v>913</v>
      </c>
      <c r="AD528" s="338">
        <v>9317</v>
      </c>
      <c r="AE528" s="338">
        <v>440</v>
      </c>
      <c r="AF528" s="338">
        <v>0</v>
      </c>
      <c r="AG528" s="338">
        <v>0</v>
      </c>
      <c r="AH528" s="338">
        <v>440</v>
      </c>
      <c r="AI528" t="s">
        <v>580</v>
      </c>
      <c r="AJ528" t="s">
        <v>2256</v>
      </c>
    </row>
    <row r="529" spans="1:36" x14ac:dyDescent="0.3">
      <c r="A529" s="335">
        <v>46203</v>
      </c>
      <c r="B529" t="s">
        <v>1030</v>
      </c>
      <c r="C529" t="s">
        <v>101</v>
      </c>
      <c r="D529" t="s">
        <v>41</v>
      </c>
      <c r="E529" t="s">
        <v>42</v>
      </c>
      <c r="F529" t="s">
        <v>43</v>
      </c>
      <c r="G529" t="s">
        <v>51</v>
      </c>
      <c r="H529" t="s">
        <v>605</v>
      </c>
      <c r="I529" s="338">
        <v>17</v>
      </c>
      <c r="J529" s="338">
        <v>0</v>
      </c>
      <c r="K529" s="338">
        <v>0</v>
      </c>
      <c r="L529" s="338">
        <v>4</v>
      </c>
      <c r="M529" s="338">
        <v>0</v>
      </c>
      <c r="N529" s="336">
        <v>17</v>
      </c>
      <c r="O529" s="338" t="s">
        <v>580</v>
      </c>
      <c r="P529" s="338">
        <v>5797</v>
      </c>
      <c r="Q529" s="338">
        <v>1938</v>
      </c>
      <c r="R529" s="338">
        <v>0</v>
      </c>
      <c r="S529" s="338">
        <v>7735</v>
      </c>
      <c r="T529" s="338">
        <v>696</v>
      </c>
      <c r="U529" s="338">
        <v>0</v>
      </c>
      <c r="V529" s="338">
        <v>0</v>
      </c>
      <c r="W529" s="338">
        <v>8771</v>
      </c>
      <c r="X529" s="338">
        <v>696</v>
      </c>
      <c r="Y529" s="338">
        <v>0</v>
      </c>
      <c r="Z529" s="338">
        <v>0</v>
      </c>
      <c r="AA529" s="338">
        <v>0</v>
      </c>
      <c r="AB529" s="338">
        <v>0</v>
      </c>
      <c r="AC529" s="338">
        <v>696</v>
      </c>
      <c r="AD529" s="338">
        <v>7039</v>
      </c>
      <c r="AE529" s="338">
        <v>340</v>
      </c>
      <c r="AF529" s="338">
        <v>0</v>
      </c>
      <c r="AG529" s="338">
        <v>0</v>
      </c>
      <c r="AH529" s="338">
        <v>340</v>
      </c>
      <c r="AI529" t="s">
        <v>580</v>
      </c>
      <c r="AJ529" t="s">
        <v>2256</v>
      </c>
    </row>
    <row r="530" spans="1:36" x14ac:dyDescent="0.3">
      <c r="A530" s="335">
        <v>46203</v>
      </c>
      <c r="B530" t="s">
        <v>1031</v>
      </c>
      <c r="C530" t="s">
        <v>103</v>
      </c>
      <c r="D530" t="s">
        <v>41</v>
      </c>
      <c r="E530" t="s">
        <v>42</v>
      </c>
      <c r="F530" t="s">
        <v>43</v>
      </c>
      <c r="G530" t="s">
        <v>48</v>
      </c>
      <c r="H530" t="s">
        <v>605</v>
      </c>
      <c r="I530" s="338">
        <v>24</v>
      </c>
      <c r="J530" s="338">
        <v>0</v>
      </c>
      <c r="K530" s="338">
        <v>0</v>
      </c>
      <c r="L530" s="338">
        <v>4</v>
      </c>
      <c r="M530" s="338">
        <v>0</v>
      </c>
      <c r="N530" s="336">
        <v>24</v>
      </c>
      <c r="O530" s="338" t="s">
        <v>580</v>
      </c>
      <c r="P530" s="338">
        <v>8064</v>
      </c>
      <c r="Q530" s="338">
        <v>2736</v>
      </c>
      <c r="R530" s="338">
        <v>0</v>
      </c>
      <c r="S530" s="338">
        <v>10800</v>
      </c>
      <c r="T530" s="338">
        <v>968</v>
      </c>
      <c r="U530" s="338">
        <v>0</v>
      </c>
      <c r="V530" s="338">
        <v>0</v>
      </c>
      <c r="W530" s="338">
        <v>12248</v>
      </c>
      <c r="X530" s="338">
        <v>968</v>
      </c>
      <c r="Y530" s="338">
        <v>0</v>
      </c>
      <c r="Z530" s="338">
        <v>0</v>
      </c>
      <c r="AA530" s="338">
        <v>0</v>
      </c>
      <c r="AB530" s="338">
        <v>0</v>
      </c>
      <c r="AC530" s="338">
        <v>968</v>
      </c>
      <c r="AD530" s="338">
        <v>9832</v>
      </c>
      <c r="AE530" s="338">
        <v>480</v>
      </c>
      <c r="AF530" s="338">
        <v>0</v>
      </c>
      <c r="AG530" s="338">
        <v>0</v>
      </c>
      <c r="AH530" s="338">
        <v>480</v>
      </c>
      <c r="AI530" t="s">
        <v>580</v>
      </c>
      <c r="AJ530" t="s">
        <v>2256</v>
      </c>
    </row>
    <row r="531" spans="1:36" x14ac:dyDescent="0.3">
      <c r="A531" s="335">
        <v>46203</v>
      </c>
      <c r="B531" t="s">
        <v>1033</v>
      </c>
      <c r="C531" t="s">
        <v>106</v>
      </c>
      <c r="D531" t="s">
        <v>41</v>
      </c>
      <c r="E531" t="s">
        <v>42</v>
      </c>
      <c r="F531" t="s">
        <v>43</v>
      </c>
      <c r="G531" t="s">
        <v>48</v>
      </c>
      <c r="H531" t="s">
        <v>605</v>
      </c>
      <c r="I531" s="338">
        <v>23</v>
      </c>
      <c r="J531" s="338">
        <v>0</v>
      </c>
      <c r="K531" s="338">
        <v>0</v>
      </c>
      <c r="L531" s="338">
        <v>4</v>
      </c>
      <c r="M531" s="338">
        <v>0</v>
      </c>
      <c r="N531" s="336">
        <v>23</v>
      </c>
      <c r="O531" s="338" t="s">
        <v>580</v>
      </c>
      <c r="P531" s="338">
        <v>7820</v>
      </c>
      <c r="Q531" s="338">
        <v>2300</v>
      </c>
      <c r="R531" s="338">
        <v>0</v>
      </c>
      <c r="S531" s="338">
        <v>10120</v>
      </c>
      <c r="T531" s="338">
        <v>938</v>
      </c>
      <c r="U531" s="338">
        <v>0</v>
      </c>
      <c r="V531" s="338">
        <v>0</v>
      </c>
      <c r="W531" s="338">
        <v>11518</v>
      </c>
      <c r="X531" s="338">
        <v>938</v>
      </c>
      <c r="Y531" s="338">
        <v>0</v>
      </c>
      <c r="Z531" s="338">
        <v>0</v>
      </c>
      <c r="AA531" s="338">
        <v>0</v>
      </c>
      <c r="AB531" s="338">
        <v>0</v>
      </c>
      <c r="AC531" s="338">
        <v>938</v>
      </c>
      <c r="AD531" s="338">
        <v>9182</v>
      </c>
      <c r="AE531" s="338">
        <v>460</v>
      </c>
      <c r="AF531" s="338">
        <v>0</v>
      </c>
      <c r="AG531" s="338">
        <v>0</v>
      </c>
      <c r="AH531" s="338">
        <v>460</v>
      </c>
      <c r="AI531" t="s">
        <v>580</v>
      </c>
      <c r="AJ531" t="s">
        <v>2256</v>
      </c>
    </row>
    <row r="532" spans="1:36" x14ac:dyDescent="0.3">
      <c r="A532" s="335">
        <v>46203</v>
      </c>
      <c r="B532" t="s">
        <v>1034</v>
      </c>
      <c r="C532" t="s">
        <v>108</v>
      </c>
      <c r="D532" t="s">
        <v>41</v>
      </c>
      <c r="E532" t="s">
        <v>42</v>
      </c>
      <c r="F532" t="s">
        <v>43</v>
      </c>
      <c r="G532" t="s">
        <v>48</v>
      </c>
      <c r="H532" t="s">
        <v>605</v>
      </c>
      <c r="I532" s="338">
        <v>24</v>
      </c>
      <c r="J532" s="338">
        <v>0</v>
      </c>
      <c r="K532" s="338">
        <v>0</v>
      </c>
      <c r="L532" s="338">
        <v>4</v>
      </c>
      <c r="M532" s="338">
        <v>0</v>
      </c>
      <c r="N532" s="336">
        <v>24</v>
      </c>
      <c r="O532" s="338" t="s">
        <v>580</v>
      </c>
      <c r="P532" s="338">
        <v>8160</v>
      </c>
      <c r="Q532" s="338">
        <v>2400</v>
      </c>
      <c r="R532" s="338">
        <v>0</v>
      </c>
      <c r="S532" s="338">
        <v>10560</v>
      </c>
      <c r="T532" s="338">
        <v>979</v>
      </c>
      <c r="U532" s="338">
        <v>0</v>
      </c>
      <c r="V532" s="338">
        <v>0</v>
      </c>
      <c r="W532" s="338">
        <v>12019</v>
      </c>
      <c r="X532" s="338">
        <v>979</v>
      </c>
      <c r="Y532" s="338">
        <v>0</v>
      </c>
      <c r="Z532" s="338">
        <v>0</v>
      </c>
      <c r="AA532" s="338">
        <v>0</v>
      </c>
      <c r="AB532" s="338">
        <v>0</v>
      </c>
      <c r="AC532" s="338">
        <v>979</v>
      </c>
      <c r="AD532" s="338">
        <v>9581</v>
      </c>
      <c r="AE532" s="338">
        <v>480</v>
      </c>
      <c r="AF532" s="338">
        <v>0</v>
      </c>
      <c r="AG532" s="338">
        <v>0</v>
      </c>
      <c r="AH532" s="338">
        <v>480</v>
      </c>
      <c r="AI532" t="s">
        <v>580</v>
      </c>
      <c r="AJ532" t="s">
        <v>2256</v>
      </c>
    </row>
    <row r="533" spans="1:36" x14ac:dyDescent="0.3">
      <c r="A533" s="335">
        <v>46203</v>
      </c>
      <c r="B533" t="s">
        <v>1035</v>
      </c>
      <c r="C533" t="s">
        <v>110</v>
      </c>
      <c r="D533" t="s">
        <v>41</v>
      </c>
      <c r="E533" t="s">
        <v>42</v>
      </c>
      <c r="F533" t="s">
        <v>43</v>
      </c>
      <c r="G533" t="s">
        <v>48</v>
      </c>
      <c r="H533" t="s">
        <v>605</v>
      </c>
      <c r="I533" s="338">
        <v>18</v>
      </c>
      <c r="J533" s="338">
        <v>0</v>
      </c>
      <c r="K533" s="338">
        <v>0</v>
      </c>
      <c r="L533" s="338">
        <v>4</v>
      </c>
      <c r="M533" s="338">
        <v>0</v>
      </c>
      <c r="N533" s="336">
        <v>18</v>
      </c>
      <c r="O533" s="338" t="s">
        <v>580</v>
      </c>
      <c r="P533" s="338">
        <v>6120</v>
      </c>
      <c r="Q533" s="338">
        <v>1800</v>
      </c>
      <c r="R533" s="338">
        <v>0</v>
      </c>
      <c r="S533" s="338">
        <v>7920</v>
      </c>
      <c r="T533" s="338">
        <v>734</v>
      </c>
      <c r="U533" s="338">
        <v>0</v>
      </c>
      <c r="V533" s="338">
        <v>0</v>
      </c>
      <c r="W533" s="338">
        <v>9014</v>
      </c>
      <c r="X533" s="338">
        <v>734</v>
      </c>
      <c r="Y533" s="338">
        <v>0</v>
      </c>
      <c r="Z533" s="338">
        <v>0</v>
      </c>
      <c r="AA533" s="338">
        <v>0</v>
      </c>
      <c r="AB533" s="338">
        <v>0</v>
      </c>
      <c r="AC533" s="338">
        <v>734</v>
      </c>
      <c r="AD533" s="338">
        <v>7186</v>
      </c>
      <c r="AE533" s="338">
        <v>360</v>
      </c>
      <c r="AF533" s="338">
        <v>0</v>
      </c>
      <c r="AG533" s="338">
        <v>0</v>
      </c>
      <c r="AH533" s="338">
        <v>360</v>
      </c>
      <c r="AI533" t="s">
        <v>580</v>
      </c>
      <c r="AJ533" t="s">
        <v>2256</v>
      </c>
    </row>
    <row r="534" spans="1:36" x14ac:dyDescent="0.3">
      <c r="A534" s="335">
        <v>46203</v>
      </c>
      <c r="B534" t="s">
        <v>1036</v>
      </c>
      <c r="C534" t="s">
        <v>112</v>
      </c>
      <c r="D534" t="s">
        <v>41</v>
      </c>
      <c r="E534" t="s">
        <v>42</v>
      </c>
      <c r="F534" t="s">
        <v>43</v>
      </c>
      <c r="G534" t="s">
        <v>87</v>
      </c>
      <c r="H534" t="s">
        <v>605</v>
      </c>
      <c r="I534" s="338">
        <v>24</v>
      </c>
      <c r="J534" s="338">
        <v>0</v>
      </c>
      <c r="K534" s="338">
        <v>0</v>
      </c>
      <c r="L534" s="338">
        <v>4</v>
      </c>
      <c r="M534" s="338">
        <v>0</v>
      </c>
      <c r="N534" s="336">
        <v>24</v>
      </c>
      <c r="O534" s="338" t="s">
        <v>580</v>
      </c>
      <c r="P534" s="338">
        <v>8160</v>
      </c>
      <c r="Q534" s="338">
        <v>2400</v>
      </c>
      <c r="R534" s="338">
        <v>0</v>
      </c>
      <c r="S534" s="338">
        <v>10560</v>
      </c>
      <c r="T534" s="338">
        <v>979</v>
      </c>
      <c r="U534" s="338">
        <v>0</v>
      </c>
      <c r="V534" s="338">
        <v>0</v>
      </c>
      <c r="W534" s="338">
        <v>12019</v>
      </c>
      <c r="X534" s="338">
        <v>979</v>
      </c>
      <c r="Y534" s="338">
        <v>0</v>
      </c>
      <c r="Z534" s="338">
        <v>0</v>
      </c>
      <c r="AA534" s="338">
        <v>0</v>
      </c>
      <c r="AB534" s="338">
        <v>0</v>
      </c>
      <c r="AC534" s="338">
        <v>979</v>
      </c>
      <c r="AD534" s="338">
        <v>9581</v>
      </c>
      <c r="AE534" s="338">
        <v>480</v>
      </c>
      <c r="AF534" s="338">
        <v>0</v>
      </c>
      <c r="AG534" s="338">
        <v>0</v>
      </c>
      <c r="AH534" s="338">
        <v>480</v>
      </c>
      <c r="AI534" t="s">
        <v>580</v>
      </c>
      <c r="AJ534" t="s">
        <v>2256</v>
      </c>
    </row>
    <row r="535" spans="1:36" x14ac:dyDescent="0.3">
      <c r="A535" s="335">
        <v>46203</v>
      </c>
      <c r="B535" t="s">
        <v>1037</v>
      </c>
      <c r="C535" t="s">
        <v>114</v>
      </c>
      <c r="D535" t="s">
        <v>41</v>
      </c>
      <c r="E535" t="s">
        <v>42</v>
      </c>
      <c r="F535" t="s">
        <v>115</v>
      </c>
      <c r="G535" t="s">
        <v>51</v>
      </c>
      <c r="H535" t="s">
        <v>605</v>
      </c>
      <c r="I535" s="338">
        <v>19</v>
      </c>
      <c r="J535" s="338">
        <v>0</v>
      </c>
      <c r="K535" s="338">
        <v>0</v>
      </c>
      <c r="L535" s="338">
        <v>4</v>
      </c>
      <c r="M535" s="338">
        <v>0</v>
      </c>
      <c r="N535" s="336">
        <v>19</v>
      </c>
      <c r="O535" s="338" t="s">
        <v>580</v>
      </c>
      <c r="P535" s="338">
        <v>7334</v>
      </c>
      <c r="Q535" s="338">
        <v>2451</v>
      </c>
      <c r="R535" s="338">
        <v>0</v>
      </c>
      <c r="S535" s="338">
        <v>9785</v>
      </c>
      <c r="T535" s="338">
        <v>880</v>
      </c>
      <c r="U535" s="338">
        <v>0</v>
      </c>
      <c r="V535" s="338">
        <v>0</v>
      </c>
      <c r="W535" s="338">
        <v>11045</v>
      </c>
      <c r="X535" s="338">
        <v>880</v>
      </c>
      <c r="Y535" s="338">
        <v>0</v>
      </c>
      <c r="Z535" s="338">
        <v>0</v>
      </c>
      <c r="AA535" s="338">
        <v>0</v>
      </c>
      <c r="AB535" s="338">
        <v>0</v>
      </c>
      <c r="AC535" s="338">
        <v>880</v>
      </c>
      <c r="AD535" s="338">
        <v>8905</v>
      </c>
      <c r="AE535" s="338">
        <v>380</v>
      </c>
      <c r="AF535" s="338">
        <v>0</v>
      </c>
      <c r="AG535" s="338">
        <v>0</v>
      </c>
      <c r="AH535" s="338">
        <v>380</v>
      </c>
      <c r="AI535" t="s">
        <v>580</v>
      </c>
      <c r="AJ535" t="s">
        <v>2256</v>
      </c>
    </row>
    <row r="536" spans="1:36" x14ac:dyDescent="0.3">
      <c r="A536" s="335">
        <v>46203</v>
      </c>
      <c r="B536" t="s">
        <v>1038</v>
      </c>
      <c r="C536" t="s">
        <v>117</v>
      </c>
      <c r="D536" t="s">
        <v>41</v>
      </c>
      <c r="E536" t="s">
        <v>42</v>
      </c>
      <c r="F536" t="s">
        <v>115</v>
      </c>
      <c r="G536" t="s">
        <v>118</v>
      </c>
      <c r="H536" t="s">
        <v>605</v>
      </c>
      <c r="I536" s="338">
        <v>22.5</v>
      </c>
      <c r="J536" s="338">
        <v>0</v>
      </c>
      <c r="K536" s="338">
        <v>0</v>
      </c>
      <c r="L536" s="338">
        <v>4</v>
      </c>
      <c r="M536" s="338">
        <v>0</v>
      </c>
      <c r="N536" s="336">
        <v>22.5</v>
      </c>
      <c r="O536" s="338" t="s">
        <v>580</v>
      </c>
      <c r="P536" s="338">
        <v>8595</v>
      </c>
      <c r="Q536" s="338">
        <v>3105</v>
      </c>
      <c r="R536" s="338">
        <v>0</v>
      </c>
      <c r="S536" s="338">
        <v>11700</v>
      </c>
      <c r="T536" s="338">
        <v>1031</v>
      </c>
      <c r="U536" s="338">
        <v>0</v>
      </c>
      <c r="V536" s="338">
        <v>0</v>
      </c>
      <c r="W536" s="338">
        <v>13181</v>
      </c>
      <c r="X536" s="338">
        <v>1031</v>
      </c>
      <c r="Y536" s="338">
        <v>0</v>
      </c>
      <c r="Z536" s="338">
        <v>0</v>
      </c>
      <c r="AA536" s="338">
        <v>0</v>
      </c>
      <c r="AB536" s="338">
        <v>0</v>
      </c>
      <c r="AC536" s="338">
        <v>1031</v>
      </c>
      <c r="AD536" s="338">
        <v>10669</v>
      </c>
      <c r="AE536" s="338">
        <v>450</v>
      </c>
      <c r="AF536" s="338">
        <v>0</v>
      </c>
      <c r="AG536" s="338">
        <v>0</v>
      </c>
      <c r="AH536" s="338">
        <v>450</v>
      </c>
      <c r="AI536" t="s">
        <v>580</v>
      </c>
      <c r="AJ536" t="s">
        <v>2256</v>
      </c>
    </row>
    <row r="537" spans="1:36" x14ac:dyDescent="0.3">
      <c r="A537" s="335">
        <v>46203</v>
      </c>
      <c r="B537" t="s">
        <v>1039</v>
      </c>
      <c r="C537" t="s">
        <v>120</v>
      </c>
      <c r="D537" t="s">
        <v>41</v>
      </c>
      <c r="E537" t="s">
        <v>42</v>
      </c>
      <c r="F537" t="s">
        <v>115</v>
      </c>
      <c r="G537" t="s">
        <v>51</v>
      </c>
      <c r="H537" t="s">
        <v>605</v>
      </c>
      <c r="I537" s="338">
        <v>19</v>
      </c>
      <c r="J537" s="338">
        <v>0</v>
      </c>
      <c r="K537" s="338">
        <v>0</v>
      </c>
      <c r="L537" s="338">
        <v>4</v>
      </c>
      <c r="M537" s="338">
        <v>0</v>
      </c>
      <c r="N537" s="336">
        <v>19</v>
      </c>
      <c r="O537" s="338" t="s">
        <v>580</v>
      </c>
      <c r="P537" s="338">
        <v>6878</v>
      </c>
      <c r="Q537" s="338">
        <v>2622</v>
      </c>
      <c r="R537" s="338">
        <v>0</v>
      </c>
      <c r="S537" s="338">
        <v>9500</v>
      </c>
      <c r="T537" s="338">
        <v>825</v>
      </c>
      <c r="U537" s="338">
        <v>0</v>
      </c>
      <c r="V537" s="338">
        <v>0</v>
      </c>
      <c r="W537" s="338">
        <v>10705</v>
      </c>
      <c r="X537" s="338">
        <v>825</v>
      </c>
      <c r="Y537" s="338">
        <v>0</v>
      </c>
      <c r="Z537" s="338">
        <v>0</v>
      </c>
      <c r="AA537" s="338">
        <v>0</v>
      </c>
      <c r="AB537" s="338">
        <v>0</v>
      </c>
      <c r="AC537" s="338">
        <v>825</v>
      </c>
      <c r="AD537" s="338">
        <v>8675</v>
      </c>
      <c r="AE537" s="338">
        <v>380</v>
      </c>
      <c r="AF537" s="338">
        <v>0</v>
      </c>
      <c r="AG537" s="338">
        <v>0</v>
      </c>
      <c r="AH537" s="338">
        <v>380</v>
      </c>
      <c r="AI537" t="s">
        <v>580</v>
      </c>
      <c r="AJ537" t="s">
        <v>2256</v>
      </c>
    </row>
    <row r="538" spans="1:36" x14ac:dyDescent="0.3">
      <c r="A538" s="335">
        <v>46203</v>
      </c>
      <c r="B538" t="s">
        <v>1040</v>
      </c>
      <c r="C538" t="s">
        <v>122</v>
      </c>
      <c r="D538" t="s">
        <v>41</v>
      </c>
      <c r="E538" t="s">
        <v>42</v>
      </c>
      <c r="F538" t="s">
        <v>115</v>
      </c>
      <c r="G538" t="s">
        <v>87</v>
      </c>
      <c r="H538" t="s">
        <v>605</v>
      </c>
      <c r="I538" s="338">
        <v>0</v>
      </c>
      <c r="J538" s="338">
        <v>0</v>
      </c>
      <c r="K538" s="338">
        <v>30</v>
      </c>
      <c r="L538" s="338">
        <v>0</v>
      </c>
      <c r="M538" s="338">
        <v>0</v>
      </c>
      <c r="N538" s="336">
        <v>0</v>
      </c>
      <c r="O538" s="338" t="s">
        <v>580</v>
      </c>
      <c r="P538" s="338">
        <v>0</v>
      </c>
      <c r="Q538" s="338">
        <v>0</v>
      </c>
      <c r="R538" s="338">
        <v>0</v>
      </c>
      <c r="S538" s="338">
        <v>0</v>
      </c>
      <c r="T538" s="338">
        <v>0</v>
      </c>
      <c r="U538" s="338">
        <v>0</v>
      </c>
      <c r="V538" s="338">
        <v>0</v>
      </c>
      <c r="W538" s="338">
        <v>0</v>
      </c>
      <c r="X538" s="338">
        <v>0</v>
      </c>
      <c r="Y538" s="338">
        <v>0</v>
      </c>
      <c r="Z538" s="338">
        <v>0</v>
      </c>
      <c r="AA538" s="338">
        <v>0</v>
      </c>
      <c r="AB538" s="338">
        <v>0</v>
      </c>
      <c r="AC538" s="338">
        <v>0</v>
      </c>
      <c r="AD538" s="338">
        <v>0</v>
      </c>
      <c r="AE538" s="338">
        <v>0</v>
      </c>
      <c r="AF538" s="338">
        <v>0</v>
      </c>
      <c r="AG538" s="338">
        <v>0</v>
      </c>
      <c r="AH538" s="338">
        <v>0</v>
      </c>
      <c r="AI538" t="s">
        <v>580</v>
      </c>
      <c r="AJ538" t="s">
        <v>2249</v>
      </c>
    </row>
    <row r="539" spans="1:36" x14ac:dyDescent="0.3">
      <c r="A539" s="335">
        <v>46203</v>
      </c>
      <c r="B539" t="s">
        <v>1041</v>
      </c>
      <c r="C539" t="s">
        <v>124</v>
      </c>
      <c r="D539" t="s">
        <v>41</v>
      </c>
      <c r="E539" t="s">
        <v>42</v>
      </c>
      <c r="F539" t="s">
        <v>115</v>
      </c>
      <c r="G539" t="s">
        <v>48</v>
      </c>
      <c r="H539" t="s">
        <v>605</v>
      </c>
      <c r="I539" s="338">
        <v>23</v>
      </c>
      <c r="J539" s="338">
        <v>0</v>
      </c>
      <c r="K539" s="338">
        <v>0</v>
      </c>
      <c r="L539" s="338">
        <v>4</v>
      </c>
      <c r="M539" s="338">
        <v>0</v>
      </c>
      <c r="N539" s="336">
        <v>23</v>
      </c>
      <c r="O539" s="338" t="s">
        <v>580</v>
      </c>
      <c r="P539" s="338">
        <v>8211</v>
      </c>
      <c r="Q539" s="338">
        <v>2944</v>
      </c>
      <c r="R539" s="338">
        <v>0</v>
      </c>
      <c r="S539" s="338">
        <v>11155</v>
      </c>
      <c r="T539" s="338">
        <v>985</v>
      </c>
      <c r="U539" s="338">
        <v>0</v>
      </c>
      <c r="V539" s="338">
        <v>0</v>
      </c>
      <c r="W539" s="338">
        <v>12600</v>
      </c>
      <c r="X539" s="338">
        <v>985</v>
      </c>
      <c r="Y539" s="338">
        <v>0</v>
      </c>
      <c r="Z539" s="338">
        <v>0</v>
      </c>
      <c r="AA539" s="338">
        <v>0</v>
      </c>
      <c r="AB539" s="338">
        <v>0</v>
      </c>
      <c r="AC539" s="338">
        <v>985</v>
      </c>
      <c r="AD539" s="338">
        <v>10170</v>
      </c>
      <c r="AE539" s="338">
        <v>460</v>
      </c>
      <c r="AF539" s="338">
        <v>0</v>
      </c>
      <c r="AG539" s="338">
        <v>0</v>
      </c>
      <c r="AH539" s="338">
        <v>460</v>
      </c>
      <c r="AI539" t="s">
        <v>580</v>
      </c>
      <c r="AJ539" t="s">
        <v>2256</v>
      </c>
    </row>
    <row r="540" spans="1:36" x14ac:dyDescent="0.3">
      <c r="A540" s="335">
        <v>46203</v>
      </c>
      <c r="B540" t="s">
        <v>1042</v>
      </c>
      <c r="C540" t="s">
        <v>126</v>
      </c>
      <c r="D540" t="s">
        <v>41</v>
      </c>
      <c r="E540" t="s">
        <v>42</v>
      </c>
      <c r="F540" t="s">
        <v>115</v>
      </c>
      <c r="G540" t="s">
        <v>87</v>
      </c>
      <c r="H540" t="s">
        <v>605</v>
      </c>
      <c r="I540" s="338">
        <v>22</v>
      </c>
      <c r="J540" s="338">
        <v>0</v>
      </c>
      <c r="K540" s="338">
        <v>0</v>
      </c>
      <c r="L540" s="338">
        <v>4</v>
      </c>
      <c r="M540" s="338">
        <v>0</v>
      </c>
      <c r="N540" s="336">
        <v>22</v>
      </c>
      <c r="O540" s="338" t="s">
        <v>580</v>
      </c>
      <c r="P540" s="338">
        <v>7744</v>
      </c>
      <c r="Q540" s="338">
        <v>2596</v>
      </c>
      <c r="R540" s="338">
        <v>0</v>
      </c>
      <c r="S540" s="338">
        <v>10340</v>
      </c>
      <c r="T540" s="338">
        <v>929</v>
      </c>
      <c r="U540" s="338">
        <v>0</v>
      </c>
      <c r="V540" s="338">
        <v>0</v>
      </c>
      <c r="W540" s="338">
        <v>11709</v>
      </c>
      <c r="X540" s="338">
        <v>929</v>
      </c>
      <c r="Y540" s="338">
        <v>0</v>
      </c>
      <c r="Z540" s="338">
        <v>0</v>
      </c>
      <c r="AA540" s="338">
        <v>0</v>
      </c>
      <c r="AB540" s="338">
        <v>0</v>
      </c>
      <c r="AC540" s="338">
        <v>929</v>
      </c>
      <c r="AD540" s="338">
        <v>9411</v>
      </c>
      <c r="AE540" s="338">
        <v>440</v>
      </c>
      <c r="AF540" s="338">
        <v>0</v>
      </c>
      <c r="AG540" s="338">
        <v>0</v>
      </c>
      <c r="AH540" s="338">
        <v>440</v>
      </c>
      <c r="AI540" t="s">
        <v>580</v>
      </c>
      <c r="AJ540" t="s">
        <v>2256</v>
      </c>
    </row>
    <row r="541" spans="1:36" x14ac:dyDescent="0.3">
      <c r="A541" s="335">
        <v>46203</v>
      </c>
      <c r="B541" t="s">
        <v>1043</v>
      </c>
      <c r="C541" t="s">
        <v>128</v>
      </c>
      <c r="D541" t="s">
        <v>41</v>
      </c>
      <c r="E541" t="s">
        <v>42</v>
      </c>
      <c r="F541" t="s">
        <v>115</v>
      </c>
      <c r="G541" t="s">
        <v>48</v>
      </c>
      <c r="H541" t="s">
        <v>605</v>
      </c>
      <c r="I541" s="338">
        <v>20.5</v>
      </c>
      <c r="J541" s="338">
        <v>0</v>
      </c>
      <c r="K541" s="338">
        <v>0</v>
      </c>
      <c r="L541" s="338">
        <v>4</v>
      </c>
      <c r="M541" s="338">
        <v>0</v>
      </c>
      <c r="N541" s="336">
        <v>20.5</v>
      </c>
      <c r="O541" s="338" t="s">
        <v>580</v>
      </c>
      <c r="P541" s="338">
        <v>7298</v>
      </c>
      <c r="Q541" s="338">
        <v>2440</v>
      </c>
      <c r="R541" s="338">
        <v>0</v>
      </c>
      <c r="S541" s="338">
        <v>9738</v>
      </c>
      <c r="T541" s="338">
        <v>876</v>
      </c>
      <c r="U541" s="338">
        <v>0</v>
      </c>
      <c r="V541" s="338">
        <v>0</v>
      </c>
      <c r="W541" s="338">
        <v>11024</v>
      </c>
      <c r="X541" s="338">
        <v>876</v>
      </c>
      <c r="Y541" s="338">
        <v>0</v>
      </c>
      <c r="Z541" s="338">
        <v>0</v>
      </c>
      <c r="AA541" s="338">
        <v>0</v>
      </c>
      <c r="AB541" s="338">
        <v>0</v>
      </c>
      <c r="AC541" s="338">
        <v>876</v>
      </c>
      <c r="AD541" s="338">
        <v>8862</v>
      </c>
      <c r="AE541" s="338">
        <v>410</v>
      </c>
      <c r="AF541" s="338">
        <v>0</v>
      </c>
      <c r="AG541" s="338">
        <v>0</v>
      </c>
      <c r="AH541" s="338">
        <v>410</v>
      </c>
      <c r="AI541" t="s">
        <v>580</v>
      </c>
      <c r="AJ541" t="s">
        <v>2256</v>
      </c>
    </row>
    <row r="542" spans="1:36" x14ac:dyDescent="0.3">
      <c r="A542" s="335">
        <v>46203</v>
      </c>
      <c r="B542" t="s">
        <v>1044</v>
      </c>
      <c r="C542" t="s">
        <v>130</v>
      </c>
      <c r="D542" t="s">
        <v>41</v>
      </c>
      <c r="E542" t="s">
        <v>42</v>
      </c>
      <c r="F542" t="s">
        <v>115</v>
      </c>
      <c r="G542" t="s">
        <v>51</v>
      </c>
      <c r="H542" t="s">
        <v>605</v>
      </c>
      <c r="I542" s="338">
        <v>20</v>
      </c>
      <c r="J542" s="338">
        <v>0</v>
      </c>
      <c r="K542" s="338">
        <v>0</v>
      </c>
      <c r="L542" s="338">
        <v>4</v>
      </c>
      <c r="M542" s="338">
        <v>0</v>
      </c>
      <c r="N542" s="336">
        <v>20</v>
      </c>
      <c r="O542" s="338" t="s">
        <v>580</v>
      </c>
      <c r="P542" s="338">
        <v>6980</v>
      </c>
      <c r="Q542" s="338">
        <v>2320</v>
      </c>
      <c r="R542" s="338">
        <v>0</v>
      </c>
      <c r="S542" s="338">
        <v>9300</v>
      </c>
      <c r="T542" s="338">
        <v>838</v>
      </c>
      <c r="U542" s="338">
        <v>0</v>
      </c>
      <c r="V542" s="338">
        <v>0</v>
      </c>
      <c r="W542" s="338">
        <v>10538</v>
      </c>
      <c r="X542" s="338">
        <v>838</v>
      </c>
      <c r="Y542" s="338">
        <v>0</v>
      </c>
      <c r="Z542" s="338">
        <v>0</v>
      </c>
      <c r="AA542" s="338">
        <v>0</v>
      </c>
      <c r="AB542" s="338">
        <v>0</v>
      </c>
      <c r="AC542" s="338">
        <v>838</v>
      </c>
      <c r="AD542" s="338">
        <v>8462</v>
      </c>
      <c r="AE542" s="338">
        <v>400</v>
      </c>
      <c r="AF542" s="338">
        <v>0</v>
      </c>
      <c r="AG542" s="338">
        <v>0</v>
      </c>
      <c r="AH542" s="338">
        <v>400</v>
      </c>
      <c r="AI542" t="s">
        <v>580</v>
      </c>
      <c r="AJ542" t="s">
        <v>2256</v>
      </c>
    </row>
    <row r="543" spans="1:36" x14ac:dyDescent="0.3">
      <c r="A543" s="335">
        <v>46203</v>
      </c>
      <c r="B543" t="s">
        <v>1045</v>
      </c>
      <c r="C543" t="s">
        <v>132</v>
      </c>
      <c r="D543" t="s">
        <v>41</v>
      </c>
      <c r="E543" t="s">
        <v>42</v>
      </c>
      <c r="F543" t="s">
        <v>115</v>
      </c>
      <c r="G543" t="s">
        <v>118</v>
      </c>
      <c r="H543" t="s">
        <v>605</v>
      </c>
      <c r="I543" s="338">
        <v>26</v>
      </c>
      <c r="J543" s="338">
        <v>0</v>
      </c>
      <c r="K543" s="338">
        <v>0</v>
      </c>
      <c r="L543" s="338">
        <v>4</v>
      </c>
      <c r="M543" s="338">
        <v>0</v>
      </c>
      <c r="N543" s="336">
        <v>26</v>
      </c>
      <c r="O543" s="338" t="s">
        <v>580</v>
      </c>
      <c r="P543" s="338">
        <v>10062</v>
      </c>
      <c r="Q543" s="338">
        <v>3198</v>
      </c>
      <c r="R543" s="338">
        <v>0</v>
      </c>
      <c r="S543" s="338">
        <v>13260</v>
      </c>
      <c r="T543" s="338">
        <v>1207</v>
      </c>
      <c r="U543" s="338">
        <v>0</v>
      </c>
      <c r="V543" s="338">
        <v>0</v>
      </c>
      <c r="W543" s="338">
        <v>14987</v>
      </c>
      <c r="X543" s="338">
        <v>1207</v>
      </c>
      <c r="Y543" s="338">
        <v>0</v>
      </c>
      <c r="Z543" s="338">
        <v>0</v>
      </c>
      <c r="AA543" s="338">
        <v>0</v>
      </c>
      <c r="AB543" s="338">
        <v>0</v>
      </c>
      <c r="AC543" s="338">
        <v>1207</v>
      </c>
      <c r="AD543" s="338">
        <v>12053</v>
      </c>
      <c r="AE543" s="338">
        <v>520</v>
      </c>
      <c r="AF543" s="338">
        <v>0</v>
      </c>
      <c r="AG543" s="338">
        <v>0</v>
      </c>
      <c r="AH543" s="338">
        <v>520</v>
      </c>
      <c r="AI543" t="s">
        <v>580</v>
      </c>
      <c r="AJ543" t="s">
        <v>2256</v>
      </c>
    </row>
    <row r="544" spans="1:36" x14ac:dyDescent="0.3">
      <c r="A544" s="335">
        <v>46203</v>
      </c>
      <c r="B544" t="s">
        <v>1046</v>
      </c>
      <c r="C544" t="s">
        <v>134</v>
      </c>
      <c r="D544" t="s">
        <v>41</v>
      </c>
      <c r="E544" t="s">
        <v>42</v>
      </c>
      <c r="F544" t="s">
        <v>115</v>
      </c>
      <c r="G544" t="s">
        <v>51</v>
      </c>
      <c r="H544" t="s">
        <v>605</v>
      </c>
      <c r="I544" s="338">
        <v>25</v>
      </c>
      <c r="J544" s="338">
        <v>0</v>
      </c>
      <c r="K544" s="338">
        <v>0</v>
      </c>
      <c r="L544" s="338">
        <v>4</v>
      </c>
      <c r="M544" s="338">
        <v>0</v>
      </c>
      <c r="N544" s="336">
        <v>25</v>
      </c>
      <c r="O544" s="338" t="s">
        <v>580</v>
      </c>
      <c r="P544" s="338">
        <v>9150</v>
      </c>
      <c r="Q544" s="338">
        <v>3475</v>
      </c>
      <c r="R544" s="338">
        <v>0</v>
      </c>
      <c r="S544" s="338">
        <v>12625</v>
      </c>
      <c r="T544" s="338">
        <v>1098</v>
      </c>
      <c r="U544" s="338">
        <v>0</v>
      </c>
      <c r="V544" s="338">
        <v>0</v>
      </c>
      <c r="W544" s="338">
        <v>14223</v>
      </c>
      <c r="X544" s="338">
        <v>1098</v>
      </c>
      <c r="Y544" s="338">
        <v>0</v>
      </c>
      <c r="Z544" s="338">
        <v>0</v>
      </c>
      <c r="AA544" s="338">
        <v>0</v>
      </c>
      <c r="AB544" s="338">
        <v>0</v>
      </c>
      <c r="AC544" s="338">
        <v>1098</v>
      </c>
      <c r="AD544" s="338">
        <v>11527</v>
      </c>
      <c r="AE544" s="338">
        <v>500</v>
      </c>
      <c r="AF544" s="338">
        <v>0</v>
      </c>
      <c r="AG544" s="338">
        <v>0</v>
      </c>
      <c r="AH544" s="338">
        <v>500</v>
      </c>
      <c r="AI544" t="s">
        <v>580</v>
      </c>
      <c r="AJ544" t="s">
        <v>2256</v>
      </c>
    </row>
    <row r="545" spans="1:36" x14ac:dyDescent="0.3">
      <c r="A545" s="335">
        <v>46203</v>
      </c>
      <c r="B545" t="s">
        <v>1047</v>
      </c>
      <c r="C545" t="s">
        <v>136</v>
      </c>
      <c r="D545" t="s">
        <v>41</v>
      </c>
      <c r="E545" t="s">
        <v>42</v>
      </c>
      <c r="F545" t="s">
        <v>115</v>
      </c>
      <c r="G545" t="s">
        <v>51</v>
      </c>
      <c r="H545" t="s">
        <v>605</v>
      </c>
      <c r="I545" s="338">
        <v>19</v>
      </c>
      <c r="J545" s="338">
        <v>0</v>
      </c>
      <c r="K545" s="338">
        <v>0</v>
      </c>
      <c r="L545" s="338">
        <v>4</v>
      </c>
      <c r="M545" s="338">
        <v>0</v>
      </c>
      <c r="N545" s="336">
        <v>19</v>
      </c>
      <c r="O545" s="338" t="s">
        <v>580</v>
      </c>
      <c r="P545" s="338">
        <v>6878</v>
      </c>
      <c r="Q545" s="338">
        <v>2432</v>
      </c>
      <c r="R545" s="338">
        <v>0</v>
      </c>
      <c r="S545" s="338">
        <v>9310</v>
      </c>
      <c r="T545" s="338">
        <v>825</v>
      </c>
      <c r="U545" s="338">
        <v>0</v>
      </c>
      <c r="V545" s="338">
        <v>0</v>
      </c>
      <c r="W545" s="338">
        <v>10515</v>
      </c>
      <c r="X545" s="338">
        <v>825</v>
      </c>
      <c r="Y545" s="338">
        <v>0</v>
      </c>
      <c r="Z545" s="338">
        <v>0</v>
      </c>
      <c r="AA545" s="338">
        <v>0</v>
      </c>
      <c r="AB545" s="338">
        <v>0</v>
      </c>
      <c r="AC545" s="338">
        <v>825</v>
      </c>
      <c r="AD545" s="338">
        <v>8485</v>
      </c>
      <c r="AE545" s="338">
        <v>380</v>
      </c>
      <c r="AF545" s="338">
        <v>0</v>
      </c>
      <c r="AG545" s="338">
        <v>0</v>
      </c>
      <c r="AH545" s="338">
        <v>380</v>
      </c>
      <c r="AI545" t="s">
        <v>580</v>
      </c>
      <c r="AJ545" t="s">
        <v>2256</v>
      </c>
    </row>
    <row r="546" spans="1:36" x14ac:dyDescent="0.3">
      <c r="A546" s="335">
        <v>46203</v>
      </c>
      <c r="B546" t="s">
        <v>1048</v>
      </c>
      <c r="C546" t="s">
        <v>138</v>
      </c>
      <c r="D546" t="s">
        <v>41</v>
      </c>
      <c r="E546" t="s">
        <v>42</v>
      </c>
      <c r="F546" t="s">
        <v>115</v>
      </c>
      <c r="G546" t="s">
        <v>87</v>
      </c>
      <c r="H546" t="s">
        <v>605</v>
      </c>
      <c r="I546" s="338">
        <v>21</v>
      </c>
      <c r="J546" s="338">
        <v>0</v>
      </c>
      <c r="K546" s="338">
        <v>0</v>
      </c>
      <c r="L546" s="338">
        <v>4</v>
      </c>
      <c r="M546" s="338">
        <v>0</v>
      </c>
      <c r="N546" s="336">
        <v>21</v>
      </c>
      <c r="O546" s="338" t="s">
        <v>580</v>
      </c>
      <c r="P546" s="338">
        <v>7392</v>
      </c>
      <c r="Q546" s="338">
        <v>2478</v>
      </c>
      <c r="R546" s="338">
        <v>0</v>
      </c>
      <c r="S546" s="338">
        <v>9870</v>
      </c>
      <c r="T546" s="338">
        <v>887</v>
      </c>
      <c r="U546" s="338">
        <v>0</v>
      </c>
      <c r="V546" s="338">
        <v>0</v>
      </c>
      <c r="W546" s="338">
        <v>11177</v>
      </c>
      <c r="X546" s="338">
        <v>887</v>
      </c>
      <c r="Y546" s="338">
        <v>0</v>
      </c>
      <c r="Z546" s="338">
        <v>0</v>
      </c>
      <c r="AA546" s="338">
        <v>0</v>
      </c>
      <c r="AB546" s="338">
        <v>0</v>
      </c>
      <c r="AC546" s="338">
        <v>887</v>
      </c>
      <c r="AD546" s="338">
        <v>8983</v>
      </c>
      <c r="AE546" s="338">
        <v>420</v>
      </c>
      <c r="AF546" s="338">
        <v>0</v>
      </c>
      <c r="AG546" s="338">
        <v>0</v>
      </c>
      <c r="AH546" s="338">
        <v>420</v>
      </c>
      <c r="AI546" t="s">
        <v>580</v>
      </c>
      <c r="AJ546" t="s">
        <v>2256</v>
      </c>
    </row>
    <row r="547" spans="1:36" x14ac:dyDescent="0.3">
      <c r="A547" s="335">
        <v>46203</v>
      </c>
      <c r="B547" t="s">
        <v>1049</v>
      </c>
      <c r="C547" t="s">
        <v>140</v>
      </c>
      <c r="D547" t="s">
        <v>41</v>
      </c>
      <c r="E547" t="s">
        <v>42</v>
      </c>
      <c r="F547" t="s">
        <v>115</v>
      </c>
      <c r="G547" t="s">
        <v>87</v>
      </c>
      <c r="H547" t="s">
        <v>605</v>
      </c>
      <c r="I547" s="338">
        <v>22</v>
      </c>
      <c r="J547" s="338">
        <v>0</v>
      </c>
      <c r="K547" s="338">
        <v>0</v>
      </c>
      <c r="L547" s="338">
        <v>4</v>
      </c>
      <c r="M547" s="338">
        <v>0</v>
      </c>
      <c r="N547" s="336">
        <v>22</v>
      </c>
      <c r="O547" s="338" t="s">
        <v>580</v>
      </c>
      <c r="P547" s="338">
        <v>8404</v>
      </c>
      <c r="Q547" s="338">
        <v>3146</v>
      </c>
      <c r="R547" s="338">
        <v>0</v>
      </c>
      <c r="S547" s="338">
        <v>11550</v>
      </c>
      <c r="T547" s="338">
        <v>1008</v>
      </c>
      <c r="U547" s="338">
        <v>0</v>
      </c>
      <c r="V547" s="338">
        <v>0</v>
      </c>
      <c r="W547" s="338">
        <v>12998</v>
      </c>
      <c r="X547" s="338">
        <v>1008</v>
      </c>
      <c r="Y547" s="338">
        <v>0</v>
      </c>
      <c r="Z547" s="338">
        <v>0</v>
      </c>
      <c r="AA547" s="338">
        <v>0</v>
      </c>
      <c r="AB547" s="338">
        <v>0</v>
      </c>
      <c r="AC547" s="338">
        <v>1008</v>
      </c>
      <c r="AD547" s="338">
        <v>10542</v>
      </c>
      <c r="AE547" s="338">
        <v>440</v>
      </c>
      <c r="AF547" s="338">
        <v>0</v>
      </c>
      <c r="AG547" s="338">
        <v>0</v>
      </c>
      <c r="AH547" s="338">
        <v>440</v>
      </c>
      <c r="AI547" t="s">
        <v>580</v>
      </c>
      <c r="AJ547" t="s">
        <v>2256</v>
      </c>
    </row>
    <row r="548" spans="1:36" x14ac:dyDescent="0.3">
      <c r="A548" s="335">
        <v>46203</v>
      </c>
      <c r="B548" t="s">
        <v>1050</v>
      </c>
      <c r="C548" t="s">
        <v>142</v>
      </c>
      <c r="D548" t="s">
        <v>41</v>
      </c>
      <c r="E548" t="s">
        <v>42</v>
      </c>
      <c r="F548" t="s">
        <v>115</v>
      </c>
      <c r="G548" t="s">
        <v>87</v>
      </c>
      <c r="H548" t="s">
        <v>605</v>
      </c>
      <c r="I548" s="338">
        <v>19</v>
      </c>
      <c r="J548" s="338">
        <v>0</v>
      </c>
      <c r="K548" s="338">
        <v>0</v>
      </c>
      <c r="L548" s="338">
        <v>4</v>
      </c>
      <c r="M548" s="338">
        <v>0</v>
      </c>
      <c r="N548" s="336">
        <v>19</v>
      </c>
      <c r="O548" s="338" t="s">
        <v>580</v>
      </c>
      <c r="P548" s="338">
        <v>6460</v>
      </c>
      <c r="Q548" s="338">
        <v>2090</v>
      </c>
      <c r="R548" s="338">
        <v>0</v>
      </c>
      <c r="S548" s="338">
        <v>8550</v>
      </c>
      <c r="T548" s="338">
        <v>775</v>
      </c>
      <c r="U548" s="338">
        <v>0</v>
      </c>
      <c r="V548" s="338">
        <v>0</v>
      </c>
      <c r="W548" s="338">
        <v>9705</v>
      </c>
      <c r="X548" s="338">
        <v>775</v>
      </c>
      <c r="Y548" s="338">
        <v>0</v>
      </c>
      <c r="Z548" s="338">
        <v>0</v>
      </c>
      <c r="AA548" s="338">
        <v>0</v>
      </c>
      <c r="AB548" s="338">
        <v>0</v>
      </c>
      <c r="AC548" s="338">
        <v>775</v>
      </c>
      <c r="AD548" s="338">
        <v>7775</v>
      </c>
      <c r="AE548" s="338">
        <v>380</v>
      </c>
      <c r="AF548" s="338">
        <v>0</v>
      </c>
      <c r="AG548" s="338">
        <v>0</v>
      </c>
      <c r="AH548" s="338">
        <v>380</v>
      </c>
      <c r="AI548" t="s">
        <v>580</v>
      </c>
      <c r="AJ548" t="s">
        <v>2256</v>
      </c>
    </row>
    <row r="549" spans="1:36" x14ac:dyDescent="0.3">
      <c r="A549" s="335">
        <v>46203</v>
      </c>
      <c r="B549" t="s">
        <v>1051</v>
      </c>
      <c r="C549" t="s">
        <v>144</v>
      </c>
      <c r="D549" t="s">
        <v>41</v>
      </c>
      <c r="E549" t="s">
        <v>42</v>
      </c>
      <c r="F549" t="s">
        <v>115</v>
      </c>
      <c r="G549" t="s">
        <v>48</v>
      </c>
      <c r="H549" t="s">
        <v>605</v>
      </c>
      <c r="I549" s="338">
        <v>23</v>
      </c>
      <c r="J549" s="338">
        <v>0</v>
      </c>
      <c r="K549" s="338">
        <v>0</v>
      </c>
      <c r="L549" s="338">
        <v>4</v>
      </c>
      <c r="M549" s="338">
        <v>0</v>
      </c>
      <c r="N549" s="336">
        <v>23</v>
      </c>
      <c r="O549" s="338" t="s">
        <v>580</v>
      </c>
      <c r="P549" s="338">
        <v>8303</v>
      </c>
      <c r="Q549" s="338">
        <v>2967</v>
      </c>
      <c r="R549" s="338">
        <v>0</v>
      </c>
      <c r="S549" s="338">
        <v>11270</v>
      </c>
      <c r="T549" s="338">
        <v>996</v>
      </c>
      <c r="U549" s="338">
        <v>0</v>
      </c>
      <c r="V549" s="338">
        <v>0</v>
      </c>
      <c r="W549" s="338">
        <v>12726</v>
      </c>
      <c r="X549" s="338">
        <v>996</v>
      </c>
      <c r="Y549" s="338">
        <v>0</v>
      </c>
      <c r="Z549" s="338">
        <v>0</v>
      </c>
      <c r="AA549" s="338">
        <v>0</v>
      </c>
      <c r="AB549" s="338">
        <v>0</v>
      </c>
      <c r="AC549" s="338">
        <v>996</v>
      </c>
      <c r="AD549" s="338">
        <v>10274</v>
      </c>
      <c r="AE549" s="338">
        <v>460</v>
      </c>
      <c r="AF549" s="338">
        <v>0</v>
      </c>
      <c r="AG549" s="338">
        <v>0</v>
      </c>
      <c r="AH549" s="338">
        <v>460</v>
      </c>
      <c r="AI549" t="s">
        <v>580</v>
      </c>
      <c r="AJ549" t="s">
        <v>2256</v>
      </c>
    </row>
    <row r="550" spans="1:36" x14ac:dyDescent="0.3">
      <c r="A550" s="335">
        <v>46203</v>
      </c>
      <c r="B550" t="s">
        <v>1052</v>
      </c>
      <c r="C550" t="s">
        <v>146</v>
      </c>
      <c r="D550" t="s">
        <v>41</v>
      </c>
      <c r="E550" t="s">
        <v>42</v>
      </c>
      <c r="F550" t="s">
        <v>115</v>
      </c>
      <c r="G550" t="s">
        <v>63</v>
      </c>
      <c r="H550" t="s">
        <v>605</v>
      </c>
      <c r="I550" s="338">
        <v>24</v>
      </c>
      <c r="J550" s="338">
        <v>0</v>
      </c>
      <c r="K550" s="338">
        <v>0</v>
      </c>
      <c r="L550" s="338">
        <v>4</v>
      </c>
      <c r="M550" s="338">
        <v>0</v>
      </c>
      <c r="N550" s="336">
        <v>24</v>
      </c>
      <c r="O550" s="338" t="s">
        <v>580</v>
      </c>
      <c r="P550" s="338">
        <v>8448</v>
      </c>
      <c r="Q550" s="338">
        <v>2832</v>
      </c>
      <c r="R550" s="338">
        <v>0</v>
      </c>
      <c r="S550" s="338">
        <v>11280</v>
      </c>
      <c r="T550" s="338">
        <v>1014</v>
      </c>
      <c r="U550" s="338">
        <v>0</v>
      </c>
      <c r="V550" s="338">
        <v>0</v>
      </c>
      <c r="W550" s="338">
        <v>12774</v>
      </c>
      <c r="X550" s="338">
        <v>1014</v>
      </c>
      <c r="Y550" s="338">
        <v>0</v>
      </c>
      <c r="Z550" s="338">
        <v>0</v>
      </c>
      <c r="AA550" s="338">
        <v>0</v>
      </c>
      <c r="AB550" s="338">
        <v>0</v>
      </c>
      <c r="AC550" s="338">
        <v>1014</v>
      </c>
      <c r="AD550" s="338">
        <v>10266</v>
      </c>
      <c r="AE550" s="338">
        <v>480</v>
      </c>
      <c r="AF550" s="338">
        <v>0</v>
      </c>
      <c r="AG550" s="338">
        <v>0</v>
      </c>
      <c r="AH550" s="338">
        <v>480</v>
      </c>
      <c r="AI550" t="s">
        <v>580</v>
      </c>
      <c r="AJ550" t="s">
        <v>2256</v>
      </c>
    </row>
    <row r="551" spans="1:36" x14ac:dyDescent="0.3">
      <c r="A551" s="335">
        <v>46203</v>
      </c>
      <c r="B551" t="s">
        <v>1053</v>
      </c>
      <c r="C551" t="s">
        <v>148</v>
      </c>
      <c r="D551" t="s">
        <v>41</v>
      </c>
      <c r="E551" t="s">
        <v>42</v>
      </c>
      <c r="F551" t="s">
        <v>115</v>
      </c>
      <c r="G551" t="s">
        <v>51</v>
      </c>
      <c r="H551" t="s">
        <v>605</v>
      </c>
      <c r="I551" s="338">
        <v>22</v>
      </c>
      <c r="J551" s="338">
        <v>0</v>
      </c>
      <c r="K551" s="338">
        <v>0</v>
      </c>
      <c r="L551" s="338">
        <v>4</v>
      </c>
      <c r="M551" s="338">
        <v>0</v>
      </c>
      <c r="N551" s="336">
        <v>22</v>
      </c>
      <c r="O551" s="338" t="s">
        <v>580</v>
      </c>
      <c r="P551" s="338">
        <v>7480</v>
      </c>
      <c r="Q551" s="338">
        <v>2420</v>
      </c>
      <c r="R551" s="338">
        <v>0</v>
      </c>
      <c r="S551" s="338">
        <v>9900</v>
      </c>
      <c r="T551" s="338">
        <v>898</v>
      </c>
      <c r="U551" s="338">
        <v>0</v>
      </c>
      <c r="V551" s="338">
        <v>0</v>
      </c>
      <c r="W551" s="338">
        <v>11238</v>
      </c>
      <c r="X551" s="338">
        <v>898</v>
      </c>
      <c r="Y551" s="338">
        <v>0</v>
      </c>
      <c r="Z551" s="338">
        <v>0</v>
      </c>
      <c r="AA551" s="338">
        <v>0</v>
      </c>
      <c r="AB551" s="338">
        <v>0</v>
      </c>
      <c r="AC551" s="338">
        <v>898</v>
      </c>
      <c r="AD551" s="338">
        <v>9002</v>
      </c>
      <c r="AE551" s="338">
        <v>440</v>
      </c>
      <c r="AF551" s="338">
        <v>0</v>
      </c>
      <c r="AG551" s="338">
        <v>0</v>
      </c>
      <c r="AH551" s="338">
        <v>440</v>
      </c>
      <c r="AI551" t="s">
        <v>580</v>
      </c>
      <c r="AJ551" t="s">
        <v>2256</v>
      </c>
    </row>
    <row r="552" spans="1:36" x14ac:dyDescent="0.3">
      <c r="A552" s="335">
        <v>46203</v>
      </c>
      <c r="B552" t="s">
        <v>1054</v>
      </c>
      <c r="C552" t="s">
        <v>150</v>
      </c>
      <c r="D552" t="s">
        <v>41</v>
      </c>
      <c r="E552" t="s">
        <v>42</v>
      </c>
      <c r="F552" t="s">
        <v>115</v>
      </c>
      <c r="G552" t="s">
        <v>51</v>
      </c>
      <c r="H552" t="s">
        <v>605</v>
      </c>
      <c r="I552" s="338">
        <v>20</v>
      </c>
      <c r="J552" s="338">
        <v>0</v>
      </c>
      <c r="K552" s="338">
        <v>0</v>
      </c>
      <c r="L552" s="338">
        <v>4</v>
      </c>
      <c r="M552" s="338">
        <v>0</v>
      </c>
      <c r="N552" s="336">
        <v>20</v>
      </c>
      <c r="O552" s="338" t="s">
        <v>580</v>
      </c>
      <c r="P552" s="338">
        <v>6980</v>
      </c>
      <c r="Q552" s="338">
        <v>2220</v>
      </c>
      <c r="R552" s="338">
        <v>0</v>
      </c>
      <c r="S552" s="338">
        <v>9200</v>
      </c>
      <c r="T552" s="338">
        <v>838</v>
      </c>
      <c r="U552" s="338">
        <v>0</v>
      </c>
      <c r="V552" s="338">
        <v>0</v>
      </c>
      <c r="W552" s="338">
        <v>10438</v>
      </c>
      <c r="X552" s="338">
        <v>838</v>
      </c>
      <c r="Y552" s="338">
        <v>0</v>
      </c>
      <c r="Z552" s="338">
        <v>0</v>
      </c>
      <c r="AA552" s="338">
        <v>0</v>
      </c>
      <c r="AB552" s="338">
        <v>0</v>
      </c>
      <c r="AC552" s="338">
        <v>838</v>
      </c>
      <c r="AD552" s="338">
        <v>8362</v>
      </c>
      <c r="AE552" s="338">
        <v>400</v>
      </c>
      <c r="AF552" s="338">
        <v>0</v>
      </c>
      <c r="AG552" s="338">
        <v>0</v>
      </c>
      <c r="AH552" s="338">
        <v>400</v>
      </c>
      <c r="AI552" t="s">
        <v>580</v>
      </c>
      <c r="AJ552" t="s">
        <v>2256</v>
      </c>
    </row>
    <row r="553" spans="1:36" x14ac:dyDescent="0.3">
      <c r="A553" s="335">
        <v>46203</v>
      </c>
      <c r="B553" t="s">
        <v>1055</v>
      </c>
      <c r="C553" t="s">
        <v>152</v>
      </c>
      <c r="D553" t="s">
        <v>41</v>
      </c>
      <c r="E553" t="s">
        <v>42</v>
      </c>
      <c r="F553" t="s">
        <v>115</v>
      </c>
      <c r="G553" t="s">
        <v>63</v>
      </c>
      <c r="H553" t="s">
        <v>605</v>
      </c>
      <c r="I553" s="338">
        <v>18</v>
      </c>
      <c r="J553" s="338">
        <v>0</v>
      </c>
      <c r="K553" s="338">
        <v>0</v>
      </c>
      <c r="L553" s="338">
        <v>4</v>
      </c>
      <c r="M553" s="338">
        <v>0</v>
      </c>
      <c r="N553" s="336">
        <v>18</v>
      </c>
      <c r="O553" s="338" t="s">
        <v>580</v>
      </c>
      <c r="P553" s="338">
        <v>5778</v>
      </c>
      <c r="Q553" s="338">
        <v>2142</v>
      </c>
      <c r="R553" s="338">
        <v>0</v>
      </c>
      <c r="S553" s="338">
        <v>7920</v>
      </c>
      <c r="T553" s="338">
        <v>693</v>
      </c>
      <c r="U553" s="338">
        <v>0</v>
      </c>
      <c r="V553" s="338">
        <v>0</v>
      </c>
      <c r="W553" s="338">
        <v>8973</v>
      </c>
      <c r="X553" s="338">
        <v>693</v>
      </c>
      <c r="Y553" s="338">
        <v>0</v>
      </c>
      <c r="Z553" s="338">
        <v>0</v>
      </c>
      <c r="AA553" s="338">
        <v>0</v>
      </c>
      <c r="AB553" s="338">
        <v>0</v>
      </c>
      <c r="AC553" s="338">
        <v>693</v>
      </c>
      <c r="AD553" s="338">
        <v>7227</v>
      </c>
      <c r="AE553" s="338">
        <v>360</v>
      </c>
      <c r="AF553" s="338">
        <v>0</v>
      </c>
      <c r="AG553" s="338">
        <v>0</v>
      </c>
      <c r="AH553" s="338">
        <v>360</v>
      </c>
      <c r="AI553" t="s">
        <v>580</v>
      </c>
      <c r="AJ553" t="s">
        <v>2256</v>
      </c>
    </row>
    <row r="554" spans="1:36" x14ac:dyDescent="0.3">
      <c r="A554" s="335">
        <v>46203</v>
      </c>
      <c r="B554" t="s">
        <v>1056</v>
      </c>
      <c r="C554" t="s">
        <v>154</v>
      </c>
      <c r="D554" t="s">
        <v>41</v>
      </c>
      <c r="E554" t="s">
        <v>42</v>
      </c>
      <c r="F554" t="s">
        <v>115</v>
      </c>
      <c r="G554" t="s">
        <v>48</v>
      </c>
      <c r="H554" t="s">
        <v>605</v>
      </c>
      <c r="I554" s="338">
        <v>25</v>
      </c>
      <c r="J554" s="338">
        <v>0</v>
      </c>
      <c r="K554" s="338">
        <v>0</v>
      </c>
      <c r="L554" s="338">
        <v>4</v>
      </c>
      <c r="M554" s="338">
        <v>0</v>
      </c>
      <c r="N554" s="336">
        <v>25</v>
      </c>
      <c r="O554" s="338" t="s">
        <v>580</v>
      </c>
      <c r="P554" s="338">
        <v>8025</v>
      </c>
      <c r="Q554" s="338">
        <v>2975</v>
      </c>
      <c r="R554" s="338">
        <v>0</v>
      </c>
      <c r="S554" s="338">
        <v>11000</v>
      </c>
      <c r="T554" s="338">
        <v>963</v>
      </c>
      <c r="U554" s="338">
        <v>0</v>
      </c>
      <c r="V554" s="338">
        <v>0</v>
      </c>
      <c r="W554" s="338">
        <v>12463</v>
      </c>
      <c r="X554" s="338">
        <v>963</v>
      </c>
      <c r="Y554" s="338">
        <v>0</v>
      </c>
      <c r="Z554" s="338">
        <v>0</v>
      </c>
      <c r="AA554" s="338">
        <v>0</v>
      </c>
      <c r="AB554" s="338">
        <v>0</v>
      </c>
      <c r="AC554" s="338">
        <v>963</v>
      </c>
      <c r="AD554" s="338">
        <v>10037</v>
      </c>
      <c r="AE554" s="338">
        <v>500</v>
      </c>
      <c r="AF554" s="338">
        <v>0</v>
      </c>
      <c r="AG554" s="338">
        <v>0</v>
      </c>
      <c r="AH554" s="338">
        <v>500</v>
      </c>
      <c r="AI554" t="s">
        <v>580</v>
      </c>
      <c r="AJ554" t="s">
        <v>2256</v>
      </c>
    </row>
    <row r="555" spans="1:36" x14ac:dyDescent="0.3">
      <c r="A555" s="335">
        <v>46203</v>
      </c>
      <c r="B555" t="s">
        <v>1078</v>
      </c>
      <c r="C555" t="s">
        <v>156</v>
      </c>
      <c r="D555" t="s">
        <v>41</v>
      </c>
      <c r="E555" t="s">
        <v>42</v>
      </c>
      <c r="F555" t="s">
        <v>157</v>
      </c>
      <c r="G555" t="s">
        <v>48</v>
      </c>
      <c r="H555" t="s">
        <v>605</v>
      </c>
      <c r="I555" s="338">
        <v>24</v>
      </c>
      <c r="J555" s="338">
        <v>0</v>
      </c>
      <c r="K555" s="338">
        <v>0</v>
      </c>
      <c r="L555" s="338">
        <v>4</v>
      </c>
      <c r="M555" s="338">
        <v>0</v>
      </c>
      <c r="N555" s="336">
        <v>24</v>
      </c>
      <c r="O555" s="338" t="s">
        <v>580</v>
      </c>
      <c r="P555" s="338">
        <v>8424</v>
      </c>
      <c r="Q555" s="338">
        <v>2736</v>
      </c>
      <c r="R555" s="338">
        <v>0</v>
      </c>
      <c r="S555" s="338">
        <v>11160</v>
      </c>
      <c r="T555" s="338">
        <v>1011</v>
      </c>
      <c r="U555" s="338">
        <v>0</v>
      </c>
      <c r="V555" s="338">
        <v>0</v>
      </c>
      <c r="W555" s="338">
        <v>12651</v>
      </c>
      <c r="X555" s="338">
        <v>1011</v>
      </c>
      <c r="Y555" s="338">
        <v>0</v>
      </c>
      <c r="Z555" s="338">
        <v>0</v>
      </c>
      <c r="AA555" s="338">
        <v>0</v>
      </c>
      <c r="AB555" s="338">
        <v>0</v>
      </c>
      <c r="AC555" s="338">
        <v>1011</v>
      </c>
      <c r="AD555" s="338">
        <v>10149</v>
      </c>
      <c r="AE555" s="338">
        <v>480</v>
      </c>
      <c r="AF555" s="338">
        <v>0</v>
      </c>
      <c r="AG555" s="338">
        <v>0</v>
      </c>
      <c r="AH555" s="338">
        <v>480</v>
      </c>
      <c r="AI555" t="s">
        <v>580</v>
      </c>
      <c r="AJ555" t="s">
        <v>2256</v>
      </c>
    </row>
    <row r="556" spans="1:36" x14ac:dyDescent="0.3">
      <c r="A556" s="335">
        <v>46203</v>
      </c>
      <c r="B556" t="s">
        <v>1079</v>
      </c>
      <c r="C556" t="s">
        <v>159</v>
      </c>
      <c r="D556" t="s">
        <v>41</v>
      </c>
      <c r="E556" t="s">
        <v>42</v>
      </c>
      <c r="F556" t="s">
        <v>157</v>
      </c>
      <c r="G556" t="s">
        <v>48</v>
      </c>
      <c r="H556" t="s">
        <v>605</v>
      </c>
      <c r="I556" s="338">
        <v>20</v>
      </c>
      <c r="J556" s="338">
        <v>0</v>
      </c>
      <c r="K556" s="338">
        <v>0</v>
      </c>
      <c r="L556" s="338">
        <v>4</v>
      </c>
      <c r="M556" s="338">
        <v>0</v>
      </c>
      <c r="N556" s="336">
        <v>20</v>
      </c>
      <c r="O556" s="338" t="s">
        <v>580</v>
      </c>
      <c r="P556" s="338">
        <v>6520</v>
      </c>
      <c r="Q556" s="338">
        <v>2480</v>
      </c>
      <c r="R556" s="338">
        <v>0</v>
      </c>
      <c r="S556" s="338">
        <v>9000</v>
      </c>
      <c r="T556" s="338">
        <v>782</v>
      </c>
      <c r="U556" s="338">
        <v>0</v>
      </c>
      <c r="V556" s="338">
        <v>0</v>
      </c>
      <c r="W556" s="338">
        <v>10182</v>
      </c>
      <c r="X556" s="338">
        <v>782</v>
      </c>
      <c r="Y556" s="338">
        <v>0</v>
      </c>
      <c r="Z556" s="338">
        <v>0</v>
      </c>
      <c r="AA556" s="338">
        <v>0</v>
      </c>
      <c r="AB556" s="338">
        <v>0</v>
      </c>
      <c r="AC556" s="338">
        <v>782</v>
      </c>
      <c r="AD556" s="338">
        <v>8218</v>
      </c>
      <c r="AE556" s="338">
        <v>400</v>
      </c>
      <c r="AF556" s="338">
        <v>0</v>
      </c>
      <c r="AG556" s="338">
        <v>0</v>
      </c>
      <c r="AH556" s="338">
        <v>400</v>
      </c>
      <c r="AI556" t="s">
        <v>580</v>
      </c>
      <c r="AJ556" t="s">
        <v>2256</v>
      </c>
    </row>
    <row r="557" spans="1:36" x14ac:dyDescent="0.3">
      <c r="A557" s="335">
        <v>46203</v>
      </c>
      <c r="B557" t="s">
        <v>1080</v>
      </c>
      <c r="C557" t="s">
        <v>161</v>
      </c>
      <c r="D557" t="s">
        <v>41</v>
      </c>
      <c r="E557" t="s">
        <v>42</v>
      </c>
      <c r="F557" t="s">
        <v>157</v>
      </c>
      <c r="G557" t="s">
        <v>87</v>
      </c>
      <c r="H557" t="s">
        <v>605</v>
      </c>
      <c r="I557" s="338">
        <v>20.5</v>
      </c>
      <c r="J557" s="338">
        <v>0</v>
      </c>
      <c r="K557" s="338">
        <v>0</v>
      </c>
      <c r="L557" s="338">
        <v>4</v>
      </c>
      <c r="M557" s="338">
        <v>0</v>
      </c>
      <c r="N557" s="336">
        <v>20.5</v>
      </c>
      <c r="O557" s="338" t="s">
        <v>580</v>
      </c>
      <c r="P557" s="338">
        <v>6683</v>
      </c>
      <c r="Q557" s="338">
        <v>2542</v>
      </c>
      <c r="R557" s="338">
        <v>0</v>
      </c>
      <c r="S557" s="338">
        <v>9225</v>
      </c>
      <c r="T557" s="338">
        <v>802</v>
      </c>
      <c r="U557" s="338">
        <v>0</v>
      </c>
      <c r="V557" s="338">
        <v>0</v>
      </c>
      <c r="W557" s="338">
        <v>10437</v>
      </c>
      <c r="X557" s="338">
        <v>802</v>
      </c>
      <c r="Y557" s="338">
        <v>0</v>
      </c>
      <c r="Z557" s="338">
        <v>0</v>
      </c>
      <c r="AA557" s="338">
        <v>0</v>
      </c>
      <c r="AB557" s="338">
        <v>0</v>
      </c>
      <c r="AC557" s="338">
        <v>802</v>
      </c>
      <c r="AD557" s="338">
        <v>8423</v>
      </c>
      <c r="AE557" s="338">
        <v>410</v>
      </c>
      <c r="AF557" s="338">
        <v>0</v>
      </c>
      <c r="AG557" s="338">
        <v>0</v>
      </c>
      <c r="AH557" s="338">
        <v>410</v>
      </c>
      <c r="AI557" t="s">
        <v>580</v>
      </c>
      <c r="AJ557" t="s">
        <v>2256</v>
      </c>
    </row>
    <row r="558" spans="1:36" x14ac:dyDescent="0.3">
      <c r="A558" s="335">
        <v>46203</v>
      </c>
      <c r="B558" t="s">
        <v>1398</v>
      </c>
      <c r="C558" t="s">
        <v>165</v>
      </c>
      <c r="D558" t="s">
        <v>41</v>
      </c>
      <c r="E558" t="s">
        <v>163</v>
      </c>
      <c r="F558" t="s">
        <v>163</v>
      </c>
      <c r="G558" t="s">
        <v>87</v>
      </c>
      <c r="H558" t="s">
        <v>605</v>
      </c>
      <c r="I558" s="338">
        <v>23</v>
      </c>
      <c r="J558" s="338">
        <v>2</v>
      </c>
      <c r="K558" s="338">
        <v>0</v>
      </c>
      <c r="L558" s="338">
        <v>4</v>
      </c>
      <c r="M558" s="338">
        <v>0</v>
      </c>
      <c r="N558" s="336">
        <v>25</v>
      </c>
      <c r="O558" s="338" t="s">
        <v>1964</v>
      </c>
      <c r="P558" s="338">
        <v>10150</v>
      </c>
      <c r="Q558" s="338">
        <v>4225</v>
      </c>
      <c r="R558" s="338">
        <v>0</v>
      </c>
      <c r="S558" s="338">
        <v>14375</v>
      </c>
      <c r="T558" s="338">
        <v>1218</v>
      </c>
      <c r="U558" s="338">
        <v>0</v>
      </c>
      <c r="V558" s="338">
        <v>845</v>
      </c>
      <c r="W558" s="338">
        <v>16438</v>
      </c>
      <c r="X558" s="338">
        <v>1218</v>
      </c>
      <c r="Y558" s="338">
        <v>0</v>
      </c>
      <c r="Z558" s="338">
        <v>0</v>
      </c>
      <c r="AA558" s="338">
        <v>0</v>
      </c>
      <c r="AB558" s="338">
        <v>0</v>
      </c>
      <c r="AC558" s="338">
        <v>1218</v>
      </c>
      <c r="AD558" s="338">
        <v>13157</v>
      </c>
      <c r="AE558" s="338">
        <v>0</v>
      </c>
      <c r="AF558" s="338" t="s">
        <v>1082</v>
      </c>
      <c r="AG558" s="338">
        <v>50100332271607</v>
      </c>
      <c r="AH558" s="338">
        <v>0</v>
      </c>
      <c r="AI558" t="s">
        <v>1964</v>
      </c>
      <c r="AJ558" t="s">
        <v>2256</v>
      </c>
    </row>
    <row r="559" spans="1:36" x14ac:dyDescent="0.3">
      <c r="A559" s="335">
        <v>46203</v>
      </c>
      <c r="B559" t="s">
        <v>1399</v>
      </c>
      <c r="C559" t="s">
        <v>168</v>
      </c>
      <c r="D559" t="s">
        <v>41</v>
      </c>
      <c r="E559" t="s">
        <v>163</v>
      </c>
      <c r="F559" t="s">
        <v>163</v>
      </c>
      <c r="G559" t="s">
        <v>48</v>
      </c>
      <c r="H559" t="s">
        <v>605</v>
      </c>
      <c r="I559" s="338">
        <v>26</v>
      </c>
      <c r="J559" s="338">
        <v>0</v>
      </c>
      <c r="K559" s="338">
        <v>0</v>
      </c>
      <c r="L559" s="338">
        <v>4</v>
      </c>
      <c r="M559" s="338">
        <v>0</v>
      </c>
      <c r="N559" s="336">
        <v>26</v>
      </c>
      <c r="O559" s="338" t="s">
        <v>1964</v>
      </c>
      <c r="P559" s="338">
        <v>10998</v>
      </c>
      <c r="Q559" s="338">
        <v>5798</v>
      </c>
      <c r="R559" s="338">
        <v>0</v>
      </c>
      <c r="S559" s="338">
        <v>16796</v>
      </c>
      <c r="T559" s="338">
        <v>1320</v>
      </c>
      <c r="U559" s="338">
        <v>0</v>
      </c>
      <c r="V559" s="338">
        <v>916</v>
      </c>
      <c r="W559" s="338">
        <v>19032</v>
      </c>
      <c r="X559" s="338">
        <v>1320</v>
      </c>
      <c r="Y559" s="338">
        <v>0</v>
      </c>
      <c r="Z559" s="338">
        <v>0</v>
      </c>
      <c r="AA559" s="338">
        <v>0</v>
      </c>
      <c r="AB559" s="338">
        <v>0</v>
      </c>
      <c r="AC559" s="338">
        <v>1320</v>
      </c>
      <c r="AD559" s="338">
        <v>15476</v>
      </c>
      <c r="AE559" s="338">
        <v>0</v>
      </c>
      <c r="AF559" s="338" t="s">
        <v>1082</v>
      </c>
      <c r="AG559" s="338">
        <v>50100332271646</v>
      </c>
      <c r="AH559" s="338">
        <v>0</v>
      </c>
      <c r="AI559" t="s">
        <v>1964</v>
      </c>
      <c r="AJ559" t="s">
        <v>2256</v>
      </c>
    </row>
    <row r="560" spans="1:36" x14ac:dyDescent="0.3">
      <c r="A560" s="335">
        <v>46203</v>
      </c>
      <c r="B560" t="s">
        <v>1400</v>
      </c>
      <c r="C560" t="s">
        <v>170</v>
      </c>
      <c r="D560" t="s">
        <v>41</v>
      </c>
      <c r="E560" t="s">
        <v>163</v>
      </c>
      <c r="F560" t="s">
        <v>163</v>
      </c>
      <c r="G560" t="s">
        <v>51</v>
      </c>
      <c r="H560" t="s">
        <v>605</v>
      </c>
      <c r="I560" s="338">
        <v>23</v>
      </c>
      <c r="J560" s="338">
        <v>0</v>
      </c>
      <c r="K560" s="338">
        <v>0</v>
      </c>
      <c r="L560" s="338">
        <v>4</v>
      </c>
      <c r="M560" s="338">
        <v>0</v>
      </c>
      <c r="N560" s="336">
        <v>23</v>
      </c>
      <c r="O560" s="338" t="s">
        <v>1964</v>
      </c>
      <c r="P560" s="338">
        <v>9315</v>
      </c>
      <c r="Q560" s="338">
        <v>3910</v>
      </c>
      <c r="R560" s="338">
        <v>0</v>
      </c>
      <c r="S560" s="338">
        <v>13225</v>
      </c>
      <c r="T560" s="338">
        <v>1118</v>
      </c>
      <c r="U560" s="338">
        <v>0</v>
      </c>
      <c r="V560" s="338">
        <v>776</v>
      </c>
      <c r="W560" s="338">
        <v>15119</v>
      </c>
      <c r="X560" s="338">
        <v>1118</v>
      </c>
      <c r="Y560" s="338">
        <v>0</v>
      </c>
      <c r="Z560" s="338">
        <v>0</v>
      </c>
      <c r="AA560" s="338">
        <v>0</v>
      </c>
      <c r="AB560" s="338">
        <v>0</v>
      </c>
      <c r="AC560" s="338">
        <v>1118</v>
      </c>
      <c r="AD560" s="338">
        <v>12107</v>
      </c>
      <c r="AE560" s="338">
        <v>0</v>
      </c>
      <c r="AF560" s="338" t="s">
        <v>1082</v>
      </c>
      <c r="AG560" s="338">
        <v>50100332272063</v>
      </c>
      <c r="AH560" s="338">
        <v>0</v>
      </c>
      <c r="AI560" t="s">
        <v>1964</v>
      </c>
      <c r="AJ560" t="s">
        <v>2256</v>
      </c>
    </row>
    <row r="561" spans="1:36" x14ac:dyDescent="0.3">
      <c r="A561" s="335">
        <v>46203</v>
      </c>
      <c r="B561" t="s">
        <v>1058</v>
      </c>
      <c r="D561" t="s">
        <v>41</v>
      </c>
      <c r="E561" t="s">
        <v>163</v>
      </c>
      <c r="F561" t="s">
        <v>163</v>
      </c>
      <c r="G561" t="s">
        <v>51</v>
      </c>
      <c r="H561" t="s">
        <v>605</v>
      </c>
      <c r="I561" s="338">
        <v>20</v>
      </c>
      <c r="J561" s="338">
        <v>0</v>
      </c>
      <c r="K561" s="338">
        <v>0</v>
      </c>
      <c r="L561" s="338">
        <v>4</v>
      </c>
      <c r="M561" s="338">
        <v>0</v>
      </c>
      <c r="N561" s="336">
        <v>20</v>
      </c>
      <c r="O561" s="338" t="s">
        <v>1964</v>
      </c>
      <c r="P561" s="338">
        <v>8100</v>
      </c>
      <c r="Q561" s="338">
        <v>3400</v>
      </c>
      <c r="R561" s="338">
        <v>0</v>
      </c>
      <c r="S561" s="338">
        <v>11500</v>
      </c>
      <c r="T561" s="338">
        <v>972</v>
      </c>
      <c r="U561" s="338">
        <v>0</v>
      </c>
      <c r="V561" s="338">
        <v>675</v>
      </c>
      <c r="W561" s="338">
        <v>13147</v>
      </c>
      <c r="X561" s="338">
        <v>972</v>
      </c>
      <c r="Y561" s="338">
        <v>0</v>
      </c>
      <c r="Z561" s="338">
        <v>0</v>
      </c>
      <c r="AA561" s="338">
        <v>0</v>
      </c>
      <c r="AB561" s="338">
        <v>0</v>
      </c>
      <c r="AC561" s="338">
        <v>972</v>
      </c>
      <c r="AD561" s="338">
        <v>10528</v>
      </c>
      <c r="AE561" s="338">
        <v>0</v>
      </c>
      <c r="AF561" s="338" t="s">
        <v>1082</v>
      </c>
      <c r="AG561" s="338">
        <v>50100332270620</v>
      </c>
      <c r="AH561" s="338">
        <v>0</v>
      </c>
      <c r="AI561" t="s">
        <v>1964</v>
      </c>
      <c r="AJ561" t="s">
        <v>2256</v>
      </c>
    </row>
    <row r="562" spans="1:36" x14ac:dyDescent="0.3">
      <c r="A562" s="335">
        <v>46203</v>
      </c>
      <c r="B562" t="s">
        <v>1401</v>
      </c>
      <c r="C562" t="s">
        <v>175</v>
      </c>
      <c r="D562" t="s">
        <v>41</v>
      </c>
      <c r="E562" t="s">
        <v>163</v>
      </c>
      <c r="F562" t="s">
        <v>163</v>
      </c>
      <c r="G562" t="s">
        <v>63</v>
      </c>
      <c r="H562" t="s">
        <v>605</v>
      </c>
      <c r="I562" s="338">
        <v>21.5</v>
      </c>
      <c r="J562" s="338">
        <v>0</v>
      </c>
      <c r="K562" s="338">
        <v>0</v>
      </c>
      <c r="L562" s="338">
        <v>4</v>
      </c>
      <c r="M562" s="338">
        <v>0</v>
      </c>
      <c r="N562" s="336">
        <v>21.5</v>
      </c>
      <c r="O562" s="338" t="s">
        <v>1964</v>
      </c>
      <c r="P562" s="338">
        <v>8772</v>
      </c>
      <c r="Q562" s="338">
        <v>3913</v>
      </c>
      <c r="R562" s="338">
        <v>215</v>
      </c>
      <c r="S562" s="338">
        <v>12900</v>
      </c>
      <c r="T562" s="338">
        <v>1053</v>
      </c>
      <c r="U562" s="338">
        <v>0</v>
      </c>
      <c r="V562" s="338">
        <v>731</v>
      </c>
      <c r="W562" s="338">
        <v>14684</v>
      </c>
      <c r="X562" s="338">
        <v>1053</v>
      </c>
      <c r="Y562" s="338">
        <v>0</v>
      </c>
      <c r="Z562" s="338">
        <v>0</v>
      </c>
      <c r="AA562" s="338">
        <v>0</v>
      </c>
      <c r="AB562" s="338">
        <v>0</v>
      </c>
      <c r="AC562" s="338">
        <v>1053</v>
      </c>
      <c r="AD562" s="338">
        <v>11847</v>
      </c>
      <c r="AE562" s="338">
        <v>0</v>
      </c>
      <c r="AF562" s="338" t="s">
        <v>1082</v>
      </c>
      <c r="AG562" s="338">
        <v>50100332270900</v>
      </c>
      <c r="AH562" s="338">
        <v>0</v>
      </c>
      <c r="AI562" t="s">
        <v>1964</v>
      </c>
      <c r="AJ562" t="s">
        <v>2256</v>
      </c>
    </row>
    <row r="563" spans="1:36" x14ac:dyDescent="0.3">
      <c r="A563" s="335">
        <v>46203</v>
      </c>
      <c r="B563" t="s">
        <v>1059</v>
      </c>
      <c r="C563" t="s">
        <v>177</v>
      </c>
      <c r="D563" t="s">
        <v>41</v>
      </c>
      <c r="E563" t="s">
        <v>163</v>
      </c>
      <c r="F563" t="s">
        <v>163</v>
      </c>
      <c r="G563" t="s">
        <v>51</v>
      </c>
      <c r="H563" t="s">
        <v>605</v>
      </c>
      <c r="I563" s="338">
        <v>24</v>
      </c>
      <c r="J563" s="338">
        <v>0</v>
      </c>
      <c r="K563" s="338">
        <v>0</v>
      </c>
      <c r="L563" s="338">
        <v>4</v>
      </c>
      <c r="M563" s="338">
        <v>0</v>
      </c>
      <c r="N563" s="336">
        <v>24</v>
      </c>
      <c r="O563" s="338" t="s">
        <v>1964</v>
      </c>
      <c r="P563" s="338">
        <v>9600</v>
      </c>
      <c r="Q563" s="338">
        <v>3960</v>
      </c>
      <c r="R563" s="338">
        <v>0</v>
      </c>
      <c r="S563" s="338">
        <v>13560</v>
      </c>
      <c r="T563" s="338">
        <v>1152</v>
      </c>
      <c r="U563" s="338">
        <v>0</v>
      </c>
      <c r="V563" s="338">
        <v>800</v>
      </c>
      <c r="W563" s="338">
        <v>15512</v>
      </c>
      <c r="X563" s="338">
        <v>1152</v>
      </c>
      <c r="Y563" s="338">
        <v>0</v>
      </c>
      <c r="Z563" s="338">
        <v>0</v>
      </c>
      <c r="AA563" s="338">
        <v>0</v>
      </c>
      <c r="AB563" s="338">
        <v>0</v>
      </c>
      <c r="AC563" s="338">
        <v>1152</v>
      </c>
      <c r="AD563" s="338">
        <v>12408</v>
      </c>
      <c r="AE563" s="338">
        <v>0</v>
      </c>
      <c r="AF563" s="338" t="s">
        <v>1082</v>
      </c>
      <c r="AG563" s="338">
        <v>50100332270580</v>
      </c>
      <c r="AH563" s="338">
        <v>0</v>
      </c>
      <c r="AI563" t="s">
        <v>1964</v>
      </c>
      <c r="AJ563" t="s">
        <v>2256</v>
      </c>
    </row>
    <row r="564" spans="1:36" x14ac:dyDescent="0.3">
      <c r="A564" s="335">
        <v>46203</v>
      </c>
      <c r="B564" t="s">
        <v>1402</v>
      </c>
      <c r="C564" t="s">
        <v>179</v>
      </c>
      <c r="D564" t="s">
        <v>41</v>
      </c>
      <c r="E564" t="s">
        <v>163</v>
      </c>
      <c r="F564" t="s">
        <v>163</v>
      </c>
      <c r="G564" t="s">
        <v>51</v>
      </c>
      <c r="H564" t="s">
        <v>605</v>
      </c>
      <c r="I564" s="338">
        <v>22</v>
      </c>
      <c r="J564" s="338">
        <v>0</v>
      </c>
      <c r="K564" s="338">
        <v>0</v>
      </c>
      <c r="L564" s="338">
        <v>4</v>
      </c>
      <c r="M564" s="338">
        <v>0</v>
      </c>
      <c r="N564" s="336">
        <v>22</v>
      </c>
      <c r="O564" s="338" t="s">
        <v>1964</v>
      </c>
      <c r="P564" s="338">
        <v>8954</v>
      </c>
      <c r="Q564" s="338">
        <v>3696</v>
      </c>
      <c r="R564" s="338">
        <v>0</v>
      </c>
      <c r="S564" s="338">
        <v>12650</v>
      </c>
      <c r="T564" s="338">
        <v>1074</v>
      </c>
      <c r="U564" s="338">
        <v>0</v>
      </c>
      <c r="V564" s="338">
        <v>746</v>
      </c>
      <c r="W564" s="338">
        <v>14470</v>
      </c>
      <c r="X564" s="338">
        <v>1074</v>
      </c>
      <c r="Y564" s="338">
        <v>0</v>
      </c>
      <c r="Z564" s="338">
        <v>0</v>
      </c>
      <c r="AA564" s="338">
        <v>0</v>
      </c>
      <c r="AB564" s="338">
        <v>0</v>
      </c>
      <c r="AC564" s="338">
        <v>1074</v>
      </c>
      <c r="AD564" s="338">
        <v>11576</v>
      </c>
      <c r="AE564" s="338">
        <v>0</v>
      </c>
      <c r="AF564" s="338" t="s">
        <v>1082</v>
      </c>
      <c r="AG564" s="338">
        <v>50100332271455</v>
      </c>
      <c r="AH564" s="338">
        <v>0</v>
      </c>
      <c r="AI564" t="s">
        <v>1964</v>
      </c>
      <c r="AJ564" t="s">
        <v>2256</v>
      </c>
    </row>
    <row r="565" spans="1:36" x14ac:dyDescent="0.3">
      <c r="A565" s="335">
        <v>46203</v>
      </c>
      <c r="B565" t="s">
        <v>1403</v>
      </c>
      <c r="C565" t="s">
        <v>181</v>
      </c>
      <c r="D565" t="s">
        <v>41</v>
      </c>
      <c r="E565" t="s">
        <v>163</v>
      </c>
      <c r="F565" t="s">
        <v>163</v>
      </c>
      <c r="G565" t="s">
        <v>51</v>
      </c>
      <c r="H565" t="s">
        <v>605</v>
      </c>
      <c r="I565" s="338">
        <v>18</v>
      </c>
      <c r="J565" s="338">
        <v>2</v>
      </c>
      <c r="K565" s="338">
        <v>0</v>
      </c>
      <c r="L565" s="338">
        <v>4</v>
      </c>
      <c r="M565" s="338">
        <v>0</v>
      </c>
      <c r="N565" s="336">
        <v>20</v>
      </c>
      <c r="O565" s="338" t="s">
        <v>1964</v>
      </c>
      <c r="P565" s="338">
        <v>8100</v>
      </c>
      <c r="Q565" s="338">
        <v>3400</v>
      </c>
      <c r="R565" s="338">
        <v>0</v>
      </c>
      <c r="S565" s="338">
        <v>11500</v>
      </c>
      <c r="T565" s="338">
        <v>972</v>
      </c>
      <c r="U565" s="338">
        <v>0</v>
      </c>
      <c r="V565" s="338">
        <v>675</v>
      </c>
      <c r="W565" s="338">
        <v>13147</v>
      </c>
      <c r="X565" s="338">
        <v>972</v>
      </c>
      <c r="Y565" s="338">
        <v>0</v>
      </c>
      <c r="Z565" s="338">
        <v>0</v>
      </c>
      <c r="AA565" s="338">
        <v>0</v>
      </c>
      <c r="AB565" s="338">
        <v>0</v>
      </c>
      <c r="AC565" s="338">
        <v>972</v>
      </c>
      <c r="AD565" s="338">
        <v>10528</v>
      </c>
      <c r="AE565" s="338">
        <v>0</v>
      </c>
      <c r="AF565" s="338" t="s">
        <v>1082</v>
      </c>
      <c r="AG565" s="338">
        <v>50100332932879</v>
      </c>
      <c r="AH565" s="338">
        <v>0</v>
      </c>
      <c r="AI565" t="s">
        <v>1964</v>
      </c>
      <c r="AJ565" t="s">
        <v>2256</v>
      </c>
    </row>
    <row r="566" spans="1:36" x14ac:dyDescent="0.3">
      <c r="A566" s="335">
        <v>46203</v>
      </c>
      <c r="B566" t="s">
        <v>1404</v>
      </c>
      <c r="C566" t="s">
        <v>183</v>
      </c>
      <c r="D566" t="s">
        <v>41</v>
      </c>
      <c r="E566" t="s">
        <v>163</v>
      </c>
      <c r="F566" t="s">
        <v>163</v>
      </c>
      <c r="G566" t="s">
        <v>87</v>
      </c>
      <c r="H566" t="s">
        <v>605</v>
      </c>
      <c r="I566" s="338">
        <v>26</v>
      </c>
      <c r="J566" s="338">
        <v>0</v>
      </c>
      <c r="K566" s="338">
        <v>0</v>
      </c>
      <c r="L566" s="338">
        <v>4</v>
      </c>
      <c r="M566" s="338">
        <v>0</v>
      </c>
      <c r="N566" s="336">
        <v>26</v>
      </c>
      <c r="O566" s="338" t="s">
        <v>1964</v>
      </c>
      <c r="P566" s="338">
        <v>10400</v>
      </c>
      <c r="Q566" s="338">
        <v>4290</v>
      </c>
      <c r="R566" s="338">
        <v>0</v>
      </c>
      <c r="S566" s="338">
        <v>14690</v>
      </c>
      <c r="T566" s="338">
        <v>1248</v>
      </c>
      <c r="U566" s="338">
        <v>0</v>
      </c>
      <c r="V566" s="338">
        <v>866</v>
      </c>
      <c r="W566" s="338">
        <v>16804</v>
      </c>
      <c r="X566" s="338">
        <v>1248</v>
      </c>
      <c r="Y566" s="338">
        <v>0</v>
      </c>
      <c r="Z566" s="338">
        <v>0</v>
      </c>
      <c r="AA566" s="338">
        <v>0</v>
      </c>
      <c r="AB566" s="338">
        <v>0</v>
      </c>
      <c r="AC566" s="338">
        <v>1248</v>
      </c>
      <c r="AD566" s="338">
        <v>13442</v>
      </c>
      <c r="AE566" s="338">
        <v>0</v>
      </c>
      <c r="AF566" s="338" t="s">
        <v>1082</v>
      </c>
      <c r="AG566" s="338">
        <v>50100332932853</v>
      </c>
      <c r="AH566" s="338">
        <v>0</v>
      </c>
      <c r="AI566" t="s">
        <v>1964</v>
      </c>
      <c r="AJ566" t="s">
        <v>2256</v>
      </c>
    </row>
    <row r="567" spans="1:36" x14ac:dyDescent="0.3">
      <c r="A567" s="335">
        <v>46203</v>
      </c>
      <c r="B567" t="s">
        <v>1060</v>
      </c>
      <c r="C567" t="s">
        <v>185</v>
      </c>
      <c r="D567" t="s">
        <v>41</v>
      </c>
      <c r="E567" t="s">
        <v>163</v>
      </c>
      <c r="F567" t="s">
        <v>163</v>
      </c>
      <c r="G567" t="s">
        <v>87</v>
      </c>
      <c r="H567" t="s">
        <v>605</v>
      </c>
      <c r="I567" s="338">
        <v>23</v>
      </c>
      <c r="J567" s="338">
        <v>0</v>
      </c>
      <c r="K567" s="338">
        <v>0</v>
      </c>
      <c r="L567" s="338">
        <v>4</v>
      </c>
      <c r="M567" s="338">
        <v>0</v>
      </c>
      <c r="N567" s="336">
        <v>23</v>
      </c>
      <c r="O567" s="338" t="s">
        <v>1964</v>
      </c>
      <c r="P567" s="338">
        <v>9200</v>
      </c>
      <c r="Q567" s="338">
        <v>4301</v>
      </c>
      <c r="R567" s="338">
        <v>0</v>
      </c>
      <c r="S567" s="338">
        <v>13501</v>
      </c>
      <c r="T567" s="338">
        <v>1104</v>
      </c>
      <c r="U567" s="338">
        <v>0</v>
      </c>
      <c r="V567" s="338">
        <v>766</v>
      </c>
      <c r="W567" s="338">
        <v>15371</v>
      </c>
      <c r="X567" s="338">
        <v>1104</v>
      </c>
      <c r="Y567" s="338">
        <v>0</v>
      </c>
      <c r="Z567" s="338">
        <v>0</v>
      </c>
      <c r="AA567" s="338">
        <v>0</v>
      </c>
      <c r="AB567" s="338">
        <v>0</v>
      </c>
      <c r="AC567" s="338">
        <v>1104</v>
      </c>
      <c r="AD567" s="338">
        <v>12397</v>
      </c>
      <c r="AE567" s="338">
        <v>0</v>
      </c>
      <c r="AF567" s="338" t="s">
        <v>1082</v>
      </c>
      <c r="AG567" s="338">
        <v>50100332270991</v>
      </c>
      <c r="AH567" s="338">
        <v>0</v>
      </c>
      <c r="AI567" t="s">
        <v>1964</v>
      </c>
      <c r="AJ567" t="s">
        <v>2256</v>
      </c>
    </row>
    <row r="568" spans="1:36" x14ac:dyDescent="0.3">
      <c r="A568" s="335">
        <v>46203</v>
      </c>
      <c r="B568" t="s">
        <v>1405</v>
      </c>
      <c r="C568" t="s">
        <v>187</v>
      </c>
      <c r="D568" t="s">
        <v>41</v>
      </c>
      <c r="E568" t="s">
        <v>163</v>
      </c>
      <c r="F568" t="s">
        <v>163</v>
      </c>
      <c r="G568" t="s">
        <v>63</v>
      </c>
      <c r="H568" t="s">
        <v>605</v>
      </c>
      <c r="I568" s="338">
        <v>21</v>
      </c>
      <c r="J568" s="338">
        <v>5</v>
      </c>
      <c r="K568" s="338">
        <v>0</v>
      </c>
      <c r="L568" s="338">
        <v>4</v>
      </c>
      <c r="M568" s="338">
        <v>0</v>
      </c>
      <c r="N568" s="336">
        <v>26</v>
      </c>
      <c r="O568" s="338" t="s">
        <v>1964</v>
      </c>
      <c r="P568" s="338">
        <v>10452</v>
      </c>
      <c r="Q568" s="338">
        <v>4368</v>
      </c>
      <c r="R568" s="338">
        <v>0</v>
      </c>
      <c r="S568" s="338">
        <v>14820</v>
      </c>
      <c r="T568" s="338">
        <v>1254</v>
      </c>
      <c r="U568" s="338">
        <v>0</v>
      </c>
      <c r="V568" s="338">
        <v>871</v>
      </c>
      <c r="W568" s="338">
        <v>16945</v>
      </c>
      <c r="X568" s="338">
        <v>1254</v>
      </c>
      <c r="Y568" s="338">
        <v>0</v>
      </c>
      <c r="Z568" s="338">
        <v>0</v>
      </c>
      <c r="AA568" s="338">
        <v>0</v>
      </c>
      <c r="AB568" s="338">
        <v>0</v>
      </c>
      <c r="AC568" s="338">
        <v>1254</v>
      </c>
      <c r="AD568" s="338">
        <v>13566</v>
      </c>
      <c r="AE568" s="338">
        <v>0</v>
      </c>
      <c r="AF568" s="338" t="s">
        <v>1082</v>
      </c>
      <c r="AG568" s="338">
        <v>50100338861559</v>
      </c>
      <c r="AH568" s="338">
        <v>0</v>
      </c>
      <c r="AI568" t="s">
        <v>1964</v>
      </c>
      <c r="AJ568" t="s">
        <v>2256</v>
      </c>
    </row>
    <row r="569" spans="1:36" x14ac:dyDescent="0.3">
      <c r="A569" s="335">
        <v>46203</v>
      </c>
      <c r="B569" t="s">
        <v>1406</v>
      </c>
      <c r="C569" t="s">
        <v>189</v>
      </c>
      <c r="D569" t="s">
        <v>41</v>
      </c>
      <c r="E569" t="s">
        <v>163</v>
      </c>
      <c r="F569" t="s">
        <v>163</v>
      </c>
      <c r="G569" t="s">
        <v>87</v>
      </c>
      <c r="H569" t="s">
        <v>605</v>
      </c>
      <c r="I569" s="338">
        <v>24</v>
      </c>
      <c r="J569" s="338">
        <v>0</v>
      </c>
      <c r="K569" s="338">
        <v>0</v>
      </c>
      <c r="L569" s="338">
        <v>4</v>
      </c>
      <c r="M569" s="338">
        <v>0</v>
      </c>
      <c r="N569" s="336">
        <v>24</v>
      </c>
      <c r="O569" s="338" t="s">
        <v>1964</v>
      </c>
      <c r="P569" s="338">
        <v>9624</v>
      </c>
      <c r="Q569" s="338">
        <v>4056</v>
      </c>
      <c r="R569" s="338">
        <v>0</v>
      </c>
      <c r="S569" s="338">
        <v>13680</v>
      </c>
      <c r="T569" s="338">
        <v>1155</v>
      </c>
      <c r="U569" s="338">
        <v>0</v>
      </c>
      <c r="V569" s="338">
        <v>802</v>
      </c>
      <c r="W569" s="338">
        <v>15637</v>
      </c>
      <c r="X569" s="338">
        <v>1155</v>
      </c>
      <c r="Y569" s="338">
        <v>0</v>
      </c>
      <c r="Z569" s="338">
        <v>0</v>
      </c>
      <c r="AA569" s="338">
        <v>0</v>
      </c>
      <c r="AB569" s="338">
        <v>0</v>
      </c>
      <c r="AC569" s="338">
        <v>1155</v>
      </c>
      <c r="AD569" s="338">
        <v>12525</v>
      </c>
      <c r="AE569" s="338">
        <v>0</v>
      </c>
      <c r="AF569" s="338" t="s">
        <v>1082</v>
      </c>
      <c r="AG569" s="338">
        <v>50100332932903</v>
      </c>
      <c r="AH569" s="338">
        <v>0</v>
      </c>
      <c r="AI569" t="s">
        <v>1964</v>
      </c>
      <c r="AJ569" t="s">
        <v>2256</v>
      </c>
    </row>
    <row r="570" spans="1:36" x14ac:dyDescent="0.3">
      <c r="A570" s="335">
        <v>46203</v>
      </c>
      <c r="B570" t="s">
        <v>1407</v>
      </c>
      <c r="C570" t="s">
        <v>191</v>
      </c>
      <c r="D570" t="s">
        <v>41</v>
      </c>
      <c r="E570" t="s">
        <v>163</v>
      </c>
      <c r="F570" t="s">
        <v>163</v>
      </c>
      <c r="G570" t="s">
        <v>87</v>
      </c>
      <c r="H570" t="s">
        <v>605</v>
      </c>
      <c r="I570" s="338">
        <v>26</v>
      </c>
      <c r="J570" s="338">
        <v>0</v>
      </c>
      <c r="K570" s="338">
        <v>0</v>
      </c>
      <c r="L570" s="338">
        <v>4</v>
      </c>
      <c r="M570" s="338">
        <v>0</v>
      </c>
      <c r="N570" s="336">
        <v>26</v>
      </c>
      <c r="O570" s="338" t="s">
        <v>1964</v>
      </c>
      <c r="P570" s="338">
        <v>10400</v>
      </c>
      <c r="Q570" s="338">
        <v>4290</v>
      </c>
      <c r="R570" s="338">
        <v>0</v>
      </c>
      <c r="S570" s="338">
        <v>14690</v>
      </c>
      <c r="T570" s="338">
        <v>1248</v>
      </c>
      <c r="U570" s="338">
        <v>0</v>
      </c>
      <c r="V570" s="338">
        <v>866</v>
      </c>
      <c r="W570" s="338">
        <v>16804</v>
      </c>
      <c r="X570" s="338">
        <v>1248</v>
      </c>
      <c r="Y570" s="338">
        <v>0</v>
      </c>
      <c r="Z570" s="338">
        <v>0</v>
      </c>
      <c r="AA570" s="338">
        <v>0</v>
      </c>
      <c r="AB570" s="338">
        <v>0</v>
      </c>
      <c r="AC570" s="338">
        <v>1248</v>
      </c>
      <c r="AD570" s="338">
        <v>13442</v>
      </c>
      <c r="AE570" s="338">
        <v>0</v>
      </c>
      <c r="AF570" s="338" t="s">
        <v>1082</v>
      </c>
      <c r="AG570" s="338">
        <v>50100332932882</v>
      </c>
      <c r="AH570" s="338">
        <v>0</v>
      </c>
      <c r="AI570" t="s">
        <v>1964</v>
      </c>
      <c r="AJ570" t="s">
        <v>2256</v>
      </c>
    </row>
    <row r="571" spans="1:36" x14ac:dyDescent="0.3">
      <c r="A571" s="335">
        <v>46203</v>
      </c>
      <c r="B571" t="s">
        <v>1408</v>
      </c>
      <c r="C571" t="s">
        <v>193</v>
      </c>
      <c r="D571" t="s">
        <v>41</v>
      </c>
      <c r="E571" t="s">
        <v>163</v>
      </c>
      <c r="F571" t="s">
        <v>163</v>
      </c>
      <c r="G571" t="s">
        <v>87</v>
      </c>
      <c r="H571" t="s">
        <v>605</v>
      </c>
      <c r="I571" s="338">
        <v>24</v>
      </c>
      <c r="J571" s="338">
        <v>2</v>
      </c>
      <c r="K571" s="338">
        <v>0</v>
      </c>
      <c r="L571" s="338">
        <v>4</v>
      </c>
      <c r="M571" s="338">
        <v>0</v>
      </c>
      <c r="N571" s="336">
        <v>26</v>
      </c>
      <c r="O571" s="338" t="s">
        <v>1964</v>
      </c>
      <c r="P571" s="338">
        <v>10400</v>
      </c>
      <c r="Q571" s="338">
        <v>4160</v>
      </c>
      <c r="R571" s="338">
        <v>0</v>
      </c>
      <c r="S571" s="338">
        <v>14560</v>
      </c>
      <c r="T571" s="338">
        <v>1248</v>
      </c>
      <c r="U571" s="338">
        <v>0</v>
      </c>
      <c r="V571" s="338">
        <v>866</v>
      </c>
      <c r="W571" s="338">
        <v>16674</v>
      </c>
      <c r="X571" s="338">
        <v>1248</v>
      </c>
      <c r="Y571" s="338">
        <v>0</v>
      </c>
      <c r="Z571" s="338">
        <v>0</v>
      </c>
      <c r="AA571" s="338">
        <v>0</v>
      </c>
      <c r="AB571" s="338">
        <v>0</v>
      </c>
      <c r="AC571" s="338">
        <v>1248</v>
      </c>
      <c r="AD571" s="338">
        <v>13312</v>
      </c>
      <c r="AE571" s="338">
        <v>0</v>
      </c>
      <c r="AF571" s="338" t="s">
        <v>1082</v>
      </c>
      <c r="AG571" s="338">
        <v>50100332932712</v>
      </c>
      <c r="AH571" s="338">
        <v>0</v>
      </c>
      <c r="AI571" t="s">
        <v>1964</v>
      </c>
      <c r="AJ571" t="s">
        <v>2256</v>
      </c>
    </row>
    <row r="572" spans="1:36" x14ac:dyDescent="0.3">
      <c r="A572" s="335">
        <v>46203</v>
      </c>
      <c r="B572" t="s">
        <v>1409</v>
      </c>
      <c r="C572" t="s">
        <v>195</v>
      </c>
      <c r="D572" t="s">
        <v>41</v>
      </c>
      <c r="E572" t="s">
        <v>163</v>
      </c>
      <c r="F572" t="s">
        <v>163</v>
      </c>
      <c r="G572" t="s">
        <v>44</v>
      </c>
      <c r="H572" t="s">
        <v>605</v>
      </c>
      <c r="I572" s="338">
        <v>22</v>
      </c>
      <c r="J572" s="338">
        <v>0</v>
      </c>
      <c r="K572" s="338">
        <v>0</v>
      </c>
      <c r="L572" s="338">
        <v>4</v>
      </c>
      <c r="M572" s="338">
        <v>0</v>
      </c>
      <c r="N572" s="336">
        <v>22</v>
      </c>
      <c r="O572" s="338" t="s">
        <v>1964</v>
      </c>
      <c r="P572" s="338">
        <v>9438</v>
      </c>
      <c r="Q572" s="338">
        <v>5214</v>
      </c>
      <c r="R572" s="338">
        <v>220</v>
      </c>
      <c r="S572" s="338">
        <v>14872</v>
      </c>
      <c r="T572" s="338">
        <v>1133</v>
      </c>
      <c r="U572" s="338">
        <v>0</v>
      </c>
      <c r="V572" s="338">
        <v>786</v>
      </c>
      <c r="W572" s="338">
        <v>16791</v>
      </c>
      <c r="X572" s="338">
        <v>1133</v>
      </c>
      <c r="Y572" s="338">
        <v>0</v>
      </c>
      <c r="Z572" s="338">
        <v>0</v>
      </c>
      <c r="AA572" s="338">
        <v>0</v>
      </c>
      <c r="AB572" s="338">
        <v>0</v>
      </c>
      <c r="AC572" s="338">
        <v>1133</v>
      </c>
      <c r="AD572" s="338">
        <v>13739</v>
      </c>
      <c r="AE572" s="338">
        <v>0</v>
      </c>
      <c r="AF572" s="338" t="s">
        <v>1082</v>
      </c>
      <c r="AG572" s="338">
        <v>50100338861533</v>
      </c>
      <c r="AH572" s="338">
        <v>0</v>
      </c>
      <c r="AI572" t="s">
        <v>1964</v>
      </c>
      <c r="AJ572" t="s">
        <v>2256</v>
      </c>
    </row>
    <row r="573" spans="1:36" x14ac:dyDescent="0.3">
      <c r="A573" s="335">
        <v>46203</v>
      </c>
      <c r="B573" t="s">
        <v>1410</v>
      </c>
      <c r="C573" t="s">
        <v>197</v>
      </c>
      <c r="D573" t="s">
        <v>41</v>
      </c>
      <c r="E573" t="s">
        <v>163</v>
      </c>
      <c r="F573" t="s">
        <v>163</v>
      </c>
      <c r="G573" t="s">
        <v>203</v>
      </c>
      <c r="H573" t="s">
        <v>605</v>
      </c>
      <c r="I573" s="338">
        <v>19.5</v>
      </c>
      <c r="J573" s="338">
        <v>5</v>
      </c>
      <c r="K573" s="338">
        <v>0</v>
      </c>
      <c r="L573" s="338">
        <v>4</v>
      </c>
      <c r="M573" s="338">
        <v>0</v>
      </c>
      <c r="N573" s="336">
        <v>24.5</v>
      </c>
      <c r="O573" s="338" t="s">
        <v>1964</v>
      </c>
      <c r="P573" s="338">
        <v>10829</v>
      </c>
      <c r="Q573" s="338">
        <v>8894</v>
      </c>
      <c r="R573" s="338">
        <v>368</v>
      </c>
      <c r="S573" s="338">
        <v>20091</v>
      </c>
      <c r="T573" s="338">
        <v>1299</v>
      </c>
      <c r="U573" s="338">
        <v>0</v>
      </c>
      <c r="V573" s="338">
        <v>902</v>
      </c>
      <c r="W573" s="338">
        <v>22292</v>
      </c>
      <c r="X573" s="338">
        <v>1299</v>
      </c>
      <c r="Y573" s="338">
        <v>0</v>
      </c>
      <c r="Z573" s="338">
        <v>0</v>
      </c>
      <c r="AA573" s="338">
        <v>0</v>
      </c>
      <c r="AB573" s="338">
        <v>0</v>
      </c>
      <c r="AC573" s="338">
        <v>1299</v>
      </c>
      <c r="AD573" s="338">
        <v>18792</v>
      </c>
      <c r="AE573" s="338">
        <v>0</v>
      </c>
      <c r="AF573" s="338" t="s">
        <v>1082</v>
      </c>
      <c r="AG573" s="338">
        <v>50100332271100</v>
      </c>
      <c r="AH573" s="338">
        <v>0</v>
      </c>
      <c r="AI573" t="s">
        <v>1964</v>
      </c>
      <c r="AJ573" t="s">
        <v>2256</v>
      </c>
    </row>
    <row r="574" spans="1:36" x14ac:dyDescent="0.3">
      <c r="A574" s="335">
        <v>46203</v>
      </c>
      <c r="B574" t="s">
        <v>1411</v>
      </c>
      <c r="C574" t="s">
        <v>199</v>
      </c>
      <c r="D574" t="s">
        <v>41</v>
      </c>
      <c r="E574" t="s">
        <v>163</v>
      </c>
      <c r="F574" t="s">
        <v>163</v>
      </c>
      <c r="G574" t="s">
        <v>44</v>
      </c>
      <c r="H574" t="s">
        <v>605</v>
      </c>
      <c r="I574" s="338">
        <v>22</v>
      </c>
      <c r="J574" s="338">
        <v>0</v>
      </c>
      <c r="K574" s="338">
        <v>0</v>
      </c>
      <c r="L574" s="338">
        <v>4</v>
      </c>
      <c r="M574" s="338">
        <v>0</v>
      </c>
      <c r="N574" s="336">
        <v>22</v>
      </c>
      <c r="O574" s="338" t="s">
        <v>1964</v>
      </c>
      <c r="P574" s="338">
        <v>8910</v>
      </c>
      <c r="Q574" s="338">
        <v>3542</v>
      </c>
      <c r="R574" s="338">
        <v>0</v>
      </c>
      <c r="S574" s="338">
        <v>12452</v>
      </c>
      <c r="T574" s="338">
        <v>1069</v>
      </c>
      <c r="U574" s="338">
        <v>0</v>
      </c>
      <c r="V574" s="338">
        <v>742</v>
      </c>
      <c r="W574" s="338">
        <v>14263</v>
      </c>
      <c r="X574" s="338">
        <v>1069</v>
      </c>
      <c r="Y574" s="338">
        <v>0</v>
      </c>
      <c r="Z574" s="338">
        <v>0</v>
      </c>
      <c r="AA574" s="338">
        <v>0</v>
      </c>
      <c r="AB574" s="338">
        <v>0</v>
      </c>
      <c r="AC574" s="338">
        <v>1069</v>
      </c>
      <c r="AD574" s="338">
        <v>11383</v>
      </c>
      <c r="AE574" s="338">
        <v>0</v>
      </c>
      <c r="AF574" s="338" t="s">
        <v>1082</v>
      </c>
      <c r="AG574" s="338">
        <v>50100338861460</v>
      </c>
      <c r="AH574" s="338">
        <v>0</v>
      </c>
      <c r="AI574" t="s">
        <v>1964</v>
      </c>
      <c r="AJ574" t="s">
        <v>2256</v>
      </c>
    </row>
    <row r="575" spans="1:36" x14ac:dyDescent="0.3">
      <c r="A575" s="335">
        <v>46203</v>
      </c>
      <c r="B575" t="s">
        <v>1412</v>
      </c>
      <c r="C575" t="s">
        <v>202</v>
      </c>
      <c r="D575" t="s">
        <v>41</v>
      </c>
      <c r="E575" t="s">
        <v>163</v>
      </c>
      <c r="F575" t="s">
        <v>163</v>
      </c>
      <c r="G575" t="s">
        <v>203</v>
      </c>
      <c r="H575" t="s">
        <v>605</v>
      </c>
      <c r="I575" s="338">
        <v>22</v>
      </c>
      <c r="J575" s="338">
        <v>4</v>
      </c>
      <c r="K575" s="338">
        <v>0</v>
      </c>
      <c r="L575" s="338">
        <v>4</v>
      </c>
      <c r="M575" s="338">
        <v>0</v>
      </c>
      <c r="N575" s="336">
        <v>26</v>
      </c>
      <c r="O575" s="338" t="s">
        <v>1964</v>
      </c>
      <c r="P575" s="338">
        <v>11154</v>
      </c>
      <c r="Q575" s="338">
        <v>5330</v>
      </c>
      <c r="R575" s="338">
        <v>390</v>
      </c>
      <c r="S575" s="338">
        <v>16874</v>
      </c>
      <c r="T575" s="338">
        <v>1338</v>
      </c>
      <c r="U575" s="338">
        <v>0</v>
      </c>
      <c r="V575" s="338">
        <v>929</v>
      </c>
      <c r="W575" s="338">
        <v>19141</v>
      </c>
      <c r="X575" s="338">
        <v>1338</v>
      </c>
      <c r="Y575" s="338">
        <v>0</v>
      </c>
      <c r="Z575" s="338">
        <v>0</v>
      </c>
      <c r="AA575" s="338">
        <v>0</v>
      </c>
      <c r="AB575" s="338">
        <v>0</v>
      </c>
      <c r="AC575" s="338">
        <v>1338</v>
      </c>
      <c r="AD575" s="338">
        <v>15536</v>
      </c>
      <c r="AE575" s="338">
        <v>0</v>
      </c>
      <c r="AF575" s="338" t="s">
        <v>1082</v>
      </c>
      <c r="AG575" s="338">
        <v>50100341148100</v>
      </c>
      <c r="AH575" s="338">
        <v>0</v>
      </c>
      <c r="AI575" t="s">
        <v>1964</v>
      </c>
      <c r="AJ575" t="s">
        <v>2256</v>
      </c>
    </row>
    <row r="576" spans="1:36" x14ac:dyDescent="0.3">
      <c r="A576" s="335">
        <v>46203</v>
      </c>
      <c r="B576" t="s">
        <v>1413</v>
      </c>
      <c r="C576" t="s">
        <v>206</v>
      </c>
      <c r="D576" t="s">
        <v>41</v>
      </c>
      <c r="E576" t="s">
        <v>163</v>
      </c>
      <c r="F576" t="s">
        <v>163</v>
      </c>
      <c r="G576" t="s">
        <v>48</v>
      </c>
      <c r="H576" t="s">
        <v>605</v>
      </c>
      <c r="I576" s="338">
        <v>22.5</v>
      </c>
      <c r="J576" s="338">
        <v>0</v>
      </c>
      <c r="K576" s="338">
        <v>0</v>
      </c>
      <c r="L576" s="338">
        <v>4</v>
      </c>
      <c r="M576" s="338">
        <v>0</v>
      </c>
      <c r="N576" s="336">
        <v>22.5</v>
      </c>
      <c r="O576" s="338" t="s">
        <v>1964</v>
      </c>
      <c r="P576" s="338">
        <v>9112</v>
      </c>
      <c r="Q576" s="338">
        <v>3465</v>
      </c>
      <c r="R576" s="338">
        <v>225</v>
      </c>
      <c r="S576" s="338">
        <v>12802</v>
      </c>
      <c r="T576" s="338">
        <v>1093</v>
      </c>
      <c r="U576" s="338">
        <v>0</v>
      </c>
      <c r="V576" s="338">
        <v>759</v>
      </c>
      <c r="W576" s="338">
        <v>14654</v>
      </c>
      <c r="X576" s="338">
        <v>1093</v>
      </c>
      <c r="Y576" s="338">
        <v>0</v>
      </c>
      <c r="Z576" s="338">
        <v>0</v>
      </c>
      <c r="AA576" s="338">
        <v>0</v>
      </c>
      <c r="AB576" s="338">
        <v>0</v>
      </c>
      <c r="AC576" s="338">
        <v>1093</v>
      </c>
      <c r="AD576" s="338">
        <v>11709</v>
      </c>
      <c r="AE576" s="338">
        <v>0</v>
      </c>
      <c r="AF576" s="338" t="s">
        <v>1082</v>
      </c>
      <c r="AG576" s="338">
        <v>50100332271136</v>
      </c>
      <c r="AH576" s="338">
        <v>0</v>
      </c>
      <c r="AI576" t="s">
        <v>1964</v>
      </c>
      <c r="AJ576" t="s">
        <v>2256</v>
      </c>
    </row>
    <row r="577" spans="1:36" x14ac:dyDescent="0.3">
      <c r="A577" s="335">
        <v>46203</v>
      </c>
      <c r="B577" t="s">
        <v>1414</v>
      </c>
      <c r="C577" t="s">
        <v>210</v>
      </c>
      <c r="D577" t="s">
        <v>41</v>
      </c>
      <c r="E577" t="s">
        <v>163</v>
      </c>
      <c r="F577" t="s">
        <v>163</v>
      </c>
      <c r="G577" t="s">
        <v>63</v>
      </c>
      <c r="H577" t="s">
        <v>605</v>
      </c>
      <c r="I577" s="338">
        <v>23</v>
      </c>
      <c r="J577" s="338">
        <v>0</v>
      </c>
      <c r="K577" s="338">
        <v>0</v>
      </c>
      <c r="L577" s="338">
        <v>4</v>
      </c>
      <c r="M577" s="338">
        <v>0</v>
      </c>
      <c r="N577" s="336">
        <v>23</v>
      </c>
      <c r="O577" s="338" t="s">
        <v>1964</v>
      </c>
      <c r="P577" s="338">
        <v>9108</v>
      </c>
      <c r="Q577" s="338">
        <v>3542</v>
      </c>
      <c r="R577" s="338">
        <v>0</v>
      </c>
      <c r="S577" s="338">
        <v>12650</v>
      </c>
      <c r="T577" s="338">
        <v>1093</v>
      </c>
      <c r="U577" s="338">
        <v>0</v>
      </c>
      <c r="V577" s="338">
        <v>759</v>
      </c>
      <c r="W577" s="338">
        <v>14502</v>
      </c>
      <c r="X577" s="338">
        <v>1093</v>
      </c>
      <c r="Y577" s="338">
        <v>0</v>
      </c>
      <c r="Z577" s="338">
        <v>0</v>
      </c>
      <c r="AA577" s="338">
        <v>0</v>
      </c>
      <c r="AB577" s="338">
        <v>0</v>
      </c>
      <c r="AC577" s="338">
        <v>1093</v>
      </c>
      <c r="AD577" s="338">
        <v>11557</v>
      </c>
      <c r="AE577" s="338">
        <v>0</v>
      </c>
      <c r="AF577" s="338" t="s">
        <v>1082</v>
      </c>
      <c r="AG577" s="338">
        <v>50100338861483</v>
      </c>
      <c r="AH577" s="338">
        <v>0</v>
      </c>
      <c r="AI577" t="s">
        <v>1964</v>
      </c>
      <c r="AJ577" t="s">
        <v>2256</v>
      </c>
    </row>
    <row r="578" spans="1:36" x14ac:dyDescent="0.3">
      <c r="A578" s="335">
        <v>46203</v>
      </c>
      <c r="B578" t="s">
        <v>1415</v>
      </c>
      <c r="C578" t="s">
        <v>212</v>
      </c>
      <c r="D578" t="s">
        <v>41</v>
      </c>
      <c r="E578" t="s">
        <v>163</v>
      </c>
      <c r="F578" t="s">
        <v>163</v>
      </c>
      <c r="G578" t="s">
        <v>51</v>
      </c>
      <c r="H578" t="s">
        <v>605</v>
      </c>
      <c r="I578" s="338">
        <v>25</v>
      </c>
      <c r="J578" s="338">
        <v>0</v>
      </c>
      <c r="K578" s="338">
        <v>0</v>
      </c>
      <c r="L578" s="338">
        <v>4</v>
      </c>
      <c r="M578" s="338">
        <v>0</v>
      </c>
      <c r="N578" s="336">
        <v>25</v>
      </c>
      <c r="O578" s="338" t="s">
        <v>1964</v>
      </c>
      <c r="P578" s="338">
        <v>10025</v>
      </c>
      <c r="Q578" s="338">
        <v>3475</v>
      </c>
      <c r="R578" s="338">
        <v>0</v>
      </c>
      <c r="S578" s="338">
        <v>13500</v>
      </c>
      <c r="T578" s="338">
        <v>1203</v>
      </c>
      <c r="U578" s="338">
        <v>0</v>
      </c>
      <c r="V578" s="338">
        <v>835</v>
      </c>
      <c r="W578" s="338">
        <v>15538</v>
      </c>
      <c r="X578" s="338">
        <v>1203</v>
      </c>
      <c r="Y578" s="338">
        <v>0</v>
      </c>
      <c r="Z578" s="338">
        <v>0</v>
      </c>
      <c r="AA578" s="338">
        <v>0</v>
      </c>
      <c r="AB578" s="338">
        <v>0</v>
      </c>
      <c r="AC578" s="338">
        <v>1203</v>
      </c>
      <c r="AD578" s="338">
        <v>12297</v>
      </c>
      <c r="AE578" s="338">
        <v>0</v>
      </c>
      <c r="AF578" s="338" t="s">
        <v>1082</v>
      </c>
      <c r="AG578" s="338">
        <v>50100332269705</v>
      </c>
      <c r="AH578" s="338">
        <v>0</v>
      </c>
      <c r="AI578" t="s">
        <v>1964</v>
      </c>
      <c r="AJ578" t="s">
        <v>2256</v>
      </c>
    </row>
    <row r="579" spans="1:36" x14ac:dyDescent="0.3">
      <c r="A579" s="335">
        <v>46203</v>
      </c>
      <c r="B579" t="s">
        <v>1416</v>
      </c>
      <c r="C579" t="s">
        <v>214</v>
      </c>
      <c r="D579" t="s">
        <v>41</v>
      </c>
      <c r="E579" t="s">
        <v>163</v>
      </c>
      <c r="F579" t="s">
        <v>163</v>
      </c>
      <c r="G579" t="s">
        <v>104</v>
      </c>
      <c r="H579" t="s">
        <v>605</v>
      </c>
      <c r="I579" s="338">
        <v>20</v>
      </c>
      <c r="J579" s="338">
        <v>0</v>
      </c>
      <c r="K579" s="338">
        <v>0</v>
      </c>
      <c r="L579" s="338">
        <v>4</v>
      </c>
      <c r="M579" s="338">
        <v>0</v>
      </c>
      <c r="N579" s="336">
        <v>20</v>
      </c>
      <c r="O579" s="338" t="s">
        <v>1964</v>
      </c>
      <c r="P579" s="338">
        <v>8820</v>
      </c>
      <c r="Q579" s="338">
        <v>5380</v>
      </c>
      <c r="R579" s="338">
        <v>400</v>
      </c>
      <c r="S579" s="338">
        <v>14600</v>
      </c>
      <c r="T579" s="338">
        <v>1058</v>
      </c>
      <c r="U579" s="338">
        <v>0</v>
      </c>
      <c r="V579" s="338">
        <v>735</v>
      </c>
      <c r="W579" s="338">
        <v>16393</v>
      </c>
      <c r="X579" s="338">
        <v>1058</v>
      </c>
      <c r="Y579" s="338">
        <v>0</v>
      </c>
      <c r="Z579" s="338">
        <v>0</v>
      </c>
      <c r="AA579" s="338">
        <v>4000</v>
      </c>
      <c r="AB579" s="338">
        <v>0</v>
      </c>
      <c r="AC579" s="338">
        <v>5058</v>
      </c>
      <c r="AD579" s="338">
        <v>9542</v>
      </c>
      <c r="AE579" s="338">
        <v>0</v>
      </c>
      <c r="AF579" s="338" t="s">
        <v>1082</v>
      </c>
      <c r="AG579" s="338">
        <v>50100332272139</v>
      </c>
      <c r="AH579" s="338">
        <v>0</v>
      </c>
      <c r="AI579" t="s">
        <v>1964</v>
      </c>
      <c r="AJ579" t="s">
        <v>2256</v>
      </c>
    </row>
    <row r="580" spans="1:36" x14ac:dyDescent="0.3">
      <c r="A580" s="335">
        <v>46203</v>
      </c>
      <c r="B580" t="s">
        <v>1061</v>
      </c>
      <c r="C580" t="s">
        <v>216</v>
      </c>
      <c r="D580" t="s">
        <v>41</v>
      </c>
      <c r="E580" t="s">
        <v>163</v>
      </c>
      <c r="F580" t="s">
        <v>163</v>
      </c>
      <c r="G580" t="s">
        <v>51</v>
      </c>
      <c r="H580" t="s">
        <v>605</v>
      </c>
      <c r="I580" s="338">
        <v>0</v>
      </c>
      <c r="J580" s="338">
        <v>0</v>
      </c>
      <c r="K580" s="338">
        <v>0</v>
      </c>
      <c r="L580" s="338">
        <v>0</v>
      </c>
      <c r="M580" s="338">
        <v>0</v>
      </c>
      <c r="N580" s="336">
        <v>0</v>
      </c>
      <c r="O580" s="338" t="s">
        <v>1964</v>
      </c>
      <c r="P580" s="338">
        <v>0</v>
      </c>
      <c r="Q580" s="338">
        <v>0</v>
      </c>
      <c r="R580" s="338">
        <v>0</v>
      </c>
      <c r="S580" s="338">
        <v>0</v>
      </c>
      <c r="T580" s="338">
        <v>0</v>
      </c>
      <c r="U580" s="338">
        <v>0</v>
      </c>
      <c r="V580" s="338">
        <v>0</v>
      </c>
      <c r="W580" s="338">
        <v>0</v>
      </c>
      <c r="X580" s="338">
        <v>0</v>
      </c>
      <c r="Y580" s="338">
        <v>0</v>
      </c>
      <c r="Z580" s="338">
        <v>0</v>
      </c>
      <c r="AA580" s="338">
        <v>0</v>
      </c>
      <c r="AB580" s="338">
        <v>0</v>
      </c>
      <c r="AC580" s="338">
        <v>0</v>
      </c>
      <c r="AD580" s="338">
        <v>0</v>
      </c>
      <c r="AE580" s="338">
        <v>0</v>
      </c>
      <c r="AF580" s="338" t="s">
        <v>1082</v>
      </c>
      <c r="AG580" s="338">
        <v>50100332269362</v>
      </c>
      <c r="AH580" s="338">
        <v>0</v>
      </c>
      <c r="AI580" t="s">
        <v>1964</v>
      </c>
      <c r="AJ580" t="s">
        <v>2249</v>
      </c>
    </row>
    <row r="581" spans="1:36" x14ac:dyDescent="0.3">
      <c r="A581" s="335">
        <v>46203</v>
      </c>
      <c r="B581" t="s">
        <v>1417</v>
      </c>
      <c r="C581" t="s">
        <v>218</v>
      </c>
      <c r="D581" t="s">
        <v>41</v>
      </c>
      <c r="E581" t="s">
        <v>163</v>
      </c>
      <c r="F581" t="s">
        <v>163</v>
      </c>
      <c r="G581" t="s">
        <v>44</v>
      </c>
      <c r="H581" t="s">
        <v>605</v>
      </c>
      <c r="I581" s="338">
        <v>26</v>
      </c>
      <c r="J581" s="338">
        <v>0</v>
      </c>
      <c r="K581" s="338">
        <v>0</v>
      </c>
      <c r="L581" s="338">
        <v>4</v>
      </c>
      <c r="M581" s="338">
        <v>0</v>
      </c>
      <c r="N581" s="336">
        <v>26</v>
      </c>
      <c r="O581" s="338" t="s">
        <v>1964</v>
      </c>
      <c r="P581" s="338">
        <v>10218</v>
      </c>
      <c r="Q581" s="338">
        <v>3692</v>
      </c>
      <c r="R581" s="338">
        <v>260</v>
      </c>
      <c r="S581" s="338">
        <v>14170</v>
      </c>
      <c r="T581" s="338">
        <v>1226</v>
      </c>
      <c r="U581" s="338">
        <v>0</v>
      </c>
      <c r="V581" s="338">
        <v>851</v>
      </c>
      <c r="W581" s="338">
        <v>16247</v>
      </c>
      <c r="X581" s="338">
        <v>1226</v>
      </c>
      <c r="Y581" s="338">
        <v>0</v>
      </c>
      <c r="Z581" s="338">
        <v>0</v>
      </c>
      <c r="AA581" s="338">
        <v>0</v>
      </c>
      <c r="AB581" s="338">
        <v>0</v>
      </c>
      <c r="AC581" s="338">
        <v>1226</v>
      </c>
      <c r="AD581" s="338">
        <v>12944</v>
      </c>
      <c r="AE581" s="338">
        <v>0</v>
      </c>
      <c r="AF581" s="338" t="s">
        <v>1082</v>
      </c>
      <c r="AG581" s="338">
        <v>50100332270554</v>
      </c>
      <c r="AH581" s="338">
        <v>0</v>
      </c>
      <c r="AI581" t="s">
        <v>1964</v>
      </c>
      <c r="AJ581" t="s">
        <v>2256</v>
      </c>
    </row>
    <row r="582" spans="1:36" x14ac:dyDescent="0.3">
      <c r="A582" s="335">
        <v>46203</v>
      </c>
      <c r="B582" t="s">
        <v>1418</v>
      </c>
      <c r="C582" t="s">
        <v>220</v>
      </c>
      <c r="D582" t="s">
        <v>41</v>
      </c>
      <c r="E582" t="s">
        <v>163</v>
      </c>
      <c r="F582" t="s">
        <v>163</v>
      </c>
      <c r="G582" t="s">
        <v>203</v>
      </c>
      <c r="H582" t="s">
        <v>605</v>
      </c>
      <c r="I582" s="338">
        <v>22.5</v>
      </c>
      <c r="J582" s="338">
        <v>0</v>
      </c>
      <c r="K582" s="338">
        <v>0</v>
      </c>
      <c r="L582" s="338">
        <v>4</v>
      </c>
      <c r="M582" s="338">
        <v>0</v>
      </c>
      <c r="N582" s="336">
        <v>22.5</v>
      </c>
      <c r="O582" s="338" t="s">
        <v>1964</v>
      </c>
      <c r="P582" s="338">
        <v>9202</v>
      </c>
      <c r="Q582" s="338">
        <v>3398</v>
      </c>
      <c r="R582" s="338">
        <v>338</v>
      </c>
      <c r="S582" s="338">
        <v>12938</v>
      </c>
      <c r="T582" s="338">
        <v>1104</v>
      </c>
      <c r="U582" s="338">
        <v>0</v>
      </c>
      <c r="V582" s="338">
        <v>767</v>
      </c>
      <c r="W582" s="338">
        <v>14809</v>
      </c>
      <c r="X582" s="338">
        <v>1104</v>
      </c>
      <c r="Y582" s="338">
        <v>0</v>
      </c>
      <c r="Z582" s="338">
        <v>0</v>
      </c>
      <c r="AA582" s="338">
        <v>0</v>
      </c>
      <c r="AB582" s="338">
        <v>0</v>
      </c>
      <c r="AC582" s="338">
        <v>1104</v>
      </c>
      <c r="AD582" s="338">
        <v>11834</v>
      </c>
      <c r="AE582" s="338">
        <v>0</v>
      </c>
      <c r="AF582" s="338" t="s">
        <v>1082</v>
      </c>
      <c r="AG582" s="338">
        <v>50100332270515</v>
      </c>
      <c r="AH582" s="338">
        <v>0</v>
      </c>
      <c r="AI582" t="s">
        <v>1964</v>
      </c>
      <c r="AJ582" t="s">
        <v>2256</v>
      </c>
    </row>
    <row r="583" spans="1:36" x14ac:dyDescent="0.3">
      <c r="A583" s="335">
        <v>46203</v>
      </c>
      <c r="B583" t="s">
        <v>1062</v>
      </c>
      <c r="C583" t="s">
        <v>222</v>
      </c>
      <c r="D583" t="s">
        <v>41</v>
      </c>
      <c r="E583" t="s">
        <v>163</v>
      </c>
      <c r="F583" t="s">
        <v>163</v>
      </c>
      <c r="G583" t="s">
        <v>51</v>
      </c>
      <c r="H583" t="s">
        <v>605</v>
      </c>
      <c r="I583" s="338">
        <v>23</v>
      </c>
      <c r="J583" s="338">
        <v>0</v>
      </c>
      <c r="K583" s="338">
        <v>0</v>
      </c>
      <c r="L583" s="338">
        <v>4</v>
      </c>
      <c r="M583" s="338">
        <v>0</v>
      </c>
      <c r="N583" s="336">
        <v>23</v>
      </c>
      <c r="O583" s="338" t="s">
        <v>1964</v>
      </c>
      <c r="P583" s="338">
        <v>9292</v>
      </c>
      <c r="Q583" s="338">
        <v>2668</v>
      </c>
      <c r="R583" s="338">
        <v>230</v>
      </c>
      <c r="S583" s="338">
        <v>12190</v>
      </c>
      <c r="T583" s="338">
        <v>1115</v>
      </c>
      <c r="U583" s="338">
        <v>0</v>
      </c>
      <c r="V583" s="338">
        <v>774</v>
      </c>
      <c r="W583" s="338">
        <v>14079</v>
      </c>
      <c r="X583" s="338">
        <v>1115</v>
      </c>
      <c r="Y583" s="338">
        <v>0</v>
      </c>
      <c r="Z583" s="338">
        <v>0</v>
      </c>
      <c r="AA583" s="338">
        <v>0</v>
      </c>
      <c r="AB583" s="338">
        <v>0</v>
      </c>
      <c r="AC583" s="338">
        <v>1115</v>
      </c>
      <c r="AD583" s="338">
        <v>11075</v>
      </c>
      <c r="AE583" s="338">
        <v>0</v>
      </c>
      <c r="AF583" s="338" t="s">
        <v>1082</v>
      </c>
      <c r="AG583" s="338">
        <v>50100332272024</v>
      </c>
      <c r="AH583" s="338">
        <v>0</v>
      </c>
      <c r="AI583" t="s">
        <v>1964</v>
      </c>
      <c r="AJ583" t="s">
        <v>2256</v>
      </c>
    </row>
    <row r="584" spans="1:36" x14ac:dyDescent="0.3">
      <c r="A584" s="335">
        <v>46203</v>
      </c>
      <c r="B584" t="s">
        <v>1419</v>
      </c>
      <c r="C584" t="s">
        <v>224</v>
      </c>
      <c r="D584" t="s">
        <v>41</v>
      </c>
      <c r="E584" t="s">
        <v>163</v>
      </c>
      <c r="F584" t="s">
        <v>163</v>
      </c>
      <c r="G584" t="s">
        <v>104</v>
      </c>
      <c r="H584" t="s">
        <v>614</v>
      </c>
      <c r="I584" s="338">
        <v>26</v>
      </c>
      <c r="J584" s="338">
        <v>0</v>
      </c>
      <c r="K584" s="338">
        <v>0</v>
      </c>
      <c r="L584" s="338">
        <v>4</v>
      </c>
      <c r="M584" s="338">
        <v>0</v>
      </c>
      <c r="N584" s="336">
        <v>26</v>
      </c>
      <c r="O584" s="338" t="s">
        <v>1964</v>
      </c>
      <c r="P584" s="338">
        <v>11466</v>
      </c>
      <c r="Q584" s="338">
        <v>6240</v>
      </c>
      <c r="R584" s="338">
        <v>494</v>
      </c>
      <c r="S584" s="338">
        <v>18200</v>
      </c>
      <c r="T584" s="338">
        <v>1376</v>
      </c>
      <c r="U584" s="338">
        <v>0</v>
      </c>
      <c r="V584" s="338">
        <v>955</v>
      </c>
      <c r="W584" s="338">
        <v>20531</v>
      </c>
      <c r="X584" s="338">
        <v>1376</v>
      </c>
      <c r="Y584" s="338">
        <v>0</v>
      </c>
      <c r="Z584" s="338">
        <v>0</v>
      </c>
      <c r="AA584" s="338">
        <v>0</v>
      </c>
      <c r="AB584" s="338">
        <v>0</v>
      </c>
      <c r="AC584" s="338">
        <v>1376</v>
      </c>
      <c r="AD584" s="338">
        <v>16824</v>
      </c>
      <c r="AE584" s="338">
        <v>0</v>
      </c>
      <c r="AF584" s="338" t="s">
        <v>1082</v>
      </c>
      <c r="AG584" s="338">
        <v>50100332272100</v>
      </c>
      <c r="AH584" s="338">
        <v>0</v>
      </c>
      <c r="AI584" t="s">
        <v>1964</v>
      </c>
      <c r="AJ584" t="s">
        <v>2256</v>
      </c>
    </row>
    <row r="585" spans="1:36" x14ac:dyDescent="0.3">
      <c r="A585" s="335">
        <v>46203</v>
      </c>
      <c r="B585" t="s">
        <v>1420</v>
      </c>
      <c r="C585" t="s">
        <v>226</v>
      </c>
      <c r="D585" t="s">
        <v>41</v>
      </c>
      <c r="E585" t="s">
        <v>163</v>
      </c>
      <c r="F585" t="s">
        <v>163</v>
      </c>
      <c r="G585" t="s">
        <v>104</v>
      </c>
      <c r="H585" t="s">
        <v>614</v>
      </c>
      <c r="I585" s="338">
        <v>24.5</v>
      </c>
      <c r="J585" s="338">
        <v>0</v>
      </c>
      <c r="K585" s="338">
        <v>0</v>
      </c>
      <c r="L585" s="338">
        <v>4</v>
      </c>
      <c r="M585" s="338">
        <v>0</v>
      </c>
      <c r="N585" s="336">
        <v>24.5</v>
      </c>
      <c r="O585" s="338" t="s">
        <v>1964</v>
      </c>
      <c r="P585" s="338">
        <v>9972</v>
      </c>
      <c r="Q585" s="338">
        <v>5586</v>
      </c>
      <c r="R585" s="338">
        <v>368</v>
      </c>
      <c r="S585" s="338">
        <v>15926</v>
      </c>
      <c r="T585" s="338">
        <v>1197</v>
      </c>
      <c r="U585" s="338">
        <v>0</v>
      </c>
      <c r="V585" s="338">
        <v>831</v>
      </c>
      <c r="W585" s="338">
        <v>17954</v>
      </c>
      <c r="X585" s="338">
        <v>1197</v>
      </c>
      <c r="Y585" s="338">
        <v>0</v>
      </c>
      <c r="Z585" s="338">
        <v>0</v>
      </c>
      <c r="AA585" s="338">
        <v>0</v>
      </c>
      <c r="AB585" s="338">
        <v>0</v>
      </c>
      <c r="AC585" s="338">
        <v>1197</v>
      </c>
      <c r="AD585" s="338">
        <v>14729</v>
      </c>
      <c r="AE585" s="338">
        <v>0</v>
      </c>
      <c r="AF585" s="338" t="s">
        <v>1082</v>
      </c>
      <c r="AG585" s="338">
        <v>50100332272092</v>
      </c>
      <c r="AH585" s="338">
        <v>0</v>
      </c>
      <c r="AI585" t="s">
        <v>1964</v>
      </c>
      <c r="AJ585" t="s">
        <v>2256</v>
      </c>
    </row>
    <row r="586" spans="1:36" x14ac:dyDescent="0.3">
      <c r="A586" s="335">
        <v>46203</v>
      </c>
      <c r="B586" t="s">
        <v>1063</v>
      </c>
      <c r="C586" t="s">
        <v>228</v>
      </c>
      <c r="D586" t="s">
        <v>41</v>
      </c>
      <c r="E586" t="s">
        <v>163</v>
      </c>
      <c r="F586" t="s">
        <v>163</v>
      </c>
      <c r="G586" t="s">
        <v>87</v>
      </c>
      <c r="H586" t="s">
        <v>605</v>
      </c>
      <c r="I586" s="338">
        <v>24</v>
      </c>
      <c r="J586" s="338">
        <v>1</v>
      </c>
      <c r="K586" s="338">
        <v>0</v>
      </c>
      <c r="L586" s="338">
        <v>4</v>
      </c>
      <c r="M586" s="338">
        <v>0</v>
      </c>
      <c r="N586" s="336">
        <v>25</v>
      </c>
      <c r="O586" s="338" t="s">
        <v>1964</v>
      </c>
      <c r="P586" s="338">
        <v>9600</v>
      </c>
      <c r="Q586" s="338">
        <v>3800</v>
      </c>
      <c r="R586" s="338">
        <v>0</v>
      </c>
      <c r="S586" s="338">
        <v>13400</v>
      </c>
      <c r="T586" s="338">
        <v>1152</v>
      </c>
      <c r="U586" s="338">
        <v>0</v>
      </c>
      <c r="V586" s="338">
        <v>800</v>
      </c>
      <c r="W586" s="338">
        <v>15352</v>
      </c>
      <c r="X586" s="338">
        <v>1152</v>
      </c>
      <c r="Y586" s="338">
        <v>0</v>
      </c>
      <c r="Z586" s="338">
        <v>0</v>
      </c>
      <c r="AA586" s="338">
        <v>0</v>
      </c>
      <c r="AB586" s="338">
        <v>0</v>
      </c>
      <c r="AC586" s="338">
        <v>1152</v>
      </c>
      <c r="AD586" s="338">
        <v>12248</v>
      </c>
      <c r="AE586" s="338">
        <v>0</v>
      </c>
      <c r="AF586" s="338" t="s">
        <v>1082</v>
      </c>
      <c r="AG586" s="338">
        <v>50100338861572</v>
      </c>
      <c r="AH586" s="338">
        <v>0</v>
      </c>
      <c r="AI586" t="s">
        <v>1964</v>
      </c>
      <c r="AJ586" t="s">
        <v>2256</v>
      </c>
    </row>
    <row r="587" spans="1:36" x14ac:dyDescent="0.3">
      <c r="A587" s="335">
        <v>46203</v>
      </c>
      <c r="B587" t="s">
        <v>1064</v>
      </c>
      <c r="C587" t="s">
        <v>230</v>
      </c>
      <c r="D587" t="s">
        <v>41</v>
      </c>
      <c r="E587" t="s">
        <v>163</v>
      </c>
      <c r="F587" t="s">
        <v>163</v>
      </c>
      <c r="G587" t="s">
        <v>87</v>
      </c>
      <c r="H587" t="s">
        <v>605</v>
      </c>
      <c r="I587" s="338">
        <v>17</v>
      </c>
      <c r="J587" s="338">
        <v>9</v>
      </c>
      <c r="K587" s="338">
        <v>0</v>
      </c>
      <c r="L587" s="338">
        <v>4</v>
      </c>
      <c r="M587" s="338">
        <v>0</v>
      </c>
      <c r="N587" s="336">
        <v>26</v>
      </c>
      <c r="O587" s="338" t="s">
        <v>1964</v>
      </c>
      <c r="P587" s="338">
        <v>9984</v>
      </c>
      <c r="Q587" s="338">
        <v>3952</v>
      </c>
      <c r="R587" s="338">
        <v>0</v>
      </c>
      <c r="S587" s="338">
        <v>13936</v>
      </c>
      <c r="T587" s="338">
        <v>1198</v>
      </c>
      <c r="U587" s="338">
        <v>0</v>
      </c>
      <c r="V587" s="338">
        <v>832</v>
      </c>
      <c r="W587" s="338">
        <v>15966</v>
      </c>
      <c r="X587" s="338">
        <v>1198</v>
      </c>
      <c r="Y587" s="338">
        <v>0</v>
      </c>
      <c r="Z587" s="338">
        <v>0</v>
      </c>
      <c r="AA587" s="338">
        <v>0</v>
      </c>
      <c r="AB587" s="338">
        <v>0</v>
      </c>
      <c r="AC587" s="338">
        <v>1198</v>
      </c>
      <c r="AD587" s="338">
        <v>12738</v>
      </c>
      <c r="AE587" s="338">
        <v>0</v>
      </c>
      <c r="AF587" s="338" t="s">
        <v>1082</v>
      </c>
      <c r="AG587" s="338">
        <v>50100338861842</v>
      </c>
      <c r="AH587" s="338">
        <v>0</v>
      </c>
      <c r="AI587" t="s">
        <v>1964</v>
      </c>
      <c r="AJ587" t="s">
        <v>2256</v>
      </c>
    </row>
    <row r="588" spans="1:36" x14ac:dyDescent="0.3">
      <c r="A588" s="335">
        <v>46203</v>
      </c>
      <c r="B588" t="s">
        <v>1065</v>
      </c>
      <c r="C588" t="s">
        <v>232</v>
      </c>
      <c r="D588" t="s">
        <v>41</v>
      </c>
      <c r="E588" t="s">
        <v>163</v>
      </c>
      <c r="F588" t="s">
        <v>163</v>
      </c>
      <c r="G588" t="s">
        <v>87</v>
      </c>
      <c r="H588" t="s">
        <v>605</v>
      </c>
      <c r="I588" s="338">
        <v>25</v>
      </c>
      <c r="J588" s="338">
        <v>0</v>
      </c>
      <c r="K588" s="338">
        <v>0</v>
      </c>
      <c r="L588" s="338">
        <v>4</v>
      </c>
      <c r="M588" s="338">
        <v>0</v>
      </c>
      <c r="N588" s="336">
        <v>25</v>
      </c>
      <c r="O588" s="338" t="s">
        <v>1964</v>
      </c>
      <c r="P588" s="338">
        <v>9600</v>
      </c>
      <c r="Q588" s="338">
        <v>2650</v>
      </c>
      <c r="R588" s="338">
        <v>0</v>
      </c>
      <c r="S588" s="338">
        <v>12250</v>
      </c>
      <c r="T588" s="338">
        <v>1152</v>
      </c>
      <c r="U588" s="338">
        <v>0</v>
      </c>
      <c r="V588" s="338">
        <v>800</v>
      </c>
      <c r="W588" s="338">
        <v>14202</v>
      </c>
      <c r="X588" s="338">
        <v>1152</v>
      </c>
      <c r="Y588" s="338">
        <v>0</v>
      </c>
      <c r="Z588" s="338">
        <v>0</v>
      </c>
      <c r="AA588" s="338">
        <v>0</v>
      </c>
      <c r="AB588" s="338">
        <v>0</v>
      </c>
      <c r="AC588" s="338">
        <v>1152</v>
      </c>
      <c r="AD588" s="338">
        <v>11098</v>
      </c>
      <c r="AE588" s="338">
        <v>0</v>
      </c>
      <c r="AF588" s="338" t="s">
        <v>1082</v>
      </c>
      <c r="AG588" s="338">
        <v>50100332932675</v>
      </c>
      <c r="AH588" s="338">
        <v>0</v>
      </c>
      <c r="AI588" t="s">
        <v>1964</v>
      </c>
      <c r="AJ588" t="s">
        <v>2256</v>
      </c>
    </row>
    <row r="589" spans="1:36" x14ac:dyDescent="0.3">
      <c r="A589" s="335">
        <v>46203</v>
      </c>
      <c r="B589" t="s">
        <v>1421</v>
      </c>
      <c r="C589" t="s">
        <v>234</v>
      </c>
      <c r="D589" t="s">
        <v>41</v>
      </c>
      <c r="E589" t="s">
        <v>163</v>
      </c>
      <c r="F589" t="s">
        <v>163</v>
      </c>
      <c r="G589" t="s">
        <v>51</v>
      </c>
      <c r="H589" t="s">
        <v>605</v>
      </c>
      <c r="I589" s="338">
        <v>25</v>
      </c>
      <c r="J589" s="338">
        <v>0</v>
      </c>
      <c r="K589" s="338">
        <v>0</v>
      </c>
      <c r="L589" s="338">
        <v>4</v>
      </c>
      <c r="M589" s="338">
        <v>0</v>
      </c>
      <c r="N589" s="336">
        <v>25</v>
      </c>
      <c r="O589" s="338" t="s">
        <v>1964</v>
      </c>
      <c r="P589" s="338">
        <v>9725</v>
      </c>
      <c r="Q589" s="338">
        <v>3650</v>
      </c>
      <c r="R589" s="338">
        <v>0</v>
      </c>
      <c r="S589" s="338">
        <v>13375</v>
      </c>
      <c r="T589" s="338">
        <v>1167</v>
      </c>
      <c r="U589" s="338">
        <v>0</v>
      </c>
      <c r="V589" s="338">
        <v>810</v>
      </c>
      <c r="W589" s="338">
        <v>15352</v>
      </c>
      <c r="X589" s="338">
        <v>1167</v>
      </c>
      <c r="Y589" s="338">
        <v>0</v>
      </c>
      <c r="Z589" s="338">
        <v>0</v>
      </c>
      <c r="AA589" s="338">
        <v>0</v>
      </c>
      <c r="AB589" s="338">
        <v>0</v>
      </c>
      <c r="AC589" s="338">
        <v>1167</v>
      </c>
      <c r="AD589" s="338">
        <v>12208</v>
      </c>
      <c r="AE589" s="338">
        <v>0</v>
      </c>
      <c r="AF589" s="338" t="s">
        <v>1082</v>
      </c>
      <c r="AG589" s="338">
        <v>50100332269681</v>
      </c>
      <c r="AH589" s="338">
        <v>0</v>
      </c>
      <c r="AI589" t="s">
        <v>1964</v>
      </c>
      <c r="AJ589" t="s">
        <v>2256</v>
      </c>
    </row>
    <row r="590" spans="1:36" x14ac:dyDescent="0.3">
      <c r="A590" s="335">
        <v>46203</v>
      </c>
      <c r="B590" t="s">
        <v>1422</v>
      </c>
      <c r="C590" t="s">
        <v>236</v>
      </c>
      <c r="D590" t="s">
        <v>41</v>
      </c>
      <c r="E590" t="s">
        <v>163</v>
      </c>
      <c r="F590" t="s">
        <v>163</v>
      </c>
      <c r="G590" t="s">
        <v>63</v>
      </c>
      <c r="H590" t="s">
        <v>605</v>
      </c>
      <c r="I590" s="338">
        <v>23</v>
      </c>
      <c r="J590" s="338">
        <v>0</v>
      </c>
      <c r="K590" s="338">
        <v>0</v>
      </c>
      <c r="L590" s="338">
        <v>4</v>
      </c>
      <c r="M590" s="338">
        <v>0</v>
      </c>
      <c r="N590" s="336">
        <v>23</v>
      </c>
      <c r="O590" s="338" t="s">
        <v>1964</v>
      </c>
      <c r="P590" s="338">
        <v>8878</v>
      </c>
      <c r="Q590" s="338">
        <v>3726</v>
      </c>
      <c r="R590" s="338">
        <v>0</v>
      </c>
      <c r="S590" s="338">
        <v>12604</v>
      </c>
      <c r="T590" s="338">
        <v>1065</v>
      </c>
      <c r="U590" s="338">
        <v>0</v>
      </c>
      <c r="V590" s="338">
        <v>740</v>
      </c>
      <c r="W590" s="338">
        <v>14409</v>
      </c>
      <c r="X590" s="338">
        <v>1065</v>
      </c>
      <c r="Y590" s="338">
        <v>0</v>
      </c>
      <c r="Z590" s="338">
        <v>0</v>
      </c>
      <c r="AA590" s="338">
        <v>0</v>
      </c>
      <c r="AB590" s="338">
        <v>0</v>
      </c>
      <c r="AC590" s="338">
        <v>1065</v>
      </c>
      <c r="AD590" s="338">
        <v>11539</v>
      </c>
      <c r="AE590" s="338">
        <v>0</v>
      </c>
      <c r="AF590" s="338" t="s">
        <v>1082</v>
      </c>
      <c r="AG590" s="338">
        <v>50100411723792</v>
      </c>
      <c r="AH590" s="338">
        <v>0</v>
      </c>
      <c r="AI590" t="s">
        <v>1964</v>
      </c>
      <c r="AJ590" t="s">
        <v>2256</v>
      </c>
    </row>
    <row r="591" spans="1:36" x14ac:dyDescent="0.3">
      <c r="A591" s="335">
        <v>46203</v>
      </c>
      <c r="B591" t="s">
        <v>1423</v>
      </c>
      <c r="C591" t="s">
        <v>238</v>
      </c>
      <c r="D591" t="s">
        <v>41</v>
      </c>
      <c r="E591" t="s">
        <v>163</v>
      </c>
      <c r="F591" t="s">
        <v>163</v>
      </c>
      <c r="G591" t="s">
        <v>87</v>
      </c>
      <c r="H591" t="s">
        <v>605</v>
      </c>
      <c r="I591" s="338">
        <v>22</v>
      </c>
      <c r="J591" s="338">
        <v>0</v>
      </c>
      <c r="K591" s="338">
        <v>0</v>
      </c>
      <c r="L591" s="338">
        <v>4</v>
      </c>
      <c r="M591" s="338">
        <v>0</v>
      </c>
      <c r="N591" s="336">
        <v>22</v>
      </c>
      <c r="O591" s="338" t="s">
        <v>1964</v>
      </c>
      <c r="P591" s="338">
        <v>8492</v>
      </c>
      <c r="Q591" s="338">
        <v>3410</v>
      </c>
      <c r="R591" s="338">
        <v>0</v>
      </c>
      <c r="S591" s="338">
        <v>11902</v>
      </c>
      <c r="T591" s="338">
        <v>1019</v>
      </c>
      <c r="U591" s="338">
        <v>0</v>
      </c>
      <c r="V591" s="338">
        <v>707</v>
      </c>
      <c r="W591" s="338">
        <v>13628</v>
      </c>
      <c r="X591" s="338">
        <v>1019</v>
      </c>
      <c r="Y591" s="338">
        <v>0</v>
      </c>
      <c r="Z591" s="338">
        <v>0</v>
      </c>
      <c r="AA591" s="338">
        <v>0</v>
      </c>
      <c r="AB591" s="338">
        <v>0</v>
      </c>
      <c r="AC591" s="338">
        <v>1019</v>
      </c>
      <c r="AD591" s="338">
        <v>10883</v>
      </c>
      <c r="AE591" s="338">
        <v>0</v>
      </c>
      <c r="AF591" s="338" t="s">
        <v>1082</v>
      </c>
      <c r="AG591" s="338">
        <v>50100411722125</v>
      </c>
      <c r="AH591" s="338">
        <v>0</v>
      </c>
      <c r="AI591" t="s">
        <v>1964</v>
      </c>
      <c r="AJ591" t="s">
        <v>2256</v>
      </c>
    </row>
    <row r="592" spans="1:36" x14ac:dyDescent="0.3">
      <c r="A592" s="335">
        <v>46203</v>
      </c>
      <c r="B592" t="s">
        <v>1424</v>
      </c>
      <c r="C592" t="s">
        <v>240</v>
      </c>
      <c r="D592" t="s">
        <v>41</v>
      </c>
      <c r="E592" t="s">
        <v>163</v>
      </c>
      <c r="F592" t="s">
        <v>163</v>
      </c>
      <c r="G592" t="s">
        <v>87</v>
      </c>
      <c r="H592" t="s">
        <v>605</v>
      </c>
      <c r="I592" s="338">
        <v>23</v>
      </c>
      <c r="J592" s="338">
        <v>0</v>
      </c>
      <c r="K592" s="338">
        <v>0</v>
      </c>
      <c r="L592" s="338">
        <v>4</v>
      </c>
      <c r="M592" s="338">
        <v>0</v>
      </c>
      <c r="N592" s="336">
        <v>23</v>
      </c>
      <c r="O592" s="338" t="s">
        <v>1964</v>
      </c>
      <c r="P592" s="338">
        <v>8878</v>
      </c>
      <c r="Q592" s="338">
        <v>3611</v>
      </c>
      <c r="R592" s="338">
        <v>0</v>
      </c>
      <c r="S592" s="338">
        <v>12489</v>
      </c>
      <c r="T592" s="338">
        <v>1065</v>
      </c>
      <c r="U592" s="338">
        <v>0</v>
      </c>
      <c r="V592" s="338">
        <v>740</v>
      </c>
      <c r="W592" s="338">
        <v>14294</v>
      </c>
      <c r="X592" s="338">
        <v>1065</v>
      </c>
      <c r="Y592" s="338">
        <v>0</v>
      </c>
      <c r="Z592" s="338">
        <v>0</v>
      </c>
      <c r="AA592" s="338">
        <v>0</v>
      </c>
      <c r="AB592" s="338">
        <v>0</v>
      </c>
      <c r="AC592" s="338">
        <v>1065</v>
      </c>
      <c r="AD592" s="338">
        <v>11424</v>
      </c>
      <c r="AE592" s="338">
        <v>0</v>
      </c>
      <c r="AF592" s="338" t="s">
        <v>1082</v>
      </c>
      <c r="AG592" s="338">
        <v>50100398508577</v>
      </c>
      <c r="AH592" s="338">
        <v>0</v>
      </c>
      <c r="AI592" t="s">
        <v>1964</v>
      </c>
      <c r="AJ592" t="s">
        <v>2256</v>
      </c>
    </row>
    <row r="593" spans="1:36" x14ac:dyDescent="0.3">
      <c r="A593" s="335">
        <v>46203</v>
      </c>
      <c r="B593" t="s">
        <v>1425</v>
      </c>
      <c r="C593" t="s">
        <v>242</v>
      </c>
      <c r="D593" t="s">
        <v>41</v>
      </c>
      <c r="E593" t="s">
        <v>163</v>
      </c>
      <c r="F593" t="s">
        <v>163</v>
      </c>
      <c r="G593" t="s">
        <v>87</v>
      </c>
      <c r="H593" t="s">
        <v>605</v>
      </c>
      <c r="I593" s="338">
        <v>24</v>
      </c>
      <c r="J593" s="338">
        <v>0</v>
      </c>
      <c r="K593" s="338">
        <v>0</v>
      </c>
      <c r="L593" s="338">
        <v>4</v>
      </c>
      <c r="M593" s="338">
        <v>0</v>
      </c>
      <c r="N593" s="336">
        <v>24</v>
      </c>
      <c r="O593" s="338" t="s">
        <v>1964</v>
      </c>
      <c r="P593" s="338">
        <v>9264</v>
      </c>
      <c r="Q593" s="338">
        <v>3768</v>
      </c>
      <c r="R593" s="338">
        <v>0</v>
      </c>
      <c r="S593" s="338">
        <v>13032</v>
      </c>
      <c r="T593" s="338">
        <v>1112</v>
      </c>
      <c r="U593" s="338">
        <v>0</v>
      </c>
      <c r="V593" s="338">
        <v>772</v>
      </c>
      <c r="W593" s="338">
        <v>14916</v>
      </c>
      <c r="X593" s="338">
        <v>1112</v>
      </c>
      <c r="Y593" s="338">
        <v>0</v>
      </c>
      <c r="Z593" s="338">
        <v>0</v>
      </c>
      <c r="AA593" s="338">
        <v>0</v>
      </c>
      <c r="AB593" s="338">
        <v>0</v>
      </c>
      <c r="AC593" s="338">
        <v>1112</v>
      </c>
      <c r="AD593" s="338">
        <v>11920</v>
      </c>
      <c r="AE593" s="338">
        <v>0</v>
      </c>
      <c r="AF593" s="338" t="s">
        <v>1082</v>
      </c>
      <c r="AG593" s="338">
        <v>50100411722151</v>
      </c>
      <c r="AH593" s="338">
        <v>0</v>
      </c>
      <c r="AI593" t="s">
        <v>1964</v>
      </c>
      <c r="AJ593" t="s">
        <v>2256</v>
      </c>
    </row>
    <row r="594" spans="1:36" x14ac:dyDescent="0.3">
      <c r="A594" s="335">
        <v>46203</v>
      </c>
      <c r="B594" t="s">
        <v>1426</v>
      </c>
      <c r="C594" t="s">
        <v>244</v>
      </c>
      <c r="D594" t="s">
        <v>41</v>
      </c>
      <c r="E594" t="s">
        <v>163</v>
      </c>
      <c r="F594" t="s">
        <v>163</v>
      </c>
      <c r="G594" t="s">
        <v>87</v>
      </c>
      <c r="H594" t="s">
        <v>605</v>
      </c>
      <c r="I594" s="338">
        <v>23</v>
      </c>
      <c r="J594" s="338">
        <v>0</v>
      </c>
      <c r="K594" s="338">
        <v>0</v>
      </c>
      <c r="L594" s="338">
        <v>4</v>
      </c>
      <c r="M594" s="338">
        <v>0</v>
      </c>
      <c r="N594" s="336">
        <v>23</v>
      </c>
      <c r="O594" s="338" t="s">
        <v>1964</v>
      </c>
      <c r="P594" s="338">
        <v>8878</v>
      </c>
      <c r="Q594" s="338">
        <v>3565</v>
      </c>
      <c r="R594" s="338">
        <v>0</v>
      </c>
      <c r="S594" s="338">
        <v>12443</v>
      </c>
      <c r="T594" s="338">
        <v>1065</v>
      </c>
      <c r="U594" s="338">
        <v>0</v>
      </c>
      <c r="V594" s="338">
        <v>740</v>
      </c>
      <c r="W594" s="338">
        <v>14248</v>
      </c>
      <c r="X594" s="338">
        <v>1065</v>
      </c>
      <c r="Y594" s="338">
        <v>0</v>
      </c>
      <c r="Z594" s="338">
        <v>0</v>
      </c>
      <c r="AA594" s="338">
        <v>0</v>
      </c>
      <c r="AB594" s="338">
        <v>0</v>
      </c>
      <c r="AC594" s="338">
        <v>1065</v>
      </c>
      <c r="AD594" s="338">
        <v>11378</v>
      </c>
      <c r="AE594" s="338">
        <v>0</v>
      </c>
      <c r="AF594" s="338" t="s">
        <v>1082</v>
      </c>
      <c r="AG594" s="338">
        <v>50100411723081</v>
      </c>
      <c r="AH594" s="338">
        <v>0</v>
      </c>
      <c r="AI594" t="s">
        <v>1964</v>
      </c>
      <c r="AJ594" t="s">
        <v>2256</v>
      </c>
    </row>
    <row r="595" spans="1:36" x14ac:dyDescent="0.3">
      <c r="A595" s="335">
        <v>46203</v>
      </c>
      <c r="B595" t="s">
        <v>1427</v>
      </c>
      <c r="C595" t="s">
        <v>246</v>
      </c>
      <c r="D595" t="s">
        <v>41</v>
      </c>
      <c r="E595" t="s">
        <v>163</v>
      </c>
      <c r="F595" t="s">
        <v>163</v>
      </c>
      <c r="G595" t="s">
        <v>247</v>
      </c>
      <c r="H595" t="s">
        <v>614</v>
      </c>
      <c r="I595" s="338">
        <v>13</v>
      </c>
      <c r="J595" s="338">
        <v>7</v>
      </c>
      <c r="K595" s="338">
        <v>0</v>
      </c>
      <c r="L595" s="338">
        <v>4</v>
      </c>
      <c r="M595" s="338">
        <v>0</v>
      </c>
      <c r="N595" s="336">
        <v>20</v>
      </c>
      <c r="O595" s="338" t="s">
        <v>1964</v>
      </c>
      <c r="P595" s="338">
        <v>8220</v>
      </c>
      <c r="Q595" s="338">
        <v>4080</v>
      </c>
      <c r="R595" s="338">
        <v>200</v>
      </c>
      <c r="S595" s="338">
        <v>12500</v>
      </c>
      <c r="T595" s="338">
        <v>986</v>
      </c>
      <c r="U595" s="338">
        <v>0</v>
      </c>
      <c r="V595" s="338">
        <v>685</v>
      </c>
      <c r="W595" s="338">
        <v>14171</v>
      </c>
      <c r="X595" s="338">
        <v>986</v>
      </c>
      <c r="Y595" s="338">
        <v>0</v>
      </c>
      <c r="Z595" s="338">
        <v>0</v>
      </c>
      <c r="AA595" s="338">
        <v>0</v>
      </c>
      <c r="AB595" s="338">
        <v>0</v>
      </c>
      <c r="AC595" s="338">
        <v>986</v>
      </c>
      <c r="AD595" s="338">
        <v>11514</v>
      </c>
      <c r="AE595" s="338">
        <v>0</v>
      </c>
      <c r="AF595" s="338" t="s">
        <v>1082</v>
      </c>
      <c r="AG595" s="338">
        <v>50100411721951</v>
      </c>
      <c r="AH595" s="338">
        <v>0</v>
      </c>
      <c r="AI595" t="s">
        <v>1964</v>
      </c>
      <c r="AJ595" t="s">
        <v>2256</v>
      </c>
    </row>
    <row r="596" spans="1:36" x14ac:dyDescent="0.3">
      <c r="A596" s="335">
        <v>46203</v>
      </c>
      <c r="B596" t="s">
        <v>1428</v>
      </c>
      <c r="C596" t="s">
        <v>249</v>
      </c>
      <c r="D596" t="s">
        <v>41</v>
      </c>
      <c r="E596" t="s">
        <v>163</v>
      </c>
      <c r="F596" t="s">
        <v>163</v>
      </c>
      <c r="G596" t="s">
        <v>87</v>
      </c>
      <c r="H596" t="s">
        <v>605</v>
      </c>
      <c r="I596" s="338">
        <v>19</v>
      </c>
      <c r="J596" s="338">
        <v>6</v>
      </c>
      <c r="K596" s="338">
        <v>0</v>
      </c>
      <c r="L596" s="338">
        <v>4</v>
      </c>
      <c r="M596" s="338">
        <v>0</v>
      </c>
      <c r="N596" s="336">
        <v>25</v>
      </c>
      <c r="O596" s="338" t="s">
        <v>1964</v>
      </c>
      <c r="P596" s="338">
        <v>9650</v>
      </c>
      <c r="Q596" s="338">
        <v>3725</v>
      </c>
      <c r="R596" s="338">
        <v>0</v>
      </c>
      <c r="S596" s="338">
        <v>13375</v>
      </c>
      <c r="T596" s="338">
        <v>1158</v>
      </c>
      <c r="U596" s="338">
        <v>0</v>
      </c>
      <c r="V596" s="338">
        <v>804</v>
      </c>
      <c r="W596" s="338">
        <v>15337</v>
      </c>
      <c r="X596" s="338">
        <v>1158</v>
      </c>
      <c r="Y596" s="338">
        <v>0</v>
      </c>
      <c r="Z596" s="338">
        <v>0</v>
      </c>
      <c r="AA596" s="338">
        <v>0</v>
      </c>
      <c r="AB596" s="338">
        <v>0</v>
      </c>
      <c r="AC596" s="338">
        <v>1158</v>
      </c>
      <c r="AD596" s="338">
        <v>12217</v>
      </c>
      <c r="AE596" s="338">
        <v>0</v>
      </c>
      <c r="AF596" s="338" t="s">
        <v>1082</v>
      </c>
      <c r="AG596" s="338">
        <v>50100411723855</v>
      </c>
      <c r="AH596" s="338">
        <v>0</v>
      </c>
      <c r="AI596" t="s">
        <v>1964</v>
      </c>
      <c r="AJ596" t="s">
        <v>2256</v>
      </c>
    </row>
    <row r="597" spans="1:36" x14ac:dyDescent="0.3">
      <c r="A597" s="335">
        <v>46203</v>
      </c>
      <c r="B597" t="s">
        <v>1429</v>
      </c>
      <c r="C597" t="s">
        <v>251</v>
      </c>
      <c r="D597" t="s">
        <v>41</v>
      </c>
      <c r="E597" t="s">
        <v>163</v>
      </c>
      <c r="F597" t="s">
        <v>163</v>
      </c>
      <c r="G597" t="s">
        <v>87</v>
      </c>
      <c r="H597" t="s">
        <v>605</v>
      </c>
      <c r="I597" s="338">
        <v>25</v>
      </c>
      <c r="J597" s="338">
        <v>0</v>
      </c>
      <c r="K597" s="338">
        <v>0</v>
      </c>
      <c r="L597" s="338">
        <v>4</v>
      </c>
      <c r="M597" s="338">
        <v>0</v>
      </c>
      <c r="N597" s="336">
        <v>25</v>
      </c>
      <c r="O597" s="338" t="s">
        <v>1964</v>
      </c>
      <c r="P597" s="338">
        <v>9650</v>
      </c>
      <c r="Q597" s="338">
        <v>3875</v>
      </c>
      <c r="R597" s="338">
        <v>0</v>
      </c>
      <c r="S597" s="338">
        <v>13525</v>
      </c>
      <c r="T597" s="338">
        <v>1158</v>
      </c>
      <c r="U597" s="338">
        <v>0</v>
      </c>
      <c r="V597" s="338">
        <v>804</v>
      </c>
      <c r="W597" s="338">
        <v>15487</v>
      </c>
      <c r="X597" s="338">
        <v>1158</v>
      </c>
      <c r="Y597" s="338">
        <v>0</v>
      </c>
      <c r="Z597" s="338">
        <v>0</v>
      </c>
      <c r="AA597" s="338">
        <v>0</v>
      </c>
      <c r="AB597" s="338">
        <v>0</v>
      </c>
      <c r="AC597" s="338">
        <v>1158</v>
      </c>
      <c r="AD597" s="338">
        <v>12367</v>
      </c>
      <c r="AE597" s="338">
        <v>0</v>
      </c>
      <c r="AF597" s="338" t="s">
        <v>1082</v>
      </c>
      <c r="AG597" s="338">
        <v>50100411722954</v>
      </c>
      <c r="AH597" s="338">
        <v>0</v>
      </c>
      <c r="AI597" t="s">
        <v>1964</v>
      </c>
      <c r="AJ597" t="s">
        <v>2256</v>
      </c>
    </row>
    <row r="598" spans="1:36" x14ac:dyDescent="0.3">
      <c r="A598" s="335">
        <v>46203</v>
      </c>
      <c r="B598" t="s">
        <v>1430</v>
      </c>
      <c r="C598" t="s">
        <v>253</v>
      </c>
      <c r="D598" t="s">
        <v>41</v>
      </c>
      <c r="E598" t="s">
        <v>163</v>
      </c>
      <c r="F598" t="s">
        <v>163</v>
      </c>
      <c r="G598" t="s">
        <v>87</v>
      </c>
      <c r="H598" t="s">
        <v>605</v>
      </c>
      <c r="I598" s="338">
        <v>24</v>
      </c>
      <c r="J598" s="338">
        <v>0</v>
      </c>
      <c r="K598" s="338">
        <v>0</v>
      </c>
      <c r="L598" s="338">
        <v>4</v>
      </c>
      <c r="M598" s="338">
        <v>0</v>
      </c>
      <c r="N598" s="336">
        <v>24</v>
      </c>
      <c r="O598" s="338" t="s">
        <v>1964</v>
      </c>
      <c r="P598" s="338">
        <v>9144</v>
      </c>
      <c r="Q598" s="338">
        <v>3480</v>
      </c>
      <c r="R598" s="338">
        <v>0</v>
      </c>
      <c r="S598" s="338">
        <v>12624</v>
      </c>
      <c r="T598" s="338">
        <v>1097</v>
      </c>
      <c r="U598" s="338">
        <v>0</v>
      </c>
      <c r="V598" s="338">
        <v>762</v>
      </c>
      <c r="W598" s="338">
        <v>14483</v>
      </c>
      <c r="X598" s="338">
        <v>1097</v>
      </c>
      <c r="Y598" s="338">
        <v>0</v>
      </c>
      <c r="Z598" s="338">
        <v>0</v>
      </c>
      <c r="AA598" s="338">
        <v>0</v>
      </c>
      <c r="AB598" s="338">
        <v>0</v>
      </c>
      <c r="AC598" s="338">
        <v>1097</v>
      </c>
      <c r="AD598" s="338">
        <v>11527</v>
      </c>
      <c r="AE598" s="338">
        <v>0</v>
      </c>
      <c r="AF598" s="338" t="s">
        <v>1082</v>
      </c>
      <c r="AG598" s="338">
        <v>50100411722091</v>
      </c>
      <c r="AH598" s="338">
        <v>0</v>
      </c>
      <c r="AI598" t="s">
        <v>1964</v>
      </c>
      <c r="AJ598" t="s">
        <v>2256</v>
      </c>
    </row>
    <row r="599" spans="1:36" x14ac:dyDescent="0.3">
      <c r="A599" s="335">
        <v>46203</v>
      </c>
      <c r="B599" t="s">
        <v>1066</v>
      </c>
      <c r="C599" t="s">
        <v>255</v>
      </c>
      <c r="D599" t="s">
        <v>41</v>
      </c>
      <c r="E599" t="s">
        <v>163</v>
      </c>
      <c r="F599" t="s">
        <v>163</v>
      </c>
      <c r="G599" t="s">
        <v>51</v>
      </c>
      <c r="H599" t="s">
        <v>605</v>
      </c>
      <c r="I599" s="338">
        <v>20</v>
      </c>
      <c r="J599" s="338">
        <v>0</v>
      </c>
      <c r="K599" s="338">
        <v>0</v>
      </c>
      <c r="L599" s="338">
        <v>4</v>
      </c>
      <c r="M599" s="338">
        <v>0</v>
      </c>
      <c r="N599" s="336">
        <v>20</v>
      </c>
      <c r="O599" s="338" t="s">
        <v>1964</v>
      </c>
      <c r="P599" s="338">
        <v>7720</v>
      </c>
      <c r="Q599" s="338">
        <v>2980</v>
      </c>
      <c r="R599" s="338">
        <v>0</v>
      </c>
      <c r="S599" s="338">
        <v>10700</v>
      </c>
      <c r="T599" s="338">
        <v>926</v>
      </c>
      <c r="U599" s="338">
        <v>0</v>
      </c>
      <c r="V599" s="338">
        <v>643</v>
      </c>
      <c r="W599" s="338">
        <v>12269</v>
      </c>
      <c r="X599" s="338">
        <v>926</v>
      </c>
      <c r="Y599" s="338">
        <v>0</v>
      </c>
      <c r="Z599" s="338">
        <v>0</v>
      </c>
      <c r="AA599" s="338">
        <v>0</v>
      </c>
      <c r="AB599" s="338">
        <v>0</v>
      </c>
      <c r="AC599" s="338">
        <v>926</v>
      </c>
      <c r="AD599" s="338">
        <v>9774</v>
      </c>
      <c r="AE599" s="338">
        <v>0</v>
      </c>
      <c r="AF599" s="338" t="s">
        <v>1082</v>
      </c>
      <c r="AG599" s="338">
        <v>50100411723170</v>
      </c>
      <c r="AH599" s="338">
        <v>0</v>
      </c>
      <c r="AI599" t="s">
        <v>1964</v>
      </c>
      <c r="AJ599" t="s">
        <v>2256</v>
      </c>
    </row>
    <row r="600" spans="1:36" x14ac:dyDescent="0.3">
      <c r="A600" s="335">
        <v>46203</v>
      </c>
      <c r="B600" t="s">
        <v>1431</v>
      </c>
      <c r="C600" t="s">
        <v>257</v>
      </c>
      <c r="D600" t="s">
        <v>41</v>
      </c>
      <c r="E600" t="s">
        <v>163</v>
      </c>
      <c r="F600" t="s">
        <v>163</v>
      </c>
      <c r="G600" t="s">
        <v>87</v>
      </c>
      <c r="H600" t="s">
        <v>605</v>
      </c>
      <c r="I600" s="338">
        <v>19</v>
      </c>
      <c r="J600" s="338">
        <v>7</v>
      </c>
      <c r="K600" s="338">
        <v>0</v>
      </c>
      <c r="L600" s="338">
        <v>4</v>
      </c>
      <c r="M600" s="338">
        <v>0</v>
      </c>
      <c r="N600" s="336">
        <v>26</v>
      </c>
      <c r="O600" s="338" t="s">
        <v>1964</v>
      </c>
      <c r="P600" s="338">
        <v>10166</v>
      </c>
      <c r="Q600" s="338">
        <v>2834</v>
      </c>
      <c r="R600" s="338">
        <v>0</v>
      </c>
      <c r="S600" s="338">
        <v>13000</v>
      </c>
      <c r="T600" s="338">
        <v>1220</v>
      </c>
      <c r="U600" s="338">
        <v>0</v>
      </c>
      <c r="V600" s="338">
        <v>847</v>
      </c>
      <c r="W600" s="338">
        <v>15067</v>
      </c>
      <c r="X600" s="338">
        <v>1220</v>
      </c>
      <c r="Y600" s="338">
        <v>0</v>
      </c>
      <c r="Z600" s="338">
        <v>0</v>
      </c>
      <c r="AA600" s="338">
        <v>0</v>
      </c>
      <c r="AB600" s="338">
        <v>0</v>
      </c>
      <c r="AC600" s="338">
        <v>1220</v>
      </c>
      <c r="AD600" s="338">
        <v>11780</v>
      </c>
      <c r="AE600" s="338">
        <v>0</v>
      </c>
      <c r="AF600" s="338" t="s">
        <v>1082</v>
      </c>
      <c r="AG600" s="338">
        <v>50100411723894</v>
      </c>
      <c r="AH600" s="338">
        <v>0</v>
      </c>
      <c r="AI600" t="s">
        <v>1964</v>
      </c>
      <c r="AJ600" t="s">
        <v>2256</v>
      </c>
    </row>
    <row r="601" spans="1:36" x14ac:dyDescent="0.3">
      <c r="A601" s="335">
        <v>46203</v>
      </c>
      <c r="B601" t="s">
        <v>1432</v>
      </c>
      <c r="C601" t="s">
        <v>259</v>
      </c>
      <c r="D601" t="s">
        <v>41</v>
      </c>
      <c r="E601" t="s">
        <v>163</v>
      </c>
      <c r="F601" t="s">
        <v>163</v>
      </c>
      <c r="G601" t="s">
        <v>48</v>
      </c>
      <c r="H601" t="s">
        <v>605</v>
      </c>
      <c r="I601" s="338">
        <v>26</v>
      </c>
      <c r="J601" s="338">
        <v>0</v>
      </c>
      <c r="K601" s="338">
        <v>0</v>
      </c>
      <c r="L601" s="338">
        <v>4</v>
      </c>
      <c r="M601" s="338">
        <v>0</v>
      </c>
      <c r="N601" s="336">
        <v>26</v>
      </c>
      <c r="O601" s="338" t="s">
        <v>1964</v>
      </c>
      <c r="P601" s="338">
        <v>10036</v>
      </c>
      <c r="Q601" s="338">
        <v>2938</v>
      </c>
      <c r="R601" s="338">
        <v>0</v>
      </c>
      <c r="S601" s="338">
        <v>12974</v>
      </c>
      <c r="T601" s="338">
        <v>1204</v>
      </c>
      <c r="U601" s="338">
        <v>0</v>
      </c>
      <c r="V601" s="338">
        <v>836</v>
      </c>
      <c r="W601" s="338">
        <v>15014</v>
      </c>
      <c r="X601" s="338">
        <v>1204</v>
      </c>
      <c r="Y601" s="338">
        <v>0</v>
      </c>
      <c r="Z601" s="338">
        <v>0</v>
      </c>
      <c r="AA601" s="338">
        <v>0</v>
      </c>
      <c r="AB601" s="338">
        <v>0</v>
      </c>
      <c r="AC601" s="338">
        <v>1204</v>
      </c>
      <c r="AD601" s="338">
        <v>11770</v>
      </c>
      <c r="AE601" s="338">
        <v>0</v>
      </c>
      <c r="AF601" s="338" t="s">
        <v>1082</v>
      </c>
      <c r="AG601" s="338">
        <v>50100398511992</v>
      </c>
      <c r="AH601" s="338">
        <v>0</v>
      </c>
      <c r="AI601" t="s">
        <v>1964</v>
      </c>
      <c r="AJ601" t="s">
        <v>2256</v>
      </c>
    </row>
    <row r="602" spans="1:36" x14ac:dyDescent="0.3">
      <c r="A602" s="335">
        <v>46203</v>
      </c>
      <c r="B602" t="s">
        <v>1433</v>
      </c>
      <c r="C602" t="s">
        <v>261</v>
      </c>
      <c r="D602" t="s">
        <v>41</v>
      </c>
      <c r="E602" t="s">
        <v>163</v>
      </c>
      <c r="F602" t="s">
        <v>163</v>
      </c>
      <c r="G602" t="s">
        <v>262</v>
      </c>
      <c r="H602" t="s">
        <v>605</v>
      </c>
      <c r="I602" s="338">
        <v>23</v>
      </c>
      <c r="J602" s="338">
        <v>0</v>
      </c>
      <c r="K602" s="338">
        <v>0</v>
      </c>
      <c r="L602" s="338">
        <v>4</v>
      </c>
      <c r="M602" s="338">
        <v>0</v>
      </c>
      <c r="N602" s="336">
        <v>23</v>
      </c>
      <c r="O602" s="338" t="s">
        <v>1964</v>
      </c>
      <c r="P602" s="338">
        <v>8878</v>
      </c>
      <c r="Q602" s="338">
        <v>2622</v>
      </c>
      <c r="R602" s="338">
        <v>0</v>
      </c>
      <c r="S602" s="338">
        <v>11500</v>
      </c>
      <c r="T602" s="338">
        <v>1065</v>
      </c>
      <c r="U602" s="338">
        <v>0</v>
      </c>
      <c r="V602" s="338">
        <v>740</v>
      </c>
      <c r="W602" s="338">
        <v>13305</v>
      </c>
      <c r="X602" s="338">
        <v>1065</v>
      </c>
      <c r="Y602" s="338">
        <v>0</v>
      </c>
      <c r="Z602" s="338">
        <v>0</v>
      </c>
      <c r="AA602" s="338">
        <v>0</v>
      </c>
      <c r="AB602" s="338">
        <v>0</v>
      </c>
      <c r="AC602" s="338">
        <v>1065</v>
      </c>
      <c r="AD602" s="338">
        <v>10435</v>
      </c>
      <c r="AE602" s="338">
        <v>0</v>
      </c>
      <c r="AF602" s="338" t="s">
        <v>1082</v>
      </c>
      <c r="AG602" s="338">
        <v>50100411722180</v>
      </c>
      <c r="AH602" s="338">
        <v>0</v>
      </c>
      <c r="AI602" t="s">
        <v>1964</v>
      </c>
      <c r="AJ602" t="s">
        <v>2256</v>
      </c>
    </row>
    <row r="603" spans="1:36" x14ac:dyDescent="0.3">
      <c r="A603" s="335">
        <v>46203</v>
      </c>
      <c r="B603" t="s">
        <v>1067</v>
      </c>
      <c r="C603" t="s">
        <v>264</v>
      </c>
      <c r="D603" t="s">
        <v>41</v>
      </c>
      <c r="E603" t="s">
        <v>163</v>
      </c>
      <c r="F603" t="s">
        <v>163</v>
      </c>
      <c r="G603" t="s">
        <v>44</v>
      </c>
      <c r="H603" t="s">
        <v>605</v>
      </c>
      <c r="I603" s="338">
        <v>26</v>
      </c>
      <c r="J603" s="338">
        <v>0</v>
      </c>
      <c r="K603" s="338">
        <v>0</v>
      </c>
      <c r="L603" s="338">
        <v>4</v>
      </c>
      <c r="M603" s="338">
        <v>0</v>
      </c>
      <c r="N603" s="336">
        <v>26</v>
      </c>
      <c r="O603" s="338" t="s">
        <v>1964</v>
      </c>
      <c r="P603" s="338">
        <v>10036</v>
      </c>
      <c r="Q603" s="338">
        <v>2704</v>
      </c>
      <c r="R603" s="338">
        <v>0</v>
      </c>
      <c r="S603" s="338">
        <v>12740</v>
      </c>
      <c r="T603" s="338">
        <v>1204</v>
      </c>
      <c r="U603" s="338">
        <v>0</v>
      </c>
      <c r="V603" s="338">
        <v>836</v>
      </c>
      <c r="W603" s="338">
        <v>14780</v>
      </c>
      <c r="X603" s="338">
        <v>1204</v>
      </c>
      <c r="Y603" s="338">
        <v>0</v>
      </c>
      <c r="Z603" s="338">
        <v>0</v>
      </c>
      <c r="AA603" s="338">
        <v>0</v>
      </c>
      <c r="AB603" s="338">
        <v>0</v>
      </c>
      <c r="AC603" s="338">
        <v>1204</v>
      </c>
      <c r="AD603" s="338">
        <v>11536</v>
      </c>
      <c r="AE603" s="338">
        <v>0</v>
      </c>
      <c r="AF603" s="338" t="s">
        <v>1082</v>
      </c>
      <c r="AG603" s="338">
        <v>50100420732180</v>
      </c>
      <c r="AH603" s="338">
        <v>0</v>
      </c>
      <c r="AI603" t="s">
        <v>1964</v>
      </c>
      <c r="AJ603" t="s">
        <v>2256</v>
      </c>
    </row>
    <row r="604" spans="1:36" x14ac:dyDescent="0.3">
      <c r="A604" s="335">
        <v>46203</v>
      </c>
      <c r="B604" t="s">
        <v>1434</v>
      </c>
      <c r="C604" t="s">
        <v>266</v>
      </c>
      <c r="D604" t="s">
        <v>41</v>
      </c>
      <c r="E604" t="s">
        <v>163</v>
      </c>
      <c r="F604" t="s">
        <v>163</v>
      </c>
      <c r="G604" t="s">
        <v>87</v>
      </c>
      <c r="H604" t="s">
        <v>605</v>
      </c>
      <c r="I604" s="338">
        <v>21</v>
      </c>
      <c r="J604" s="338">
        <v>5</v>
      </c>
      <c r="K604" s="338">
        <v>0</v>
      </c>
      <c r="L604" s="338">
        <v>4</v>
      </c>
      <c r="M604" s="338">
        <v>0</v>
      </c>
      <c r="N604" s="336">
        <v>26</v>
      </c>
      <c r="O604" s="338" t="s">
        <v>1964</v>
      </c>
      <c r="P604" s="338">
        <v>10036</v>
      </c>
      <c r="Q604" s="338">
        <v>2574</v>
      </c>
      <c r="R604" s="338">
        <v>0</v>
      </c>
      <c r="S604" s="338">
        <v>12610</v>
      </c>
      <c r="T604" s="338">
        <v>1204</v>
      </c>
      <c r="U604" s="338">
        <v>0</v>
      </c>
      <c r="V604" s="338">
        <v>836</v>
      </c>
      <c r="W604" s="338">
        <v>14650</v>
      </c>
      <c r="X604" s="338">
        <v>1204</v>
      </c>
      <c r="Y604" s="338">
        <v>0</v>
      </c>
      <c r="Z604" s="338">
        <v>0</v>
      </c>
      <c r="AA604" s="338">
        <v>0</v>
      </c>
      <c r="AB604" s="338">
        <v>0</v>
      </c>
      <c r="AC604" s="338">
        <v>1204</v>
      </c>
      <c r="AD604" s="338">
        <v>11406</v>
      </c>
      <c r="AE604" s="338">
        <v>0</v>
      </c>
      <c r="AF604" s="338" t="s">
        <v>1082</v>
      </c>
      <c r="AG604" s="338">
        <v>50100398508462</v>
      </c>
      <c r="AH604" s="338">
        <v>0</v>
      </c>
      <c r="AI604" t="s">
        <v>1964</v>
      </c>
      <c r="AJ604" t="s">
        <v>2256</v>
      </c>
    </row>
    <row r="605" spans="1:36" x14ac:dyDescent="0.3">
      <c r="A605" s="335">
        <v>46203</v>
      </c>
      <c r="B605" t="s">
        <v>1435</v>
      </c>
      <c r="C605" t="s">
        <v>268</v>
      </c>
      <c r="D605" t="s">
        <v>41</v>
      </c>
      <c r="E605" t="s">
        <v>163</v>
      </c>
      <c r="F605" t="s">
        <v>163</v>
      </c>
      <c r="G605" t="s">
        <v>203</v>
      </c>
      <c r="H605" t="s">
        <v>605</v>
      </c>
      <c r="I605" s="338">
        <v>21.5</v>
      </c>
      <c r="J605" s="338">
        <v>1</v>
      </c>
      <c r="K605" s="338">
        <v>0</v>
      </c>
      <c r="L605" s="338">
        <v>4</v>
      </c>
      <c r="M605" s="338">
        <v>0</v>
      </c>
      <c r="N605" s="336">
        <v>22.5</v>
      </c>
      <c r="O605" s="338" t="s">
        <v>1964</v>
      </c>
      <c r="P605" s="338">
        <v>9202</v>
      </c>
      <c r="Q605" s="338">
        <v>3735</v>
      </c>
      <c r="R605" s="338">
        <v>338</v>
      </c>
      <c r="S605" s="338">
        <v>13275</v>
      </c>
      <c r="T605" s="338">
        <v>1104</v>
      </c>
      <c r="U605" s="338">
        <v>0</v>
      </c>
      <c r="V605" s="338">
        <v>767</v>
      </c>
      <c r="W605" s="338">
        <v>15146</v>
      </c>
      <c r="X605" s="338">
        <v>1104</v>
      </c>
      <c r="Y605" s="338">
        <v>0</v>
      </c>
      <c r="Z605" s="338">
        <v>0</v>
      </c>
      <c r="AA605" s="338">
        <v>0</v>
      </c>
      <c r="AB605" s="338">
        <v>0</v>
      </c>
      <c r="AC605" s="338">
        <v>1104</v>
      </c>
      <c r="AD605" s="338">
        <v>12171</v>
      </c>
      <c r="AE605" s="338">
        <v>0</v>
      </c>
      <c r="AF605" s="338" t="s">
        <v>1082</v>
      </c>
      <c r="AG605" s="338">
        <v>50100235496780</v>
      </c>
      <c r="AH605" s="338">
        <v>0</v>
      </c>
      <c r="AI605" t="s">
        <v>1964</v>
      </c>
      <c r="AJ605" t="s">
        <v>2256</v>
      </c>
    </row>
    <row r="606" spans="1:36" x14ac:dyDescent="0.3">
      <c r="A606" s="335">
        <v>46203</v>
      </c>
      <c r="B606" t="s">
        <v>1436</v>
      </c>
      <c r="C606" t="s">
        <v>270</v>
      </c>
      <c r="D606" t="s">
        <v>41</v>
      </c>
      <c r="E606" t="s">
        <v>163</v>
      </c>
      <c r="F606" t="s">
        <v>163</v>
      </c>
      <c r="G606" t="s">
        <v>87</v>
      </c>
      <c r="H606" t="s">
        <v>605</v>
      </c>
      <c r="I606" s="338">
        <v>25</v>
      </c>
      <c r="J606" s="338">
        <v>0</v>
      </c>
      <c r="K606" s="338">
        <v>0</v>
      </c>
      <c r="L606" s="338">
        <v>4</v>
      </c>
      <c r="M606" s="338">
        <v>0</v>
      </c>
      <c r="N606" s="336">
        <v>25</v>
      </c>
      <c r="O606" s="338" t="s">
        <v>1964</v>
      </c>
      <c r="P606" s="338">
        <v>9650</v>
      </c>
      <c r="Q606" s="338">
        <v>3900</v>
      </c>
      <c r="R606" s="338">
        <v>0</v>
      </c>
      <c r="S606" s="338">
        <v>13550</v>
      </c>
      <c r="T606" s="338">
        <v>1158</v>
      </c>
      <c r="U606" s="338">
        <v>0</v>
      </c>
      <c r="V606" s="338">
        <v>804</v>
      </c>
      <c r="W606" s="338">
        <v>15512</v>
      </c>
      <c r="X606" s="338">
        <v>1158</v>
      </c>
      <c r="Y606" s="338">
        <v>0</v>
      </c>
      <c r="Z606" s="338">
        <v>0</v>
      </c>
      <c r="AA606" s="338">
        <v>0</v>
      </c>
      <c r="AB606" s="338">
        <v>0</v>
      </c>
      <c r="AC606" s="338">
        <v>1158</v>
      </c>
      <c r="AD606" s="338">
        <v>12392</v>
      </c>
      <c r="AE606" s="338">
        <v>0</v>
      </c>
      <c r="AF606" s="338" t="s">
        <v>1082</v>
      </c>
      <c r="AG606" s="338">
        <v>50100398508452</v>
      </c>
      <c r="AH606" s="338">
        <v>0</v>
      </c>
      <c r="AI606" t="s">
        <v>1964</v>
      </c>
      <c r="AJ606" t="s">
        <v>2256</v>
      </c>
    </row>
    <row r="607" spans="1:36" x14ac:dyDescent="0.3">
      <c r="A607" s="335">
        <v>46203</v>
      </c>
      <c r="B607" t="s">
        <v>1068</v>
      </c>
      <c r="C607" t="s">
        <v>272</v>
      </c>
      <c r="D607" t="s">
        <v>41</v>
      </c>
      <c r="E607" t="s">
        <v>163</v>
      </c>
      <c r="F607" t="s">
        <v>163</v>
      </c>
      <c r="G607" t="s">
        <v>48</v>
      </c>
      <c r="H607" t="s">
        <v>605</v>
      </c>
      <c r="I607" s="338">
        <v>21</v>
      </c>
      <c r="J607" s="338">
        <v>0</v>
      </c>
      <c r="K607" s="338">
        <v>0</v>
      </c>
      <c r="L607" s="338">
        <v>4</v>
      </c>
      <c r="M607" s="338">
        <v>0</v>
      </c>
      <c r="N607" s="336">
        <v>21</v>
      </c>
      <c r="O607" s="338" t="s">
        <v>1964</v>
      </c>
      <c r="P607" s="338">
        <v>8169</v>
      </c>
      <c r="Q607" s="338">
        <v>1911</v>
      </c>
      <c r="R607" s="338">
        <v>0</v>
      </c>
      <c r="S607" s="338">
        <v>10080</v>
      </c>
      <c r="T607" s="338">
        <v>980</v>
      </c>
      <c r="U607" s="338">
        <v>0</v>
      </c>
      <c r="V607" s="338">
        <v>680</v>
      </c>
      <c r="W607" s="338">
        <v>11740</v>
      </c>
      <c r="X607" s="338">
        <v>980</v>
      </c>
      <c r="Y607" s="338">
        <v>0</v>
      </c>
      <c r="Z607" s="338">
        <v>0</v>
      </c>
      <c r="AA607" s="338">
        <v>0</v>
      </c>
      <c r="AB607" s="338">
        <v>0</v>
      </c>
      <c r="AC607" s="338">
        <v>980</v>
      </c>
      <c r="AD607" s="338">
        <v>9100</v>
      </c>
      <c r="AE607" s="338">
        <v>0</v>
      </c>
      <c r="AF607" s="338" t="s">
        <v>1082</v>
      </c>
      <c r="AG607" s="338">
        <v>50100398508488</v>
      </c>
      <c r="AH607" s="338">
        <v>0</v>
      </c>
      <c r="AI607" t="s">
        <v>1964</v>
      </c>
      <c r="AJ607" t="s">
        <v>2256</v>
      </c>
    </row>
    <row r="608" spans="1:36" x14ac:dyDescent="0.3">
      <c r="A608" s="335">
        <v>46203</v>
      </c>
      <c r="B608" t="s">
        <v>1069</v>
      </c>
      <c r="C608" t="s">
        <v>274</v>
      </c>
      <c r="D608" t="s">
        <v>41</v>
      </c>
      <c r="E608" t="s">
        <v>163</v>
      </c>
      <c r="F608" t="s">
        <v>163</v>
      </c>
      <c r="G608" t="s">
        <v>51</v>
      </c>
      <c r="H608" t="s">
        <v>605</v>
      </c>
      <c r="I608" s="338">
        <v>24</v>
      </c>
      <c r="J608" s="338">
        <v>0</v>
      </c>
      <c r="K608" s="338">
        <v>0</v>
      </c>
      <c r="L608" s="338">
        <v>4</v>
      </c>
      <c r="M608" s="338">
        <v>0</v>
      </c>
      <c r="N608" s="336">
        <v>24</v>
      </c>
      <c r="O608" s="338" t="s">
        <v>1964</v>
      </c>
      <c r="P608" s="338">
        <v>9216</v>
      </c>
      <c r="Q608" s="338">
        <v>2424</v>
      </c>
      <c r="R608" s="338">
        <v>0</v>
      </c>
      <c r="S608" s="338">
        <v>11640</v>
      </c>
      <c r="T608" s="338">
        <v>1106</v>
      </c>
      <c r="U608" s="338">
        <v>0</v>
      </c>
      <c r="V608" s="338">
        <v>768</v>
      </c>
      <c r="W608" s="338">
        <v>13514</v>
      </c>
      <c r="X608" s="338">
        <v>1106</v>
      </c>
      <c r="Y608" s="338">
        <v>0</v>
      </c>
      <c r="Z608" s="338">
        <v>0</v>
      </c>
      <c r="AA608" s="338">
        <v>0</v>
      </c>
      <c r="AB608" s="338">
        <v>0</v>
      </c>
      <c r="AC608" s="338">
        <v>1106</v>
      </c>
      <c r="AD608" s="338">
        <v>10534</v>
      </c>
      <c r="AE608" s="338">
        <v>0</v>
      </c>
      <c r="AF608" s="338" t="s">
        <v>1082</v>
      </c>
      <c r="AG608" s="338">
        <v>50100487359479</v>
      </c>
      <c r="AH608" s="338">
        <v>0</v>
      </c>
      <c r="AI608" t="s">
        <v>1964</v>
      </c>
      <c r="AJ608" t="s">
        <v>2256</v>
      </c>
    </row>
    <row r="609" spans="1:36" x14ac:dyDescent="0.3">
      <c r="A609" s="335">
        <v>46203</v>
      </c>
      <c r="B609" t="s">
        <v>1070</v>
      </c>
      <c r="C609" t="s">
        <v>276</v>
      </c>
      <c r="D609" t="s">
        <v>41</v>
      </c>
      <c r="E609" t="s">
        <v>163</v>
      </c>
      <c r="F609" t="s">
        <v>163</v>
      </c>
      <c r="G609" t="s">
        <v>44</v>
      </c>
      <c r="H609" t="s">
        <v>605</v>
      </c>
      <c r="I609" s="338">
        <v>0</v>
      </c>
      <c r="J609" s="338">
        <v>0</v>
      </c>
      <c r="K609" s="338">
        <v>0</v>
      </c>
      <c r="L609" s="338">
        <v>0</v>
      </c>
      <c r="M609" s="338">
        <v>0</v>
      </c>
      <c r="N609" s="336">
        <v>0</v>
      </c>
      <c r="O609" s="338" t="s">
        <v>1964</v>
      </c>
      <c r="P609" s="338">
        <v>0</v>
      </c>
      <c r="Q609" s="338">
        <v>0</v>
      </c>
      <c r="R609" s="338">
        <v>0</v>
      </c>
      <c r="S609" s="338">
        <v>0</v>
      </c>
      <c r="T609" s="338">
        <v>0</v>
      </c>
      <c r="U609" s="338">
        <v>0</v>
      </c>
      <c r="V609" s="338">
        <v>0</v>
      </c>
      <c r="W609" s="338">
        <v>0</v>
      </c>
      <c r="X609" s="338">
        <v>0</v>
      </c>
      <c r="Y609" s="338">
        <v>0</v>
      </c>
      <c r="Z609" s="338">
        <v>0</v>
      </c>
      <c r="AA609" s="338">
        <v>0</v>
      </c>
      <c r="AB609" s="338">
        <v>0</v>
      </c>
      <c r="AC609" s="338">
        <v>0</v>
      </c>
      <c r="AD609" s="338">
        <v>0</v>
      </c>
      <c r="AE609" s="338">
        <v>0</v>
      </c>
      <c r="AF609" s="338" t="s">
        <v>1082</v>
      </c>
      <c r="AG609" s="338">
        <v>50100395931963</v>
      </c>
      <c r="AH609" s="338">
        <v>0</v>
      </c>
      <c r="AI609" t="s">
        <v>1964</v>
      </c>
      <c r="AJ609" t="s">
        <v>2249</v>
      </c>
    </row>
    <row r="610" spans="1:36" x14ac:dyDescent="0.3">
      <c r="A610" s="335">
        <v>46203</v>
      </c>
      <c r="B610" t="s">
        <v>1071</v>
      </c>
      <c r="C610" t="s">
        <v>278</v>
      </c>
      <c r="D610" t="s">
        <v>41</v>
      </c>
      <c r="E610" t="s">
        <v>163</v>
      </c>
      <c r="F610" t="s">
        <v>163</v>
      </c>
      <c r="G610" t="s">
        <v>87</v>
      </c>
      <c r="H610" t="s">
        <v>605</v>
      </c>
      <c r="I610" s="338">
        <v>25</v>
      </c>
      <c r="J610" s="338">
        <v>0</v>
      </c>
      <c r="K610" s="338">
        <v>0</v>
      </c>
      <c r="L610" s="338">
        <v>4</v>
      </c>
      <c r="M610" s="338">
        <v>0</v>
      </c>
      <c r="N610" s="336">
        <v>25</v>
      </c>
      <c r="O610" s="338" t="s">
        <v>1964</v>
      </c>
      <c r="P610" s="338">
        <v>9650</v>
      </c>
      <c r="Q610" s="338">
        <v>3450</v>
      </c>
      <c r="R610" s="338">
        <v>0</v>
      </c>
      <c r="S610" s="338">
        <v>13100</v>
      </c>
      <c r="T610" s="338">
        <v>1158</v>
      </c>
      <c r="U610" s="338">
        <v>0</v>
      </c>
      <c r="V610" s="338">
        <v>804</v>
      </c>
      <c r="W610" s="338">
        <v>15062</v>
      </c>
      <c r="X610" s="338">
        <v>1158</v>
      </c>
      <c r="Y610" s="338">
        <v>0</v>
      </c>
      <c r="Z610" s="338">
        <v>0</v>
      </c>
      <c r="AA610" s="338">
        <v>0</v>
      </c>
      <c r="AB610" s="338">
        <v>0</v>
      </c>
      <c r="AC610" s="338">
        <v>1158</v>
      </c>
      <c r="AD610" s="338">
        <v>11942</v>
      </c>
      <c r="AE610" s="338">
        <v>0</v>
      </c>
      <c r="AF610" s="338" t="s">
        <v>1082</v>
      </c>
      <c r="AG610" s="338">
        <v>50100398508525</v>
      </c>
      <c r="AH610" s="338">
        <v>0</v>
      </c>
      <c r="AI610" t="s">
        <v>1964</v>
      </c>
      <c r="AJ610" t="s">
        <v>2256</v>
      </c>
    </row>
    <row r="611" spans="1:36" x14ac:dyDescent="0.3">
      <c r="A611" s="335">
        <v>46203</v>
      </c>
      <c r="B611" t="s">
        <v>1072</v>
      </c>
      <c r="C611" t="s">
        <v>280</v>
      </c>
      <c r="D611" t="s">
        <v>41</v>
      </c>
      <c r="E611" t="s">
        <v>163</v>
      </c>
      <c r="F611" t="s">
        <v>163</v>
      </c>
      <c r="G611" t="s">
        <v>87</v>
      </c>
      <c r="H611" t="s">
        <v>605</v>
      </c>
      <c r="I611" s="338">
        <v>25</v>
      </c>
      <c r="J611" s="338">
        <v>0</v>
      </c>
      <c r="K611" s="338">
        <v>0</v>
      </c>
      <c r="L611" s="338">
        <v>4</v>
      </c>
      <c r="M611" s="338">
        <v>0</v>
      </c>
      <c r="N611" s="336">
        <v>25</v>
      </c>
      <c r="O611" s="338" t="s">
        <v>1964</v>
      </c>
      <c r="P611" s="338">
        <v>9650</v>
      </c>
      <c r="Q611" s="338">
        <v>3875</v>
      </c>
      <c r="R611" s="338">
        <v>0</v>
      </c>
      <c r="S611" s="338">
        <v>13525</v>
      </c>
      <c r="T611" s="338">
        <v>1158</v>
      </c>
      <c r="U611" s="338">
        <v>0</v>
      </c>
      <c r="V611" s="338">
        <v>804</v>
      </c>
      <c r="W611" s="338">
        <v>15487</v>
      </c>
      <c r="X611" s="338">
        <v>1158</v>
      </c>
      <c r="Y611" s="338">
        <v>0</v>
      </c>
      <c r="Z611" s="338">
        <v>0</v>
      </c>
      <c r="AA611" s="338">
        <v>0</v>
      </c>
      <c r="AB611" s="338">
        <v>0</v>
      </c>
      <c r="AC611" s="338">
        <v>1158</v>
      </c>
      <c r="AD611" s="338">
        <v>12367</v>
      </c>
      <c r="AE611" s="338">
        <v>0</v>
      </c>
      <c r="AF611" s="338" t="s">
        <v>1082</v>
      </c>
      <c r="AG611" s="338">
        <v>50100398508541</v>
      </c>
      <c r="AH611" s="338">
        <v>0</v>
      </c>
      <c r="AI611" t="s">
        <v>1964</v>
      </c>
      <c r="AJ611" t="s">
        <v>2256</v>
      </c>
    </row>
    <row r="612" spans="1:36" x14ac:dyDescent="0.3">
      <c r="A612" s="335">
        <v>46203</v>
      </c>
      <c r="B612" t="s">
        <v>1073</v>
      </c>
      <c r="C612" t="s">
        <v>282</v>
      </c>
      <c r="D612" t="s">
        <v>41</v>
      </c>
      <c r="E612" t="s">
        <v>163</v>
      </c>
      <c r="F612" t="s">
        <v>163</v>
      </c>
      <c r="G612" t="s">
        <v>51</v>
      </c>
      <c r="H612" t="s">
        <v>605</v>
      </c>
      <c r="I612" s="338">
        <v>24</v>
      </c>
      <c r="J612" s="338">
        <v>0</v>
      </c>
      <c r="K612" s="338">
        <v>0</v>
      </c>
      <c r="L612" s="338">
        <v>4</v>
      </c>
      <c r="M612" s="338">
        <v>0</v>
      </c>
      <c r="N612" s="336">
        <v>24</v>
      </c>
      <c r="O612" s="338" t="s">
        <v>1964</v>
      </c>
      <c r="P612" s="338">
        <v>9216</v>
      </c>
      <c r="Q612" s="338">
        <v>2304</v>
      </c>
      <c r="R612" s="338">
        <v>0</v>
      </c>
      <c r="S612" s="338">
        <v>11520</v>
      </c>
      <c r="T612" s="338">
        <v>1106</v>
      </c>
      <c r="U612" s="338">
        <v>0</v>
      </c>
      <c r="V612" s="338">
        <v>768</v>
      </c>
      <c r="W612" s="338">
        <v>13394</v>
      </c>
      <c r="X612" s="338">
        <v>1106</v>
      </c>
      <c r="Y612" s="338">
        <v>0</v>
      </c>
      <c r="Z612" s="338">
        <v>0</v>
      </c>
      <c r="AA612" s="338">
        <v>0</v>
      </c>
      <c r="AB612" s="338">
        <v>0</v>
      </c>
      <c r="AC612" s="338">
        <v>1106</v>
      </c>
      <c r="AD612" s="338">
        <v>10414</v>
      </c>
      <c r="AE612" s="338">
        <v>0</v>
      </c>
      <c r="AF612" s="338" t="s">
        <v>1082</v>
      </c>
      <c r="AG612" s="338">
        <v>50100442378369</v>
      </c>
      <c r="AH612" s="338">
        <v>0</v>
      </c>
      <c r="AI612" t="s">
        <v>1964</v>
      </c>
      <c r="AJ612" t="s">
        <v>2256</v>
      </c>
    </row>
    <row r="613" spans="1:36" x14ac:dyDescent="0.3">
      <c r="A613" s="335">
        <v>46203</v>
      </c>
      <c r="B613" t="s">
        <v>1437</v>
      </c>
      <c r="C613" t="s">
        <v>284</v>
      </c>
      <c r="D613" t="s">
        <v>41</v>
      </c>
      <c r="E613" t="s">
        <v>163</v>
      </c>
      <c r="F613" t="s">
        <v>163</v>
      </c>
      <c r="G613" t="s">
        <v>48</v>
      </c>
      <c r="H613" t="s">
        <v>605</v>
      </c>
      <c r="I613" s="338">
        <v>22</v>
      </c>
      <c r="J613" s="338">
        <v>0</v>
      </c>
      <c r="K613" s="338">
        <v>0</v>
      </c>
      <c r="L613" s="338">
        <v>4</v>
      </c>
      <c r="M613" s="338">
        <v>0</v>
      </c>
      <c r="N613" s="336">
        <v>22</v>
      </c>
      <c r="O613" s="338" t="s">
        <v>1964</v>
      </c>
      <c r="P613" s="338">
        <v>8602</v>
      </c>
      <c r="Q613" s="338">
        <v>2288</v>
      </c>
      <c r="R613" s="338">
        <v>0</v>
      </c>
      <c r="S613" s="338">
        <v>10890</v>
      </c>
      <c r="T613" s="338">
        <v>1032</v>
      </c>
      <c r="U613" s="338">
        <v>0</v>
      </c>
      <c r="V613" s="338">
        <v>717</v>
      </c>
      <c r="W613" s="338">
        <v>12639</v>
      </c>
      <c r="X613" s="338">
        <v>1032</v>
      </c>
      <c r="Y613" s="338">
        <v>0</v>
      </c>
      <c r="Z613" s="338">
        <v>0</v>
      </c>
      <c r="AA613" s="338">
        <v>0</v>
      </c>
      <c r="AB613" s="338">
        <v>0</v>
      </c>
      <c r="AC613" s="338">
        <v>1032</v>
      </c>
      <c r="AD613" s="338">
        <v>9858</v>
      </c>
      <c r="AE613" s="338">
        <v>0</v>
      </c>
      <c r="AF613" s="338" t="s">
        <v>1082</v>
      </c>
      <c r="AG613" s="338">
        <v>50100420732167</v>
      </c>
      <c r="AH613" s="338">
        <v>0</v>
      </c>
      <c r="AI613" t="s">
        <v>1964</v>
      </c>
      <c r="AJ613" t="s">
        <v>2256</v>
      </c>
    </row>
    <row r="614" spans="1:36" x14ac:dyDescent="0.3">
      <c r="A614" s="335">
        <v>46203</v>
      </c>
      <c r="B614" t="s">
        <v>1438</v>
      </c>
      <c r="C614" t="s">
        <v>286</v>
      </c>
      <c r="D614" t="s">
        <v>41</v>
      </c>
      <c r="E614" t="s">
        <v>163</v>
      </c>
      <c r="F614" t="s">
        <v>163</v>
      </c>
      <c r="G614" t="s">
        <v>51</v>
      </c>
      <c r="H614" t="s">
        <v>605</v>
      </c>
      <c r="I614" s="338">
        <v>25</v>
      </c>
      <c r="J614" s="338">
        <v>0</v>
      </c>
      <c r="K614" s="338">
        <v>0</v>
      </c>
      <c r="L614" s="338">
        <v>4</v>
      </c>
      <c r="M614" s="338">
        <v>0</v>
      </c>
      <c r="N614" s="336">
        <v>25</v>
      </c>
      <c r="O614" s="338" t="s">
        <v>1964</v>
      </c>
      <c r="P614" s="338">
        <v>9650</v>
      </c>
      <c r="Q614" s="338">
        <v>3925</v>
      </c>
      <c r="R614" s="338">
        <v>0</v>
      </c>
      <c r="S614" s="338">
        <v>13575</v>
      </c>
      <c r="T614" s="338">
        <v>1158</v>
      </c>
      <c r="U614" s="338">
        <v>0</v>
      </c>
      <c r="V614" s="338">
        <v>804</v>
      </c>
      <c r="W614" s="338">
        <v>15537</v>
      </c>
      <c r="X614" s="338">
        <v>1158</v>
      </c>
      <c r="Y614" s="338">
        <v>0</v>
      </c>
      <c r="Z614" s="338">
        <v>0</v>
      </c>
      <c r="AA614" s="338">
        <v>0</v>
      </c>
      <c r="AB614" s="338">
        <v>0</v>
      </c>
      <c r="AC614" s="338">
        <v>1158</v>
      </c>
      <c r="AD614" s="338">
        <v>12417</v>
      </c>
      <c r="AE614" s="338">
        <v>0</v>
      </c>
      <c r="AF614" s="338" t="s">
        <v>1082</v>
      </c>
      <c r="AG614" s="338">
        <v>50100416433322</v>
      </c>
      <c r="AH614" s="338">
        <v>0</v>
      </c>
      <c r="AI614" t="s">
        <v>1964</v>
      </c>
      <c r="AJ614" t="s">
        <v>2256</v>
      </c>
    </row>
    <row r="615" spans="1:36" x14ac:dyDescent="0.3">
      <c r="A615" s="335">
        <v>46203</v>
      </c>
      <c r="B615" t="s">
        <v>1439</v>
      </c>
      <c r="C615" t="s">
        <v>288</v>
      </c>
      <c r="D615" t="s">
        <v>41</v>
      </c>
      <c r="E615" t="s">
        <v>163</v>
      </c>
      <c r="F615" t="s">
        <v>163</v>
      </c>
      <c r="G615" t="s">
        <v>51</v>
      </c>
      <c r="H615" t="s">
        <v>605</v>
      </c>
      <c r="I615" s="338">
        <v>22</v>
      </c>
      <c r="J615" s="338">
        <v>0</v>
      </c>
      <c r="K615" s="338">
        <v>0</v>
      </c>
      <c r="L615" s="338">
        <v>4</v>
      </c>
      <c r="M615" s="338">
        <v>0</v>
      </c>
      <c r="N615" s="336">
        <v>22</v>
      </c>
      <c r="O615" s="338" t="s">
        <v>1964</v>
      </c>
      <c r="P615" s="338">
        <v>8448</v>
      </c>
      <c r="Q615" s="338">
        <v>2420</v>
      </c>
      <c r="R615" s="338">
        <v>0</v>
      </c>
      <c r="S615" s="338">
        <v>10868</v>
      </c>
      <c r="T615" s="338">
        <v>1014</v>
      </c>
      <c r="U615" s="338">
        <v>0</v>
      </c>
      <c r="V615" s="338">
        <v>704</v>
      </c>
      <c r="W615" s="338">
        <v>12586</v>
      </c>
      <c r="X615" s="338">
        <v>1014</v>
      </c>
      <c r="Y615" s="338">
        <v>0</v>
      </c>
      <c r="Z615" s="338">
        <v>0</v>
      </c>
      <c r="AA615" s="338">
        <v>0</v>
      </c>
      <c r="AB615" s="338">
        <v>0</v>
      </c>
      <c r="AC615" s="338">
        <v>1014</v>
      </c>
      <c r="AD615" s="338">
        <v>9854</v>
      </c>
      <c r="AE615" s="338">
        <v>0</v>
      </c>
      <c r="AF615" s="338" t="s">
        <v>1082</v>
      </c>
      <c r="AG615" s="338">
        <v>50100398508580</v>
      </c>
      <c r="AH615" s="338">
        <v>0</v>
      </c>
      <c r="AI615" t="s">
        <v>1964</v>
      </c>
      <c r="AJ615" t="s">
        <v>2256</v>
      </c>
    </row>
    <row r="616" spans="1:36" x14ac:dyDescent="0.3">
      <c r="A616" s="335">
        <v>46203</v>
      </c>
      <c r="B616" t="s">
        <v>1074</v>
      </c>
      <c r="C616" t="s">
        <v>290</v>
      </c>
      <c r="D616" t="s">
        <v>41</v>
      </c>
      <c r="E616" t="s">
        <v>163</v>
      </c>
      <c r="F616" t="s">
        <v>163</v>
      </c>
      <c r="G616" t="s">
        <v>87</v>
      </c>
      <c r="H616" t="s">
        <v>605</v>
      </c>
      <c r="I616" s="338">
        <v>21</v>
      </c>
      <c r="J616" s="338">
        <v>0</v>
      </c>
      <c r="K616" s="338">
        <v>0</v>
      </c>
      <c r="L616" s="338">
        <v>4</v>
      </c>
      <c r="M616" s="338">
        <v>0</v>
      </c>
      <c r="N616" s="336">
        <v>21</v>
      </c>
      <c r="O616" s="338" t="s">
        <v>1964</v>
      </c>
      <c r="P616" s="338">
        <v>8106</v>
      </c>
      <c r="Q616" s="338">
        <v>2982</v>
      </c>
      <c r="R616" s="338">
        <v>0</v>
      </c>
      <c r="S616" s="338">
        <v>11088</v>
      </c>
      <c r="T616" s="338">
        <v>973</v>
      </c>
      <c r="U616" s="338">
        <v>0</v>
      </c>
      <c r="V616" s="338">
        <v>675</v>
      </c>
      <c r="W616" s="338">
        <v>12736</v>
      </c>
      <c r="X616" s="338">
        <v>973</v>
      </c>
      <c r="Y616" s="338">
        <v>0</v>
      </c>
      <c r="Z616" s="338">
        <v>0</v>
      </c>
      <c r="AA616" s="338">
        <v>0</v>
      </c>
      <c r="AB616" s="338">
        <v>0</v>
      </c>
      <c r="AC616" s="338">
        <v>973</v>
      </c>
      <c r="AD616" s="338">
        <v>10115</v>
      </c>
      <c r="AE616" s="338">
        <v>0</v>
      </c>
      <c r="AF616" s="338" t="s">
        <v>1082</v>
      </c>
      <c r="AG616" s="338">
        <v>50100420732272</v>
      </c>
      <c r="AH616" s="338">
        <v>0</v>
      </c>
      <c r="AI616" t="s">
        <v>1964</v>
      </c>
      <c r="AJ616" t="s">
        <v>2256</v>
      </c>
    </row>
    <row r="617" spans="1:36" x14ac:dyDescent="0.3">
      <c r="A617" s="335">
        <v>46203</v>
      </c>
      <c r="B617" t="s">
        <v>1440</v>
      </c>
      <c r="C617" t="s">
        <v>292</v>
      </c>
      <c r="D617" t="s">
        <v>41</v>
      </c>
      <c r="E617" t="s">
        <v>163</v>
      </c>
      <c r="F617" t="s">
        <v>163</v>
      </c>
      <c r="G617" t="s">
        <v>87</v>
      </c>
      <c r="H617" t="s">
        <v>605</v>
      </c>
      <c r="I617" s="338">
        <v>26</v>
      </c>
      <c r="J617" s="338">
        <v>0</v>
      </c>
      <c r="K617" s="338">
        <v>0</v>
      </c>
      <c r="L617" s="338">
        <v>4</v>
      </c>
      <c r="M617" s="338">
        <v>0</v>
      </c>
      <c r="N617" s="336">
        <v>26</v>
      </c>
      <c r="O617" s="338" t="s">
        <v>1964</v>
      </c>
      <c r="P617" s="338">
        <v>10114</v>
      </c>
      <c r="Q617" s="338">
        <v>3276</v>
      </c>
      <c r="R617" s="338">
        <v>0</v>
      </c>
      <c r="S617" s="338">
        <v>13390</v>
      </c>
      <c r="T617" s="338">
        <v>1214</v>
      </c>
      <c r="U617" s="338">
        <v>0</v>
      </c>
      <c r="V617" s="338">
        <v>842</v>
      </c>
      <c r="W617" s="338">
        <v>15446</v>
      </c>
      <c r="X617" s="338">
        <v>1214</v>
      </c>
      <c r="Y617" s="338">
        <v>0</v>
      </c>
      <c r="Z617" s="338">
        <v>0</v>
      </c>
      <c r="AA617" s="338">
        <v>0</v>
      </c>
      <c r="AB617" s="338">
        <v>0</v>
      </c>
      <c r="AC617" s="338">
        <v>1214</v>
      </c>
      <c r="AD617" s="338">
        <v>12176</v>
      </c>
      <c r="AE617" s="338">
        <v>0</v>
      </c>
      <c r="AF617" s="338" t="s">
        <v>1082</v>
      </c>
      <c r="AG617" s="338">
        <v>50100420732332</v>
      </c>
      <c r="AH617" s="338">
        <v>0</v>
      </c>
      <c r="AI617" t="s">
        <v>1964</v>
      </c>
      <c r="AJ617" t="s">
        <v>2256</v>
      </c>
    </row>
    <row r="618" spans="1:36" x14ac:dyDescent="0.3">
      <c r="A618" s="335">
        <v>46203</v>
      </c>
      <c r="B618" t="s">
        <v>1441</v>
      </c>
      <c r="C618" t="s">
        <v>294</v>
      </c>
      <c r="D618" t="s">
        <v>41</v>
      </c>
      <c r="E618" t="s">
        <v>163</v>
      </c>
      <c r="F618" t="s">
        <v>163</v>
      </c>
      <c r="G618" t="s">
        <v>51</v>
      </c>
      <c r="H618" t="s">
        <v>605</v>
      </c>
      <c r="I618" s="338">
        <v>24</v>
      </c>
      <c r="J618" s="338">
        <v>0</v>
      </c>
      <c r="K618" s="338">
        <v>0</v>
      </c>
      <c r="L618" s="338">
        <v>4</v>
      </c>
      <c r="M618" s="338">
        <v>0</v>
      </c>
      <c r="N618" s="336">
        <v>24</v>
      </c>
      <c r="O618" s="338" t="s">
        <v>1964</v>
      </c>
      <c r="P618" s="338">
        <v>9384</v>
      </c>
      <c r="Q618" s="338">
        <v>2856</v>
      </c>
      <c r="R618" s="338">
        <v>0</v>
      </c>
      <c r="S618" s="338">
        <v>12240</v>
      </c>
      <c r="T618" s="338">
        <v>1126</v>
      </c>
      <c r="U618" s="338">
        <v>0</v>
      </c>
      <c r="V618" s="338">
        <v>782</v>
      </c>
      <c r="W618" s="338">
        <v>14148</v>
      </c>
      <c r="X618" s="338">
        <v>1126</v>
      </c>
      <c r="Y618" s="338">
        <v>0</v>
      </c>
      <c r="Z618" s="338">
        <v>0</v>
      </c>
      <c r="AA618" s="338">
        <v>0</v>
      </c>
      <c r="AB618" s="338">
        <v>0</v>
      </c>
      <c r="AC618" s="338">
        <v>1126</v>
      </c>
      <c r="AD618" s="338">
        <v>11114</v>
      </c>
      <c r="AE618" s="338">
        <v>0</v>
      </c>
      <c r="AF618" s="338" t="s">
        <v>1082</v>
      </c>
      <c r="AG618" s="338">
        <v>50100420732217</v>
      </c>
      <c r="AH618" s="338">
        <v>0</v>
      </c>
      <c r="AI618" t="s">
        <v>1964</v>
      </c>
      <c r="AJ618" t="s">
        <v>2256</v>
      </c>
    </row>
    <row r="619" spans="1:36" x14ac:dyDescent="0.3">
      <c r="A619" s="335">
        <v>46203</v>
      </c>
      <c r="B619" t="s">
        <v>1442</v>
      </c>
      <c r="C619" t="s">
        <v>296</v>
      </c>
      <c r="D619" t="s">
        <v>41</v>
      </c>
      <c r="E619" t="s">
        <v>163</v>
      </c>
      <c r="F619" t="s">
        <v>163</v>
      </c>
      <c r="G619" t="s">
        <v>51</v>
      </c>
      <c r="H619" t="s">
        <v>605</v>
      </c>
      <c r="I619" s="338">
        <v>25</v>
      </c>
      <c r="J619" s="338">
        <v>0</v>
      </c>
      <c r="K619" s="338">
        <v>0</v>
      </c>
      <c r="L619" s="338">
        <v>4</v>
      </c>
      <c r="M619" s="338">
        <v>0</v>
      </c>
      <c r="N619" s="336">
        <v>25</v>
      </c>
      <c r="O619" s="338" t="s">
        <v>1964</v>
      </c>
      <c r="P619" s="338">
        <v>9600</v>
      </c>
      <c r="Q619" s="338">
        <v>2925</v>
      </c>
      <c r="R619" s="338">
        <v>0</v>
      </c>
      <c r="S619" s="338">
        <v>12525</v>
      </c>
      <c r="T619" s="338">
        <v>1152</v>
      </c>
      <c r="U619" s="338">
        <v>0</v>
      </c>
      <c r="V619" s="338">
        <v>800</v>
      </c>
      <c r="W619" s="338">
        <v>14477</v>
      </c>
      <c r="X619" s="338">
        <v>1152</v>
      </c>
      <c r="Y619" s="338">
        <v>0</v>
      </c>
      <c r="Z619" s="338">
        <v>0</v>
      </c>
      <c r="AA619" s="338">
        <v>0</v>
      </c>
      <c r="AB619" s="338">
        <v>0</v>
      </c>
      <c r="AC619" s="338">
        <v>1152</v>
      </c>
      <c r="AD619" s="338">
        <v>11373</v>
      </c>
      <c r="AE619" s="338">
        <v>0</v>
      </c>
      <c r="AF619" s="338" t="s">
        <v>1082</v>
      </c>
      <c r="AG619" s="338">
        <v>50100498185601</v>
      </c>
      <c r="AH619" s="338">
        <v>0</v>
      </c>
      <c r="AI619" t="s">
        <v>1964</v>
      </c>
      <c r="AJ619" t="s">
        <v>2256</v>
      </c>
    </row>
    <row r="620" spans="1:36" x14ac:dyDescent="0.3">
      <c r="A620" s="335">
        <v>46203</v>
      </c>
      <c r="B620" t="s">
        <v>1443</v>
      </c>
      <c r="C620" t="s">
        <v>298</v>
      </c>
      <c r="D620" t="s">
        <v>41</v>
      </c>
      <c r="E620" t="s">
        <v>163</v>
      </c>
      <c r="F620" t="s">
        <v>163</v>
      </c>
      <c r="G620" t="s">
        <v>299</v>
      </c>
      <c r="H620" t="s">
        <v>605</v>
      </c>
      <c r="I620" s="338">
        <v>23</v>
      </c>
      <c r="J620" s="338">
        <v>0</v>
      </c>
      <c r="K620" s="338">
        <v>0</v>
      </c>
      <c r="L620" s="338">
        <v>4</v>
      </c>
      <c r="M620" s="338">
        <v>0</v>
      </c>
      <c r="N620" s="336">
        <v>23</v>
      </c>
      <c r="O620" s="338" t="s">
        <v>1964</v>
      </c>
      <c r="P620" s="338">
        <v>8947</v>
      </c>
      <c r="Q620" s="338">
        <v>3818</v>
      </c>
      <c r="R620" s="338">
        <v>230</v>
      </c>
      <c r="S620" s="338">
        <v>12995</v>
      </c>
      <c r="T620" s="338">
        <v>1074</v>
      </c>
      <c r="U620" s="338">
        <v>0</v>
      </c>
      <c r="V620" s="338">
        <v>745</v>
      </c>
      <c r="W620" s="338">
        <v>14814</v>
      </c>
      <c r="X620" s="338">
        <v>1074</v>
      </c>
      <c r="Y620" s="338">
        <v>0</v>
      </c>
      <c r="Z620" s="338">
        <v>0</v>
      </c>
      <c r="AA620" s="338">
        <v>0</v>
      </c>
      <c r="AB620" s="338">
        <v>0</v>
      </c>
      <c r="AC620" s="338">
        <v>1074</v>
      </c>
      <c r="AD620" s="338">
        <v>11921</v>
      </c>
      <c r="AE620" s="338">
        <v>0</v>
      </c>
      <c r="AF620" s="338" t="s">
        <v>1082</v>
      </c>
      <c r="AG620" s="338">
        <v>50100451237903</v>
      </c>
      <c r="AH620" s="338">
        <v>0</v>
      </c>
      <c r="AI620" t="s">
        <v>1964</v>
      </c>
      <c r="AJ620" t="s">
        <v>2256</v>
      </c>
    </row>
    <row r="621" spans="1:36" x14ac:dyDescent="0.3">
      <c r="A621" s="335">
        <v>46203</v>
      </c>
      <c r="B621" t="s">
        <v>1444</v>
      </c>
      <c r="C621" t="s">
        <v>301</v>
      </c>
      <c r="D621" t="s">
        <v>41</v>
      </c>
      <c r="E621" t="s">
        <v>163</v>
      </c>
      <c r="F621" t="s">
        <v>163</v>
      </c>
      <c r="G621" t="s">
        <v>87</v>
      </c>
      <c r="H621" t="s">
        <v>605</v>
      </c>
      <c r="I621" s="338">
        <v>18</v>
      </c>
      <c r="J621" s="338">
        <v>6</v>
      </c>
      <c r="K621" s="338">
        <v>0</v>
      </c>
      <c r="L621" s="338">
        <v>4</v>
      </c>
      <c r="M621" s="338">
        <v>0</v>
      </c>
      <c r="N621" s="336">
        <v>24</v>
      </c>
      <c r="O621" s="338" t="s">
        <v>1964</v>
      </c>
      <c r="P621" s="338">
        <v>9456</v>
      </c>
      <c r="Q621" s="338">
        <v>2544</v>
      </c>
      <c r="R621" s="338">
        <v>0</v>
      </c>
      <c r="S621" s="338">
        <v>12000</v>
      </c>
      <c r="T621" s="338">
        <v>1135</v>
      </c>
      <c r="U621" s="338">
        <v>0</v>
      </c>
      <c r="V621" s="338">
        <v>788</v>
      </c>
      <c r="W621" s="338">
        <v>13923</v>
      </c>
      <c r="X621" s="338">
        <v>1135</v>
      </c>
      <c r="Y621" s="338">
        <v>0</v>
      </c>
      <c r="Z621" s="338">
        <v>0</v>
      </c>
      <c r="AA621" s="338">
        <v>0</v>
      </c>
      <c r="AB621" s="338">
        <v>0</v>
      </c>
      <c r="AC621" s="338">
        <v>1135</v>
      </c>
      <c r="AD621" s="338">
        <v>10865</v>
      </c>
      <c r="AE621" s="338">
        <v>0</v>
      </c>
      <c r="AF621" s="338" t="s">
        <v>1082</v>
      </c>
      <c r="AG621" s="338">
        <v>50100471509013</v>
      </c>
      <c r="AH621" s="338">
        <v>0</v>
      </c>
      <c r="AI621" t="s">
        <v>1964</v>
      </c>
      <c r="AJ621" t="s">
        <v>2256</v>
      </c>
    </row>
    <row r="622" spans="1:36" x14ac:dyDescent="0.3">
      <c r="A622" s="335">
        <v>46203</v>
      </c>
      <c r="B622" t="s">
        <v>1445</v>
      </c>
      <c r="C622" t="s">
        <v>303</v>
      </c>
      <c r="D622" t="s">
        <v>41</v>
      </c>
      <c r="E622" t="s">
        <v>163</v>
      </c>
      <c r="F622" t="s">
        <v>163</v>
      </c>
      <c r="G622" t="s">
        <v>48</v>
      </c>
      <c r="H622" t="s">
        <v>605</v>
      </c>
      <c r="I622" s="338">
        <v>23</v>
      </c>
      <c r="J622" s="338">
        <v>0</v>
      </c>
      <c r="K622" s="338">
        <v>0</v>
      </c>
      <c r="L622" s="338">
        <v>4</v>
      </c>
      <c r="M622" s="338">
        <v>0</v>
      </c>
      <c r="N622" s="336">
        <v>23</v>
      </c>
      <c r="O622" s="338" t="s">
        <v>1964</v>
      </c>
      <c r="P622" s="338">
        <v>8832</v>
      </c>
      <c r="Q622" s="338">
        <v>2323</v>
      </c>
      <c r="R622" s="338">
        <v>0</v>
      </c>
      <c r="S622" s="338">
        <v>11155</v>
      </c>
      <c r="T622" s="338">
        <v>1060</v>
      </c>
      <c r="U622" s="338">
        <v>0</v>
      </c>
      <c r="V622" s="338">
        <v>736</v>
      </c>
      <c r="W622" s="338">
        <v>12951</v>
      </c>
      <c r="X622" s="338">
        <v>1060</v>
      </c>
      <c r="Y622" s="338">
        <v>0</v>
      </c>
      <c r="Z622" s="338">
        <v>0</v>
      </c>
      <c r="AA622" s="338">
        <v>0</v>
      </c>
      <c r="AB622" s="338">
        <v>0</v>
      </c>
      <c r="AC622" s="338">
        <v>1060</v>
      </c>
      <c r="AD622" s="338">
        <v>10095</v>
      </c>
      <c r="AE622" s="338">
        <v>0</v>
      </c>
      <c r="AF622" s="338" t="s">
        <v>1082</v>
      </c>
      <c r="AG622" s="338">
        <v>50100471509039</v>
      </c>
      <c r="AH622" s="338">
        <v>0</v>
      </c>
      <c r="AI622" t="s">
        <v>1964</v>
      </c>
      <c r="AJ622" t="s">
        <v>2256</v>
      </c>
    </row>
    <row r="623" spans="1:36" x14ac:dyDescent="0.3">
      <c r="A623" s="335">
        <v>46203</v>
      </c>
      <c r="B623" t="s">
        <v>1446</v>
      </c>
      <c r="C623" t="s">
        <v>305</v>
      </c>
      <c r="D623" t="s">
        <v>41</v>
      </c>
      <c r="E623" t="s">
        <v>163</v>
      </c>
      <c r="F623" t="s">
        <v>163</v>
      </c>
      <c r="G623" t="s">
        <v>104</v>
      </c>
      <c r="H623" t="s">
        <v>614</v>
      </c>
      <c r="I623" s="338">
        <v>21</v>
      </c>
      <c r="J623" s="338">
        <v>0</v>
      </c>
      <c r="K623" s="338">
        <v>0</v>
      </c>
      <c r="L623" s="338">
        <v>4</v>
      </c>
      <c r="M623" s="338">
        <v>0</v>
      </c>
      <c r="N623" s="336">
        <v>21</v>
      </c>
      <c r="O623" s="338" t="s">
        <v>1965</v>
      </c>
      <c r="P623" s="338">
        <v>8316</v>
      </c>
      <c r="Q623" s="338">
        <v>4284</v>
      </c>
      <c r="R623" s="338">
        <v>315</v>
      </c>
      <c r="S623" s="338">
        <v>12915</v>
      </c>
      <c r="T623" s="338">
        <v>998</v>
      </c>
      <c r="U623" s="338">
        <v>0</v>
      </c>
      <c r="V623" s="338">
        <v>693</v>
      </c>
      <c r="W623" s="338">
        <v>14606</v>
      </c>
      <c r="X623" s="338">
        <v>998</v>
      </c>
      <c r="Y623" s="338">
        <v>0</v>
      </c>
      <c r="Z623" s="338">
        <v>0</v>
      </c>
      <c r="AA623" s="338">
        <v>2000</v>
      </c>
      <c r="AB623" s="338">
        <v>0</v>
      </c>
      <c r="AC623" s="338">
        <v>2998</v>
      </c>
      <c r="AD623" s="338">
        <v>9917</v>
      </c>
      <c r="AE623" s="338">
        <v>0</v>
      </c>
      <c r="AF623" s="338" t="s">
        <v>1083</v>
      </c>
      <c r="AG623" s="338">
        <v>0</v>
      </c>
      <c r="AH623" s="338">
        <v>0</v>
      </c>
      <c r="AI623" t="s">
        <v>1965</v>
      </c>
      <c r="AJ623" t="s">
        <v>2256</v>
      </c>
    </row>
    <row r="624" spans="1:36" x14ac:dyDescent="0.3">
      <c r="A624" s="335">
        <v>46203</v>
      </c>
      <c r="B624" t="s">
        <v>1447</v>
      </c>
      <c r="C624" t="s">
        <v>307</v>
      </c>
      <c r="D624" t="s">
        <v>41</v>
      </c>
      <c r="E624" t="s">
        <v>163</v>
      </c>
      <c r="F624" t="s">
        <v>163</v>
      </c>
      <c r="G624" t="s">
        <v>299</v>
      </c>
      <c r="H624" t="s">
        <v>605</v>
      </c>
      <c r="I624" s="338">
        <v>22</v>
      </c>
      <c r="J624" s="338">
        <v>4</v>
      </c>
      <c r="K624" s="338">
        <v>0</v>
      </c>
      <c r="L624" s="338">
        <v>4</v>
      </c>
      <c r="M624" s="338">
        <v>0</v>
      </c>
      <c r="N624" s="336">
        <v>26</v>
      </c>
      <c r="O624" s="338" t="s">
        <v>1964</v>
      </c>
      <c r="P624" s="338">
        <v>9646</v>
      </c>
      <c r="Q624" s="338">
        <v>3874</v>
      </c>
      <c r="R624" s="338">
        <v>130</v>
      </c>
      <c r="S624" s="338">
        <v>13650</v>
      </c>
      <c r="T624" s="338">
        <v>1158</v>
      </c>
      <c r="U624" s="338">
        <v>0</v>
      </c>
      <c r="V624" s="338">
        <v>804</v>
      </c>
      <c r="W624" s="338">
        <v>15612</v>
      </c>
      <c r="X624" s="338">
        <v>1158</v>
      </c>
      <c r="Y624" s="338">
        <v>0</v>
      </c>
      <c r="Z624" s="338">
        <v>0</v>
      </c>
      <c r="AA624" s="338">
        <v>0</v>
      </c>
      <c r="AB624" s="338">
        <v>0</v>
      </c>
      <c r="AC624" s="338">
        <v>1158</v>
      </c>
      <c r="AD624" s="338">
        <v>12492</v>
      </c>
      <c r="AE624" s="338">
        <v>0</v>
      </c>
      <c r="AF624" s="338" t="s">
        <v>1082</v>
      </c>
      <c r="AG624" s="338">
        <v>50100594053796</v>
      </c>
      <c r="AH624" s="338">
        <v>0</v>
      </c>
      <c r="AI624" t="s">
        <v>1964</v>
      </c>
      <c r="AJ624" t="s">
        <v>2256</v>
      </c>
    </row>
    <row r="625" spans="1:36" x14ac:dyDescent="0.3">
      <c r="A625" s="335">
        <v>46203</v>
      </c>
      <c r="B625" t="s">
        <v>1075</v>
      </c>
      <c r="C625" t="s">
        <v>309</v>
      </c>
      <c r="D625" t="s">
        <v>41</v>
      </c>
      <c r="E625" t="s">
        <v>163</v>
      </c>
      <c r="F625" t="s">
        <v>163</v>
      </c>
      <c r="G625" t="s">
        <v>48</v>
      </c>
      <c r="H625" t="s">
        <v>605</v>
      </c>
      <c r="I625" s="338">
        <v>25</v>
      </c>
      <c r="J625" s="338">
        <v>0</v>
      </c>
      <c r="K625" s="338">
        <v>0</v>
      </c>
      <c r="L625" s="338">
        <v>4</v>
      </c>
      <c r="M625" s="338">
        <v>0</v>
      </c>
      <c r="N625" s="336">
        <v>25</v>
      </c>
      <c r="O625" s="338" t="s">
        <v>1964</v>
      </c>
      <c r="P625" s="338">
        <v>9350</v>
      </c>
      <c r="Q625" s="338">
        <v>2025</v>
      </c>
      <c r="R625" s="338">
        <v>0</v>
      </c>
      <c r="S625" s="338">
        <v>11375</v>
      </c>
      <c r="T625" s="338">
        <v>1122</v>
      </c>
      <c r="U625" s="338">
        <v>0</v>
      </c>
      <c r="V625" s="338">
        <v>779</v>
      </c>
      <c r="W625" s="338">
        <v>13276</v>
      </c>
      <c r="X625" s="338">
        <v>1122</v>
      </c>
      <c r="Y625" s="338">
        <v>0</v>
      </c>
      <c r="Z625" s="338">
        <v>0</v>
      </c>
      <c r="AA625" s="338">
        <v>0</v>
      </c>
      <c r="AB625" s="338">
        <v>0</v>
      </c>
      <c r="AC625" s="338">
        <v>1122</v>
      </c>
      <c r="AD625" s="338">
        <v>10253</v>
      </c>
      <c r="AE625" s="338">
        <v>0</v>
      </c>
      <c r="AF625" s="338" t="s">
        <v>1082</v>
      </c>
      <c r="AG625" s="338">
        <v>50100677954266</v>
      </c>
      <c r="AH625" s="338">
        <v>0</v>
      </c>
      <c r="AI625" t="s">
        <v>1964</v>
      </c>
      <c r="AJ625" t="s">
        <v>2256</v>
      </c>
    </row>
    <row r="626" spans="1:36" x14ac:dyDescent="0.3">
      <c r="A626" s="335">
        <v>46203</v>
      </c>
      <c r="B626" t="s">
        <v>1076</v>
      </c>
      <c r="C626" t="s">
        <v>311</v>
      </c>
      <c r="D626" t="s">
        <v>41</v>
      </c>
      <c r="E626" t="s">
        <v>163</v>
      </c>
      <c r="F626" t="s">
        <v>163</v>
      </c>
      <c r="G626" t="s">
        <v>87</v>
      </c>
      <c r="H626" t="s">
        <v>605</v>
      </c>
      <c r="I626" s="338">
        <v>25</v>
      </c>
      <c r="J626" s="338">
        <v>0</v>
      </c>
      <c r="K626" s="338">
        <v>0</v>
      </c>
      <c r="L626" s="338">
        <v>4</v>
      </c>
      <c r="M626" s="338">
        <v>0</v>
      </c>
      <c r="N626" s="336">
        <v>25</v>
      </c>
      <c r="O626" s="338" t="s">
        <v>1964</v>
      </c>
      <c r="P626" s="338">
        <v>9275</v>
      </c>
      <c r="Q626" s="338">
        <v>1975</v>
      </c>
      <c r="R626" s="338">
        <v>0</v>
      </c>
      <c r="S626" s="338">
        <v>11250</v>
      </c>
      <c r="T626" s="338">
        <v>1113</v>
      </c>
      <c r="U626" s="338">
        <v>0</v>
      </c>
      <c r="V626" s="338">
        <v>773</v>
      </c>
      <c r="W626" s="338">
        <v>13136</v>
      </c>
      <c r="X626" s="338">
        <v>1113</v>
      </c>
      <c r="Y626" s="338">
        <v>0</v>
      </c>
      <c r="Z626" s="338">
        <v>0</v>
      </c>
      <c r="AA626" s="338">
        <v>0</v>
      </c>
      <c r="AB626" s="338">
        <v>0</v>
      </c>
      <c r="AC626" s="338">
        <v>1113</v>
      </c>
      <c r="AD626" s="338">
        <v>10137</v>
      </c>
      <c r="AE626" s="338">
        <v>0</v>
      </c>
      <c r="AF626" s="338" t="s">
        <v>1082</v>
      </c>
      <c r="AG626" s="338">
        <v>50100677954279</v>
      </c>
      <c r="AH626" s="338">
        <v>0</v>
      </c>
      <c r="AI626" t="s">
        <v>1964</v>
      </c>
      <c r="AJ626" t="s">
        <v>2256</v>
      </c>
    </row>
    <row r="627" spans="1:36" x14ac:dyDescent="0.3">
      <c r="A627" s="335">
        <v>46203</v>
      </c>
      <c r="B627" t="s">
        <v>1077</v>
      </c>
      <c r="C627" t="s">
        <v>313</v>
      </c>
      <c r="D627" t="s">
        <v>41</v>
      </c>
      <c r="E627" t="s">
        <v>163</v>
      </c>
      <c r="F627" t="s">
        <v>163</v>
      </c>
      <c r="G627" t="s">
        <v>203</v>
      </c>
      <c r="H627" t="s">
        <v>605</v>
      </c>
      <c r="I627" s="338">
        <v>22</v>
      </c>
      <c r="J627" s="338">
        <v>4</v>
      </c>
      <c r="K627" s="338">
        <v>0</v>
      </c>
      <c r="L627" s="338">
        <v>4</v>
      </c>
      <c r="M627" s="338">
        <v>0</v>
      </c>
      <c r="N627" s="336">
        <v>26</v>
      </c>
      <c r="O627" s="338" t="s">
        <v>1964</v>
      </c>
      <c r="P627" s="338">
        <v>9984</v>
      </c>
      <c r="Q627" s="338">
        <v>2626</v>
      </c>
      <c r="R627" s="338">
        <v>260</v>
      </c>
      <c r="S627" s="338">
        <v>12870</v>
      </c>
      <c r="T627" s="338">
        <v>1198</v>
      </c>
      <c r="U627" s="338">
        <v>0</v>
      </c>
      <c r="V627" s="338">
        <v>832</v>
      </c>
      <c r="W627" s="338">
        <v>14900</v>
      </c>
      <c r="X627" s="338">
        <v>1198</v>
      </c>
      <c r="Y627" s="338">
        <v>0</v>
      </c>
      <c r="Z627" s="338">
        <v>0</v>
      </c>
      <c r="AA627" s="338">
        <v>0</v>
      </c>
      <c r="AB627" s="338">
        <v>0</v>
      </c>
      <c r="AC627" s="338">
        <v>1198</v>
      </c>
      <c r="AD627" s="338">
        <v>11672</v>
      </c>
      <c r="AE627" s="338">
        <v>0</v>
      </c>
      <c r="AF627" s="338" t="s">
        <v>1082</v>
      </c>
      <c r="AG627" s="338">
        <v>50100332271086</v>
      </c>
      <c r="AH627" s="338">
        <v>0</v>
      </c>
      <c r="AI627" t="s">
        <v>1964</v>
      </c>
      <c r="AJ627" t="s">
        <v>2256</v>
      </c>
    </row>
    <row r="628" spans="1:36" x14ac:dyDescent="0.3">
      <c r="A628" s="335">
        <v>46203</v>
      </c>
      <c r="B628" t="s">
        <v>1448</v>
      </c>
      <c r="C628" t="s">
        <v>315</v>
      </c>
      <c r="D628" t="s">
        <v>41</v>
      </c>
      <c r="E628" t="s">
        <v>163</v>
      </c>
      <c r="F628" t="s">
        <v>163</v>
      </c>
      <c r="G628" t="s">
        <v>104</v>
      </c>
      <c r="H628" t="s">
        <v>614</v>
      </c>
      <c r="I628" s="338">
        <v>25</v>
      </c>
      <c r="J628" s="338">
        <v>1</v>
      </c>
      <c r="K628" s="338">
        <v>0</v>
      </c>
      <c r="L628" s="338">
        <v>4</v>
      </c>
      <c r="M628" s="338">
        <v>0</v>
      </c>
      <c r="N628" s="336">
        <v>26</v>
      </c>
      <c r="O628" s="338" t="s">
        <v>1964</v>
      </c>
      <c r="P628" s="338">
        <v>11960</v>
      </c>
      <c r="Q628" s="338">
        <v>3900</v>
      </c>
      <c r="R628" s="338">
        <v>390</v>
      </c>
      <c r="S628" s="338">
        <v>16250</v>
      </c>
      <c r="T628" s="338">
        <v>1435</v>
      </c>
      <c r="U628" s="338">
        <v>0</v>
      </c>
      <c r="V628" s="338">
        <v>996</v>
      </c>
      <c r="W628" s="338">
        <v>18681</v>
      </c>
      <c r="X628" s="338">
        <v>1435</v>
      </c>
      <c r="Y628" s="338">
        <v>0</v>
      </c>
      <c r="Z628" s="338">
        <v>0</v>
      </c>
      <c r="AA628" s="338">
        <v>0</v>
      </c>
      <c r="AB628" s="338">
        <v>0</v>
      </c>
      <c r="AC628" s="338">
        <v>1435</v>
      </c>
      <c r="AD628" s="338">
        <v>14815</v>
      </c>
      <c r="AE628" s="338">
        <v>0</v>
      </c>
      <c r="AF628" s="338" t="s">
        <v>1082</v>
      </c>
      <c r="AG628" s="338">
        <v>50100693954238</v>
      </c>
      <c r="AH628" s="338">
        <v>0</v>
      </c>
      <c r="AI628" t="s">
        <v>1964</v>
      </c>
      <c r="AJ628" t="s">
        <v>2256</v>
      </c>
    </row>
    <row r="629" spans="1:36" x14ac:dyDescent="0.3">
      <c r="A629" s="335">
        <v>46203</v>
      </c>
      <c r="B629" t="s">
        <v>1449</v>
      </c>
      <c r="C629" t="s">
        <v>317</v>
      </c>
      <c r="D629" t="s">
        <v>41</v>
      </c>
      <c r="E629" t="s">
        <v>163</v>
      </c>
      <c r="F629" t="s">
        <v>163</v>
      </c>
      <c r="G629" t="s">
        <v>51</v>
      </c>
      <c r="H629" t="s">
        <v>605</v>
      </c>
      <c r="I629" s="338">
        <v>20</v>
      </c>
      <c r="J629" s="338">
        <v>3</v>
      </c>
      <c r="K629" s="338">
        <v>0</v>
      </c>
      <c r="L629" s="338">
        <v>4</v>
      </c>
      <c r="M629" s="338">
        <v>0</v>
      </c>
      <c r="N629" s="336">
        <v>23</v>
      </c>
      <c r="O629" s="338" t="s">
        <v>1964</v>
      </c>
      <c r="P629" s="338">
        <v>8211</v>
      </c>
      <c r="Q629" s="338">
        <v>2944</v>
      </c>
      <c r="R629" s="338">
        <v>0</v>
      </c>
      <c r="S629" s="338">
        <v>11155</v>
      </c>
      <c r="T629" s="338">
        <v>985</v>
      </c>
      <c r="U629" s="338">
        <v>0</v>
      </c>
      <c r="V629" s="338">
        <v>684</v>
      </c>
      <c r="W629" s="338">
        <v>12824</v>
      </c>
      <c r="X629" s="338">
        <v>985</v>
      </c>
      <c r="Y629" s="338">
        <v>0</v>
      </c>
      <c r="Z629" s="338">
        <v>0</v>
      </c>
      <c r="AA629" s="338">
        <v>0</v>
      </c>
      <c r="AB629" s="338">
        <v>0</v>
      </c>
      <c r="AC629" s="338">
        <v>985</v>
      </c>
      <c r="AD629" s="338">
        <v>10170</v>
      </c>
      <c r="AE629" s="338">
        <v>0</v>
      </c>
      <c r="AF629" s="338" t="s">
        <v>1082</v>
      </c>
      <c r="AG629" s="338">
        <v>50100693954251</v>
      </c>
      <c r="AH629" s="338">
        <v>0</v>
      </c>
      <c r="AI629" t="s">
        <v>1964</v>
      </c>
      <c r="AJ629" t="s">
        <v>2256</v>
      </c>
    </row>
    <row r="630" spans="1:36" x14ac:dyDescent="0.3">
      <c r="A630" s="335">
        <v>46203</v>
      </c>
      <c r="B630" t="s">
        <v>1450</v>
      </c>
      <c r="C630" t="s">
        <v>319</v>
      </c>
      <c r="D630" t="s">
        <v>41</v>
      </c>
      <c r="E630" t="s">
        <v>163</v>
      </c>
      <c r="F630" t="s">
        <v>163</v>
      </c>
      <c r="G630" t="s">
        <v>299</v>
      </c>
      <c r="H630" t="s">
        <v>605</v>
      </c>
      <c r="I630" s="338">
        <v>24</v>
      </c>
      <c r="J630" s="338">
        <v>1</v>
      </c>
      <c r="K630" s="338">
        <v>0</v>
      </c>
      <c r="L630" s="338">
        <v>4</v>
      </c>
      <c r="M630" s="338">
        <v>0</v>
      </c>
      <c r="N630" s="336">
        <v>25</v>
      </c>
      <c r="O630" s="338" t="s">
        <v>1964</v>
      </c>
      <c r="P630" s="338">
        <v>9350</v>
      </c>
      <c r="Q630" s="338">
        <v>2400</v>
      </c>
      <c r="R630" s="338">
        <v>500</v>
      </c>
      <c r="S630" s="338">
        <v>12250</v>
      </c>
      <c r="T630" s="338">
        <v>1122</v>
      </c>
      <c r="U630" s="338">
        <v>0</v>
      </c>
      <c r="V630" s="338">
        <v>779</v>
      </c>
      <c r="W630" s="338">
        <v>14151</v>
      </c>
      <c r="X630" s="338">
        <v>1122</v>
      </c>
      <c r="Y630" s="338">
        <v>0</v>
      </c>
      <c r="Z630" s="338">
        <v>0</v>
      </c>
      <c r="AA630" s="338">
        <v>0</v>
      </c>
      <c r="AB630" s="338">
        <v>0</v>
      </c>
      <c r="AC630" s="338">
        <v>1122</v>
      </c>
      <c r="AD630" s="338">
        <v>11128</v>
      </c>
      <c r="AE630" s="338">
        <v>0</v>
      </c>
      <c r="AF630" s="338" t="s">
        <v>1082</v>
      </c>
      <c r="AG630" s="338">
        <v>50100693954241</v>
      </c>
      <c r="AH630" s="338">
        <v>0</v>
      </c>
      <c r="AI630" t="s">
        <v>1964</v>
      </c>
      <c r="AJ630" t="s">
        <v>2256</v>
      </c>
    </row>
    <row r="631" spans="1:36" x14ac:dyDescent="0.3">
      <c r="A631" s="335">
        <v>46203</v>
      </c>
      <c r="B631" t="s">
        <v>320</v>
      </c>
      <c r="C631" t="s">
        <v>322</v>
      </c>
      <c r="D631" t="s">
        <v>166</v>
      </c>
      <c r="E631" t="s">
        <v>163</v>
      </c>
      <c r="F631" t="s">
        <v>163</v>
      </c>
      <c r="G631" t="s">
        <v>87</v>
      </c>
      <c r="H631" t="s">
        <v>605</v>
      </c>
      <c r="I631" s="338">
        <v>24</v>
      </c>
      <c r="J631" s="338">
        <v>0</v>
      </c>
      <c r="K631" s="338">
        <v>0</v>
      </c>
      <c r="L631" s="338">
        <v>4</v>
      </c>
      <c r="M631" s="338">
        <v>0</v>
      </c>
      <c r="N631" s="336">
        <v>24</v>
      </c>
      <c r="O631" s="338" t="s">
        <v>1964</v>
      </c>
      <c r="P631" s="338">
        <v>9600</v>
      </c>
      <c r="Q631" s="338">
        <v>4728</v>
      </c>
      <c r="R631" s="338">
        <v>0</v>
      </c>
      <c r="S631" s="338">
        <v>14328</v>
      </c>
      <c r="T631" s="338">
        <v>1152</v>
      </c>
      <c r="U631" s="338">
        <v>0</v>
      </c>
      <c r="V631" s="338">
        <v>800</v>
      </c>
      <c r="W631" s="338">
        <v>16280</v>
      </c>
      <c r="X631" s="338">
        <v>1152</v>
      </c>
      <c r="Y631" s="338">
        <v>0</v>
      </c>
      <c r="Z631" s="338">
        <v>0</v>
      </c>
      <c r="AA631" s="338">
        <v>0</v>
      </c>
      <c r="AB631" s="338">
        <v>0</v>
      </c>
      <c r="AC631" s="338">
        <v>1152</v>
      </c>
      <c r="AD631" s="338">
        <v>13176</v>
      </c>
      <c r="AE631" s="338">
        <v>0</v>
      </c>
      <c r="AF631" s="338" t="s">
        <v>1082</v>
      </c>
      <c r="AG631" s="338">
        <v>50100332272178</v>
      </c>
      <c r="AH631" s="338">
        <v>0</v>
      </c>
      <c r="AI631" t="s">
        <v>1964</v>
      </c>
      <c r="AJ631" t="s">
        <v>2256</v>
      </c>
    </row>
    <row r="632" spans="1:36" x14ac:dyDescent="0.3">
      <c r="A632" s="335">
        <v>46203</v>
      </c>
      <c r="B632" t="s">
        <v>323</v>
      </c>
      <c r="C632" t="s">
        <v>2073</v>
      </c>
      <c r="D632" t="s">
        <v>166</v>
      </c>
      <c r="E632" t="s">
        <v>163</v>
      </c>
      <c r="F632" t="s">
        <v>163</v>
      </c>
      <c r="G632" t="s">
        <v>51</v>
      </c>
      <c r="H632" t="s">
        <v>605</v>
      </c>
      <c r="I632" s="338">
        <v>23</v>
      </c>
      <c r="J632" s="338">
        <v>3</v>
      </c>
      <c r="K632" s="338">
        <v>0</v>
      </c>
      <c r="L632" s="338">
        <v>4</v>
      </c>
      <c r="M632" s="338">
        <v>0</v>
      </c>
      <c r="N632" s="336">
        <v>26</v>
      </c>
      <c r="O632" s="338" t="s">
        <v>1964</v>
      </c>
      <c r="P632" s="338">
        <v>10530</v>
      </c>
      <c r="Q632" s="338">
        <v>4628</v>
      </c>
      <c r="R632" s="338">
        <v>0</v>
      </c>
      <c r="S632" s="338">
        <v>15158</v>
      </c>
      <c r="T632" s="338">
        <v>1264</v>
      </c>
      <c r="U632" s="338">
        <v>0</v>
      </c>
      <c r="V632" s="338">
        <v>877</v>
      </c>
      <c r="W632" s="338">
        <v>17299</v>
      </c>
      <c r="X632" s="338">
        <v>1264</v>
      </c>
      <c r="Y632" s="338">
        <v>0</v>
      </c>
      <c r="Z632" s="338">
        <v>2000</v>
      </c>
      <c r="AA632" s="338">
        <v>0</v>
      </c>
      <c r="AB632" s="338">
        <v>0</v>
      </c>
      <c r="AC632" s="338">
        <v>3264</v>
      </c>
      <c r="AD632" s="338">
        <v>11894</v>
      </c>
      <c r="AE632" s="338">
        <v>0</v>
      </c>
      <c r="AF632" s="338" t="s">
        <v>1082</v>
      </c>
      <c r="AG632" s="338">
        <v>50100332271060</v>
      </c>
      <c r="AH632" s="338">
        <v>0</v>
      </c>
      <c r="AI632" t="s">
        <v>1964</v>
      </c>
      <c r="AJ632" t="s">
        <v>2256</v>
      </c>
    </row>
    <row r="633" spans="1:36" x14ac:dyDescent="0.3">
      <c r="A633" s="335">
        <v>46203</v>
      </c>
      <c r="B633" t="s">
        <v>327</v>
      </c>
      <c r="C633" t="s">
        <v>329</v>
      </c>
      <c r="D633" t="s">
        <v>166</v>
      </c>
      <c r="E633" t="s">
        <v>163</v>
      </c>
      <c r="F633" t="s">
        <v>163</v>
      </c>
      <c r="G633" t="s">
        <v>87</v>
      </c>
      <c r="H633" t="s">
        <v>605</v>
      </c>
      <c r="I633" s="338">
        <v>26</v>
      </c>
      <c r="J633" s="338">
        <v>0</v>
      </c>
      <c r="K633" s="338">
        <v>0</v>
      </c>
      <c r="L633" s="338">
        <v>4</v>
      </c>
      <c r="M633" s="338">
        <v>0</v>
      </c>
      <c r="N633" s="336">
        <v>26</v>
      </c>
      <c r="O633" s="338" t="s">
        <v>1964</v>
      </c>
      <c r="P633" s="338">
        <v>10400</v>
      </c>
      <c r="Q633" s="338">
        <v>4732</v>
      </c>
      <c r="R633" s="338">
        <v>0</v>
      </c>
      <c r="S633" s="338">
        <v>15132</v>
      </c>
      <c r="T633" s="338">
        <v>1248</v>
      </c>
      <c r="U633" s="338">
        <v>0</v>
      </c>
      <c r="V633" s="338">
        <v>866</v>
      </c>
      <c r="W633" s="338">
        <v>17246</v>
      </c>
      <c r="X633" s="338">
        <v>1248</v>
      </c>
      <c r="Y633" s="338">
        <v>0</v>
      </c>
      <c r="Z633" s="338">
        <v>0</v>
      </c>
      <c r="AA633" s="338">
        <v>0</v>
      </c>
      <c r="AB633" s="338">
        <v>0</v>
      </c>
      <c r="AC633" s="338">
        <v>1248</v>
      </c>
      <c r="AD633" s="338">
        <v>13884</v>
      </c>
      <c r="AE633" s="338">
        <v>0</v>
      </c>
      <c r="AF633" s="338" t="s">
        <v>1082</v>
      </c>
      <c r="AG633" s="338">
        <v>50100332932764</v>
      </c>
      <c r="AH633" s="338">
        <v>0</v>
      </c>
      <c r="AI633" t="s">
        <v>1964</v>
      </c>
      <c r="AJ633" t="s">
        <v>2256</v>
      </c>
    </row>
    <row r="634" spans="1:36" x14ac:dyDescent="0.3">
      <c r="A634" s="335">
        <v>46203</v>
      </c>
      <c r="B634" t="s">
        <v>330</v>
      </c>
      <c r="C634" t="s">
        <v>332</v>
      </c>
      <c r="D634" t="s">
        <v>166</v>
      </c>
      <c r="E634" t="s">
        <v>163</v>
      </c>
      <c r="F634" t="s">
        <v>163</v>
      </c>
      <c r="G634" t="s">
        <v>87</v>
      </c>
      <c r="H634" t="s">
        <v>605</v>
      </c>
      <c r="I634" s="338">
        <v>23</v>
      </c>
      <c r="J634" s="338">
        <v>0</v>
      </c>
      <c r="K634" s="338">
        <v>0</v>
      </c>
      <c r="L634" s="338">
        <v>4</v>
      </c>
      <c r="M634" s="338">
        <v>0</v>
      </c>
      <c r="N634" s="336">
        <v>23</v>
      </c>
      <c r="O634" s="338" t="s">
        <v>1964</v>
      </c>
      <c r="P634" s="338">
        <v>9200</v>
      </c>
      <c r="Q634" s="338">
        <v>4094</v>
      </c>
      <c r="R634" s="338">
        <v>0</v>
      </c>
      <c r="S634" s="338">
        <v>13294</v>
      </c>
      <c r="T634" s="338">
        <v>1104</v>
      </c>
      <c r="U634" s="338">
        <v>0</v>
      </c>
      <c r="V634" s="338">
        <v>766</v>
      </c>
      <c r="W634" s="338">
        <v>15164</v>
      </c>
      <c r="X634" s="338">
        <v>1104</v>
      </c>
      <c r="Y634" s="338">
        <v>0</v>
      </c>
      <c r="Z634" s="338">
        <v>0</v>
      </c>
      <c r="AA634" s="338">
        <v>0</v>
      </c>
      <c r="AB634" s="338">
        <v>0</v>
      </c>
      <c r="AC634" s="338">
        <v>1104</v>
      </c>
      <c r="AD634" s="338">
        <v>12190</v>
      </c>
      <c r="AE634" s="338">
        <v>0</v>
      </c>
      <c r="AF634" s="338" t="s">
        <v>1082</v>
      </c>
      <c r="AG634" s="338">
        <v>50100338861622</v>
      </c>
      <c r="AH634" s="338">
        <v>0</v>
      </c>
      <c r="AI634" t="s">
        <v>1964</v>
      </c>
      <c r="AJ634" t="s">
        <v>2256</v>
      </c>
    </row>
    <row r="635" spans="1:36" x14ac:dyDescent="0.3">
      <c r="A635" s="335">
        <v>46203</v>
      </c>
      <c r="B635" t="s">
        <v>333</v>
      </c>
      <c r="C635" t="s">
        <v>335</v>
      </c>
      <c r="D635" t="s">
        <v>166</v>
      </c>
      <c r="E635" t="s">
        <v>163</v>
      </c>
      <c r="F635" t="s">
        <v>163</v>
      </c>
      <c r="G635" t="s">
        <v>44</v>
      </c>
      <c r="H635" t="s">
        <v>605</v>
      </c>
      <c r="I635" s="338">
        <v>22</v>
      </c>
      <c r="J635" s="338">
        <v>0</v>
      </c>
      <c r="K635" s="338">
        <v>0</v>
      </c>
      <c r="L635" s="338">
        <v>4</v>
      </c>
      <c r="M635" s="338">
        <v>0</v>
      </c>
      <c r="N635" s="336">
        <v>22</v>
      </c>
      <c r="O635" s="338" t="s">
        <v>1964</v>
      </c>
      <c r="P635" s="338">
        <v>9702</v>
      </c>
      <c r="Q635" s="338">
        <v>6556</v>
      </c>
      <c r="R635" s="338">
        <v>220</v>
      </c>
      <c r="S635" s="338">
        <v>16478</v>
      </c>
      <c r="T635" s="338">
        <v>1164</v>
      </c>
      <c r="U635" s="338">
        <v>0</v>
      </c>
      <c r="V635" s="338">
        <v>808</v>
      </c>
      <c r="W635" s="338">
        <v>18450</v>
      </c>
      <c r="X635" s="338">
        <v>1164</v>
      </c>
      <c r="Y635" s="338">
        <v>0</v>
      </c>
      <c r="Z635" s="338">
        <v>0</v>
      </c>
      <c r="AA635" s="338">
        <v>0</v>
      </c>
      <c r="AB635" s="338">
        <v>0</v>
      </c>
      <c r="AC635" s="338">
        <v>1164</v>
      </c>
      <c r="AD635" s="338">
        <v>15314</v>
      </c>
      <c r="AE635" s="338">
        <v>0</v>
      </c>
      <c r="AF635" s="338" t="s">
        <v>1082</v>
      </c>
      <c r="AG635" s="338">
        <v>50100330450196</v>
      </c>
      <c r="AH635" s="338">
        <v>0</v>
      </c>
      <c r="AI635" t="s">
        <v>1964</v>
      </c>
      <c r="AJ635" t="s">
        <v>2256</v>
      </c>
    </row>
    <row r="636" spans="1:36" x14ac:dyDescent="0.3">
      <c r="A636" s="335">
        <v>46203</v>
      </c>
      <c r="B636" t="s">
        <v>336</v>
      </c>
      <c r="C636" t="s">
        <v>338</v>
      </c>
      <c r="D636" t="s">
        <v>166</v>
      </c>
      <c r="E636" t="s">
        <v>163</v>
      </c>
      <c r="F636" t="s">
        <v>163</v>
      </c>
      <c r="G636" t="s">
        <v>87</v>
      </c>
      <c r="H636" t="s">
        <v>605</v>
      </c>
      <c r="I636" s="338">
        <v>24</v>
      </c>
      <c r="J636" s="338">
        <v>0</v>
      </c>
      <c r="K636" s="338">
        <v>0</v>
      </c>
      <c r="L636" s="338">
        <v>4</v>
      </c>
      <c r="M636" s="338">
        <v>0</v>
      </c>
      <c r="N636" s="336">
        <v>24</v>
      </c>
      <c r="O636" s="338" t="s">
        <v>1964</v>
      </c>
      <c r="P636" s="338">
        <v>9960</v>
      </c>
      <c r="Q636" s="338">
        <v>3696</v>
      </c>
      <c r="R636" s="338">
        <v>0</v>
      </c>
      <c r="S636" s="338">
        <v>13656</v>
      </c>
      <c r="T636" s="338">
        <v>1195</v>
      </c>
      <c r="U636" s="338">
        <v>0</v>
      </c>
      <c r="V636" s="338">
        <v>830</v>
      </c>
      <c r="W636" s="338">
        <v>15681</v>
      </c>
      <c r="X636" s="338">
        <v>1195</v>
      </c>
      <c r="Y636" s="338">
        <v>0</v>
      </c>
      <c r="Z636" s="338">
        <v>0</v>
      </c>
      <c r="AA636" s="338">
        <v>0</v>
      </c>
      <c r="AB636" s="338">
        <v>0</v>
      </c>
      <c r="AC636" s="338">
        <v>1195</v>
      </c>
      <c r="AD636" s="338">
        <v>12461</v>
      </c>
      <c r="AE636" s="338">
        <v>0</v>
      </c>
      <c r="AF636" s="338" t="s">
        <v>1082</v>
      </c>
      <c r="AG636" s="338">
        <v>50100332271011</v>
      </c>
      <c r="AH636" s="338">
        <v>0</v>
      </c>
      <c r="AI636" t="s">
        <v>1964</v>
      </c>
      <c r="AJ636" t="s">
        <v>2256</v>
      </c>
    </row>
    <row r="637" spans="1:36" x14ac:dyDescent="0.3">
      <c r="A637" s="335">
        <v>46203</v>
      </c>
      <c r="B637" t="s">
        <v>339</v>
      </c>
      <c r="C637" t="s">
        <v>341</v>
      </c>
      <c r="D637" t="s">
        <v>166</v>
      </c>
      <c r="E637" t="s">
        <v>163</v>
      </c>
      <c r="F637" t="s">
        <v>163</v>
      </c>
      <c r="G637" t="s">
        <v>203</v>
      </c>
      <c r="H637" t="s">
        <v>605</v>
      </c>
      <c r="I637" s="338">
        <v>20.5</v>
      </c>
      <c r="J637" s="338">
        <v>0</v>
      </c>
      <c r="K637" s="338">
        <v>0</v>
      </c>
      <c r="L637" s="338">
        <v>4</v>
      </c>
      <c r="M637" s="338">
        <v>0</v>
      </c>
      <c r="N637" s="336">
        <v>20.5</v>
      </c>
      <c r="O637" s="338" t="s">
        <v>1964</v>
      </c>
      <c r="P637" s="338">
        <v>8794</v>
      </c>
      <c r="Q637" s="338">
        <v>4551</v>
      </c>
      <c r="R637" s="338">
        <v>205</v>
      </c>
      <c r="S637" s="338">
        <v>13550</v>
      </c>
      <c r="T637" s="338">
        <v>1055</v>
      </c>
      <c r="U637" s="338">
        <v>0</v>
      </c>
      <c r="V637" s="338">
        <v>733</v>
      </c>
      <c r="W637" s="338">
        <v>15338</v>
      </c>
      <c r="X637" s="338">
        <v>1055</v>
      </c>
      <c r="Y637" s="338">
        <v>0</v>
      </c>
      <c r="Z637" s="338">
        <v>0</v>
      </c>
      <c r="AA637" s="338">
        <v>0</v>
      </c>
      <c r="AB637" s="338">
        <v>0</v>
      </c>
      <c r="AC637" s="338">
        <v>1055</v>
      </c>
      <c r="AD637" s="338">
        <v>12495</v>
      </c>
      <c r="AE637" s="338">
        <v>0</v>
      </c>
      <c r="AF637" s="338" t="s">
        <v>1082</v>
      </c>
      <c r="AG637" s="338">
        <v>50100332933142</v>
      </c>
      <c r="AH637" s="338">
        <v>0</v>
      </c>
      <c r="AI637" t="s">
        <v>1964</v>
      </c>
      <c r="AJ637" t="s">
        <v>2256</v>
      </c>
    </row>
    <row r="638" spans="1:36" x14ac:dyDescent="0.3">
      <c r="A638" s="335">
        <v>46203</v>
      </c>
      <c r="B638" t="s">
        <v>345</v>
      </c>
      <c r="C638" t="s">
        <v>347</v>
      </c>
      <c r="D638" t="s">
        <v>166</v>
      </c>
      <c r="E638" t="s">
        <v>163</v>
      </c>
      <c r="F638" t="s">
        <v>163</v>
      </c>
      <c r="G638" t="s">
        <v>44</v>
      </c>
      <c r="H638" t="s">
        <v>605</v>
      </c>
      <c r="I638" s="338">
        <v>22</v>
      </c>
      <c r="J638" s="338">
        <v>0</v>
      </c>
      <c r="K638" s="338">
        <v>0</v>
      </c>
      <c r="L638" s="338">
        <v>4</v>
      </c>
      <c r="M638" s="338">
        <v>0</v>
      </c>
      <c r="N638" s="336">
        <v>22</v>
      </c>
      <c r="O638" s="338" t="s">
        <v>1964</v>
      </c>
      <c r="P638" s="338">
        <v>8800</v>
      </c>
      <c r="Q638" s="338">
        <v>3674</v>
      </c>
      <c r="R638" s="338">
        <v>0</v>
      </c>
      <c r="S638" s="338">
        <v>12474</v>
      </c>
      <c r="T638" s="338">
        <v>1056</v>
      </c>
      <c r="U638" s="338">
        <v>0</v>
      </c>
      <c r="V638" s="338">
        <v>733</v>
      </c>
      <c r="W638" s="338">
        <v>14263</v>
      </c>
      <c r="X638" s="338">
        <v>1056</v>
      </c>
      <c r="Y638" s="338">
        <v>0</v>
      </c>
      <c r="Z638" s="338">
        <v>0</v>
      </c>
      <c r="AA638" s="338">
        <v>0</v>
      </c>
      <c r="AB638" s="338">
        <v>0</v>
      </c>
      <c r="AC638" s="338">
        <v>1056</v>
      </c>
      <c r="AD638" s="338">
        <v>11418</v>
      </c>
      <c r="AE638" s="338">
        <v>0</v>
      </c>
      <c r="AF638" s="338" t="s">
        <v>1082</v>
      </c>
      <c r="AG638" s="338">
        <v>50100341147478</v>
      </c>
      <c r="AH638" s="338">
        <v>0</v>
      </c>
      <c r="AI638" t="s">
        <v>1964</v>
      </c>
      <c r="AJ638" t="s">
        <v>2256</v>
      </c>
    </row>
    <row r="639" spans="1:36" x14ac:dyDescent="0.3">
      <c r="A639" s="335">
        <v>46203</v>
      </c>
      <c r="B639" t="s">
        <v>349</v>
      </c>
      <c r="C639" t="s">
        <v>351</v>
      </c>
      <c r="D639" t="s">
        <v>166</v>
      </c>
      <c r="E639" t="s">
        <v>163</v>
      </c>
      <c r="F639" t="s">
        <v>163</v>
      </c>
      <c r="G639" t="s">
        <v>247</v>
      </c>
      <c r="H639" t="s">
        <v>614</v>
      </c>
      <c r="I639" s="338">
        <v>26</v>
      </c>
      <c r="J639" s="338">
        <v>0</v>
      </c>
      <c r="K639" s="338">
        <v>0</v>
      </c>
      <c r="L639" s="338">
        <v>4</v>
      </c>
      <c r="M639" s="338">
        <v>0</v>
      </c>
      <c r="N639" s="336">
        <v>26</v>
      </c>
      <c r="O639" s="338" t="s">
        <v>1964</v>
      </c>
      <c r="P639" s="338">
        <v>11570</v>
      </c>
      <c r="Q639" s="338">
        <v>7930</v>
      </c>
      <c r="R639" s="338">
        <v>520</v>
      </c>
      <c r="S639" s="338">
        <v>20020</v>
      </c>
      <c r="T639" s="338">
        <v>1388</v>
      </c>
      <c r="U639" s="338">
        <v>0</v>
      </c>
      <c r="V639" s="338">
        <v>964</v>
      </c>
      <c r="W639" s="338">
        <v>22372</v>
      </c>
      <c r="X639" s="338">
        <v>1388</v>
      </c>
      <c r="Y639" s="338">
        <v>0</v>
      </c>
      <c r="Z639" s="338">
        <v>0</v>
      </c>
      <c r="AA639" s="338">
        <v>0</v>
      </c>
      <c r="AB639" s="338">
        <v>0</v>
      </c>
      <c r="AC639" s="338">
        <v>1388</v>
      </c>
      <c r="AD639" s="338">
        <v>18632</v>
      </c>
      <c r="AE639" s="338">
        <v>0</v>
      </c>
      <c r="AF639" s="338" t="s">
        <v>1082</v>
      </c>
      <c r="AG639" s="338">
        <v>50100332272076</v>
      </c>
      <c r="AH639" s="338">
        <v>0</v>
      </c>
      <c r="AI639" t="s">
        <v>1964</v>
      </c>
      <c r="AJ639" t="s">
        <v>2256</v>
      </c>
    </row>
    <row r="640" spans="1:36" x14ac:dyDescent="0.3">
      <c r="A640" s="335">
        <v>46203</v>
      </c>
      <c r="B640" t="s">
        <v>352</v>
      </c>
      <c r="C640" t="s">
        <v>354</v>
      </c>
      <c r="D640" t="s">
        <v>166</v>
      </c>
      <c r="E640" t="s">
        <v>163</v>
      </c>
      <c r="F640" t="s">
        <v>163</v>
      </c>
      <c r="G640" t="s">
        <v>48</v>
      </c>
      <c r="H640" t="s">
        <v>605</v>
      </c>
      <c r="I640" s="338">
        <v>18</v>
      </c>
      <c r="J640" s="338">
        <v>0</v>
      </c>
      <c r="K640" s="338">
        <v>0</v>
      </c>
      <c r="L640" s="338">
        <v>4</v>
      </c>
      <c r="M640" s="338">
        <v>0</v>
      </c>
      <c r="N640" s="336">
        <v>18</v>
      </c>
      <c r="O640" s="338" t="s">
        <v>1964</v>
      </c>
      <c r="P640" s="338">
        <v>7128</v>
      </c>
      <c r="Q640" s="338">
        <v>2610</v>
      </c>
      <c r="R640" s="338">
        <v>0</v>
      </c>
      <c r="S640" s="338">
        <v>9738</v>
      </c>
      <c r="T640" s="338">
        <v>855</v>
      </c>
      <c r="U640" s="338">
        <v>0</v>
      </c>
      <c r="V640" s="338">
        <v>594</v>
      </c>
      <c r="W640" s="338">
        <v>11187</v>
      </c>
      <c r="X640" s="338">
        <v>855</v>
      </c>
      <c r="Y640" s="338">
        <v>0</v>
      </c>
      <c r="Z640" s="338">
        <v>0</v>
      </c>
      <c r="AA640" s="338">
        <v>1000</v>
      </c>
      <c r="AB640" s="338">
        <v>0</v>
      </c>
      <c r="AC640" s="338">
        <v>1855</v>
      </c>
      <c r="AD640" s="338">
        <v>7883</v>
      </c>
      <c r="AE640" s="338">
        <v>0</v>
      </c>
      <c r="AF640" s="338" t="s">
        <v>1082</v>
      </c>
      <c r="AG640" s="338">
        <v>50100341147630</v>
      </c>
      <c r="AH640" s="338">
        <v>0</v>
      </c>
      <c r="AI640" t="s">
        <v>1964</v>
      </c>
      <c r="AJ640" t="s">
        <v>2256</v>
      </c>
    </row>
    <row r="641" spans="1:36" x14ac:dyDescent="0.3">
      <c r="A641" s="335">
        <v>46203</v>
      </c>
      <c r="B641" t="s">
        <v>355</v>
      </c>
      <c r="C641" t="s">
        <v>357</v>
      </c>
      <c r="D641" t="s">
        <v>166</v>
      </c>
      <c r="E641" t="s">
        <v>163</v>
      </c>
      <c r="F641" t="s">
        <v>163</v>
      </c>
      <c r="G641" t="s">
        <v>48</v>
      </c>
      <c r="H641" t="s">
        <v>605</v>
      </c>
      <c r="I641" s="338">
        <v>24</v>
      </c>
      <c r="J641" s="338">
        <v>0</v>
      </c>
      <c r="K641" s="338">
        <v>0</v>
      </c>
      <c r="L641" s="338">
        <v>4</v>
      </c>
      <c r="M641" s="338">
        <v>0</v>
      </c>
      <c r="N641" s="336">
        <v>24</v>
      </c>
      <c r="O641" s="338" t="s">
        <v>1964</v>
      </c>
      <c r="P641" s="338">
        <v>9504</v>
      </c>
      <c r="Q641" s="338">
        <v>3696</v>
      </c>
      <c r="R641" s="338">
        <v>0</v>
      </c>
      <c r="S641" s="338">
        <v>13200</v>
      </c>
      <c r="T641" s="338">
        <v>1140</v>
      </c>
      <c r="U641" s="338">
        <v>0</v>
      </c>
      <c r="V641" s="338">
        <v>792</v>
      </c>
      <c r="W641" s="338">
        <v>15132</v>
      </c>
      <c r="X641" s="338">
        <v>1140</v>
      </c>
      <c r="Y641" s="338">
        <v>0</v>
      </c>
      <c r="Z641" s="338">
        <v>0</v>
      </c>
      <c r="AA641" s="338">
        <v>0</v>
      </c>
      <c r="AB641" s="338">
        <v>0</v>
      </c>
      <c r="AC641" s="338">
        <v>1140</v>
      </c>
      <c r="AD641" s="338">
        <v>12060</v>
      </c>
      <c r="AE641" s="338">
        <v>0</v>
      </c>
      <c r="AF641" s="338" t="s">
        <v>1082</v>
      </c>
      <c r="AG641" s="338">
        <v>50100332932702</v>
      </c>
      <c r="AH641" s="338">
        <v>0</v>
      </c>
      <c r="AI641" t="s">
        <v>1964</v>
      </c>
      <c r="AJ641" t="s">
        <v>2256</v>
      </c>
    </row>
    <row r="642" spans="1:36" x14ac:dyDescent="0.3">
      <c r="A642" s="335">
        <v>46203</v>
      </c>
      <c r="B642" t="s">
        <v>358</v>
      </c>
      <c r="C642" t="s">
        <v>360</v>
      </c>
      <c r="D642" t="s">
        <v>166</v>
      </c>
      <c r="E642" t="s">
        <v>163</v>
      </c>
      <c r="F642" t="s">
        <v>163</v>
      </c>
      <c r="G642" t="s">
        <v>48</v>
      </c>
      <c r="H642" t="s">
        <v>605</v>
      </c>
      <c r="I642" s="338">
        <v>15</v>
      </c>
      <c r="J642" s="338">
        <v>3</v>
      </c>
      <c r="K642" s="338">
        <v>0</v>
      </c>
      <c r="L642" s="338">
        <v>4</v>
      </c>
      <c r="M642" s="338">
        <v>0</v>
      </c>
      <c r="N642" s="336">
        <v>18</v>
      </c>
      <c r="O642" s="338" t="s">
        <v>1964</v>
      </c>
      <c r="P642" s="338">
        <v>7128</v>
      </c>
      <c r="Q642" s="338">
        <v>2772</v>
      </c>
      <c r="R642" s="338">
        <v>0</v>
      </c>
      <c r="S642" s="338">
        <v>9900</v>
      </c>
      <c r="T642" s="338">
        <v>855</v>
      </c>
      <c r="U642" s="338">
        <v>0</v>
      </c>
      <c r="V642" s="338">
        <v>594</v>
      </c>
      <c r="W642" s="338">
        <v>11349</v>
      </c>
      <c r="X642" s="338">
        <v>855</v>
      </c>
      <c r="Y642" s="338">
        <v>0</v>
      </c>
      <c r="Z642" s="338">
        <v>0</v>
      </c>
      <c r="AA642" s="338">
        <v>0</v>
      </c>
      <c r="AB642" s="338">
        <v>0</v>
      </c>
      <c r="AC642" s="338">
        <v>855</v>
      </c>
      <c r="AD642" s="338">
        <v>9045</v>
      </c>
      <c r="AE642" s="338">
        <v>0</v>
      </c>
      <c r="AF642" s="338" t="s">
        <v>1082</v>
      </c>
      <c r="AG642" s="338">
        <v>50100332271152</v>
      </c>
      <c r="AH642" s="338">
        <v>0</v>
      </c>
      <c r="AI642" t="s">
        <v>1964</v>
      </c>
      <c r="AJ642" t="s">
        <v>2256</v>
      </c>
    </row>
    <row r="643" spans="1:36" x14ac:dyDescent="0.3">
      <c r="A643" s="335">
        <v>46203</v>
      </c>
      <c r="B643" t="s">
        <v>361</v>
      </c>
      <c r="C643" t="s">
        <v>363</v>
      </c>
      <c r="D643" t="s">
        <v>166</v>
      </c>
      <c r="E643" t="s">
        <v>163</v>
      </c>
      <c r="F643" t="s">
        <v>163</v>
      </c>
      <c r="G643" t="s">
        <v>51</v>
      </c>
      <c r="H643" t="s">
        <v>605</v>
      </c>
      <c r="I643" s="338">
        <v>26</v>
      </c>
      <c r="J643" s="338">
        <v>0</v>
      </c>
      <c r="K643" s="338">
        <v>0</v>
      </c>
      <c r="L643" s="338">
        <v>4</v>
      </c>
      <c r="M643" s="338">
        <v>0</v>
      </c>
      <c r="N643" s="336">
        <v>26</v>
      </c>
      <c r="O643" s="338" t="s">
        <v>1964</v>
      </c>
      <c r="P643" s="338">
        <v>10764</v>
      </c>
      <c r="Q643" s="338">
        <v>3926</v>
      </c>
      <c r="R643" s="338">
        <v>0</v>
      </c>
      <c r="S643" s="338">
        <v>14690</v>
      </c>
      <c r="T643" s="338">
        <v>1292</v>
      </c>
      <c r="U643" s="338">
        <v>0</v>
      </c>
      <c r="V643" s="338">
        <v>897</v>
      </c>
      <c r="W643" s="338">
        <v>16879</v>
      </c>
      <c r="X643" s="338">
        <v>1292</v>
      </c>
      <c r="Y643" s="338">
        <v>0</v>
      </c>
      <c r="Z643" s="338">
        <v>0</v>
      </c>
      <c r="AA643" s="338">
        <v>0</v>
      </c>
      <c r="AB643" s="338">
        <v>0</v>
      </c>
      <c r="AC643" s="338">
        <v>1292</v>
      </c>
      <c r="AD643" s="338">
        <v>13398</v>
      </c>
      <c r="AE643" s="338">
        <v>0</v>
      </c>
      <c r="AF643" s="338" t="s">
        <v>1082</v>
      </c>
      <c r="AG643" s="338">
        <v>50100332271583</v>
      </c>
      <c r="AH643" s="338">
        <v>0</v>
      </c>
      <c r="AI643" t="s">
        <v>1964</v>
      </c>
      <c r="AJ643" t="s">
        <v>2256</v>
      </c>
    </row>
    <row r="644" spans="1:36" x14ac:dyDescent="0.3">
      <c r="A644" s="335">
        <v>46203</v>
      </c>
      <c r="B644" t="s">
        <v>364</v>
      </c>
      <c r="C644" t="s">
        <v>366</v>
      </c>
      <c r="D644" t="s">
        <v>166</v>
      </c>
      <c r="E644" t="s">
        <v>163</v>
      </c>
      <c r="F644" t="s">
        <v>163</v>
      </c>
      <c r="G644" t="s">
        <v>44</v>
      </c>
      <c r="H644" t="s">
        <v>605</v>
      </c>
      <c r="I644" s="338">
        <v>15.5</v>
      </c>
      <c r="J644" s="338">
        <v>0</v>
      </c>
      <c r="K644" s="338">
        <v>0</v>
      </c>
      <c r="L644" s="338">
        <v>4</v>
      </c>
      <c r="M644" s="338">
        <v>0</v>
      </c>
      <c r="N644" s="336">
        <v>15.5</v>
      </c>
      <c r="O644" s="338" t="s">
        <v>1964</v>
      </c>
      <c r="P644" s="338">
        <v>6293</v>
      </c>
      <c r="Q644" s="338">
        <v>2852</v>
      </c>
      <c r="R644" s="338">
        <v>78</v>
      </c>
      <c r="S644" s="338">
        <v>9223</v>
      </c>
      <c r="T644" s="338">
        <v>755</v>
      </c>
      <c r="U644" s="338">
        <v>0</v>
      </c>
      <c r="V644" s="338">
        <v>524</v>
      </c>
      <c r="W644" s="338">
        <v>10502</v>
      </c>
      <c r="X644" s="338">
        <v>755</v>
      </c>
      <c r="Y644" s="338">
        <v>0</v>
      </c>
      <c r="Z644" s="338">
        <v>0</v>
      </c>
      <c r="AA644" s="338">
        <v>0</v>
      </c>
      <c r="AB644" s="338">
        <v>0</v>
      </c>
      <c r="AC644" s="338">
        <v>755</v>
      </c>
      <c r="AD644" s="338">
        <v>8468</v>
      </c>
      <c r="AE644" s="338">
        <v>0</v>
      </c>
      <c r="AF644" s="338" t="s">
        <v>1082</v>
      </c>
      <c r="AG644" s="338">
        <v>50100332272001</v>
      </c>
      <c r="AH644" s="338">
        <v>0</v>
      </c>
      <c r="AI644" t="s">
        <v>1964</v>
      </c>
      <c r="AJ644" t="s">
        <v>2256</v>
      </c>
    </row>
    <row r="645" spans="1:36" x14ac:dyDescent="0.3">
      <c r="A645" s="335">
        <v>46203</v>
      </c>
      <c r="B645" t="s">
        <v>367</v>
      </c>
      <c r="C645" t="s">
        <v>369</v>
      </c>
      <c r="D645" t="s">
        <v>166</v>
      </c>
      <c r="E645" t="s">
        <v>163</v>
      </c>
      <c r="F645" t="s">
        <v>163</v>
      </c>
      <c r="G645" t="s">
        <v>44</v>
      </c>
      <c r="H645" t="s">
        <v>605</v>
      </c>
      <c r="I645" s="338">
        <v>24</v>
      </c>
      <c r="J645" s="338">
        <v>2</v>
      </c>
      <c r="K645" s="338">
        <v>0</v>
      </c>
      <c r="L645" s="338">
        <v>4</v>
      </c>
      <c r="M645" s="338">
        <v>0</v>
      </c>
      <c r="N645" s="336">
        <v>26</v>
      </c>
      <c r="O645" s="338" t="s">
        <v>1964</v>
      </c>
      <c r="P645" s="338">
        <v>10478</v>
      </c>
      <c r="Q645" s="338">
        <v>4862</v>
      </c>
      <c r="R645" s="338">
        <v>390</v>
      </c>
      <c r="S645" s="338">
        <v>15730</v>
      </c>
      <c r="T645" s="338">
        <v>1257</v>
      </c>
      <c r="U645" s="338">
        <v>0</v>
      </c>
      <c r="V645" s="338">
        <v>873</v>
      </c>
      <c r="W645" s="338">
        <v>17860</v>
      </c>
      <c r="X645" s="338">
        <v>1257</v>
      </c>
      <c r="Y645" s="338">
        <v>0</v>
      </c>
      <c r="Z645" s="338">
        <v>0</v>
      </c>
      <c r="AA645" s="338">
        <v>0</v>
      </c>
      <c r="AB645" s="338">
        <v>0</v>
      </c>
      <c r="AC645" s="338">
        <v>1257</v>
      </c>
      <c r="AD645" s="338">
        <v>14473</v>
      </c>
      <c r="AE645" s="338">
        <v>0</v>
      </c>
      <c r="AF645" s="338" t="s">
        <v>1082</v>
      </c>
      <c r="AG645" s="338">
        <v>50100332933092</v>
      </c>
      <c r="AH645" s="338">
        <v>0</v>
      </c>
      <c r="AI645" t="s">
        <v>1964</v>
      </c>
      <c r="AJ645" t="s">
        <v>2256</v>
      </c>
    </row>
    <row r="646" spans="1:36" x14ac:dyDescent="0.3">
      <c r="A646" s="335">
        <v>46203</v>
      </c>
      <c r="B646" t="s">
        <v>370</v>
      </c>
      <c r="C646" t="s">
        <v>372</v>
      </c>
      <c r="D646" t="s">
        <v>166</v>
      </c>
      <c r="E646" t="s">
        <v>163</v>
      </c>
      <c r="F646" t="s">
        <v>163</v>
      </c>
      <c r="G646" t="s">
        <v>299</v>
      </c>
      <c r="H646" t="s">
        <v>605</v>
      </c>
      <c r="I646" s="338">
        <v>23</v>
      </c>
      <c r="J646" s="338">
        <v>3</v>
      </c>
      <c r="K646" s="338">
        <v>0</v>
      </c>
      <c r="L646" s="338">
        <v>4</v>
      </c>
      <c r="M646" s="338">
        <v>0</v>
      </c>
      <c r="N646" s="336">
        <v>26</v>
      </c>
      <c r="O646" s="338" t="s">
        <v>1964</v>
      </c>
      <c r="P646" s="338">
        <v>10556</v>
      </c>
      <c r="Q646" s="338">
        <v>5044</v>
      </c>
      <c r="R646" s="338">
        <v>260</v>
      </c>
      <c r="S646" s="338">
        <v>15860</v>
      </c>
      <c r="T646" s="338">
        <v>1267</v>
      </c>
      <c r="U646" s="338">
        <v>0</v>
      </c>
      <c r="V646" s="338">
        <v>879</v>
      </c>
      <c r="W646" s="338">
        <v>18006</v>
      </c>
      <c r="X646" s="338">
        <v>1267</v>
      </c>
      <c r="Y646" s="338">
        <v>0</v>
      </c>
      <c r="Z646" s="338">
        <v>0</v>
      </c>
      <c r="AA646" s="338">
        <v>0</v>
      </c>
      <c r="AB646" s="338">
        <v>0</v>
      </c>
      <c r="AC646" s="338">
        <v>1267</v>
      </c>
      <c r="AD646" s="338">
        <v>14593</v>
      </c>
      <c r="AE646" s="338">
        <v>0</v>
      </c>
      <c r="AF646" s="338" t="s">
        <v>1082</v>
      </c>
      <c r="AG646" s="338">
        <v>50100332271047</v>
      </c>
      <c r="AH646" s="338">
        <v>0</v>
      </c>
      <c r="AI646" t="s">
        <v>1964</v>
      </c>
      <c r="AJ646" t="s">
        <v>2256</v>
      </c>
    </row>
    <row r="647" spans="1:36" x14ac:dyDescent="0.3">
      <c r="A647" s="335">
        <v>46203</v>
      </c>
      <c r="B647" t="s">
        <v>373</v>
      </c>
      <c r="C647" t="s">
        <v>375</v>
      </c>
      <c r="D647" t="s">
        <v>166</v>
      </c>
      <c r="E647" t="s">
        <v>163</v>
      </c>
      <c r="F647" t="s">
        <v>163</v>
      </c>
      <c r="G647" t="s">
        <v>203</v>
      </c>
      <c r="H647" t="s">
        <v>605</v>
      </c>
      <c r="I647" s="338">
        <v>23</v>
      </c>
      <c r="J647" s="338">
        <v>3</v>
      </c>
      <c r="K647" s="338">
        <v>0</v>
      </c>
      <c r="L647" s="338">
        <v>4</v>
      </c>
      <c r="M647" s="338">
        <v>0</v>
      </c>
      <c r="N647" s="336">
        <v>26</v>
      </c>
      <c r="O647" s="338" t="s">
        <v>1964</v>
      </c>
      <c r="P647" s="338">
        <v>10686</v>
      </c>
      <c r="Q647" s="338">
        <v>3874</v>
      </c>
      <c r="R647" s="338">
        <v>0</v>
      </c>
      <c r="S647" s="338">
        <v>14560</v>
      </c>
      <c r="T647" s="338">
        <v>1282</v>
      </c>
      <c r="U647" s="338">
        <v>0</v>
      </c>
      <c r="V647" s="338">
        <v>890</v>
      </c>
      <c r="W647" s="338">
        <v>16732</v>
      </c>
      <c r="X647" s="338">
        <v>1282</v>
      </c>
      <c r="Y647" s="338">
        <v>0</v>
      </c>
      <c r="Z647" s="338">
        <v>0</v>
      </c>
      <c r="AA647" s="338">
        <v>0</v>
      </c>
      <c r="AB647" s="338">
        <v>0</v>
      </c>
      <c r="AC647" s="338">
        <v>1282</v>
      </c>
      <c r="AD647" s="338">
        <v>13278</v>
      </c>
      <c r="AE647" s="338">
        <v>0</v>
      </c>
      <c r="AF647" s="338" t="s">
        <v>1082</v>
      </c>
      <c r="AG647" s="338">
        <v>50100332269582</v>
      </c>
      <c r="AH647" s="338">
        <v>0</v>
      </c>
      <c r="AI647" t="s">
        <v>1964</v>
      </c>
      <c r="AJ647" t="s">
        <v>2256</v>
      </c>
    </row>
    <row r="648" spans="1:36" x14ac:dyDescent="0.3">
      <c r="A648" s="335">
        <v>46203</v>
      </c>
      <c r="B648" t="s">
        <v>376</v>
      </c>
      <c r="C648" t="s">
        <v>378</v>
      </c>
      <c r="D648" t="s">
        <v>166</v>
      </c>
      <c r="E648" t="s">
        <v>163</v>
      </c>
      <c r="F648" t="s">
        <v>163</v>
      </c>
      <c r="G648" t="s">
        <v>299</v>
      </c>
      <c r="H648" t="s">
        <v>605</v>
      </c>
      <c r="I648" s="338">
        <v>22</v>
      </c>
      <c r="J648" s="338">
        <v>0</v>
      </c>
      <c r="K648" s="338">
        <v>0</v>
      </c>
      <c r="L648" s="338">
        <v>4</v>
      </c>
      <c r="M648" s="338">
        <v>0</v>
      </c>
      <c r="N648" s="336">
        <v>22</v>
      </c>
      <c r="O648" s="338" t="s">
        <v>1964</v>
      </c>
      <c r="P648" s="338">
        <v>9196</v>
      </c>
      <c r="Q648" s="338">
        <v>5456</v>
      </c>
      <c r="R648" s="338">
        <v>330</v>
      </c>
      <c r="S648" s="338">
        <v>14982</v>
      </c>
      <c r="T648" s="338">
        <v>1104</v>
      </c>
      <c r="U648" s="338">
        <v>0</v>
      </c>
      <c r="V648" s="338">
        <v>766</v>
      </c>
      <c r="W648" s="338">
        <v>16852</v>
      </c>
      <c r="X648" s="338">
        <v>1104</v>
      </c>
      <c r="Y648" s="338">
        <v>0</v>
      </c>
      <c r="Z648" s="338">
        <v>0</v>
      </c>
      <c r="AA648" s="338">
        <v>0</v>
      </c>
      <c r="AB648" s="338">
        <v>0</v>
      </c>
      <c r="AC648" s="338">
        <v>1104</v>
      </c>
      <c r="AD648" s="338">
        <v>13878</v>
      </c>
      <c r="AE648" s="338">
        <v>0</v>
      </c>
      <c r="AF648" s="338" t="s">
        <v>1082</v>
      </c>
      <c r="AG648" s="338">
        <v>50100332270962</v>
      </c>
      <c r="AH648" s="338">
        <v>0</v>
      </c>
      <c r="AI648" t="s">
        <v>1964</v>
      </c>
      <c r="AJ648" t="s">
        <v>2256</v>
      </c>
    </row>
    <row r="649" spans="1:36" x14ac:dyDescent="0.3">
      <c r="A649" s="335">
        <v>46203</v>
      </c>
      <c r="B649" t="s">
        <v>379</v>
      </c>
      <c r="C649" t="s">
        <v>381</v>
      </c>
      <c r="D649" t="s">
        <v>166</v>
      </c>
      <c r="E649" t="s">
        <v>163</v>
      </c>
      <c r="F649" t="s">
        <v>163</v>
      </c>
      <c r="G649" t="s">
        <v>87</v>
      </c>
      <c r="H649" t="s">
        <v>605</v>
      </c>
      <c r="I649" s="338">
        <v>24</v>
      </c>
      <c r="J649" s="338">
        <v>0</v>
      </c>
      <c r="K649" s="338">
        <v>0</v>
      </c>
      <c r="L649" s="338">
        <v>4</v>
      </c>
      <c r="M649" s="338">
        <v>0</v>
      </c>
      <c r="N649" s="336">
        <v>24</v>
      </c>
      <c r="O649" s="338" t="s">
        <v>1964</v>
      </c>
      <c r="P649" s="338">
        <v>9216</v>
      </c>
      <c r="Q649" s="338">
        <v>3816</v>
      </c>
      <c r="R649" s="338">
        <v>0</v>
      </c>
      <c r="S649" s="338">
        <v>13032</v>
      </c>
      <c r="T649" s="338">
        <v>1106</v>
      </c>
      <c r="U649" s="338">
        <v>0</v>
      </c>
      <c r="V649" s="338">
        <v>768</v>
      </c>
      <c r="W649" s="338">
        <v>14906</v>
      </c>
      <c r="X649" s="338">
        <v>1106</v>
      </c>
      <c r="Y649" s="338">
        <v>0</v>
      </c>
      <c r="Z649" s="338">
        <v>0</v>
      </c>
      <c r="AA649" s="338">
        <v>0</v>
      </c>
      <c r="AB649" s="338">
        <v>0</v>
      </c>
      <c r="AC649" s="338">
        <v>1106</v>
      </c>
      <c r="AD649" s="338">
        <v>11926</v>
      </c>
      <c r="AE649" s="338">
        <v>0</v>
      </c>
      <c r="AF649" s="338" t="s">
        <v>1082</v>
      </c>
      <c r="AG649" s="338">
        <v>50100332932691</v>
      </c>
      <c r="AH649" s="338">
        <v>0</v>
      </c>
      <c r="AI649" t="s">
        <v>1964</v>
      </c>
      <c r="AJ649" t="s">
        <v>2256</v>
      </c>
    </row>
    <row r="650" spans="1:36" x14ac:dyDescent="0.3">
      <c r="A650" s="335">
        <v>46203</v>
      </c>
      <c r="B650" t="s">
        <v>382</v>
      </c>
      <c r="C650" t="s">
        <v>384</v>
      </c>
      <c r="D650" t="s">
        <v>166</v>
      </c>
      <c r="E650" t="s">
        <v>163</v>
      </c>
      <c r="F650" t="s">
        <v>163</v>
      </c>
      <c r="G650" t="s">
        <v>87</v>
      </c>
      <c r="H650" t="s">
        <v>605</v>
      </c>
      <c r="I650" s="338">
        <v>25</v>
      </c>
      <c r="J650" s="338">
        <v>0</v>
      </c>
      <c r="K650" s="338">
        <v>0</v>
      </c>
      <c r="L650" s="338">
        <v>4</v>
      </c>
      <c r="M650" s="338">
        <v>0</v>
      </c>
      <c r="N650" s="336">
        <v>25</v>
      </c>
      <c r="O650" s="338" t="s">
        <v>1964</v>
      </c>
      <c r="P650" s="338">
        <v>9600</v>
      </c>
      <c r="Q650" s="338">
        <v>3475</v>
      </c>
      <c r="R650" s="338">
        <v>0</v>
      </c>
      <c r="S650" s="338">
        <v>13075</v>
      </c>
      <c r="T650" s="338">
        <v>1152</v>
      </c>
      <c r="U650" s="338">
        <v>0</v>
      </c>
      <c r="V650" s="338">
        <v>800</v>
      </c>
      <c r="W650" s="338">
        <v>15027</v>
      </c>
      <c r="X650" s="338">
        <v>1152</v>
      </c>
      <c r="Y650" s="338">
        <v>0</v>
      </c>
      <c r="Z650" s="338">
        <v>0</v>
      </c>
      <c r="AA650" s="338">
        <v>0</v>
      </c>
      <c r="AB650" s="338">
        <v>0</v>
      </c>
      <c r="AC650" s="338">
        <v>1152</v>
      </c>
      <c r="AD650" s="338">
        <v>11923</v>
      </c>
      <c r="AE650" s="338">
        <v>0</v>
      </c>
      <c r="AF650" s="338" t="s">
        <v>1082</v>
      </c>
      <c r="AG650" s="338">
        <v>50100338861852</v>
      </c>
      <c r="AH650" s="338">
        <v>0</v>
      </c>
      <c r="AI650" t="s">
        <v>1964</v>
      </c>
      <c r="AJ650" t="s">
        <v>2256</v>
      </c>
    </row>
    <row r="651" spans="1:36" x14ac:dyDescent="0.3">
      <c r="A651" s="335">
        <v>46203</v>
      </c>
      <c r="B651" t="s">
        <v>385</v>
      </c>
      <c r="C651" t="s">
        <v>387</v>
      </c>
      <c r="D651" t="s">
        <v>166</v>
      </c>
      <c r="E651" t="s">
        <v>163</v>
      </c>
      <c r="F651" t="s">
        <v>163</v>
      </c>
      <c r="G651" t="s">
        <v>87</v>
      </c>
      <c r="H651" t="s">
        <v>605</v>
      </c>
      <c r="I651" s="338">
        <v>24</v>
      </c>
      <c r="J651" s="338">
        <v>0</v>
      </c>
      <c r="K651" s="338">
        <v>0</v>
      </c>
      <c r="L651" s="338">
        <v>4</v>
      </c>
      <c r="M651" s="338">
        <v>0</v>
      </c>
      <c r="N651" s="336">
        <v>24</v>
      </c>
      <c r="O651" s="338" t="s">
        <v>1964</v>
      </c>
      <c r="P651" s="338">
        <v>9216</v>
      </c>
      <c r="Q651" s="338">
        <v>3648</v>
      </c>
      <c r="R651" s="338">
        <v>0</v>
      </c>
      <c r="S651" s="338">
        <v>12864</v>
      </c>
      <c r="T651" s="338">
        <v>1106</v>
      </c>
      <c r="U651" s="338">
        <v>0</v>
      </c>
      <c r="V651" s="338">
        <v>768</v>
      </c>
      <c r="W651" s="338">
        <v>14738</v>
      </c>
      <c r="X651" s="338">
        <v>1106</v>
      </c>
      <c r="Y651" s="338">
        <v>0</v>
      </c>
      <c r="Z651" s="338">
        <v>0</v>
      </c>
      <c r="AA651" s="338">
        <v>0</v>
      </c>
      <c r="AB651" s="338">
        <v>0</v>
      </c>
      <c r="AC651" s="338">
        <v>1106</v>
      </c>
      <c r="AD651" s="338">
        <v>11758</v>
      </c>
      <c r="AE651" s="338">
        <v>0</v>
      </c>
      <c r="AF651" s="338" t="s">
        <v>1082</v>
      </c>
      <c r="AG651" s="338">
        <v>50100341147617</v>
      </c>
      <c r="AH651" s="338">
        <v>0</v>
      </c>
      <c r="AI651" t="s">
        <v>1964</v>
      </c>
      <c r="AJ651" t="s">
        <v>2256</v>
      </c>
    </row>
    <row r="652" spans="1:36" x14ac:dyDescent="0.3">
      <c r="A652" s="335">
        <v>46203</v>
      </c>
      <c r="B652" t="s">
        <v>388</v>
      </c>
      <c r="C652" t="s">
        <v>390</v>
      </c>
      <c r="D652" t="s">
        <v>166</v>
      </c>
      <c r="E652" t="s">
        <v>163</v>
      </c>
      <c r="F652" t="s">
        <v>163</v>
      </c>
      <c r="G652" t="s">
        <v>87</v>
      </c>
      <c r="H652" t="s">
        <v>605</v>
      </c>
      <c r="I652" s="338">
        <v>23</v>
      </c>
      <c r="J652" s="338">
        <v>0</v>
      </c>
      <c r="K652" s="338">
        <v>0</v>
      </c>
      <c r="L652" s="338">
        <v>4</v>
      </c>
      <c r="M652" s="338">
        <v>0</v>
      </c>
      <c r="N652" s="336">
        <v>23</v>
      </c>
      <c r="O652" s="338" t="s">
        <v>1964</v>
      </c>
      <c r="P652" s="338">
        <v>8832</v>
      </c>
      <c r="Q652" s="338">
        <v>3657</v>
      </c>
      <c r="R652" s="338">
        <v>0</v>
      </c>
      <c r="S652" s="338">
        <v>12489</v>
      </c>
      <c r="T652" s="338">
        <v>1060</v>
      </c>
      <c r="U652" s="338">
        <v>0</v>
      </c>
      <c r="V652" s="338">
        <v>736</v>
      </c>
      <c r="W652" s="338">
        <v>14285</v>
      </c>
      <c r="X652" s="338">
        <v>1060</v>
      </c>
      <c r="Y652" s="338">
        <v>0</v>
      </c>
      <c r="Z652" s="338">
        <v>0</v>
      </c>
      <c r="AA652" s="338">
        <v>0</v>
      </c>
      <c r="AB652" s="338">
        <v>0</v>
      </c>
      <c r="AC652" s="338">
        <v>1060</v>
      </c>
      <c r="AD652" s="338">
        <v>11429</v>
      </c>
      <c r="AE652" s="338">
        <v>0</v>
      </c>
      <c r="AF652" s="338" t="s">
        <v>1082</v>
      </c>
      <c r="AG652" s="338">
        <v>50100332932688</v>
      </c>
      <c r="AH652" s="338">
        <v>0</v>
      </c>
      <c r="AI652" t="s">
        <v>1964</v>
      </c>
      <c r="AJ652" t="s">
        <v>2256</v>
      </c>
    </row>
    <row r="653" spans="1:36" x14ac:dyDescent="0.3">
      <c r="A653" s="335">
        <v>46203</v>
      </c>
      <c r="B653" t="s">
        <v>391</v>
      </c>
      <c r="C653" t="s">
        <v>393</v>
      </c>
      <c r="D653" t="s">
        <v>166</v>
      </c>
      <c r="E653" t="s">
        <v>163</v>
      </c>
      <c r="F653" t="s">
        <v>163</v>
      </c>
      <c r="G653" t="s">
        <v>63</v>
      </c>
      <c r="H653" t="s">
        <v>605</v>
      </c>
      <c r="I653" s="338">
        <v>24</v>
      </c>
      <c r="J653" s="338">
        <v>0</v>
      </c>
      <c r="K653" s="338">
        <v>0</v>
      </c>
      <c r="L653" s="338">
        <v>4</v>
      </c>
      <c r="M653" s="338">
        <v>0</v>
      </c>
      <c r="N653" s="336">
        <v>24</v>
      </c>
      <c r="O653" s="338" t="s">
        <v>1964</v>
      </c>
      <c r="P653" s="338">
        <v>9216</v>
      </c>
      <c r="Q653" s="338">
        <v>3816</v>
      </c>
      <c r="R653" s="338">
        <v>0</v>
      </c>
      <c r="S653" s="338">
        <v>13032</v>
      </c>
      <c r="T653" s="338">
        <v>1106</v>
      </c>
      <c r="U653" s="338">
        <v>0</v>
      </c>
      <c r="V653" s="338">
        <v>768</v>
      </c>
      <c r="W653" s="338">
        <v>14906</v>
      </c>
      <c r="X653" s="338">
        <v>1106</v>
      </c>
      <c r="Y653" s="338">
        <v>0</v>
      </c>
      <c r="Z653" s="338">
        <v>0</v>
      </c>
      <c r="AA653" s="338">
        <v>0</v>
      </c>
      <c r="AB653" s="338">
        <v>0</v>
      </c>
      <c r="AC653" s="338">
        <v>1106</v>
      </c>
      <c r="AD653" s="338">
        <v>11926</v>
      </c>
      <c r="AE653" s="338">
        <v>0</v>
      </c>
      <c r="AF653" s="338" t="s">
        <v>1082</v>
      </c>
      <c r="AG653" s="338">
        <v>50100341146771</v>
      </c>
      <c r="AH653" s="338">
        <v>0</v>
      </c>
      <c r="AI653" t="s">
        <v>1964</v>
      </c>
      <c r="AJ653" t="s">
        <v>2256</v>
      </c>
    </row>
    <row r="654" spans="1:36" x14ac:dyDescent="0.3">
      <c r="A654" s="335">
        <v>46203</v>
      </c>
      <c r="B654" t="s">
        <v>394</v>
      </c>
      <c r="C654" t="s">
        <v>396</v>
      </c>
      <c r="D654" t="s">
        <v>166</v>
      </c>
      <c r="E654" t="s">
        <v>163</v>
      </c>
      <c r="F654" t="s">
        <v>163</v>
      </c>
      <c r="G654" t="s">
        <v>203</v>
      </c>
      <c r="H654" t="s">
        <v>605</v>
      </c>
      <c r="I654" s="338">
        <v>26</v>
      </c>
      <c r="J654" s="338">
        <v>0</v>
      </c>
      <c r="K654" s="338">
        <v>0</v>
      </c>
      <c r="L654" s="338">
        <v>4</v>
      </c>
      <c r="M654" s="338">
        <v>0</v>
      </c>
      <c r="N654" s="336">
        <v>26</v>
      </c>
      <c r="O654" s="338" t="s">
        <v>1964</v>
      </c>
      <c r="P654" s="338">
        <v>10764</v>
      </c>
      <c r="Q654" s="338">
        <v>5356</v>
      </c>
      <c r="R654" s="338">
        <v>390</v>
      </c>
      <c r="S654" s="338">
        <v>16510</v>
      </c>
      <c r="T654" s="338">
        <v>1292</v>
      </c>
      <c r="U654" s="338">
        <v>0</v>
      </c>
      <c r="V654" s="338">
        <v>897</v>
      </c>
      <c r="W654" s="338">
        <v>18699</v>
      </c>
      <c r="X654" s="338">
        <v>1292</v>
      </c>
      <c r="Y654" s="338">
        <v>0</v>
      </c>
      <c r="Z654" s="338">
        <v>0</v>
      </c>
      <c r="AA654" s="338">
        <v>0</v>
      </c>
      <c r="AB654" s="338">
        <v>0</v>
      </c>
      <c r="AC654" s="338">
        <v>1292</v>
      </c>
      <c r="AD654" s="338">
        <v>15218</v>
      </c>
      <c r="AE654" s="338">
        <v>0</v>
      </c>
      <c r="AF654" s="338" t="s">
        <v>1082</v>
      </c>
      <c r="AG654" s="338">
        <v>50100332270975</v>
      </c>
      <c r="AH654" s="338">
        <v>0</v>
      </c>
      <c r="AI654" t="s">
        <v>1964</v>
      </c>
      <c r="AJ654" t="s">
        <v>2256</v>
      </c>
    </row>
    <row r="655" spans="1:36" x14ac:dyDescent="0.3">
      <c r="A655" s="335">
        <v>46203</v>
      </c>
      <c r="B655" t="s">
        <v>397</v>
      </c>
      <c r="C655" t="s">
        <v>399</v>
      </c>
      <c r="D655" t="s">
        <v>166</v>
      </c>
      <c r="E655" t="s">
        <v>163</v>
      </c>
      <c r="F655" t="s">
        <v>163</v>
      </c>
      <c r="G655" t="s">
        <v>299</v>
      </c>
      <c r="H655" t="s">
        <v>605</v>
      </c>
      <c r="I655" s="338">
        <v>21.5</v>
      </c>
      <c r="J655" s="338">
        <v>3</v>
      </c>
      <c r="K655" s="338">
        <v>0</v>
      </c>
      <c r="L655" s="338">
        <v>4</v>
      </c>
      <c r="M655" s="338">
        <v>0</v>
      </c>
      <c r="N655" s="336">
        <v>24.5</v>
      </c>
      <c r="O655" s="338" t="s">
        <v>1964</v>
      </c>
      <c r="P655" s="338">
        <v>9580</v>
      </c>
      <c r="Q655" s="338">
        <v>4263</v>
      </c>
      <c r="R655" s="338">
        <v>122</v>
      </c>
      <c r="S655" s="338">
        <v>13965</v>
      </c>
      <c r="T655" s="338">
        <v>1150</v>
      </c>
      <c r="U655" s="338">
        <v>0</v>
      </c>
      <c r="V655" s="338">
        <v>798</v>
      </c>
      <c r="W655" s="338">
        <v>15913</v>
      </c>
      <c r="X655" s="338">
        <v>1150</v>
      </c>
      <c r="Y655" s="338">
        <v>0</v>
      </c>
      <c r="Z655" s="338">
        <v>0</v>
      </c>
      <c r="AA655" s="338">
        <v>0</v>
      </c>
      <c r="AB655" s="338">
        <v>0</v>
      </c>
      <c r="AC655" s="338">
        <v>1150</v>
      </c>
      <c r="AD655" s="338">
        <v>12815</v>
      </c>
      <c r="AE655" s="338">
        <v>0</v>
      </c>
      <c r="AF655" s="338" t="s">
        <v>1082</v>
      </c>
      <c r="AG655" s="338">
        <v>50100332271314</v>
      </c>
      <c r="AH655" s="338">
        <v>0</v>
      </c>
      <c r="AI655" t="s">
        <v>1964</v>
      </c>
      <c r="AJ655" t="s">
        <v>2256</v>
      </c>
    </row>
    <row r="656" spans="1:36" x14ac:dyDescent="0.3">
      <c r="A656" s="335">
        <v>46203</v>
      </c>
      <c r="B656" t="s">
        <v>400</v>
      </c>
      <c r="C656" t="s">
        <v>402</v>
      </c>
      <c r="D656" t="s">
        <v>166</v>
      </c>
      <c r="E656" t="s">
        <v>163</v>
      </c>
      <c r="F656" t="s">
        <v>163</v>
      </c>
      <c r="G656" t="s">
        <v>403</v>
      </c>
      <c r="H656" t="s">
        <v>605</v>
      </c>
      <c r="I656" s="338">
        <v>26</v>
      </c>
      <c r="J656" s="338">
        <v>0</v>
      </c>
      <c r="K656" s="338">
        <v>0</v>
      </c>
      <c r="L656" s="338">
        <v>4</v>
      </c>
      <c r="M656" s="338">
        <v>0</v>
      </c>
      <c r="N656" s="336">
        <v>26</v>
      </c>
      <c r="O656" s="338" t="s">
        <v>1964</v>
      </c>
      <c r="P656" s="338">
        <v>12350</v>
      </c>
      <c r="Q656" s="338">
        <v>7566</v>
      </c>
      <c r="R656" s="338">
        <v>650</v>
      </c>
      <c r="S656" s="338">
        <v>20566</v>
      </c>
      <c r="T656" s="338">
        <v>1482</v>
      </c>
      <c r="U656" s="338">
        <v>0</v>
      </c>
      <c r="V656" s="338">
        <v>1029</v>
      </c>
      <c r="W656" s="338">
        <v>23077</v>
      </c>
      <c r="X656" s="338">
        <v>1482</v>
      </c>
      <c r="Y656" s="338">
        <v>0</v>
      </c>
      <c r="Z656" s="338">
        <v>0</v>
      </c>
      <c r="AA656" s="338">
        <v>0</v>
      </c>
      <c r="AB656" s="338">
        <v>0</v>
      </c>
      <c r="AC656" s="338">
        <v>1482</v>
      </c>
      <c r="AD656" s="338">
        <v>19084</v>
      </c>
      <c r="AE656" s="338">
        <v>0</v>
      </c>
      <c r="AF656" s="338" t="s">
        <v>1082</v>
      </c>
      <c r="AG656" s="338">
        <v>50100300801127</v>
      </c>
      <c r="AH656" s="338">
        <v>0</v>
      </c>
      <c r="AI656" t="s">
        <v>1964</v>
      </c>
      <c r="AJ656" t="s">
        <v>2256</v>
      </c>
    </row>
    <row r="657" spans="1:36" x14ac:dyDescent="0.3">
      <c r="A657" s="335">
        <v>46203</v>
      </c>
      <c r="B657" t="s">
        <v>404</v>
      </c>
      <c r="C657" t="s">
        <v>406</v>
      </c>
      <c r="D657" t="s">
        <v>166</v>
      </c>
      <c r="E657" t="s">
        <v>163</v>
      </c>
      <c r="F657" t="s">
        <v>163</v>
      </c>
      <c r="G657" t="s">
        <v>403</v>
      </c>
      <c r="H657" t="s">
        <v>605</v>
      </c>
      <c r="I657" s="338">
        <v>31</v>
      </c>
      <c r="J657" s="338">
        <v>0</v>
      </c>
      <c r="K657" s="338">
        <v>0</v>
      </c>
      <c r="L657" s="338">
        <v>0</v>
      </c>
      <c r="M657" s="338">
        <v>0</v>
      </c>
      <c r="N657" s="336">
        <v>31</v>
      </c>
      <c r="O657" s="338" t="s">
        <v>1964</v>
      </c>
      <c r="P657" s="338">
        <v>11842</v>
      </c>
      <c r="Q657" s="338">
        <v>7533</v>
      </c>
      <c r="R657" s="338">
        <v>0</v>
      </c>
      <c r="S657" s="338">
        <v>19375</v>
      </c>
      <c r="T657" s="338">
        <v>1421</v>
      </c>
      <c r="U657" s="338">
        <v>0</v>
      </c>
      <c r="V657" s="338">
        <v>986</v>
      </c>
      <c r="W657" s="338">
        <v>21782</v>
      </c>
      <c r="X657" s="338">
        <v>1421</v>
      </c>
      <c r="Y657" s="338">
        <v>0</v>
      </c>
      <c r="Z657" s="338">
        <v>0</v>
      </c>
      <c r="AA657" s="338">
        <v>0</v>
      </c>
      <c r="AB657" s="338">
        <v>0</v>
      </c>
      <c r="AC657" s="338">
        <v>1421</v>
      </c>
      <c r="AD657" s="338">
        <v>17954</v>
      </c>
      <c r="AE657" s="338">
        <v>0</v>
      </c>
      <c r="AF657" s="338" t="s">
        <v>1082</v>
      </c>
      <c r="AG657" s="338">
        <v>50100459486626</v>
      </c>
      <c r="AH657" s="338">
        <v>0</v>
      </c>
      <c r="AI657" t="s">
        <v>1964</v>
      </c>
      <c r="AJ657" t="s">
        <v>2256</v>
      </c>
    </row>
    <row r="658" spans="1:36" x14ac:dyDescent="0.3">
      <c r="A658" s="335">
        <v>46203</v>
      </c>
      <c r="B658" t="s">
        <v>407</v>
      </c>
      <c r="C658" t="s">
        <v>409</v>
      </c>
      <c r="D658" t="s">
        <v>166</v>
      </c>
      <c r="E658" t="s">
        <v>163</v>
      </c>
      <c r="F658" t="s">
        <v>163</v>
      </c>
      <c r="G658" t="s">
        <v>87</v>
      </c>
      <c r="H658" t="s">
        <v>605</v>
      </c>
      <c r="I658" s="338">
        <v>25</v>
      </c>
      <c r="J658" s="338">
        <v>0</v>
      </c>
      <c r="K658" s="338">
        <v>0</v>
      </c>
      <c r="L658" s="338">
        <v>4</v>
      </c>
      <c r="M658" s="338">
        <v>0</v>
      </c>
      <c r="N658" s="336">
        <v>25</v>
      </c>
      <c r="O658" s="338" t="s">
        <v>1964</v>
      </c>
      <c r="P658" s="338">
        <v>9650</v>
      </c>
      <c r="Q658" s="338">
        <v>4000</v>
      </c>
      <c r="R658" s="338">
        <v>0</v>
      </c>
      <c r="S658" s="338">
        <v>13650</v>
      </c>
      <c r="T658" s="338">
        <v>1158</v>
      </c>
      <c r="U658" s="338">
        <v>0</v>
      </c>
      <c r="V658" s="338">
        <v>804</v>
      </c>
      <c r="W658" s="338">
        <v>15612</v>
      </c>
      <c r="X658" s="338">
        <v>1158</v>
      </c>
      <c r="Y658" s="338">
        <v>0</v>
      </c>
      <c r="Z658" s="338">
        <v>0</v>
      </c>
      <c r="AA658" s="338">
        <v>0</v>
      </c>
      <c r="AB658" s="338">
        <v>0</v>
      </c>
      <c r="AC658" s="338">
        <v>1158</v>
      </c>
      <c r="AD658" s="338">
        <v>12492</v>
      </c>
      <c r="AE658" s="338">
        <v>0</v>
      </c>
      <c r="AF658" s="338" t="s">
        <v>1082</v>
      </c>
      <c r="AG658" s="338">
        <v>50100411723115</v>
      </c>
      <c r="AH658" s="338">
        <v>0</v>
      </c>
      <c r="AI658" t="s">
        <v>1964</v>
      </c>
      <c r="AJ658" t="s">
        <v>2256</v>
      </c>
    </row>
    <row r="659" spans="1:36" x14ac:dyDescent="0.3">
      <c r="A659" s="335">
        <v>46203</v>
      </c>
      <c r="B659" t="s">
        <v>410</v>
      </c>
      <c r="C659" t="s">
        <v>412</v>
      </c>
      <c r="D659" t="s">
        <v>166</v>
      </c>
      <c r="E659" t="s">
        <v>163</v>
      </c>
      <c r="F659" t="s">
        <v>163</v>
      </c>
      <c r="G659" t="s">
        <v>87</v>
      </c>
      <c r="H659" t="s">
        <v>605</v>
      </c>
      <c r="I659" s="338">
        <v>26</v>
      </c>
      <c r="J659" s="338">
        <v>0</v>
      </c>
      <c r="K659" s="338">
        <v>0</v>
      </c>
      <c r="L659" s="338">
        <v>4</v>
      </c>
      <c r="M659" s="338">
        <v>0</v>
      </c>
      <c r="N659" s="336">
        <v>26</v>
      </c>
      <c r="O659" s="338" t="s">
        <v>1964</v>
      </c>
      <c r="P659" s="338">
        <v>10036</v>
      </c>
      <c r="Q659" s="338">
        <v>4030</v>
      </c>
      <c r="R659" s="338">
        <v>0</v>
      </c>
      <c r="S659" s="338">
        <v>14066</v>
      </c>
      <c r="T659" s="338">
        <v>1204</v>
      </c>
      <c r="U659" s="338">
        <v>0</v>
      </c>
      <c r="V659" s="338">
        <v>836</v>
      </c>
      <c r="W659" s="338">
        <v>16106</v>
      </c>
      <c r="X659" s="338">
        <v>1204</v>
      </c>
      <c r="Y659" s="338">
        <v>0</v>
      </c>
      <c r="Z659" s="338">
        <v>0</v>
      </c>
      <c r="AA659" s="338">
        <v>0</v>
      </c>
      <c r="AB659" s="338">
        <v>0</v>
      </c>
      <c r="AC659" s="338">
        <v>1204</v>
      </c>
      <c r="AD659" s="338">
        <v>12862</v>
      </c>
      <c r="AE659" s="338">
        <v>0</v>
      </c>
      <c r="AF659" s="338" t="s">
        <v>1082</v>
      </c>
      <c r="AG659" s="338">
        <v>50100398508475</v>
      </c>
      <c r="AH659" s="338">
        <v>0</v>
      </c>
      <c r="AI659" t="s">
        <v>1964</v>
      </c>
      <c r="AJ659" t="s">
        <v>2256</v>
      </c>
    </row>
    <row r="660" spans="1:36" x14ac:dyDescent="0.3">
      <c r="A660" s="335">
        <v>46203</v>
      </c>
      <c r="B660" t="s">
        <v>413</v>
      </c>
      <c r="C660" t="s">
        <v>415</v>
      </c>
      <c r="D660" t="s">
        <v>166</v>
      </c>
      <c r="E660" t="s">
        <v>163</v>
      </c>
      <c r="F660" t="s">
        <v>163</v>
      </c>
      <c r="G660" t="s">
        <v>51</v>
      </c>
      <c r="H660" t="s">
        <v>605</v>
      </c>
      <c r="I660" s="338">
        <v>25</v>
      </c>
      <c r="J660" s="338">
        <v>0</v>
      </c>
      <c r="K660" s="338">
        <v>0</v>
      </c>
      <c r="L660" s="338">
        <v>4</v>
      </c>
      <c r="M660" s="338">
        <v>0</v>
      </c>
      <c r="N660" s="336">
        <v>25</v>
      </c>
      <c r="O660" s="338" t="s">
        <v>1964</v>
      </c>
      <c r="P660" s="338">
        <v>9650</v>
      </c>
      <c r="Q660" s="338">
        <v>3100</v>
      </c>
      <c r="R660" s="338">
        <v>0</v>
      </c>
      <c r="S660" s="338">
        <v>12750</v>
      </c>
      <c r="T660" s="338">
        <v>1158</v>
      </c>
      <c r="U660" s="338">
        <v>0</v>
      </c>
      <c r="V660" s="338">
        <v>804</v>
      </c>
      <c r="W660" s="338">
        <v>14712</v>
      </c>
      <c r="X660" s="338">
        <v>1158</v>
      </c>
      <c r="Y660" s="338">
        <v>0</v>
      </c>
      <c r="Z660" s="338">
        <v>0</v>
      </c>
      <c r="AA660" s="338">
        <v>0</v>
      </c>
      <c r="AB660" s="338">
        <v>0</v>
      </c>
      <c r="AC660" s="338">
        <v>1158</v>
      </c>
      <c r="AD660" s="338">
        <v>11592</v>
      </c>
      <c r="AE660" s="338">
        <v>0</v>
      </c>
      <c r="AF660" s="338" t="s">
        <v>1082</v>
      </c>
      <c r="AG660" s="338">
        <v>50100395932022</v>
      </c>
      <c r="AH660" s="338">
        <v>0</v>
      </c>
      <c r="AI660" t="s">
        <v>1964</v>
      </c>
      <c r="AJ660" t="s">
        <v>2256</v>
      </c>
    </row>
    <row r="661" spans="1:36" x14ac:dyDescent="0.3">
      <c r="A661" s="335">
        <v>46203</v>
      </c>
      <c r="B661" t="s">
        <v>416</v>
      </c>
      <c r="C661" t="s">
        <v>418</v>
      </c>
      <c r="D661" t="s">
        <v>166</v>
      </c>
      <c r="E661" t="s">
        <v>163</v>
      </c>
      <c r="F661" t="s">
        <v>163</v>
      </c>
      <c r="G661" t="s">
        <v>299</v>
      </c>
      <c r="H661" t="s">
        <v>605</v>
      </c>
      <c r="I661" s="338">
        <v>24.5</v>
      </c>
      <c r="J661" s="338">
        <v>0</v>
      </c>
      <c r="K661" s="338">
        <v>0</v>
      </c>
      <c r="L661" s="338">
        <v>4</v>
      </c>
      <c r="M661" s="338">
        <v>0</v>
      </c>
      <c r="N661" s="336">
        <v>24.5</v>
      </c>
      <c r="O661" s="338" t="s">
        <v>1964</v>
      </c>
      <c r="P661" s="338">
        <v>9432</v>
      </c>
      <c r="Q661" s="338">
        <v>3185</v>
      </c>
      <c r="R661" s="338">
        <v>122</v>
      </c>
      <c r="S661" s="338">
        <v>12739</v>
      </c>
      <c r="T661" s="338">
        <v>1132</v>
      </c>
      <c r="U661" s="338">
        <v>0</v>
      </c>
      <c r="V661" s="338">
        <v>786</v>
      </c>
      <c r="W661" s="338">
        <v>14657</v>
      </c>
      <c r="X661" s="338">
        <v>1132</v>
      </c>
      <c r="Y661" s="338">
        <v>0</v>
      </c>
      <c r="Z661" s="338">
        <v>0</v>
      </c>
      <c r="AA661" s="338">
        <v>0</v>
      </c>
      <c r="AB661" s="338">
        <v>0</v>
      </c>
      <c r="AC661" s="338">
        <v>1132</v>
      </c>
      <c r="AD661" s="338">
        <v>11607</v>
      </c>
      <c r="AE661" s="338">
        <v>0</v>
      </c>
      <c r="AF661" s="338" t="s">
        <v>1082</v>
      </c>
      <c r="AG661" s="338">
        <v>50100411723766</v>
      </c>
      <c r="AH661" s="338">
        <v>0</v>
      </c>
      <c r="AI661" t="s">
        <v>1964</v>
      </c>
      <c r="AJ661" t="s">
        <v>2256</v>
      </c>
    </row>
    <row r="662" spans="1:36" x14ac:dyDescent="0.3">
      <c r="A662" s="335">
        <v>46203</v>
      </c>
      <c r="B662" t="s">
        <v>419</v>
      </c>
      <c r="C662" t="s">
        <v>421</v>
      </c>
      <c r="D662" t="s">
        <v>166</v>
      </c>
      <c r="E662" t="s">
        <v>163</v>
      </c>
      <c r="F662" t="s">
        <v>163</v>
      </c>
      <c r="G662" t="s">
        <v>48</v>
      </c>
      <c r="H662" t="s">
        <v>605</v>
      </c>
      <c r="I662" s="338">
        <v>26</v>
      </c>
      <c r="J662" s="338">
        <v>0</v>
      </c>
      <c r="K662" s="338">
        <v>0</v>
      </c>
      <c r="L662" s="338">
        <v>4</v>
      </c>
      <c r="M662" s="338">
        <v>0</v>
      </c>
      <c r="N662" s="336">
        <v>26</v>
      </c>
      <c r="O662" s="338" t="s">
        <v>1964</v>
      </c>
      <c r="P662" s="338">
        <v>10036</v>
      </c>
      <c r="Q662" s="338">
        <v>2964</v>
      </c>
      <c r="R662" s="338">
        <v>0</v>
      </c>
      <c r="S662" s="338">
        <v>13000</v>
      </c>
      <c r="T662" s="338">
        <v>1204</v>
      </c>
      <c r="U662" s="338">
        <v>0</v>
      </c>
      <c r="V662" s="338">
        <v>836</v>
      </c>
      <c r="W662" s="338">
        <v>15040</v>
      </c>
      <c r="X662" s="338">
        <v>1204</v>
      </c>
      <c r="Y662" s="338">
        <v>0</v>
      </c>
      <c r="Z662" s="338">
        <v>0</v>
      </c>
      <c r="AA662" s="338">
        <v>0</v>
      </c>
      <c r="AB662" s="338">
        <v>0</v>
      </c>
      <c r="AC662" s="338">
        <v>1204</v>
      </c>
      <c r="AD662" s="338">
        <v>11796</v>
      </c>
      <c r="AE662" s="338">
        <v>0</v>
      </c>
      <c r="AF662" s="338" t="s">
        <v>1082</v>
      </c>
      <c r="AG662" s="338">
        <v>50100411723052</v>
      </c>
      <c r="AH662" s="338">
        <v>0</v>
      </c>
      <c r="AI662" t="s">
        <v>1964</v>
      </c>
      <c r="AJ662" t="s">
        <v>2256</v>
      </c>
    </row>
    <row r="663" spans="1:36" x14ac:dyDescent="0.3">
      <c r="A663" s="335">
        <v>46203</v>
      </c>
      <c r="B663" t="s">
        <v>422</v>
      </c>
      <c r="C663" t="s">
        <v>423</v>
      </c>
      <c r="D663" t="s">
        <v>166</v>
      </c>
      <c r="E663" t="s">
        <v>163</v>
      </c>
      <c r="F663" t="s">
        <v>163</v>
      </c>
      <c r="G663" t="s">
        <v>51</v>
      </c>
      <c r="H663" t="s">
        <v>605</v>
      </c>
      <c r="I663" s="338">
        <v>22</v>
      </c>
      <c r="J663" s="338">
        <v>4</v>
      </c>
      <c r="K663" s="338">
        <v>0</v>
      </c>
      <c r="L663" s="338">
        <v>4</v>
      </c>
      <c r="M663" s="338">
        <v>0</v>
      </c>
      <c r="N663" s="336">
        <v>26</v>
      </c>
      <c r="O663" s="338" t="s">
        <v>1964</v>
      </c>
      <c r="P663" s="338">
        <v>10036</v>
      </c>
      <c r="Q663" s="338">
        <v>3874</v>
      </c>
      <c r="R663" s="338">
        <v>0</v>
      </c>
      <c r="S663" s="338">
        <v>13910</v>
      </c>
      <c r="T663" s="338">
        <v>1204</v>
      </c>
      <c r="U663" s="338">
        <v>0</v>
      </c>
      <c r="V663" s="338">
        <v>836</v>
      </c>
      <c r="W663" s="338">
        <v>15950</v>
      </c>
      <c r="X663" s="338">
        <v>1204</v>
      </c>
      <c r="Y663" s="338">
        <v>0</v>
      </c>
      <c r="Z663" s="338">
        <v>0</v>
      </c>
      <c r="AA663" s="338">
        <v>0</v>
      </c>
      <c r="AB663" s="338">
        <v>0</v>
      </c>
      <c r="AC663" s="338">
        <v>1204</v>
      </c>
      <c r="AD663" s="338">
        <v>12706</v>
      </c>
      <c r="AE663" s="338">
        <v>0</v>
      </c>
      <c r="AF663" s="338" t="s">
        <v>1082</v>
      </c>
      <c r="AG663" s="338">
        <v>50100411723829</v>
      </c>
      <c r="AH663" s="338">
        <v>0</v>
      </c>
      <c r="AI663" t="s">
        <v>1964</v>
      </c>
      <c r="AJ663" t="s">
        <v>2256</v>
      </c>
    </row>
    <row r="664" spans="1:36" x14ac:dyDescent="0.3">
      <c r="A664" s="335">
        <v>46203</v>
      </c>
      <c r="B664" t="s">
        <v>424</v>
      </c>
      <c r="C664" t="s">
        <v>426</v>
      </c>
      <c r="D664" t="s">
        <v>166</v>
      </c>
      <c r="E664" t="s">
        <v>163</v>
      </c>
      <c r="F664" t="s">
        <v>163</v>
      </c>
      <c r="G664" t="s">
        <v>51</v>
      </c>
      <c r="H664" t="s">
        <v>605</v>
      </c>
      <c r="I664" s="338">
        <v>23</v>
      </c>
      <c r="J664" s="338">
        <v>2</v>
      </c>
      <c r="K664" s="338">
        <v>0</v>
      </c>
      <c r="L664" s="338">
        <v>4</v>
      </c>
      <c r="M664" s="338">
        <v>0</v>
      </c>
      <c r="N664" s="336">
        <v>25</v>
      </c>
      <c r="O664" s="338" t="s">
        <v>1964</v>
      </c>
      <c r="P664" s="338">
        <v>9650</v>
      </c>
      <c r="Q664" s="338">
        <v>3725</v>
      </c>
      <c r="R664" s="338">
        <v>0</v>
      </c>
      <c r="S664" s="338">
        <v>13375</v>
      </c>
      <c r="T664" s="338">
        <v>1158</v>
      </c>
      <c r="U664" s="338">
        <v>0</v>
      </c>
      <c r="V664" s="338">
        <v>804</v>
      </c>
      <c r="W664" s="338">
        <v>15337</v>
      </c>
      <c r="X664" s="338">
        <v>1158</v>
      </c>
      <c r="Y664" s="338">
        <v>0</v>
      </c>
      <c r="Z664" s="338">
        <v>0</v>
      </c>
      <c r="AA664" s="338">
        <v>0</v>
      </c>
      <c r="AB664" s="338">
        <v>0</v>
      </c>
      <c r="AC664" s="338">
        <v>1158</v>
      </c>
      <c r="AD664" s="338">
        <v>12217</v>
      </c>
      <c r="AE664" s="338">
        <v>0</v>
      </c>
      <c r="AF664" s="338" t="s">
        <v>1082</v>
      </c>
      <c r="AG664" s="338">
        <v>50100411723230</v>
      </c>
      <c r="AH664" s="338">
        <v>0</v>
      </c>
      <c r="AI664" t="s">
        <v>1964</v>
      </c>
      <c r="AJ664" t="s">
        <v>2256</v>
      </c>
    </row>
    <row r="665" spans="1:36" x14ac:dyDescent="0.3">
      <c r="A665" s="335">
        <v>46203</v>
      </c>
      <c r="B665" t="s">
        <v>427</v>
      </c>
      <c r="C665" t="s">
        <v>429</v>
      </c>
      <c r="D665" t="s">
        <v>166</v>
      </c>
      <c r="E665" t="s">
        <v>163</v>
      </c>
      <c r="F665" t="s">
        <v>163</v>
      </c>
      <c r="G665" t="s">
        <v>262</v>
      </c>
      <c r="H665" t="s">
        <v>605</v>
      </c>
      <c r="I665" s="338">
        <v>11</v>
      </c>
      <c r="J665" s="338">
        <v>0</v>
      </c>
      <c r="K665" s="338">
        <v>0</v>
      </c>
      <c r="L665" s="338">
        <v>4</v>
      </c>
      <c r="M665" s="338">
        <v>0</v>
      </c>
      <c r="N665" s="336">
        <v>11</v>
      </c>
      <c r="O665" s="338" t="s">
        <v>1964</v>
      </c>
      <c r="P665" s="338">
        <v>4246</v>
      </c>
      <c r="Q665" s="338">
        <v>1364</v>
      </c>
      <c r="R665" s="338">
        <v>0</v>
      </c>
      <c r="S665" s="338">
        <v>5610</v>
      </c>
      <c r="T665" s="338">
        <v>510</v>
      </c>
      <c r="U665" s="338">
        <v>0</v>
      </c>
      <c r="V665" s="338">
        <v>354</v>
      </c>
      <c r="W665" s="338">
        <v>6474</v>
      </c>
      <c r="X665" s="338">
        <v>510</v>
      </c>
      <c r="Y665" s="338">
        <v>0</v>
      </c>
      <c r="Z665" s="338">
        <v>0</v>
      </c>
      <c r="AA665" s="338">
        <v>0</v>
      </c>
      <c r="AB665" s="338">
        <v>0</v>
      </c>
      <c r="AC665" s="338">
        <v>510</v>
      </c>
      <c r="AD665" s="338">
        <v>5100</v>
      </c>
      <c r="AE665" s="338">
        <v>0</v>
      </c>
      <c r="AF665" s="338" t="s">
        <v>1082</v>
      </c>
      <c r="AG665" s="338">
        <v>50100398511775</v>
      </c>
      <c r="AH665" s="338">
        <v>0</v>
      </c>
      <c r="AI665" t="s">
        <v>1964</v>
      </c>
      <c r="AJ665" t="s">
        <v>2256</v>
      </c>
    </row>
    <row r="666" spans="1:36" x14ac:dyDescent="0.3">
      <c r="A666" s="335">
        <v>46203</v>
      </c>
      <c r="B666" t="s">
        <v>430</v>
      </c>
      <c r="C666" t="s">
        <v>432</v>
      </c>
      <c r="D666" t="s">
        <v>166</v>
      </c>
      <c r="E666" t="s">
        <v>163</v>
      </c>
      <c r="F666" t="s">
        <v>163</v>
      </c>
      <c r="G666" t="s">
        <v>51</v>
      </c>
      <c r="H666" t="s">
        <v>605</v>
      </c>
      <c r="I666" s="338">
        <v>24</v>
      </c>
      <c r="J666" s="338">
        <v>0</v>
      </c>
      <c r="K666" s="338">
        <v>0</v>
      </c>
      <c r="L666" s="338">
        <v>4</v>
      </c>
      <c r="M666" s="338">
        <v>0</v>
      </c>
      <c r="N666" s="336">
        <v>24</v>
      </c>
      <c r="O666" s="338" t="s">
        <v>1964</v>
      </c>
      <c r="P666" s="338">
        <v>9216</v>
      </c>
      <c r="Q666" s="338">
        <v>2184</v>
      </c>
      <c r="R666" s="338">
        <v>0</v>
      </c>
      <c r="S666" s="338">
        <v>11400</v>
      </c>
      <c r="T666" s="338">
        <v>1106</v>
      </c>
      <c r="U666" s="338">
        <v>0</v>
      </c>
      <c r="V666" s="338">
        <v>768</v>
      </c>
      <c r="W666" s="338">
        <v>13274</v>
      </c>
      <c r="X666" s="338">
        <v>1106</v>
      </c>
      <c r="Y666" s="338">
        <v>0</v>
      </c>
      <c r="Z666" s="338">
        <v>0</v>
      </c>
      <c r="AA666" s="338">
        <v>0</v>
      </c>
      <c r="AB666" s="338">
        <v>0</v>
      </c>
      <c r="AC666" s="338">
        <v>1106</v>
      </c>
      <c r="AD666" s="338">
        <v>10294</v>
      </c>
      <c r="AE666" s="338">
        <v>0</v>
      </c>
      <c r="AF666" s="338" t="s">
        <v>1082</v>
      </c>
      <c r="AG666" s="338">
        <v>50100416433210</v>
      </c>
      <c r="AH666" s="338">
        <v>0</v>
      </c>
      <c r="AI666" t="s">
        <v>1964</v>
      </c>
      <c r="AJ666" t="s">
        <v>2256</v>
      </c>
    </row>
    <row r="667" spans="1:36" x14ac:dyDescent="0.3">
      <c r="A667" s="335">
        <v>46203</v>
      </c>
      <c r="B667" t="s">
        <v>433</v>
      </c>
      <c r="C667" t="s">
        <v>435</v>
      </c>
      <c r="D667" t="s">
        <v>166</v>
      </c>
      <c r="E667" t="s">
        <v>163</v>
      </c>
      <c r="F667" t="s">
        <v>163</v>
      </c>
      <c r="G667" t="s">
        <v>87</v>
      </c>
      <c r="H667" t="s">
        <v>605</v>
      </c>
      <c r="I667" s="338">
        <v>25</v>
      </c>
      <c r="J667" s="338">
        <v>0</v>
      </c>
      <c r="K667" s="338">
        <v>0</v>
      </c>
      <c r="L667" s="338">
        <v>4</v>
      </c>
      <c r="M667" s="338">
        <v>0</v>
      </c>
      <c r="N667" s="336">
        <v>25</v>
      </c>
      <c r="O667" s="338" t="s">
        <v>1964</v>
      </c>
      <c r="P667" s="338">
        <v>9600</v>
      </c>
      <c r="Q667" s="338">
        <v>3925</v>
      </c>
      <c r="R667" s="338">
        <v>0</v>
      </c>
      <c r="S667" s="338">
        <v>13525</v>
      </c>
      <c r="T667" s="338">
        <v>1152</v>
      </c>
      <c r="U667" s="338">
        <v>0</v>
      </c>
      <c r="V667" s="338">
        <v>800</v>
      </c>
      <c r="W667" s="338">
        <v>15477</v>
      </c>
      <c r="X667" s="338">
        <v>1152</v>
      </c>
      <c r="Y667" s="338">
        <v>0</v>
      </c>
      <c r="Z667" s="338">
        <v>0</v>
      </c>
      <c r="AA667" s="338">
        <v>0</v>
      </c>
      <c r="AB667" s="338">
        <v>0</v>
      </c>
      <c r="AC667" s="338">
        <v>1152</v>
      </c>
      <c r="AD667" s="338">
        <v>12373</v>
      </c>
      <c r="AE667" s="338">
        <v>0</v>
      </c>
      <c r="AF667" s="338" t="s">
        <v>1082</v>
      </c>
      <c r="AG667" s="338">
        <v>50100398508502</v>
      </c>
      <c r="AH667" s="338">
        <v>0</v>
      </c>
      <c r="AI667" t="s">
        <v>1964</v>
      </c>
      <c r="AJ667" t="s">
        <v>2256</v>
      </c>
    </row>
    <row r="668" spans="1:36" x14ac:dyDescent="0.3">
      <c r="A668" s="335">
        <v>46203</v>
      </c>
      <c r="B668" t="s">
        <v>436</v>
      </c>
      <c r="C668" t="s">
        <v>438</v>
      </c>
      <c r="D668" t="s">
        <v>166</v>
      </c>
      <c r="E668" t="s">
        <v>163</v>
      </c>
      <c r="F668" t="s">
        <v>163</v>
      </c>
      <c r="G668" t="s">
        <v>51</v>
      </c>
      <c r="H668" t="s">
        <v>605</v>
      </c>
      <c r="I668" s="338">
        <v>21</v>
      </c>
      <c r="J668" s="338">
        <v>0</v>
      </c>
      <c r="K668" s="338">
        <v>0</v>
      </c>
      <c r="L668" s="338">
        <v>4</v>
      </c>
      <c r="M668" s="338">
        <v>0</v>
      </c>
      <c r="N668" s="336">
        <v>21</v>
      </c>
      <c r="O668" s="338" t="s">
        <v>1964</v>
      </c>
      <c r="P668" s="338">
        <v>8106</v>
      </c>
      <c r="Q668" s="338">
        <v>2499</v>
      </c>
      <c r="R668" s="338">
        <v>0</v>
      </c>
      <c r="S668" s="338">
        <v>10605</v>
      </c>
      <c r="T668" s="338">
        <v>973</v>
      </c>
      <c r="U668" s="338">
        <v>0</v>
      </c>
      <c r="V668" s="338">
        <v>675</v>
      </c>
      <c r="W668" s="338">
        <v>12253</v>
      </c>
      <c r="X668" s="338">
        <v>973</v>
      </c>
      <c r="Y668" s="338">
        <v>0</v>
      </c>
      <c r="Z668" s="338">
        <v>0</v>
      </c>
      <c r="AA668" s="338">
        <v>0</v>
      </c>
      <c r="AB668" s="338">
        <v>0</v>
      </c>
      <c r="AC668" s="338">
        <v>973</v>
      </c>
      <c r="AD668" s="338">
        <v>9632</v>
      </c>
      <c r="AE668" s="338">
        <v>0</v>
      </c>
      <c r="AF668" s="338" t="s">
        <v>1082</v>
      </c>
      <c r="AG668" s="338">
        <v>50100395932009</v>
      </c>
      <c r="AH668" s="338">
        <v>0</v>
      </c>
      <c r="AI668" t="s">
        <v>1964</v>
      </c>
      <c r="AJ668" t="s">
        <v>2256</v>
      </c>
    </row>
    <row r="669" spans="1:36" x14ac:dyDescent="0.3">
      <c r="A669" s="335">
        <v>46203</v>
      </c>
      <c r="B669" t="s">
        <v>439</v>
      </c>
      <c r="C669" t="s">
        <v>441</v>
      </c>
      <c r="D669" t="s">
        <v>166</v>
      </c>
      <c r="E669" t="s">
        <v>163</v>
      </c>
      <c r="F669" t="s">
        <v>163</v>
      </c>
      <c r="G669" t="s">
        <v>87</v>
      </c>
      <c r="H669" t="s">
        <v>605</v>
      </c>
      <c r="I669" s="338">
        <v>23</v>
      </c>
      <c r="J669" s="338">
        <v>0</v>
      </c>
      <c r="K669" s="338">
        <v>0</v>
      </c>
      <c r="L669" s="338">
        <v>4</v>
      </c>
      <c r="M669" s="338">
        <v>0</v>
      </c>
      <c r="N669" s="336">
        <v>23</v>
      </c>
      <c r="O669" s="338" t="s">
        <v>1964</v>
      </c>
      <c r="P669" s="338">
        <v>8878</v>
      </c>
      <c r="Q669" s="338">
        <v>3312</v>
      </c>
      <c r="R669" s="338">
        <v>0</v>
      </c>
      <c r="S669" s="338">
        <v>12190</v>
      </c>
      <c r="T669" s="338">
        <v>1065</v>
      </c>
      <c r="U669" s="338">
        <v>0</v>
      </c>
      <c r="V669" s="338">
        <v>740</v>
      </c>
      <c r="W669" s="338">
        <v>13995</v>
      </c>
      <c r="X669" s="338">
        <v>1065</v>
      </c>
      <c r="Y669" s="338">
        <v>0</v>
      </c>
      <c r="Z669" s="338">
        <v>0</v>
      </c>
      <c r="AA669" s="338">
        <v>0</v>
      </c>
      <c r="AB669" s="338">
        <v>0</v>
      </c>
      <c r="AC669" s="338">
        <v>1065</v>
      </c>
      <c r="AD669" s="338">
        <v>11125</v>
      </c>
      <c r="AE669" s="338">
        <v>0</v>
      </c>
      <c r="AF669" s="338" t="s">
        <v>1082</v>
      </c>
      <c r="AG669" s="338">
        <v>50100398508512</v>
      </c>
      <c r="AH669" s="338">
        <v>0</v>
      </c>
      <c r="AI669" t="s">
        <v>1964</v>
      </c>
      <c r="AJ669" t="s">
        <v>2256</v>
      </c>
    </row>
    <row r="670" spans="1:36" x14ac:dyDescent="0.3">
      <c r="A670" s="335">
        <v>46203</v>
      </c>
      <c r="B670" t="s">
        <v>442</v>
      </c>
      <c r="C670" t="s">
        <v>444</v>
      </c>
      <c r="D670" t="s">
        <v>166</v>
      </c>
      <c r="E670" t="s">
        <v>163</v>
      </c>
      <c r="F670" t="s">
        <v>163</v>
      </c>
      <c r="G670" t="s">
        <v>87</v>
      </c>
      <c r="H670" t="s">
        <v>605</v>
      </c>
      <c r="I670" s="338">
        <v>22</v>
      </c>
      <c r="J670" s="338">
        <v>0</v>
      </c>
      <c r="K670" s="338">
        <v>0</v>
      </c>
      <c r="L670" s="338">
        <v>4</v>
      </c>
      <c r="M670" s="338">
        <v>0</v>
      </c>
      <c r="N670" s="336">
        <v>22</v>
      </c>
      <c r="O670" s="338" t="s">
        <v>1964</v>
      </c>
      <c r="P670" s="338">
        <v>8492</v>
      </c>
      <c r="Q670" s="338">
        <v>3410</v>
      </c>
      <c r="R670" s="338">
        <v>0</v>
      </c>
      <c r="S670" s="338">
        <v>11902</v>
      </c>
      <c r="T670" s="338">
        <v>1019</v>
      </c>
      <c r="U670" s="338">
        <v>0</v>
      </c>
      <c r="V670" s="338">
        <v>707</v>
      </c>
      <c r="W670" s="338">
        <v>13628</v>
      </c>
      <c r="X670" s="338">
        <v>1019</v>
      </c>
      <c r="Y670" s="338">
        <v>0</v>
      </c>
      <c r="Z670" s="338">
        <v>0</v>
      </c>
      <c r="AA670" s="338">
        <v>0</v>
      </c>
      <c r="AB670" s="338">
        <v>0</v>
      </c>
      <c r="AC670" s="338">
        <v>1019</v>
      </c>
      <c r="AD670" s="338">
        <v>10883</v>
      </c>
      <c r="AE670" s="338">
        <v>0</v>
      </c>
      <c r="AF670" s="338" t="s">
        <v>1082</v>
      </c>
      <c r="AG670" s="338">
        <v>50100398508551</v>
      </c>
      <c r="AH670" s="338">
        <v>0</v>
      </c>
      <c r="AI670" t="s">
        <v>1964</v>
      </c>
      <c r="AJ670" t="s">
        <v>2256</v>
      </c>
    </row>
    <row r="671" spans="1:36" x14ac:dyDescent="0.3">
      <c r="A671" s="335">
        <v>46203</v>
      </c>
      <c r="B671" t="s">
        <v>445</v>
      </c>
      <c r="C671" t="s">
        <v>447</v>
      </c>
      <c r="D671" t="s">
        <v>166</v>
      </c>
      <c r="E671" t="s">
        <v>163</v>
      </c>
      <c r="F671" t="s">
        <v>163</v>
      </c>
      <c r="G671" t="s">
        <v>48</v>
      </c>
      <c r="H671" t="s">
        <v>605</v>
      </c>
      <c r="I671" s="338">
        <v>22</v>
      </c>
      <c r="J671" s="338">
        <v>0</v>
      </c>
      <c r="K671" s="338">
        <v>0</v>
      </c>
      <c r="L671" s="338">
        <v>4</v>
      </c>
      <c r="M671" s="338">
        <v>0</v>
      </c>
      <c r="N671" s="336">
        <v>22</v>
      </c>
      <c r="O671" s="338" t="s">
        <v>1964</v>
      </c>
      <c r="P671" s="338">
        <v>8492</v>
      </c>
      <c r="Q671" s="338">
        <v>3168</v>
      </c>
      <c r="R671" s="338">
        <v>0</v>
      </c>
      <c r="S671" s="338">
        <v>11660</v>
      </c>
      <c r="T671" s="338">
        <v>1019</v>
      </c>
      <c r="U671" s="338">
        <v>0</v>
      </c>
      <c r="V671" s="338">
        <v>707</v>
      </c>
      <c r="W671" s="338">
        <v>13386</v>
      </c>
      <c r="X671" s="338">
        <v>1019</v>
      </c>
      <c r="Y671" s="338">
        <v>0</v>
      </c>
      <c r="Z671" s="338">
        <v>0</v>
      </c>
      <c r="AA671" s="338">
        <v>0</v>
      </c>
      <c r="AB671" s="338">
        <v>0</v>
      </c>
      <c r="AC671" s="338">
        <v>1019</v>
      </c>
      <c r="AD671" s="338">
        <v>10641</v>
      </c>
      <c r="AE671" s="338">
        <v>0</v>
      </c>
      <c r="AF671" s="338" t="s">
        <v>1082</v>
      </c>
      <c r="AG671" s="338">
        <v>50100398508564</v>
      </c>
      <c r="AH671" s="338">
        <v>0</v>
      </c>
      <c r="AI671" t="s">
        <v>1964</v>
      </c>
      <c r="AJ671" t="s">
        <v>2256</v>
      </c>
    </row>
    <row r="672" spans="1:36" x14ac:dyDescent="0.3">
      <c r="A672" s="335">
        <v>46203</v>
      </c>
      <c r="B672" t="s">
        <v>448</v>
      </c>
      <c r="C672" t="s">
        <v>450</v>
      </c>
      <c r="D672" t="s">
        <v>166</v>
      </c>
      <c r="E672" t="s">
        <v>163</v>
      </c>
      <c r="F672" t="s">
        <v>163</v>
      </c>
      <c r="G672" t="s">
        <v>262</v>
      </c>
      <c r="H672" t="s">
        <v>605</v>
      </c>
      <c r="I672" s="338">
        <v>13</v>
      </c>
      <c r="J672" s="338">
        <v>0</v>
      </c>
      <c r="K672" s="338">
        <v>0</v>
      </c>
      <c r="L672" s="338">
        <v>4</v>
      </c>
      <c r="M672" s="338">
        <v>0</v>
      </c>
      <c r="N672" s="336">
        <v>13</v>
      </c>
      <c r="O672" s="338" t="s">
        <v>1964</v>
      </c>
      <c r="P672" s="338">
        <v>5018</v>
      </c>
      <c r="Q672" s="338">
        <v>1482</v>
      </c>
      <c r="R672" s="338">
        <v>0</v>
      </c>
      <c r="S672" s="338">
        <v>6500</v>
      </c>
      <c r="T672" s="338">
        <v>602</v>
      </c>
      <c r="U672" s="338">
        <v>0</v>
      </c>
      <c r="V672" s="338">
        <v>418</v>
      </c>
      <c r="W672" s="338">
        <v>7520</v>
      </c>
      <c r="X672" s="338">
        <v>602</v>
      </c>
      <c r="Y672" s="338">
        <v>0</v>
      </c>
      <c r="Z672" s="338">
        <v>0</v>
      </c>
      <c r="AA672" s="338">
        <v>0</v>
      </c>
      <c r="AB672" s="338">
        <v>0</v>
      </c>
      <c r="AC672" s="338">
        <v>602</v>
      </c>
      <c r="AD672" s="338">
        <v>5898</v>
      </c>
      <c r="AE672" s="338">
        <v>0</v>
      </c>
      <c r="AF672" s="338" t="s">
        <v>1082</v>
      </c>
      <c r="AG672" s="338">
        <v>50100398511752</v>
      </c>
      <c r="AH672" s="338">
        <v>0</v>
      </c>
      <c r="AI672" t="s">
        <v>1964</v>
      </c>
      <c r="AJ672" t="s">
        <v>2256</v>
      </c>
    </row>
    <row r="673" spans="1:36" x14ac:dyDescent="0.3">
      <c r="A673" s="335">
        <v>46203</v>
      </c>
      <c r="B673" t="s">
        <v>451</v>
      </c>
      <c r="C673" t="s">
        <v>453</v>
      </c>
      <c r="D673" t="s">
        <v>166</v>
      </c>
      <c r="E673" t="s">
        <v>163</v>
      </c>
      <c r="F673" t="s">
        <v>163</v>
      </c>
      <c r="G673" t="s">
        <v>48</v>
      </c>
      <c r="H673" t="s">
        <v>605</v>
      </c>
      <c r="I673" s="338">
        <v>18</v>
      </c>
      <c r="J673" s="338">
        <v>0</v>
      </c>
      <c r="K673" s="338">
        <v>0</v>
      </c>
      <c r="L673" s="338">
        <v>4</v>
      </c>
      <c r="M673" s="338">
        <v>0</v>
      </c>
      <c r="N673" s="336">
        <v>18</v>
      </c>
      <c r="O673" s="338" t="s">
        <v>1964</v>
      </c>
      <c r="P673" s="338">
        <v>6912</v>
      </c>
      <c r="Q673" s="338">
        <v>1908</v>
      </c>
      <c r="R673" s="338">
        <v>0</v>
      </c>
      <c r="S673" s="338">
        <v>8820</v>
      </c>
      <c r="T673" s="338">
        <v>829</v>
      </c>
      <c r="U673" s="338">
        <v>0</v>
      </c>
      <c r="V673" s="338">
        <v>576</v>
      </c>
      <c r="W673" s="338">
        <v>10225</v>
      </c>
      <c r="X673" s="338">
        <v>829</v>
      </c>
      <c r="Y673" s="338">
        <v>0</v>
      </c>
      <c r="Z673" s="338">
        <v>0</v>
      </c>
      <c r="AA673" s="338">
        <v>0</v>
      </c>
      <c r="AB673" s="338">
        <v>0</v>
      </c>
      <c r="AC673" s="338">
        <v>829</v>
      </c>
      <c r="AD673" s="338">
        <v>7991</v>
      </c>
      <c r="AE673" s="338">
        <v>0</v>
      </c>
      <c r="AF673" s="338" t="s">
        <v>1082</v>
      </c>
      <c r="AG673" s="338">
        <v>50100442378422</v>
      </c>
      <c r="AH673" s="338">
        <v>0</v>
      </c>
      <c r="AI673" t="s">
        <v>1964</v>
      </c>
      <c r="AJ673" t="s">
        <v>2256</v>
      </c>
    </row>
    <row r="674" spans="1:36" x14ac:dyDescent="0.3">
      <c r="A674" s="335">
        <v>46203</v>
      </c>
      <c r="B674" t="s">
        <v>454</v>
      </c>
      <c r="C674" t="s">
        <v>456</v>
      </c>
      <c r="D674" t="s">
        <v>166</v>
      </c>
      <c r="E674" t="s">
        <v>163</v>
      </c>
      <c r="F674" t="s">
        <v>163</v>
      </c>
      <c r="G674" t="s">
        <v>51</v>
      </c>
      <c r="H674" t="s">
        <v>605</v>
      </c>
      <c r="I674" s="338">
        <v>15</v>
      </c>
      <c r="J674" s="338">
        <v>5</v>
      </c>
      <c r="K674" s="338">
        <v>0</v>
      </c>
      <c r="L674" s="338">
        <v>4</v>
      </c>
      <c r="M674" s="338">
        <v>0</v>
      </c>
      <c r="N674" s="336">
        <v>20</v>
      </c>
      <c r="O674" s="338" t="s">
        <v>1964</v>
      </c>
      <c r="P674" s="338">
        <v>7680</v>
      </c>
      <c r="Q674" s="338">
        <v>1820</v>
      </c>
      <c r="R674" s="338">
        <v>0</v>
      </c>
      <c r="S674" s="338">
        <v>9500</v>
      </c>
      <c r="T674" s="338">
        <v>922</v>
      </c>
      <c r="U674" s="338">
        <v>0</v>
      </c>
      <c r="V674" s="338">
        <v>640</v>
      </c>
      <c r="W674" s="338">
        <v>11062</v>
      </c>
      <c r="X674" s="338">
        <v>922</v>
      </c>
      <c r="Y674" s="338">
        <v>0</v>
      </c>
      <c r="Z674" s="338">
        <v>0</v>
      </c>
      <c r="AA674" s="338">
        <v>0</v>
      </c>
      <c r="AB674" s="338">
        <v>0</v>
      </c>
      <c r="AC674" s="338">
        <v>922</v>
      </c>
      <c r="AD674" s="338">
        <v>8578</v>
      </c>
      <c r="AE674" s="338">
        <v>0</v>
      </c>
      <c r="AF674" s="338" t="s">
        <v>1082</v>
      </c>
      <c r="AG674" s="338">
        <v>50100442378395</v>
      </c>
      <c r="AH674" s="338">
        <v>0</v>
      </c>
      <c r="AI674" t="s">
        <v>1964</v>
      </c>
      <c r="AJ674" t="s">
        <v>2256</v>
      </c>
    </row>
    <row r="675" spans="1:36" x14ac:dyDescent="0.3">
      <c r="A675" s="335">
        <v>46203</v>
      </c>
      <c r="B675" t="s">
        <v>457</v>
      </c>
      <c r="C675" t="s">
        <v>459</v>
      </c>
      <c r="D675" t="s">
        <v>166</v>
      </c>
      <c r="E675" t="s">
        <v>163</v>
      </c>
      <c r="F675" t="s">
        <v>163</v>
      </c>
      <c r="G675" t="s">
        <v>203</v>
      </c>
      <c r="H675" t="s">
        <v>605</v>
      </c>
      <c r="I675" s="338">
        <v>21</v>
      </c>
      <c r="J675" s="338">
        <v>2</v>
      </c>
      <c r="K675" s="338">
        <v>0</v>
      </c>
      <c r="L675" s="338">
        <v>4</v>
      </c>
      <c r="M675" s="338">
        <v>0</v>
      </c>
      <c r="N675" s="336">
        <v>23</v>
      </c>
      <c r="O675" s="338" t="s">
        <v>1964</v>
      </c>
      <c r="P675" s="338">
        <v>8832</v>
      </c>
      <c r="Q675" s="338">
        <v>2645</v>
      </c>
      <c r="R675" s="338">
        <v>345</v>
      </c>
      <c r="S675" s="338">
        <v>11822</v>
      </c>
      <c r="T675" s="338">
        <v>1060</v>
      </c>
      <c r="U675" s="338">
        <v>0</v>
      </c>
      <c r="V675" s="338">
        <v>736</v>
      </c>
      <c r="W675" s="338">
        <v>13618</v>
      </c>
      <c r="X675" s="338">
        <v>1060</v>
      </c>
      <c r="Y675" s="338">
        <v>0</v>
      </c>
      <c r="Z675" s="338">
        <v>0</v>
      </c>
      <c r="AA675" s="338">
        <v>0</v>
      </c>
      <c r="AB675" s="338">
        <v>0</v>
      </c>
      <c r="AC675" s="338">
        <v>1060</v>
      </c>
      <c r="AD675" s="338">
        <v>10762</v>
      </c>
      <c r="AE675" s="338">
        <v>0</v>
      </c>
      <c r="AF675" s="338" t="s">
        <v>1082</v>
      </c>
      <c r="AG675" s="338">
        <v>50100420732295</v>
      </c>
      <c r="AH675" s="338">
        <v>0</v>
      </c>
      <c r="AI675" t="s">
        <v>1964</v>
      </c>
      <c r="AJ675" t="s">
        <v>2256</v>
      </c>
    </row>
    <row r="676" spans="1:36" x14ac:dyDescent="0.3">
      <c r="A676" s="335">
        <v>46203</v>
      </c>
      <c r="B676" t="s">
        <v>460</v>
      </c>
      <c r="C676" t="s">
        <v>462</v>
      </c>
      <c r="D676" t="s">
        <v>166</v>
      </c>
      <c r="E676" t="s">
        <v>163</v>
      </c>
      <c r="F676" t="s">
        <v>163</v>
      </c>
      <c r="G676" t="s">
        <v>51</v>
      </c>
      <c r="H676" t="s">
        <v>605</v>
      </c>
      <c r="I676" s="338">
        <v>23</v>
      </c>
      <c r="J676" s="338">
        <v>3</v>
      </c>
      <c r="K676" s="338">
        <v>0</v>
      </c>
      <c r="L676" s="338">
        <v>4</v>
      </c>
      <c r="M676" s="338">
        <v>0</v>
      </c>
      <c r="N676" s="336">
        <v>26</v>
      </c>
      <c r="O676" s="338" t="s">
        <v>1964</v>
      </c>
      <c r="P676" s="338">
        <v>10114</v>
      </c>
      <c r="Q676" s="338">
        <v>2366</v>
      </c>
      <c r="R676" s="338">
        <v>0</v>
      </c>
      <c r="S676" s="338">
        <v>12480</v>
      </c>
      <c r="T676" s="338">
        <v>1214</v>
      </c>
      <c r="U676" s="338">
        <v>0</v>
      </c>
      <c r="V676" s="338">
        <v>842</v>
      </c>
      <c r="W676" s="338">
        <v>14536</v>
      </c>
      <c r="X676" s="338">
        <v>1214</v>
      </c>
      <c r="Y676" s="338">
        <v>0</v>
      </c>
      <c r="Z676" s="338">
        <v>0</v>
      </c>
      <c r="AA676" s="338">
        <v>0</v>
      </c>
      <c r="AB676" s="338">
        <v>0</v>
      </c>
      <c r="AC676" s="338">
        <v>1214</v>
      </c>
      <c r="AD676" s="338">
        <v>11266</v>
      </c>
      <c r="AE676" s="338">
        <v>0</v>
      </c>
      <c r="AF676" s="338" t="s">
        <v>1082</v>
      </c>
      <c r="AG676" s="338">
        <v>50100442378372</v>
      </c>
      <c r="AH676" s="338">
        <v>0</v>
      </c>
      <c r="AI676" t="s">
        <v>1964</v>
      </c>
      <c r="AJ676" t="s">
        <v>2256</v>
      </c>
    </row>
    <row r="677" spans="1:36" x14ac:dyDescent="0.3">
      <c r="A677" s="335">
        <v>46203</v>
      </c>
      <c r="B677" t="s">
        <v>463</v>
      </c>
      <c r="C677" t="s">
        <v>465</v>
      </c>
      <c r="D677" t="s">
        <v>166</v>
      </c>
      <c r="E677" t="s">
        <v>163</v>
      </c>
      <c r="F677" t="s">
        <v>163</v>
      </c>
      <c r="G677" t="s">
        <v>299</v>
      </c>
      <c r="H677" t="s">
        <v>605</v>
      </c>
      <c r="I677" s="338">
        <v>23</v>
      </c>
      <c r="J677" s="338">
        <v>2</v>
      </c>
      <c r="K677" s="338">
        <v>0</v>
      </c>
      <c r="L677" s="338">
        <v>4</v>
      </c>
      <c r="M677" s="338">
        <v>0</v>
      </c>
      <c r="N677" s="336">
        <v>25</v>
      </c>
      <c r="O677" s="338" t="s">
        <v>1964</v>
      </c>
      <c r="P677" s="338">
        <v>9725</v>
      </c>
      <c r="Q677" s="338">
        <v>5150</v>
      </c>
      <c r="R677" s="338">
        <v>250</v>
      </c>
      <c r="S677" s="338">
        <v>15125</v>
      </c>
      <c r="T677" s="338">
        <v>1167</v>
      </c>
      <c r="U677" s="338">
        <v>0</v>
      </c>
      <c r="V677" s="338">
        <v>810</v>
      </c>
      <c r="W677" s="338">
        <v>17102</v>
      </c>
      <c r="X677" s="338">
        <v>1167</v>
      </c>
      <c r="Y677" s="338">
        <v>0</v>
      </c>
      <c r="Z677" s="338">
        <v>0</v>
      </c>
      <c r="AA677" s="338">
        <v>0</v>
      </c>
      <c r="AB677" s="338">
        <v>0</v>
      </c>
      <c r="AC677" s="338">
        <v>1167</v>
      </c>
      <c r="AD677" s="338">
        <v>13958</v>
      </c>
      <c r="AE677" s="338">
        <v>0</v>
      </c>
      <c r="AF677" s="338" t="s">
        <v>1082</v>
      </c>
      <c r="AG677" s="338">
        <v>50100042734034</v>
      </c>
      <c r="AH677" s="338">
        <v>0</v>
      </c>
      <c r="AI677" t="s">
        <v>1964</v>
      </c>
      <c r="AJ677" t="s">
        <v>2256</v>
      </c>
    </row>
    <row r="678" spans="1:36" x14ac:dyDescent="0.3">
      <c r="A678" s="335">
        <v>46203</v>
      </c>
      <c r="B678" t="s">
        <v>466</v>
      </c>
      <c r="C678" t="s">
        <v>468</v>
      </c>
      <c r="D678" t="s">
        <v>166</v>
      </c>
      <c r="E678" t="s">
        <v>163</v>
      </c>
      <c r="F678" t="s">
        <v>163</v>
      </c>
      <c r="G678" t="s">
        <v>48</v>
      </c>
      <c r="H678" t="s">
        <v>605</v>
      </c>
      <c r="I678" s="338">
        <v>25</v>
      </c>
      <c r="J678" s="338">
        <v>0</v>
      </c>
      <c r="K678" s="338">
        <v>0</v>
      </c>
      <c r="L678" s="338">
        <v>4</v>
      </c>
      <c r="M678" s="338">
        <v>0</v>
      </c>
      <c r="N678" s="336">
        <v>25</v>
      </c>
      <c r="O678" s="338" t="s">
        <v>1964</v>
      </c>
      <c r="P678" s="338">
        <v>9350</v>
      </c>
      <c r="Q678" s="338">
        <v>2025</v>
      </c>
      <c r="R678" s="338">
        <v>0</v>
      </c>
      <c r="S678" s="338">
        <v>11375</v>
      </c>
      <c r="T678" s="338">
        <v>1122</v>
      </c>
      <c r="U678" s="338">
        <v>0</v>
      </c>
      <c r="V678" s="338">
        <v>779</v>
      </c>
      <c r="W678" s="338">
        <v>13276</v>
      </c>
      <c r="X678" s="338">
        <v>1122</v>
      </c>
      <c r="Y678" s="338">
        <v>0</v>
      </c>
      <c r="Z678" s="338">
        <v>0</v>
      </c>
      <c r="AA678" s="338">
        <v>0</v>
      </c>
      <c r="AB678" s="338">
        <v>0</v>
      </c>
      <c r="AC678" s="338">
        <v>1122</v>
      </c>
      <c r="AD678" s="338">
        <v>10253</v>
      </c>
      <c r="AE678" s="338">
        <v>0</v>
      </c>
      <c r="AF678" s="338" t="s">
        <v>1082</v>
      </c>
      <c r="AG678" s="338">
        <v>50100487359223</v>
      </c>
      <c r="AH678" s="338">
        <v>0</v>
      </c>
      <c r="AI678" t="s">
        <v>1964</v>
      </c>
      <c r="AJ678" t="s">
        <v>2256</v>
      </c>
    </row>
    <row r="679" spans="1:36" x14ac:dyDescent="0.3">
      <c r="A679" s="335">
        <v>46203</v>
      </c>
      <c r="B679" t="s">
        <v>469</v>
      </c>
      <c r="C679" t="s">
        <v>471</v>
      </c>
      <c r="D679" t="s">
        <v>166</v>
      </c>
      <c r="E679" t="s">
        <v>163</v>
      </c>
      <c r="F679" t="s">
        <v>163</v>
      </c>
      <c r="G679" t="s">
        <v>48</v>
      </c>
      <c r="H679" t="s">
        <v>605</v>
      </c>
      <c r="I679" s="338">
        <v>24</v>
      </c>
      <c r="J679" s="338">
        <v>0</v>
      </c>
      <c r="K679" s="338">
        <v>0</v>
      </c>
      <c r="L679" s="338">
        <v>4</v>
      </c>
      <c r="M679" s="338">
        <v>0</v>
      </c>
      <c r="N679" s="336">
        <v>24</v>
      </c>
      <c r="O679" s="338" t="s">
        <v>1965</v>
      </c>
      <c r="P679" s="338">
        <v>9336</v>
      </c>
      <c r="Q679" s="338">
        <v>2424</v>
      </c>
      <c r="R679" s="338">
        <v>0</v>
      </c>
      <c r="S679" s="338">
        <v>11760</v>
      </c>
      <c r="T679" s="338">
        <v>1120</v>
      </c>
      <c r="U679" s="338">
        <v>0</v>
      </c>
      <c r="V679" s="338">
        <v>778</v>
      </c>
      <c r="W679" s="338">
        <v>13658</v>
      </c>
      <c r="X679" s="338">
        <v>1120</v>
      </c>
      <c r="Y679" s="338">
        <v>0</v>
      </c>
      <c r="Z679" s="338">
        <v>0</v>
      </c>
      <c r="AA679" s="338">
        <v>0</v>
      </c>
      <c r="AB679" s="338">
        <v>0</v>
      </c>
      <c r="AC679" s="338">
        <v>1120</v>
      </c>
      <c r="AD679" s="338">
        <v>10640</v>
      </c>
      <c r="AE679" s="338">
        <v>0</v>
      </c>
      <c r="AG679" s="338">
        <v>0</v>
      </c>
      <c r="AH679" s="338">
        <v>0</v>
      </c>
      <c r="AI679" t="s">
        <v>1965</v>
      </c>
      <c r="AJ679" t="s">
        <v>2256</v>
      </c>
    </row>
    <row r="680" spans="1:36" x14ac:dyDescent="0.3">
      <c r="A680" s="335">
        <v>46203</v>
      </c>
      <c r="B680" t="s">
        <v>472</v>
      </c>
      <c r="C680" t="s">
        <v>474</v>
      </c>
      <c r="D680" t="s">
        <v>166</v>
      </c>
      <c r="E680" t="s">
        <v>163</v>
      </c>
      <c r="F680" t="s">
        <v>163</v>
      </c>
      <c r="G680" t="s">
        <v>48</v>
      </c>
      <c r="H680" t="s">
        <v>605</v>
      </c>
      <c r="I680" s="338">
        <v>25</v>
      </c>
      <c r="J680" s="338">
        <v>0</v>
      </c>
      <c r="K680" s="338">
        <v>0</v>
      </c>
      <c r="L680" s="338">
        <v>4</v>
      </c>
      <c r="M680" s="338">
        <v>0</v>
      </c>
      <c r="N680" s="336">
        <v>25</v>
      </c>
      <c r="O680" s="338" t="s">
        <v>1964</v>
      </c>
      <c r="P680" s="338">
        <v>9475</v>
      </c>
      <c r="Q680" s="338">
        <v>2025</v>
      </c>
      <c r="R680" s="338">
        <v>0</v>
      </c>
      <c r="S680" s="338">
        <v>11500</v>
      </c>
      <c r="T680" s="338">
        <v>1137</v>
      </c>
      <c r="U680" s="338">
        <v>0</v>
      </c>
      <c r="V680" s="338">
        <v>789</v>
      </c>
      <c r="W680" s="338">
        <v>13426</v>
      </c>
      <c r="X680" s="338">
        <v>1137</v>
      </c>
      <c r="Y680" s="338">
        <v>0</v>
      </c>
      <c r="Z680" s="338">
        <v>0</v>
      </c>
      <c r="AA680" s="338">
        <v>0</v>
      </c>
      <c r="AB680" s="338">
        <v>0</v>
      </c>
      <c r="AC680" s="338">
        <v>1137</v>
      </c>
      <c r="AD680" s="338">
        <v>10363</v>
      </c>
      <c r="AE680" s="338">
        <v>0</v>
      </c>
      <c r="AF680" s="338" t="s">
        <v>1082</v>
      </c>
      <c r="AG680" s="338">
        <v>50100471509000</v>
      </c>
      <c r="AH680" s="338">
        <v>0</v>
      </c>
      <c r="AI680" t="s">
        <v>1964</v>
      </c>
      <c r="AJ680" t="s">
        <v>2256</v>
      </c>
    </row>
    <row r="681" spans="1:36" x14ac:dyDescent="0.3">
      <c r="A681" s="335">
        <v>46203</v>
      </c>
      <c r="B681" t="s">
        <v>475</v>
      </c>
      <c r="C681" t="s">
        <v>477</v>
      </c>
      <c r="D681" t="s">
        <v>166</v>
      </c>
      <c r="E681" t="s">
        <v>163</v>
      </c>
      <c r="F681" t="s">
        <v>163</v>
      </c>
      <c r="G681" t="s">
        <v>48</v>
      </c>
      <c r="H681" t="s">
        <v>605</v>
      </c>
      <c r="I681" s="338">
        <v>22</v>
      </c>
      <c r="J681" s="338">
        <v>0</v>
      </c>
      <c r="K681" s="338">
        <v>0</v>
      </c>
      <c r="L681" s="338">
        <v>4</v>
      </c>
      <c r="M681" s="338">
        <v>0</v>
      </c>
      <c r="N681" s="336">
        <v>22</v>
      </c>
      <c r="O681" s="338" t="s">
        <v>1964</v>
      </c>
      <c r="P681" s="338">
        <v>8448</v>
      </c>
      <c r="Q681" s="338">
        <v>2112</v>
      </c>
      <c r="R681" s="338">
        <v>0</v>
      </c>
      <c r="S681" s="338">
        <v>10560</v>
      </c>
      <c r="T681" s="338">
        <v>1014</v>
      </c>
      <c r="U681" s="338">
        <v>0</v>
      </c>
      <c r="V681" s="338">
        <v>704</v>
      </c>
      <c r="W681" s="338">
        <v>12278</v>
      </c>
      <c r="X681" s="338">
        <v>1014</v>
      </c>
      <c r="Y681" s="338">
        <v>0</v>
      </c>
      <c r="Z681" s="338">
        <v>0</v>
      </c>
      <c r="AA681" s="338">
        <v>0</v>
      </c>
      <c r="AB681" s="338">
        <v>0</v>
      </c>
      <c r="AC681" s="338">
        <v>1014</v>
      </c>
      <c r="AD681" s="338">
        <v>9546</v>
      </c>
      <c r="AE681" s="338">
        <v>0</v>
      </c>
      <c r="AF681" s="338" t="s">
        <v>1082</v>
      </c>
      <c r="AG681" s="338">
        <v>50100471509065</v>
      </c>
      <c r="AH681" s="338">
        <v>0</v>
      </c>
      <c r="AI681" t="s">
        <v>1964</v>
      </c>
      <c r="AJ681" t="s">
        <v>2256</v>
      </c>
    </row>
    <row r="682" spans="1:36" x14ac:dyDescent="0.3">
      <c r="A682" s="335">
        <v>46203</v>
      </c>
      <c r="B682" t="s">
        <v>478</v>
      </c>
      <c r="C682" t="s">
        <v>480</v>
      </c>
      <c r="D682" t="s">
        <v>166</v>
      </c>
      <c r="E682" t="s">
        <v>163</v>
      </c>
      <c r="F682" t="s">
        <v>163</v>
      </c>
      <c r="G682" t="s">
        <v>299</v>
      </c>
      <c r="H682" t="s">
        <v>605</v>
      </c>
      <c r="I682" s="338">
        <v>26</v>
      </c>
      <c r="J682" s="338">
        <v>0</v>
      </c>
      <c r="K682" s="338">
        <v>0</v>
      </c>
      <c r="L682" s="338">
        <v>4</v>
      </c>
      <c r="M682" s="338">
        <v>0</v>
      </c>
      <c r="N682" s="336">
        <v>26</v>
      </c>
      <c r="O682" s="338" t="s">
        <v>1964</v>
      </c>
      <c r="P682" s="338">
        <v>9932</v>
      </c>
      <c r="Q682" s="338">
        <v>6838</v>
      </c>
      <c r="R682" s="338">
        <v>260</v>
      </c>
      <c r="S682" s="338">
        <v>17030</v>
      </c>
      <c r="T682" s="338">
        <v>1192</v>
      </c>
      <c r="U682" s="338">
        <v>0</v>
      </c>
      <c r="V682" s="338">
        <v>827</v>
      </c>
      <c r="W682" s="338">
        <v>19049</v>
      </c>
      <c r="X682" s="338">
        <v>1192</v>
      </c>
      <c r="Y682" s="338">
        <v>0</v>
      </c>
      <c r="Z682" s="338">
        <v>0</v>
      </c>
      <c r="AA682" s="338">
        <v>0</v>
      </c>
      <c r="AB682" s="338">
        <v>0</v>
      </c>
      <c r="AC682" s="338">
        <v>1192</v>
      </c>
      <c r="AD682" s="338">
        <v>15838</v>
      </c>
      <c r="AE682" s="338">
        <v>0</v>
      </c>
      <c r="AF682" s="338" t="s">
        <v>1082</v>
      </c>
      <c r="AG682" s="338">
        <v>50100461547140</v>
      </c>
      <c r="AH682" s="338">
        <v>0</v>
      </c>
      <c r="AI682" t="s">
        <v>1964</v>
      </c>
      <c r="AJ682" t="s">
        <v>2256</v>
      </c>
    </row>
    <row r="683" spans="1:36" x14ac:dyDescent="0.3">
      <c r="A683" s="335">
        <v>46203</v>
      </c>
      <c r="B683" t="s">
        <v>482</v>
      </c>
      <c r="C683" t="s">
        <v>484</v>
      </c>
      <c r="D683" t="s">
        <v>166</v>
      </c>
      <c r="E683" t="s">
        <v>163</v>
      </c>
      <c r="F683" t="s">
        <v>163</v>
      </c>
      <c r="G683" t="s">
        <v>104</v>
      </c>
      <c r="H683" t="s">
        <v>614</v>
      </c>
      <c r="I683" s="338">
        <v>21.5</v>
      </c>
      <c r="J683" s="338">
        <v>0</v>
      </c>
      <c r="K683" s="338">
        <v>0</v>
      </c>
      <c r="L683" s="338">
        <v>4</v>
      </c>
      <c r="M683" s="338">
        <v>0</v>
      </c>
      <c r="N683" s="336">
        <v>21.5</v>
      </c>
      <c r="O683" s="338" t="s">
        <v>1964</v>
      </c>
      <c r="P683" s="338">
        <v>10105</v>
      </c>
      <c r="Q683" s="338">
        <v>3332</v>
      </c>
      <c r="R683" s="338">
        <v>322</v>
      </c>
      <c r="S683" s="338">
        <v>13759</v>
      </c>
      <c r="T683" s="338">
        <v>1213</v>
      </c>
      <c r="U683" s="338">
        <v>0</v>
      </c>
      <c r="V683" s="338">
        <v>842</v>
      </c>
      <c r="W683" s="338">
        <v>15814</v>
      </c>
      <c r="X683" s="338">
        <v>1213</v>
      </c>
      <c r="Y683" s="338">
        <v>0</v>
      </c>
      <c r="Z683" s="338">
        <v>0</v>
      </c>
      <c r="AA683" s="338">
        <v>0</v>
      </c>
      <c r="AB683" s="338">
        <v>0</v>
      </c>
      <c r="AC683" s="338">
        <v>1213</v>
      </c>
      <c r="AD683" s="338">
        <v>12546</v>
      </c>
      <c r="AE683" s="338">
        <v>0</v>
      </c>
      <c r="AF683" s="338" t="s">
        <v>1082</v>
      </c>
      <c r="AG683" s="338">
        <v>50100558632623</v>
      </c>
      <c r="AH683" s="338">
        <v>0</v>
      </c>
      <c r="AI683" t="s">
        <v>1964</v>
      </c>
      <c r="AJ683" t="s">
        <v>2256</v>
      </c>
    </row>
    <row r="684" spans="1:36" x14ac:dyDescent="0.3">
      <c r="A684" s="335">
        <v>46203</v>
      </c>
      <c r="B684" t="s">
        <v>485</v>
      </c>
      <c r="C684" t="s">
        <v>487</v>
      </c>
      <c r="D684" t="s">
        <v>166</v>
      </c>
      <c r="E684" t="s">
        <v>163</v>
      </c>
      <c r="F684" t="s">
        <v>163</v>
      </c>
      <c r="G684" t="s">
        <v>48</v>
      </c>
      <c r="H684" t="s">
        <v>605</v>
      </c>
      <c r="I684" s="338">
        <v>25</v>
      </c>
      <c r="J684" s="338">
        <v>0</v>
      </c>
      <c r="K684" s="338">
        <v>0</v>
      </c>
      <c r="L684" s="338">
        <v>4</v>
      </c>
      <c r="M684" s="338">
        <v>0</v>
      </c>
      <c r="N684" s="336">
        <v>25</v>
      </c>
      <c r="O684" s="338" t="s">
        <v>1964</v>
      </c>
      <c r="P684" s="338">
        <v>8925</v>
      </c>
      <c r="Q684" s="338">
        <v>3200</v>
      </c>
      <c r="R684" s="338">
        <v>0</v>
      </c>
      <c r="S684" s="338">
        <v>12125</v>
      </c>
      <c r="T684" s="338">
        <v>1071</v>
      </c>
      <c r="U684" s="338">
        <v>0</v>
      </c>
      <c r="V684" s="338">
        <v>743</v>
      </c>
      <c r="W684" s="338">
        <v>13939</v>
      </c>
      <c r="X684" s="338">
        <v>1071</v>
      </c>
      <c r="Y684" s="338">
        <v>0</v>
      </c>
      <c r="Z684" s="338">
        <v>0</v>
      </c>
      <c r="AA684" s="338">
        <v>0</v>
      </c>
      <c r="AB684" s="338">
        <v>0</v>
      </c>
      <c r="AC684" s="338">
        <v>1071</v>
      </c>
      <c r="AD684" s="338">
        <v>11054</v>
      </c>
      <c r="AE684" s="338">
        <v>0</v>
      </c>
      <c r="AF684" s="338" t="s">
        <v>1082</v>
      </c>
      <c r="AG684" s="338">
        <v>50100693954264</v>
      </c>
      <c r="AH684" s="338">
        <v>0</v>
      </c>
      <c r="AI684" t="s">
        <v>1964</v>
      </c>
      <c r="AJ684" t="s">
        <v>2256</v>
      </c>
    </row>
    <row r="685" spans="1:36" x14ac:dyDescent="0.3">
      <c r="A685" s="335">
        <v>46203</v>
      </c>
      <c r="B685" t="s">
        <v>488</v>
      </c>
      <c r="C685" t="s">
        <v>490</v>
      </c>
      <c r="D685" t="s">
        <v>166</v>
      </c>
      <c r="E685" t="s">
        <v>163</v>
      </c>
      <c r="F685" t="s">
        <v>163</v>
      </c>
      <c r="G685" t="s">
        <v>51</v>
      </c>
      <c r="H685" t="s">
        <v>605</v>
      </c>
      <c r="I685" s="338">
        <v>26</v>
      </c>
      <c r="J685" s="338">
        <v>0</v>
      </c>
      <c r="K685" s="338">
        <v>0</v>
      </c>
      <c r="L685" s="338">
        <v>4</v>
      </c>
      <c r="M685" s="338">
        <v>0</v>
      </c>
      <c r="N685" s="336">
        <v>26</v>
      </c>
      <c r="O685" s="338" t="s">
        <v>1964</v>
      </c>
      <c r="P685" s="338">
        <v>9386</v>
      </c>
      <c r="Q685" s="338">
        <v>3614</v>
      </c>
      <c r="R685" s="338">
        <v>390</v>
      </c>
      <c r="S685" s="338">
        <v>13390</v>
      </c>
      <c r="T685" s="338">
        <v>1126</v>
      </c>
      <c r="U685" s="338">
        <v>0</v>
      </c>
      <c r="V685" s="338">
        <v>782</v>
      </c>
      <c r="W685" s="338">
        <v>15298</v>
      </c>
      <c r="X685" s="338">
        <v>1126</v>
      </c>
      <c r="Y685" s="338">
        <v>0</v>
      </c>
      <c r="Z685" s="338">
        <v>0</v>
      </c>
      <c r="AA685" s="338">
        <v>0</v>
      </c>
      <c r="AB685" s="338">
        <v>0</v>
      </c>
      <c r="AC685" s="338">
        <v>1126</v>
      </c>
      <c r="AD685" s="338">
        <v>12264</v>
      </c>
      <c r="AE685" s="338">
        <v>0</v>
      </c>
      <c r="AF685" s="338" t="s">
        <v>1082</v>
      </c>
      <c r="AG685" s="338">
        <v>50100782690452</v>
      </c>
      <c r="AH685" s="338">
        <v>0</v>
      </c>
      <c r="AI685" t="s">
        <v>1964</v>
      </c>
      <c r="AJ685" t="s">
        <v>2256</v>
      </c>
    </row>
    <row r="686" spans="1:36" x14ac:dyDescent="0.3">
      <c r="A686" s="335">
        <v>46203</v>
      </c>
      <c r="B686" t="s">
        <v>491</v>
      </c>
      <c r="C686" t="s">
        <v>493</v>
      </c>
      <c r="D686" t="s">
        <v>166</v>
      </c>
      <c r="E686" t="s">
        <v>163</v>
      </c>
      <c r="F686" t="s">
        <v>163</v>
      </c>
      <c r="G686" t="s">
        <v>44</v>
      </c>
      <c r="H686" t="s">
        <v>605</v>
      </c>
      <c r="I686" s="338">
        <v>23</v>
      </c>
      <c r="J686" s="338">
        <v>2</v>
      </c>
      <c r="K686" s="338">
        <v>0</v>
      </c>
      <c r="L686" s="338">
        <v>4</v>
      </c>
      <c r="M686" s="338">
        <v>0</v>
      </c>
      <c r="N686" s="336">
        <v>25</v>
      </c>
      <c r="O686" s="338" t="s">
        <v>1964</v>
      </c>
      <c r="P686" s="338">
        <v>8775</v>
      </c>
      <c r="Q686" s="338">
        <v>3100</v>
      </c>
      <c r="R686" s="338">
        <v>250</v>
      </c>
      <c r="S686" s="338">
        <v>12125</v>
      </c>
      <c r="T686" s="338">
        <v>1053</v>
      </c>
      <c r="U686" s="338">
        <v>0</v>
      </c>
      <c r="V686" s="338">
        <v>731</v>
      </c>
      <c r="W686" s="338">
        <v>13909</v>
      </c>
      <c r="X686" s="338">
        <v>1053</v>
      </c>
      <c r="Y686" s="338">
        <v>0</v>
      </c>
      <c r="Z686" s="338">
        <v>0</v>
      </c>
      <c r="AA686" s="338">
        <v>0</v>
      </c>
      <c r="AB686" s="338">
        <v>0</v>
      </c>
      <c r="AC686" s="338">
        <v>1053</v>
      </c>
      <c r="AD686" s="338">
        <v>11072</v>
      </c>
      <c r="AE686" s="338">
        <v>0</v>
      </c>
      <c r="AF686" s="338" t="s">
        <v>1082</v>
      </c>
      <c r="AG686" s="338">
        <v>50100782690478</v>
      </c>
      <c r="AH686" s="338">
        <v>0</v>
      </c>
      <c r="AI686" t="s">
        <v>1964</v>
      </c>
      <c r="AJ686" t="s">
        <v>2256</v>
      </c>
    </row>
    <row r="687" spans="1:36" x14ac:dyDescent="0.3">
      <c r="A687" s="335">
        <v>46203</v>
      </c>
      <c r="B687" t="s">
        <v>494</v>
      </c>
      <c r="C687" t="s">
        <v>496</v>
      </c>
      <c r="D687" t="s">
        <v>166</v>
      </c>
      <c r="E687" t="s">
        <v>163</v>
      </c>
      <c r="F687" t="s">
        <v>163</v>
      </c>
      <c r="G687" t="s">
        <v>118</v>
      </c>
      <c r="H687" t="s">
        <v>605</v>
      </c>
      <c r="I687" s="338">
        <v>11</v>
      </c>
      <c r="J687" s="338">
        <v>5</v>
      </c>
      <c r="K687" s="338">
        <v>0</v>
      </c>
      <c r="L687" s="338">
        <v>4</v>
      </c>
      <c r="M687" s="338">
        <v>0</v>
      </c>
      <c r="N687" s="336">
        <v>16</v>
      </c>
      <c r="O687" s="338" t="s">
        <v>1964</v>
      </c>
      <c r="P687" s="338">
        <v>5632</v>
      </c>
      <c r="Q687" s="338">
        <v>2048</v>
      </c>
      <c r="R687" s="338">
        <v>0</v>
      </c>
      <c r="S687" s="338">
        <v>7680</v>
      </c>
      <c r="T687" s="338">
        <v>676</v>
      </c>
      <c r="U687" s="338">
        <v>0</v>
      </c>
      <c r="V687" s="338">
        <v>469</v>
      </c>
      <c r="W687" s="338">
        <v>8825</v>
      </c>
      <c r="X687" s="338">
        <v>676</v>
      </c>
      <c r="Y687" s="338">
        <v>0</v>
      </c>
      <c r="Z687" s="338">
        <v>0</v>
      </c>
      <c r="AA687" s="338">
        <v>0</v>
      </c>
      <c r="AB687" s="338">
        <v>0</v>
      </c>
      <c r="AC687" s="338">
        <v>676</v>
      </c>
      <c r="AD687" s="338">
        <v>7004</v>
      </c>
      <c r="AE687" s="338">
        <v>0</v>
      </c>
      <c r="AF687" s="338" t="s">
        <v>1082</v>
      </c>
      <c r="AG687" s="338">
        <v>50100789211326</v>
      </c>
      <c r="AH687" s="338">
        <v>0</v>
      </c>
      <c r="AI687" t="s">
        <v>1964</v>
      </c>
      <c r="AJ687" t="s">
        <v>2256</v>
      </c>
    </row>
    <row r="688" spans="1:36" x14ac:dyDescent="0.3">
      <c r="A688" s="335">
        <v>46203</v>
      </c>
      <c r="B688" t="s">
        <v>1995</v>
      </c>
      <c r="C688" t="s">
        <v>1859</v>
      </c>
      <c r="D688" t="s">
        <v>166</v>
      </c>
      <c r="E688" t="s">
        <v>163</v>
      </c>
      <c r="F688" t="s">
        <v>163</v>
      </c>
      <c r="G688" t="s">
        <v>262</v>
      </c>
      <c r="H688" t="s">
        <v>605</v>
      </c>
      <c r="I688" s="338">
        <v>25</v>
      </c>
      <c r="J688" s="338">
        <v>0</v>
      </c>
      <c r="K688" s="338">
        <v>0</v>
      </c>
      <c r="L688" s="338">
        <v>4</v>
      </c>
      <c r="M688" s="338">
        <v>0</v>
      </c>
      <c r="N688" s="336">
        <v>25</v>
      </c>
      <c r="O688" s="338" t="s">
        <v>1964</v>
      </c>
      <c r="P688" s="338">
        <v>9025</v>
      </c>
      <c r="Q688" s="338">
        <v>3225</v>
      </c>
      <c r="R688" s="338">
        <v>0</v>
      </c>
      <c r="S688" s="338">
        <v>12250</v>
      </c>
      <c r="T688" s="338">
        <v>1083</v>
      </c>
      <c r="U688" s="338">
        <v>0</v>
      </c>
      <c r="V688" s="338">
        <v>752</v>
      </c>
      <c r="W688" s="338">
        <v>14085</v>
      </c>
      <c r="X688" s="338">
        <v>1083</v>
      </c>
      <c r="Y688" s="338">
        <v>0</v>
      </c>
      <c r="Z688" s="338">
        <v>0</v>
      </c>
      <c r="AA688" s="338">
        <v>0</v>
      </c>
      <c r="AB688" s="338">
        <v>0</v>
      </c>
      <c r="AC688" s="338">
        <v>1083</v>
      </c>
      <c r="AD688" s="338">
        <v>11167</v>
      </c>
      <c r="AE688" s="338">
        <v>0</v>
      </c>
      <c r="AF688" s="338" t="s">
        <v>1082</v>
      </c>
      <c r="AG688" s="338">
        <v>50100876592653</v>
      </c>
      <c r="AH688" s="338">
        <v>0</v>
      </c>
      <c r="AI688" t="s">
        <v>1964</v>
      </c>
      <c r="AJ688" t="s">
        <v>2256</v>
      </c>
    </row>
    <row r="689" spans="1:36" x14ac:dyDescent="0.3">
      <c r="A689" s="335">
        <v>46203</v>
      </c>
      <c r="B689" t="s">
        <v>1337</v>
      </c>
      <c r="C689" t="s">
        <v>513</v>
      </c>
      <c r="D689" t="s">
        <v>166</v>
      </c>
      <c r="E689" t="s">
        <v>42</v>
      </c>
      <c r="F689" t="s">
        <v>43</v>
      </c>
      <c r="G689" t="s">
        <v>262</v>
      </c>
      <c r="H689" t="s">
        <v>605</v>
      </c>
      <c r="I689" s="338">
        <v>22</v>
      </c>
      <c r="J689" s="338">
        <v>0</v>
      </c>
      <c r="K689" s="338">
        <v>0</v>
      </c>
      <c r="L689" s="338">
        <v>4</v>
      </c>
      <c r="M689" s="338">
        <v>0</v>
      </c>
      <c r="N689" s="336">
        <v>22</v>
      </c>
      <c r="O689" s="338" t="s">
        <v>580</v>
      </c>
      <c r="P689" s="338">
        <v>7612</v>
      </c>
      <c r="Q689" s="338">
        <v>2618</v>
      </c>
      <c r="R689" s="338">
        <v>0</v>
      </c>
      <c r="S689" s="338">
        <v>10230</v>
      </c>
      <c r="T689" s="338">
        <v>913</v>
      </c>
      <c r="U689" s="338">
        <v>0</v>
      </c>
      <c r="V689" s="338">
        <v>0</v>
      </c>
      <c r="W689" s="338">
        <v>11583</v>
      </c>
      <c r="X689" s="338">
        <v>913</v>
      </c>
      <c r="Y689" s="338">
        <v>0</v>
      </c>
      <c r="Z689" s="338">
        <v>0</v>
      </c>
      <c r="AA689" s="338">
        <v>0</v>
      </c>
      <c r="AB689" s="338">
        <v>0</v>
      </c>
      <c r="AC689" s="338">
        <v>913</v>
      </c>
      <c r="AD689" s="338">
        <v>9317</v>
      </c>
      <c r="AE689" s="338">
        <v>440</v>
      </c>
      <c r="AF689" s="338">
        <v>0</v>
      </c>
      <c r="AG689" s="338">
        <v>0</v>
      </c>
      <c r="AH689" s="338">
        <v>440</v>
      </c>
      <c r="AI689" t="s">
        <v>580</v>
      </c>
      <c r="AJ689" t="s">
        <v>2256</v>
      </c>
    </row>
    <row r="690" spans="1:36" x14ac:dyDescent="0.3">
      <c r="A690" s="335">
        <v>46203</v>
      </c>
      <c r="B690" t="s">
        <v>1338</v>
      </c>
      <c r="C690" t="s">
        <v>515</v>
      </c>
      <c r="D690" t="s">
        <v>166</v>
      </c>
      <c r="E690" t="s">
        <v>42</v>
      </c>
      <c r="F690" t="s">
        <v>43</v>
      </c>
      <c r="G690" t="s">
        <v>51</v>
      </c>
      <c r="H690" t="s">
        <v>605</v>
      </c>
      <c r="I690" s="338">
        <v>0</v>
      </c>
      <c r="J690" s="338">
        <v>0</v>
      </c>
      <c r="K690" s="338">
        <v>0</v>
      </c>
      <c r="L690" s="338">
        <v>0</v>
      </c>
      <c r="M690" s="338">
        <v>0</v>
      </c>
      <c r="N690" s="336">
        <v>0</v>
      </c>
      <c r="O690" s="338" t="s">
        <v>580</v>
      </c>
      <c r="P690" s="338">
        <v>0</v>
      </c>
      <c r="Q690" s="338">
        <v>0</v>
      </c>
      <c r="R690" s="338">
        <v>0</v>
      </c>
      <c r="S690" s="338">
        <v>0</v>
      </c>
      <c r="T690" s="338">
        <v>0</v>
      </c>
      <c r="U690" s="338">
        <v>0</v>
      </c>
      <c r="V690" s="338">
        <v>0</v>
      </c>
      <c r="W690" s="338">
        <v>0</v>
      </c>
      <c r="X690" s="338">
        <v>0</v>
      </c>
      <c r="Y690" s="338">
        <v>0</v>
      </c>
      <c r="Z690" s="338">
        <v>0</v>
      </c>
      <c r="AA690" s="338">
        <v>0</v>
      </c>
      <c r="AB690" s="338">
        <v>0</v>
      </c>
      <c r="AC690" s="338">
        <v>0</v>
      </c>
      <c r="AD690" s="338">
        <v>0</v>
      </c>
      <c r="AE690" s="338">
        <v>0</v>
      </c>
      <c r="AF690" s="338">
        <v>0</v>
      </c>
      <c r="AG690" s="338">
        <v>0</v>
      </c>
      <c r="AH690" s="338">
        <v>0</v>
      </c>
      <c r="AI690" t="s">
        <v>580</v>
      </c>
      <c r="AJ690" t="s">
        <v>2249</v>
      </c>
    </row>
    <row r="691" spans="1:36" x14ac:dyDescent="0.3">
      <c r="A691" s="335">
        <v>46203</v>
      </c>
      <c r="B691" t="s">
        <v>1339</v>
      </c>
      <c r="C691" t="s">
        <v>517</v>
      </c>
      <c r="D691" t="s">
        <v>166</v>
      </c>
      <c r="E691" t="s">
        <v>42</v>
      </c>
      <c r="F691" t="s">
        <v>43</v>
      </c>
      <c r="G691" t="s">
        <v>51</v>
      </c>
      <c r="H691" t="s">
        <v>605</v>
      </c>
      <c r="I691" s="338">
        <v>22</v>
      </c>
      <c r="J691" s="338">
        <v>0</v>
      </c>
      <c r="K691" s="338">
        <v>0</v>
      </c>
      <c r="L691" s="338">
        <v>4</v>
      </c>
      <c r="M691" s="338">
        <v>0</v>
      </c>
      <c r="N691" s="336">
        <v>22</v>
      </c>
      <c r="O691" s="338" t="s">
        <v>580</v>
      </c>
      <c r="P691" s="338">
        <v>7612</v>
      </c>
      <c r="Q691" s="338">
        <v>2618</v>
      </c>
      <c r="R691" s="338">
        <v>0</v>
      </c>
      <c r="S691" s="338">
        <v>10230</v>
      </c>
      <c r="T691" s="338">
        <v>913</v>
      </c>
      <c r="U691" s="338">
        <v>0</v>
      </c>
      <c r="V691" s="338">
        <v>0</v>
      </c>
      <c r="W691" s="338">
        <v>11583</v>
      </c>
      <c r="X691" s="338">
        <v>913</v>
      </c>
      <c r="Y691" s="338">
        <v>0</v>
      </c>
      <c r="Z691" s="338">
        <v>0</v>
      </c>
      <c r="AA691" s="338">
        <v>0</v>
      </c>
      <c r="AB691" s="338">
        <v>0</v>
      </c>
      <c r="AC691" s="338">
        <v>913</v>
      </c>
      <c r="AD691" s="338">
        <v>9317</v>
      </c>
      <c r="AE691" s="338">
        <v>440</v>
      </c>
      <c r="AF691" s="338">
        <v>0</v>
      </c>
      <c r="AG691" s="338">
        <v>0</v>
      </c>
      <c r="AH691" s="338">
        <v>440</v>
      </c>
      <c r="AI691" t="s">
        <v>580</v>
      </c>
      <c r="AJ691" t="s">
        <v>2256</v>
      </c>
    </row>
    <row r="692" spans="1:36" x14ac:dyDescent="0.3">
      <c r="A692" s="335">
        <v>46203</v>
      </c>
      <c r="B692" t="s">
        <v>1340</v>
      </c>
      <c r="C692" t="s">
        <v>519</v>
      </c>
      <c r="D692" t="s">
        <v>166</v>
      </c>
      <c r="E692" t="s">
        <v>42</v>
      </c>
      <c r="F692" t="s">
        <v>43</v>
      </c>
      <c r="G692" t="s">
        <v>51</v>
      </c>
      <c r="H692" t="s">
        <v>605</v>
      </c>
      <c r="I692" s="338">
        <v>23</v>
      </c>
      <c r="J692" s="338">
        <v>0</v>
      </c>
      <c r="K692" s="338">
        <v>0</v>
      </c>
      <c r="L692" s="338">
        <v>4</v>
      </c>
      <c r="M692" s="338">
        <v>0</v>
      </c>
      <c r="N692" s="336">
        <v>23</v>
      </c>
      <c r="O692" s="338" t="s">
        <v>580</v>
      </c>
      <c r="P692" s="338">
        <v>7958</v>
      </c>
      <c r="Q692" s="338">
        <v>2622</v>
      </c>
      <c r="R692" s="338">
        <v>0</v>
      </c>
      <c r="S692" s="338">
        <v>10580</v>
      </c>
      <c r="T692" s="338">
        <v>955</v>
      </c>
      <c r="U692" s="338">
        <v>0</v>
      </c>
      <c r="V692" s="338">
        <v>0</v>
      </c>
      <c r="W692" s="338">
        <v>11995</v>
      </c>
      <c r="X692" s="338">
        <v>955</v>
      </c>
      <c r="Y692" s="338">
        <v>0</v>
      </c>
      <c r="Z692" s="338">
        <v>0</v>
      </c>
      <c r="AA692" s="338">
        <v>0</v>
      </c>
      <c r="AB692" s="338">
        <v>0</v>
      </c>
      <c r="AC692" s="338">
        <v>955</v>
      </c>
      <c r="AD692" s="338">
        <v>9625</v>
      </c>
      <c r="AE692" s="338">
        <v>460</v>
      </c>
      <c r="AF692" s="338">
        <v>0</v>
      </c>
      <c r="AG692" s="338">
        <v>0</v>
      </c>
      <c r="AH692" s="338">
        <v>460</v>
      </c>
      <c r="AI692" t="s">
        <v>580</v>
      </c>
      <c r="AJ692" t="s">
        <v>2256</v>
      </c>
    </row>
    <row r="693" spans="1:36" x14ac:dyDescent="0.3">
      <c r="A693" s="335">
        <v>46203</v>
      </c>
      <c r="B693" t="s">
        <v>1341</v>
      </c>
      <c r="C693" t="s">
        <v>521</v>
      </c>
      <c r="D693" t="s">
        <v>166</v>
      </c>
      <c r="E693" t="s">
        <v>42</v>
      </c>
      <c r="F693" t="s">
        <v>43</v>
      </c>
      <c r="G693" t="s">
        <v>48</v>
      </c>
      <c r="H693" t="s">
        <v>605</v>
      </c>
      <c r="I693" s="338">
        <v>24</v>
      </c>
      <c r="J693" s="338">
        <v>0</v>
      </c>
      <c r="K693" s="338">
        <v>0</v>
      </c>
      <c r="L693" s="338">
        <v>4</v>
      </c>
      <c r="M693" s="338">
        <v>0</v>
      </c>
      <c r="N693" s="336">
        <v>24</v>
      </c>
      <c r="O693" s="338" t="s">
        <v>580</v>
      </c>
      <c r="P693" s="338">
        <v>8304</v>
      </c>
      <c r="Q693" s="338">
        <v>2736</v>
      </c>
      <c r="R693" s="338">
        <v>0</v>
      </c>
      <c r="S693" s="338">
        <v>11040</v>
      </c>
      <c r="T693" s="338">
        <v>996</v>
      </c>
      <c r="U693" s="338">
        <v>0</v>
      </c>
      <c r="V693" s="338">
        <v>0</v>
      </c>
      <c r="W693" s="338">
        <v>12516</v>
      </c>
      <c r="X693" s="338">
        <v>996</v>
      </c>
      <c r="Y693" s="338">
        <v>0</v>
      </c>
      <c r="Z693" s="338">
        <v>0</v>
      </c>
      <c r="AA693" s="338">
        <v>0</v>
      </c>
      <c r="AB693" s="338">
        <v>0</v>
      </c>
      <c r="AC693" s="338">
        <v>996</v>
      </c>
      <c r="AD693" s="338">
        <v>10044</v>
      </c>
      <c r="AE693" s="338">
        <v>480</v>
      </c>
      <c r="AF693" s="338">
        <v>0</v>
      </c>
      <c r="AG693" s="338">
        <v>0</v>
      </c>
      <c r="AH693" s="338">
        <v>480</v>
      </c>
      <c r="AI693" t="s">
        <v>580</v>
      </c>
      <c r="AJ693" t="s">
        <v>2256</v>
      </c>
    </row>
    <row r="694" spans="1:36" x14ac:dyDescent="0.3">
      <c r="A694" s="335">
        <v>46203</v>
      </c>
      <c r="B694" t="s">
        <v>1342</v>
      </c>
      <c r="C694" t="s">
        <v>523</v>
      </c>
      <c r="D694" t="s">
        <v>166</v>
      </c>
      <c r="E694" t="s">
        <v>42</v>
      </c>
      <c r="F694" t="s">
        <v>43</v>
      </c>
      <c r="G694" t="s">
        <v>118</v>
      </c>
      <c r="H694" t="s">
        <v>605</v>
      </c>
      <c r="I694" s="338">
        <v>0</v>
      </c>
      <c r="J694" s="338">
        <v>0</v>
      </c>
      <c r="K694" s="338">
        <v>0</v>
      </c>
      <c r="L694" s="338">
        <v>0</v>
      </c>
      <c r="M694" s="338">
        <v>0</v>
      </c>
      <c r="N694" s="336">
        <v>0</v>
      </c>
      <c r="O694" s="338" t="s">
        <v>580</v>
      </c>
      <c r="P694" s="338">
        <v>0</v>
      </c>
      <c r="Q694" s="338">
        <v>0</v>
      </c>
      <c r="R694" s="338">
        <v>0</v>
      </c>
      <c r="S694" s="338">
        <v>0</v>
      </c>
      <c r="T694" s="338">
        <v>0</v>
      </c>
      <c r="U694" s="338">
        <v>0</v>
      </c>
      <c r="V694" s="338">
        <v>0</v>
      </c>
      <c r="W694" s="338">
        <v>0</v>
      </c>
      <c r="X694" s="338">
        <v>0</v>
      </c>
      <c r="Y694" s="338">
        <v>0</v>
      </c>
      <c r="Z694" s="338">
        <v>0</v>
      </c>
      <c r="AA694" s="338">
        <v>0</v>
      </c>
      <c r="AB694" s="338">
        <v>0</v>
      </c>
      <c r="AC694" s="338">
        <v>0</v>
      </c>
      <c r="AD694" s="338">
        <v>0</v>
      </c>
      <c r="AE694" s="338">
        <v>0</v>
      </c>
      <c r="AF694" s="338">
        <v>0</v>
      </c>
      <c r="AG694" s="338">
        <v>0</v>
      </c>
      <c r="AH694" s="338">
        <v>0</v>
      </c>
      <c r="AI694" t="s">
        <v>580</v>
      </c>
      <c r="AJ694" t="s">
        <v>2249</v>
      </c>
    </row>
    <row r="695" spans="1:36" x14ac:dyDescent="0.3">
      <c r="A695" s="335">
        <v>46203</v>
      </c>
      <c r="B695" t="s">
        <v>1343</v>
      </c>
      <c r="C695" t="s">
        <v>525</v>
      </c>
      <c r="D695" t="s">
        <v>166</v>
      </c>
      <c r="E695" t="s">
        <v>42</v>
      </c>
      <c r="F695" t="s">
        <v>43</v>
      </c>
      <c r="G695" t="s">
        <v>247</v>
      </c>
      <c r="H695" t="s">
        <v>605</v>
      </c>
      <c r="I695" s="338">
        <v>20</v>
      </c>
      <c r="J695" s="338">
        <v>0</v>
      </c>
      <c r="K695" s="338">
        <v>0</v>
      </c>
      <c r="L695" s="338">
        <v>4</v>
      </c>
      <c r="M695" s="338">
        <v>0</v>
      </c>
      <c r="N695" s="336">
        <v>20</v>
      </c>
      <c r="O695" s="338" t="s">
        <v>580</v>
      </c>
      <c r="P695" s="338">
        <v>7800</v>
      </c>
      <c r="Q695" s="338">
        <v>3700</v>
      </c>
      <c r="R695" s="338">
        <v>200</v>
      </c>
      <c r="S695" s="338">
        <v>11700</v>
      </c>
      <c r="T695" s="338">
        <v>936</v>
      </c>
      <c r="U695" s="338">
        <v>0</v>
      </c>
      <c r="V695" s="338">
        <v>0</v>
      </c>
      <c r="W695" s="338">
        <v>13036</v>
      </c>
      <c r="X695" s="338">
        <v>936</v>
      </c>
      <c r="Y695" s="338">
        <v>0</v>
      </c>
      <c r="Z695" s="338">
        <v>0</v>
      </c>
      <c r="AA695" s="338">
        <v>0</v>
      </c>
      <c r="AB695" s="338">
        <v>0</v>
      </c>
      <c r="AC695" s="338">
        <v>936</v>
      </c>
      <c r="AD695" s="338">
        <v>10764</v>
      </c>
      <c r="AE695" s="338">
        <v>400</v>
      </c>
      <c r="AF695" s="338">
        <v>0</v>
      </c>
      <c r="AG695" s="338">
        <v>0</v>
      </c>
      <c r="AH695" s="338">
        <v>400</v>
      </c>
      <c r="AI695" t="s">
        <v>580</v>
      </c>
      <c r="AJ695" t="s">
        <v>2256</v>
      </c>
    </row>
    <row r="696" spans="1:36" x14ac:dyDescent="0.3">
      <c r="A696" s="335">
        <v>46203</v>
      </c>
      <c r="B696" t="s">
        <v>1344</v>
      </c>
      <c r="C696" t="s">
        <v>527</v>
      </c>
      <c r="D696" t="s">
        <v>166</v>
      </c>
      <c r="E696" t="s">
        <v>42</v>
      </c>
      <c r="F696" t="s">
        <v>43</v>
      </c>
      <c r="G696" t="s">
        <v>247</v>
      </c>
      <c r="H696" t="s">
        <v>605</v>
      </c>
      <c r="I696" s="338">
        <v>22</v>
      </c>
      <c r="J696" s="338">
        <v>0</v>
      </c>
      <c r="K696" s="338">
        <v>0</v>
      </c>
      <c r="L696" s="338">
        <v>4</v>
      </c>
      <c r="M696" s="338">
        <v>0</v>
      </c>
      <c r="N696" s="336">
        <v>22</v>
      </c>
      <c r="O696" s="338" t="s">
        <v>580</v>
      </c>
      <c r="P696" s="338">
        <v>8800</v>
      </c>
      <c r="Q696" s="338">
        <v>4290</v>
      </c>
      <c r="R696" s="338">
        <v>220</v>
      </c>
      <c r="S696" s="338">
        <v>13310</v>
      </c>
      <c r="T696" s="338">
        <v>1056</v>
      </c>
      <c r="U696" s="338">
        <v>0</v>
      </c>
      <c r="V696" s="338">
        <v>0</v>
      </c>
      <c r="W696" s="338">
        <v>14806</v>
      </c>
      <c r="X696" s="338">
        <v>1056</v>
      </c>
      <c r="Y696" s="338">
        <v>0</v>
      </c>
      <c r="Z696" s="338">
        <v>0</v>
      </c>
      <c r="AA696" s="338">
        <v>0</v>
      </c>
      <c r="AB696" s="338">
        <v>0</v>
      </c>
      <c r="AC696" s="338">
        <v>1056</v>
      </c>
      <c r="AD696" s="338">
        <v>12254</v>
      </c>
      <c r="AE696" s="338">
        <v>440</v>
      </c>
      <c r="AF696" s="338">
        <v>0</v>
      </c>
      <c r="AG696" s="338">
        <v>0</v>
      </c>
      <c r="AH696" s="338">
        <v>440</v>
      </c>
      <c r="AI696" t="s">
        <v>580</v>
      </c>
      <c r="AJ696" t="s">
        <v>2256</v>
      </c>
    </row>
    <row r="697" spans="1:36" x14ac:dyDescent="0.3">
      <c r="A697" s="335">
        <v>46203</v>
      </c>
      <c r="B697" t="s">
        <v>1345</v>
      </c>
      <c r="C697" t="s">
        <v>529</v>
      </c>
      <c r="D697" t="s">
        <v>166</v>
      </c>
      <c r="E697" t="s">
        <v>42</v>
      </c>
      <c r="F697" t="s">
        <v>43</v>
      </c>
      <c r="G697" t="s">
        <v>247</v>
      </c>
      <c r="H697" t="s">
        <v>605</v>
      </c>
      <c r="I697" s="338">
        <v>23</v>
      </c>
      <c r="J697" s="338">
        <v>0</v>
      </c>
      <c r="K697" s="338">
        <v>0</v>
      </c>
      <c r="L697" s="338">
        <v>4</v>
      </c>
      <c r="M697" s="338">
        <v>0</v>
      </c>
      <c r="N697" s="336">
        <v>23</v>
      </c>
      <c r="O697" s="338" t="s">
        <v>580</v>
      </c>
      <c r="P697" s="338">
        <v>9200</v>
      </c>
      <c r="Q697" s="338">
        <v>4485</v>
      </c>
      <c r="R697" s="338">
        <v>230</v>
      </c>
      <c r="S697" s="338">
        <v>13915</v>
      </c>
      <c r="T697" s="338">
        <v>1104</v>
      </c>
      <c r="U697" s="338">
        <v>0</v>
      </c>
      <c r="V697" s="338">
        <v>0</v>
      </c>
      <c r="W697" s="338">
        <v>15479</v>
      </c>
      <c r="X697" s="338">
        <v>1104</v>
      </c>
      <c r="Y697" s="338">
        <v>0</v>
      </c>
      <c r="Z697" s="338">
        <v>0</v>
      </c>
      <c r="AA697" s="338">
        <v>0</v>
      </c>
      <c r="AB697" s="338">
        <v>0</v>
      </c>
      <c r="AC697" s="338">
        <v>1104</v>
      </c>
      <c r="AD697" s="338">
        <v>12811</v>
      </c>
      <c r="AE697" s="338">
        <v>460</v>
      </c>
      <c r="AF697" s="338">
        <v>0</v>
      </c>
      <c r="AG697" s="338">
        <v>0</v>
      </c>
      <c r="AH697" s="338">
        <v>460</v>
      </c>
      <c r="AI697" t="s">
        <v>580</v>
      </c>
      <c r="AJ697" t="s">
        <v>2256</v>
      </c>
    </row>
    <row r="698" spans="1:36" x14ac:dyDescent="0.3">
      <c r="A698" s="335">
        <v>46203</v>
      </c>
      <c r="B698" t="s">
        <v>1994</v>
      </c>
      <c r="C698" t="s">
        <v>1863</v>
      </c>
      <c r="D698" t="s">
        <v>166</v>
      </c>
      <c r="E698" t="s">
        <v>163</v>
      </c>
      <c r="F698" t="s">
        <v>163</v>
      </c>
      <c r="G698" t="s">
        <v>87</v>
      </c>
      <c r="H698" t="s">
        <v>605</v>
      </c>
      <c r="I698" s="338">
        <v>23</v>
      </c>
      <c r="J698" s="338">
        <v>0</v>
      </c>
      <c r="K698" s="338">
        <v>0</v>
      </c>
      <c r="L698" s="338">
        <v>4</v>
      </c>
      <c r="M698" s="338">
        <v>0</v>
      </c>
      <c r="N698" s="336">
        <v>23</v>
      </c>
      <c r="O698" s="338" t="s">
        <v>1964</v>
      </c>
      <c r="P698" s="338">
        <v>7958</v>
      </c>
      <c r="Q698" s="338">
        <v>2737</v>
      </c>
      <c r="R698" s="338">
        <v>0</v>
      </c>
      <c r="S698" s="338">
        <v>10695</v>
      </c>
      <c r="T698" s="338">
        <v>955</v>
      </c>
      <c r="U698" s="338">
        <v>0</v>
      </c>
      <c r="V698" s="338">
        <v>663</v>
      </c>
      <c r="W698" s="338">
        <v>12313</v>
      </c>
      <c r="X698" s="338">
        <v>955</v>
      </c>
      <c r="Y698" s="338">
        <v>0</v>
      </c>
      <c r="Z698" s="338">
        <v>0</v>
      </c>
      <c r="AA698" s="338">
        <v>0</v>
      </c>
      <c r="AB698" s="338">
        <v>0</v>
      </c>
      <c r="AC698" s="338">
        <v>955</v>
      </c>
      <c r="AD698" s="338">
        <v>9740</v>
      </c>
      <c r="AE698" s="338">
        <v>0</v>
      </c>
      <c r="AF698" s="338" t="s">
        <v>1082</v>
      </c>
      <c r="AG698" s="338">
        <v>50100876592347</v>
      </c>
      <c r="AH698" s="338">
        <v>0</v>
      </c>
      <c r="AI698" t="s">
        <v>1964</v>
      </c>
      <c r="AJ698" t="s">
        <v>2256</v>
      </c>
    </row>
    <row r="699" spans="1:36" x14ac:dyDescent="0.3">
      <c r="A699" s="335">
        <v>46203</v>
      </c>
      <c r="B699" t="s">
        <v>1347</v>
      </c>
      <c r="C699" t="s">
        <v>533</v>
      </c>
      <c r="D699" t="s">
        <v>166</v>
      </c>
      <c r="E699" t="s">
        <v>42</v>
      </c>
      <c r="F699" t="s">
        <v>43</v>
      </c>
      <c r="G699" t="s">
        <v>51</v>
      </c>
      <c r="H699" t="s">
        <v>605</v>
      </c>
      <c r="I699" s="338">
        <v>26</v>
      </c>
      <c r="J699" s="338">
        <v>0</v>
      </c>
      <c r="K699" s="338">
        <v>0</v>
      </c>
      <c r="L699" s="338">
        <v>4</v>
      </c>
      <c r="M699" s="338">
        <v>0</v>
      </c>
      <c r="N699" s="336">
        <v>26</v>
      </c>
      <c r="O699" s="338" t="s">
        <v>580</v>
      </c>
      <c r="P699" s="338">
        <v>8866</v>
      </c>
      <c r="Q699" s="338">
        <v>2964</v>
      </c>
      <c r="R699" s="338">
        <v>0</v>
      </c>
      <c r="S699" s="338">
        <v>11830</v>
      </c>
      <c r="T699" s="338">
        <v>1064</v>
      </c>
      <c r="U699" s="338">
        <v>0</v>
      </c>
      <c r="V699" s="338">
        <v>0</v>
      </c>
      <c r="W699" s="338">
        <v>13414</v>
      </c>
      <c r="X699" s="338">
        <v>1064</v>
      </c>
      <c r="Y699" s="338">
        <v>0</v>
      </c>
      <c r="Z699" s="338">
        <v>0</v>
      </c>
      <c r="AA699" s="338">
        <v>0</v>
      </c>
      <c r="AB699" s="338">
        <v>0</v>
      </c>
      <c r="AC699" s="338">
        <v>1064</v>
      </c>
      <c r="AD699" s="338">
        <v>10766</v>
      </c>
      <c r="AE699" s="338">
        <v>520</v>
      </c>
      <c r="AF699" s="338">
        <v>0</v>
      </c>
      <c r="AG699" s="338">
        <v>0</v>
      </c>
      <c r="AH699" s="338">
        <v>520</v>
      </c>
      <c r="AI699" t="s">
        <v>580</v>
      </c>
      <c r="AJ699" t="s">
        <v>2256</v>
      </c>
    </row>
    <row r="700" spans="1:36" x14ac:dyDescent="0.3">
      <c r="A700" s="335">
        <v>46203</v>
      </c>
      <c r="B700" t="s">
        <v>1348</v>
      </c>
      <c r="C700" t="s">
        <v>535</v>
      </c>
      <c r="D700" t="s">
        <v>166</v>
      </c>
      <c r="E700" t="s">
        <v>42</v>
      </c>
      <c r="F700" t="s">
        <v>43</v>
      </c>
      <c r="G700" t="s">
        <v>48</v>
      </c>
      <c r="H700" t="s">
        <v>605</v>
      </c>
      <c r="I700" s="338">
        <v>23</v>
      </c>
      <c r="J700" s="338">
        <v>0</v>
      </c>
      <c r="K700" s="338">
        <v>0</v>
      </c>
      <c r="L700" s="338">
        <v>4</v>
      </c>
      <c r="M700" s="338">
        <v>0</v>
      </c>
      <c r="N700" s="336">
        <v>23</v>
      </c>
      <c r="O700" s="338" t="s">
        <v>580</v>
      </c>
      <c r="P700" s="338">
        <v>7958</v>
      </c>
      <c r="Q700" s="338">
        <v>2737</v>
      </c>
      <c r="R700" s="338">
        <v>0</v>
      </c>
      <c r="S700" s="338">
        <v>10695</v>
      </c>
      <c r="T700" s="338">
        <v>955</v>
      </c>
      <c r="U700" s="338">
        <v>0</v>
      </c>
      <c r="V700" s="338">
        <v>0</v>
      </c>
      <c r="W700" s="338">
        <v>12110</v>
      </c>
      <c r="X700" s="338">
        <v>955</v>
      </c>
      <c r="Y700" s="338">
        <v>0</v>
      </c>
      <c r="Z700" s="338">
        <v>0</v>
      </c>
      <c r="AA700" s="338">
        <v>0</v>
      </c>
      <c r="AB700" s="338">
        <v>0</v>
      </c>
      <c r="AC700" s="338">
        <v>955</v>
      </c>
      <c r="AD700" s="338">
        <v>9740</v>
      </c>
      <c r="AE700" s="338">
        <v>460</v>
      </c>
      <c r="AF700" s="338">
        <v>0</v>
      </c>
      <c r="AG700" s="338">
        <v>0</v>
      </c>
      <c r="AH700" s="338">
        <v>460</v>
      </c>
      <c r="AI700" t="s">
        <v>580</v>
      </c>
      <c r="AJ700" t="s">
        <v>2256</v>
      </c>
    </row>
    <row r="701" spans="1:36" x14ac:dyDescent="0.3">
      <c r="A701" s="335">
        <v>46203</v>
      </c>
      <c r="B701" t="s">
        <v>1349</v>
      </c>
      <c r="C701" t="s">
        <v>537</v>
      </c>
      <c r="D701" t="s">
        <v>166</v>
      </c>
      <c r="E701" t="s">
        <v>42</v>
      </c>
      <c r="F701" t="s">
        <v>43</v>
      </c>
      <c r="G701" t="s">
        <v>51</v>
      </c>
      <c r="H701" t="s">
        <v>605</v>
      </c>
      <c r="I701" s="338">
        <v>0</v>
      </c>
      <c r="J701" s="338">
        <v>0</v>
      </c>
      <c r="K701" s="338">
        <v>0</v>
      </c>
      <c r="L701" s="338">
        <v>0</v>
      </c>
      <c r="M701" s="338">
        <v>0</v>
      </c>
      <c r="N701" s="336">
        <v>0</v>
      </c>
      <c r="O701" s="338" t="s">
        <v>580</v>
      </c>
      <c r="P701" s="338">
        <v>0</v>
      </c>
      <c r="Q701" s="338">
        <v>0</v>
      </c>
      <c r="R701" s="338">
        <v>0</v>
      </c>
      <c r="S701" s="338">
        <v>0</v>
      </c>
      <c r="T701" s="338">
        <v>0</v>
      </c>
      <c r="U701" s="338">
        <v>0</v>
      </c>
      <c r="V701" s="338">
        <v>0</v>
      </c>
      <c r="W701" s="338">
        <v>0</v>
      </c>
      <c r="X701" s="338">
        <v>0</v>
      </c>
      <c r="Y701" s="338">
        <v>0</v>
      </c>
      <c r="Z701" s="338">
        <v>0</v>
      </c>
      <c r="AA701" s="338">
        <v>0</v>
      </c>
      <c r="AB701" s="338">
        <v>0</v>
      </c>
      <c r="AC701" s="338">
        <v>0</v>
      </c>
      <c r="AD701" s="338">
        <v>0</v>
      </c>
      <c r="AE701" s="338">
        <v>0</v>
      </c>
      <c r="AF701" s="338">
        <v>0</v>
      </c>
      <c r="AG701" s="338">
        <v>0</v>
      </c>
      <c r="AH701" s="338">
        <v>0</v>
      </c>
      <c r="AI701" t="s">
        <v>580</v>
      </c>
      <c r="AJ701" t="s">
        <v>2249</v>
      </c>
    </row>
    <row r="702" spans="1:36" x14ac:dyDescent="0.3">
      <c r="A702" s="335">
        <v>46203</v>
      </c>
      <c r="B702" t="s">
        <v>1350</v>
      </c>
      <c r="C702" t="s">
        <v>539</v>
      </c>
      <c r="D702" t="s">
        <v>166</v>
      </c>
      <c r="E702" t="s">
        <v>42</v>
      </c>
      <c r="F702" t="s">
        <v>43</v>
      </c>
      <c r="G702" t="s">
        <v>51</v>
      </c>
      <c r="H702" t="s">
        <v>605</v>
      </c>
      <c r="I702" s="338">
        <v>0</v>
      </c>
      <c r="J702" s="338">
        <v>0</v>
      </c>
      <c r="K702" s="338">
        <v>0</v>
      </c>
      <c r="L702" s="338">
        <v>0</v>
      </c>
      <c r="M702" s="338">
        <v>0</v>
      </c>
      <c r="N702" s="336">
        <v>0</v>
      </c>
      <c r="O702" s="338" t="s">
        <v>580</v>
      </c>
      <c r="P702" s="338">
        <v>0</v>
      </c>
      <c r="Q702" s="338">
        <v>0</v>
      </c>
      <c r="R702" s="338">
        <v>0</v>
      </c>
      <c r="S702" s="338">
        <v>0</v>
      </c>
      <c r="T702" s="338">
        <v>0</v>
      </c>
      <c r="U702" s="338">
        <v>0</v>
      </c>
      <c r="V702" s="338">
        <v>0</v>
      </c>
      <c r="W702" s="338">
        <v>0</v>
      </c>
      <c r="X702" s="338">
        <v>0</v>
      </c>
      <c r="Y702" s="338">
        <v>0</v>
      </c>
      <c r="Z702" s="338">
        <v>0</v>
      </c>
      <c r="AA702" s="338">
        <v>0</v>
      </c>
      <c r="AB702" s="338">
        <v>0</v>
      </c>
      <c r="AC702" s="338">
        <v>0</v>
      </c>
      <c r="AD702" s="338">
        <v>0</v>
      </c>
      <c r="AE702" s="338">
        <v>0</v>
      </c>
      <c r="AF702" s="338">
        <v>0</v>
      </c>
      <c r="AG702" s="338">
        <v>0</v>
      </c>
      <c r="AH702" s="338">
        <v>0</v>
      </c>
      <c r="AI702" t="s">
        <v>580</v>
      </c>
      <c r="AJ702" t="s">
        <v>2249</v>
      </c>
    </row>
    <row r="703" spans="1:36" x14ac:dyDescent="0.3">
      <c r="A703" s="335">
        <v>46203</v>
      </c>
      <c r="B703" t="s">
        <v>1351</v>
      </c>
      <c r="C703" t="s">
        <v>541</v>
      </c>
      <c r="D703" t="s">
        <v>166</v>
      </c>
      <c r="E703" t="s">
        <v>42</v>
      </c>
      <c r="F703" t="s">
        <v>43</v>
      </c>
      <c r="G703" t="s">
        <v>247</v>
      </c>
      <c r="H703" t="s">
        <v>605</v>
      </c>
      <c r="I703" s="338">
        <v>22</v>
      </c>
      <c r="J703" s="338">
        <v>0</v>
      </c>
      <c r="K703" s="338">
        <v>0</v>
      </c>
      <c r="L703" s="338">
        <v>4</v>
      </c>
      <c r="M703" s="338">
        <v>0</v>
      </c>
      <c r="N703" s="336">
        <v>22</v>
      </c>
      <c r="O703" s="338" t="s">
        <v>580</v>
      </c>
      <c r="P703" s="338">
        <v>8910</v>
      </c>
      <c r="Q703" s="338">
        <v>4180</v>
      </c>
      <c r="R703" s="338">
        <v>220</v>
      </c>
      <c r="S703" s="338">
        <v>13310</v>
      </c>
      <c r="T703" s="338">
        <v>1069</v>
      </c>
      <c r="U703" s="338">
        <v>0</v>
      </c>
      <c r="V703" s="338">
        <v>0</v>
      </c>
      <c r="W703" s="338">
        <v>14819</v>
      </c>
      <c r="X703" s="338">
        <v>1069</v>
      </c>
      <c r="Y703" s="338">
        <v>0</v>
      </c>
      <c r="Z703" s="338">
        <v>0</v>
      </c>
      <c r="AA703" s="338">
        <v>0</v>
      </c>
      <c r="AB703" s="338">
        <v>0</v>
      </c>
      <c r="AC703" s="338">
        <v>1069</v>
      </c>
      <c r="AD703" s="338">
        <v>12241</v>
      </c>
      <c r="AE703" s="338">
        <v>440</v>
      </c>
      <c r="AF703" s="338">
        <v>0</v>
      </c>
      <c r="AG703" s="338">
        <v>0</v>
      </c>
      <c r="AH703" s="338">
        <v>440</v>
      </c>
      <c r="AI703" t="s">
        <v>580</v>
      </c>
      <c r="AJ703" t="s">
        <v>2256</v>
      </c>
    </row>
    <row r="704" spans="1:36" x14ac:dyDescent="0.3">
      <c r="A704" s="335">
        <v>46203</v>
      </c>
      <c r="B704" t="s">
        <v>1989</v>
      </c>
      <c r="C704" t="s">
        <v>1855</v>
      </c>
      <c r="D704" t="s">
        <v>166</v>
      </c>
      <c r="E704" t="s">
        <v>163</v>
      </c>
      <c r="F704" t="s">
        <v>163</v>
      </c>
      <c r="G704" t="s">
        <v>51</v>
      </c>
      <c r="H704" t="s">
        <v>605</v>
      </c>
      <c r="I704" s="338">
        <v>26</v>
      </c>
      <c r="J704" s="338">
        <v>0</v>
      </c>
      <c r="K704" s="338">
        <v>0</v>
      </c>
      <c r="L704" s="338">
        <v>4</v>
      </c>
      <c r="M704" s="338">
        <v>0</v>
      </c>
      <c r="N704" s="336">
        <v>26</v>
      </c>
      <c r="O704" s="338" t="s">
        <v>1964</v>
      </c>
      <c r="P704" s="338">
        <v>8996</v>
      </c>
      <c r="Q704" s="338">
        <v>2964</v>
      </c>
      <c r="R704" s="338">
        <v>260</v>
      </c>
      <c r="S704" s="338">
        <v>12220</v>
      </c>
      <c r="T704" s="338">
        <v>1080</v>
      </c>
      <c r="U704" s="338">
        <v>0</v>
      </c>
      <c r="V704" s="338">
        <v>749</v>
      </c>
      <c r="W704" s="338">
        <v>14049</v>
      </c>
      <c r="X704" s="338">
        <v>1080</v>
      </c>
      <c r="Y704" s="338">
        <v>0</v>
      </c>
      <c r="Z704" s="338">
        <v>0</v>
      </c>
      <c r="AA704" s="338">
        <v>0</v>
      </c>
      <c r="AB704" s="338">
        <v>0</v>
      </c>
      <c r="AC704" s="338">
        <v>1080</v>
      </c>
      <c r="AD704" s="338">
        <v>11140</v>
      </c>
      <c r="AE704" s="338">
        <v>0</v>
      </c>
      <c r="AF704" s="338" t="s">
        <v>1082</v>
      </c>
      <c r="AG704" s="338">
        <v>50100876592601</v>
      </c>
      <c r="AH704" s="338">
        <v>0</v>
      </c>
      <c r="AI704" t="s">
        <v>1964</v>
      </c>
      <c r="AJ704" t="s">
        <v>2256</v>
      </c>
    </row>
    <row r="705" spans="1:36" x14ac:dyDescent="0.3">
      <c r="A705" s="335">
        <v>46203</v>
      </c>
      <c r="B705" t="s">
        <v>1352</v>
      </c>
      <c r="C705" t="s">
        <v>544</v>
      </c>
      <c r="D705" t="s">
        <v>166</v>
      </c>
      <c r="E705" t="s">
        <v>42</v>
      </c>
      <c r="F705" t="s">
        <v>43</v>
      </c>
      <c r="G705" t="s">
        <v>51</v>
      </c>
      <c r="H705" t="s">
        <v>605</v>
      </c>
      <c r="I705" s="338">
        <v>25</v>
      </c>
      <c r="J705" s="338">
        <v>0</v>
      </c>
      <c r="K705" s="338">
        <v>0</v>
      </c>
      <c r="L705" s="338">
        <v>4</v>
      </c>
      <c r="M705" s="338">
        <v>0</v>
      </c>
      <c r="N705" s="336">
        <v>25</v>
      </c>
      <c r="O705" s="338" t="s">
        <v>580</v>
      </c>
      <c r="P705" s="338">
        <v>8775</v>
      </c>
      <c r="Q705" s="338">
        <v>2975</v>
      </c>
      <c r="R705" s="338">
        <v>0</v>
      </c>
      <c r="S705" s="338">
        <v>11750</v>
      </c>
      <c r="T705" s="338">
        <v>1053</v>
      </c>
      <c r="U705" s="338">
        <v>0</v>
      </c>
      <c r="V705" s="338">
        <v>0</v>
      </c>
      <c r="W705" s="338">
        <v>13303</v>
      </c>
      <c r="X705" s="338">
        <v>1053</v>
      </c>
      <c r="Y705" s="338">
        <v>0</v>
      </c>
      <c r="Z705" s="338">
        <v>0</v>
      </c>
      <c r="AA705" s="338">
        <v>0</v>
      </c>
      <c r="AB705" s="338">
        <v>0</v>
      </c>
      <c r="AC705" s="338">
        <v>1053</v>
      </c>
      <c r="AD705" s="338">
        <v>10697</v>
      </c>
      <c r="AE705" s="338">
        <v>500</v>
      </c>
      <c r="AF705" s="338">
        <v>0</v>
      </c>
      <c r="AG705" s="338">
        <v>0</v>
      </c>
      <c r="AH705" s="338">
        <v>500</v>
      </c>
      <c r="AI705" t="s">
        <v>580</v>
      </c>
      <c r="AJ705" t="s">
        <v>2256</v>
      </c>
    </row>
    <row r="706" spans="1:36" x14ac:dyDescent="0.3">
      <c r="A706" s="335">
        <v>46203</v>
      </c>
      <c r="B706" t="s">
        <v>1991</v>
      </c>
      <c r="C706" t="s">
        <v>1861</v>
      </c>
      <c r="D706" t="s">
        <v>166</v>
      </c>
      <c r="E706" t="s">
        <v>163</v>
      </c>
      <c r="F706" t="s">
        <v>163</v>
      </c>
      <c r="G706" t="s">
        <v>51</v>
      </c>
      <c r="H706" t="s">
        <v>605</v>
      </c>
      <c r="I706" s="338">
        <v>26</v>
      </c>
      <c r="J706" s="338">
        <v>0</v>
      </c>
      <c r="K706" s="338">
        <v>0</v>
      </c>
      <c r="L706" s="338">
        <v>4</v>
      </c>
      <c r="M706" s="338">
        <v>0</v>
      </c>
      <c r="N706" s="336">
        <v>26</v>
      </c>
      <c r="O706" s="338" t="s">
        <v>1964</v>
      </c>
      <c r="P706" s="338">
        <v>8736</v>
      </c>
      <c r="Q706" s="338">
        <v>2964</v>
      </c>
      <c r="R706" s="338">
        <v>0</v>
      </c>
      <c r="S706" s="338">
        <v>11700</v>
      </c>
      <c r="T706" s="338">
        <v>1048</v>
      </c>
      <c r="U706" s="338">
        <v>0</v>
      </c>
      <c r="V706" s="338">
        <v>728</v>
      </c>
      <c r="W706" s="338">
        <v>13476</v>
      </c>
      <c r="X706" s="338">
        <v>1048</v>
      </c>
      <c r="Y706" s="338">
        <v>0</v>
      </c>
      <c r="Z706" s="338">
        <v>0</v>
      </c>
      <c r="AA706" s="338">
        <v>0</v>
      </c>
      <c r="AB706" s="338">
        <v>0</v>
      </c>
      <c r="AC706" s="338">
        <v>1048</v>
      </c>
      <c r="AD706" s="338">
        <v>10652</v>
      </c>
      <c r="AE706" s="338">
        <v>0</v>
      </c>
      <c r="AF706" s="338" t="s">
        <v>1082</v>
      </c>
      <c r="AG706" s="338">
        <v>50100876592360</v>
      </c>
      <c r="AH706" s="338">
        <v>0</v>
      </c>
      <c r="AI706" t="s">
        <v>1964</v>
      </c>
      <c r="AJ706" t="s">
        <v>2256</v>
      </c>
    </row>
    <row r="707" spans="1:36" x14ac:dyDescent="0.3">
      <c r="A707" s="335">
        <v>46203</v>
      </c>
      <c r="B707" t="s">
        <v>1990</v>
      </c>
      <c r="C707" t="s">
        <v>1857</v>
      </c>
      <c r="D707" t="s">
        <v>166</v>
      </c>
      <c r="E707" t="s">
        <v>163</v>
      </c>
      <c r="F707" t="s">
        <v>163</v>
      </c>
      <c r="G707" t="s">
        <v>48</v>
      </c>
      <c r="H707" t="s">
        <v>605</v>
      </c>
      <c r="I707" s="338">
        <v>26</v>
      </c>
      <c r="J707" s="338">
        <v>0</v>
      </c>
      <c r="K707" s="338">
        <v>0</v>
      </c>
      <c r="L707" s="338">
        <v>4</v>
      </c>
      <c r="M707" s="338">
        <v>0</v>
      </c>
      <c r="N707" s="336">
        <v>26</v>
      </c>
      <c r="O707" s="338" t="s">
        <v>1964</v>
      </c>
      <c r="P707" s="338">
        <v>8996</v>
      </c>
      <c r="Q707" s="338">
        <v>3094</v>
      </c>
      <c r="R707" s="338">
        <v>0</v>
      </c>
      <c r="S707" s="338">
        <v>12090</v>
      </c>
      <c r="T707" s="338">
        <v>1080</v>
      </c>
      <c r="U707" s="338">
        <v>0</v>
      </c>
      <c r="V707" s="338">
        <v>749</v>
      </c>
      <c r="W707" s="338">
        <v>13919</v>
      </c>
      <c r="X707" s="338">
        <v>1080</v>
      </c>
      <c r="Y707" s="338">
        <v>0</v>
      </c>
      <c r="Z707" s="338">
        <v>0</v>
      </c>
      <c r="AA707" s="338">
        <v>0</v>
      </c>
      <c r="AB707" s="338">
        <v>0</v>
      </c>
      <c r="AC707" s="338">
        <v>1080</v>
      </c>
      <c r="AD707" s="338">
        <v>11010</v>
      </c>
      <c r="AE707" s="338">
        <v>0</v>
      </c>
      <c r="AF707" s="338" t="s">
        <v>1082</v>
      </c>
      <c r="AG707" s="338">
        <v>50100876592399</v>
      </c>
      <c r="AH707" s="338">
        <v>0</v>
      </c>
      <c r="AI707" t="s">
        <v>1964</v>
      </c>
      <c r="AJ707" t="s">
        <v>2256</v>
      </c>
    </row>
    <row r="708" spans="1:36" x14ac:dyDescent="0.3">
      <c r="A708" s="335">
        <v>46203</v>
      </c>
      <c r="B708" t="s">
        <v>1353</v>
      </c>
      <c r="C708" t="s">
        <v>548</v>
      </c>
      <c r="D708" t="s">
        <v>166</v>
      </c>
      <c r="E708" t="s">
        <v>42</v>
      </c>
      <c r="F708" t="s">
        <v>43</v>
      </c>
      <c r="G708" t="s">
        <v>51</v>
      </c>
      <c r="H708" t="s">
        <v>605</v>
      </c>
      <c r="I708" s="338">
        <v>21</v>
      </c>
      <c r="J708" s="338">
        <v>0</v>
      </c>
      <c r="K708" s="338">
        <v>0</v>
      </c>
      <c r="L708" s="338">
        <v>4</v>
      </c>
      <c r="M708" s="338">
        <v>0</v>
      </c>
      <c r="N708" s="336">
        <v>21</v>
      </c>
      <c r="O708" s="338" t="s">
        <v>580</v>
      </c>
      <c r="P708" s="338">
        <v>7371</v>
      </c>
      <c r="Q708" s="338">
        <v>2499</v>
      </c>
      <c r="R708" s="338">
        <v>0</v>
      </c>
      <c r="S708" s="338">
        <v>9870</v>
      </c>
      <c r="T708" s="338">
        <v>885</v>
      </c>
      <c r="U708" s="338">
        <v>0</v>
      </c>
      <c r="V708" s="338">
        <v>0</v>
      </c>
      <c r="W708" s="338">
        <v>11175</v>
      </c>
      <c r="X708" s="338">
        <v>885</v>
      </c>
      <c r="Y708" s="338">
        <v>0</v>
      </c>
      <c r="Z708" s="338">
        <v>0</v>
      </c>
      <c r="AA708" s="338">
        <v>0</v>
      </c>
      <c r="AB708" s="338">
        <v>0</v>
      </c>
      <c r="AC708" s="338">
        <v>885</v>
      </c>
      <c r="AD708" s="338">
        <v>8985</v>
      </c>
      <c r="AE708" s="338">
        <v>420</v>
      </c>
      <c r="AF708" s="338">
        <v>0</v>
      </c>
      <c r="AG708" s="338">
        <v>0</v>
      </c>
      <c r="AH708" s="338">
        <v>420</v>
      </c>
      <c r="AI708" t="s">
        <v>580</v>
      </c>
      <c r="AJ708" t="s">
        <v>2256</v>
      </c>
    </row>
    <row r="709" spans="1:36" x14ac:dyDescent="0.3">
      <c r="A709" s="335">
        <v>46203</v>
      </c>
      <c r="B709" t="s">
        <v>1354</v>
      </c>
      <c r="C709" t="s">
        <v>550</v>
      </c>
      <c r="D709" t="s">
        <v>166</v>
      </c>
      <c r="E709" t="s">
        <v>42</v>
      </c>
      <c r="F709" t="s">
        <v>43</v>
      </c>
      <c r="G709" t="s">
        <v>48</v>
      </c>
      <c r="H709" t="s">
        <v>605</v>
      </c>
      <c r="I709" s="338">
        <v>24</v>
      </c>
      <c r="J709" s="338">
        <v>0</v>
      </c>
      <c r="K709" s="338">
        <v>0</v>
      </c>
      <c r="L709" s="338">
        <v>4</v>
      </c>
      <c r="M709" s="338">
        <v>0</v>
      </c>
      <c r="N709" s="336">
        <v>24</v>
      </c>
      <c r="O709" s="338" t="s">
        <v>580</v>
      </c>
      <c r="P709" s="338">
        <v>8184</v>
      </c>
      <c r="Q709" s="338">
        <v>2736</v>
      </c>
      <c r="R709" s="338">
        <v>0</v>
      </c>
      <c r="S709" s="338">
        <v>10920</v>
      </c>
      <c r="T709" s="338">
        <v>982</v>
      </c>
      <c r="U709" s="338">
        <v>0</v>
      </c>
      <c r="V709" s="338">
        <v>0</v>
      </c>
      <c r="W709" s="338">
        <v>12382</v>
      </c>
      <c r="X709" s="338">
        <v>982</v>
      </c>
      <c r="Y709" s="338">
        <v>0</v>
      </c>
      <c r="Z709" s="338">
        <v>0</v>
      </c>
      <c r="AA709" s="338">
        <v>0</v>
      </c>
      <c r="AB709" s="338">
        <v>0</v>
      </c>
      <c r="AC709" s="338">
        <v>982</v>
      </c>
      <c r="AD709" s="338">
        <v>9938</v>
      </c>
      <c r="AE709" s="338">
        <v>480</v>
      </c>
      <c r="AF709" s="338">
        <v>0</v>
      </c>
      <c r="AG709" s="338">
        <v>0</v>
      </c>
      <c r="AH709" s="338">
        <v>480</v>
      </c>
      <c r="AI709" t="s">
        <v>580</v>
      </c>
      <c r="AJ709" t="s">
        <v>2256</v>
      </c>
    </row>
    <row r="710" spans="1:36" x14ac:dyDescent="0.3">
      <c r="A710" s="335">
        <v>46203</v>
      </c>
      <c r="B710" t="s">
        <v>1355</v>
      </c>
      <c r="C710" t="s">
        <v>552</v>
      </c>
      <c r="D710" t="s">
        <v>166</v>
      </c>
      <c r="E710" t="s">
        <v>42</v>
      </c>
      <c r="F710" t="s">
        <v>43</v>
      </c>
      <c r="G710" t="s">
        <v>48</v>
      </c>
      <c r="H710" t="s">
        <v>605</v>
      </c>
      <c r="I710" s="338">
        <v>24</v>
      </c>
      <c r="J710" s="338">
        <v>0</v>
      </c>
      <c r="K710" s="338">
        <v>0</v>
      </c>
      <c r="L710" s="338">
        <v>4</v>
      </c>
      <c r="M710" s="338">
        <v>0</v>
      </c>
      <c r="N710" s="336">
        <v>24</v>
      </c>
      <c r="O710" s="338" t="s">
        <v>580</v>
      </c>
      <c r="P710" s="338">
        <v>8544</v>
      </c>
      <c r="Q710" s="338">
        <v>2856</v>
      </c>
      <c r="R710" s="338">
        <v>0</v>
      </c>
      <c r="S710" s="338">
        <v>11400</v>
      </c>
      <c r="T710" s="338">
        <v>1025</v>
      </c>
      <c r="U710" s="338">
        <v>0</v>
      </c>
      <c r="V710" s="338">
        <v>0</v>
      </c>
      <c r="W710" s="338">
        <v>12905</v>
      </c>
      <c r="X710" s="338">
        <v>1025</v>
      </c>
      <c r="Y710" s="338">
        <v>0</v>
      </c>
      <c r="Z710" s="338">
        <v>0</v>
      </c>
      <c r="AA710" s="338">
        <v>0</v>
      </c>
      <c r="AB710" s="338">
        <v>0</v>
      </c>
      <c r="AC710" s="338">
        <v>1025</v>
      </c>
      <c r="AD710" s="338">
        <v>10375</v>
      </c>
      <c r="AE710" s="338">
        <v>480</v>
      </c>
      <c r="AF710" s="338">
        <v>0</v>
      </c>
      <c r="AG710" s="338">
        <v>0</v>
      </c>
      <c r="AH710" s="338">
        <v>480</v>
      </c>
      <c r="AI710" t="s">
        <v>580</v>
      </c>
      <c r="AJ710" t="s">
        <v>2256</v>
      </c>
    </row>
    <row r="711" spans="1:36" x14ac:dyDescent="0.3">
      <c r="A711" s="335">
        <v>46203</v>
      </c>
      <c r="B711" t="s">
        <v>1356</v>
      </c>
      <c r="C711" t="s">
        <v>554</v>
      </c>
      <c r="D711" t="s">
        <v>166</v>
      </c>
      <c r="E711" t="s">
        <v>42</v>
      </c>
      <c r="F711" t="s">
        <v>43</v>
      </c>
      <c r="G711" t="s">
        <v>51</v>
      </c>
      <c r="H711" t="s">
        <v>605</v>
      </c>
      <c r="I711" s="338">
        <v>22</v>
      </c>
      <c r="J711" s="338">
        <v>0</v>
      </c>
      <c r="K711" s="338">
        <v>0</v>
      </c>
      <c r="L711" s="338">
        <v>4</v>
      </c>
      <c r="M711" s="338">
        <v>0</v>
      </c>
      <c r="N711" s="336">
        <v>22</v>
      </c>
      <c r="O711" s="338" t="s">
        <v>580</v>
      </c>
      <c r="P711" s="338">
        <v>7502</v>
      </c>
      <c r="Q711" s="338">
        <v>2508</v>
      </c>
      <c r="R711" s="338">
        <v>0</v>
      </c>
      <c r="S711" s="338">
        <v>10010</v>
      </c>
      <c r="T711" s="338">
        <v>900</v>
      </c>
      <c r="U711" s="338">
        <v>0</v>
      </c>
      <c r="V711" s="338">
        <v>0</v>
      </c>
      <c r="W711" s="338">
        <v>11350</v>
      </c>
      <c r="X711" s="338">
        <v>900</v>
      </c>
      <c r="Y711" s="338">
        <v>0</v>
      </c>
      <c r="Z711" s="338">
        <v>0</v>
      </c>
      <c r="AA711" s="338">
        <v>0</v>
      </c>
      <c r="AB711" s="338">
        <v>0</v>
      </c>
      <c r="AC711" s="338">
        <v>900</v>
      </c>
      <c r="AD711" s="338">
        <v>9110</v>
      </c>
      <c r="AE711" s="338">
        <v>440</v>
      </c>
      <c r="AF711" s="338">
        <v>0</v>
      </c>
      <c r="AG711" s="338">
        <v>0</v>
      </c>
      <c r="AH711" s="338">
        <v>440</v>
      </c>
      <c r="AI711" t="s">
        <v>580</v>
      </c>
      <c r="AJ711" t="s">
        <v>2256</v>
      </c>
    </row>
    <row r="712" spans="1:36" x14ac:dyDescent="0.3">
      <c r="A712" s="335">
        <v>46203</v>
      </c>
      <c r="B712" t="s">
        <v>1357</v>
      </c>
      <c r="C712" t="s">
        <v>556</v>
      </c>
      <c r="D712" t="s">
        <v>166</v>
      </c>
      <c r="E712" t="s">
        <v>42</v>
      </c>
      <c r="F712" t="s">
        <v>43</v>
      </c>
      <c r="G712" t="s">
        <v>299</v>
      </c>
      <c r="H712" t="s">
        <v>605</v>
      </c>
      <c r="I712" s="338">
        <v>0</v>
      </c>
      <c r="J712" s="338">
        <v>0</v>
      </c>
      <c r="K712" s="338">
        <v>0</v>
      </c>
      <c r="L712" s="338">
        <v>0</v>
      </c>
      <c r="M712" s="338">
        <v>0</v>
      </c>
      <c r="N712" s="336">
        <v>0</v>
      </c>
      <c r="O712" s="338" t="s">
        <v>580</v>
      </c>
      <c r="P712" s="338">
        <v>0</v>
      </c>
      <c r="Q712" s="338">
        <v>0</v>
      </c>
      <c r="R712" s="338">
        <v>0</v>
      </c>
      <c r="S712" s="338">
        <v>0</v>
      </c>
      <c r="T712" s="338">
        <v>0</v>
      </c>
      <c r="U712" s="338">
        <v>0</v>
      </c>
      <c r="V712" s="338">
        <v>0</v>
      </c>
      <c r="W712" s="338">
        <v>0</v>
      </c>
      <c r="X712" s="338">
        <v>0</v>
      </c>
      <c r="Y712" s="338">
        <v>0</v>
      </c>
      <c r="Z712" s="338">
        <v>0</v>
      </c>
      <c r="AA712" s="338">
        <v>0</v>
      </c>
      <c r="AB712" s="338">
        <v>0</v>
      </c>
      <c r="AC712" s="338">
        <v>0</v>
      </c>
      <c r="AD712" s="338">
        <v>0</v>
      </c>
      <c r="AE712" s="338">
        <v>0</v>
      </c>
      <c r="AF712" s="338">
        <v>0</v>
      </c>
      <c r="AG712" s="338">
        <v>0</v>
      </c>
      <c r="AH712" s="338">
        <v>0</v>
      </c>
      <c r="AI712" t="s">
        <v>580</v>
      </c>
      <c r="AJ712" t="s">
        <v>2249</v>
      </c>
    </row>
    <row r="713" spans="1:36" x14ac:dyDescent="0.3">
      <c r="A713" s="335">
        <v>46203</v>
      </c>
      <c r="B713" t="s">
        <v>1358</v>
      </c>
      <c r="C713" t="s">
        <v>558</v>
      </c>
      <c r="D713" t="s">
        <v>166</v>
      </c>
      <c r="E713" t="s">
        <v>42</v>
      </c>
      <c r="F713" t="s">
        <v>43</v>
      </c>
      <c r="G713" t="s">
        <v>299</v>
      </c>
      <c r="H713" t="s">
        <v>605</v>
      </c>
      <c r="I713" s="338">
        <v>25</v>
      </c>
      <c r="J713" s="338">
        <v>0</v>
      </c>
      <c r="K713" s="338">
        <v>0</v>
      </c>
      <c r="L713" s="338">
        <v>4</v>
      </c>
      <c r="M713" s="338">
        <v>0</v>
      </c>
      <c r="N713" s="336">
        <v>25</v>
      </c>
      <c r="O713" s="338" t="s">
        <v>580</v>
      </c>
      <c r="P713" s="338">
        <v>8275</v>
      </c>
      <c r="Q713" s="338">
        <v>2850</v>
      </c>
      <c r="R713" s="338">
        <v>0</v>
      </c>
      <c r="S713" s="338">
        <v>11125</v>
      </c>
      <c r="T713" s="338">
        <v>993</v>
      </c>
      <c r="U713" s="338">
        <v>0</v>
      </c>
      <c r="V713" s="338">
        <v>0</v>
      </c>
      <c r="W713" s="338">
        <v>12618</v>
      </c>
      <c r="X713" s="338">
        <v>993</v>
      </c>
      <c r="Y713" s="338">
        <v>0</v>
      </c>
      <c r="Z713" s="338">
        <v>0</v>
      </c>
      <c r="AA713" s="338">
        <v>0</v>
      </c>
      <c r="AB713" s="338">
        <v>0</v>
      </c>
      <c r="AC713" s="338">
        <v>993</v>
      </c>
      <c r="AD713" s="338">
        <v>10132</v>
      </c>
      <c r="AE713" s="338">
        <v>500</v>
      </c>
      <c r="AF713" s="338">
        <v>0</v>
      </c>
      <c r="AG713" s="338">
        <v>0</v>
      </c>
      <c r="AH713" s="338">
        <v>500</v>
      </c>
      <c r="AI713" t="s">
        <v>580</v>
      </c>
      <c r="AJ713" t="s">
        <v>2256</v>
      </c>
    </row>
    <row r="714" spans="1:36" x14ac:dyDescent="0.3">
      <c r="A714" s="335">
        <v>46203</v>
      </c>
      <c r="B714" t="s">
        <v>1992</v>
      </c>
      <c r="C714" t="s">
        <v>560</v>
      </c>
      <c r="D714" t="s">
        <v>166</v>
      </c>
      <c r="E714" t="s">
        <v>163</v>
      </c>
      <c r="F714" t="s">
        <v>163</v>
      </c>
      <c r="G714" t="s">
        <v>299</v>
      </c>
      <c r="H714" t="s">
        <v>605</v>
      </c>
      <c r="I714" s="338">
        <v>25</v>
      </c>
      <c r="J714" s="338">
        <v>0</v>
      </c>
      <c r="K714" s="338">
        <v>0</v>
      </c>
      <c r="L714" s="338">
        <v>4</v>
      </c>
      <c r="M714" s="338">
        <v>0</v>
      </c>
      <c r="N714" s="336">
        <v>25</v>
      </c>
      <c r="O714" s="338" t="s">
        <v>1964</v>
      </c>
      <c r="P714" s="338">
        <v>8500</v>
      </c>
      <c r="Q714" s="338">
        <v>2500</v>
      </c>
      <c r="R714" s="338">
        <v>250</v>
      </c>
      <c r="S714" s="338">
        <v>11250</v>
      </c>
      <c r="T714" s="338">
        <v>1020</v>
      </c>
      <c r="U714" s="338">
        <v>0</v>
      </c>
      <c r="V714" s="338">
        <v>708</v>
      </c>
      <c r="W714" s="338">
        <v>12978</v>
      </c>
      <c r="X714" s="338">
        <v>1020</v>
      </c>
      <c r="Y714" s="338">
        <v>0</v>
      </c>
      <c r="Z714" s="338">
        <v>0</v>
      </c>
      <c r="AA714" s="338">
        <v>0</v>
      </c>
      <c r="AB714" s="338">
        <v>0</v>
      </c>
      <c r="AC714" s="338">
        <v>1020</v>
      </c>
      <c r="AD714" s="338">
        <v>10230</v>
      </c>
      <c r="AE714" s="338">
        <v>0</v>
      </c>
      <c r="AF714" s="338" t="s">
        <v>1082</v>
      </c>
      <c r="AG714" s="338">
        <v>50100876592334</v>
      </c>
      <c r="AH714" s="338">
        <v>0</v>
      </c>
      <c r="AI714" t="s">
        <v>1964</v>
      </c>
      <c r="AJ714" t="s">
        <v>2256</v>
      </c>
    </row>
    <row r="715" spans="1:36" x14ac:dyDescent="0.3">
      <c r="A715" s="335">
        <v>46203</v>
      </c>
      <c r="B715" t="s">
        <v>1360</v>
      </c>
      <c r="C715" t="s">
        <v>563</v>
      </c>
      <c r="D715" t="s">
        <v>166</v>
      </c>
      <c r="E715" t="s">
        <v>42</v>
      </c>
      <c r="F715" t="s">
        <v>115</v>
      </c>
      <c r="G715" t="s">
        <v>44</v>
      </c>
      <c r="H715" t="s">
        <v>605</v>
      </c>
      <c r="I715" s="338">
        <v>22.5</v>
      </c>
      <c r="J715" s="338">
        <v>0</v>
      </c>
      <c r="K715" s="338">
        <v>0</v>
      </c>
      <c r="L715" s="338">
        <v>4</v>
      </c>
      <c r="M715" s="338">
        <v>0</v>
      </c>
      <c r="N715" s="336">
        <v>22.5</v>
      </c>
      <c r="O715" s="338" t="s">
        <v>580</v>
      </c>
      <c r="P715" s="338">
        <v>8865</v>
      </c>
      <c r="Q715" s="338">
        <v>3960</v>
      </c>
      <c r="R715" s="338">
        <v>225</v>
      </c>
      <c r="S715" s="338">
        <v>13050</v>
      </c>
      <c r="T715" s="338">
        <v>1064</v>
      </c>
      <c r="U715" s="338">
        <v>0</v>
      </c>
      <c r="V715" s="338">
        <v>0</v>
      </c>
      <c r="W715" s="338">
        <v>14564</v>
      </c>
      <c r="X715" s="338">
        <v>1064</v>
      </c>
      <c r="Y715" s="338">
        <v>0</v>
      </c>
      <c r="Z715" s="338">
        <v>0</v>
      </c>
      <c r="AA715" s="338">
        <v>0</v>
      </c>
      <c r="AB715" s="338">
        <v>0</v>
      </c>
      <c r="AC715" s="338">
        <v>1064</v>
      </c>
      <c r="AD715" s="338">
        <v>11986</v>
      </c>
      <c r="AE715" s="338">
        <v>450</v>
      </c>
      <c r="AF715" s="338">
        <v>0</v>
      </c>
      <c r="AG715" s="338">
        <v>0</v>
      </c>
      <c r="AH715" s="338">
        <v>450</v>
      </c>
      <c r="AI715" t="s">
        <v>580</v>
      </c>
      <c r="AJ715" t="s">
        <v>2256</v>
      </c>
    </row>
    <row r="716" spans="1:36" x14ac:dyDescent="0.3">
      <c r="A716" s="335">
        <v>46203</v>
      </c>
      <c r="B716" t="s">
        <v>1361</v>
      </c>
      <c r="C716" t="s">
        <v>565</v>
      </c>
      <c r="D716" t="s">
        <v>166</v>
      </c>
      <c r="E716" t="s">
        <v>42</v>
      </c>
      <c r="F716" t="s">
        <v>115</v>
      </c>
      <c r="G716" t="s">
        <v>48</v>
      </c>
      <c r="H716" t="s">
        <v>605</v>
      </c>
      <c r="I716" s="338">
        <v>24</v>
      </c>
      <c r="J716" s="338">
        <v>0</v>
      </c>
      <c r="K716" s="338">
        <v>0</v>
      </c>
      <c r="L716" s="338">
        <v>4</v>
      </c>
      <c r="M716" s="338">
        <v>0</v>
      </c>
      <c r="N716" s="336">
        <v>24</v>
      </c>
      <c r="O716" s="338" t="s">
        <v>580</v>
      </c>
      <c r="P716" s="338">
        <v>9384</v>
      </c>
      <c r="Q716" s="338">
        <v>3576</v>
      </c>
      <c r="R716" s="338">
        <v>0</v>
      </c>
      <c r="S716" s="338">
        <v>12960</v>
      </c>
      <c r="T716" s="338">
        <v>1126</v>
      </c>
      <c r="U716" s="338">
        <v>0</v>
      </c>
      <c r="V716" s="338">
        <v>0</v>
      </c>
      <c r="W716" s="338">
        <v>14566</v>
      </c>
      <c r="X716" s="338">
        <v>1126</v>
      </c>
      <c r="Y716" s="338">
        <v>0</v>
      </c>
      <c r="Z716" s="338">
        <v>0</v>
      </c>
      <c r="AA716" s="338">
        <v>0</v>
      </c>
      <c r="AB716" s="338">
        <v>0</v>
      </c>
      <c r="AC716" s="338">
        <v>1126</v>
      </c>
      <c r="AD716" s="338">
        <v>11834</v>
      </c>
      <c r="AE716" s="338">
        <v>480</v>
      </c>
      <c r="AF716" s="338">
        <v>0</v>
      </c>
      <c r="AG716" s="338">
        <v>0</v>
      </c>
      <c r="AH716" s="338">
        <v>480</v>
      </c>
      <c r="AI716" t="s">
        <v>580</v>
      </c>
      <c r="AJ716" t="s">
        <v>2256</v>
      </c>
    </row>
    <row r="717" spans="1:36" x14ac:dyDescent="0.3">
      <c r="A717" s="335">
        <v>46203</v>
      </c>
      <c r="B717" t="s">
        <v>1362</v>
      </c>
      <c r="C717" t="s">
        <v>567</v>
      </c>
      <c r="D717" t="s">
        <v>166</v>
      </c>
      <c r="E717" t="s">
        <v>42</v>
      </c>
      <c r="F717" t="s">
        <v>115</v>
      </c>
      <c r="G717" t="s">
        <v>51</v>
      </c>
      <c r="H717" t="s">
        <v>605</v>
      </c>
      <c r="I717" s="338">
        <v>22</v>
      </c>
      <c r="J717" s="338">
        <v>0</v>
      </c>
      <c r="K717" s="338">
        <v>0</v>
      </c>
      <c r="L717" s="338">
        <v>4</v>
      </c>
      <c r="M717" s="338">
        <v>0</v>
      </c>
      <c r="N717" s="336">
        <v>22</v>
      </c>
      <c r="O717" s="338" t="s">
        <v>580</v>
      </c>
      <c r="P717" s="338">
        <v>7480</v>
      </c>
      <c r="Q717" s="338">
        <v>2420</v>
      </c>
      <c r="R717" s="338">
        <v>0</v>
      </c>
      <c r="S717" s="338">
        <v>9900</v>
      </c>
      <c r="T717" s="338">
        <v>898</v>
      </c>
      <c r="U717" s="338">
        <v>0</v>
      </c>
      <c r="V717" s="338">
        <v>0</v>
      </c>
      <c r="W717" s="338">
        <v>11238</v>
      </c>
      <c r="X717" s="338">
        <v>898</v>
      </c>
      <c r="Y717" s="338">
        <v>0</v>
      </c>
      <c r="Z717" s="338">
        <v>0</v>
      </c>
      <c r="AA717" s="338">
        <v>0</v>
      </c>
      <c r="AB717" s="338">
        <v>0</v>
      </c>
      <c r="AC717" s="338">
        <v>898</v>
      </c>
      <c r="AD717" s="338">
        <v>9002</v>
      </c>
      <c r="AE717" s="338">
        <v>440</v>
      </c>
      <c r="AF717" s="338">
        <v>0</v>
      </c>
      <c r="AG717" s="338">
        <v>0</v>
      </c>
      <c r="AH717" s="338">
        <v>440</v>
      </c>
      <c r="AI717" t="s">
        <v>580</v>
      </c>
      <c r="AJ717" t="s">
        <v>2256</v>
      </c>
    </row>
    <row r="718" spans="1:36" x14ac:dyDescent="0.3">
      <c r="A718" s="335">
        <v>46203</v>
      </c>
      <c r="B718" t="s">
        <v>1363</v>
      </c>
      <c r="C718" t="s">
        <v>569</v>
      </c>
      <c r="D718" t="s">
        <v>166</v>
      </c>
      <c r="E718" t="s">
        <v>42</v>
      </c>
      <c r="F718" t="s">
        <v>115</v>
      </c>
      <c r="G718" t="s">
        <v>48</v>
      </c>
      <c r="H718" t="s">
        <v>605</v>
      </c>
      <c r="I718" s="338">
        <v>26</v>
      </c>
      <c r="J718" s="338">
        <v>0</v>
      </c>
      <c r="K718" s="338">
        <v>0</v>
      </c>
      <c r="L718" s="338">
        <v>4</v>
      </c>
      <c r="M718" s="338">
        <v>0</v>
      </c>
      <c r="N718" s="336">
        <v>26</v>
      </c>
      <c r="O718" s="338" t="s">
        <v>580</v>
      </c>
      <c r="P718" s="338">
        <v>8944</v>
      </c>
      <c r="Q718" s="338">
        <v>2886</v>
      </c>
      <c r="R718" s="338">
        <v>0</v>
      </c>
      <c r="S718" s="338">
        <v>11830</v>
      </c>
      <c r="T718" s="338">
        <v>1073</v>
      </c>
      <c r="U718" s="338">
        <v>0</v>
      </c>
      <c r="V718" s="338">
        <v>0</v>
      </c>
      <c r="W718" s="338">
        <v>13423</v>
      </c>
      <c r="X718" s="338">
        <v>1073</v>
      </c>
      <c r="Y718" s="338">
        <v>0</v>
      </c>
      <c r="Z718" s="338">
        <v>0</v>
      </c>
      <c r="AA718" s="338">
        <v>0</v>
      </c>
      <c r="AB718" s="338">
        <v>0</v>
      </c>
      <c r="AC718" s="338">
        <v>1073</v>
      </c>
      <c r="AD718" s="338">
        <v>10757</v>
      </c>
      <c r="AE718" s="338">
        <v>520</v>
      </c>
      <c r="AF718" s="338">
        <v>0</v>
      </c>
      <c r="AG718" s="338">
        <v>0</v>
      </c>
      <c r="AH718" s="338">
        <v>520</v>
      </c>
      <c r="AI718" t="s">
        <v>580</v>
      </c>
      <c r="AJ718" t="s">
        <v>2256</v>
      </c>
    </row>
    <row r="719" spans="1:36" x14ac:dyDescent="0.3">
      <c r="A719" s="335">
        <v>46203</v>
      </c>
      <c r="B719" t="s">
        <v>1993</v>
      </c>
      <c r="C719" t="s">
        <v>571</v>
      </c>
      <c r="D719" t="s">
        <v>166</v>
      </c>
      <c r="E719" t="s">
        <v>163</v>
      </c>
      <c r="F719" t="s">
        <v>163</v>
      </c>
      <c r="G719" t="s">
        <v>299</v>
      </c>
      <c r="H719" t="s">
        <v>605</v>
      </c>
      <c r="I719" s="338">
        <v>22</v>
      </c>
      <c r="J719" s="338">
        <v>0</v>
      </c>
      <c r="K719" s="338">
        <v>0</v>
      </c>
      <c r="L719" s="338">
        <v>4</v>
      </c>
      <c r="M719" s="338">
        <v>0</v>
      </c>
      <c r="N719" s="336">
        <v>22</v>
      </c>
      <c r="O719" s="338" t="s">
        <v>1965</v>
      </c>
      <c r="P719" s="338">
        <v>8580</v>
      </c>
      <c r="Q719" s="338">
        <v>4994</v>
      </c>
      <c r="R719" s="338">
        <v>330</v>
      </c>
      <c r="S719" s="338">
        <v>13904</v>
      </c>
      <c r="T719" s="338">
        <v>1030</v>
      </c>
      <c r="U719" s="338">
        <v>0</v>
      </c>
      <c r="V719" s="338">
        <v>715</v>
      </c>
      <c r="W719" s="338">
        <v>15649</v>
      </c>
      <c r="X719" s="338">
        <v>1030</v>
      </c>
      <c r="Y719" s="338">
        <v>0</v>
      </c>
      <c r="Z719" s="338">
        <v>0</v>
      </c>
      <c r="AA719" s="338">
        <v>0</v>
      </c>
      <c r="AB719" s="338">
        <v>0</v>
      </c>
      <c r="AC719" s="338">
        <v>1030</v>
      </c>
      <c r="AD719" s="338">
        <v>12874</v>
      </c>
      <c r="AE719" s="338">
        <v>0</v>
      </c>
      <c r="AH719" s="338">
        <v>0</v>
      </c>
      <c r="AI719" t="s">
        <v>1965</v>
      </c>
      <c r="AJ719" t="s">
        <v>2256</v>
      </c>
    </row>
    <row r="720" spans="1:36" x14ac:dyDescent="0.3">
      <c r="A720" s="335">
        <v>46203</v>
      </c>
      <c r="B720" t="s">
        <v>616</v>
      </c>
      <c r="C720" t="s">
        <v>617</v>
      </c>
      <c r="D720" t="s">
        <v>930</v>
      </c>
      <c r="E720" t="s">
        <v>42</v>
      </c>
      <c r="F720" t="s">
        <v>43</v>
      </c>
      <c r="G720" t="s">
        <v>51</v>
      </c>
      <c r="H720" t="s">
        <v>605</v>
      </c>
      <c r="I720" s="338">
        <v>21</v>
      </c>
      <c r="J720" s="338">
        <v>0</v>
      </c>
      <c r="K720" s="338">
        <v>0</v>
      </c>
      <c r="L720" s="338">
        <v>4</v>
      </c>
      <c r="M720" s="338">
        <v>0</v>
      </c>
      <c r="N720" s="336">
        <v>21</v>
      </c>
      <c r="O720" s="338" t="s">
        <v>580</v>
      </c>
      <c r="P720" s="338">
        <v>7602</v>
      </c>
      <c r="Q720" s="338">
        <v>2583</v>
      </c>
      <c r="R720" s="338">
        <v>0</v>
      </c>
      <c r="S720" s="338">
        <v>10185</v>
      </c>
      <c r="T720" s="338">
        <v>912</v>
      </c>
      <c r="U720" s="338">
        <v>331</v>
      </c>
      <c r="V720" s="338">
        <v>0</v>
      </c>
      <c r="W720" s="338">
        <v>11848</v>
      </c>
      <c r="X720" s="338">
        <v>912</v>
      </c>
      <c r="Y720" s="338">
        <v>76</v>
      </c>
      <c r="Z720" s="338">
        <v>0</v>
      </c>
      <c r="AA720" s="338">
        <v>0</v>
      </c>
      <c r="AB720" s="338">
        <v>0</v>
      </c>
      <c r="AC720" s="338">
        <v>988</v>
      </c>
      <c r="AD720" s="338">
        <v>9197</v>
      </c>
      <c r="AE720" s="338">
        <v>420</v>
      </c>
      <c r="AF720" s="338">
        <v>0</v>
      </c>
      <c r="AG720" s="338">
        <v>0</v>
      </c>
      <c r="AH720" s="338">
        <v>420</v>
      </c>
      <c r="AI720" t="s">
        <v>580</v>
      </c>
      <c r="AJ720" t="s">
        <v>2256</v>
      </c>
    </row>
    <row r="721" spans="1:36" x14ac:dyDescent="0.3">
      <c r="A721" s="335">
        <v>46203</v>
      </c>
      <c r="B721" t="s">
        <v>618</v>
      </c>
      <c r="C721" t="s">
        <v>619</v>
      </c>
      <c r="D721" t="s">
        <v>930</v>
      </c>
      <c r="E721" t="s">
        <v>42</v>
      </c>
      <c r="F721" t="s">
        <v>43</v>
      </c>
      <c r="G721" t="s">
        <v>51</v>
      </c>
      <c r="H721" t="s">
        <v>605</v>
      </c>
      <c r="I721" s="338">
        <v>22</v>
      </c>
      <c r="J721" s="338">
        <v>0</v>
      </c>
      <c r="K721" s="338">
        <v>0</v>
      </c>
      <c r="L721" s="338">
        <v>4</v>
      </c>
      <c r="M721" s="338">
        <v>0</v>
      </c>
      <c r="N721" s="336">
        <v>22</v>
      </c>
      <c r="O721" s="338" t="s">
        <v>580</v>
      </c>
      <c r="P721" s="338">
        <v>7964</v>
      </c>
      <c r="Q721" s="338">
        <v>2706</v>
      </c>
      <c r="R721" s="338">
        <v>0</v>
      </c>
      <c r="S721" s="338">
        <v>10670</v>
      </c>
      <c r="T721" s="338">
        <v>956</v>
      </c>
      <c r="U721" s="338">
        <v>347</v>
      </c>
      <c r="V721" s="338">
        <v>0</v>
      </c>
      <c r="W721" s="338">
        <v>12413</v>
      </c>
      <c r="X721" s="338">
        <v>956</v>
      </c>
      <c r="Y721" s="338">
        <v>80</v>
      </c>
      <c r="Z721" s="338">
        <v>0</v>
      </c>
      <c r="AA721" s="338">
        <v>0</v>
      </c>
      <c r="AB721" s="338">
        <v>0</v>
      </c>
      <c r="AC721" s="338">
        <v>1036</v>
      </c>
      <c r="AD721" s="338">
        <v>9634</v>
      </c>
      <c r="AE721" s="338">
        <v>440</v>
      </c>
      <c r="AF721" s="338">
        <v>0</v>
      </c>
      <c r="AG721" s="338">
        <v>0</v>
      </c>
      <c r="AH721" s="338">
        <v>440</v>
      </c>
      <c r="AI721" t="s">
        <v>580</v>
      </c>
      <c r="AJ721" t="s">
        <v>2256</v>
      </c>
    </row>
    <row r="722" spans="1:36" x14ac:dyDescent="0.3">
      <c r="A722" s="335">
        <v>46203</v>
      </c>
      <c r="B722" t="s">
        <v>620</v>
      </c>
      <c r="C722" t="s">
        <v>621</v>
      </c>
      <c r="D722" t="s">
        <v>930</v>
      </c>
      <c r="E722" t="s">
        <v>42</v>
      </c>
      <c r="F722" t="s">
        <v>43</v>
      </c>
      <c r="G722" t="s">
        <v>48</v>
      </c>
      <c r="H722" t="s">
        <v>605</v>
      </c>
      <c r="I722" s="338">
        <v>23</v>
      </c>
      <c r="J722" s="338">
        <v>0</v>
      </c>
      <c r="K722" s="338">
        <v>0</v>
      </c>
      <c r="L722" s="338">
        <v>4</v>
      </c>
      <c r="M722" s="338">
        <v>0</v>
      </c>
      <c r="N722" s="336">
        <v>23</v>
      </c>
      <c r="O722" s="338" t="s">
        <v>580</v>
      </c>
      <c r="P722" s="338">
        <v>8326</v>
      </c>
      <c r="Q722" s="338">
        <v>2829</v>
      </c>
      <c r="R722" s="338">
        <v>0</v>
      </c>
      <c r="S722" s="338">
        <v>11155</v>
      </c>
      <c r="T722" s="338">
        <v>999</v>
      </c>
      <c r="U722" s="338">
        <v>363</v>
      </c>
      <c r="V722" s="338">
        <v>0</v>
      </c>
      <c r="W722" s="338">
        <v>12977</v>
      </c>
      <c r="X722" s="338">
        <v>999</v>
      </c>
      <c r="Y722" s="338">
        <v>84</v>
      </c>
      <c r="Z722" s="338">
        <v>0</v>
      </c>
      <c r="AA722" s="338">
        <v>0</v>
      </c>
      <c r="AB722" s="338">
        <v>0</v>
      </c>
      <c r="AC722" s="338">
        <v>1083</v>
      </c>
      <c r="AD722" s="338">
        <v>10072</v>
      </c>
      <c r="AE722" s="338">
        <v>460</v>
      </c>
      <c r="AF722" s="338">
        <v>0</v>
      </c>
      <c r="AG722" s="338">
        <v>0</v>
      </c>
      <c r="AH722" s="338">
        <v>460</v>
      </c>
      <c r="AI722" t="s">
        <v>580</v>
      </c>
      <c r="AJ722" t="s">
        <v>2256</v>
      </c>
    </row>
    <row r="723" spans="1:36" x14ac:dyDescent="0.3">
      <c r="A723" s="335">
        <v>46203</v>
      </c>
      <c r="B723" t="s">
        <v>622</v>
      </c>
      <c r="C723" t="s">
        <v>623</v>
      </c>
      <c r="D723" t="s">
        <v>930</v>
      </c>
      <c r="E723" t="s">
        <v>42</v>
      </c>
      <c r="F723" t="s">
        <v>43</v>
      </c>
      <c r="G723" t="s">
        <v>48</v>
      </c>
      <c r="H723" t="s">
        <v>605</v>
      </c>
      <c r="I723" s="338">
        <v>13</v>
      </c>
      <c r="J723" s="338">
        <v>0</v>
      </c>
      <c r="K723" s="338">
        <v>0</v>
      </c>
      <c r="L723" s="338">
        <v>4</v>
      </c>
      <c r="M723" s="338">
        <v>0</v>
      </c>
      <c r="N723" s="336">
        <v>13</v>
      </c>
      <c r="O723" s="338" t="s">
        <v>580</v>
      </c>
      <c r="P723" s="338">
        <v>4524</v>
      </c>
      <c r="Q723" s="338">
        <v>1521</v>
      </c>
      <c r="R723" s="338">
        <v>0</v>
      </c>
      <c r="S723" s="338">
        <v>6045</v>
      </c>
      <c r="T723" s="338">
        <v>543</v>
      </c>
      <c r="U723" s="338">
        <v>196</v>
      </c>
      <c r="V723" s="338">
        <v>0</v>
      </c>
      <c r="W723" s="338">
        <v>7044</v>
      </c>
      <c r="X723" s="338">
        <v>543</v>
      </c>
      <c r="Y723" s="338">
        <v>45</v>
      </c>
      <c r="Z723" s="338">
        <v>0</v>
      </c>
      <c r="AA723" s="338">
        <v>0</v>
      </c>
      <c r="AB723" s="338">
        <v>0</v>
      </c>
      <c r="AC723" s="338">
        <v>588</v>
      </c>
      <c r="AD723" s="338">
        <v>5457</v>
      </c>
      <c r="AE723" s="338">
        <v>260</v>
      </c>
      <c r="AF723" s="338">
        <v>0</v>
      </c>
      <c r="AG723" s="338">
        <v>0</v>
      </c>
      <c r="AH723" s="338">
        <v>260</v>
      </c>
      <c r="AI723" t="s">
        <v>580</v>
      </c>
      <c r="AJ723" t="s">
        <v>2256</v>
      </c>
    </row>
    <row r="724" spans="1:36" x14ac:dyDescent="0.3">
      <c r="A724" s="335">
        <v>46203</v>
      </c>
      <c r="B724" t="s">
        <v>624</v>
      </c>
      <c r="C724" t="s">
        <v>625</v>
      </c>
      <c r="D724" t="s">
        <v>930</v>
      </c>
      <c r="E724" t="s">
        <v>42</v>
      </c>
      <c r="F724" t="s">
        <v>43</v>
      </c>
      <c r="G724" t="s">
        <v>51</v>
      </c>
      <c r="H724" t="s">
        <v>605</v>
      </c>
      <c r="I724" s="338">
        <v>21</v>
      </c>
      <c r="J724" s="338">
        <v>0</v>
      </c>
      <c r="K724" s="338">
        <v>0</v>
      </c>
      <c r="L724" s="338">
        <v>4</v>
      </c>
      <c r="M724" s="338">
        <v>0</v>
      </c>
      <c r="N724" s="336">
        <v>21</v>
      </c>
      <c r="O724" s="338" t="s">
        <v>580</v>
      </c>
      <c r="P724" s="338">
        <v>7308</v>
      </c>
      <c r="Q724" s="338">
        <v>2457</v>
      </c>
      <c r="R724" s="338">
        <v>0</v>
      </c>
      <c r="S724" s="338">
        <v>9765</v>
      </c>
      <c r="T724" s="338">
        <v>877</v>
      </c>
      <c r="U724" s="338">
        <v>317</v>
      </c>
      <c r="V724" s="338">
        <v>0</v>
      </c>
      <c r="W724" s="338">
        <v>11379</v>
      </c>
      <c r="X724" s="338">
        <v>877</v>
      </c>
      <c r="Y724" s="338">
        <v>73</v>
      </c>
      <c r="Z724" s="338">
        <v>0</v>
      </c>
      <c r="AA724" s="338">
        <v>0</v>
      </c>
      <c r="AB724" s="338">
        <v>0</v>
      </c>
      <c r="AC724" s="338">
        <v>950</v>
      </c>
      <c r="AD724" s="338">
        <v>8815</v>
      </c>
      <c r="AE724" s="338">
        <v>420</v>
      </c>
      <c r="AF724" s="338">
        <v>0</v>
      </c>
      <c r="AG724" s="338">
        <v>0</v>
      </c>
      <c r="AH724" s="338">
        <v>420</v>
      </c>
      <c r="AI724" t="s">
        <v>580</v>
      </c>
      <c r="AJ724" t="s">
        <v>2256</v>
      </c>
    </row>
    <row r="725" spans="1:36" x14ac:dyDescent="0.3">
      <c r="A725" s="335">
        <v>46203</v>
      </c>
      <c r="B725" t="s">
        <v>626</v>
      </c>
      <c r="C725" t="s">
        <v>627</v>
      </c>
      <c r="D725" t="s">
        <v>930</v>
      </c>
      <c r="E725" t="s">
        <v>42</v>
      </c>
      <c r="F725" t="s">
        <v>43</v>
      </c>
      <c r="G725" t="s">
        <v>51</v>
      </c>
      <c r="H725" t="s">
        <v>605</v>
      </c>
      <c r="I725" s="338">
        <v>19</v>
      </c>
      <c r="J725" s="338">
        <v>0</v>
      </c>
      <c r="K725" s="338">
        <v>0</v>
      </c>
      <c r="L725" s="338">
        <v>4</v>
      </c>
      <c r="M725" s="338">
        <v>0</v>
      </c>
      <c r="N725" s="336">
        <v>19</v>
      </c>
      <c r="O725" s="338" t="s">
        <v>580</v>
      </c>
      <c r="P725" s="338">
        <v>6612</v>
      </c>
      <c r="Q725" s="338">
        <v>2223</v>
      </c>
      <c r="R725" s="338">
        <v>0</v>
      </c>
      <c r="S725" s="338">
        <v>8835</v>
      </c>
      <c r="T725" s="338">
        <v>793</v>
      </c>
      <c r="U725" s="338">
        <v>287</v>
      </c>
      <c r="V725" s="338">
        <v>0</v>
      </c>
      <c r="W725" s="338">
        <v>10295</v>
      </c>
      <c r="X725" s="338">
        <v>793</v>
      </c>
      <c r="Y725" s="338">
        <v>66</v>
      </c>
      <c r="Z725" s="338">
        <v>0</v>
      </c>
      <c r="AA725" s="338">
        <v>0</v>
      </c>
      <c r="AB725" s="338">
        <v>0</v>
      </c>
      <c r="AC725" s="338">
        <v>859</v>
      </c>
      <c r="AD725" s="338">
        <v>7976</v>
      </c>
      <c r="AE725" s="338">
        <v>380</v>
      </c>
      <c r="AF725" s="338">
        <v>0</v>
      </c>
      <c r="AG725" s="338">
        <v>0</v>
      </c>
      <c r="AH725" s="338">
        <v>380</v>
      </c>
      <c r="AI725" t="s">
        <v>580</v>
      </c>
      <c r="AJ725" t="s">
        <v>2256</v>
      </c>
    </row>
    <row r="726" spans="1:36" x14ac:dyDescent="0.3">
      <c r="A726" s="335">
        <v>46203</v>
      </c>
      <c r="B726" t="s">
        <v>628</v>
      </c>
      <c r="C726" t="s">
        <v>629</v>
      </c>
      <c r="D726" t="s">
        <v>930</v>
      </c>
      <c r="E726" t="s">
        <v>42</v>
      </c>
      <c r="F726" t="s">
        <v>43</v>
      </c>
      <c r="G726" t="s">
        <v>262</v>
      </c>
      <c r="H726" t="s">
        <v>605</v>
      </c>
      <c r="I726" s="338">
        <v>21</v>
      </c>
      <c r="J726" s="338">
        <v>0</v>
      </c>
      <c r="K726" s="338">
        <v>0</v>
      </c>
      <c r="L726" s="338">
        <v>4</v>
      </c>
      <c r="M726" s="338">
        <v>0</v>
      </c>
      <c r="N726" s="336">
        <v>21</v>
      </c>
      <c r="O726" s="338" t="s">
        <v>580</v>
      </c>
      <c r="P726" s="338">
        <v>7602</v>
      </c>
      <c r="Q726" s="338">
        <v>2793</v>
      </c>
      <c r="R726" s="338">
        <v>0</v>
      </c>
      <c r="S726" s="338">
        <v>10395</v>
      </c>
      <c r="T726" s="338">
        <v>912</v>
      </c>
      <c r="U726" s="338">
        <v>338</v>
      </c>
      <c r="V726" s="338">
        <v>0</v>
      </c>
      <c r="W726" s="338">
        <v>12065</v>
      </c>
      <c r="X726" s="338">
        <v>912</v>
      </c>
      <c r="Y726" s="338">
        <v>78</v>
      </c>
      <c r="Z726" s="338">
        <v>0</v>
      </c>
      <c r="AA726" s="338">
        <v>0</v>
      </c>
      <c r="AB726" s="338">
        <v>0</v>
      </c>
      <c r="AC726" s="338">
        <v>990</v>
      </c>
      <c r="AD726" s="338">
        <v>9405</v>
      </c>
      <c r="AE726" s="338">
        <v>420</v>
      </c>
      <c r="AF726" s="338">
        <v>0</v>
      </c>
      <c r="AG726" s="338">
        <v>0</v>
      </c>
      <c r="AH726" s="338">
        <v>420</v>
      </c>
      <c r="AI726" t="s">
        <v>580</v>
      </c>
      <c r="AJ726" t="s">
        <v>2256</v>
      </c>
    </row>
    <row r="727" spans="1:36" x14ac:dyDescent="0.3">
      <c r="A727" s="335">
        <v>46203</v>
      </c>
      <c r="B727" t="s">
        <v>630</v>
      </c>
      <c r="C727" t="s">
        <v>631</v>
      </c>
      <c r="D727" t="s">
        <v>930</v>
      </c>
      <c r="E727" t="s">
        <v>42</v>
      </c>
      <c r="F727" t="s">
        <v>43</v>
      </c>
      <c r="G727" t="s">
        <v>51</v>
      </c>
      <c r="H727" t="s">
        <v>605</v>
      </c>
      <c r="I727" s="338">
        <v>23</v>
      </c>
      <c r="J727" s="338">
        <v>0</v>
      </c>
      <c r="K727" s="338">
        <v>0</v>
      </c>
      <c r="L727" s="338">
        <v>4</v>
      </c>
      <c r="M727" s="338">
        <v>0</v>
      </c>
      <c r="N727" s="336">
        <v>23</v>
      </c>
      <c r="O727" s="338" t="s">
        <v>580</v>
      </c>
      <c r="P727" s="338">
        <v>8004</v>
      </c>
      <c r="Q727" s="338">
        <v>2691</v>
      </c>
      <c r="R727" s="338">
        <v>0</v>
      </c>
      <c r="S727" s="338">
        <v>10695</v>
      </c>
      <c r="T727" s="338">
        <v>960</v>
      </c>
      <c r="U727" s="338">
        <v>348</v>
      </c>
      <c r="V727" s="338">
        <v>0</v>
      </c>
      <c r="W727" s="338">
        <v>12463</v>
      </c>
      <c r="X727" s="338">
        <v>960</v>
      </c>
      <c r="Y727" s="338">
        <v>80</v>
      </c>
      <c r="Z727" s="338">
        <v>0</v>
      </c>
      <c r="AA727" s="338">
        <v>0</v>
      </c>
      <c r="AB727" s="338">
        <v>0</v>
      </c>
      <c r="AC727" s="338">
        <v>1040</v>
      </c>
      <c r="AD727" s="338">
        <v>9655</v>
      </c>
      <c r="AE727" s="338">
        <v>460</v>
      </c>
      <c r="AF727" s="338">
        <v>0</v>
      </c>
      <c r="AG727" s="338">
        <v>0</v>
      </c>
      <c r="AH727" s="338">
        <v>460</v>
      </c>
      <c r="AI727" t="s">
        <v>580</v>
      </c>
      <c r="AJ727" t="s">
        <v>2256</v>
      </c>
    </row>
    <row r="728" spans="1:36" x14ac:dyDescent="0.3">
      <c r="A728" s="335">
        <v>46203</v>
      </c>
      <c r="B728" t="s">
        <v>632</v>
      </c>
      <c r="C728" t="s">
        <v>633</v>
      </c>
      <c r="D728" t="s">
        <v>930</v>
      </c>
      <c r="E728" t="s">
        <v>42</v>
      </c>
      <c r="F728" t="s">
        <v>43</v>
      </c>
      <c r="G728" t="s">
        <v>51</v>
      </c>
      <c r="H728" t="s">
        <v>605</v>
      </c>
      <c r="I728" s="338">
        <v>18</v>
      </c>
      <c r="J728" s="338">
        <v>0</v>
      </c>
      <c r="K728" s="338">
        <v>0</v>
      </c>
      <c r="L728" s="338">
        <v>4</v>
      </c>
      <c r="M728" s="338">
        <v>0</v>
      </c>
      <c r="N728" s="336">
        <v>18</v>
      </c>
      <c r="O728" s="338" t="s">
        <v>580</v>
      </c>
      <c r="P728" s="338">
        <v>6264</v>
      </c>
      <c r="Q728" s="338">
        <v>2106</v>
      </c>
      <c r="R728" s="338">
        <v>0</v>
      </c>
      <c r="S728" s="338">
        <v>8370</v>
      </c>
      <c r="T728" s="338">
        <v>752</v>
      </c>
      <c r="U728" s="338">
        <v>272</v>
      </c>
      <c r="V728" s="338">
        <v>0</v>
      </c>
      <c r="W728" s="338">
        <v>9754</v>
      </c>
      <c r="X728" s="338">
        <v>752</v>
      </c>
      <c r="Y728" s="338">
        <v>63</v>
      </c>
      <c r="Z728" s="338">
        <v>0</v>
      </c>
      <c r="AA728" s="338">
        <v>0</v>
      </c>
      <c r="AB728" s="338">
        <v>0</v>
      </c>
      <c r="AC728" s="338">
        <v>815</v>
      </c>
      <c r="AD728" s="338">
        <v>7555</v>
      </c>
      <c r="AE728" s="338">
        <v>360</v>
      </c>
      <c r="AF728" s="338">
        <v>0</v>
      </c>
      <c r="AG728" s="338">
        <v>0</v>
      </c>
      <c r="AH728" s="338">
        <v>360</v>
      </c>
      <c r="AI728" t="s">
        <v>580</v>
      </c>
      <c r="AJ728" t="s">
        <v>2256</v>
      </c>
    </row>
    <row r="729" spans="1:36" x14ac:dyDescent="0.3">
      <c r="A729" s="335">
        <v>46203</v>
      </c>
      <c r="B729" t="s">
        <v>634</v>
      </c>
      <c r="C729" t="s">
        <v>635</v>
      </c>
      <c r="D729" t="s">
        <v>930</v>
      </c>
      <c r="E729" t="s">
        <v>42</v>
      </c>
      <c r="F729" t="s">
        <v>43</v>
      </c>
      <c r="G729" t="s">
        <v>51</v>
      </c>
      <c r="H729" t="s">
        <v>605</v>
      </c>
      <c r="I729" s="338">
        <v>22.5</v>
      </c>
      <c r="J729" s="338">
        <v>0</v>
      </c>
      <c r="K729" s="338">
        <v>0</v>
      </c>
      <c r="L729" s="338">
        <v>4</v>
      </c>
      <c r="M729" s="338">
        <v>0</v>
      </c>
      <c r="N729" s="336">
        <v>22.5</v>
      </c>
      <c r="O729" s="338" t="s">
        <v>580</v>
      </c>
      <c r="P729" s="338">
        <v>7830</v>
      </c>
      <c r="Q729" s="338">
        <v>2632</v>
      </c>
      <c r="R729" s="338">
        <v>0</v>
      </c>
      <c r="S729" s="338">
        <v>10462</v>
      </c>
      <c r="T729" s="338">
        <v>940</v>
      </c>
      <c r="U729" s="338">
        <v>340</v>
      </c>
      <c r="V729" s="338">
        <v>0</v>
      </c>
      <c r="W729" s="338">
        <v>12192</v>
      </c>
      <c r="X729" s="338">
        <v>940</v>
      </c>
      <c r="Y729" s="338">
        <v>78</v>
      </c>
      <c r="Z729" s="338">
        <v>0</v>
      </c>
      <c r="AA729" s="338">
        <v>0</v>
      </c>
      <c r="AB729" s="338">
        <v>0</v>
      </c>
      <c r="AC729" s="338">
        <v>1018</v>
      </c>
      <c r="AD729" s="338">
        <v>9444</v>
      </c>
      <c r="AE729" s="338">
        <v>450</v>
      </c>
      <c r="AF729" s="338">
        <v>0</v>
      </c>
      <c r="AG729" s="338">
        <v>0</v>
      </c>
      <c r="AH729" s="338">
        <v>450</v>
      </c>
      <c r="AI729" t="s">
        <v>580</v>
      </c>
      <c r="AJ729" t="s">
        <v>2256</v>
      </c>
    </row>
    <row r="730" spans="1:36" x14ac:dyDescent="0.3">
      <c r="A730" s="335">
        <v>46203</v>
      </c>
      <c r="B730" t="s">
        <v>636</v>
      </c>
      <c r="C730" t="s">
        <v>637</v>
      </c>
      <c r="D730" t="s">
        <v>930</v>
      </c>
      <c r="E730" t="s">
        <v>42</v>
      </c>
      <c r="F730" t="s">
        <v>43</v>
      </c>
      <c r="G730" t="s">
        <v>51</v>
      </c>
      <c r="H730" t="s">
        <v>605</v>
      </c>
      <c r="I730" s="338">
        <v>25</v>
      </c>
      <c r="J730" s="338">
        <v>0</v>
      </c>
      <c r="K730" s="338">
        <v>0</v>
      </c>
      <c r="L730" s="338">
        <v>4</v>
      </c>
      <c r="M730" s="338">
        <v>0</v>
      </c>
      <c r="N730" s="336">
        <v>25</v>
      </c>
      <c r="O730" s="338" t="s">
        <v>580</v>
      </c>
      <c r="P730" s="338">
        <v>8575</v>
      </c>
      <c r="Q730" s="338">
        <v>2800</v>
      </c>
      <c r="R730" s="338">
        <v>0</v>
      </c>
      <c r="S730" s="338">
        <v>11375</v>
      </c>
      <c r="T730" s="338">
        <v>1029</v>
      </c>
      <c r="U730" s="338">
        <v>370</v>
      </c>
      <c r="V730" s="338">
        <v>0</v>
      </c>
      <c r="W730" s="338">
        <v>13274</v>
      </c>
      <c r="X730" s="338">
        <v>1029</v>
      </c>
      <c r="Y730" s="338">
        <v>85</v>
      </c>
      <c r="Z730" s="338">
        <v>0</v>
      </c>
      <c r="AA730" s="338">
        <v>0</v>
      </c>
      <c r="AB730" s="338">
        <v>0</v>
      </c>
      <c r="AC730" s="338">
        <v>1114</v>
      </c>
      <c r="AD730" s="338">
        <v>10261</v>
      </c>
      <c r="AE730" s="338">
        <v>500</v>
      </c>
      <c r="AF730" s="338">
        <v>0</v>
      </c>
      <c r="AG730" s="338">
        <v>0</v>
      </c>
      <c r="AH730" s="338">
        <v>500</v>
      </c>
      <c r="AI730" t="s">
        <v>580</v>
      </c>
      <c r="AJ730" t="s">
        <v>2256</v>
      </c>
    </row>
    <row r="731" spans="1:36" x14ac:dyDescent="0.3">
      <c r="A731" s="335">
        <v>46203</v>
      </c>
      <c r="B731" t="s">
        <v>638</v>
      </c>
      <c r="C731" t="s">
        <v>639</v>
      </c>
      <c r="D731" t="s">
        <v>930</v>
      </c>
      <c r="E731" t="s">
        <v>42</v>
      </c>
      <c r="F731" t="s">
        <v>43</v>
      </c>
      <c r="G731" t="s">
        <v>48</v>
      </c>
      <c r="H731" t="s">
        <v>605</v>
      </c>
      <c r="I731" s="338">
        <v>20</v>
      </c>
      <c r="J731" s="338">
        <v>0</v>
      </c>
      <c r="K731" s="338">
        <v>0</v>
      </c>
      <c r="L731" s="338">
        <v>4</v>
      </c>
      <c r="M731" s="338">
        <v>0</v>
      </c>
      <c r="N731" s="336">
        <v>20</v>
      </c>
      <c r="O731" s="338" t="s">
        <v>580</v>
      </c>
      <c r="P731" s="338">
        <v>6860</v>
      </c>
      <c r="Q731" s="338">
        <v>2240</v>
      </c>
      <c r="R731" s="338">
        <v>0</v>
      </c>
      <c r="S731" s="338">
        <v>9100</v>
      </c>
      <c r="T731" s="338">
        <v>823</v>
      </c>
      <c r="U731" s="338">
        <v>296</v>
      </c>
      <c r="V731" s="338">
        <v>0</v>
      </c>
      <c r="W731" s="338">
        <v>10619</v>
      </c>
      <c r="X731" s="338">
        <v>823</v>
      </c>
      <c r="Y731" s="338">
        <v>68</v>
      </c>
      <c r="Z731" s="338">
        <v>0</v>
      </c>
      <c r="AA731" s="338">
        <v>0</v>
      </c>
      <c r="AB731" s="338">
        <v>0</v>
      </c>
      <c r="AC731" s="338">
        <v>891</v>
      </c>
      <c r="AD731" s="338">
        <v>8209</v>
      </c>
      <c r="AE731" s="338">
        <v>400</v>
      </c>
      <c r="AF731" s="338">
        <v>0</v>
      </c>
      <c r="AG731" s="338">
        <v>0</v>
      </c>
      <c r="AH731" s="338">
        <v>400</v>
      </c>
      <c r="AI731" t="s">
        <v>580</v>
      </c>
      <c r="AJ731" t="s">
        <v>2256</v>
      </c>
    </row>
    <row r="732" spans="1:36" x14ac:dyDescent="0.3">
      <c r="A732" s="335">
        <v>46203</v>
      </c>
      <c r="B732" t="s">
        <v>640</v>
      </c>
      <c r="C732" t="s">
        <v>641</v>
      </c>
      <c r="D732" t="s">
        <v>930</v>
      </c>
      <c r="E732" t="s">
        <v>42</v>
      </c>
      <c r="F732" t="s">
        <v>43</v>
      </c>
      <c r="G732" t="s">
        <v>51</v>
      </c>
      <c r="H732" t="s">
        <v>605</v>
      </c>
      <c r="I732" s="338">
        <v>25</v>
      </c>
      <c r="J732" s="338">
        <v>0</v>
      </c>
      <c r="K732" s="338">
        <v>0</v>
      </c>
      <c r="L732" s="338">
        <v>4</v>
      </c>
      <c r="M732" s="338">
        <v>0</v>
      </c>
      <c r="N732" s="336">
        <v>25</v>
      </c>
      <c r="O732" s="338" t="s">
        <v>580</v>
      </c>
      <c r="P732" s="338">
        <v>8700</v>
      </c>
      <c r="Q732" s="338">
        <v>2925</v>
      </c>
      <c r="R732" s="338">
        <v>0</v>
      </c>
      <c r="S732" s="338">
        <v>11625</v>
      </c>
      <c r="T732" s="338">
        <v>1044</v>
      </c>
      <c r="U732" s="338">
        <v>378</v>
      </c>
      <c r="V732" s="338">
        <v>0</v>
      </c>
      <c r="W732" s="338">
        <v>13547</v>
      </c>
      <c r="X732" s="338">
        <v>1044</v>
      </c>
      <c r="Y732" s="338">
        <v>87</v>
      </c>
      <c r="Z732" s="338">
        <v>0</v>
      </c>
      <c r="AA732" s="338">
        <v>0</v>
      </c>
      <c r="AB732" s="338">
        <v>0</v>
      </c>
      <c r="AC732" s="338">
        <v>1131</v>
      </c>
      <c r="AD732" s="338">
        <v>10494</v>
      </c>
      <c r="AE732" s="338">
        <v>500</v>
      </c>
      <c r="AF732" s="338">
        <v>0</v>
      </c>
      <c r="AG732" s="338">
        <v>0</v>
      </c>
      <c r="AH732" s="338">
        <v>500</v>
      </c>
      <c r="AI732" t="s">
        <v>580</v>
      </c>
      <c r="AJ732" t="s">
        <v>2256</v>
      </c>
    </row>
    <row r="733" spans="1:36" x14ac:dyDescent="0.3">
      <c r="A733" s="335">
        <v>46203</v>
      </c>
      <c r="B733" t="s">
        <v>642</v>
      </c>
      <c r="C733" t="s">
        <v>643</v>
      </c>
      <c r="D733" t="s">
        <v>930</v>
      </c>
      <c r="E733" t="s">
        <v>42</v>
      </c>
      <c r="F733" t="s">
        <v>43</v>
      </c>
      <c r="G733" t="s">
        <v>44</v>
      </c>
      <c r="H733" t="s">
        <v>605</v>
      </c>
      <c r="I733" s="338">
        <v>0</v>
      </c>
      <c r="J733" s="338">
        <v>0</v>
      </c>
      <c r="K733" s="338">
        <v>0</v>
      </c>
      <c r="L733" s="338">
        <v>0</v>
      </c>
      <c r="M733" s="338">
        <v>0</v>
      </c>
      <c r="N733" s="336">
        <v>0</v>
      </c>
      <c r="O733" s="338" t="s">
        <v>580</v>
      </c>
      <c r="P733" s="338">
        <v>0</v>
      </c>
      <c r="Q733" s="338">
        <v>0</v>
      </c>
      <c r="R733" s="338">
        <v>0</v>
      </c>
      <c r="S733" s="338">
        <v>0</v>
      </c>
      <c r="T733" s="338">
        <v>0</v>
      </c>
      <c r="U733" s="338">
        <v>0</v>
      </c>
      <c r="V733" s="338">
        <v>0</v>
      </c>
      <c r="W733" s="338">
        <v>0</v>
      </c>
      <c r="X733" s="338">
        <v>0</v>
      </c>
      <c r="Y733" s="338">
        <v>0</v>
      </c>
      <c r="Z733" s="338">
        <v>0</v>
      </c>
      <c r="AA733" s="338">
        <v>0</v>
      </c>
      <c r="AB733" s="338">
        <v>0</v>
      </c>
      <c r="AC733" s="338">
        <v>0</v>
      </c>
      <c r="AD733" s="338">
        <v>0</v>
      </c>
      <c r="AE733" s="338">
        <v>0</v>
      </c>
      <c r="AF733" s="338">
        <v>0</v>
      </c>
      <c r="AG733" s="338">
        <v>0</v>
      </c>
      <c r="AH733" s="338">
        <v>0</v>
      </c>
      <c r="AI733" t="s">
        <v>580</v>
      </c>
      <c r="AJ733" t="s">
        <v>2256</v>
      </c>
    </row>
    <row r="734" spans="1:36" x14ac:dyDescent="0.3">
      <c r="A734" s="335">
        <v>46203</v>
      </c>
      <c r="B734" t="s">
        <v>644</v>
      </c>
      <c r="C734" t="s">
        <v>645</v>
      </c>
      <c r="D734" t="s">
        <v>930</v>
      </c>
      <c r="E734" t="s">
        <v>42</v>
      </c>
      <c r="F734" t="s">
        <v>43</v>
      </c>
      <c r="G734" t="s">
        <v>51</v>
      </c>
      <c r="H734" t="s">
        <v>605</v>
      </c>
      <c r="I734" s="338">
        <v>20</v>
      </c>
      <c r="J734" s="338">
        <v>0</v>
      </c>
      <c r="K734" s="338">
        <v>0</v>
      </c>
      <c r="L734" s="338">
        <v>4</v>
      </c>
      <c r="M734" s="338">
        <v>0</v>
      </c>
      <c r="N734" s="336">
        <v>20</v>
      </c>
      <c r="O734" s="338" t="s">
        <v>580</v>
      </c>
      <c r="P734" s="338">
        <v>6800</v>
      </c>
      <c r="Q734" s="338">
        <v>2200</v>
      </c>
      <c r="R734" s="338">
        <v>0</v>
      </c>
      <c r="S734" s="338">
        <v>9000</v>
      </c>
      <c r="T734" s="338">
        <v>816</v>
      </c>
      <c r="U734" s="338">
        <v>292</v>
      </c>
      <c r="V734" s="338">
        <v>0</v>
      </c>
      <c r="W734" s="338">
        <v>10508</v>
      </c>
      <c r="X734" s="338">
        <v>816</v>
      </c>
      <c r="Y734" s="338">
        <v>68</v>
      </c>
      <c r="Z734" s="338">
        <v>0</v>
      </c>
      <c r="AA734" s="338">
        <v>0</v>
      </c>
      <c r="AB734" s="338">
        <v>0</v>
      </c>
      <c r="AC734" s="338">
        <v>884</v>
      </c>
      <c r="AD734" s="338">
        <v>8116</v>
      </c>
      <c r="AE734" s="338">
        <v>400</v>
      </c>
      <c r="AF734" s="338">
        <v>0</v>
      </c>
      <c r="AG734" s="338">
        <v>0</v>
      </c>
      <c r="AH734" s="338">
        <v>400</v>
      </c>
      <c r="AI734" t="s">
        <v>580</v>
      </c>
      <c r="AJ734" t="s">
        <v>2256</v>
      </c>
    </row>
    <row r="735" spans="1:36" x14ac:dyDescent="0.3">
      <c r="A735" s="335">
        <v>46203</v>
      </c>
      <c r="B735" t="s">
        <v>646</v>
      </c>
      <c r="C735" t="s">
        <v>647</v>
      </c>
      <c r="D735" t="s">
        <v>930</v>
      </c>
      <c r="E735" t="s">
        <v>42</v>
      </c>
      <c r="F735" t="s">
        <v>43</v>
      </c>
      <c r="G735" t="s">
        <v>51</v>
      </c>
      <c r="H735" t="s">
        <v>605</v>
      </c>
      <c r="I735" s="338">
        <v>21</v>
      </c>
      <c r="J735" s="338">
        <v>0</v>
      </c>
      <c r="K735" s="338">
        <v>0</v>
      </c>
      <c r="L735" s="338">
        <v>4</v>
      </c>
      <c r="M735" s="338">
        <v>0</v>
      </c>
      <c r="N735" s="336">
        <v>21</v>
      </c>
      <c r="O735" s="338" t="s">
        <v>580</v>
      </c>
      <c r="P735" s="338">
        <v>7140</v>
      </c>
      <c r="Q735" s="338">
        <v>2310</v>
      </c>
      <c r="R735" s="338">
        <v>0</v>
      </c>
      <c r="S735" s="338">
        <v>9450</v>
      </c>
      <c r="T735" s="338">
        <v>857</v>
      </c>
      <c r="U735" s="338">
        <v>307</v>
      </c>
      <c r="V735" s="338">
        <v>0</v>
      </c>
      <c r="W735" s="338">
        <v>11034</v>
      </c>
      <c r="X735" s="338">
        <v>857</v>
      </c>
      <c r="Y735" s="338">
        <v>71</v>
      </c>
      <c r="Z735" s="338">
        <v>0</v>
      </c>
      <c r="AA735" s="338">
        <v>0</v>
      </c>
      <c r="AB735" s="338">
        <v>0</v>
      </c>
      <c r="AC735" s="338">
        <v>928</v>
      </c>
      <c r="AD735" s="338">
        <v>8522</v>
      </c>
      <c r="AE735" s="338">
        <v>420</v>
      </c>
      <c r="AF735" s="338">
        <v>0</v>
      </c>
      <c r="AG735" s="338">
        <v>0</v>
      </c>
      <c r="AH735" s="338">
        <v>420</v>
      </c>
      <c r="AI735" t="s">
        <v>580</v>
      </c>
      <c r="AJ735" t="s">
        <v>2256</v>
      </c>
    </row>
    <row r="736" spans="1:36" x14ac:dyDescent="0.3">
      <c r="A736" s="335">
        <v>46203</v>
      </c>
      <c r="B736" t="s">
        <v>648</v>
      </c>
      <c r="C736" t="s">
        <v>649</v>
      </c>
      <c r="D736" t="s">
        <v>930</v>
      </c>
      <c r="E736" t="s">
        <v>42</v>
      </c>
      <c r="F736" t="s">
        <v>43</v>
      </c>
      <c r="G736" t="s">
        <v>51</v>
      </c>
      <c r="H736" t="s">
        <v>605</v>
      </c>
      <c r="I736" s="338">
        <v>26</v>
      </c>
      <c r="J736" s="338">
        <v>0</v>
      </c>
      <c r="K736" s="338">
        <v>0</v>
      </c>
      <c r="L736" s="338">
        <v>4</v>
      </c>
      <c r="M736" s="338">
        <v>0</v>
      </c>
      <c r="N736" s="336">
        <v>26</v>
      </c>
      <c r="O736" s="338" t="s">
        <v>580</v>
      </c>
      <c r="P736" s="338">
        <v>8840</v>
      </c>
      <c r="Q736" s="338">
        <v>2860</v>
      </c>
      <c r="R736" s="338">
        <v>0</v>
      </c>
      <c r="S736" s="338">
        <v>11700</v>
      </c>
      <c r="T736" s="338">
        <v>1061</v>
      </c>
      <c r="U736" s="338">
        <v>380</v>
      </c>
      <c r="V736" s="338">
        <v>0</v>
      </c>
      <c r="W736" s="338">
        <v>13661</v>
      </c>
      <c r="X736" s="338">
        <v>1061</v>
      </c>
      <c r="Y736" s="338">
        <v>88</v>
      </c>
      <c r="Z736" s="338">
        <v>0</v>
      </c>
      <c r="AA736" s="338">
        <v>0</v>
      </c>
      <c r="AB736" s="338">
        <v>0</v>
      </c>
      <c r="AC736" s="338">
        <v>1149</v>
      </c>
      <c r="AD736" s="338">
        <v>10551</v>
      </c>
      <c r="AE736" s="338">
        <v>520</v>
      </c>
      <c r="AF736" s="338">
        <v>0</v>
      </c>
      <c r="AG736" s="338">
        <v>0</v>
      </c>
      <c r="AH736" s="338">
        <v>520</v>
      </c>
      <c r="AI736" t="s">
        <v>580</v>
      </c>
      <c r="AJ736" t="s">
        <v>2256</v>
      </c>
    </row>
    <row r="737" spans="1:36" x14ac:dyDescent="0.3">
      <c r="A737" s="335">
        <v>46203</v>
      </c>
      <c r="B737" t="s">
        <v>650</v>
      </c>
      <c r="C737" t="s">
        <v>651</v>
      </c>
      <c r="D737" t="s">
        <v>930</v>
      </c>
      <c r="E737" t="s">
        <v>42</v>
      </c>
      <c r="F737" t="s">
        <v>43</v>
      </c>
      <c r="G737" t="s">
        <v>51</v>
      </c>
      <c r="H737" t="s">
        <v>605</v>
      </c>
      <c r="I737" s="338">
        <v>20</v>
      </c>
      <c r="J737" s="338">
        <v>0</v>
      </c>
      <c r="K737" s="338">
        <v>0</v>
      </c>
      <c r="L737" s="338">
        <v>4</v>
      </c>
      <c r="M737" s="338">
        <v>0</v>
      </c>
      <c r="N737" s="336">
        <v>20</v>
      </c>
      <c r="O737" s="338" t="s">
        <v>580</v>
      </c>
      <c r="P737" s="338">
        <v>6960</v>
      </c>
      <c r="Q737" s="338">
        <v>2340</v>
      </c>
      <c r="R737" s="338">
        <v>0</v>
      </c>
      <c r="S737" s="338">
        <v>9300</v>
      </c>
      <c r="T737" s="338">
        <v>835</v>
      </c>
      <c r="U737" s="338">
        <v>302</v>
      </c>
      <c r="V737" s="338">
        <v>0</v>
      </c>
      <c r="W737" s="338">
        <v>10837</v>
      </c>
      <c r="X737" s="338">
        <v>835</v>
      </c>
      <c r="Y737" s="338">
        <v>70</v>
      </c>
      <c r="Z737" s="338">
        <v>0</v>
      </c>
      <c r="AA737" s="338">
        <v>0</v>
      </c>
      <c r="AB737" s="338">
        <v>0</v>
      </c>
      <c r="AC737" s="338">
        <v>905</v>
      </c>
      <c r="AD737" s="338">
        <v>8395</v>
      </c>
      <c r="AE737" s="338">
        <v>400</v>
      </c>
      <c r="AF737" s="338">
        <v>0</v>
      </c>
      <c r="AG737" s="338">
        <v>0</v>
      </c>
      <c r="AH737" s="338">
        <v>400</v>
      </c>
      <c r="AI737" t="s">
        <v>580</v>
      </c>
      <c r="AJ737" t="s">
        <v>2256</v>
      </c>
    </row>
    <row r="738" spans="1:36" x14ac:dyDescent="0.3">
      <c r="A738" s="335">
        <v>46203</v>
      </c>
      <c r="B738" t="s">
        <v>652</v>
      </c>
      <c r="C738" t="s">
        <v>653</v>
      </c>
      <c r="D738" t="s">
        <v>930</v>
      </c>
      <c r="E738" t="s">
        <v>42</v>
      </c>
      <c r="F738" t="s">
        <v>43</v>
      </c>
      <c r="G738" t="s">
        <v>44</v>
      </c>
      <c r="H738" t="s">
        <v>605</v>
      </c>
      <c r="I738" s="338">
        <v>23</v>
      </c>
      <c r="J738" s="338">
        <v>0</v>
      </c>
      <c r="K738" s="338">
        <v>0</v>
      </c>
      <c r="L738" s="338">
        <v>4</v>
      </c>
      <c r="M738" s="338">
        <v>0</v>
      </c>
      <c r="N738" s="336">
        <v>23</v>
      </c>
      <c r="O738" s="338" t="s">
        <v>580</v>
      </c>
      <c r="P738" s="338">
        <v>7820</v>
      </c>
      <c r="Q738" s="338">
        <v>2530</v>
      </c>
      <c r="R738" s="338">
        <v>0</v>
      </c>
      <c r="S738" s="338">
        <v>10350</v>
      </c>
      <c r="T738" s="338">
        <v>938</v>
      </c>
      <c r="U738" s="338">
        <v>336</v>
      </c>
      <c r="V738" s="338">
        <v>0</v>
      </c>
      <c r="W738" s="338">
        <v>12084</v>
      </c>
      <c r="X738" s="338">
        <v>938</v>
      </c>
      <c r="Y738" s="338">
        <v>78</v>
      </c>
      <c r="Z738" s="338">
        <v>0</v>
      </c>
      <c r="AA738" s="338">
        <v>0</v>
      </c>
      <c r="AB738" s="338">
        <v>0</v>
      </c>
      <c r="AC738" s="338">
        <v>1016</v>
      </c>
      <c r="AD738" s="338">
        <v>9334</v>
      </c>
      <c r="AE738" s="338">
        <v>460</v>
      </c>
      <c r="AF738" s="338">
        <v>0</v>
      </c>
      <c r="AG738" s="338">
        <v>0</v>
      </c>
      <c r="AH738" s="338">
        <v>460</v>
      </c>
      <c r="AI738" t="s">
        <v>580</v>
      </c>
      <c r="AJ738" t="s">
        <v>2256</v>
      </c>
    </row>
    <row r="739" spans="1:36" x14ac:dyDescent="0.3">
      <c r="A739" s="335">
        <v>46203</v>
      </c>
      <c r="B739" t="s">
        <v>654</v>
      </c>
      <c r="C739" t="s">
        <v>655</v>
      </c>
      <c r="D739" t="s">
        <v>930</v>
      </c>
      <c r="E739" t="s">
        <v>42</v>
      </c>
      <c r="F739" t="s">
        <v>43</v>
      </c>
      <c r="G739" t="s">
        <v>247</v>
      </c>
      <c r="H739" t="s">
        <v>605</v>
      </c>
      <c r="I739" s="338">
        <v>23</v>
      </c>
      <c r="J739" s="338">
        <v>0</v>
      </c>
      <c r="K739" s="338">
        <v>0</v>
      </c>
      <c r="L739" s="338">
        <v>4</v>
      </c>
      <c r="M739" s="338">
        <v>0</v>
      </c>
      <c r="N739" s="336">
        <v>23</v>
      </c>
      <c r="O739" s="338" t="s">
        <v>580</v>
      </c>
      <c r="P739" s="338">
        <v>8280</v>
      </c>
      <c r="Q739" s="338">
        <v>2645</v>
      </c>
      <c r="R739" s="338">
        <v>345</v>
      </c>
      <c r="S739" s="338">
        <v>11270</v>
      </c>
      <c r="T739" s="338">
        <v>994</v>
      </c>
      <c r="U739" s="338">
        <v>366</v>
      </c>
      <c r="V739" s="338">
        <v>0</v>
      </c>
      <c r="W739" s="338">
        <v>13090</v>
      </c>
      <c r="X739" s="338">
        <v>994</v>
      </c>
      <c r="Y739" s="338">
        <v>85</v>
      </c>
      <c r="Z739" s="338">
        <v>0</v>
      </c>
      <c r="AA739" s="338">
        <v>0</v>
      </c>
      <c r="AB739" s="338">
        <v>0</v>
      </c>
      <c r="AC739" s="338">
        <v>1079</v>
      </c>
      <c r="AD739" s="338">
        <v>10191</v>
      </c>
      <c r="AE739" s="338">
        <v>460</v>
      </c>
      <c r="AF739" s="338">
        <v>0</v>
      </c>
      <c r="AG739" s="338">
        <v>0</v>
      </c>
      <c r="AH739" s="338">
        <v>460</v>
      </c>
      <c r="AI739" t="s">
        <v>580</v>
      </c>
      <c r="AJ739" t="s">
        <v>2256</v>
      </c>
    </row>
    <row r="740" spans="1:36" x14ac:dyDescent="0.3">
      <c r="A740" s="335">
        <v>46203</v>
      </c>
      <c r="B740" t="s">
        <v>656</v>
      </c>
      <c r="C740" t="s">
        <v>657</v>
      </c>
      <c r="D740" t="s">
        <v>930</v>
      </c>
      <c r="E740" t="s">
        <v>42</v>
      </c>
      <c r="F740" t="s">
        <v>43</v>
      </c>
      <c r="G740" t="s">
        <v>51</v>
      </c>
      <c r="H740" t="s">
        <v>605</v>
      </c>
      <c r="I740" s="338">
        <v>22</v>
      </c>
      <c r="J740" s="338">
        <v>0</v>
      </c>
      <c r="K740" s="338">
        <v>0</v>
      </c>
      <c r="L740" s="338">
        <v>4</v>
      </c>
      <c r="M740" s="338">
        <v>0</v>
      </c>
      <c r="N740" s="336">
        <v>22</v>
      </c>
      <c r="O740" s="338" t="s">
        <v>580</v>
      </c>
      <c r="P740" s="338">
        <v>7656</v>
      </c>
      <c r="Q740" s="338">
        <v>2574</v>
      </c>
      <c r="R740" s="338">
        <v>0</v>
      </c>
      <c r="S740" s="338">
        <v>10230</v>
      </c>
      <c r="T740" s="338">
        <v>919</v>
      </c>
      <c r="U740" s="338">
        <v>332</v>
      </c>
      <c r="V740" s="338">
        <v>0</v>
      </c>
      <c r="W740" s="338">
        <v>11921</v>
      </c>
      <c r="X740" s="338">
        <v>919</v>
      </c>
      <c r="Y740" s="338">
        <v>77</v>
      </c>
      <c r="Z740" s="338">
        <v>0</v>
      </c>
      <c r="AA740" s="338">
        <v>0</v>
      </c>
      <c r="AB740" s="338">
        <v>0</v>
      </c>
      <c r="AC740" s="338">
        <v>996</v>
      </c>
      <c r="AD740" s="338">
        <v>9234</v>
      </c>
      <c r="AE740" s="338">
        <v>440</v>
      </c>
      <c r="AF740" s="338">
        <v>0</v>
      </c>
      <c r="AG740" s="338">
        <v>0</v>
      </c>
      <c r="AH740" s="338">
        <v>440</v>
      </c>
      <c r="AI740" t="s">
        <v>580</v>
      </c>
      <c r="AJ740" t="s">
        <v>2256</v>
      </c>
    </row>
    <row r="741" spans="1:36" x14ac:dyDescent="0.3">
      <c r="A741" s="335">
        <v>46203</v>
      </c>
      <c r="B741" t="s">
        <v>658</v>
      </c>
      <c r="C741" t="s">
        <v>659</v>
      </c>
      <c r="D741" t="s">
        <v>930</v>
      </c>
      <c r="E741" t="s">
        <v>42</v>
      </c>
      <c r="F741" t="s">
        <v>43</v>
      </c>
      <c r="G741" t="s">
        <v>51</v>
      </c>
      <c r="H741" t="s">
        <v>605</v>
      </c>
      <c r="I741" s="338">
        <v>22</v>
      </c>
      <c r="J741" s="338">
        <v>0</v>
      </c>
      <c r="K741" s="338">
        <v>0</v>
      </c>
      <c r="L741" s="338">
        <v>4</v>
      </c>
      <c r="M741" s="338">
        <v>0</v>
      </c>
      <c r="N741" s="336">
        <v>22</v>
      </c>
      <c r="O741" s="338" t="s">
        <v>580</v>
      </c>
      <c r="P741" s="338">
        <v>7480</v>
      </c>
      <c r="Q741" s="338">
        <v>2420</v>
      </c>
      <c r="R741" s="338">
        <v>0</v>
      </c>
      <c r="S741" s="338">
        <v>9900</v>
      </c>
      <c r="T741" s="338">
        <v>898</v>
      </c>
      <c r="U741" s="338">
        <v>322</v>
      </c>
      <c r="V741" s="338">
        <v>0</v>
      </c>
      <c r="W741" s="338">
        <v>11560</v>
      </c>
      <c r="X741" s="338">
        <v>898</v>
      </c>
      <c r="Y741" s="338">
        <v>74</v>
      </c>
      <c r="Z741" s="338">
        <v>0</v>
      </c>
      <c r="AA741" s="338">
        <v>0</v>
      </c>
      <c r="AB741" s="338">
        <v>0</v>
      </c>
      <c r="AC741" s="338">
        <v>972</v>
      </c>
      <c r="AD741" s="338">
        <v>8928</v>
      </c>
      <c r="AE741" s="338">
        <v>440</v>
      </c>
      <c r="AF741" s="338">
        <v>0</v>
      </c>
      <c r="AG741" s="338">
        <v>0</v>
      </c>
      <c r="AH741" s="338">
        <v>440</v>
      </c>
      <c r="AI741" t="s">
        <v>580</v>
      </c>
      <c r="AJ741" t="s">
        <v>2256</v>
      </c>
    </row>
    <row r="742" spans="1:36" x14ac:dyDescent="0.3">
      <c r="A742" s="335">
        <v>46203</v>
      </c>
      <c r="B742" t="s">
        <v>660</v>
      </c>
      <c r="C742" t="s">
        <v>661</v>
      </c>
      <c r="D742" t="s">
        <v>930</v>
      </c>
      <c r="E742" t="s">
        <v>42</v>
      </c>
      <c r="F742" t="s">
        <v>43</v>
      </c>
      <c r="G742" t="s">
        <v>51</v>
      </c>
      <c r="H742" t="s">
        <v>605</v>
      </c>
      <c r="I742" s="338">
        <v>18</v>
      </c>
      <c r="J742" s="338">
        <v>0</v>
      </c>
      <c r="K742" s="338">
        <v>0</v>
      </c>
      <c r="L742" s="338">
        <v>4</v>
      </c>
      <c r="M742" s="338">
        <v>0</v>
      </c>
      <c r="N742" s="336">
        <v>18</v>
      </c>
      <c r="O742" s="338" t="s">
        <v>580</v>
      </c>
      <c r="P742" s="338">
        <v>6120</v>
      </c>
      <c r="Q742" s="338">
        <v>1890</v>
      </c>
      <c r="R742" s="338">
        <v>0</v>
      </c>
      <c r="S742" s="338">
        <v>8010</v>
      </c>
      <c r="T742" s="338">
        <v>734</v>
      </c>
      <c r="U742" s="338">
        <v>260</v>
      </c>
      <c r="V742" s="338">
        <v>0</v>
      </c>
      <c r="W742" s="338">
        <v>9364</v>
      </c>
      <c r="X742" s="338">
        <v>734</v>
      </c>
      <c r="Y742" s="338">
        <v>60</v>
      </c>
      <c r="Z742" s="338">
        <v>0</v>
      </c>
      <c r="AA742" s="338">
        <v>0</v>
      </c>
      <c r="AB742" s="338">
        <v>0</v>
      </c>
      <c r="AC742" s="338">
        <v>794</v>
      </c>
      <c r="AD742" s="338">
        <v>7216</v>
      </c>
      <c r="AE742" s="338">
        <v>360</v>
      </c>
      <c r="AF742" s="338">
        <v>0</v>
      </c>
      <c r="AG742" s="338">
        <v>0</v>
      </c>
      <c r="AH742" s="338">
        <v>360</v>
      </c>
      <c r="AI742" t="s">
        <v>580</v>
      </c>
      <c r="AJ742" t="s">
        <v>2256</v>
      </c>
    </row>
    <row r="743" spans="1:36" x14ac:dyDescent="0.3">
      <c r="A743" s="335">
        <v>46203</v>
      </c>
      <c r="B743" t="s">
        <v>662</v>
      </c>
      <c r="C743" t="s">
        <v>663</v>
      </c>
      <c r="D743" t="s">
        <v>930</v>
      </c>
      <c r="E743" t="s">
        <v>42</v>
      </c>
      <c r="F743" t="s">
        <v>43</v>
      </c>
      <c r="G743" t="s">
        <v>51</v>
      </c>
      <c r="H743" t="s">
        <v>605</v>
      </c>
      <c r="I743" s="338">
        <v>26</v>
      </c>
      <c r="J743" s="338">
        <v>0</v>
      </c>
      <c r="K743" s="338">
        <v>0</v>
      </c>
      <c r="L743" s="338">
        <v>4</v>
      </c>
      <c r="M743" s="338">
        <v>0</v>
      </c>
      <c r="N743" s="336">
        <v>26</v>
      </c>
      <c r="O743" s="338" t="s">
        <v>580</v>
      </c>
      <c r="P743" s="338">
        <v>8840</v>
      </c>
      <c r="Q743" s="338">
        <v>2730</v>
      </c>
      <c r="R743" s="338">
        <v>0</v>
      </c>
      <c r="S743" s="338">
        <v>11570</v>
      </c>
      <c r="T743" s="338">
        <v>1061</v>
      </c>
      <c r="U743" s="338">
        <v>376</v>
      </c>
      <c r="V743" s="338">
        <v>0</v>
      </c>
      <c r="W743" s="338">
        <v>13527</v>
      </c>
      <c r="X743" s="338">
        <v>1061</v>
      </c>
      <c r="Y743" s="338">
        <v>87</v>
      </c>
      <c r="Z743" s="338">
        <v>0</v>
      </c>
      <c r="AA743" s="338">
        <v>0</v>
      </c>
      <c r="AB743" s="338">
        <v>0</v>
      </c>
      <c r="AC743" s="338">
        <v>1148</v>
      </c>
      <c r="AD743" s="338">
        <v>10422</v>
      </c>
      <c r="AE743" s="338">
        <v>520</v>
      </c>
      <c r="AF743" s="338">
        <v>0</v>
      </c>
      <c r="AG743" s="338">
        <v>0</v>
      </c>
      <c r="AH743" s="338">
        <v>520</v>
      </c>
      <c r="AI743" t="s">
        <v>580</v>
      </c>
      <c r="AJ743" t="s">
        <v>2256</v>
      </c>
    </row>
    <row r="744" spans="1:36" x14ac:dyDescent="0.3">
      <c r="A744" s="335">
        <v>46203</v>
      </c>
      <c r="B744" t="s">
        <v>664</v>
      </c>
      <c r="C744" t="s">
        <v>665</v>
      </c>
      <c r="D744" t="s">
        <v>930</v>
      </c>
      <c r="E744" t="s">
        <v>42</v>
      </c>
      <c r="F744" t="s">
        <v>43</v>
      </c>
      <c r="G744" t="s">
        <v>51</v>
      </c>
      <c r="H744" t="s">
        <v>605</v>
      </c>
      <c r="I744" s="338">
        <v>24</v>
      </c>
      <c r="J744" s="338">
        <v>0</v>
      </c>
      <c r="K744" s="338">
        <v>0</v>
      </c>
      <c r="L744" s="338">
        <v>4</v>
      </c>
      <c r="M744" s="338">
        <v>0</v>
      </c>
      <c r="N744" s="336">
        <v>24</v>
      </c>
      <c r="O744" s="338" t="s">
        <v>580</v>
      </c>
      <c r="P744" s="338">
        <v>8160</v>
      </c>
      <c r="Q744" s="338">
        <v>2520</v>
      </c>
      <c r="R744" s="338">
        <v>0</v>
      </c>
      <c r="S744" s="338">
        <v>10680</v>
      </c>
      <c r="T744" s="338">
        <v>979</v>
      </c>
      <c r="U744" s="338">
        <v>347</v>
      </c>
      <c r="V744" s="338">
        <v>0</v>
      </c>
      <c r="W744" s="338">
        <v>12486</v>
      </c>
      <c r="X744" s="338">
        <v>979</v>
      </c>
      <c r="Y744" s="338">
        <v>80</v>
      </c>
      <c r="Z744" s="338">
        <v>0</v>
      </c>
      <c r="AA744" s="338">
        <v>0</v>
      </c>
      <c r="AB744" s="338">
        <v>0</v>
      </c>
      <c r="AC744" s="338">
        <v>1059</v>
      </c>
      <c r="AD744" s="338">
        <v>9621</v>
      </c>
      <c r="AE744" s="338">
        <v>480</v>
      </c>
      <c r="AF744" s="338">
        <v>0</v>
      </c>
      <c r="AG744" s="338">
        <v>0</v>
      </c>
      <c r="AH744" s="338">
        <v>480</v>
      </c>
      <c r="AI744" t="s">
        <v>580</v>
      </c>
      <c r="AJ744" t="s">
        <v>2256</v>
      </c>
    </row>
    <row r="745" spans="1:36" x14ac:dyDescent="0.3">
      <c r="A745" s="335">
        <v>46203</v>
      </c>
      <c r="B745" t="s">
        <v>666</v>
      </c>
      <c r="C745" t="s">
        <v>667</v>
      </c>
      <c r="D745" t="s">
        <v>930</v>
      </c>
      <c r="E745" t="s">
        <v>42</v>
      </c>
      <c r="F745" t="s">
        <v>43</v>
      </c>
      <c r="G745" t="s">
        <v>51</v>
      </c>
      <c r="H745" t="s">
        <v>605</v>
      </c>
      <c r="I745" s="338">
        <v>26</v>
      </c>
      <c r="J745" s="338">
        <v>0</v>
      </c>
      <c r="K745" s="338">
        <v>0</v>
      </c>
      <c r="L745" s="338">
        <v>4</v>
      </c>
      <c r="M745" s="338">
        <v>0</v>
      </c>
      <c r="N745" s="336">
        <v>26</v>
      </c>
      <c r="O745" s="338" t="s">
        <v>580</v>
      </c>
      <c r="P745" s="338">
        <v>8840</v>
      </c>
      <c r="Q745" s="338">
        <v>2600</v>
      </c>
      <c r="R745" s="338">
        <v>0</v>
      </c>
      <c r="S745" s="338">
        <v>11440</v>
      </c>
      <c r="T745" s="338">
        <v>1061</v>
      </c>
      <c r="U745" s="338">
        <v>372</v>
      </c>
      <c r="V745" s="338">
        <v>0</v>
      </c>
      <c r="W745" s="338">
        <v>13393</v>
      </c>
      <c r="X745" s="338">
        <v>1061</v>
      </c>
      <c r="Y745" s="338">
        <v>86</v>
      </c>
      <c r="Z745" s="338">
        <v>0</v>
      </c>
      <c r="AA745" s="338">
        <v>0</v>
      </c>
      <c r="AB745" s="338">
        <v>0</v>
      </c>
      <c r="AC745" s="338">
        <v>1147</v>
      </c>
      <c r="AD745" s="338">
        <v>10293</v>
      </c>
      <c r="AE745" s="338">
        <v>520</v>
      </c>
      <c r="AF745" s="338">
        <v>0</v>
      </c>
      <c r="AG745" s="338">
        <v>0</v>
      </c>
      <c r="AH745" s="338">
        <v>520</v>
      </c>
      <c r="AI745" t="s">
        <v>580</v>
      </c>
      <c r="AJ745" t="s">
        <v>2256</v>
      </c>
    </row>
    <row r="746" spans="1:36" x14ac:dyDescent="0.3">
      <c r="A746" s="335">
        <v>46203</v>
      </c>
      <c r="B746" t="s">
        <v>668</v>
      </c>
      <c r="C746" t="s">
        <v>669</v>
      </c>
      <c r="D746" t="s">
        <v>930</v>
      </c>
      <c r="E746" t="s">
        <v>42</v>
      </c>
      <c r="F746" t="s">
        <v>43</v>
      </c>
      <c r="G746" t="s">
        <v>51</v>
      </c>
      <c r="H746" t="s">
        <v>605</v>
      </c>
      <c r="I746" s="338">
        <v>17</v>
      </c>
      <c r="J746" s="338">
        <v>0</v>
      </c>
      <c r="K746" s="338">
        <v>0</v>
      </c>
      <c r="L746" s="338">
        <v>4</v>
      </c>
      <c r="M746" s="338">
        <v>0</v>
      </c>
      <c r="N746" s="336">
        <v>17</v>
      </c>
      <c r="O746" s="338" t="s">
        <v>580</v>
      </c>
      <c r="P746" s="338">
        <v>5780</v>
      </c>
      <c r="Q746" s="338">
        <v>1785</v>
      </c>
      <c r="R746" s="338">
        <v>0</v>
      </c>
      <c r="S746" s="338">
        <v>7565</v>
      </c>
      <c r="T746" s="338">
        <v>694</v>
      </c>
      <c r="U746" s="338">
        <v>246</v>
      </c>
      <c r="V746" s="338">
        <v>0</v>
      </c>
      <c r="W746" s="338">
        <v>8845</v>
      </c>
      <c r="X746" s="338">
        <v>694</v>
      </c>
      <c r="Y746" s="338">
        <v>57</v>
      </c>
      <c r="Z746" s="338">
        <v>0</v>
      </c>
      <c r="AA746" s="338">
        <v>0</v>
      </c>
      <c r="AB746" s="338">
        <v>0</v>
      </c>
      <c r="AC746" s="338">
        <v>751</v>
      </c>
      <c r="AD746" s="338">
        <v>6814</v>
      </c>
      <c r="AE746" s="338">
        <v>340</v>
      </c>
      <c r="AF746" s="338">
        <v>0</v>
      </c>
      <c r="AG746" s="338">
        <v>0</v>
      </c>
      <c r="AH746" s="338">
        <v>340</v>
      </c>
      <c r="AI746" t="s">
        <v>580</v>
      </c>
      <c r="AJ746" t="s">
        <v>2256</v>
      </c>
    </row>
    <row r="747" spans="1:36" x14ac:dyDescent="0.3">
      <c r="A747" s="335">
        <v>46203</v>
      </c>
      <c r="B747" t="s">
        <v>670</v>
      </c>
      <c r="C747" t="s">
        <v>671</v>
      </c>
      <c r="D747" t="s">
        <v>930</v>
      </c>
      <c r="E747" t="s">
        <v>42</v>
      </c>
      <c r="F747" t="s">
        <v>43</v>
      </c>
      <c r="G747" t="s">
        <v>51</v>
      </c>
      <c r="H747" t="s">
        <v>605</v>
      </c>
      <c r="I747" s="338">
        <v>14</v>
      </c>
      <c r="J747" s="338">
        <v>0</v>
      </c>
      <c r="K747" s="338">
        <v>0</v>
      </c>
      <c r="L747" s="338">
        <v>4</v>
      </c>
      <c r="M747" s="338">
        <v>0</v>
      </c>
      <c r="N747" s="336">
        <v>14</v>
      </c>
      <c r="O747" s="338" t="s">
        <v>580</v>
      </c>
      <c r="P747" s="338">
        <v>4760</v>
      </c>
      <c r="Q747" s="338">
        <v>1470</v>
      </c>
      <c r="R747" s="338">
        <v>0</v>
      </c>
      <c r="S747" s="338">
        <v>6230</v>
      </c>
      <c r="T747" s="338">
        <v>571</v>
      </c>
      <c r="U747" s="338">
        <v>202</v>
      </c>
      <c r="V747" s="338">
        <v>0</v>
      </c>
      <c r="W747" s="338">
        <v>7283</v>
      </c>
      <c r="X747" s="338">
        <v>571</v>
      </c>
      <c r="Y747" s="338">
        <v>47</v>
      </c>
      <c r="Z747" s="338">
        <v>0</v>
      </c>
      <c r="AA747" s="338">
        <v>0</v>
      </c>
      <c r="AB747" s="338">
        <v>0</v>
      </c>
      <c r="AC747" s="338">
        <v>618</v>
      </c>
      <c r="AD747" s="338">
        <v>5612</v>
      </c>
      <c r="AE747" s="338">
        <v>280</v>
      </c>
      <c r="AF747" s="338">
        <v>0</v>
      </c>
      <c r="AG747" s="338">
        <v>0</v>
      </c>
      <c r="AH747" s="338">
        <v>280</v>
      </c>
      <c r="AI747" t="s">
        <v>580</v>
      </c>
      <c r="AJ747" t="s">
        <v>2256</v>
      </c>
    </row>
    <row r="748" spans="1:36" x14ac:dyDescent="0.3">
      <c r="A748" s="335">
        <v>46203</v>
      </c>
      <c r="B748" t="s">
        <v>672</v>
      </c>
      <c r="C748" t="s">
        <v>673</v>
      </c>
      <c r="D748" t="s">
        <v>930</v>
      </c>
      <c r="E748" t="s">
        <v>42</v>
      </c>
      <c r="F748" t="s">
        <v>43</v>
      </c>
      <c r="G748" t="s">
        <v>48</v>
      </c>
      <c r="H748" t="s">
        <v>605</v>
      </c>
      <c r="I748" s="338">
        <v>13</v>
      </c>
      <c r="J748" s="338">
        <v>0</v>
      </c>
      <c r="K748" s="338">
        <v>0</v>
      </c>
      <c r="L748" s="338">
        <v>4</v>
      </c>
      <c r="M748" s="338">
        <v>0</v>
      </c>
      <c r="N748" s="336">
        <v>13</v>
      </c>
      <c r="O748" s="338" t="s">
        <v>580</v>
      </c>
      <c r="P748" s="338">
        <v>4420</v>
      </c>
      <c r="Q748" s="338">
        <v>1365</v>
      </c>
      <c r="R748" s="338">
        <v>0</v>
      </c>
      <c r="S748" s="338">
        <v>5785</v>
      </c>
      <c r="T748" s="338">
        <v>530</v>
      </c>
      <c r="U748" s="338">
        <v>188</v>
      </c>
      <c r="V748" s="338">
        <v>0</v>
      </c>
      <c r="W748" s="338">
        <v>6763</v>
      </c>
      <c r="X748" s="338">
        <v>530</v>
      </c>
      <c r="Y748" s="338">
        <v>43</v>
      </c>
      <c r="Z748" s="338">
        <v>0</v>
      </c>
      <c r="AA748" s="338">
        <v>0</v>
      </c>
      <c r="AB748" s="338">
        <v>0</v>
      </c>
      <c r="AC748" s="338">
        <v>573</v>
      </c>
      <c r="AD748" s="338">
        <v>5212</v>
      </c>
      <c r="AE748" s="338">
        <v>260</v>
      </c>
      <c r="AF748" s="338">
        <v>0</v>
      </c>
      <c r="AG748" s="338">
        <v>0</v>
      </c>
      <c r="AH748" s="338">
        <v>260</v>
      </c>
      <c r="AI748" t="s">
        <v>580</v>
      </c>
      <c r="AJ748" t="s">
        <v>2256</v>
      </c>
    </row>
    <row r="749" spans="1:36" x14ac:dyDescent="0.3">
      <c r="A749" s="335">
        <v>46203</v>
      </c>
      <c r="B749" t="s">
        <v>674</v>
      </c>
      <c r="C749" t="s">
        <v>675</v>
      </c>
      <c r="D749" t="s">
        <v>930</v>
      </c>
      <c r="E749" t="s">
        <v>42</v>
      </c>
      <c r="F749" t="s">
        <v>43</v>
      </c>
      <c r="G749" t="s">
        <v>51</v>
      </c>
      <c r="H749" t="s">
        <v>605</v>
      </c>
      <c r="I749" s="338">
        <v>23</v>
      </c>
      <c r="J749" s="338">
        <v>0</v>
      </c>
      <c r="K749" s="338">
        <v>0</v>
      </c>
      <c r="L749" s="338">
        <v>4</v>
      </c>
      <c r="M749" s="338">
        <v>0</v>
      </c>
      <c r="N749" s="336">
        <v>23</v>
      </c>
      <c r="O749" s="338" t="s">
        <v>580</v>
      </c>
      <c r="P749" s="338">
        <v>7820</v>
      </c>
      <c r="Q749" s="338">
        <v>2415</v>
      </c>
      <c r="R749" s="338">
        <v>0</v>
      </c>
      <c r="S749" s="338">
        <v>10235</v>
      </c>
      <c r="T749" s="338">
        <v>938</v>
      </c>
      <c r="U749" s="338">
        <v>333</v>
      </c>
      <c r="V749" s="338">
        <v>0</v>
      </c>
      <c r="W749" s="338">
        <v>11966</v>
      </c>
      <c r="X749" s="338">
        <v>938</v>
      </c>
      <c r="Y749" s="338">
        <v>77</v>
      </c>
      <c r="Z749" s="338">
        <v>0</v>
      </c>
      <c r="AA749" s="338">
        <v>0</v>
      </c>
      <c r="AB749" s="338">
        <v>0</v>
      </c>
      <c r="AC749" s="338">
        <v>1015</v>
      </c>
      <c r="AD749" s="338">
        <v>9220</v>
      </c>
      <c r="AE749" s="338">
        <v>460</v>
      </c>
      <c r="AF749" s="338">
        <v>0</v>
      </c>
      <c r="AG749" s="338">
        <v>0</v>
      </c>
      <c r="AH749" s="338">
        <v>460</v>
      </c>
      <c r="AI749" t="s">
        <v>580</v>
      </c>
      <c r="AJ749" t="s">
        <v>2256</v>
      </c>
    </row>
    <row r="750" spans="1:36" x14ac:dyDescent="0.3">
      <c r="A750" s="335">
        <v>46203</v>
      </c>
      <c r="B750" t="s">
        <v>676</v>
      </c>
      <c r="C750" t="s">
        <v>677</v>
      </c>
      <c r="D750" t="s">
        <v>930</v>
      </c>
      <c r="E750" t="s">
        <v>42</v>
      </c>
      <c r="F750" t="s">
        <v>43</v>
      </c>
      <c r="G750" t="s">
        <v>51</v>
      </c>
      <c r="H750" t="s">
        <v>605</v>
      </c>
      <c r="I750" s="338">
        <v>22</v>
      </c>
      <c r="J750" s="338">
        <v>0</v>
      </c>
      <c r="K750" s="338">
        <v>0</v>
      </c>
      <c r="L750" s="338">
        <v>4</v>
      </c>
      <c r="M750" s="338">
        <v>0</v>
      </c>
      <c r="N750" s="336">
        <v>22</v>
      </c>
      <c r="O750" s="338" t="s">
        <v>580</v>
      </c>
      <c r="P750" s="338">
        <v>7480</v>
      </c>
      <c r="Q750" s="338">
        <v>2200</v>
      </c>
      <c r="R750" s="338">
        <v>0</v>
      </c>
      <c r="S750" s="338">
        <v>9680</v>
      </c>
      <c r="T750" s="338">
        <v>898</v>
      </c>
      <c r="U750" s="338">
        <v>315</v>
      </c>
      <c r="V750" s="338">
        <v>0</v>
      </c>
      <c r="W750" s="338">
        <v>11333</v>
      </c>
      <c r="X750" s="338">
        <v>898</v>
      </c>
      <c r="Y750" s="338">
        <v>73</v>
      </c>
      <c r="Z750" s="338">
        <v>0</v>
      </c>
      <c r="AA750" s="338">
        <v>0</v>
      </c>
      <c r="AB750" s="338">
        <v>0</v>
      </c>
      <c r="AC750" s="338">
        <v>971</v>
      </c>
      <c r="AD750" s="338">
        <v>8709</v>
      </c>
      <c r="AE750" s="338">
        <v>440</v>
      </c>
      <c r="AF750" s="338">
        <v>0</v>
      </c>
      <c r="AG750" s="338">
        <v>0</v>
      </c>
      <c r="AH750" s="338">
        <v>440</v>
      </c>
      <c r="AI750" t="s">
        <v>580</v>
      </c>
      <c r="AJ750" t="s">
        <v>2256</v>
      </c>
    </row>
    <row r="751" spans="1:36" x14ac:dyDescent="0.3">
      <c r="A751" s="335">
        <v>46203</v>
      </c>
      <c r="B751" t="s">
        <v>678</v>
      </c>
      <c r="C751" t="s">
        <v>679</v>
      </c>
      <c r="D751" t="s">
        <v>930</v>
      </c>
      <c r="E751" t="s">
        <v>42</v>
      </c>
      <c r="F751" t="s">
        <v>43</v>
      </c>
      <c r="G751" t="s">
        <v>51</v>
      </c>
      <c r="H751" t="s">
        <v>605</v>
      </c>
      <c r="I751" s="338">
        <v>23</v>
      </c>
      <c r="J751" s="338">
        <v>0</v>
      </c>
      <c r="K751" s="338">
        <v>0</v>
      </c>
      <c r="L751" s="338">
        <v>4</v>
      </c>
      <c r="M751" s="338">
        <v>0</v>
      </c>
      <c r="N751" s="336">
        <v>23</v>
      </c>
      <c r="O751" s="338" t="s">
        <v>580</v>
      </c>
      <c r="P751" s="338">
        <v>7820</v>
      </c>
      <c r="Q751" s="338">
        <v>2300</v>
      </c>
      <c r="R751" s="338">
        <v>0</v>
      </c>
      <c r="S751" s="338">
        <v>10120</v>
      </c>
      <c r="T751" s="338">
        <v>938</v>
      </c>
      <c r="U751" s="338">
        <v>329</v>
      </c>
      <c r="V751" s="338">
        <v>0</v>
      </c>
      <c r="W751" s="338">
        <v>11847</v>
      </c>
      <c r="X751" s="338">
        <v>938</v>
      </c>
      <c r="Y751" s="338">
        <v>76</v>
      </c>
      <c r="Z751" s="338">
        <v>0</v>
      </c>
      <c r="AA751" s="338">
        <v>0</v>
      </c>
      <c r="AB751" s="338">
        <v>0</v>
      </c>
      <c r="AC751" s="338">
        <v>1014</v>
      </c>
      <c r="AD751" s="338">
        <v>9106</v>
      </c>
      <c r="AE751" s="338">
        <v>460</v>
      </c>
      <c r="AF751" s="338">
        <v>0</v>
      </c>
      <c r="AG751" s="338">
        <v>0</v>
      </c>
      <c r="AH751" s="338">
        <v>460</v>
      </c>
      <c r="AI751" t="s">
        <v>580</v>
      </c>
      <c r="AJ751" t="s">
        <v>2256</v>
      </c>
    </row>
    <row r="752" spans="1:36" x14ac:dyDescent="0.3">
      <c r="A752" s="335">
        <v>46203</v>
      </c>
      <c r="B752" t="s">
        <v>680</v>
      </c>
      <c r="C752" t="s">
        <v>681</v>
      </c>
      <c r="D752" t="s">
        <v>930</v>
      </c>
      <c r="E752" t="s">
        <v>42</v>
      </c>
      <c r="F752" t="s">
        <v>43</v>
      </c>
      <c r="G752" t="s">
        <v>51</v>
      </c>
      <c r="H752" t="s">
        <v>605</v>
      </c>
      <c r="I752" s="338">
        <v>24</v>
      </c>
      <c r="J752" s="338">
        <v>0</v>
      </c>
      <c r="K752" s="338">
        <v>0</v>
      </c>
      <c r="L752" s="338">
        <v>4</v>
      </c>
      <c r="M752" s="338">
        <v>0</v>
      </c>
      <c r="N752" s="336">
        <v>24</v>
      </c>
      <c r="O752" s="338" t="s">
        <v>580</v>
      </c>
      <c r="P752" s="338">
        <v>8160</v>
      </c>
      <c r="Q752" s="338">
        <v>2520</v>
      </c>
      <c r="R752" s="338">
        <v>0</v>
      </c>
      <c r="S752" s="338">
        <v>10680</v>
      </c>
      <c r="T752" s="338">
        <v>979</v>
      </c>
      <c r="U752" s="338">
        <v>347</v>
      </c>
      <c r="V752" s="338">
        <v>0</v>
      </c>
      <c r="W752" s="338">
        <v>12486</v>
      </c>
      <c r="X752" s="338">
        <v>979</v>
      </c>
      <c r="Y752" s="338">
        <v>80</v>
      </c>
      <c r="Z752" s="338">
        <v>0</v>
      </c>
      <c r="AA752" s="338">
        <v>0</v>
      </c>
      <c r="AB752" s="338">
        <v>0</v>
      </c>
      <c r="AC752" s="338">
        <v>1059</v>
      </c>
      <c r="AD752" s="338">
        <v>9621</v>
      </c>
      <c r="AE752" s="338">
        <v>480</v>
      </c>
      <c r="AF752" s="338">
        <v>0</v>
      </c>
      <c r="AG752" s="338">
        <v>0</v>
      </c>
      <c r="AH752" s="338">
        <v>480</v>
      </c>
      <c r="AI752" t="s">
        <v>580</v>
      </c>
      <c r="AJ752" t="s">
        <v>2256</v>
      </c>
    </row>
    <row r="753" spans="1:36" x14ac:dyDescent="0.3">
      <c r="A753" s="335">
        <v>46203</v>
      </c>
      <c r="B753" t="s">
        <v>682</v>
      </c>
      <c r="C753" t="s">
        <v>683</v>
      </c>
      <c r="D753" t="s">
        <v>930</v>
      </c>
      <c r="E753" t="s">
        <v>42</v>
      </c>
      <c r="F753" t="s">
        <v>43</v>
      </c>
      <c r="G753" t="s">
        <v>51</v>
      </c>
      <c r="H753" t="s">
        <v>605</v>
      </c>
      <c r="I753" s="338">
        <v>25</v>
      </c>
      <c r="J753" s="338">
        <v>0</v>
      </c>
      <c r="K753" s="338">
        <v>0</v>
      </c>
      <c r="L753" s="338">
        <v>4</v>
      </c>
      <c r="M753" s="338">
        <v>0</v>
      </c>
      <c r="N753" s="336">
        <v>25</v>
      </c>
      <c r="O753" s="338" t="s">
        <v>580</v>
      </c>
      <c r="P753" s="338">
        <v>8500</v>
      </c>
      <c r="Q753" s="338">
        <v>2500</v>
      </c>
      <c r="R753" s="338">
        <v>0</v>
      </c>
      <c r="S753" s="338">
        <v>11000</v>
      </c>
      <c r="T753" s="338">
        <v>1020</v>
      </c>
      <c r="U753" s="338">
        <v>358</v>
      </c>
      <c r="V753" s="338">
        <v>0</v>
      </c>
      <c r="W753" s="338">
        <v>12878</v>
      </c>
      <c r="X753" s="338">
        <v>1020</v>
      </c>
      <c r="Y753" s="338">
        <v>82</v>
      </c>
      <c r="Z753" s="338">
        <v>0</v>
      </c>
      <c r="AA753" s="338">
        <v>0</v>
      </c>
      <c r="AB753" s="338">
        <v>0</v>
      </c>
      <c r="AC753" s="338">
        <v>1102</v>
      </c>
      <c r="AD753" s="338">
        <v>9898</v>
      </c>
      <c r="AE753" s="338">
        <v>500</v>
      </c>
      <c r="AF753" s="338">
        <v>0</v>
      </c>
      <c r="AG753" s="338">
        <v>0</v>
      </c>
      <c r="AH753" s="338">
        <v>500</v>
      </c>
      <c r="AI753" t="s">
        <v>580</v>
      </c>
      <c r="AJ753" t="s">
        <v>2256</v>
      </c>
    </row>
    <row r="754" spans="1:36" x14ac:dyDescent="0.3">
      <c r="A754" s="335">
        <v>46203</v>
      </c>
      <c r="B754" t="s">
        <v>684</v>
      </c>
      <c r="C754" t="s">
        <v>685</v>
      </c>
      <c r="D754" t="s">
        <v>930</v>
      </c>
      <c r="E754" t="s">
        <v>42</v>
      </c>
      <c r="F754" t="s">
        <v>43</v>
      </c>
      <c r="G754" t="s">
        <v>51</v>
      </c>
      <c r="H754" t="s">
        <v>605</v>
      </c>
      <c r="I754" s="338">
        <v>21</v>
      </c>
      <c r="J754" s="338">
        <v>0</v>
      </c>
      <c r="K754" s="338">
        <v>0</v>
      </c>
      <c r="L754" s="338">
        <v>4</v>
      </c>
      <c r="M754" s="338">
        <v>0</v>
      </c>
      <c r="N754" s="336">
        <v>21</v>
      </c>
      <c r="O754" s="338" t="s">
        <v>580</v>
      </c>
      <c r="P754" s="338">
        <v>7140</v>
      </c>
      <c r="Q754" s="338">
        <v>2100</v>
      </c>
      <c r="R754" s="338">
        <v>0</v>
      </c>
      <c r="S754" s="338">
        <v>9240</v>
      </c>
      <c r="T754" s="338">
        <v>857</v>
      </c>
      <c r="U754" s="338">
        <v>300</v>
      </c>
      <c r="V754" s="338">
        <v>0</v>
      </c>
      <c r="W754" s="338">
        <v>10817</v>
      </c>
      <c r="X754" s="338">
        <v>857</v>
      </c>
      <c r="Y754" s="338">
        <v>69</v>
      </c>
      <c r="Z754" s="338">
        <v>0</v>
      </c>
      <c r="AA754" s="338">
        <v>0</v>
      </c>
      <c r="AB754" s="338">
        <v>0</v>
      </c>
      <c r="AC754" s="338">
        <v>926</v>
      </c>
      <c r="AD754" s="338">
        <v>8314</v>
      </c>
      <c r="AE754" s="338">
        <v>420</v>
      </c>
      <c r="AF754" s="338">
        <v>0</v>
      </c>
      <c r="AG754" s="338">
        <v>0</v>
      </c>
      <c r="AH754" s="338">
        <v>420</v>
      </c>
      <c r="AI754" t="s">
        <v>580</v>
      </c>
      <c r="AJ754" t="s">
        <v>2256</v>
      </c>
    </row>
    <row r="755" spans="1:36" x14ac:dyDescent="0.3">
      <c r="A755" s="335">
        <v>46203</v>
      </c>
      <c r="B755" t="s">
        <v>686</v>
      </c>
      <c r="C755" t="s">
        <v>687</v>
      </c>
      <c r="D755" t="s">
        <v>930</v>
      </c>
      <c r="E755" t="s">
        <v>42</v>
      </c>
      <c r="F755" t="s">
        <v>43</v>
      </c>
      <c r="G755" t="s">
        <v>48</v>
      </c>
      <c r="H755" t="s">
        <v>605</v>
      </c>
      <c r="I755" s="338">
        <v>19</v>
      </c>
      <c r="J755" s="338">
        <v>0</v>
      </c>
      <c r="K755" s="338">
        <v>0</v>
      </c>
      <c r="L755" s="338">
        <v>4</v>
      </c>
      <c r="M755" s="338">
        <v>0</v>
      </c>
      <c r="N755" s="336">
        <v>19</v>
      </c>
      <c r="O755" s="338" t="s">
        <v>580</v>
      </c>
      <c r="P755" s="338">
        <v>6460</v>
      </c>
      <c r="Q755" s="338">
        <v>1900</v>
      </c>
      <c r="R755" s="338">
        <v>0</v>
      </c>
      <c r="S755" s="338">
        <v>8360</v>
      </c>
      <c r="T755" s="338">
        <v>775</v>
      </c>
      <c r="U755" s="338">
        <v>272</v>
      </c>
      <c r="V755" s="338">
        <v>0</v>
      </c>
      <c r="W755" s="338">
        <v>9787</v>
      </c>
      <c r="X755" s="338">
        <v>775</v>
      </c>
      <c r="Y755" s="338">
        <v>63</v>
      </c>
      <c r="Z755" s="338">
        <v>0</v>
      </c>
      <c r="AA755" s="338">
        <v>0</v>
      </c>
      <c r="AB755" s="338">
        <v>0</v>
      </c>
      <c r="AC755" s="338">
        <v>838</v>
      </c>
      <c r="AD755" s="338">
        <v>7522</v>
      </c>
      <c r="AE755" s="338">
        <v>380</v>
      </c>
      <c r="AF755" s="338">
        <v>0</v>
      </c>
      <c r="AG755" s="338">
        <v>0</v>
      </c>
      <c r="AH755" s="338">
        <v>380</v>
      </c>
      <c r="AI755" t="s">
        <v>580</v>
      </c>
      <c r="AJ755" t="s">
        <v>2256</v>
      </c>
    </row>
    <row r="756" spans="1:36" x14ac:dyDescent="0.3">
      <c r="A756" s="335">
        <v>46203</v>
      </c>
      <c r="B756" t="s">
        <v>688</v>
      </c>
      <c r="C756" t="s">
        <v>689</v>
      </c>
      <c r="D756" t="s">
        <v>930</v>
      </c>
      <c r="E756" t="s">
        <v>42</v>
      </c>
      <c r="F756" t="s">
        <v>43</v>
      </c>
      <c r="G756" t="s">
        <v>51</v>
      </c>
      <c r="H756" t="s">
        <v>605</v>
      </c>
      <c r="I756" s="338">
        <v>24</v>
      </c>
      <c r="J756" s="338">
        <v>0</v>
      </c>
      <c r="K756" s="338">
        <v>0</v>
      </c>
      <c r="L756" s="338">
        <v>4</v>
      </c>
      <c r="M756" s="338">
        <v>0</v>
      </c>
      <c r="N756" s="336">
        <v>24</v>
      </c>
      <c r="O756" s="338" t="s">
        <v>580</v>
      </c>
      <c r="P756" s="338">
        <v>8160</v>
      </c>
      <c r="Q756" s="338">
        <v>2400</v>
      </c>
      <c r="R756" s="338">
        <v>0</v>
      </c>
      <c r="S756" s="338">
        <v>10560</v>
      </c>
      <c r="T756" s="338">
        <v>979</v>
      </c>
      <c r="U756" s="338">
        <v>343</v>
      </c>
      <c r="V756" s="338">
        <v>0</v>
      </c>
      <c r="W756" s="338">
        <v>12362</v>
      </c>
      <c r="X756" s="338">
        <v>979</v>
      </c>
      <c r="Y756" s="338">
        <v>79</v>
      </c>
      <c r="Z756" s="338">
        <v>0</v>
      </c>
      <c r="AA756" s="338">
        <v>0</v>
      </c>
      <c r="AB756" s="338">
        <v>0</v>
      </c>
      <c r="AC756" s="338">
        <v>1058</v>
      </c>
      <c r="AD756" s="338">
        <v>9502</v>
      </c>
      <c r="AE756" s="338">
        <v>480</v>
      </c>
      <c r="AF756" s="338">
        <v>0</v>
      </c>
      <c r="AG756" s="338">
        <v>0</v>
      </c>
      <c r="AH756" s="338">
        <v>480</v>
      </c>
      <c r="AI756" t="s">
        <v>580</v>
      </c>
      <c r="AJ756" t="s">
        <v>2256</v>
      </c>
    </row>
    <row r="757" spans="1:36" x14ac:dyDescent="0.3">
      <c r="A757" s="335">
        <v>46203</v>
      </c>
      <c r="B757" t="s">
        <v>690</v>
      </c>
      <c r="C757" t="s">
        <v>691</v>
      </c>
      <c r="D757" t="s">
        <v>930</v>
      </c>
      <c r="E757" t="s">
        <v>42</v>
      </c>
      <c r="F757" t="s">
        <v>43</v>
      </c>
      <c r="G757" t="s">
        <v>44</v>
      </c>
      <c r="H757" t="s">
        <v>605</v>
      </c>
      <c r="I757" s="338">
        <v>24</v>
      </c>
      <c r="J757" s="338">
        <v>0</v>
      </c>
      <c r="K757" s="338">
        <v>0</v>
      </c>
      <c r="L757" s="338">
        <v>4</v>
      </c>
      <c r="M757" s="338">
        <v>0</v>
      </c>
      <c r="N757" s="336">
        <v>24</v>
      </c>
      <c r="O757" s="338" t="s">
        <v>580</v>
      </c>
      <c r="P757" s="338">
        <v>8160</v>
      </c>
      <c r="Q757" s="338">
        <v>2400</v>
      </c>
      <c r="R757" s="338">
        <v>0</v>
      </c>
      <c r="S757" s="338">
        <v>10560</v>
      </c>
      <c r="T757" s="338">
        <v>979</v>
      </c>
      <c r="U757" s="338">
        <v>343</v>
      </c>
      <c r="V757" s="338">
        <v>0</v>
      </c>
      <c r="W757" s="338">
        <v>12362</v>
      </c>
      <c r="X757" s="338">
        <v>979</v>
      </c>
      <c r="Y757" s="338">
        <v>79</v>
      </c>
      <c r="Z757" s="338">
        <v>0</v>
      </c>
      <c r="AA757" s="338">
        <v>0</v>
      </c>
      <c r="AB757" s="338">
        <v>0</v>
      </c>
      <c r="AC757" s="338">
        <v>1058</v>
      </c>
      <c r="AD757" s="338">
        <v>9502</v>
      </c>
      <c r="AE757" s="338">
        <v>480</v>
      </c>
      <c r="AF757" s="338">
        <v>0</v>
      </c>
      <c r="AG757" s="338">
        <v>0</v>
      </c>
      <c r="AH757" s="338">
        <v>480</v>
      </c>
      <c r="AI757" t="s">
        <v>580</v>
      </c>
      <c r="AJ757" t="s">
        <v>2256</v>
      </c>
    </row>
    <row r="758" spans="1:36" x14ac:dyDescent="0.3">
      <c r="A758" s="335">
        <v>46203</v>
      </c>
      <c r="B758" t="s">
        <v>692</v>
      </c>
      <c r="C758" t="s">
        <v>693</v>
      </c>
      <c r="D758" t="s">
        <v>930</v>
      </c>
      <c r="E758" t="s">
        <v>42</v>
      </c>
      <c r="F758" t="s">
        <v>43</v>
      </c>
      <c r="G758" t="s">
        <v>51</v>
      </c>
      <c r="H758" t="s">
        <v>605</v>
      </c>
      <c r="I758" s="338">
        <v>24.5</v>
      </c>
      <c r="J758" s="338">
        <v>0</v>
      </c>
      <c r="K758" s="338">
        <v>0</v>
      </c>
      <c r="L758" s="338">
        <v>4</v>
      </c>
      <c r="M758" s="338">
        <v>0</v>
      </c>
      <c r="N758" s="336">
        <v>24.5</v>
      </c>
      <c r="O758" s="338" t="s">
        <v>580</v>
      </c>
      <c r="P758" s="338">
        <v>8330</v>
      </c>
      <c r="Q758" s="338">
        <v>2450</v>
      </c>
      <c r="R758" s="338">
        <v>0</v>
      </c>
      <c r="S758" s="338">
        <v>10780</v>
      </c>
      <c r="T758" s="338">
        <v>1000</v>
      </c>
      <c r="U758" s="338">
        <v>350</v>
      </c>
      <c r="V758" s="338">
        <v>0</v>
      </c>
      <c r="W758" s="338">
        <v>12620</v>
      </c>
      <c r="X758" s="338">
        <v>1000</v>
      </c>
      <c r="Y758" s="338">
        <v>81</v>
      </c>
      <c r="Z758" s="338">
        <v>0</v>
      </c>
      <c r="AA758" s="338">
        <v>0</v>
      </c>
      <c r="AB758" s="338">
        <v>0</v>
      </c>
      <c r="AC758" s="338">
        <v>1081</v>
      </c>
      <c r="AD758" s="338">
        <v>9699</v>
      </c>
      <c r="AE758" s="338">
        <v>490</v>
      </c>
      <c r="AF758" s="338">
        <v>0</v>
      </c>
      <c r="AG758" s="338">
        <v>0</v>
      </c>
      <c r="AH758" s="338">
        <v>490</v>
      </c>
      <c r="AI758" t="s">
        <v>580</v>
      </c>
      <c r="AJ758" t="s">
        <v>2256</v>
      </c>
    </row>
    <row r="759" spans="1:36" x14ac:dyDescent="0.3">
      <c r="A759" s="335">
        <v>46203</v>
      </c>
      <c r="B759" t="s">
        <v>694</v>
      </c>
      <c r="C759" t="s">
        <v>695</v>
      </c>
      <c r="D759" t="s">
        <v>930</v>
      </c>
      <c r="E759" t="s">
        <v>42</v>
      </c>
      <c r="F759" t="s">
        <v>43</v>
      </c>
      <c r="G759" t="s">
        <v>247</v>
      </c>
      <c r="H759" t="s">
        <v>605</v>
      </c>
      <c r="I759" s="338">
        <v>24</v>
      </c>
      <c r="J759" s="338">
        <v>0</v>
      </c>
      <c r="K759" s="338">
        <v>0</v>
      </c>
      <c r="L759" s="338">
        <v>4</v>
      </c>
      <c r="M759" s="338">
        <v>0</v>
      </c>
      <c r="N759" s="336">
        <v>24</v>
      </c>
      <c r="O759" s="338" t="s">
        <v>580</v>
      </c>
      <c r="P759" s="338">
        <v>8232</v>
      </c>
      <c r="Q759" s="338">
        <v>2688</v>
      </c>
      <c r="R759" s="338">
        <v>240</v>
      </c>
      <c r="S759" s="338">
        <v>11160</v>
      </c>
      <c r="T759" s="338">
        <v>988</v>
      </c>
      <c r="U759" s="338">
        <v>363</v>
      </c>
      <c r="V759" s="338">
        <v>0</v>
      </c>
      <c r="W759" s="338">
        <v>12991</v>
      </c>
      <c r="X759" s="338">
        <v>988</v>
      </c>
      <c r="Y759" s="338">
        <v>84</v>
      </c>
      <c r="Z759" s="338">
        <v>0</v>
      </c>
      <c r="AA759" s="338">
        <v>0</v>
      </c>
      <c r="AB759" s="338">
        <v>0</v>
      </c>
      <c r="AC759" s="338">
        <v>1072</v>
      </c>
      <c r="AD759" s="338">
        <v>10088</v>
      </c>
      <c r="AE759" s="338">
        <v>480</v>
      </c>
      <c r="AF759" s="338">
        <v>0</v>
      </c>
      <c r="AG759" s="338">
        <v>0</v>
      </c>
      <c r="AH759" s="338">
        <v>480</v>
      </c>
      <c r="AI759" t="s">
        <v>580</v>
      </c>
      <c r="AJ759" t="s">
        <v>2256</v>
      </c>
    </row>
    <row r="760" spans="1:36" x14ac:dyDescent="0.3">
      <c r="A760" s="335">
        <v>46203</v>
      </c>
      <c r="B760" t="s">
        <v>696</v>
      </c>
      <c r="C760" t="s">
        <v>697</v>
      </c>
      <c r="D760" t="s">
        <v>930</v>
      </c>
      <c r="E760" t="s">
        <v>42</v>
      </c>
      <c r="F760" t="s">
        <v>43</v>
      </c>
      <c r="G760" t="s">
        <v>48</v>
      </c>
      <c r="H760" t="s">
        <v>605</v>
      </c>
      <c r="I760" s="338">
        <v>22</v>
      </c>
      <c r="J760" s="338">
        <v>0</v>
      </c>
      <c r="K760" s="338">
        <v>0</v>
      </c>
      <c r="L760" s="338">
        <v>4</v>
      </c>
      <c r="M760" s="338">
        <v>0</v>
      </c>
      <c r="N760" s="336">
        <v>22</v>
      </c>
      <c r="O760" s="338" t="s">
        <v>580</v>
      </c>
      <c r="P760" s="338">
        <v>7480</v>
      </c>
      <c r="Q760" s="338">
        <v>2200</v>
      </c>
      <c r="R760" s="338">
        <v>0</v>
      </c>
      <c r="S760" s="338">
        <v>9680</v>
      </c>
      <c r="T760" s="338">
        <v>898</v>
      </c>
      <c r="U760" s="338">
        <v>315</v>
      </c>
      <c r="V760" s="338">
        <v>0</v>
      </c>
      <c r="W760" s="338">
        <v>11333</v>
      </c>
      <c r="X760" s="338">
        <v>898</v>
      </c>
      <c r="Y760" s="338">
        <v>73</v>
      </c>
      <c r="Z760" s="338">
        <v>0</v>
      </c>
      <c r="AA760" s="338">
        <v>0</v>
      </c>
      <c r="AB760" s="338">
        <v>0</v>
      </c>
      <c r="AC760" s="338">
        <v>971</v>
      </c>
      <c r="AD760" s="338">
        <v>8709</v>
      </c>
      <c r="AE760" s="338">
        <v>440</v>
      </c>
      <c r="AF760" s="338">
        <v>0</v>
      </c>
      <c r="AG760" s="338">
        <v>0</v>
      </c>
      <c r="AH760" s="338">
        <v>440</v>
      </c>
      <c r="AI760" t="s">
        <v>580</v>
      </c>
      <c r="AJ760" t="s">
        <v>2256</v>
      </c>
    </row>
    <row r="761" spans="1:36" x14ac:dyDescent="0.3">
      <c r="A761" s="335">
        <v>46203</v>
      </c>
      <c r="B761" t="s">
        <v>698</v>
      </c>
      <c r="C761" t="s">
        <v>699</v>
      </c>
      <c r="D761" t="s">
        <v>930</v>
      </c>
      <c r="E761" t="s">
        <v>42</v>
      </c>
      <c r="F761" t="s">
        <v>43</v>
      </c>
      <c r="G761" t="s">
        <v>51</v>
      </c>
      <c r="H761" t="s">
        <v>605</v>
      </c>
      <c r="I761" s="338">
        <v>23</v>
      </c>
      <c r="J761" s="338">
        <v>0</v>
      </c>
      <c r="K761" s="338">
        <v>0</v>
      </c>
      <c r="L761" s="338">
        <v>4</v>
      </c>
      <c r="M761" s="338">
        <v>0</v>
      </c>
      <c r="N761" s="336">
        <v>23</v>
      </c>
      <c r="O761" s="338" t="s">
        <v>580</v>
      </c>
      <c r="P761" s="338">
        <v>7820</v>
      </c>
      <c r="Q761" s="338">
        <v>2300</v>
      </c>
      <c r="R761" s="338">
        <v>0</v>
      </c>
      <c r="S761" s="338">
        <v>10120</v>
      </c>
      <c r="T761" s="338">
        <v>938</v>
      </c>
      <c r="U761" s="338">
        <v>329</v>
      </c>
      <c r="V761" s="338">
        <v>0</v>
      </c>
      <c r="W761" s="338">
        <v>11847</v>
      </c>
      <c r="X761" s="338">
        <v>938</v>
      </c>
      <c r="Y761" s="338">
        <v>76</v>
      </c>
      <c r="Z761" s="338">
        <v>0</v>
      </c>
      <c r="AA761" s="338">
        <v>0</v>
      </c>
      <c r="AB761" s="338">
        <v>0</v>
      </c>
      <c r="AC761" s="338">
        <v>1014</v>
      </c>
      <c r="AD761" s="338">
        <v>9106</v>
      </c>
      <c r="AE761" s="338">
        <v>460</v>
      </c>
      <c r="AF761" s="338">
        <v>0</v>
      </c>
      <c r="AG761" s="338">
        <v>0</v>
      </c>
      <c r="AH761" s="338">
        <v>460</v>
      </c>
      <c r="AI761" t="s">
        <v>580</v>
      </c>
      <c r="AJ761" t="s">
        <v>2256</v>
      </c>
    </row>
    <row r="762" spans="1:36" x14ac:dyDescent="0.3">
      <c r="A762" s="335">
        <v>46203</v>
      </c>
      <c r="B762" t="s">
        <v>700</v>
      </c>
      <c r="C762" t="s">
        <v>701</v>
      </c>
      <c r="D762" t="s">
        <v>930</v>
      </c>
      <c r="E762" t="s">
        <v>42</v>
      </c>
      <c r="F762" t="s">
        <v>43</v>
      </c>
      <c r="G762" t="s">
        <v>48</v>
      </c>
      <c r="H762" t="s">
        <v>605</v>
      </c>
      <c r="I762" s="338">
        <v>22</v>
      </c>
      <c r="J762" s="338">
        <v>0</v>
      </c>
      <c r="K762" s="338">
        <v>0</v>
      </c>
      <c r="L762" s="338">
        <v>4</v>
      </c>
      <c r="M762" s="338">
        <v>0</v>
      </c>
      <c r="N762" s="336">
        <v>22</v>
      </c>
      <c r="O762" s="338" t="s">
        <v>580</v>
      </c>
      <c r="P762" s="338">
        <v>7480</v>
      </c>
      <c r="Q762" s="338">
        <v>2200</v>
      </c>
      <c r="R762" s="338">
        <v>0</v>
      </c>
      <c r="S762" s="338">
        <v>9680</v>
      </c>
      <c r="T762" s="338">
        <v>898</v>
      </c>
      <c r="U762" s="338">
        <v>315</v>
      </c>
      <c r="V762" s="338">
        <v>0</v>
      </c>
      <c r="W762" s="338">
        <v>11333</v>
      </c>
      <c r="X762" s="338">
        <v>898</v>
      </c>
      <c r="Y762" s="338">
        <v>73</v>
      </c>
      <c r="Z762" s="338">
        <v>0</v>
      </c>
      <c r="AA762" s="338">
        <v>0</v>
      </c>
      <c r="AB762" s="338">
        <v>0</v>
      </c>
      <c r="AC762" s="338">
        <v>971</v>
      </c>
      <c r="AD762" s="338">
        <v>8709</v>
      </c>
      <c r="AE762" s="338">
        <v>440</v>
      </c>
      <c r="AF762" s="338">
        <v>0</v>
      </c>
      <c r="AG762" s="338">
        <v>0</v>
      </c>
      <c r="AH762" s="338">
        <v>440</v>
      </c>
      <c r="AI762" t="s">
        <v>580</v>
      </c>
      <c r="AJ762" t="s">
        <v>2256</v>
      </c>
    </row>
    <row r="763" spans="1:36" x14ac:dyDescent="0.3">
      <c r="A763" s="335">
        <v>46203</v>
      </c>
      <c r="B763" t="s">
        <v>702</v>
      </c>
      <c r="C763" t="s">
        <v>703</v>
      </c>
      <c r="D763" t="s">
        <v>930</v>
      </c>
      <c r="E763" t="s">
        <v>42</v>
      </c>
      <c r="F763" t="s">
        <v>43</v>
      </c>
      <c r="G763" t="s">
        <v>48</v>
      </c>
      <c r="H763" t="s">
        <v>605</v>
      </c>
      <c r="I763" s="338">
        <v>0</v>
      </c>
      <c r="J763" s="338">
        <v>0</v>
      </c>
      <c r="K763" s="338">
        <v>0</v>
      </c>
      <c r="L763" s="338">
        <v>0</v>
      </c>
      <c r="M763" s="338">
        <v>0</v>
      </c>
      <c r="N763" s="336">
        <v>0</v>
      </c>
      <c r="O763" s="338" t="s">
        <v>580</v>
      </c>
      <c r="P763" s="338">
        <v>0</v>
      </c>
      <c r="Q763" s="338">
        <v>0</v>
      </c>
      <c r="R763" s="338">
        <v>0</v>
      </c>
      <c r="S763" s="338">
        <v>0</v>
      </c>
      <c r="T763" s="338">
        <v>0</v>
      </c>
      <c r="U763" s="338">
        <v>0</v>
      </c>
      <c r="V763" s="338">
        <v>0</v>
      </c>
      <c r="W763" s="338">
        <v>0</v>
      </c>
      <c r="X763" s="338">
        <v>0</v>
      </c>
      <c r="Y763" s="338">
        <v>0</v>
      </c>
      <c r="Z763" s="338">
        <v>0</v>
      </c>
      <c r="AA763" s="338">
        <v>0</v>
      </c>
      <c r="AB763" s="338">
        <v>0</v>
      </c>
      <c r="AC763" s="338">
        <v>0</v>
      </c>
      <c r="AD763" s="338">
        <v>0</v>
      </c>
      <c r="AE763" s="338">
        <v>0</v>
      </c>
      <c r="AF763" s="338">
        <v>0</v>
      </c>
      <c r="AG763" s="338">
        <v>0</v>
      </c>
      <c r="AH763" s="338">
        <v>0</v>
      </c>
      <c r="AI763" t="s">
        <v>580</v>
      </c>
      <c r="AJ763" t="s">
        <v>2249</v>
      </c>
    </row>
    <row r="764" spans="1:36" x14ac:dyDescent="0.3">
      <c r="A764" s="335">
        <v>46203</v>
      </c>
      <c r="B764" t="s">
        <v>704</v>
      </c>
      <c r="C764" t="s">
        <v>705</v>
      </c>
      <c r="D764" t="s">
        <v>930</v>
      </c>
      <c r="E764" t="s">
        <v>42</v>
      </c>
      <c r="F764" t="s">
        <v>43</v>
      </c>
      <c r="G764" t="s">
        <v>51</v>
      </c>
      <c r="H764" t="s">
        <v>605</v>
      </c>
      <c r="I764" s="338">
        <v>26</v>
      </c>
      <c r="J764" s="338">
        <v>0</v>
      </c>
      <c r="K764" s="338">
        <v>0</v>
      </c>
      <c r="L764" s="338">
        <v>4</v>
      </c>
      <c r="M764" s="338">
        <v>0</v>
      </c>
      <c r="N764" s="336">
        <v>26</v>
      </c>
      <c r="O764" s="338" t="s">
        <v>580</v>
      </c>
      <c r="P764" s="338">
        <v>8840</v>
      </c>
      <c r="Q764" s="338">
        <v>2600</v>
      </c>
      <c r="R764" s="338">
        <v>0</v>
      </c>
      <c r="S764" s="338">
        <v>11440</v>
      </c>
      <c r="T764" s="338">
        <v>1061</v>
      </c>
      <c r="U764" s="338">
        <v>372</v>
      </c>
      <c r="V764" s="338">
        <v>0</v>
      </c>
      <c r="W764" s="338">
        <v>13393</v>
      </c>
      <c r="X764" s="338">
        <v>1061</v>
      </c>
      <c r="Y764" s="338">
        <v>86</v>
      </c>
      <c r="Z764" s="338">
        <v>0</v>
      </c>
      <c r="AA764" s="338">
        <v>0</v>
      </c>
      <c r="AB764" s="338">
        <v>0</v>
      </c>
      <c r="AC764" s="338">
        <v>1147</v>
      </c>
      <c r="AD764" s="338">
        <v>10293</v>
      </c>
      <c r="AE764" s="338">
        <v>520</v>
      </c>
      <c r="AF764" s="338">
        <v>0</v>
      </c>
      <c r="AG764" s="338">
        <v>0</v>
      </c>
      <c r="AH764" s="338">
        <v>520</v>
      </c>
      <c r="AI764" t="s">
        <v>580</v>
      </c>
      <c r="AJ764" t="s">
        <v>2256</v>
      </c>
    </row>
    <row r="765" spans="1:36" x14ac:dyDescent="0.3">
      <c r="A765" s="335">
        <v>46203</v>
      </c>
      <c r="B765" t="s">
        <v>706</v>
      </c>
      <c r="C765" t="s">
        <v>707</v>
      </c>
      <c r="D765" t="s">
        <v>930</v>
      </c>
      <c r="E765" t="s">
        <v>42</v>
      </c>
      <c r="F765" t="s">
        <v>43</v>
      </c>
      <c r="G765" t="s">
        <v>51</v>
      </c>
      <c r="H765" t="s">
        <v>605</v>
      </c>
      <c r="I765" s="338">
        <v>22</v>
      </c>
      <c r="J765" s="338">
        <v>0</v>
      </c>
      <c r="K765" s="338">
        <v>0</v>
      </c>
      <c r="L765" s="338">
        <v>4</v>
      </c>
      <c r="M765" s="338">
        <v>0</v>
      </c>
      <c r="N765" s="336">
        <v>22</v>
      </c>
      <c r="O765" s="338" t="s">
        <v>580</v>
      </c>
      <c r="P765" s="338">
        <v>7480</v>
      </c>
      <c r="Q765" s="338">
        <v>2200</v>
      </c>
      <c r="R765" s="338">
        <v>0</v>
      </c>
      <c r="S765" s="338">
        <v>9680</v>
      </c>
      <c r="T765" s="338">
        <v>898</v>
      </c>
      <c r="U765" s="338">
        <v>315</v>
      </c>
      <c r="V765" s="338">
        <v>0</v>
      </c>
      <c r="W765" s="338">
        <v>11333</v>
      </c>
      <c r="X765" s="338">
        <v>898</v>
      </c>
      <c r="Y765" s="338">
        <v>73</v>
      </c>
      <c r="Z765" s="338">
        <v>0</v>
      </c>
      <c r="AA765" s="338">
        <v>0</v>
      </c>
      <c r="AB765" s="338">
        <v>0</v>
      </c>
      <c r="AC765" s="338">
        <v>971</v>
      </c>
      <c r="AD765" s="338">
        <v>8709</v>
      </c>
      <c r="AE765" s="338">
        <v>440</v>
      </c>
      <c r="AF765" s="338">
        <v>0</v>
      </c>
      <c r="AG765" s="338">
        <v>0</v>
      </c>
      <c r="AH765" s="338">
        <v>440</v>
      </c>
      <c r="AI765" t="s">
        <v>580</v>
      </c>
      <c r="AJ765" t="s">
        <v>2256</v>
      </c>
    </row>
    <row r="766" spans="1:36" x14ac:dyDescent="0.3">
      <c r="A766" s="335">
        <v>46203</v>
      </c>
      <c r="B766" t="s">
        <v>708</v>
      </c>
      <c r="C766" t="s">
        <v>709</v>
      </c>
      <c r="D766" t="s">
        <v>930</v>
      </c>
      <c r="E766" t="s">
        <v>42</v>
      </c>
      <c r="F766" t="s">
        <v>43</v>
      </c>
      <c r="G766" t="s">
        <v>48</v>
      </c>
      <c r="H766" t="s">
        <v>605</v>
      </c>
      <c r="I766" s="338">
        <v>26</v>
      </c>
      <c r="J766" s="338">
        <v>0</v>
      </c>
      <c r="K766" s="338">
        <v>0</v>
      </c>
      <c r="L766" s="338">
        <v>4</v>
      </c>
      <c r="M766" s="338">
        <v>0</v>
      </c>
      <c r="N766" s="336">
        <v>26</v>
      </c>
      <c r="O766" s="338" t="s">
        <v>580</v>
      </c>
      <c r="P766" s="338">
        <v>8840</v>
      </c>
      <c r="Q766" s="338">
        <v>2600</v>
      </c>
      <c r="R766" s="338">
        <v>0</v>
      </c>
      <c r="S766" s="338">
        <v>11440</v>
      </c>
      <c r="T766" s="338">
        <v>1061</v>
      </c>
      <c r="U766" s="338">
        <v>372</v>
      </c>
      <c r="V766" s="338">
        <v>0</v>
      </c>
      <c r="W766" s="338">
        <v>13393</v>
      </c>
      <c r="X766" s="338">
        <v>1061</v>
      </c>
      <c r="Y766" s="338">
        <v>86</v>
      </c>
      <c r="Z766" s="338">
        <v>0</v>
      </c>
      <c r="AA766" s="338">
        <v>0</v>
      </c>
      <c r="AB766" s="338">
        <v>0</v>
      </c>
      <c r="AC766" s="338">
        <v>1147</v>
      </c>
      <c r="AD766" s="338">
        <v>10293</v>
      </c>
      <c r="AE766" s="338">
        <v>520</v>
      </c>
      <c r="AF766" s="338">
        <v>0</v>
      </c>
      <c r="AG766" s="338">
        <v>0</v>
      </c>
      <c r="AH766" s="338">
        <v>520</v>
      </c>
      <c r="AI766" t="s">
        <v>580</v>
      </c>
      <c r="AJ766" t="s">
        <v>2256</v>
      </c>
    </row>
    <row r="767" spans="1:36" x14ac:dyDescent="0.3">
      <c r="A767" s="335">
        <v>46203</v>
      </c>
      <c r="B767" t="s">
        <v>710</v>
      </c>
      <c r="C767" t="s">
        <v>711</v>
      </c>
      <c r="D767" t="s">
        <v>930</v>
      </c>
      <c r="E767" t="s">
        <v>42</v>
      </c>
      <c r="F767" t="s">
        <v>951</v>
      </c>
      <c r="G767" t="s">
        <v>51</v>
      </c>
      <c r="H767" t="s">
        <v>605</v>
      </c>
      <c r="I767" s="338">
        <v>24</v>
      </c>
      <c r="J767" s="338">
        <v>0</v>
      </c>
      <c r="K767" s="338">
        <v>0</v>
      </c>
      <c r="L767" s="338">
        <v>4</v>
      </c>
      <c r="M767" s="338">
        <v>0</v>
      </c>
      <c r="N767" s="336">
        <v>24</v>
      </c>
      <c r="O767" s="338" t="s">
        <v>580</v>
      </c>
      <c r="P767" s="338">
        <v>8688</v>
      </c>
      <c r="Q767" s="338">
        <v>2952</v>
      </c>
      <c r="R767" s="338">
        <v>0</v>
      </c>
      <c r="S767" s="338">
        <v>11640</v>
      </c>
      <c r="T767" s="338">
        <v>1043</v>
      </c>
      <c r="U767" s="338">
        <v>378</v>
      </c>
      <c r="V767" s="338">
        <v>0</v>
      </c>
      <c r="W767" s="338">
        <v>13541</v>
      </c>
      <c r="X767" s="338">
        <v>1043</v>
      </c>
      <c r="Y767" s="338">
        <v>87</v>
      </c>
      <c r="Z767" s="338">
        <v>0</v>
      </c>
      <c r="AA767" s="338">
        <v>0</v>
      </c>
      <c r="AB767" s="338">
        <v>0</v>
      </c>
      <c r="AC767" s="338">
        <v>1130</v>
      </c>
      <c r="AD767" s="338">
        <v>10510</v>
      </c>
      <c r="AE767" s="338">
        <v>480</v>
      </c>
      <c r="AF767" s="338">
        <v>0</v>
      </c>
      <c r="AG767" s="338">
        <v>0</v>
      </c>
      <c r="AH767" s="338">
        <v>480</v>
      </c>
      <c r="AI767" t="s">
        <v>580</v>
      </c>
      <c r="AJ767" t="s">
        <v>2256</v>
      </c>
    </row>
    <row r="768" spans="1:36" x14ac:dyDescent="0.3">
      <c r="A768" s="335">
        <v>46203</v>
      </c>
      <c r="B768" t="s">
        <v>712</v>
      </c>
      <c r="C768" t="s">
        <v>713</v>
      </c>
      <c r="D768" t="s">
        <v>930</v>
      </c>
      <c r="E768" t="s">
        <v>42</v>
      </c>
      <c r="F768" t="s">
        <v>951</v>
      </c>
      <c r="G768" t="s">
        <v>51</v>
      </c>
      <c r="H768" t="s">
        <v>605</v>
      </c>
      <c r="I768" s="338">
        <v>23</v>
      </c>
      <c r="J768" s="338">
        <v>0</v>
      </c>
      <c r="K768" s="338">
        <v>0</v>
      </c>
      <c r="L768" s="338">
        <v>4</v>
      </c>
      <c r="M768" s="338">
        <v>0</v>
      </c>
      <c r="N768" s="336">
        <v>23</v>
      </c>
      <c r="O768" s="338" t="s">
        <v>580</v>
      </c>
      <c r="P768" s="338">
        <v>8326</v>
      </c>
      <c r="Q768" s="338">
        <v>2829</v>
      </c>
      <c r="R768" s="338">
        <v>0</v>
      </c>
      <c r="S768" s="338">
        <v>11155</v>
      </c>
      <c r="T768" s="338">
        <v>999</v>
      </c>
      <c r="U768" s="338">
        <v>363</v>
      </c>
      <c r="V768" s="338">
        <v>0</v>
      </c>
      <c r="W768" s="338">
        <v>12977</v>
      </c>
      <c r="X768" s="338">
        <v>999</v>
      </c>
      <c r="Y768" s="338">
        <v>84</v>
      </c>
      <c r="Z768" s="338">
        <v>0</v>
      </c>
      <c r="AA768" s="338">
        <v>0</v>
      </c>
      <c r="AB768" s="338">
        <v>0</v>
      </c>
      <c r="AC768" s="338">
        <v>1083</v>
      </c>
      <c r="AD768" s="338">
        <v>10072</v>
      </c>
      <c r="AE768" s="338">
        <v>460</v>
      </c>
      <c r="AF768" s="338">
        <v>0</v>
      </c>
      <c r="AG768" s="338">
        <v>0</v>
      </c>
      <c r="AH768" s="338">
        <v>460</v>
      </c>
      <c r="AI768" t="s">
        <v>580</v>
      </c>
      <c r="AJ768" t="s">
        <v>2256</v>
      </c>
    </row>
    <row r="769" spans="1:36" x14ac:dyDescent="0.3">
      <c r="A769" s="335">
        <v>46203</v>
      </c>
      <c r="B769" t="s">
        <v>714</v>
      </c>
      <c r="C769" t="s">
        <v>715</v>
      </c>
      <c r="D769" t="s">
        <v>930</v>
      </c>
      <c r="E769" t="s">
        <v>42</v>
      </c>
      <c r="F769" t="s">
        <v>951</v>
      </c>
      <c r="G769" t="s">
        <v>51</v>
      </c>
      <c r="H769" t="s">
        <v>605</v>
      </c>
      <c r="I769" s="338">
        <v>23</v>
      </c>
      <c r="J769" s="338">
        <v>0</v>
      </c>
      <c r="K769" s="338">
        <v>0</v>
      </c>
      <c r="L769" s="338">
        <v>4</v>
      </c>
      <c r="M769" s="338">
        <v>0</v>
      </c>
      <c r="N769" s="336">
        <v>23</v>
      </c>
      <c r="O769" s="338" t="s">
        <v>580</v>
      </c>
      <c r="P769" s="338">
        <v>8004</v>
      </c>
      <c r="Q769" s="338">
        <v>2691</v>
      </c>
      <c r="R769" s="338">
        <v>0</v>
      </c>
      <c r="S769" s="338">
        <v>10695</v>
      </c>
      <c r="T769" s="338">
        <v>960</v>
      </c>
      <c r="U769" s="338">
        <v>348</v>
      </c>
      <c r="V769" s="338">
        <v>0</v>
      </c>
      <c r="W769" s="338">
        <v>12463</v>
      </c>
      <c r="X769" s="338">
        <v>960</v>
      </c>
      <c r="Y769" s="338">
        <v>80</v>
      </c>
      <c r="Z769" s="338">
        <v>0</v>
      </c>
      <c r="AA769" s="338">
        <v>0</v>
      </c>
      <c r="AB769" s="338">
        <v>0</v>
      </c>
      <c r="AC769" s="338">
        <v>1040</v>
      </c>
      <c r="AD769" s="338">
        <v>9655</v>
      </c>
      <c r="AE769" s="338">
        <v>460</v>
      </c>
      <c r="AF769" s="338">
        <v>0</v>
      </c>
      <c r="AG769" s="338">
        <v>0</v>
      </c>
      <c r="AH769" s="338">
        <v>460</v>
      </c>
      <c r="AI769" t="s">
        <v>580</v>
      </c>
      <c r="AJ769" t="s">
        <v>2256</v>
      </c>
    </row>
    <row r="770" spans="1:36" x14ac:dyDescent="0.3">
      <c r="A770" s="335">
        <v>46203</v>
      </c>
      <c r="B770" t="s">
        <v>716</v>
      </c>
      <c r="C770" t="s">
        <v>717</v>
      </c>
      <c r="D770" t="s">
        <v>930</v>
      </c>
      <c r="E770" t="s">
        <v>42</v>
      </c>
      <c r="F770" t="s">
        <v>951</v>
      </c>
      <c r="G770" t="s">
        <v>48</v>
      </c>
      <c r="H770" t="s">
        <v>605</v>
      </c>
      <c r="I770" s="338">
        <v>0</v>
      </c>
      <c r="J770" s="338">
        <v>0</v>
      </c>
      <c r="K770" s="338">
        <v>0</v>
      </c>
      <c r="L770" s="338">
        <v>0</v>
      </c>
      <c r="M770" s="338">
        <v>0</v>
      </c>
      <c r="N770" s="336">
        <v>0</v>
      </c>
      <c r="O770" s="338" t="s">
        <v>580</v>
      </c>
      <c r="P770" s="338">
        <v>0</v>
      </c>
      <c r="Q770" s="338">
        <v>0</v>
      </c>
      <c r="R770" s="338">
        <v>0</v>
      </c>
      <c r="S770" s="338">
        <v>0</v>
      </c>
      <c r="T770" s="338">
        <v>0</v>
      </c>
      <c r="U770" s="338">
        <v>0</v>
      </c>
      <c r="V770" s="338">
        <v>0</v>
      </c>
      <c r="W770" s="338">
        <v>0</v>
      </c>
      <c r="X770" s="338">
        <v>0</v>
      </c>
      <c r="Y770" s="338">
        <v>0</v>
      </c>
      <c r="Z770" s="338">
        <v>0</v>
      </c>
      <c r="AA770" s="338">
        <v>0</v>
      </c>
      <c r="AB770" s="338">
        <v>0</v>
      </c>
      <c r="AC770" s="338">
        <v>0</v>
      </c>
      <c r="AD770" s="338">
        <v>0</v>
      </c>
      <c r="AE770" s="338">
        <v>0</v>
      </c>
      <c r="AF770" s="338">
        <v>0</v>
      </c>
      <c r="AG770" s="338">
        <v>0</v>
      </c>
      <c r="AH770" s="338">
        <v>0</v>
      </c>
      <c r="AI770" t="s">
        <v>580</v>
      </c>
      <c r="AJ770" t="s">
        <v>2249</v>
      </c>
    </row>
    <row r="771" spans="1:36" x14ac:dyDescent="0.3">
      <c r="A771" s="335">
        <v>46203</v>
      </c>
      <c r="B771" t="s">
        <v>718</v>
      </c>
      <c r="C771" t="s">
        <v>719</v>
      </c>
      <c r="D771" t="s">
        <v>930</v>
      </c>
      <c r="E771" t="s">
        <v>42</v>
      </c>
      <c r="F771" t="s">
        <v>951</v>
      </c>
      <c r="G771" t="s">
        <v>51</v>
      </c>
      <c r="H771" t="s">
        <v>605</v>
      </c>
      <c r="I771" s="338">
        <v>23</v>
      </c>
      <c r="J771" s="338">
        <v>0</v>
      </c>
      <c r="K771" s="338">
        <v>0</v>
      </c>
      <c r="L771" s="338">
        <v>4</v>
      </c>
      <c r="M771" s="338">
        <v>0</v>
      </c>
      <c r="N771" s="336">
        <v>23</v>
      </c>
      <c r="O771" s="338" t="s">
        <v>580</v>
      </c>
      <c r="P771" s="338">
        <v>8004</v>
      </c>
      <c r="Q771" s="338">
        <v>2691</v>
      </c>
      <c r="R771" s="338">
        <v>0</v>
      </c>
      <c r="S771" s="338">
        <v>10695</v>
      </c>
      <c r="T771" s="338">
        <v>960</v>
      </c>
      <c r="U771" s="338">
        <v>348</v>
      </c>
      <c r="V771" s="338">
        <v>0</v>
      </c>
      <c r="W771" s="338">
        <v>12463</v>
      </c>
      <c r="X771" s="338">
        <v>960</v>
      </c>
      <c r="Y771" s="338">
        <v>80</v>
      </c>
      <c r="Z771" s="338">
        <v>0</v>
      </c>
      <c r="AA771" s="338">
        <v>0</v>
      </c>
      <c r="AB771" s="338">
        <v>0</v>
      </c>
      <c r="AC771" s="338">
        <v>1040</v>
      </c>
      <c r="AD771" s="338">
        <v>9655</v>
      </c>
      <c r="AE771" s="338">
        <v>460</v>
      </c>
      <c r="AF771" s="338">
        <v>0</v>
      </c>
      <c r="AG771" s="338">
        <v>0</v>
      </c>
      <c r="AH771" s="338">
        <v>460</v>
      </c>
      <c r="AI771" t="s">
        <v>580</v>
      </c>
      <c r="AJ771" t="s">
        <v>2256</v>
      </c>
    </row>
    <row r="772" spans="1:36" x14ac:dyDescent="0.3">
      <c r="A772" s="335">
        <v>46203</v>
      </c>
      <c r="B772" t="s">
        <v>720</v>
      </c>
      <c r="C772" t="s">
        <v>721</v>
      </c>
      <c r="D772" t="s">
        <v>930</v>
      </c>
      <c r="E772" t="s">
        <v>42</v>
      </c>
      <c r="F772" t="s">
        <v>951</v>
      </c>
      <c r="G772" t="s">
        <v>48</v>
      </c>
      <c r="H772" t="s">
        <v>605</v>
      </c>
      <c r="I772" s="338">
        <v>12.5</v>
      </c>
      <c r="J772" s="338">
        <v>0</v>
      </c>
      <c r="K772" s="338">
        <v>0</v>
      </c>
      <c r="L772" s="338">
        <v>4</v>
      </c>
      <c r="M772" s="338">
        <v>0</v>
      </c>
      <c r="N772" s="336">
        <v>12.5</v>
      </c>
      <c r="O772" s="338" t="s">
        <v>580</v>
      </c>
      <c r="P772" s="338">
        <v>4350</v>
      </c>
      <c r="Q772" s="338">
        <v>1462</v>
      </c>
      <c r="R772" s="338">
        <v>0</v>
      </c>
      <c r="S772" s="338">
        <v>5812</v>
      </c>
      <c r="T772" s="338">
        <v>522</v>
      </c>
      <c r="U772" s="338">
        <v>189</v>
      </c>
      <c r="V772" s="338">
        <v>0</v>
      </c>
      <c r="W772" s="338">
        <v>6773</v>
      </c>
      <c r="X772" s="338">
        <v>522</v>
      </c>
      <c r="Y772" s="338">
        <v>44</v>
      </c>
      <c r="Z772" s="338">
        <v>0</v>
      </c>
      <c r="AA772" s="338">
        <v>0</v>
      </c>
      <c r="AB772" s="338">
        <v>0</v>
      </c>
      <c r="AC772" s="338">
        <v>566</v>
      </c>
      <c r="AD772" s="338">
        <v>5246</v>
      </c>
      <c r="AE772" s="338">
        <v>250</v>
      </c>
      <c r="AF772" s="338">
        <v>0</v>
      </c>
      <c r="AG772" s="338">
        <v>0</v>
      </c>
      <c r="AH772" s="338">
        <v>250</v>
      </c>
      <c r="AI772" t="s">
        <v>580</v>
      </c>
      <c r="AJ772" t="s">
        <v>2256</v>
      </c>
    </row>
    <row r="773" spans="1:36" x14ac:dyDescent="0.3">
      <c r="A773" s="335">
        <v>46203</v>
      </c>
      <c r="B773" t="s">
        <v>722</v>
      </c>
      <c r="C773" t="s">
        <v>723</v>
      </c>
      <c r="D773" t="s">
        <v>930</v>
      </c>
      <c r="E773" t="s">
        <v>42</v>
      </c>
      <c r="F773" t="s">
        <v>951</v>
      </c>
      <c r="G773" t="s">
        <v>48</v>
      </c>
      <c r="H773" t="s">
        <v>605</v>
      </c>
      <c r="I773" s="338">
        <v>24</v>
      </c>
      <c r="J773" s="338">
        <v>0</v>
      </c>
      <c r="K773" s="338">
        <v>0</v>
      </c>
      <c r="L773" s="338">
        <v>4</v>
      </c>
      <c r="M773" s="338">
        <v>0</v>
      </c>
      <c r="N773" s="336">
        <v>24</v>
      </c>
      <c r="O773" s="338" t="s">
        <v>580</v>
      </c>
      <c r="P773" s="338">
        <v>8352</v>
      </c>
      <c r="Q773" s="338">
        <v>2808</v>
      </c>
      <c r="R773" s="338">
        <v>0</v>
      </c>
      <c r="S773" s="338">
        <v>11160</v>
      </c>
      <c r="T773" s="338">
        <v>1002</v>
      </c>
      <c r="U773" s="338">
        <v>363</v>
      </c>
      <c r="V773" s="338">
        <v>0</v>
      </c>
      <c r="W773" s="338">
        <v>13005</v>
      </c>
      <c r="X773" s="338">
        <v>1002</v>
      </c>
      <c r="Y773" s="338">
        <v>84</v>
      </c>
      <c r="Z773" s="338">
        <v>0</v>
      </c>
      <c r="AA773" s="338">
        <v>0</v>
      </c>
      <c r="AB773" s="338">
        <v>0</v>
      </c>
      <c r="AC773" s="338">
        <v>1086</v>
      </c>
      <c r="AD773" s="338">
        <v>10074</v>
      </c>
      <c r="AE773" s="338">
        <v>480</v>
      </c>
      <c r="AF773" s="338">
        <v>0</v>
      </c>
      <c r="AG773" s="338">
        <v>0</v>
      </c>
      <c r="AH773" s="338">
        <v>480</v>
      </c>
      <c r="AI773" t="s">
        <v>580</v>
      </c>
      <c r="AJ773" t="s">
        <v>2256</v>
      </c>
    </row>
    <row r="774" spans="1:36" x14ac:dyDescent="0.3">
      <c r="A774" s="335">
        <v>46203</v>
      </c>
      <c r="B774" t="s">
        <v>724</v>
      </c>
      <c r="C774" t="s">
        <v>725</v>
      </c>
      <c r="D774" t="s">
        <v>930</v>
      </c>
      <c r="E774" t="s">
        <v>42</v>
      </c>
      <c r="F774" t="s">
        <v>951</v>
      </c>
      <c r="G774" t="s">
        <v>48</v>
      </c>
      <c r="H774" t="s">
        <v>605</v>
      </c>
      <c r="I774" s="338">
        <v>26</v>
      </c>
      <c r="J774" s="338">
        <v>0</v>
      </c>
      <c r="K774" s="338">
        <v>0</v>
      </c>
      <c r="L774" s="338">
        <v>4</v>
      </c>
      <c r="M774" s="338">
        <v>0</v>
      </c>
      <c r="N774" s="336">
        <v>26</v>
      </c>
      <c r="O774" s="338" t="s">
        <v>580</v>
      </c>
      <c r="P774" s="338">
        <v>9412</v>
      </c>
      <c r="Q774" s="338">
        <v>3068</v>
      </c>
      <c r="R774" s="338">
        <v>0</v>
      </c>
      <c r="S774" s="338">
        <v>12480</v>
      </c>
      <c r="T774" s="338">
        <v>1129</v>
      </c>
      <c r="U774" s="338">
        <v>406</v>
      </c>
      <c r="V774" s="338">
        <v>0</v>
      </c>
      <c r="W774" s="338">
        <v>14535</v>
      </c>
      <c r="X774" s="338">
        <v>1129</v>
      </c>
      <c r="Y774" s="338">
        <v>94</v>
      </c>
      <c r="Z774" s="338">
        <v>0</v>
      </c>
      <c r="AA774" s="338">
        <v>0</v>
      </c>
      <c r="AB774" s="338">
        <v>0</v>
      </c>
      <c r="AC774" s="338">
        <v>1223</v>
      </c>
      <c r="AD774" s="338">
        <v>11257</v>
      </c>
      <c r="AE774" s="338">
        <v>520</v>
      </c>
      <c r="AF774" s="338">
        <v>0</v>
      </c>
      <c r="AG774" s="338">
        <v>0</v>
      </c>
      <c r="AH774" s="338">
        <v>520</v>
      </c>
      <c r="AI774" t="s">
        <v>580</v>
      </c>
      <c r="AJ774" t="s">
        <v>2256</v>
      </c>
    </row>
    <row r="775" spans="1:36" x14ac:dyDescent="0.3">
      <c r="A775" s="335">
        <v>46203</v>
      </c>
      <c r="B775" t="s">
        <v>726</v>
      </c>
      <c r="C775" t="s">
        <v>727</v>
      </c>
      <c r="D775" t="s">
        <v>930</v>
      </c>
      <c r="E775" t="s">
        <v>42</v>
      </c>
      <c r="F775" t="s">
        <v>951</v>
      </c>
      <c r="G775" t="s">
        <v>48</v>
      </c>
      <c r="H775" t="s">
        <v>605</v>
      </c>
      <c r="I775" s="338">
        <v>25</v>
      </c>
      <c r="J775" s="338">
        <v>0</v>
      </c>
      <c r="K775" s="338">
        <v>0</v>
      </c>
      <c r="L775" s="338">
        <v>4</v>
      </c>
      <c r="M775" s="338">
        <v>0</v>
      </c>
      <c r="N775" s="336">
        <v>25</v>
      </c>
      <c r="O775" s="338" t="s">
        <v>580</v>
      </c>
      <c r="P775" s="338">
        <v>8700</v>
      </c>
      <c r="Q775" s="338">
        <v>2925</v>
      </c>
      <c r="R775" s="338">
        <v>0</v>
      </c>
      <c r="S775" s="338">
        <v>11625</v>
      </c>
      <c r="T775" s="338">
        <v>1044</v>
      </c>
      <c r="U775" s="338">
        <v>378</v>
      </c>
      <c r="V775" s="338">
        <v>0</v>
      </c>
      <c r="W775" s="338">
        <v>13547</v>
      </c>
      <c r="X775" s="338">
        <v>1044</v>
      </c>
      <c r="Y775" s="338">
        <v>87</v>
      </c>
      <c r="Z775" s="338">
        <v>0</v>
      </c>
      <c r="AA775" s="338">
        <v>0</v>
      </c>
      <c r="AB775" s="338">
        <v>0</v>
      </c>
      <c r="AC775" s="338">
        <v>1131</v>
      </c>
      <c r="AD775" s="338">
        <v>10494</v>
      </c>
      <c r="AE775" s="338">
        <v>500</v>
      </c>
      <c r="AF775" s="338">
        <v>0</v>
      </c>
      <c r="AG775" s="338">
        <v>0</v>
      </c>
      <c r="AH775" s="338">
        <v>500</v>
      </c>
      <c r="AI775" t="s">
        <v>580</v>
      </c>
      <c r="AJ775" t="s">
        <v>2256</v>
      </c>
    </row>
    <row r="776" spans="1:36" x14ac:dyDescent="0.3">
      <c r="A776" s="335">
        <v>46203</v>
      </c>
      <c r="B776" t="s">
        <v>728</v>
      </c>
      <c r="C776" t="s">
        <v>729</v>
      </c>
      <c r="D776" t="s">
        <v>930</v>
      </c>
      <c r="E776" t="s">
        <v>42</v>
      </c>
      <c r="F776" t="s">
        <v>951</v>
      </c>
      <c r="G776" t="s">
        <v>48</v>
      </c>
      <c r="H776" t="s">
        <v>605</v>
      </c>
      <c r="I776" s="338">
        <v>23</v>
      </c>
      <c r="J776" s="338">
        <v>0</v>
      </c>
      <c r="K776" s="338">
        <v>0</v>
      </c>
      <c r="L776" s="338">
        <v>4</v>
      </c>
      <c r="M776" s="338">
        <v>0</v>
      </c>
      <c r="N776" s="336">
        <v>23</v>
      </c>
      <c r="O776" s="338" t="s">
        <v>580</v>
      </c>
      <c r="P776" s="338">
        <v>8441</v>
      </c>
      <c r="Q776" s="338">
        <v>2944</v>
      </c>
      <c r="R776" s="338">
        <v>0</v>
      </c>
      <c r="S776" s="338">
        <v>11385</v>
      </c>
      <c r="T776" s="338">
        <v>1013</v>
      </c>
      <c r="U776" s="338">
        <v>370</v>
      </c>
      <c r="V776" s="338">
        <v>0</v>
      </c>
      <c r="W776" s="338">
        <v>13228</v>
      </c>
      <c r="X776" s="338">
        <v>1013</v>
      </c>
      <c r="Y776" s="338">
        <v>85</v>
      </c>
      <c r="Z776" s="338">
        <v>0</v>
      </c>
      <c r="AA776" s="338">
        <v>0</v>
      </c>
      <c r="AB776" s="338">
        <v>0</v>
      </c>
      <c r="AC776" s="338">
        <v>1098</v>
      </c>
      <c r="AD776" s="338">
        <v>10287</v>
      </c>
      <c r="AE776" s="338">
        <v>460</v>
      </c>
      <c r="AF776" s="338">
        <v>0</v>
      </c>
      <c r="AG776" s="338">
        <v>0</v>
      </c>
      <c r="AH776" s="338">
        <v>460</v>
      </c>
      <c r="AI776" t="s">
        <v>580</v>
      </c>
      <c r="AJ776" t="s">
        <v>2256</v>
      </c>
    </row>
    <row r="777" spans="1:36" x14ac:dyDescent="0.3">
      <c r="A777" s="335">
        <v>46203</v>
      </c>
      <c r="B777" t="s">
        <v>730</v>
      </c>
      <c r="C777" t="s">
        <v>731</v>
      </c>
      <c r="D777" t="s">
        <v>930</v>
      </c>
      <c r="E777" t="s">
        <v>42</v>
      </c>
      <c r="F777" t="s">
        <v>951</v>
      </c>
      <c r="G777" t="s">
        <v>51</v>
      </c>
      <c r="H777" t="s">
        <v>605</v>
      </c>
      <c r="I777" s="338">
        <v>22</v>
      </c>
      <c r="J777" s="338">
        <v>0</v>
      </c>
      <c r="K777" s="338">
        <v>0</v>
      </c>
      <c r="L777" s="338">
        <v>4</v>
      </c>
      <c r="M777" s="338">
        <v>0</v>
      </c>
      <c r="N777" s="336">
        <v>22</v>
      </c>
      <c r="O777" s="338" t="s">
        <v>580</v>
      </c>
      <c r="P777" s="338">
        <v>7656</v>
      </c>
      <c r="Q777" s="338">
        <v>2574</v>
      </c>
      <c r="R777" s="338">
        <v>0</v>
      </c>
      <c r="S777" s="338">
        <v>10230</v>
      </c>
      <c r="T777" s="338">
        <v>919</v>
      </c>
      <c r="U777" s="338">
        <v>332</v>
      </c>
      <c r="V777" s="338">
        <v>0</v>
      </c>
      <c r="W777" s="338">
        <v>11921</v>
      </c>
      <c r="X777" s="338">
        <v>919</v>
      </c>
      <c r="Y777" s="338">
        <v>77</v>
      </c>
      <c r="Z777" s="338">
        <v>0</v>
      </c>
      <c r="AA777" s="338">
        <v>0</v>
      </c>
      <c r="AB777" s="338">
        <v>0</v>
      </c>
      <c r="AC777" s="338">
        <v>996</v>
      </c>
      <c r="AD777" s="338">
        <v>9234</v>
      </c>
      <c r="AE777" s="338">
        <v>440</v>
      </c>
      <c r="AF777" s="338">
        <v>0</v>
      </c>
      <c r="AG777" s="338">
        <v>0</v>
      </c>
      <c r="AH777" s="338">
        <v>440</v>
      </c>
      <c r="AI777" t="s">
        <v>580</v>
      </c>
      <c r="AJ777" t="s">
        <v>2256</v>
      </c>
    </row>
    <row r="778" spans="1:36" x14ac:dyDescent="0.3">
      <c r="A778" s="335">
        <v>46203</v>
      </c>
      <c r="B778" t="s">
        <v>732</v>
      </c>
      <c r="C778" t="s">
        <v>733</v>
      </c>
      <c r="D778" t="s">
        <v>930</v>
      </c>
      <c r="E778" t="s">
        <v>42</v>
      </c>
      <c r="F778" t="s">
        <v>951</v>
      </c>
      <c r="G778" t="s">
        <v>63</v>
      </c>
      <c r="H778" t="s">
        <v>605</v>
      </c>
      <c r="I778" s="338">
        <v>23</v>
      </c>
      <c r="J778" s="338">
        <v>0</v>
      </c>
      <c r="K778" s="338">
        <v>0</v>
      </c>
      <c r="L778" s="338">
        <v>4</v>
      </c>
      <c r="M778" s="338">
        <v>0</v>
      </c>
      <c r="N778" s="336">
        <v>23</v>
      </c>
      <c r="O778" s="338" t="s">
        <v>580</v>
      </c>
      <c r="P778" s="338">
        <v>8004</v>
      </c>
      <c r="Q778" s="338">
        <v>2691</v>
      </c>
      <c r="R778" s="338">
        <v>0</v>
      </c>
      <c r="S778" s="338">
        <v>10695</v>
      </c>
      <c r="T778" s="338">
        <v>960</v>
      </c>
      <c r="U778" s="338">
        <v>348</v>
      </c>
      <c r="V778" s="338">
        <v>0</v>
      </c>
      <c r="W778" s="338">
        <v>12463</v>
      </c>
      <c r="X778" s="338">
        <v>960</v>
      </c>
      <c r="Y778" s="338">
        <v>80</v>
      </c>
      <c r="Z778" s="338">
        <v>0</v>
      </c>
      <c r="AA778" s="338">
        <v>0</v>
      </c>
      <c r="AB778" s="338">
        <v>0</v>
      </c>
      <c r="AC778" s="338">
        <v>1040</v>
      </c>
      <c r="AD778" s="338">
        <v>9655</v>
      </c>
      <c r="AE778" s="338">
        <v>460</v>
      </c>
      <c r="AF778" s="338">
        <v>0</v>
      </c>
      <c r="AG778" s="338">
        <v>0</v>
      </c>
      <c r="AH778" s="338">
        <v>460</v>
      </c>
      <c r="AI778" t="s">
        <v>580</v>
      </c>
      <c r="AJ778" t="s">
        <v>2256</v>
      </c>
    </row>
    <row r="779" spans="1:36" x14ac:dyDescent="0.3">
      <c r="A779" s="335">
        <v>46203</v>
      </c>
      <c r="B779" t="s">
        <v>734</v>
      </c>
      <c r="C779" t="s">
        <v>735</v>
      </c>
      <c r="D779" t="s">
        <v>930</v>
      </c>
      <c r="E779" t="s">
        <v>42</v>
      </c>
      <c r="F779" t="s">
        <v>951</v>
      </c>
      <c r="G779" t="s">
        <v>63</v>
      </c>
      <c r="H779" t="s">
        <v>605</v>
      </c>
      <c r="I779" s="338">
        <v>23</v>
      </c>
      <c r="J779" s="338">
        <v>0</v>
      </c>
      <c r="K779" s="338">
        <v>0</v>
      </c>
      <c r="L779" s="338">
        <v>4</v>
      </c>
      <c r="M779" s="338">
        <v>0</v>
      </c>
      <c r="N779" s="336">
        <v>23</v>
      </c>
      <c r="O779" s="338" t="s">
        <v>580</v>
      </c>
      <c r="P779" s="338">
        <v>7889</v>
      </c>
      <c r="Q779" s="338">
        <v>2576</v>
      </c>
      <c r="R779" s="338">
        <v>0</v>
      </c>
      <c r="S779" s="338">
        <v>10465</v>
      </c>
      <c r="T779" s="338">
        <v>947</v>
      </c>
      <c r="U779" s="338">
        <v>340</v>
      </c>
      <c r="V779" s="338">
        <v>0</v>
      </c>
      <c r="W779" s="338">
        <v>12212</v>
      </c>
      <c r="X779" s="338">
        <v>947</v>
      </c>
      <c r="Y779" s="338">
        <v>78</v>
      </c>
      <c r="Z779" s="338">
        <v>0</v>
      </c>
      <c r="AA779" s="338">
        <v>0</v>
      </c>
      <c r="AB779" s="338">
        <v>0</v>
      </c>
      <c r="AC779" s="338">
        <v>1025</v>
      </c>
      <c r="AD779" s="338">
        <v>9440</v>
      </c>
      <c r="AE779" s="338">
        <v>460</v>
      </c>
      <c r="AF779" s="338">
        <v>0</v>
      </c>
      <c r="AG779" s="338">
        <v>0</v>
      </c>
      <c r="AH779" s="338">
        <v>460</v>
      </c>
      <c r="AI779" t="s">
        <v>580</v>
      </c>
      <c r="AJ779" t="s">
        <v>2256</v>
      </c>
    </row>
    <row r="780" spans="1:36" x14ac:dyDescent="0.3">
      <c r="A780" s="335">
        <v>46203</v>
      </c>
      <c r="B780" t="s">
        <v>736</v>
      </c>
      <c r="C780" t="s">
        <v>737</v>
      </c>
      <c r="D780" t="s">
        <v>930</v>
      </c>
      <c r="E780" t="s">
        <v>42</v>
      </c>
      <c r="F780" t="s">
        <v>951</v>
      </c>
      <c r="G780" t="s">
        <v>51</v>
      </c>
      <c r="H780" t="s">
        <v>605</v>
      </c>
      <c r="I780" s="338">
        <v>23.5</v>
      </c>
      <c r="J780" s="338">
        <v>0</v>
      </c>
      <c r="K780" s="338">
        <v>0</v>
      </c>
      <c r="L780" s="338">
        <v>4</v>
      </c>
      <c r="M780" s="338">
        <v>0</v>
      </c>
      <c r="N780" s="336">
        <v>23.5</v>
      </c>
      <c r="O780" s="338" t="s">
        <v>580</v>
      </c>
      <c r="P780" s="338">
        <v>8060</v>
      </c>
      <c r="Q780" s="338">
        <v>2632</v>
      </c>
      <c r="R780" s="338">
        <v>0</v>
      </c>
      <c r="S780" s="338">
        <v>10692</v>
      </c>
      <c r="T780" s="338">
        <v>967</v>
      </c>
      <c r="U780" s="338">
        <v>347</v>
      </c>
      <c r="V780" s="338">
        <v>0</v>
      </c>
      <c r="W780" s="338">
        <v>12476</v>
      </c>
      <c r="X780" s="338">
        <v>967</v>
      </c>
      <c r="Y780" s="338">
        <v>80</v>
      </c>
      <c r="Z780" s="338">
        <v>0</v>
      </c>
      <c r="AA780" s="338">
        <v>0</v>
      </c>
      <c r="AB780" s="338">
        <v>0</v>
      </c>
      <c r="AC780" s="338">
        <v>1047</v>
      </c>
      <c r="AD780" s="338">
        <v>9645</v>
      </c>
      <c r="AE780" s="338">
        <v>470</v>
      </c>
      <c r="AF780" s="338">
        <v>0</v>
      </c>
      <c r="AG780" s="338">
        <v>0</v>
      </c>
      <c r="AH780" s="338">
        <v>470</v>
      </c>
      <c r="AI780" t="s">
        <v>580</v>
      </c>
      <c r="AJ780" t="s">
        <v>2256</v>
      </c>
    </row>
    <row r="781" spans="1:36" x14ac:dyDescent="0.3">
      <c r="A781" s="335">
        <v>46203</v>
      </c>
      <c r="B781" t="s">
        <v>738</v>
      </c>
      <c r="C781" t="s">
        <v>739</v>
      </c>
      <c r="D781" t="s">
        <v>930</v>
      </c>
      <c r="E781" t="s">
        <v>42</v>
      </c>
      <c r="F781" t="s">
        <v>951</v>
      </c>
      <c r="G781" t="s">
        <v>48</v>
      </c>
      <c r="H781" t="s">
        <v>605</v>
      </c>
      <c r="I781" s="338">
        <v>25</v>
      </c>
      <c r="J781" s="338">
        <v>0</v>
      </c>
      <c r="K781" s="338">
        <v>0</v>
      </c>
      <c r="L781" s="338">
        <v>4</v>
      </c>
      <c r="M781" s="338">
        <v>0</v>
      </c>
      <c r="N781" s="336">
        <v>25</v>
      </c>
      <c r="O781" s="338" t="s">
        <v>580</v>
      </c>
      <c r="P781" s="338">
        <v>8700</v>
      </c>
      <c r="Q781" s="338">
        <v>3050</v>
      </c>
      <c r="R781" s="338">
        <v>0</v>
      </c>
      <c r="S781" s="338">
        <v>11750</v>
      </c>
      <c r="T781" s="338">
        <v>1044</v>
      </c>
      <c r="U781" s="338">
        <v>382</v>
      </c>
      <c r="V781" s="338">
        <v>0</v>
      </c>
      <c r="W781" s="338">
        <v>13676</v>
      </c>
      <c r="X781" s="338">
        <v>1044</v>
      </c>
      <c r="Y781" s="338">
        <v>88</v>
      </c>
      <c r="Z781" s="338">
        <v>0</v>
      </c>
      <c r="AA781" s="338">
        <v>0</v>
      </c>
      <c r="AB781" s="338">
        <v>0</v>
      </c>
      <c r="AC781" s="338">
        <v>1132</v>
      </c>
      <c r="AD781" s="338">
        <v>10618</v>
      </c>
      <c r="AE781" s="338">
        <v>500</v>
      </c>
      <c r="AF781" s="338">
        <v>0</v>
      </c>
      <c r="AG781" s="338">
        <v>0</v>
      </c>
      <c r="AH781" s="338">
        <v>500</v>
      </c>
      <c r="AI781" t="s">
        <v>580</v>
      </c>
      <c r="AJ781" t="s">
        <v>2256</v>
      </c>
    </row>
    <row r="782" spans="1:36" x14ac:dyDescent="0.3">
      <c r="A782" s="335">
        <v>46203</v>
      </c>
      <c r="B782" t="s">
        <v>740</v>
      </c>
      <c r="C782" t="s">
        <v>741</v>
      </c>
      <c r="D782" t="s">
        <v>930</v>
      </c>
      <c r="E782" t="s">
        <v>42</v>
      </c>
      <c r="F782" t="s">
        <v>951</v>
      </c>
      <c r="G782" t="s">
        <v>51</v>
      </c>
      <c r="H782" t="s">
        <v>605</v>
      </c>
      <c r="I782" s="338">
        <v>23</v>
      </c>
      <c r="J782" s="338">
        <v>0</v>
      </c>
      <c r="K782" s="338">
        <v>0</v>
      </c>
      <c r="L782" s="338">
        <v>4</v>
      </c>
      <c r="M782" s="338">
        <v>0</v>
      </c>
      <c r="N782" s="336">
        <v>23</v>
      </c>
      <c r="O782" s="338" t="s">
        <v>580</v>
      </c>
      <c r="P782" s="338">
        <v>8004</v>
      </c>
      <c r="Q782" s="338">
        <v>2691</v>
      </c>
      <c r="R782" s="338">
        <v>0</v>
      </c>
      <c r="S782" s="338">
        <v>10695</v>
      </c>
      <c r="T782" s="338">
        <v>960</v>
      </c>
      <c r="U782" s="338">
        <v>348</v>
      </c>
      <c r="V782" s="338">
        <v>0</v>
      </c>
      <c r="W782" s="338">
        <v>12463</v>
      </c>
      <c r="X782" s="338">
        <v>960</v>
      </c>
      <c r="Y782" s="338">
        <v>80</v>
      </c>
      <c r="Z782" s="338">
        <v>0</v>
      </c>
      <c r="AA782" s="338">
        <v>0</v>
      </c>
      <c r="AB782" s="338">
        <v>0</v>
      </c>
      <c r="AC782" s="338">
        <v>1040</v>
      </c>
      <c r="AD782" s="338">
        <v>9655</v>
      </c>
      <c r="AE782" s="338">
        <v>460</v>
      </c>
      <c r="AF782" s="338">
        <v>0</v>
      </c>
      <c r="AG782" s="338">
        <v>0</v>
      </c>
      <c r="AH782" s="338">
        <v>460</v>
      </c>
      <c r="AI782" t="s">
        <v>580</v>
      </c>
      <c r="AJ782" t="s">
        <v>2256</v>
      </c>
    </row>
    <row r="783" spans="1:36" x14ac:dyDescent="0.3">
      <c r="A783" s="335">
        <v>46203</v>
      </c>
      <c r="B783" t="s">
        <v>742</v>
      </c>
      <c r="C783" t="s">
        <v>743</v>
      </c>
      <c r="D783" t="s">
        <v>930</v>
      </c>
      <c r="E783" t="s">
        <v>42</v>
      </c>
      <c r="F783" t="s">
        <v>951</v>
      </c>
      <c r="G783" t="s">
        <v>48</v>
      </c>
      <c r="H783" t="s">
        <v>605</v>
      </c>
      <c r="I783" s="338">
        <v>0</v>
      </c>
      <c r="J783" s="338">
        <v>0</v>
      </c>
      <c r="K783" s="338">
        <v>0</v>
      </c>
      <c r="L783" s="338">
        <v>4</v>
      </c>
      <c r="M783" s="338">
        <v>0</v>
      </c>
      <c r="N783" s="336">
        <v>0</v>
      </c>
      <c r="O783" s="338" t="s">
        <v>580</v>
      </c>
      <c r="P783" s="338">
        <v>0</v>
      </c>
      <c r="Q783" s="338">
        <v>0</v>
      </c>
      <c r="R783" s="338">
        <v>0</v>
      </c>
      <c r="S783" s="338">
        <v>0</v>
      </c>
      <c r="T783" s="338">
        <v>0</v>
      </c>
      <c r="U783" s="338">
        <v>0</v>
      </c>
      <c r="V783" s="338">
        <v>0</v>
      </c>
      <c r="W783" s="338">
        <v>0</v>
      </c>
      <c r="X783" s="338">
        <v>0</v>
      </c>
      <c r="Y783" s="338">
        <v>0</v>
      </c>
      <c r="Z783" s="338">
        <v>0</v>
      </c>
      <c r="AA783" s="338">
        <v>0</v>
      </c>
      <c r="AB783" s="338">
        <v>0</v>
      </c>
      <c r="AC783" s="338">
        <v>0</v>
      </c>
      <c r="AD783" s="338">
        <v>0</v>
      </c>
      <c r="AE783" s="338">
        <v>0</v>
      </c>
      <c r="AF783" s="338">
        <v>0</v>
      </c>
      <c r="AG783" s="338">
        <v>0</v>
      </c>
      <c r="AH783" s="338">
        <v>0</v>
      </c>
      <c r="AI783" t="s">
        <v>580</v>
      </c>
      <c r="AJ783" t="s">
        <v>2256</v>
      </c>
    </row>
    <row r="784" spans="1:36" x14ac:dyDescent="0.3">
      <c r="A784" s="335">
        <v>46203</v>
      </c>
      <c r="B784" t="s">
        <v>744</v>
      </c>
      <c r="C784" t="s">
        <v>745</v>
      </c>
      <c r="D784" t="s">
        <v>930</v>
      </c>
      <c r="E784" t="s">
        <v>42</v>
      </c>
      <c r="F784" t="s">
        <v>951</v>
      </c>
      <c r="G784" t="s">
        <v>51</v>
      </c>
      <c r="H784" t="s">
        <v>605</v>
      </c>
      <c r="I784" s="338">
        <v>25</v>
      </c>
      <c r="J784" s="338">
        <v>0</v>
      </c>
      <c r="K784" s="338">
        <v>0</v>
      </c>
      <c r="L784" s="338">
        <v>4</v>
      </c>
      <c r="M784" s="338">
        <v>0</v>
      </c>
      <c r="N784" s="336">
        <v>25</v>
      </c>
      <c r="O784" s="338" t="s">
        <v>580</v>
      </c>
      <c r="P784" s="338">
        <v>9050</v>
      </c>
      <c r="Q784" s="338">
        <v>3075</v>
      </c>
      <c r="R784" s="338">
        <v>0</v>
      </c>
      <c r="S784" s="338">
        <v>12125</v>
      </c>
      <c r="T784" s="338">
        <v>1086</v>
      </c>
      <c r="U784" s="338">
        <v>394</v>
      </c>
      <c r="V784" s="338">
        <v>0</v>
      </c>
      <c r="W784" s="338">
        <v>14105</v>
      </c>
      <c r="X784" s="338">
        <v>1086</v>
      </c>
      <c r="Y784" s="338">
        <v>91</v>
      </c>
      <c r="Z784" s="338">
        <v>0</v>
      </c>
      <c r="AA784" s="338">
        <v>0</v>
      </c>
      <c r="AB784" s="338">
        <v>0</v>
      </c>
      <c r="AC784" s="338">
        <v>1177</v>
      </c>
      <c r="AD784" s="338">
        <v>10948</v>
      </c>
      <c r="AE784" s="338">
        <v>500</v>
      </c>
      <c r="AF784" s="338">
        <v>0</v>
      </c>
      <c r="AG784" s="338">
        <v>0</v>
      </c>
      <c r="AH784" s="338">
        <v>500</v>
      </c>
      <c r="AI784" t="s">
        <v>580</v>
      </c>
      <c r="AJ784" t="s">
        <v>2256</v>
      </c>
    </row>
    <row r="785" spans="1:36" x14ac:dyDescent="0.3">
      <c r="A785" s="335">
        <v>46203</v>
      </c>
      <c r="B785" t="s">
        <v>746</v>
      </c>
      <c r="C785" t="s">
        <v>747</v>
      </c>
      <c r="D785" t="s">
        <v>930</v>
      </c>
      <c r="E785" t="s">
        <v>42</v>
      </c>
      <c r="F785" t="s">
        <v>951</v>
      </c>
      <c r="G785" t="s">
        <v>48</v>
      </c>
      <c r="H785" t="s">
        <v>605</v>
      </c>
      <c r="I785" s="338">
        <v>24</v>
      </c>
      <c r="J785" s="338">
        <v>0</v>
      </c>
      <c r="K785" s="338">
        <v>0</v>
      </c>
      <c r="L785" s="338">
        <v>4</v>
      </c>
      <c r="M785" s="338">
        <v>0</v>
      </c>
      <c r="N785" s="336">
        <v>24</v>
      </c>
      <c r="O785" s="338" t="s">
        <v>580</v>
      </c>
      <c r="P785" s="338">
        <v>8352</v>
      </c>
      <c r="Q785" s="338">
        <v>2808</v>
      </c>
      <c r="R785" s="338">
        <v>0</v>
      </c>
      <c r="S785" s="338">
        <v>11160</v>
      </c>
      <c r="T785" s="338">
        <v>1002</v>
      </c>
      <c r="U785" s="338">
        <v>363</v>
      </c>
      <c r="V785" s="338">
        <v>0</v>
      </c>
      <c r="W785" s="338">
        <v>13005</v>
      </c>
      <c r="X785" s="338">
        <v>1002</v>
      </c>
      <c r="Y785" s="338">
        <v>84</v>
      </c>
      <c r="Z785" s="338">
        <v>0</v>
      </c>
      <c r="AA785" s="338">
        <v>0</v>
      </c>
      <c r="AB785" s="338">
        <v>0</v>
      </c>
      <c r="AC785" s="338">
        <v>1086</v>
      </c>
      <c r="AD785" s="338">
        <v>10074</v>
      </c>
      <c r="AE785" s="338">
        <v>480</v>
      </c>
      <c r="AF785" s="338">
        <v>0</v>
      </c>
      <c r="AG785" s="338">
        <v>0</v>
      </c>
      <c r="AH785" s="338">
        <v>480</v>
      </c>
      <c r="AI785" t="s">
        <v>580</v>
      </c>
      <c r="AJ785" t="s">
        <v>2256</v>
      </c>
    </row>
    <row r="786" spans="1:36" x14ac:dyDescent="0.3">
      <c r="A786" s="335">
        <v>46203</v>
      </c>
      <c r="B786" t="s">
        <v>748</v>
      </c>
      <c r="C786" t="s">
        <v>749</v>
      </c>
      <c r="D786" t="s">
        <v>930</v>
      </c>
      <c r="E786" t="s">
        <v>42</v>
      </c>
      <c r="F786" t="s">
        <v>951</v>
      </c>
      <c r="G786" t="s">
        <v>51</v>
      </c>
      <c r="H786" t="s">
        <v>605</v>
      </c>
      <c r="I786" s="338">
        <v>23</v>
      </c>
      <c r="J786" s="338">
        <v>0</v>
      </c>
      <c r="K786" s="338">
        <v>0</v>
      </c>
      <c r="L786" s="338">
        <v>4</v>
      </c>
      <c r="M786" s="338">
        <v>0</v>
      </c>
      <c r="N786" s="336">
        <v>23</v>
      </c>
      <c r="O786" s="338" t="s">
        <v>580</v>
      </c>
      <c r="P786" s="338">
        <v>8004</v>
      </c>
      <c r="Q786" s="338">
        <v>2691</v>
      </c>
      <c r="R786" s="338">
        <v>0</v>
      </c>
      <c r="S786" s="338">
        <v>10695</v>
      </c>
      <c r="T786" s="338">
        <v>960</v>
      </c>
      <c r="U786" s="338">
        <v>348</v>
      </c>
      <c r="V786" s="338">
        <v>0</v>
      </c>
      <c r="W786" s="338">
        <v>12463</v>
      </c>
      <c r="X786" s="338">
        <v>960</v>
      </c>
      <c r="Y786" s="338">
        <v>80</v>
      </c>
      <c r="Z786" s="338">
        <v>0</v>
      </c>
      <c r="AA786" s="338">
        <v>0</v>
      </c>
      <c r="AB786" s="338">
        <v>0</v>
      </c>
      <c r="AC786" s="338">
        <v>1040</v>
      </c>
      <c r="AD786" s="338">
        <v>9655</v>
      </c>
      <c r="AE786" s="338">
        <v>460</v>
      </c>
      <c r="AF786" s="338">
        <v>0</v>
      </c>
      <c r="AG786" s="338">
        <v>0</v>
      </c>
      <c r="AH786" s="338">
        <v>460</v>
      </c>
      <c r="AI786" t="s">
        <v>580</v>
      </c>
      <c r="AJ786" t="s">
        <v>2256</v>
      </c>
    </row>
    <row r="787" spans="1:36" x14ac:dyDescent="0.3">
      <c r="A787" s="335">
        <v>46203</v>
      </c>
      <c r="B787" t="s">
        <v>750</v>
      </c>
      <c r="C787" t="s">
        <v>751</v>
      </c>
      <c r="D787" t="s">
        <v>930</v>
      </c>
      <c r="E787" t="s">
        <v>42</v>
      </c>
      <c r="F787" t="s">
        <v>951</v>
      </c>
      <c r="G787" t="s">
        <v>51</v>
      </c>
      <c r="H787" t="s">
        <v>605</v>
      </c>
      <c r="I787" s="338">
        <v>22</v>
      </c>
      <c r="J787" s="338">
        <v>0</v>
      </c>
      <c r="K787" s="338">
        <v>0</v>
      </c>
      <c r="L787" s="338">
        <v>4</v>
      </c>
      <c r="M787" s="338">
        <v>0</v>
      </c>
      <c r="N787" s="336">
        <v>22</v>
      </c>
      <c r="O787" s="338" t="s">
        <v>580</v>
      </c>
      <c r="P787" s="338">
        <v>7546</v>
      </c>
      <c r="Q787" s="338">
        <v>2464</v>
      </c>
      <c r="R787" s="338">
        <v>0</v>
      </c>
      <c r="S787" s="338">
        <v>10010</v>
      </c>
      <c r="T787" s="338">
        <v>906</v>
      </c>
      <c r="U787" s="338">
        <v>325</v>
      </c>
      <c r="V787" s="338">
        <v>0</v>
      </c>
      <c r="W787" s="338">
        <v>11681</v>
      </c>
      <c r="X787" s="338">
        <v>906</v>
      </c>
      <c r="Y787" s="338">
        <v>75</v>
      </c>
      <c r="Z787" s="338">
        <v>0</v>
      </c>
      <c r="AA787" s="338">
        <v>0</v>
      </c>
      <c r="AB787" s="338">
        <v>0</v>
      </c>
      <c r="AC787" s="338">
        <v>981</v>
      </c>
      <c r="AD787" s="338">
        <v>9029</v>
      </c>
      <c r="AE787" s="338">
        <v>440</v>
      </c>
      <c r="AF787" s="338">
        <v>0</v>
      </c>
      <c r="AG787" s="338">
        <v>0</v>
      </c>
      <c r="AH787" s="338">
        <v>440</v>
      </c>
      <c r="AI787" t="s">
        <v>580</v>
      </c>
      <c r="AJ787" t="s">
        <v>2256</v>
      </c>
    </row>
    <row r="788" spans="1:36" x14ac:dyDescent="0.3">
      <c r="A788" s="335">
        <v>46203</v>
      </c>
      <c r="B788" t="s">
        <v>752</v>
      </c>
      <c r="C788" t="s">
        <v>753</v>
      </c>
      <c r="D788" t="s">
        <v>930</v>
      </c>
      <c r="E788" t="s">
        <v>42</v>
      </c>
      <c r="F788" t="s">
        <v>951</v>
      </c>
      <c r="G788" t="s">
        <v>51</v>
      </c>
      <c r="H788" t="s">
        <v>605</v>
      </c>
      <c r="I788" s="338">
        <v>23</v>
      </c>
      <c r="J788" s="338">
        <v>0</v>
      </c>
      <c r="K788" s="338">
        <v>0</v>
      </c>
      <c r="L788" s="338">
        <v>4</v>
      </c>
      <c r="M788" s="338">
        <v>0</v>
      </c>
      <c r="N788" s="336">
        <v>23</v>
      </c>
      <c r="O788" s="338" t="s">
        <v>580</v>
      </c>
      <c r="P788" s="338">
        <v>8004</v>
      </c>
      <c r="Q788" s="338">
        <v>2691</v>
      </c>
      <c r="R788" s="338">
        <v>0</v>
      </c>
      <c r="S788" s="338">
        <v>10695</v>
      </c>
      <c r="T788" s="338">
        <v>960</v>
      </c>
      <c r="U788" s="338">
        <v>348</v>
      </c>
      <c r="V788" s="338">
        <v>0</v>
      </c>
      <c r="W788" s="338">
        <v>12463</v>
      </c>
      <c r="X788" s="338">
        <v>960</v>
      </c>
      <c r="Y788" s="338">
        <v>80</v>
      </c>
      <c r="Z788" s="338">
        <v>0</v>
      </c>
      <c r="AA788" s="338">
        <v>0</v>
      </c>
      <c r="AB788" s="338">
        <v>0</v>
      </c>
      <c r="AC788" s="338">
        <v>1040</v>
      </c>
      <c r="AD788" s="338">
        <v>9655</v>
      </c>
      <c r="AE788" s="338">
        <v>460</v>
      </c>
      <c r="AF788" s="338">
        <v>0</v>
      </c>
      <c r="AG788" s="338">
        <v>0</v>
      </c>
      <c r="AH788" s="338">
        <v>460</v>
      </c>
      <c r="AI788" t="s">
        <v>580</v>
      </c>
      <c r="AJ788" t="s">
        <v>2256</v>
      </c>
    </row>
    <row r="789" spans="1:36" x14ac:dyDescent="0.3">
      <c r="A789" s="335">
        <v>46203</v>
      </c>
      <c r="B789" t="s">
        <v>754</v>
      </c>
      <c r="C789" t="s">
        <v>755</v>
      </c>
      <c r="D789" t="s">
        <v>930</v>
      </c>
      <c r="E789" t="s">
        <v>42</v>
      </c>
      <c r="F789" t="s">
        <v>951</v>
      </c>
      <c r="G789" t="s">
        <v>51</v>
      </c>
      <c r="H789" t="s">
        <v>605</v>
      </c>
      <c r="I789" s="338">
        <v>17</v>
      </c>
      <c r="J789" s="338">
        <v>0</v>
      </c>
      <c r="K789" s="338">
        <v>0</v>
      </c>
      <c r="L789" s="338">
        <v>4</v>
      </c>
      <c r="M789" s="338">
        <v>0</v>
      </c>
      <c r="N789" s="336">
        <v>17</v>
      </c>
      <c r="O789" s="338" t="s">
        <v>580</v>
      </c>
      <c r="P789" s="338">
        <v>5780</v>
      </c>
      <c r="Q789" s="338">
        <v>1870</v>
      </c>
      <c r="R789" s="338">
        <v>0</v>
      </c>
      <c r="S789" s="338">
        <v>7650</v>
      </c>
      <c r="T789" s="338">
        <v>694</v>
      </c>
      <c r="U789" s="338">
        <v>249</v>
      </c>
      <c r="V789" s="338">
        <v>0</v>
      </c>
      <c r="W789" s="338">
        <v>8933</v>
      </c>
      <c r="X789" s="338">
        <v>694</v>
      </c>
      <c r="Y789" s="338">
        <v>57</v>
      </c>
      <c r="Z789" s="338">
        <v>0</v>
      </c>
      <c r="AA789" s="338">
        <v>0</v>
      </c>
      <c r="AB789" s="338">
        <v>0</v>
      </c>
      <c r="AC789" s="338">
        <v>751</v>
      </c>
      <c r="AD789" s="338">
        <v>6899</v>
      </c>
      <c r="AE789" s="338">
        <v>340</v>
      </c>
      <c r="AF789" s="338">
        <v>0</v>
      </c>
      <c r="AG789" s="338">
        <v>0</v>
      </c>
      <c r="AH789" s="338">
        <v>340</v>
      </c>
      <c r="AI789" t="s">
        <v>580</v>
      </c>
      <c r="AJ789" t="s">
        <v>2256</v>
      </c>
    </row>
    <row r="790" spans="1:36" x14ac:dyDescent="0.3">
      <c r="A790" s="335">
        <v>46203</v>
      </c>
      <c r="B790" t="s">
        <v>756</v>
      </c>
      <c r="C790" t="s">
        <v>757</v>
      </c>
      <c r="D790" t="s">
        <v>930</v>
      </c>
      <c r="E790" t="s">
        <v>42</v>
      </c>
      <c r="F790" t="s">
        <v>951</v>
      </c>
      <c r="G790" t="s">
        <v>51</v>
      </c>
      <c r="H790" t="s">
        <v>605</v>
      </c>
      <c r="I790" s="338">
        <v>20.5</v>
      </c>
      <c r="J790" s="338">
        <v>0</v>
      </c>
      <c r="K790" s="338">
        <v>0</v>
      </c>
      <c r="L790" s="338">
        <v>4</v>
      </c>
      <c r="M790" s="338">
        <v>0</v>
      </c>
      <c r="N790" s="336">
        <v>20.5</v>
      </c>
      <c r="O790" s="338" t="s">
        <v>580</v>
      </c>
      <c r="P790" s="338">
        <v>7032</v>
      </c>
      <c r="Q790" s="338">
        <v>2296</v>
      </c>
      <c r="R790" s="338">
        <v>0</v>
      </c>
      <c r="S790" s="338">
        <v>9328</v>
      </c>
      <c r="T790" s="338">
        <v>844</v>
      </c>
      <c r="U790" s="338">
        <v>303</v>
      </c>
      <c r="V790" s="338">
        <v>0</v>
      </c>
      <c r="W790" s="338">
        <v>10885</v>
      </c>
      <c r="X790" s="338">
        <v>844</v>
      </c>
      <c r="Y790" s="338">
        <v>70</v>
      </c>
      <c r="Z790" s="338">
        <v>0</v>
      </c>
      <c r="AA790" s="338">
        <v>0</v>
      </c>
      <c r="AB790" s="338">
        <v>0</v>
      </c>
      <c r="AC790" s="338">
        <v>914</v>
      </c>
      <c r="AD790" s="338">
        <v>8414</v>
      </c>
      <c r="AE790" s="338">
        <v>410</v>
      </c>
      <c r="AF790" s="338">
        <v>0</v>
      </c>
      <c r="AG790" s="338">
        <v>0</v>
      </c>
      <c r="AH790" s="338">
        <v>410</v>
      </c>
      <c r="AI790" t="s">
        <v>580</v>
      </c>
      <c r="AJ790" t="s">
        <v>2256</v>
      </c>
    </row>
    <row r="791" spans="1:36" x14ac:dyDescent="0.3">
      <c r="A791" s="335">
        <v>46203</v>
      </c>
      <c r="B791" t="s">
        <v>758</v>
      </c>
      <c r="C791" t="s">
        <v>759</v>
      </c>
      <c r="D791" t="s">
        <v>930</v>
      </c>
      <c r="E791" t="s">
        <v>42</v>
      </c>
      <c r="F791" t="s">
        <v>951</v>
      </c>
      <c r="G791" t="s">
        <v>51</v>
      </c>
      <c r="H791" t="s">
        <v>605</v>
      </c>
      <c r="I791" s="338">
        <v>22</v>
      </c>
      <c r="J791" s="338">
        <v>0</v>
      </c>
      <c r="K791" s="338">
        <v>0</v>
      </c>
      <c r="L791" s="338">
        <v>4</v>
      </c>
      <c r="M791" s="338">
        <v>0</v>
      </c>
      <c r="N791" s="336">
        <v>22</v>
      </c>
      <c r="O791" s="338" t="s">
        <v>580</v>
      </c>
      <c r="P791" s="338">
        <v>7480</v>
      </c>
      <c r="Q791" s="338">
        <v>2420</v>
      </c>
      <c r="R791" s="338">
        <v>0</v>
      </c>
      <c r="S791" s="338">
        <v>9900</v>
      </c>
      <c r="T791" s="338">
        <v>898</v>
      </c>
      <c r="U791" s="338">
        <v>322</v>
      </c>
      <c r="V791" s="338">
        <v>0</v>
      </c>
      <c r="W791" s="338">
        <v>11560</v>
      </c>
      <c r="X791" s="338">
        <v>898</v>
      </c>
      <c r="Y791" s="338">
        <v>74</v>
      </c>
      <c r="Z791" s="338">
        <v>0</v>
      </c>
      <c r="AA791" s="338">
        <v>0</v>
      </c>
      <c r="AB791" s="338">
        <v>0</v>
      </c>
      <c r="AC791" s="338">
        <v>972</v>
      </c>
      <c r="AD791" s="338">
        <v>8928</v>
      </c>
      <c r="AE791" s="338">
        <v>440</v>
      </c>
      <c r="AF791" s="338">
        <v>0</v>
      </c>
      <c r="AG791" s="338">
        <v>0</v>
      </c>
      <c r="AH791" s="338">
        <v>440</v>
      </c>
      <c r="AI791" t="s">
        <v>580</v>
      </c>
      <c r="AJ791" t="s">
        <v>2256</v>
      </c>
    </row>
    <row r="792" spans="1:36" x14ac:dyDescent="0.3">
      <c r="A792" s="335">
        <v>46203</v>
      </c>
      <c r="B792" t="s">
        <v>760</v>
      </c>
      <c r="C792" t="s">
        <v>761</v>
      </c>
      <c r="D792" t="s">
        <v>930</v>
      </c>
      <c r="E792" t="s">
        <v>42</v>
      </c>
      <c r="F792" t="s">
        <v>951</v>
      </c>
      <c r="G792" t="s">
        <v>51</v>
      </c>
      <c r="H792" t="s">
        <v>605</v>
      </c>
      <c r="I792" s="338">
        <v>11</v>
      </c>
      <c r="J792" s="338">
        <v>0</v>
      </c>
      <c r="K792" s="338">
        <v>0</v>
      </c>
      <c r="L792" s="338">
        <v>4</v>
      </c>
      <c r="M792" s="338">
        <v>0</v>
      </c>
      <c r="N792" s="336">
        <v>11</v>
      </c>
      <c r="O792" s="338" t="s">
        <v>580</v>
      </c>
      <c r="P792" s="338">
        <v>3982</v>
      </c>
      <c r="Q792" s="338">
        <v>1353</v>
      </c>
      <c r="R792" s="338">
        <v>0</v>
      </c>
      <c r="S792" s="338">
        <v>5335</v>
      </c>
      <c r="T792" s="338">
        <v>478</v>
      </c>
      <c r="U792" s="338">
        <v>173</v>
      </c>
      <c r="V792" s="338">
        <v>0</v>
      </c>
      <c r="W792" s="338">
        <v>6206</v>
      </c>
      <c r="X792" s="338">
        <v>478</v>
      </c>
      <c r="Y792" s="338">
        <v>40</v>
      </c>
      <c r="Z792" s="338">
        <v>0</v>
      </c>
      <c r="AA792" s="338">
        <v>0</v>
      </c>
      <c r="AB792" s="338">
        <v>0</v>
      </c>
      <c r="AC792" s="338">
        <v>518</v>
      </c>
      <c r="AD792" s="338">
        <v>4817</v>
      </c>
      <c r="AE792" s="338">
        <v>220</v>
      </c>
      <c r="AF792" s="338">
        <v>0</v>
      </c>
      <c r="AG792" s="338">
        <v>0</v>
      </c>
      <c r="AH792" s="338">
        <v>220</v>
      </c>
      <c r="AI792" t="s">
        <v>580</v>
      </c>
      <c r="AJ792" t="s">
        <v>2256</v>
      </c>
    </row>
    <row r="793" spans="1:36" x14ac:dyDescent="0.3">
      <c r="A793" s="335">
        <v>46203</v>
      </c>
      <c r="B793" t="s">
        <v>762</v>
      </c>
      <c r="C793" t="s">
        <v>763</v>
      </c>
      <c r="D793" t="s">
        <v>930</v>
      </c>
      <c r="E793" t="s">
        <v>42</v>
      </c>
      <c r="F793" t="s">
        <v>951</v>
      </c>
      <c r="G793" t="s">
        <v>299</v>
      </c>
      <c r="H793" t="s">
        <v>605</v>
      </c>
      <c r="I793" s="338">
        <v>25</v>
      </c>
      <c r="J793" s="338">
        <v>0</v>
      </c>
      <c r="K793" s="338">
        <v>0</v>
      </c>
      <c r="L793" s="338">
        <v>4</v>
      </c>
      <c r="M793" s="338">
        <v>0</v>
      </c>
      <c r="N793" s="336">
        <v>25</v>
      </c>
      <c r="O793" s="338" t="s">
        <v>580</v>
      </c>
      <c r="P793" s="338">
        <v>8700</v>
      </c>
      <c r="Q793" s="338">
        <v>2925</v>
      </c>
      <c r="R793" s="338">
        <v>0</v>
      </c>
      <c r="S793" s="338">
        <v>11625</v>
      </c>
      <c r="T793" s="338">
        <v>1044</v>
      </c>
      <c r="U793" s="338">
        <v>378</v>
      </c>
      <c r="V793" s="338">
        <v>0</v>
      </c>
      <c r="W793" s="338">
        <v>13547</v>
      </c>
      <c r="X793" s="338">
        <v>1044</v>
      </c>
      <c r="Y793" s="338">
        <v>87</v>
      </c>
      <c r="Z793" s="338">
        <v>0</v>
      </c>
      <c r="AA793" s="338">
        <v>0</v>
      </c>
      <c r="AB793" s="338">
        <v>0</v>
      </c>
      <c r="AC793" s="338">
        <v>1131</v>
      </c>
      <c r="AD793" s="338">
        <v>10494</v>
      </c>
      <c r="AE793" s="338">
        <v>500</v>
      </c>
      <c r="AF793" s="338">
        <v>0</v>
      </c>
      <c r="AG793" s="338">
        <v>0</v>
      </c>
      <c r="AH793" s="338">
        <v>500</v>
      </c>
      <c r="AI793" t="s">
        <v>580</v>
      </c>
      <c r="AJ793" t="s">
        <v>2256</v>
      </c>
    </row>
    <row r="794" spans="1:36" x14ac:dyDescent="0.3">
      <c r="A794" s="335">
        <v>46203</v>
      </c>
      <c r="B794" t="s">
        <v>764</v>
      </c>
      <c r="C794" t="s">
        <v>765</v>
      </c>
      <c r="D794" t="s">
        <v>930</v>
      </c>
      <c r="E794" t="s">
        <v>42</v>
      </c>
      <c r="F794" t="s">
        <v>951</v>
      </c>
      <c r="G794" t="s">
        <v>51</v>
      </c>
      <c r="H794" t="s">
        <v>605</v>
      </c>
      <c r="I794" s="338">
        <v>24</v>
      </c>
      <c r="J794" s="338">
        <v>0</v>
      </c>
      <c r="K794" s="338">
        <v>0</v>
      </c>
      <c r="L794" s="338">
        <v>4</v>
      </c>
      <c r="M794" s="338">
        <v>0</v>
      </c>
      <c r="N794" s="336">
        <v>24</v>
      </c>
      <c r="O794" s="338" t="s">
        <v>580</v>
      </c>
      <c r="P794" s="338">
        <v>8352</v>
      </c>
      <c r="Q794" s="338">
        <v>2808</v>
      </c>
      <c r="R794" s="338">
        <v>0</v>
      </c>
      <c r="S794" s="338">
        <v>11160</v>
      </c>
      <c r="T794" s="338">
        <v>1002</v>
      </c>
      <c r="U794" s="338">
        <v>363</v>
      </c>
      <c r="V794" s="338">
        <v>0</v>
      </c>
      <c r="W794" s="338">
        <v>13005</v>
      </c>
      <c r="X794" s="338">
        <v>1002</v>
      </c>
      <c r="Y794" s="338">
        <v>84</v>
      </c>
      <c r="Z794" s="338">
        <v>0</v>
      </c>
      <c r="AA794" s="338">
        <v>0</v>
      </c>
      <c r="AB794" s="338">
        <v>0</v>
      </c>
      <c r="AC794" s="338">
        <v>1086</v>
      </c>
      <c r="AD794" s="338">
        <v>10074</v>
      </c>
      <c r="AE794" s="338">
        <v>480</v>
      </c>
      <c r="AF794" s="338">
        <v>0</v>
      </c>
      <c r="AG794" s="338">
        <v>0</v>
      </c>
      <c r="AH794" s="338">
        <v>480</v>
      </c>
      <c r="AI794" t="s">
        <v>580</v>
      </c>
      <c r="AJ794" t="s">
        <v>2256</v>
      </c>
    </row>
    <row r="795" spans="1:36" x14ac:dyDescent="0.3">
      <c r="A795" s="335">
        <v>46203</v>
      </c>
      <c r="B795" t="s">
        <v>766</v>
      </c>
      <c r="C795" t="s">
        <v>767</v>
      </c>
      <c r="D795" t="s">
        <v>930</v>
      </c>
      <c r="E795" t="s">
        <v>42</v>
      </c>
      <c r="F795" t="s">
        <v>951</v>
      </c>
      <c r="G795" t="s">
        <v>48</v>
      </c>
      <c r="H795" t="s">
        <v>605</v>
      </c>
      <c r="I795" s="338">
        <v>26</v>
      </c>
      <c r="J795" s="338">
        <v>0</v>
      </c>
      <c r="K795" s="338">
        <v>0</v>
      </c>
      <c r="L795" s="338">
        <v>4</v>
      </c>
      <c r="M795" s="338">
        <v>0</v>
      </c>
      <c r="N795" s="336">
        <v>26</v>
      </c>
      <c r="O795" s="338" t="s">
        <v>580</v>
      </c>
      <c r="P795" s="338">
        <v>9048</v>
      </c>
      <c r="Q795" s="338">
        <v>3042</v>
      </c>
      <c r="R795" s="338">
        <v>0</v>
      </c>
      <c r="S795" s="338">
        <v>12090</v>
      </c>
      <c r="T795" s="338">
        <v>1086</v>
      </c>
      <c r="U795" s="338">
        <v>393</v>
      </c>
      <c r="V795" s="338">
        <v>0</v>
      </c>
      <c r="W795" s="338">
        <v>14089</v>
      </c>
      <c r="X795" s="338">
        <v>1086</v>
      </c>
      <c r="Y795" s="338">
        <v>91</v>
      </c>
      <c r="Z795" s="338">
        <v>0</v>
      </c>
      <c r="AA795" s="338">
        <v>0</v>
      </c>
      <c r="AB795" s="338">
        <v>0</v>
      </c>
      <c r="AC795" s="338">
        <v>1177</v>
      </c>
      <c r="AD795" s="338">
        <v>10913</v>
      </c>
      <c r="AE795" s="338">
        <v>520</v>
      </c>
      <c r="AF795" s="338">
        <v>0</v>
      </c>
      <c r="AG795" s="338">
        <v>0</v>
      </c>
      <c r="AH795" s="338">
        <v>520</v>
      </c>
      <c r="AI795" t="s">
        <v>580</v>
      </c>
      <c r="AJ795" t="s">
        <v>2256</v>
      </c>
    </row>
    <row r="796" spans="1:36" x14ac:dyDescent="0.3">
      <c r="A796" s="335">
        <v>46203</v>
      </c>
      <c r="B796" t="s">
        <v>768</v>
      </c>
      <c r="C796" t="s">
        <v>769</v>
      </c>
      <c r="D796" t="s">
        <v>930</v>
      </c>
      <c r="E796" t="s">
        <v>42</v>
      </c>
      <c r="F796" t="s">
        <v>951</v>
      </c>
      <c r="G796" t="s">
        <v>51</v>
      </c>
      <c r="H796" t="s">
        <v>605</v>
      </c>
      <c r="I796" s="338">
        <v>26</v>
      </c>
      <c r="J796" s="338">
        <v>0</v>
      </c>
      <c r="K796" s="338">
        <v>0</v>
      </c>
      <c r="L796" s="338">
        <v>4</v>
      </c>
      <c r="M796" s="338">
        <v>0</v>
      </c>
      <c r="N796" s="336">
        <v>26</v>
      </c>
      <c r="O796" s="338" t="s">
        <v>580</v>
      </c>
      <c r="P796" s="338">
        <v>9048</v>
      </c>
      <c r="Q796" s="338">
        <v>3042</v>
      </c>
      <c r="R796" s="338">
        <v>0</v>
      </c>
      <c r="S796" s="338">
        <v>12090</v>
      </c>
      <c r="T796" s="338">
        <v>1086</v>
      </c>
      <c r="U796" s="338">
        <v>393</v>
      </c>
      <c r="V796" s="338">
        <v>0</v>
      </c>
      <c r="W796" s="338">
        <v>14089</v>
      </c>
      <c r="X796" s="338">
        <v>1086</v>
      </c>
      <c r="Y796" s="338">
        <v>91</v>
      </c>
      <c r="Z796" s="338">
        <v>0</v>
      </c>
      <c r="AA796" s="338">
        <v>0</v>
      </c>
      <c r="AB796" s="338">
        <v>0</v>
      </c>
      <c r="AC796" s="338">
        <v>1177</v>
      </c>
      <c r="AD796" s="338">
        <v>10913</v>
      </c>
      <c r="AE796" s="338">
        <v>520</v>
      </c>
      <c r="AF796" s="338">
        <v>0</v>
      </c>
      <c r="AG796" s="338">
        <v>0</v>
      </c>
      <c r="AH796" s="338">
        <v>520</v>
      </c>
      <c r="AI796" t="s">
        <v>580</v>
      </c>
      <c r="AJ796" t="s">
        <v>2256</v>
      </c>
    </row>
    <row r="797" spans="1:36" x14ac:dyDescent="0.3">
      <c r="A797" s="335">
        <v>46203</v>
      </c>
      <c r="B797" t="s">
        <v>770</v>
      </c>
      <c r="C797" t="s">
        <v>771</v>
      </c>
      <c r="D797" t="s">
        <v>930</v>
      </c>
      <c r="E797" t="s">
        <v>42</v>
      </c>
      <c r="F797" t="s">
        <v>951</v>
      </c>
      <c r="G797" t="s">
        <v>51</v>
      </c>
      <c r="H797" t="s">
        <v>605</v>
      </c>
      <c r="I797" s="338">
        <v>22</v>
      </c>
      <c r="J797" s="338">
        <v>0</v>
      </c>
      <c r="K797" s="338">
        <v>0</v>
      </c>
      <c r="L797" s="338">
        <v>4</v>
      </c>
      <c r="M797" s="338">
        <v>0</v>
      </c>
      <c r="N797" s="336">
        <v>22</v>
      </c>
      <c r="O797" s="338" t="s">
        <v>580</v>
      </c>
      <c r="P797" s="338">
        <v>7546</v>
      </c>
      <c r="Q797" s="338">
        <v>2464</v>
      </c>
      <c r="R797" s="338">
        <v>0</v>
      </c>
      <c r="S797" s="338">
        <v>10010</v>
      </c>
      <c r="T797" s="338">
        <v>906</v>
      </c>
      <c r="U797" s="338">
        <v>325</v>
      </c>
      <c r="V797" s="338">
        <v>0</v>
      </c>
      <c r="W797" s="338">
        <v>11681</v>
      </c>
      <c r="X797" s="338">
        <v>906</v>
      </c>
      <c r="Y797" s="338">
        <v>75</v>
      </c>
      <c r="Z797" s="338">
        <v>0</v>
      </c>
      <c r="AA797" s="338">
        <v>0</v>
      </c>
      <c r="AB797" s="338">
        <v>0</v>
      </c>
      <c r="AC797" s="338">
        <v>981</v>
      </c>
      <c r="AD797" s="338">
        <v>9029</v>
      </c>
      <c r="AE797" s="338">
        <v>440</v>
      </c>
      <c r="AF797" s="338">
        <v>0</v>
      </c>
      <c r="AG797" s="338">
        <v>0</v>
      </c>
      <c r="AH797" s="338">
        <v>440</v>
      </c>
      <c r="AI797" t="s">
        <v>580</v>
      </c>
      <c r="AJ797" t="s">
        <v>2256</v>
      </c>
    </row>
    <row r="798" spans="1:36" x14ac:dyDescent="0.3">
      <c r="A798" s="335">
        <v>46203</v>
      </c>
      <c r="B798" t="s">
        <v>772</v>
      </c>
      <c r="C798" t="s">
        <v>773</v>
      </c>
      <c r="D798" t="s">
        <v>930</v>
      </c>
      <c r="E798" t="s">
        <v>42</v>
      </c>
      <c r="F798" t="s">
        <v>951</v>
      </c>
      <c r="G798" t="s">
        <v>51</v>
      </c>
      <c r="H798" t="s">
        <v>605</v>
      </c>
      <c r="I798" s="338">
        <v>22</v>
      </c>
      <c r="J798" s="338">
        <v>0</v>
      </c>
      <c r="K798" s="338">
        <v>0</v>
      </c>
      <c r="L798" s="338">
        <v>4</v>
      </c>
      <c r="M798" s="338">
        <v>0</v>
      </c>
      <c r="N798" s="336">
        <v>22</v>
      </c>
      <c r="O798" s="338" t="s">
        <v>580</v>
      </c>
      <c r="P798" s="338">
        <v>7546</v>
      </c>
      <c r="Q798" s="338">
        <v>2464</v>
      </c>
      <c r="R798" s="338">
        <v>0</v>
      </c>
      <c r="S798" s="338">
        <v>10010</v>
      </c>
      <c r="T798" s="338">
        <v>906</v>
      </c>
      <c r="U798" s="338">
        <v>325</v>
      </c>
      <c r="V798" s="338">
        <v>0</v>
      </c>
      <c r="W798" s="338">
        <v>11681</v>
      </c>
      <c r="X798" s="338">
        <v>906</v>
      </c>
      <c r="Y798" s="338">
        <v>75</v>
      </c>
      <c r="Z798" s="338">
        <v>0</v>
      </c>
      <c r="AA798" s="338">
        <v>0</v>
      </c>
      <c r="AB798" s="338">
        <v>0</v>
      </c>
      <c r="AC798" s="338">
        <v>981</v>
      </c>
      <c r="AD798" s="338">
        <v>9029</v>
      </c>
      <c r="AE798" s="338">
        <v>440</v>
      </c>
      <c r="AF798" s="338">
        <v>0</v>
      </c>
      <c r="AG798" s="338">
        <v>0</v>
      </c>
      <c r="AH798" s="338">
        <v>440</v>
      </c>
      <c r="AI798" t="s">
        <v>580</v>
      </c>
      <c r="AJ798" t="s">
        <v>2256</v>
      </c>
    </row>
    <row r="799" spans="1:36" x14ac:dyDescent="0.3">
      <c r="A799" s="335">
        <v>46203</v>
      </c>
      <c r="B799" t="s">
        <v>774</v>
      </c>
      <c r="C799" t="s">
        <v>775</v>
      </c>
      <c r="D799" t="s">
        <v>930</v>
      </c>
      <c r="E799" t="s">
        <v>42</v>
      </c>
      <c r="F799" t="s">
        <v>951</v>
      </c>
      <c r="G799" t="s">
        <v>51</v>
      </c>
      <c r="H799" t="s">
        <v>605</v>
      </c>
      <c r="I799" s="338">
        <v>21</v>
      </c>
      <c r="J799" s="338">
        <v>0</v>
      </c>
      <c r="K799" s="338">
        <v>0</v>
      </c>
      <c r="L799" s="338">
        <v>4</v>
      </c>
      <c r="M799" s="338">
        <v>0</v>
      </c>
      <c r="N799" s="336">
        <v>21</v>
      </c>
      <c r="O799" s="338" t="s">
        <v>580</v>
      </c>
      <c r="P799" s="338">
        <v>7140</v>
      </c>
      <c r="Q799" s="338">
        <v>2310</v>
      </c>
      <c r="R799" s="338">
        <v>0</v>
      </c>
      <c r="S799" s="338">
        <v>9450</v>
      </c>
      <c r="T799" s="338">
        <v>857</v>
      </c>
      <c r="U799" s="338">
        <v>307</v>
      </c>
      <c r="V799" s="338">
        <v>0</v>
      </c>
      <c r="W799" s="338">
        <v>11034</v>
      </c>
      <c r="X799" s="338">
        <v>857</v>
      </c>
      <c r="Y799" s="338">
        <v>71</v>
      </c>
      <c r="Z799" s="338">
        <v>0</v>
      </c>
      <c r="AA799" s="338">
        <v>0</v>
      </c>
      <c r="AB799" s="338">
        <v>0</v>
      </c>
      <c r="AC799" s="338">
        <v>928</v>
      </c>
      <c r="AD799" s="338">
        <v>8522</v>
      </c>
      <c r="AE799" s="338">
        <v>420</v>
      </c>
      <c r="AF799" s="338">
        <v>0</v>
      </c>
      <c r="AG799" s="338">
        <v>0</v>
      </c>
      <c r="AH799" s="338">
        <v>420</v>
      </c>
      <c r="AI799" t="s">
        <v>580</v>
      </c>
      <c r="AJ799" t="s">
        <v>2256</v>
      </c>
    </row>
    <row r="800" spans="1:36" x14ac:dyDescent="0.3">
      <c r="A800" s="335">
        <v>46203</v>
      </c>
      <c r="B800" t="s">
        <v>776</v>
      </c>
      <c r="C800" t="s">
        <v>777</v>
      </c>
      <c r="D800" t="s">
        <v>930</v>
      </c>
      <c r="E800" t="s">
        <v>42</v>
      </c>
      <c r="F800" t="s">
        <v>951</v>
      </c>
      <c r="G800" t="s">
        <v>51</v>
      </c>
      <c r="H800" t="s">
        <v>605</v>
      </c>
      <c r="I800" s="338">
        <v>21</v>
      </c>
      <c r="J800" s="338">
        <v>0</v>
      </c>
      <c r="K800" s="338">
        <v>0</v>
      </c>
      <c r="L800" s="338">
        <v>4</v>
      </c>
      <c r="M800" s="338">
        <v>0</v>
      </c>
      <c r="N800" s="336">
        <v>21</v>
      </c>
      <c r="O800" s="338" t="s">
        <v>580</v>
      </c>
      <c r="P800" s="338">
        <v>7140</v>
      </c>
      <c r="Q800" s="338">
        <v>2310</v>
      </c>
      <c r="R800" s="338">
        <v>0</v>
      </c>
      <c r="S800" s="338">
        <v>9450</v>
      </c>
      <c r="T800" s="338">
        <v>857</v>
      </c>
      <c r="U800" s="338">
        <v>307</v>
      </c>
      <c r="V800" s="338">
        <v>0</v>
      </c>
      <c r="W800" s="338">
        <v>11034</v>
      </c>
      <c r="X800" s="338">
        <v>857</v>
      </c>
      <c r="Y800" s="338">
        <v>71</v>
      </c>
      <c r="Z800" s="338">
        <v>0</v>
      </c>
      <c r="AA800" s="338">
        <v>0</v>
      </c>
      <c r="AB800" s="338">
        <v>0</v>
      </c>
      <c r="AC800" s="338">
        <v>928</v>
      </c>
      <c r="AD800" s="338">
        <v>8522</v>
      </c>
      <c r="AE800" s="338">
        <v>420</v>
      </c>
      <c r="AF800" s="338">
        <v>0</v>
      </c>
      <c r="AG800" s="338">
        <v>0</v>
      </c>
      <c r="AH800" s="338">
        <v>420</v>
      </c>
      <c r="AI800" t="s">
        <v>580</v>
      </c>
      <c r="AJ800" t="s">
        <v>2256</v>
      </c>
    </row>
    <row r="801" spans="1:36" x14ac:dyDescent="0.3">
      <c r="A801" s="335">
        <v>46203</v>
      </c>
      <c r="B801" t="s">
        <v>778</v>
      </c>
      <c r="C801" t="s">
        <v>779</v>
      </c>
      <c r="D801" t="s">
        <v>930</v>
      </c>
      <c r="E801" t="s">
        <v>42</v>
      </c>
      <c r="F801" t="s">
        <v>951</v>
      </c>
      <c r="G801" t="s">
        <v>51</v>
      </c>
      <c r="H801" t="s">
        <v>605</v>
      </c>
      <c r="I801" s="338">
        <v>20</v>
      </c>
      <c r="J801" s="338">
        <v>0</v>
      </c>
      <c r="K801" s="338">
        <v>0</v>
      </c>
      <c r="L801" s="338">
        <v>4</v>
      </c>
      <c r="M801" s="338">
        <v>0</v>
      </c>
      <c r="N801" s="336">
        <v>20</v>
      </c>
      <c r="O801" s="338" t="s">
        <v>580</v>
      </c>
      <c r="P801" s="338">
        <v>6800</v>
      </c>
      <c r="Q801" s="338">
        <v>2300</v>
      </c>
      <c r="R801" s="338">
        <v>0</v>
      </c>
      <c r="S801" s="338">
        <v>9100</v>
      </c>
      <c r="T801" s="338">
        <v>816</v>
      </c>
      <c r="U801" s="338">
        <v>296</v>
      </c>
      <c r="V801" s="338">
        <v>0</v>
      </c>
      <c r="W801" s="338">
        <v>10612</v>
      </c>
      <c r="X801" s="338">
        <v>816</v>
      </c>
      <c r="Y801" s="338">
        <v>68</v>
      </c>
      <c r="Z801" s="338">
        <v>0</v>
      </c>
      <c r="AA801" s="338">
        <v>0</v>
      </c>
      <c r="AB801" s="338">
        <v>0</v>
      </c>
      <c r="AC801" s="338">
        <v>884</v>
      </c>
      <c r="AD801" s="338">
        <v>8216</v>
      </c>
      <c r="AE801" s="338">
        <v>400</v>
      </c>
      <c r="AF801" s="338">
        <v>0</v>
      </c>
      <c r="AG801" s="338">
        <v>0</v>
      </c>
      <c r="AH801" s="338">
        <v>400</v>
      </c>
      <c r="AI801" t="s">
        <v>580</v>
      </c>
      <c r="AJ801" t="s">
        <v>2256</v>
      </c>
    </row>
    <row r="802" spans="1:36" x14ac:dyDescent="0.3">
      <c r="A802" s="335">
        <v>46203</v>
      </c>
      <c r="B802" t="s">
        <v>780</v>
      </c>
      <c r="C802" t="s">
        <v>781</v>
      </c>
      <c r="D802" t="s">
        <v>930</v>
      </c>
      <c r="E802" t="s">
        <v>42</v>
      </c>
      <c r="F802" t="s">
        <v>951</v>
      </c>
      <c r="G802" t="s">
        <v>48</v>
      </c>
      <c r="H802" t="s">
        <v>605</v>
      </c>
      <c r="I802" s="338">
        <v>21.5</v>
      </c>
      <c r="J802" s="338">
        <v>0</v>
      </c>
      <c r="K802" s="338">
        <v>0</v>
      </c>
      <c r="L802" s="338">
        <v>4</v>
      </c>
      <c r="M802" s="338">
        <v>0</v>
      </c>
      <c r="N802" s="336">
        <v>21.5</v>
      </c>
      <c r="O802" s="338" t="s">
        <v>580</v>
      </c>
      <c r="P802" s="338">
        <v>7310</v>
      </c>
      <c r="Q802" s="338">
        <v>2258</v>
      </c>
      <c r="R802" s="338">
        <v>0</v>
      </c>
      <c r="S802" s="338">
        <v>9568</v>
      </c>
      <c r="T802" s="338">
        <v>877</v>
      </c>
      <c r="U802" s="338">
        <v>311</v>
      </c>
      <c r="V802" s="338">
        <v>0</v>
      </c>
      <c r="W802" s="338">
        <v>11186</v>
      </c>
      <c r="X802" s="338">
        <v>877</v>
      </c>
      <c r="Y802" s="338">
        <v>72</v>
      </c>
      <c r="Z802" s="338">
        <v>0</v>
      </c>
      <c r="AA802" s="338">
        <v>0</v>
      </c>
      <c r="AB802" s="338">
        <v>0</v>
      </c>
      <c r="AC802" s="338">
        <v>949</v>
      </c>
      <c r="AD802" s="338">
        <v>8619</v>
      </c>
      <c r="AE802" s="338">
        <v>430</v>
      </c>
      <c r="AF802" s="338">
        <v>0</v>
      </c>
      <c r="AG802" s="338">
        <v>0</v>
      </c>
      <c r="AH802" s="338">
        <v>430</v>
      </c>
      <c r="AI802" t="s">
        <v>580</v>
      </c>
      <c r="AJ802" t="s">
        <v>2256</v>
      </c>
    </row>
    <row r="803" spans="1:36" x14ac:dyDescent="0.3">
      <c r="A803" s="335">
        <v>46203</v>
      </c>
      <c r="B803" t="s">
        <v>782</v>
      </c>
      <c r="C803" t="s">
        <v>783</v>
      </c>
      <c r="D803" t="s">
        <v>930</v>
      </c>
      <c r="E803" t="s">
        <v>42</v>
      </c>
      <c r="F803" t="s">
        <v>951</v>
      </c>
      <c r="G803" t="s">
        <v>48</v>
      </c>
      <c r="H803" t="s">
        <v>605</v>
      </c>
      <c r="I803" s="338">
        <v>22</v>
      </c>
      <c r="J803" s="338">
        <v>0</v>
      </c>
      <c r="K803" s="338">
        <v>0</v>
      </c>
      <c r="L803" s="338">
        <v>4</v>
      </c>
      <c r="M803" s="338">
        <v>0</v>
      </c>
      <c r="N803" s="336">
        <v>22</v>
      </c>
      <c r="O803" s="338" t="s">
        <v>580</v>
      </c>
      <c r="P803" s="338">
        <v>7480</v>
      </c>
      <c r="Q803" s="338">
        <v>2310</v>
      </c>
      <c r="R803" s="338">
        <v>0</v>
      </c>
      <c r="S803" s="338">
        <v>9790</v>
      </c>
      <c r="T803" s="338">
        <v>898</v>
      </c>
      <c r="U803" s="338">
        <v>318</v>
      </c>
      <c r="V803" s="338">
        <v>0</v>
      </c>
      <c r="W803" s="338">
        <v>11446</v>
      </c>
      <c r="X803" s="338">
        <v>898</v>
      </c>
      <c r="Y803" s="338">
        <v>73</v>
      </c>
      <c r="Z803" s="338">
        <v>0</v>
      </c>
      <c r="AA803" s="338">
        <v>0</v>
      </c>
      <c r="AB803" s="338">
        <v>0</v>
      </c>
      <c r="AC803" s="338">
        <v>971</v>
      </c>
      <c r="AD803" s="338">
        <v>8819</v>
      </c>
      <c r="AE803" s="338">
        <v>440</v>
      </c>
      <c r="AF803" s="338">
        <v>0</v>
      </c>
      <c r="AG803" s="338">
        <v>0</v>
      </c>
      <c r="AH803" s="338">
        <v>440</v>
      </c>
      <c r="AI803" t="s">
        <v>580</v>
      </c>
      <c r="AJ803" t="s">
        <v>2256</v>
      </c>
    </row>
    <row r="804" spans="1:36" x14ac:dyDescent="0.3">
      <c r="A804" s="335">
        <v>46203</v>
      </c>
      <c r="B804" t="s">
        <v>784</v>
      </c>
      <c r="C804" t="s">
        <v>785</v>
      </c>
      <c r="D804" t="s">
        <v>930</v>
      </c>
      <c r="E804" t="s">
        <v>42</v>
      </c>
      <c r="F804" t="s">
        <v>951</v>
      </c>
      <c r="G804" t="s">
        <v>51</v>
      </c>
      <c r="H804" t="s">
        <v>605</v>
      </c>
      <c r="I804" s="338">
        <v>26</v>
      </c>
      <c r="J804" s="338">
        <v>0</v>
      </c>
      <c r="K804" s="338">
        <v>0</v>
      </c>
      <c r="L804" s="338">
        <v>4</v>
      </c>
      <c r="M804" s="338">
        <v>0</v>
      </c>
      <c r="N804" s="336">
        <v>26</v>
      </c>
      <c r="O804" s="338" t="s">
        <v>580</v>
      </c>
      <c r="P804" s="338">
        <v>8840</v>
      </c>
      <c r="Q804" s="338">
        <v>2600</v>
      </c>
      <c r="R804" s="338">
        <v>0</v>
      </c>
      <c r="S804" s="338">
        <v>11440</v>
      </c>
      <c r="T804" s="338">
        <v>1061</v>
      </c>
      <c r="U804" s="338">
        <v>372</v>
      </c>
      <c r="V804" s="338">
        <v>0</v>
      </c>
      <c r="W804" s="338">
        <v>13393</v>
      </c>
      <c r="X804" s="338">
        <v>1061</v>
      </c>
      <c r="Y804" s="338">
        <v>86</v>
      </c>
      <c r="Z804" s="338">
        <v>0</v>
      </c>
      <c r="AA804" s="338">
        <v>0</v>
      </c>
      <c r="AB804" s="338">
        <v>0</v>
      </c>
      <c r="AC804" s="338">
        <v>1147</v>
      </c>
      <c r="AD804" s="338">
        <v>10293</v>
      </c>
      <c r="AE804" s="338">
        <v>520</v>
      </c>
      <c r="AF804" s="338">
        <v>0</v>
      </c>
      <c r="AG804" s="338">
        <v>0</v>
      </c>
      <c r="AH804" s="338">
        <v>520</v>
      </c>
      <c r="AI804" t="s">
        <v>580</v>
      </c>
      <c r="AJ804" t="s">
        <v>2256</v>
      </c>
    </row>
    <row r="805" spans="1:36" x14ac:dyDescent="0.3">
      <c r="A805" s="335">
        <v>46203</v>
      </c>
      <c r="B805" t="s">
        <v>786</v>
      </c>
      <c r="C805" t="s">
        <v>787</v>
      </c>
      <c r="D805" t="s">
        <v>930</v>
      </c>
      <c r="E805" t="s">
        <v>42</v>
      </c>
      <c r="F805" t="s">
        <v>951</v>
      </c>
      <c r="G805" t="s">
        <v>48</v>
      </c>
      <c r="H805" t="s">
        <v>605</v>
      </c>
      <c r="I805" s="338">
        <v>23</v>
      </c>
      <c r="J805" s="338">
        <v>0</v>
      </c>
      <c r="K805" s="338">
        <v>0</v>
      </c>
      <c r="L805" s="338">
        <v>4</v>
      </c>
      <c r="M805" s="338">
        <v>0</v>
      </c>
      <c r="N805" s="336">
        <v>23</v>
      </c>
      <c r="O805" s="338" t="s">
        <v>580</v>
      </c>
      <c r="P805" s="338">
        <v>7820</v>
      </c>
      <c r="Q805" s="338">
        <v>2415</v>
      </c>
      <c r="R805" s="338">
        <v>0</v>
      </c>
      <c r="S805" s="338">
        <v>10235</v>
      </c>
      <c r="T805" s="338">
        <v>938</v>
      </c>
      <c r="U805" s="338">
        <v>333</v>
      </c>
      <c r="V805" s="338">
        <v>0</v>
      </c>
      <c r="W805" s="338">
        <v>11966</v>
      </c>
      <c r="X805" s="338">
        <v>938</v>
      </c>
      <c r="Y805" s="338">
        <v>77</v>
      </c>
      <c r="Z805" s="338">
        <v>0</v>
      </c>
      <c r="AA805" s="338">
        <v>0</v>
      </c>
      <c r="AB805" s="338">
        <v>0</v>
      </c>
      <c r="AC805" s="338">
        <v>1015</v>
      </c>
      <c r="AD805" s="338">
        <v>9220</v>
      </c>
      <c r="AE805" s="338">
        <v>460</v>
      </c>
      <c r="AF805" s="338">
        <v>0</v>
      </c>
      <c r="AG805" s="338">
        <v>0</v>
      </c>
      <c r="AH805" s="338">
        <v>460</v>
      </c>
      <c r="AI805" t="s">
        <v>580</v>
      </c>
      <c r="AJ805" t="s">
        <v>2256</v>
      </c>
    </row>
    <row r="806" spans="1:36" x14ac:dyDescent="0.3">
      <c r="A806" s="335">
        <v>46203</v>
      </c>
      <c r="B806" t="s">
        <v>788</v>
      </c>
      <c r="C806" t="s">
        <v>789</v>
      </c>
      <c r="D806" t="s">
        <v>930</v>
      </c>
      <c r="E806" t="s">
        <v>42</v>
      </c>
      <c r="F806" t="s">
        <v>951</v>
      </c>
      <c r="G806" t="s">
        <v>51</v>
      </c>
      <c r="H806" t="s">
        <v>605</v>
      </c>
      <c r="I806" s="338">
        <v>23</v>
      </c>
      <c r="J806" s="338">
        <v>0</v>
      </c>
      <c r="K806" s="338">
        <v>0</v>
      </c>
      <c r="L806" s="338">
        <v>4</v>
      </c>
      <c r="M806" s="338">
        <v>0</v>
      </c>
      <c r="N806" s="336">
        <v>23</v>
      </c>
      <c r="O806" s="338" t="s">
        <v>580</v>
      </c>
      <c r="P806" s="338">
        <v>7820</v>
      </c>
      <c r="Q806" s="338">
        <v>2415</v>
      </c>
      <c r="R806" s="338">
        <v>0</v>
      </c>
      <c r="S806" s="338">
        <v>10235</v>
      </c>
      <c r="T806" s="338">
        <v>938</v>
      </c>
      <c r="U806" s="338">
        <v>333</v>
      </c>
      <c r="V806" s="338">
        <v>0</v>
      </c>
      <c r="W806" s="338">
        <v>11966</v>
      </c>
      <c r="X806" s="338">
        <v>938</v>
      </c>
      <c r="Y806" s="338">
        <v>77</v>
      </c>
      <c r="Z806" s="338">
        <v>0</v>
      </c>
      <c r="AA806" s="338">
        <v>0</v>
      </c>
      <c r="AB806" s="338">
        <v>0</v>
      </c>
      <c r="AC806" s="338">
        <v>1015</v>
      </c>
      <c r="AD806" s="338">
        <v>9220</v>
      </c>
      <c r="AE806" s="338">
        <v>460</v>
      </c>
      <c r="AF806" s="338">
        <v>0</v>
      </c>
      <c r="AG806" s="338">
        <v>0</v>
      </c>
      <c r="AH806" s="338">
        <v>460</v>
      </c>
      <c r="AI806" t="s">
        <v>580</v>
      </c>
      <c r="AJ806" t="s">
        <v>2256</v>
      </c>
    </row>
    <row r="807" spans="1:36" x14ac:dyDescent="0.3">
      <c r="A807" s="335">
        <v>46203</v>
      </c>
      <c r="B807" t="s">
        <v>790</v>
      </c>
      <c r="C807" t="s">
        <v>791</v>
      </c>
      <c r="D807" t="s">
        <v>930</v>
      </c>
      <c r="E807" t="s">
        <v>42</v>
      </c>
      <c r="F807" t="s">
        <v>951</v>
      </c>
      <c r="G807" t="s">
        <v>247</v>
      </c>
      <c r="H807" t="s">
        <v>605</v>
      </c>
      <c r="I807" s="338">
        <v>22</v>
      </c>
      <c r="J807" s="338">
        <v>0</v>
      </c>
      <c r="K807" s="338">
        <v>0</v>
      </c>
      <c r="L807" s="338">
        <v>4</v>
      </c>
      <c r="M807" s="338">
        <v>0</v>
      </c>
      <c r="N807" s="336">
        <v>22</v>
      </c>
      <c r="O807" s="338" t="s">
        <v>580</v>
      </c>
      <c r="P807" s="338">
        <v>7700</v>
      </c>
      <c r="Q807" s="338">
        <v>2420</v>
      </c>
      <c r="R807" s="338">
        <v>220</v>
      </c>
      <c r="S807" s="338">
        <v>10340</v>
      </c>
      <c r="T807" s="338">
        <v>924</v>
      </c>
      <c r="U807" s="338">
        <v>336</v>
      </c>
      <c r="V807" s="338">
        <v>0</v>
      </c>
      <c r="W807" s="338">
        <v>12040</v>
      </c>
      <c r="X807" s="338">
        <v>924</v>
      </c>
      <c r="Y807" s="338">
        <v>78</v>
      </c>
      <c r="Z807" s="338">
        <v>0</v>
      </c>
      <c r="AA807" s="338">
        <v>0</v>
      </c>
      <c r="AB807" s="338">
        <v>0</v>
      </c>
      <c r="AC807" s="338">
        <v>1002</v>
      </c>
      <c r="AD807" s="338">
        <v>9338</v>
      </c>
      <c r="AE807" s="338">
        <v>440</v>
      </c>
      <c r="AF807" s="338">
        <v>0</v>
      </c>
      <c r="AG807" s="338">
        <v>0</v>
      </c>
      <c r="AH807" s="338">
        <v>440</v>
      </c>
      <c r="AI807" t="s">
        <v>580</v>
      </c>
      <c r="AJ807" t="s">
        <v>2256</v>
      </c>
    </row>
    <row r="808" spans="1:36" x14ac:dyDescent="0.3">
      <c r="A808" s="335">
        <v>46203</v>
      </c>
      <c r="B808" t="s">
        <v>792</v>
      </c>
      <c r="C808" t="s">
        <v>793</v>
      </c>
      <c r="D808" t="s">
        <v>930</v>
      </c>
      <c r="E808" t="s">
        <v>42</v>
      </c>
      <c r="F808" t="s">
        <v>951</v>
      </c>
      <c r="G808" t="s">
        <v>51</v>
      </c>
      <c r="H808" t="s">
        <v>605</v>
      </c>
      <c r="I808" s="338">
        <v>21</v>
      </c>
      <c r="J808" s="338">
        <v>0</v>
      </c>
      <c r="K808" s="338">
        <v>0</v>
      </c>
      <c r="L808" s="338">
        <v>4</v>
      </c>
      <c r="M808" s="338">
        <v>0</v>
      </c>
      <c r="N808" s="336">
        <v>21</v>
      </c>
      <c r="O808" s="338" t="s">
        <v>580</v>
      </c>
      <c r="P808" s="338">
        <v>7140</v>
      </c>
      <c r="Q808" s="338">
        <v>2100</v>
      </c>
      <c r="R808" s="338">
        <v>0</v>
      </c>
      <c r="S808" s="338">
        <v>9240</v>
      </c>
      <c r="T808" s="338">
        <v>857</v>
      </c>
      <c r="U808" s="338">
        <v>300</v>
      </c>
      <c r="V808" s="338">
        <v>0</v>
      </c>
      <c r="W808" s="338">
        <v>10817</v>
      </c>
      <c r="X808" s="338">
        <v>857</v>
      </c>
      <c r="Y808" s="338">
        <v>69</v>
      </c>
      <c r="Z808" s="338">
        <v>0</v>
      </c>
      <c r="AA808" s="338">
        <v>0</v>
      </c>
      <c r="AB808" s="338">
        <v>0</v>
      </c>
      <c r="AC808" s="338">
        <v>926</v>
      </c>
      <c r="AD808" s="338">
        <v>8314</v>
      </c>
      <c r="AE808" s="338">
        <v>420</v>
      </c>
      <c r="AF808" s="338">
        <v>0</v>
      </c>
      <c r="AG808" s="338">
        <v>0</v>
      </c>
      <c r="AH808" s="338">
        <v>420</v>
      </c>
      <c r="AI808" t="s">
        <v>580</v>
      </c>
      <c r="AJ808" t="s">
        <v>2256</v>
      </c>
    </row>
    <row r="809" spans="1:36" x14ac:dyDescent="0.3">
      <c r="A809" s="335">
        <v>46203</v>
      </c>
      <c r="B809" t="s">
        <v>794</v>
      </c>
      <c r="C809" t="s">
        <v>795</v>
      </c>
      <c r="D809" t="s">
        <v>930</v>
      </c>
      <c r="E809" t="s">
        <v>42</v>
      </c>
      <c r="F809" t="s">
        <v>951</v>
      </c>
      <c r="G809" t="s">
        <v>48</v>
      </c>
      <c r="H809" t="s">
        <v>605</v>
      </c>
      <c r="I809" s="338">
        <v>26</v>
      </c>
      <c r="J809" s="338">
        <v>0</v>
      </c>
      <c r="K809" s="338">
        <v>0</v>
      </c>
      <c r="L809" s="338">
        <v>4</v>
      </c>
      <c r="M809" s="338">
        <v>0</v>
      </c>
      <c r="N809" s="336">
        <v>26</v>
      </c>
      <c r="O809" s="338" t="s">
        <v>580</v>
      </c>
      <c r="P809" s="338">
        <v>8840</v>
      </c>
      <c r="Q809" s="338">
        <v>2600</v>
      </c>
      <c r="R809" s="338">
        <v>0</v>
      </c>
      <c r="S809" s="338">
        <v>11440</v>
      </c>
      <c r="T809" s="338">
        <v>1061</v>
      </c>
      <c r="U809" s="338">
        <v>372</v>
      </c>
      <c r="V809" s="338">
        <v>0</v>
      </c>
      <c r="W809" s="338">
        <v>13393</v>
      </c>
      <c r="X809" s="338">
        <v>1061</v>
      </c>
      <c r="Y809" s="338">
        <v>86</v>
      </c>
      <c r="Z809" s="338">
        <v>0</v>
      </c>
      <c r="AA809" s="338">
        <v>0</v>
      </c>
      <c r="AB809" s="338">
        <v>0</v>
      </c>
      <c r="AC809" s="338">
        <v>1147</v>
      </c>
      <c r="AD809" s="338">
        <v>10293</v>
      </c>
      <c r="AE809" s="338">
        <v>520</v>
      </c>
      <c r="AF809" s="338">
        <v>0</v>
      </c>
      <c r="AG809" s="338">
        <v>0</v>
      </c>
      <c r="AH809" s="338">
        <v>520</v>
      </c>
      <c r="AI809" t="s">
        <v>580</v>
      </c>
      <c r="AJ809" t="s">
        <v>2256</v>
      </c>
    </row>
    <row r="810" spans="1:36" x14ac:dyDescent="0.3">
      <c r="A810" s="335">
        <v>46203</v>
      </c>
      <c r="B810" t="s">
        <v>796</v>
      </c>
      <c r="C810" t="s">
        <v>797</v>
      </c>
      <c r="D810" t="s">
        <v>930</v>
      </c>
      <c r="E810" t="s">
        <v>42</v>
      </c>
      <c r="F810" t="s">
        <v>951</v>
      </c>
      <c r="G810" t="s">
        <v>48</v>
      </c>
      <c r="H810" t="s">
        <v>605</v>
      </c>
      <c r="I810" s="338">
        <v>23</v>
      </c>
      <c r="J810" s="338">
        <v>0</v>
      </c>
      <c r="K810" s="338">
        <v>0</v>
      </c>
      <c r="L810" s="338">
        <v>4</v>
      </c>
      <c r="M810" s="338">
        <v>0</v>
      </c>
      <c r="N810" s="336">
        <v>23</v>
      </c>
      <c r="O810" s="338" t="s">
        <v>580</v>
      </c>
      <c r="P810" s="338">
        <v>7935</v>
      </c>
      <c r="Q810" s="338">
        <v>2415</v>
      </c>
      <c r="R810" s="338">
        <v>0</v>
      </c>
      <c r="S810" s="338">
        <v>10350</v>
      </c>
      <c r="T810" s="338">
        <v>952</v>
      </c>
      <c r="U810" s="338">
        <v>336</v>
      </c>
      <c r="V810" s="338">
        <v>0</v>
      </c>
      <c r="W810" s="338">
        <v>12098</v>
      </c>
      <c r="X810" s="338">
        <v>952</v>
      </c>
      <c r="Y810" s="338">
        <v>78</v>
      </c>
      <c r="Z810" s="338">
        <v>0</v>
      </c>
      <c r="AA810" s="338">
        <v>0</v>
      </c>
      <c r="AB810" s="338">
        <v>0</v>
      </c>
      <c r="AC810" s="338">
        <v>1030</v>
      </c>
      <c r="AD810" s="338">
        <v>9320</v>
      </c>
      <c r="AE810" s="338">
        <v>460</v>
      </c>
      <c r="AF810" s="338">
        <v>0</v>
      </c>
      <c r="AG810" s="338">
        <v>0</v>
      </c>
      <c r="AH810" s="338">
        <v>460</v>
      </c>
      <c r="AI810" t="s">
        <v>580</v>
      </c>
      <c r="AJ810" t="s">
        <v>2256</v>
      </c>
    </row>
    <row r="811" spans="1:36" x14ac:dyDescent="0.3">
      <c r="A811" s="335">
        <v>46203</v>
      </c>
      <c r="B811" t="s">
        <v>798</v>
      </c>
      <c r="C811" t="s">
        <v>799</v>
      </c>
      <c r="D811" t="s">
        <v>930</v>
      </c>
      <c r="E811" t="s">
        <v>42</v>
      </c>
      <c r="F811" t="s">
        <v>951</v>
      </c>
      <c r="G811" t="s">
        <v>247</v>
      </c>
      <c r="H811" t="s">
        <v>605</v>
      </c>
      <c r="I811" s="338">
        <v>24</v>
      </c>
      <c r="J811" s="338">
        <v>0</v>
      </c>
      <c r="K811" s="338">
        <v>0</v>
      </c>
      <c r="L811" s="338">
        <v>4</v>
      </c>
      <c r="M811" s="338">
        <v>0</v>
      </c>
      <c r="N811" s="336">
        <v>24</v>
      </c>
      <c r="O811" s="338" t="s">
        <v>580</v>
      </c>
      <c r="P811" s="338">
        <v>9480</v>
      </c>
      <c r="Q811" s="338">
        <v>3600</v>
      </c>
      <c r="R811" s="338">
        <v>240</v>
      </c>
      <c r="S811" s="338">
        <v>13320</v>
      </c>
      <c r="T811" s="338">
        <v>1138</v>
      </c>
      <c r="U811" s="338">
        <v>433</v>
      </c>
      <c r="V811" s="338">
        <v>0</v>
      </c>
      <c r="W811" s="338">
        <v>15371</v>
      </c>
      <c r="X811" s="338">
        <v>1138</v>
      </c>
      <c r="Y811" s="338">
        <v>100</v>
      </c>
      <c r="Z811" s="338">
        <v>0</v>
      </c>
      <c r="AA811" s="338">
        <v>0</v>
      </c>
      <c r="AB811" s="338">
        <v>0</v>
      </c>
      <c r="AC811" s="338">
        <v>1238</v>
      </c>
      <c r="AD811" s="338">
        <v>12082</v>
      </c>
      <c r="AE811" s="338">
        <v>480</v>
      </c>
      <c r="AF811" s="338">
        <v>0</v>
      </c>
      <c r="AG811" s="338">
        <v>0</v>
      </c>
      <c r="AH811" s="338">
        <v>480</v>
      </c>
      <c r="AI811" t="s">
        <v>580</v>
      </c>
      <c r="AJ811" t="s">
        <v>2256</v>
      </c>
    </row>
    <row r="812" spans="1:36" x14ac:dyDescent="0.3">
      <c r="A812" s="335">
        <v>46203</v>
      </c>
      <c r="B812" t="s">
        <v>800</v>
      </c>
      <c r="C812" t="s">
        <v>801</v>
      </c>
      <c r="D812" t="s">
        <v>930</v>
      </c>
      <c r="E812" t="s">
        <v>42</v>
      </c>
      <c r="F812" t="s">
        <v>951</v>
      </c>
      <c r="G812" t="s">
        <v>48</v>
      </c>
      <c r="H812" t="s">
        <v>605</v>
      </c>
      <c r="I812" s="338">
        <v>26</v>
      </c>
      <c r="J812" s="338">
        <v>0</v>
      </c>
      <c r="K812" s="338">
        <v>0</v>
      </c>
      <c r="L812" s="338">
        <v>4</v>
      </c>
      <c r="M812" s="338">
        <v>0</v>
      </c>
      <c r="N812" s="336">
        <v>26</v>
      </c>
      <c r="O812" s="338" t="s">
        <v>580</v>
      </c>
      <c r="P812" s="338">
        <v>9100</v>
      </c>
      <c r="Q812" s="338">
        <v>2860</v>
      </c>
      <c r="R812" s="338">
        <v>390</v>
      </c>
      <c r="S812" s="338">
        <v>12350</v>
      </c>
      <c r="T812" s="338">
        <v>1092</v>
      </c>
      <c r="U812" s="338">
        <v>401</v>
      </c>
      <c r="V812" s="338">
        <v>0</v>
      </c>
      <c r="W812" s="338">
        <v>14363</v>
      </c>
      <c r="X812" s="338">
        <v>1092</v>
      </c>
      <c r="Y812" s="338">
        <v>93</v>
      </c>
      <c r="Z812" s="338">
        <v>0</v>
      </c>
      <c r="AA812" s="338">
        <v>0</v>
      </c>
      <c r="AB812" s="338">
        <v>0</v>
      </c>
      <c r="AC812" s="338">
        <v>1185</v>
      </c>
      <c r="AD812" s="338">
        <v>11165</v>
      </c>
      <c r="AE812" s="338">
        <v>520</v>
      </c>
      <c r="AF812" s="338">
        <v>0</v>
      </c>
      <c r="AG812" s="338">
        <v>0</v>
      </c>
      <c r="AH812" s="338">
        <v>520</v>
      </c>
      <c r="AI812" t="s">
        <v>580</v>
      </c>
      <c r="AJ812" t="s">
        <v>2256</v>
      </c>
    </row>
    <row r="813" spans="1:36" x14ac:dyDescent="0.3">
      <c r="A813" s="335">
        <v>46203</v>
      </c>
      <c r="B813" t="s">
        <v>802</v>
      </c>
      <c r="C813" t="s">
        <v>803</v>
      </c>
      <c r="D813" t="s">
        <v>930</v>
      </c>
      <c r="E813" t="s">
        <v>42</v>
      </c>
      <c r="F813" t="s">
        <v>115</v>
      </c>
      <c r="G813" t="s">
        <v>51</v>
      </c>
      <c r="H813" t="s">
        <v>605</v>
      </c>
      <c r="I813" s="338">
        <v>21</v>
      </c>
      <c r="J813" s="338">
        <v>0</v>
      </c>
      <c r="K813" s="338">
        <v>0</v>
      </c>
      <c r="L813" s="338">
        <v>4</v>
      </c>
      <c r="M813" s="338">
        <v>0</v>
      </c>
      <c r="N813" s="336">
        <v>21</v>
      </c>
      <c r="O813" s="338" t="s">
        <v>580</v>
      </c>
      <c r="P813" s="338">
        <v>7707</v>
      </c>
      <c r="Q813" s="338">
        <v>2793</v>
      </c>
      <c r="R813" s="338">
        <v>0</v>
      </c>
      <c r="S813" s="338">
        <v>10500</v>
      </c>
      <c r="T813" s="338">
        <v>925</v>
      </c>
      <c r="U813" s="338">
        <v>341</v>
      </c>
      <c r="V813" s="338">
        <v>0</v>
      </c>
      <c r="W813" s="338">
        <v>12186</v>
      </c>
      <c r="X813" s="338">
        <v>925</v>
      </c>
      <c r="Y813" s="338">
        <v>79</v>
      </c>
      <c r="Z813" s="338">
        <v>0</v>
      </c>
      <c r="AA813" s="338">
        <v>0</v>
      </c>
      <c r="AB813" s="338">
        <v>0</v>
      </c>
      <c r="AC813" s="338">
        <v>1004</v>
      </c>
      <c r="AD813" s="338">
        <v>9496</v>
      </c>
      <c r="AE813" s="338">
        <v>420</v>
      </c>
      <c r="AF813" s="338">
        <v>0</v>
      </c>
      <c r="AG813" s="338">
        <v>0</v>
      </c>
      <c r="AH813" s="338">
        <v>420</v>
      </c>
      <c r="AI813" t="s">
        <v>580</v>
      </c>
      <c r="AJ813" t="s">
        <v>2256</v>
      </c>
    </row>
    <row r="814" spans="1:36" x14ac:dyDescent="0.3">
      <c r="A814" s="335">
        <v>46203</v>
      </c>
      <c r="B814" t="s">
        <v>804</v>
      </c>
      <c r="C814" t="s">
        <v>805</v>
      </c>
      <c r="D814" t="s">
        <v>930</v>
      </c>
      <c r="E814" t="s">
        <v>42</v>
      </c>
      <c r="F814" t="s">
        <v>115</v>
      </c>
      <c r="G814" t="s">
        <v>51</v>
      </c>
      <c r="H814" t="s">
        <v>605</v>
      </c>
      <c r="I814" s="338">
        <v>24</v>
      </c>
      <c r="J814" s="338">
        <v>0</v>
      </c>
      <c r="K814" s="338">
        <v>0</v>
      </c>
      <c r="L814" s="338">
        <v>4</v>
      </c>
      <c r="M814" s="338">
        <v>0</v>
      </c>
      <c r="N814" s="336">
        <v>24</v>
      </c>
      <c r="O814" s="338" t="s">
        <v>580</v>
      </c>
      <c r="P814" s="338">
        <v>8808</v>
      </c>
      <c r="Q814" s="338">
        <v>3192</v>
      </c>
      <c r="R814" s="338">
        <v>0</v>
      </c>
      <c r="S814" s="338">
        <v>12000</v>
      </c>
      <c r="T814" s="338">
        <v>1057</v>
      </c>
      <c r="U814" s="338">
        <v>390</v>
      </c>
      <c r="V814" s="338">
        <v>0</v>
      </c>
      <c r="W814" s="338">
        <v>13927</v>
      </c>
      <c r="X814" s="338">
        <v>1057</v>
      </c>
      <c r="Y814" s="338">
        <v>90</v>
      </c>
      <c r="Z814" s="338">
        <v>0</v>
      </c>
      <c r="AA814" s="338">
        <v>0</v>
      </c>
      <c r="AB814" s="338">
        <v>0</v>
      </c>
      <c r="AC814" s="338">
        <v>1147</v>
      </c>
      <c r="AD814" s="338">
        <v>10853</v>
      </c>
      <c r="AE814" s="338">
        <v>480</v>
      </c>
      <c r="AF814" s="338">
        <v>0</v>
      </c>
      <c r="AG814" s="338">
        <v>0</v>
      </c>
      <c r="AH814" s="338">
        <v>480</v>
      </c>
      <c r="AI814" t="s">
        <v>580</v>
      </c>
      <c r="AJ814" t="s">
        <v>2256</v>
      </c>
    </row>
    <row r="815" spans="1:36" x14ac:dyDescent="0.3">
      <c r="A815" s="335">
        <v>46203</v>
      </c>
      <c r="B815" t="s">
        <v>806</v>
      </c>
      <c r="C815" t="s">
        <v>807</v>
      </c>
      <c r="D815" t="s">
        <v>930</v>
      </c>
      <c r="E815" t="s">
        <v>42</v>
      </c>
      <c r="F815" t="s">
        <v>115</v>
      </c>
      <c r="G815" t="s">
        <v>48</v>
      </c>
      <c r="H815" t="s">
        <v>605</v>
      </c>
      <c r="I815" s="338">
        <v>26</v>
      </c>
      <c r="J815" s="338">
        <v>0</v>
      </c>
      <c r="K815" s="338">
        <v>0</v>
      </c>
      <c r="L815" s="338">
        <v>4</v>
      </c>
      <c r="M815" s="338">
        <v>0</v>
      </c>
      <c r="N815" s="336">
        <v>26</v>
      </c>
      <c r="O815" s="338" t="s">
        <v>580</v>
      </c>
      <c r="P815" s="338">
        <v>9048</v>
      </c>
      <c r="Q815" s="338">
        <v>3042</v>
      </c>
      <c r="R815" s="338">
        <v>0</v>
      </c>
      <c r="S815" s="338">
        <v>12090</v>
      </c>
      <c r="T815" s="338">
        <v>1086</v>
      </c>
      <c r="U815" s="338">
        <v>393</v>
      </c>
      <c r="V815" s="338">
        <v>0</v>
      </c>
      <c r="W815" s="338">
        <v>14089</v>
      </c>
      <c r="X815" s="338">
        <v>1086</v>
      </c>
      <c r="Y815" s="338">
        <v>91</v>
      </c>
      <c r="Z815" s="338">
        <v>0</v>
      </c>
      <c r="AA815" s="338">
        <v>0</v>
      </c>
      <c r="AB815" s="338">
        <v>0</v>
      </c>
      <c r="AC815" s="338">
        <v>1177</v>
      </c>
      <c r="AD815" s="338">
        <v>10913</v>
      </c>
      <c r="AE815" s="338">
        <v>520</v>
      </c>
      <c r="AF815" s="338">
        <v>0</v>
      </c>
      <c r="AG815" s="338">
        <v>0</v>
      </c>
      <c r="AH815" s="338">
        <v>520</v>
      </c>
      <c r="AI815" t="s">
        <v>580</v>
      </c>
      <c r="AJ815" t="s">
        <v>2256</v>
      </c>
    </row>
    <row r="816" spans="1:36" x14ac:dyDescent="0.3">
      <c r="A816" s="335">
        <v>46203</v>
      </c>
      <c r="B816" t="s">
        <v>808</v>
      </c>
      <c r="C816" t="s">
        <v>809</v>
      </c>
      <c r="D816" t="s">
        <v>930</v>
      </c>
      <c r="E816" t="s">
        <v>42</v>
      </c>
      <c r="F816" t="s">
        <v>115</v>
      </c>
      <c r="G816" t="s">
        <v>51</v>
      </c>
      <c r="H816" t="s">
        <v>605</v>
      </c>
      <c r="I816" s="338">
        <v>22</v>
      </c>
      <c r="J816" s="338">
        <v>0</v>
      </c>
      <c r="K816" s="338">
        <v>0</v>
      </c>
      <c r="L816" s="338">
        <v>4</v>
      </c>
      <c r="M816" s="338">
        <v>0</v>
      </c>
      <c r="N816" s="336">
        <v>22</v>
      </c>
      <c r="O816" s="338" t="s">
        <v>580</v>
      </c>
      <c r="P816" s="338">
        <v>7546</v>
      </c>
      <c r="Q816" s="338">
        <v>2574</v>
      </c>
      <c r="R816" s="338">
        <v>0</v>
      </c>
      <c r="S816" s="338">
        <v>10120</v>
      </c>
      <c r="T816" s="338">
        <v>906</v>
      </c>
      <c r="U816" s="338">
        <v>329</v>
      </c>
      <c r="V816" s="338">
        <v>0</v>
      </c>
      <c r="W816" s="338">
        <v>11795</v>
      </c>
      <c r="X816" s="338">
        <v>906</v>
      </c>
      <c r="Y816" s="338">
        <v>76</v>
      </c>
      <c r="Z816" s="338">
        <v>0</v>
      </c>
      <c r="AA816" s="338">
        <v>0</v>
      </c>
      <c r="AB816" s="338">
        <v>0</v>
      </c>
      <c r="AC816" s="338">
        <v>982</v>
      </c>
      <c r="AD816" s="338">
        <v>9138</v>
      </c>
      <c r="AE816" s="338">
        <v>440</v>
      </c>
      <c r="AF816" s="338">
        <v>0</v>
      </c>
      <c r="AG816" s="338">
        <v>0</v>
      </c>
      <c r="AH816" s="338">
        <v>440</v>
      </c>
      <c r="AI816" t="s">
        <v>580</v>
      </c>
      <c r="AJ816" t="s">
        <v>2256</v>
      </c>
    </row>
    <row r="817" spans="1:36" x14ac:dyDescent="0.3">
      <c r="A817" s="335">
        <v>46203</v>
      </c>
      <c r="B817" t="s">
        <v>810</v>
      </c>
      <c r="C817" t="s">
        <v>811</v>
      </c>
      <c r="D817" t="s">
        <v>930</v>
      </c>
      <c r="E817" t="s">
        <v>42</v>
      </c>
      <c r="F817" t="s">
        <v>115</v>
      </c>
      <c r="G817" t="s">
        <v>48</v>
      </c>
      <c r="H817" t="s">
        <v>605</v>
      </c>
      <c r="I817" s="338">
        <v>19</v>
      </c>
      <c r="J817" s="338">
        <v>0</v>
      </c>
      <c r="K817" s="338">
        <v>0</v>
      </c>
      <c r="L817" s="338">
        <v>4</v>
      </c>
      <c r="M817" s="338">
        <v>0</v>
      </c>
      <c r="N817" s="336">
        <v>19</v>
      </c>
      <c r="O817" s="338" t="s">
        <v>580</v>
      </c>
      <c r="P817" s="338">
        <v>6612</v>
      </c>
      <c r="Q817" s="338">
        <v>2223</v>
      </c>
      <c r="R817" s="338">
        <v>0</v>
      </c>
      <c r="S817" s="338">
        <v>8835</v>
      </c>
      <c r="T817" s="338">
        <v>793</v>
      </c>
      <c r="U817" s="338">
        <v>287</v>
      </c>
      <c r="V817" s="338">
        <v>0</v>
      </c>
      <c r="W817" s="338">
        <v>10295</v>
      </c>
      <c r="X817" s="338">
        <v>793</v>
      </c>
      <c r="Y817" s="338">
        <v>66</v>
      </c>
      <c r="Z817" s="338">
        <v>0</v>
      </c>
      <c r="AA817" s="338">
        <v>0</v>
      </c>
      <c r="AB817" s="338">
        <v>0</v>
      </c>
      <c r="AC817" s="338">
        <v>859</v>
      </c>
      <c r="AD817" s="338">
        <v>7976</v>
      </c>
      <c r="AE817" s="338">
        <v>380</v>
      </c>
      <c r="AF817" s="338">
        <v>0</v>
      </c>
      <c r="AG817" s="338">
        <v>0</v>
      </c>
      <c r="AH817" s="338">
        <v>380</v>
      </c>
      <c r="AI817" t="s">
        <v>580</v>
      </c>
      <c r="AJ817" t="s">
        <v>2256</v>
      </c>
    </row>
    <row r="818" spans="1:36" x14ac:dyDescent="0.3">
      <c r="A818" s="335">
        <v>46203</v>
      </c>
      <c r="B818" t="s">
        <v>812</v>
      </c>
      <c r="C818" t="s">
        <v>813</v>
      </c>
      <c r="D818" t="s">
        <v>930</v>
      </c>
      <c r="E818" t="s">
        <v>42</v>
      </c>
      <c r="F818" t="s">
        <v>115</v>
      </c>
      <c r="G818" t="s">
        <v>48</v>
      </c>
      <c r="H818" t="s">
        <v>605</v>
      </c>
      <c r="I818" s="338">
        <v>25</v>
      </c>
      <c r="J818" s="338">
        <v>0</v>
      </c>
      <c r="K818" s="338">
        <v>0</v>
      </c>
      <c r="L818" s="338">
        <v>4</v>
      </c>
      <c r="M818" s="338">
        <v>0</v>
      </c>
      <c r="N818" s="336">
        <v>25</v>
      </c>
      <c r="O818" s="338" t="s">
        <v>580</v>
      </c>
      <c r="P818" s="338">
        <v>8700</v>
      </c>
      <c r="Q818" s="338">
        <v>2925</v>
      </c>
      <c r="R818" s="338">
        <v>0</v>
      </c>
      <c r="S818" s="338">
        <v>11625</v>
      </c>
      <c r="T818" s="338">
        <v>1044</v>
      </c>
      <c r="U818" s="338">
        <v>378</v>
      </c>
      <c r="V818" s="338">
        <v>0</v>
      </c>
      <c r="W818" s="338">
        <v>13547</v>
      </c>
      <c r="X818" s="338">
        <v>1044</v>
      </c>
      <c r="Y818" s="338">
        <v>87</v>
      </c>
      <c r="Z818" s="338">
        <v>0</v>
      </c>
      <c r="AA818" s="338">
        <v>0</v>
      </c>
      <c r="AB818" s="338">
        <v>0</v>
      </c>
      <c r="AC818" s="338">
        <v>1131</v>
      </c>
      <c r="AD818" s="338">
        <v>10494</v>
      </c>
      <c r="AE818" s="338">
        <v>500</v>
      </c>
      <c r="AF818" s="338">
        <v>0</v>
      </c>
      <c r="AG818" s="338">
        <v>0</v>
      </c>
      <c r="AH818" s="338">
        <v>500</v>
      </c>
      <c r="AI818" t="s">
        <v>580</v>
      </c>
      <c r="AJ818" t="s">
        <v>2256</v>
      </c>
    </row>
    <row r="819" spans="1:36" x14ac:dyDescent="0.3">
      <c r="A819" s="335">
        <v>46203</v>
      </c>
      <c r="B819" t="s">
        <v>814</v>
      </c>
      <c r="C819" t="s">
        <v>815</v>
      </c>
      <c r="D819" t="s">
        <v>930</v>
      </c>
      <c r="E819" t="s">
        <v>42</v>
      </c>
      <c r="F819" t="s">
        <v>115</v>
      </c>
      <c r="G819" t="s">
        <v>48</v>
      </c>
      <c r="H819" t="s">
        <v>605</v>
      </c>
      <c r="I819" s="338">
        <v>21</v>
      </c>
      <c r="J819" s="338">
        <v>0</v>
      </c>
      <c r="K819" s="338">
        <v>0</v>
      </c>
      <c r="L819" s="338">
        <v>4</v>
      </c>
      <c r="M819" s="338">
        <v>0</v>
      </c>
      <c r="N819" s="336">
        <v>21</v>
      </c>
      <c r="O819" s="338" t="s">
        <v>580</v>
      </c>
      <c r="P819" s="338">
        <v>7308</v>
      </c>
      <c r="Q819" s="338">
        <v>2457</v>
      </c>
      <c r="R819" s="338">
        <v>0</v>
      </c>
      <c r="S819" s="338">
        <v>9765</v>
      </c>
      <c r="T819" s="338">
        <v>877</v>
      </c>
      <c r="U819" s="338">
        <v>317</v>
      </c>
      <c r="V819" s="338">
        <v>0</v>
      </c>
      <c r="W819" s="338">
        <v>11379</v>
      </c>
      <c r="X819" s="338">
        <v>877</v>
      </c>
      <c r="Y819" s="338">
        <v>73</v>
      </c>
      <c r="Z819" s="338">
        <v>0</v>
      </c>
      <c r="AA819" s="338">
        <v>0</v>
      </c>
      <c r="AB819" s="338">
        <v>0</v>
      </c>
      <c r="AC819" s="338">
        <v>950</v>
      </c>
      <c r="AD819" s="338">
        <v>8815</v>
      </c>
      <c r="AE819" s="338">
        <v>420</v>
      </c>
      <c r="AF819" s="338">
        <v>0</v>
      </c>
      <c r="AG819" s="338">
        <v>0</v>
      </c>
      <c r="AH819" s="338">
        <v>420</v>
      </c>
      <c r="AI819" t="s">
        <v>580</v>
      </c>
      <c r="AJ819" t="s">
        <v>2256</v>
      </c>
    </row>
    <row r="820" spans="1:36" x14ac:dyDescent="0.3">
      <c r="A820" s="335">
        <v>46203</v>
      </c>
      <c r="B820" t="s">
        <v>816</v>
      </c>
      <c r="C820" t="s">
        <v>817</v>
      </c>
      <c r="D820" t="s">
        <v>930</v>
      </c>
      <c r="E820" t="s">
        <v>42</v>
      </c>
      <c r="F820" t="s">
        <v>115</v>
      </c>
      <c r="G820" t="s">
        <v>51</v>
      </c>
      <c r="H820" t="s">
        <v>605</v>
      </c>
      <c r="I820" s="338">
        <v>0</v>
      </c>
      <c r="J820" s="338">
        <v>0</v>
      </c>
      <c r="K820" s="338">
        <v>0</v>
      </c>
      <c r="L820" s="338">
        <v>0</v>
      </c>
      <c r="M820" s="338">
        <v>0</v>
      </c>
      <c r="N820" s="336">
        <v>0</v>
      </c>
      <c r="O820" s="338" t="s">
        <v>580</v>
      </c>
      <c r="P820" s="338">
        <v>0</v>
      </c>
      <c r="Q820" s="338">
        <v>0</v>
      </c>
      <c r="R820" s="338">
        <v>0</v>
      </c>
      <c r="S820" s="338">
        <v>0</v>
      </c>
      <c r="T820" s="338">
        <v>0</v>
      </c>
      <c r="U820" s="338">
        <v>0</v>
      </c>
      <c r="V820" s="338">
        <v>0</v>
      </c>
      <c r="W820" s="338">
        <v>0</v>
      </c>
      <c r="X820" s="338">
        <v>0</v>
      </c>
      <c r="Y820" s="338">
        <v>0</v>
      </c>
      <c r="Z820" s="338">
        <v>0</v>
      </c>
      <c r="AA820" s="338">
        <v>0</v>
      </c>
      <c r="AB820" s="338">
        <v>0</v>
      </c>
      <c r="AC820" s="338">
        <v>0</v>
      </c>
      <c r="AD820" s="338">
        <v>0</v>
      </c>
      <c r="AE820" s="338">
        <v>0</v>
      </c>
      <c r="AF820" s="338">
        <v>0</v>
      </c>
      <c r="AG820" s="338">
        <v>0</v>
      </c>
      <c r="AH820" s="338">
        <v>0</v>
      </c>
      <c r="AI820" t="s">
        <v>580</v>
      </c>
      <c r="AJ820" t="s">
        <v>2249</v>
      </c>
    </row>
    <row r="821" spans="1:36" x14ac:dyDescent="0.3">
      <c r="A821" s="335">
        <v>46203</v>
      </c>
      <c r="B821" t="s">
        <v>818</v>
      </c>
      <c r="C821" t="s">
        <v>819</v>
      </c>
      <c r="D821" t="s">
        <v>930</v>
      </c>
      <c r="E821" t="s">
        <v>42</v>
      </c>
      <c r="F821" t="s">
        <v>115</v>
      </c>
      <c r="G821" t="s">
        <v>51</v>
      </c>
      <c r="H821" t="s">
        <v>605</v>
      </c>
      <c r="I821" s="338">
        <v>22</v>
      </c>
      <c r="J821" s="338">
        <v>0</v>
      </c>
      <c r="K821" s="338">
        <v>0</v>
      </c>
      <c r="L821" s="338">
        <v>4</v>
      </c>
      <c r="M821" s="338">
        <v>0</v>
      </c>
      <c r="N821" s="336">
        <v>22</v>
      </c>
      <c r="O821" s="338" t="s">
        <v>580</v>
      </c>
      <c r="P821" s="338">
        <v>7546</v>
      </c>
      <c r="Q821" s="338">
        <v>2464</v>
      </c>
      <c r="R821" s="338">
        <v>0</v>
      </c>
      <c r="S821" s="338">
        <v>10010</v>
      </c>
      <c r="T821" s="338">
        <v>906</v>
      </c>
      <c r="U821" s="338">
        <v>325</v>
      </c>
      <c r="V821" s="338">
        <v>0</v>
      </c>
      <c r="W821" s="338">
        <v>11681</v>
      </c>
      <c r="X821" s="338">
        <v>906</v>
      </c>
      <c r="Y821" s="338">
        <v>75</v>
      </c>
      <c r="Z821" s="338">
        <v>0</v>
      </c>
      <c r="AA821" s="338">
        <v>0</v>
      </c>
      <c r="AB821" s="338">
        <v>0</v>
      </c>
      <c r="AC821" s="338">
        <v>981</v>
      </c>
      <c r="AD821" s="338">
        <v>9029</v>
      </c>
      <c r="AE821" s="338">
        <v>440</v>
      </c>
      <c r="AF821" s="338">
        <v>0</v>
      </c>
      <c r="AG821" s="338">
        <v>0</v>
      </c>
      <c r="AH821" s="338">
        <v>440</v>
      </c>
      <c r="AI821" t="s">
        <v>580</v>
      </c>
      <c r="AJ821" t="s">
        <v>2256</v>
      </c>
    </row>
    <row r="822" spans="1:36" x14ac:dyDescent="0.3">
      <c r="A822" s="335">
        <v>46203</v>
      </c>
      <c r="B822" t="s">
        <v>820</v>
      </c>
      <c r="C822" t="s">
        <v>821</v>
      </c>
      <c r="D822" t="s">
        <v>930</v>
      </c>
      <c r="E822" t="s">
        <v>42</v>
      </c>
      <c r="F822" t="s">
        <v>115</v>
      </c>
      <c r="G822" t="s">
        <v>51</v>
      </c>
      <c r="H822" t="s">
        <v>605</v>
      </c>
      <c r="I822" s="338">
        <v>23</v>
      </c>
      <c r="J822" s="338">
        <v>0</v>
      </c>
      <c r="K822" s="338">
        <v>0</v>
      </c>
      <c r="L822" s="338">
        <v>4</v>
      </c>
      <c r="M822" s="338">
        <v>0</v>
      </c>
      <c r="N822" s="336">
        <v>23</v>
      </c>
      <c r="O822" s="338" t="s">
        <v>580</v>
      </c>
      <c r="P822" s="338">
        <v>7889</v>
      </c>
      <c r="Q822" s="338">
        <v>2576</v>
      </c>
      <c r="R822" s="338">
        <v>0</v>
      </c>
      <c r="S822" s="338">
        <v>10465</v>
      </c>
      <c r="T822" s="338">
        <v>947</v>
      </c>
      <c r="U822" s="338">
        <v>340</v>
      </c>
      <c r="V822" s="338">
        <v>0</v>
      </c>
      <c r="W822" s="338">
        <v>12212</v>
      </c>
      <c r="X822" s="338">
        <v>947</v>
      </c>
      <c r="Y822" s="338">
        <v>78</v>
      </c>
      <c r="Z822" s="338">
        <v>0</v>
      </c>
      <c r="AA822" s="338">
        <v>0</v>
      </c>
      <c r="AB822" s="338">
        <v>0</v>
      </c>
      <c r="AC822" s="338">
        <v>1025</v>
      </c>
      <c r="AD822" s="338">
        <v>9440</v>
      </c>
      <c r="AE822" s="338">
        <v>460</v>
      </c>
      <c r="AF822" s="338">
        <v>0</v>
      </c>
      <c r="AG822" s="338">
        <v>0</v>
      </c>
      <c r="AH822" s="338">
        <v>460</v>
      </c>
      <c r="AI822" t="s">
        <v>580</v>
      </c>
      <c r="AJ822" t="s">
        <v>2256</v>
      </c>
    </row>
    <row r="823" spans="1:36" x14ac:dyDescent="0.3">
      <c r="A823" s="335">
        <v>46203</v>
      </c>
      <c r="B823" t="s">
        <v>822</v>
      </c>
      <c r="C823" t="s">
        <v>823</v>
      </c>
      <c r="D823" t="s">
        <v>930</v>
      </c>
      <c r="E823" t="s">
        <v>42</v>
      </c>
      <c r="F823" t="s">
        <v>115</v>
      </c>
      <c r="G823" t="s">
        <v>51</v>
      </c>
      <c r="H823" t="s">
        <v>605</v>
      </c>
      <c r="I823" s="338">
        <v>24</v>
      </c>
      <c r="J823" s="338">
        <v>0</v>
      </c>
      <c r="K823" s="338">
        <v>0</v>
      </c>
      <c r="L823" s="338">
        <v>4</v>
      </c>
      <c r="M823" s="338">
        <v>0</v>
      </c>
      <c r="N823" s="336">
        <v>24</v>
      </c>
      <c r="O823" s="338" t="s">
        <v>580</v>
      </c>
      <c r="P823" s="338">
        <v>8232</v>
      </c>
      <c r="Q823" s="338">
        <v>2688</v>
      </c>
      <c r="R823" s="338">
        <v>0</v>
      </c>
      <c r="S823" s="338">
        <v>10920</v>
      </c>
      <c r="T823" s="338">
        <v>988</v>
      </c>
      <c r="U823" s="338">
        <v>355</v>
      </c>
      <c r="V823" s="338">
        <v>0</v>
      </c>
      <c r="W823" s="338">
        <v>12743</v>
      </c>
      <c r="X823" s="338">
        <v>988</v>
      </c>
      <c r="Y823" s="338">
        <v>82</v>
      </c>
      <c r="Z823" s="338">
        <v>0</v>
      </c>
      <c r="AA823" s="338">
        <v>0</v>
      </c>
      <c r="AB823" s="338">
        <v>0</v>
      </c>
      <c r="AC823" s="338">
        <v>1070</v>
      </c>
      <c r="AD823" s="338">
        <v>9850</v>
      </c>
      <c r="AE823" s="338">
        <v>480</v>
      </c>
      <c r="AF823" s="338">
        <v>0</v>
      </c>
      <c r="AG823" s="338">
        <v>0</v>
      </c>
      <c r="AH823" s="338">
        <v>480</v>
      </c>
      <c r="AI823" t="s">
        <v>580</v>
      </c>
      <c r="AJ823" t="s">
        <v>2256</v>
      </c>
    </row>
    <row r="824" spans="1:36" x14ac:dyDescent="0.3">
      <c r="A824" s="335">
        <v>46203</v>
      </c>
      <c r="B824" t="s">
        <v>824</v>
      </c>
      <c r="C824" t="s">
        <v>825</v>
      </c>
      <c r="D824" t="s">
        <v>930</v>
      </c>
      <c r="E824" t="s">
        <v>42</v>
      </c>
      <c r="F824" t="s">
        <v>115</v>
      </c>
      <c r="G824" t="s">
        <v>51</v>
      </c>
      <c r="H824" t="s">
        <v>605</v>
      </c>
      <c r="I824" s="338">
        <v>22.5</v>
      </c>
      <c r="J824" s="338">
        <v>0</v>
      </c>
      <c r="K824" s="338">
        <v>0</v>
      </c>
      <c r="L824" s="338">
        <v>4</v>
      </c>
      <c r="M824" s="338">
        <v>0</v>
      </c>
      <c r="N824" s="336">
        <v>22.5</v>
      </c>
      <c r="O824" s="338" t="s">
        <v>580</v>
      </c>
      <c r="P824" s="338">
        <v>7718</v>
      </c>
      <c r="Q824" s="338">
        <v>2520</v>
      </c>
      <c r="R824" s="338">
        <v>0</v>
      </c>
      <c r="S824" s="338">
        <v>10238</v>
      </c>
      <c r="T824" s="338">
        <v>926</v>
      </c>
      <c r="U824" s="338">
        <v>333</v>
      </c>
      <c r="V824" s="338">
        <v>0</v>
      </c>
      <c r="W824" s="338">
        <v>11947</v>
      </c>
      <c r="X824" s="338">
        <v>926</v>
      </c>
      <c r="Y824" s="338">
        <v>77</v>
      </c>
      <c r="Z824" s="338">
        <v>0</v>
      </c>
      <c r="AA824" s="338">
        <v>0</v>
      </c>
      <c r="AB824" s="338">
        <v>0</v>
      </c>
      <c r="AC824" s="338">
        <v>1003</v>
      </c>
      <c r="AD824" s="338">
        <v>9235</v>
      </c>
      <c r="AE824" s="338">
        <v>450</v>
      </c>
      <c r="AF824" s="338">
        <v>0</v>
      </c>
      <c r="AG824" s="338">
        <v>0</v>
      </c>
      <c r="AH824" s="338">
        <v>450</v>
      </c>
      <c r="AI824" t="s">
        <v>580</v>
      </c>
      <c r="AJ824" t="s">
        <v>2256</v>
      </c>
    </row>
    <row r="825" spans="1:36" x14ac:dyDescent="0.3">
      <c r="A825" s="335">
        <v>46203</v>
      </c>
      <c r="B825" t="s">
        <v>826</v>
      </c>
      <c r="C825" t="s">
        <v>827</v>
      </c>
      <c r="D825" t="s">
        <v>930</v>
      </c>
      <c r="E825" t="s">
        <v>42</v>
      </c>
      <c r="F825" t="s">
        <v>115</v>
      </c>
      <c r="G825" t="s">
        <v>51</v>
      </c>
      <c r="H825" t="s">
        <v>605</v>
      </c>
      <c r="I825" s="338">
        <v>24</v>
      </c>
      <c r="J825" s="338">
        <v>0</v>
      </c>
      <c r="K825" s="338">
        <v>0</v>
      </c>
      <c r="L825" s="338">
        <v>4</v>
      </c>
      <c r="M825" s="338">
        <v>0</v>
      </c>
      <c r="N825" s="336">
        <v>24</v>
      </c>
      <c r="O825" s="338" t="s">
        <v>580</v>
      </c>
      <c r="P825" s="338">
        <v>8352</v>
      </c>
      <c r="Q825" s="338">
        <v>2808</v>
      </c>
      <c r="R825" s="338">
        <v>0</v>
      </c>
      <c r="S825" s="338">
        <v>11160</v>
      </c>
      <c r="T825" s="338">
        <v>1002</v>
      </c>
      <c r="U825" s="338">
        <v>363</v>
      </c>
      <c r="V825" s="338">
        <v>0</v>
      </c>
      <c r="W825" s="338">
        <v>13005</v>
      </c>
      <c r="X825" s="338">
        <v>1002</v>
      </c>
      <c r="Y825" s="338">
        <v>84</v>
      </c>
      <c r="Z825" s="338">
        <v>0</v>
      </c>
      <c r="AA825" s="338">
        <v>0</v>
      </c>
      <c r="AB825" s="338">
        <v>0</v>
      </c>
      <c r="AC825" s="338">
        <v>1086</v>
      </c>
      <c r="AD825" s="338">
        <v>10074</v>
      </c>
      <c r="AE825" s="338">
        <v>480</v>
      </c>
      <c r="AF825" s="338">
        <v>0</v>
      </c>
      <c r="AG825" s="338">
        <v>0</v>
      </c>
      <c r="AH825" s="338">
        <v>480</v>
      </c>
      <c r="AI825" t="s">
        <v>580</v>
      </c>
      <c r="AJ825" t="s">
        <v>2256</v>
      </c>
    </row>
    <row r="826" spans="1:36" x14ac:dyDescent="0.3">
      <c r="A826" s="335">
        <v>46203</v>
      </c>
      <c r="B826" t="s">
        <v>828</v>
      </c>
      <c r="C826" t="s">
        <v>829</v>
      </c>
      <c r="D826" t="s">
        <v>930</v>
      </c>
      <c r="E826" t="s">
        <v>42</v>
      </c>
      <c r="F826" t="s">
        <v>115</v>
      </c>
      <c r="G826" t="s">
        <v>48</v>
      </c>
      <c r="H826" t="s">
        <v>605</v>
      </c>
      <c r="I826" s="338">
        <v>13</v>
      </c>
      <c r="J826" s="338">
        <v>0</v>
      </c>
      <c r="K826" s="338">
        <v>0</v>
      </c>
      <c r="L826" s="338">
        <v>4</v>
      </c>
      <c r="M826" s="338">
        <v>0</v>
      </c>
      <c r="N826" s="336">
        <v>13</v>
      </c>
      <c r="O826" s="338" t="s">
        <v>580</v>
      </c>
      <c r="P826" s="338">
        <v>4524</v>
      </c>
      <c r="Q826" s="338">
        <v>1521</v>
      </c>
      <c r="R826" s="338">
        <v>0</v>
      </c>
      <c r="S826" s="338">
        <v>6045</v>
      </c>
      <c r="T826" s="338">
        <v>543</v>
      </c>
      <c r="U826" s="338">
        <v>196</v>
      </c>
      <c r="V826" s="338">
        <v>0</v>
      </c>
      <c r="W826" s="338">
        <v>7044</v>
      </c>
      <c r="X826" s="338">
        <v>543</v>
      </c>
      <c r="Y826" s="338">
        <v>45</v>
      </c>
      <c r="Z826" s="338">
        <v>0</v>
      </c>
      <c r="AA826" s="338">
        <v>0</v>
      </c>
      <c r="AB826" s="338">
        <v>0</v>
      </c>
      <c r="AC826" s="338">
        <v>588</v>
      </c>
      <c r="AD826" s="338">
        <v>5457</v>
      </c>
      <c r="AE826" s="338">
        <v>260</v>
      </c>
      <c r="AF826" s="338">
        <v>0</v>
      </c>
      <c r="AG826" s="338">
        <v>0</v>
      </c>
      <c r="AH826" s="338">
        <v>260</v>
      </c>
      <c r="AI826" t="s">
        <v>580</v>
      </c>
      <c r="AJ826" t="s">
        <v>2256</v>
      </c>
    </row>
    <row r="827" spans="1:36" x14ac:dyDescent="0.3">
      <c r="A827" s="335">
        <v>46203</v>
      </c>
      <c r="B827" t="s">
        <v>830</v>
      </c>
      <c r="C827" t="s">
        <v>831</v>
      </c>
      <c r="D827" t="s">
        <v>930</v>
      </c>
      <c r="E827" t="s">
        <v>42</v>
      </c>
      <c r="F827" t="s">
        <v>115</v>
      </c>
      <c r="G827" t="s">
        <v>51</v>
      </c>
      <c r="H827" t="s">
        <v>605</v>
      </c>
      <c r="I827" s="338">
        <v>14</v>
      </c>
      <c r="J827" s="338">
        <v>0</v>
      </c>
      <c r="K827" s="338">
        <v>0</v>
      </c>
      <c r="L827" s="338">
        <v>4</v>
      </c>
      <c r="M827" s="338">
        <v>0</v>
      </c>
      <c r="N827" s="336">
        <v>14</v>
      </c>
      <c r="O827" s="338" t="s">
        <v>580</v>
      </c>
      <c r="P827" s="338">
        <v>4760</v>
      </c>
      <c r="Q827" s="338">
        <v>1540</v>
      </c>
      <c r="R827" s="338">
        <v>0</v>
      </c>
      <c r="S827" s="338">
        <v>6300</v>
      </c>
      <c r="T827" s="338">
        <v>571</v>
      </c>
      <c r="U827" s="338">
        <v>205</v>
      </c>
      <c r="V827" s="338">
        <v>0</v>
      </c>
      <c r="W827" s="338">
        <v>7356</v>
      </c>
      <c r="X827" s="338">
        <v>571</v>
      </c>
      <c r="Y827" s="338">
        <v>47</v>
      </c>
      <c r="Z827" s="338">
        <v>0</v>
      </c>
      <c r="AA827" s="338">
        <v>0</v>
      </c>
      <c r="AB827" s="338">
        <v>0</v>
      </c>
      <c r="AC827" s="338">
        <v>618</v>
      </c>
      <c r="AD827" s="338">
        <v>5682</v>
      </c>
      <c r="AE827" s="338">
        <v>280</v>
      </c>
      <c r="AF827" s="338">
        <v>0</v>
      </c>
      <c r="AG827" s="338">
        <v>0</v>
      </c>
      <c r="AH827" s="338">
        <v>280</v>
      </c>
      <c r="AI827" t="s">
        <v>580</v>
      </c>
      <c r="AJ827" t="s">
        <v>2256</v>
      </c>
    </row>
    <row r="828" spans="1:36" x14ac:dyDescent="0.3">
      <c r="A828" s="335">
        <v>46203</v>
      </c>
      <c r="B828" t="s">
        <v>832</v>
      </c>
      <c r="C828" t="s">
        <v>833</v>
      </c>
      <c r="D828" t="s">
        <v>930</v>
      </c>
      <c r="E828" t="s">
        <v>42</v>
      </c>
      <c r="F828" t="s">
        <v>115</v>
      </c>
      <c r="G828" t="s">
        <v>48</v>
      </c>
      <c r="H828" t="s">
        <v>605</v>
      </c>
      <c r="I828" s="338">
        <v>24</v>
      </c>
      <c r="J828" s="338">
        <v>0</v>
      </c>
      <c r="K828" s="338">
        <v>0</v>
      </c>
      <c r="L828" s="338">
        <v>4</v>
      </c>
      <c r="M828" s="338">
        <v>0</v>
      </c>
      <c r="N828" s="336">
        <v>24</v>
      </c>
      <c r="O828" s="338" t="s">
        <v>580</v>
      </c>
      <c r="P828" s="338">
        <v>8352</v>
      </c>
      <c r="Q828" s="338">
        <v>2808</v>
      </c>
      <c r="R828" s="338">
        <v>0</v>
      </c>
      <c r="S828" s="338">
        <v>11160</v>
      </c>
      <c r="T828" s="338">
        <v>1002</v>
      </c>
      <c r="U828" s="338">
        <v>363</v>
      </c>
      <c r="V828" s="338">
        <v>0</v>
      </c>
      <c r="W828" s="338">
        <v>13005</v>
      </c>
      <c r="X828" s="338">
        <v>1002</v>
      </c>
      <c r="Y828" s="338">
        <v>84</v>
      </c>
      <c r="Z828" s="338">
        <v>0</v>
      </c>
      <c r="AA828" s="338">
        <v>0</v>
      </c>
      <c r="AB828" s="338">
        <v>0</v>
      </c>
      <c r="AC828" s="338">
        <v>1086</v>
      </c>
      <c r="AD828" s="338">
        <v>10074</v>
      </c>
      <c r="AE828" s="338">
        <v>480</v>
      </c>
      <c r="AF828" s="338">
        <v>0</v>
      </c>
      <c r="AG828" s="338">
        <v>0</v>
      </c>
      <c r="AH828" s="338">
        <v>480</v>
      </c>
      <c r="AI828" t="s">
        <v>580</v>
      </c>
      <c r="AJ828" t="s">
        <v>2256</v>
      </c>
    </row>
    <row r="829" spans="1:36" x14ac:dyDescent="0.3">
      <c r="A829" s="335">
        <v>46203</v>
      </c>
      <c r="B829" t="s">
        <v>834</v>
      </c>
      <c r="C829" t="s">
        <v>835</v>
      </c>
      <c r="D829" t="s">
        <v>930</v>
      </c>
      <c r="E829" t="s">
        <v>42</v>
      </c>
      <c r="F829" t="s">
        <v>115</v>
      </c>
      <c r="G829" t="s">
        <v>48</v>
      </c>
      <c r="H829" t="s">
        <v>605</v>
      </c>
      <c r="I829" s="338">
        <v>26</v>
      </c>
      <c r="J829" s="338">
        <v>0</v>
      </c>
      <c r="K829" s="338">
        <v>0</v>
      </c>
      <c r="L829" s="338">
        <v>4</v>
      </c>
      <c r="M829" s="338">
        <v>0</v>
      </c>
      <c r="N829" s="336">
        <v>26</v>
      </c>
      <c r="O829" s="338" t="s">
        <v>580</v>
      </c>
      <c r="P829" s="338">
        <v>9048</v>
      </c>
      <c r="Q829" s="338">
        <v>3042</v>
      </c>
      <c r="R829" s="338">
        <v>0</v>
      </c>
      <c r="S829" s="338">
        <v>12090</v>
      </c>
      <c r="T829" s="338">
        <v>1086</v>
      </c>
      <c r="U829" s="338">
        <v>393</v>
      </c>
      <c r="V829" s="338">
        <v>0</v>
      </c>
      <c r="W829" s="338">
        <v>14089</v>
      </c>
      <c r="X829" s="338">
        <v>1086</v>
      </c>
      <c r="Y829" s="338">
        <v>91</v>
      </c>
      <c r="Z829" s="338">
        <v>0</v>
      </c>
      <c r="AA829" s="338">
        <v>0</v>
      </c>
      <c r="AB829" s="338">
        <v>0</v>
      </c>
      <c r="AC829" s="338">
        <v>1177</v>
      </c>
      <c r="AD829" s="338">
        <v>10913</v>
      </c>
      <c r="AE829" s="338">
        <v>520</v>
      </c>
      <c r="AF829" s="338">
        <v>0</v>
      </c>
      <c r="AG829" s="338">
        <v>0</v>
      </c>
      <c r="AH829" s="338">
        <v>520</v>
      </c>
      <c r="AI829" t="s">
        <v>580</v>
      </c>
      <c r="AJ829" t="s">
        <v>2256</v>
      </c>
    </row>
    <row r="830" spans="1:36" x14ac:dyDescent="0.3">
      <c r="A830" s="335">
        <v>46203</v>
      </c>
      <c r="B830" t="s">
        <v>836</v>
      </c>
      <c r="C830" t="s">
        <v>837</v>
      </c>
      <c r="D830" t="s">
        <v>930</v>
      </c>
      <c r="E830" t="s">
        <v>42</v>
      </c>
      <c r="F830" t="s">
        <v>115</v>
      </c>
      <c r="G830" t="s">
        <v>44</v>
      </c>
      <c r="H830" t="s">
        <v>605</v>
      </c>
      <c r="I830" s="338">
        <v>20</v>
      </c>
      <c r="J830" s="338">
        <v>0</v>
      </c>
      <c r="K830" s="338">
        <v>0</v>
      </c>
      <c r="L830" s="338">
        <v>4</v>
      </c>
      <c r="M830" s="338">
        <v>0</v>
      </c>
      <c r="N830" s="336">
        <v>20</v>
      </c>
      <c r="O830" s="338" t="s">
        <v>580</v>
      </c>
      <c r="P830" s="338">
        <v>6960</v>
      </c>
      <c r="Q830" s="338">
        <v>2340</v>
      </c>
      <c r="R830" s="338">
        <v>0</v>
      </c>
      <c r="S830" s="338">
        <v>9300</v>
      </c>
      <c r="T830" s="338">
        <v>835</v>
      </c>
      <c r="U830" s="338">
        <v>302</v>
      </c>
      <c r="V830" s="338">
        <v>0</v>
      </c>
      <c r="W830" s="338">
        <v>10837</v>
      </c>
      <c r="X830" s="338">
        <v>835</v>
      </c>
      <c r="Y830" s="338">
        <v>70</v>
      </c>
      <c r="Z830" s="338">
        <v>0</v>
      </c>
      <c r="AA830" s="338">
        <v>0</v>
      </c>
      <c r="AB830" s="338">
        <v>0</v>
      </c>
      <c r="AC830" s="338">
        <v>905</v>
      </c>
      <c r="AD830" s="338">
        <v>8395</v>
      </c>
      <c r="AE830" s="338">
        <v>400</v>
      </c>
      <c r="AF830" s="338">
        <v>0</v>
      </c>
      <c r="AG830" s="338">
        <v>0</v>
      </c>
      <c r="AH830" s="338">
        <v>400</v>
      </c>
      <c r="AI830" t="s">
        <v>580</v>
      </c>
      <c r="AJ830" t="s">
        <v>2256</v>
      </c>
    </row>
    <row r="831" spans="1:36" x14ac:dyDescent="0.3">
      <c r="A831" s="335">
        <v>46203</v>
      </c>
      <c r="B831" t="s">
        <v>838</v>
      </c>
      <c r="C831" t="s">
        <v>839</v>
      </c>
      <c r="D831" t="s">
        <v>930</v>
      </c>
      <c r="E831" t="s">
        <v>42</v>
      </c>
      <c r="F831" t="s">
        <v>115</v>
      </c>
      <c r="G831" t="s">
        <v>48</v>
      </c>
      <c r="H831" t="s">
        <v>605</v>
      </c>
      <c r="I831" s="338">
        <v>24</v>
      </c>
      <c r="J831" s="338">
        <v>0</v>
      </c>
      <c r="K831" s="338">
        <v>0</v>
      </c>
      <c r="L831" s="338">
        <v>4</v>
      </c>
      <c r="M831" s="338">
        <v>0</v>
      </c>
      <c r="N831" s="336">
        <v>24</v>
      </c>
      <c r="O831" s="338" t="s">
        <v>580</v>
      </c>
      <c r="P831" s="338">
        <v>8352</v>
      </c>
      <c r="Q831" s="338">
        <v>2808</v>
      </c>
      <c r="R831" s="338">
        <v>0</v>
      </c>
      <c r="S831" s="338">
        <v>11160</v>
      </c>
      <c r="T831" s="338">
        <v>1002</v>
      </c>
      <c r="U831" s="338">
        <v>363</v>
      </c>
      <c r="V831" s="338">
        <v>0</v>
      </c>
      <c r="W831" s="338">
        <v>13005</v>
      </c>
      <c r="X831" s="338">
        <v>1002</v>
      </c>
      <c r="Y831" s="338">
        <v>84</v>
      </c>
      <c r="Z831" s="338">
        <v>0</v>
      </c>
      <c r="AA831" s="338">
        <v>0</v>
      </c>
      <c r="AB831" s="338">
        <v>0</v>
      </c>
      <c r="AC831" s="338">
        <v>1086</v>
      </c>
      <c r="AD831" s="338">
        <v>10074</v>
      </c>
      <c r="AE831" s="338">
        <v>480</v>
      </c>
      <c r="AF831" s="338">
        <v>0</v>
      </c>
      <c r="AG831" s="338">
        <v>0</v>
      </c>
      <c r="AH831" s="338">
        <v>480</v>
      </c>
      <c r="AI831" t="s">
        <v>580</v>
      </c>
      <c r="AJ831" t="s">
        <v>2256</v>
      </c>
    </row>
    <row r="832" spans="1:36" x14ac:dyDescent="0.3">
      <c r="A832" s="335">
        <v>46203</v>
      </c>
      <c r="B832" t="s">
        <v>840</v>
      </c>
      <c r="C832" t="s">
        <v>841</v>
      </c>
      <c r="D832" t="s">
        <v>930</v>
      </c>
      <c r="E832" t="s">
        <v>42</v>
      </c>
      <c r="F832" t="s">
        <v>115</v>
      </c>
      <c r="G832" t="s">
        <v>48</v>
      </c>
      <c r="H832" t="s">
        <v>605</v>
      </c>
      <c r="I832" s="338">
        <v>24</v>
      </c>
      <c r="J832" s="338">
        <v>0</v>
      </c>
      <c r="K832" s="338">
        <v>0</v>
      </c>
      <c r="L832" s="338">
        <v>4</v>
      </c>
      <c r="M832" s="338">
        <v>0</v>
      </c>
      <c r="N832" s="336">
        <v>24</v>
      </c>
      <c r="O832" s="338" t="s">
        <v>580</v>
      </c>
      <c r="P832" s="338">
        <v>8232</v>
      </c>
      <c r="Q832" s="338">
        <v>2688</v>
      </c>
      <c r="R832" s="338">
        <v>0</v>
      </c>
      <c r="S832" s="338">
        <v>10920</v>
      </c>
      <c r="T832" s="338">
        <v>988</v>
      </c>
      <c r="U832" s="338">
        <v>355</v>
      </c>
      <c r="V832" s="338">
        <v>0</v>
      </c>
      <c r="W832" s="338">
        <v>12743</v>
      </c>
      <c r="X832" s="338">
        <v>988</v>
      </c>
      <c r="Y832" s="338">
        <v>82</v>
      </c>
      <c r="Z832" s="338">
        <v>0</v>
      </c>
      <c r="AA832" s="338">
        <v>0</v>
      </c>
      <c r="AB832" s="338">
        <v>0</v>
      </c>
      <c r="AC832" s="338">
        <v>1070</v>
      </c>
      <c r="AD832" s="338">
        <v>9850</v>
      </c>
      <c r="AE832" s="338">
        <v>480</v>
      </c>
      <c r="AF832" s="338">
        <v>0</v>
      </c>
      <c r="AG832" s="338">
        <v>0</v>
      </c>
      <c r="AH832" s="338">
        <v>480</v>
      </c>
      <c r="AI832" t="s">
        <v>580</v>
      </c>
      <c r="AJ832" t="s">
        <v>2256</v>
      </c>
    </row>
    <row r="833" spans="1:36" x14ac:dyDescent="0.3">
      <c r="A833" s="335">
        <v>46203</v>
      </c>
      <c r="B833" t="s">
        <v>842</v>
      </c>
      <c r="C833" t="s">
        <v>843</v>
      </c>
      <c r="D833" t="s">
        <v>930</v>
      </c>
      <c r="E833" t="s">
        <v>42</v>
      </c>
      <c r="F833" t="s">
        <v>115</v>
      </c>
      <c r="G833" t="s">
        <v>118</v>
      </c>
      <c r="H833" t="s">
        <v>605</v>
      </c>
      <c r="I833" s="338">
        <v>21.5</v>
      </c>
      <c r="J833" s="338">
        <v>0</v>
      </c>
      <c r="K833" s="338">
        <v>0</v>
      </c>
      <c r="L833" s="338">
        <v>4</v>
      </c>
      <c r="M833" s="338">
        <v>0</v>
      </c>
      <c r="N833" s="336">
        <v>21.5</v>
      </c>
      <c r="O833" s="338" t="s">
        <v>580</v>
      </c>
      <c r="P833" s="338">
        <v>7310</v>
      </c>
      <c r="Q833" s="338">
        <v>2365</v>
      </c>
      <c r="R833" s="338">
        <v>0</v>
      </c>
      <c r="S833" s="338">
        <v>9675</v>
      </c>
      <c r="T833" s="338">
        <v>877</v>
      </c>
      <c r="U833" s="338">
        <v>314</v>
      </c>
      <c r="V833" s="338">
        <v>0</v>
      </c>
      <c r="W833" s="338">
        <v>11296</v>
      </c>
      <c r="X833" s="338">
        <v>877</v>
      </c>
      <c r="Y833" s="338">
        <v>73</v>
      </c>
      <c r="Z833" s="338">
        <v>0</v>
      </c>
      <c r="AA833" s="338">
        <v>0</v>
      </c>
      <c r="AB833" s="338">
        <v>0</v>
      </c>
      <c r="AC833" s="338">
        <v>950</v>
      </c>
      <c r="AD833" s="338">
        <v>8725</v>
      </c>
      <c r="AE833" s="338">
        <v>430</v>
      </c>
      <c r="AF833" s="338">
        <v>0</v>
      </c>
      <c r="AG833" s="338">
        <v>0</v>
      </c>
      <c r="AH833" s="338">
        <v>430</v>
      </c>
      <c r="AI833" t="s">
        <v>580</v>
      </c>
      <c r="AJ833" t="s">
        <v>2256</v>
      </c>
    </row>
    <row r="834" spans="1:36" x14ac:dyDescent="0.3">
      <c r="A834" s="335">
        <v>46203</v>
      </c>
      <c r="B834" t="s">
        <v>844</v>
      </c>
      <c r="C834" t="s">
        <v>845</v>
      </c>
      <c r="D834" t="s">
        <v>930</v>
      </c>
      <c r="E834" t="s">
        <v>42</v>
      </c>
      <c r="F834" t="s">
        <v>115</v>
      </c>
      <c r="G834" t="s">
        <v>51</v>
      </c>
      <c r="H834" t="s">
        <v>605</v>
      </c>
      <c r="I834" s="338">
        <v>23</v>
      </c>
      <c r="J834" s="338">
        <v>0</v>
      </c>
      <c r="K834" s="338">
        <v>0</v>
      </c>
      <c r="L834" s="338">
        <v>4</v>
      </c>
      <c r="M834" s="338">
        <v>0</v>
      </c>
      <c r="N834" s="336">
        <v>23</v>
      </c>
      <c r="O834" s="338" t="s">
        <v>580</v>
      </c>
      <c r="P834" s="338">
        <v>7820</v>
      </c>
      <c r="Q834" s="338">
        <v>2530</v>
      </c>
      <c r="R834" s="338">
        <v>0</v>
      </c>
      <c r="S834" s="338">
        <v>10350</v>
      </c>
      <c r="T834" s="338">
        <v>938</v>
      </c>
      <c r="U834" s="338">
        <v>336</v>
      </c>
      <c r="V834" s="338">
        <v>0</v>
      </c>
      <c r="W834" s="338">
        <v>12084</v>
      </c>
      <c r="X834" s="338">
        <v>938</v>
      </c>
      <c r="Y834" s="338">
        <v>78</v>
      </c>
      <c r="Z834" s="338">
        <v>0</v>
      </c>
      <c r="AA834" s="338">
        <v>0</v>
      </c>
      <c r="AB834" s="338">
        <v>0</v>
      </c>
      <c r="AC834" s="338">
        <v>1016</v>
      </c>
      <c r="AD834" s="338">
        <v>9334</v>
      </c>
      <c r="AE834" s="338">
        <v>460</v>
      </c>
      <c r="AF834" s="338">
        <v>0</v>
      </c>
      <c r="AG834" s="338">
        <v>0</v>
      </c>
      <c r="AH834" s="338">
        <v>460</v>
      </c>
      <c r="AI834" t="s">
        <v>580</v>
      </c>
      <c r="AJ834" t="s">
        <v>2256</v>
      </c>
    </row>
    <row r="835" spans="1:36" x14ac:dyDescent="0.3">
      <c r="A835" s="335">
        <v>46203</v>
      </c>
      <c r="B835" t="s">
        <v>846</v>
      </c>
      <c r="C835" t="s">
        <v>847</v>
      </c>
      <c r="D835" t="s">
        <v>930</v>
      </c>
      <c r="E835" t="s">
        <v>42</v>
      </c>
      <c r="F835" t="s">
        <v>115</v>
      </c>
      <c r="G835" t="s">
        <v>51</v>
      </c>
      <c r="H835" t="s">
        <v>605</v>
      </c>
      <c r="I835" s="338">
        <v>22</v>
      </c>
      <c r="J835" s="338">
        <v>0</v>
      </c>
      <c r="K835" s="338">
        <v>0</v>
      </c>
      <c r="L835" s="338">
        <v>4</v>
      </c>
      <c r="M835" s="338">
        <v>0</v>
      </c>
      <c r="N835" s="336">
        <v>22</v>
      </c>
      <c r="O835" s="338" t="s">
        <v>580</v>
      </c>
      <c r="P835" s="338">
        <v>7964</v>
      </c>
      <c r="Q835" s="338">
        <v>2706</v>
      </c>
      <c r="R835" s="338">
        <v>0</v>
      </c>
      <c r="S835" s="338">
        <v>10670</v>
      </c>
      <c r="T835" s="338">
        <v>956</v>
      </c>
      <c r="U835" s="338">
        <v>347</v>
      </c>
      <c r="V835" s="338">
        <v>0</v>
      </c>
      <c r="W835" s="338">
        <v>12413</v>
      </c>
      <c r="X835" s="338">
        <v>956</v>
      </c>
      <c r="Y835" s="338">
        <v>80</v>
      </c>
      <c r="Z835" s="338">
        <v>0</v>
      </c>
      <c r="AA835" s="338">
        <v>0</v>
      </c>
      <c r="AB835" s="338">
        <v>0</v>
      </c>
      <c r="AC835" s="338">
        <v>1036</v>
      </c>
      <c r="AD835" s="338">
        <v>9634</v>
      </c>
      <c r="AE835" s="338">
        <v>440</v>
      </c>
      <c r="AF835" s="338">
        <v>0</v>
      </c>
      <c r="AG835" s="338">
        <v>0</v>
      </c>
      <c r="AH835" s="338">
        <v>440</v>
      </c>
      <c r="AI835" t="s">
        <v>580</v>
      </c>
      <c r="AJ835" t="s">
        <v>2256</v>
      </c>
    </row>
    <row r="836" spans="1:36" x14ac:dyDescent="0.3">
      <c r="A836" s="335">
        <v>46203</v>
      </c>
      <c r="B836" t="s">
        <v>848</v>
      </c>
      <c r="C836" t="s">
        <v>849</v>
      </c>
      <c r="D836" t="s">
        <v>930</v>
      </c>
      <c r="E836" t="s">
        <v>42</v>
      </c>
      <c r="F836" t="s">
        <v>115</v>
      </c>
      <c r="G836" t="s">
        <v>203</v>
      </c>
      <c r="H836" t="s">
        <v>605</v>
      </c>
      <c r="I836" s="338">
        <v>21</v>
      </c>
      <c r="J836" s="338">
        <v>0</v>
      </c>
      <c r="K836" s="338">
        <v>0</v>
      </c>
      <c r="L836" s="338">
        <v>4</v>
      </c>
      <c r="M836" s="338">
        <v>0</v>
      </c>
      <c r="N836" s="336">
        <v>21</v>
      </c>
      <c r="O836" s="338" t="s">
        <v>580</v>
      </c>
      <c r="P836" s="338">
        <v>7140</v>
      </c>
      <c r="Q836" s="338">
        <v>2310</v>
      </c>
      <c r="R836" s="338">
        <v>315</v>
      </c>
      <c r="S836" s="338">
        <v>9765</v>
      </c>
      <c r="T836" s="338">
        <v>857</v>
      </c>
      <c r="U836" s="338">
        <v>317</v>
      </c>
      <c r="V836" s="338">
        <v>0</v>
      </c>
      <c r="W836" s="338">
        <v>11359</v>
      </c>
      <c r="X836" s="338">
        <v>857</v>
      </c>
      <c r="Y836" s="338">
        <v>73</v>
      </c>
      <c r="Z836" s="338">
        <v>0</v>
      </c>
      <c r="AA836" s="338">
        <v>0</v>
      </c>
      <c r="AB836" s="338">
        <v>0</v>
      </c>
      <c r="AC836" s="338">
        <v>930</v>
      </c>
      <c r="AD836" s="338">
        <v>8835</v>
      </c>
      <c r="AE836" s="338">
        <v>420</v>
      </c>
      <c r="AF836" s="338">
        <v>0</v>
      </c>
      <c r="AG836" s="338">
        <v>0</v>
      </c>
      <c r="AH836" s="338">
        <v>420</v>
      </c>
      <c r="AI836" t="s">
        <v>580</v>
      </c>
      <c r="AJ836" t="s">
        <v>2256</v>
      </c>
    </row>
    <row r="837" spans="1:36" x14ac:dyDescent="0.3">
      <c r="A837" s="335">
        <v>46203</v>
      </c>
      <c r="B837" t="s">
        <v>850</v>
      </c>
      <c r="C837" t="s">
        <v>851</v>
      </c>
      <c r="D837" t="s">
        <v>930</v>
      </c>
      <c r="E837" t="s">
        <v>42</v>
      </c>
      <c r="F837" t="s">
        <v>115</v>
      </c>
      <c r="G837" t="s">
        <v>51</v>
      </c>
      <c r="H837" t="s">
        <v>605</v>
      </c>
      <c r="I837" s="338">
        <v>0</v>
      </c>
      <c r="J837" s="338">
        <v>0</v>
      </c>
      <c r="K837" s="338">
        <v>0</v>
      </c>
      <c r="L837" s="338">
        <v>4</v>
      </c>
      <c r="M837" s="338">
        <v>0</v>
      </c>
      <c r="N837" s="336">
        <v>0</v>
      </c>
      <c r="O837" s="338" t="s">
        <v>580</v>
      </c>
      <c r="P837" s="338">
        <v>0</v>
      </c>
      <c r="Q837" s="338">
        <v>0</v>
      </c>
      <c r="R837" s="338">
        <v>0</v>
      </c>
      <c r="S837" s="338">
        <v>0</v>
      </c>
      <c r="T837" s="338">
        <v>0</v>
      </c>
      <c r="U837" s="338">
        <v>0</v>
      </c>
      <c r="V837" s="338">
        <v>0</v>
      </c>
      <c r="W837" s="338">
        <v>0</v>
      </c>
      <c r="X837" s="338">
        <v>0</v>
      </c>
      <c r="Y837" s="338">
        <v>0</v>
      </c>
      <c r="Z837" s="338">
        <v>0</v>
      </c>
      <c r="AA837" s="338">
        <v>0</v>
      </c>
      <c r="AB837" s="338">
        <v>0</v>
      </c>
      <c r="AC837" s="338">
        <v>0</v>
      </c>
      <c r="AD837" s="338">
        <v>0</v>
      </c>
      <c r="AE837" s="338">
        <v>0</v>
      </c>
      <c r="AF837" s="338">
        <v>0</v>
      </c>
      <c r="AG837" s="338">
        <v>0</v>
      </c>
      <c r="AH837" s="338">
        <v>0</v>
      </c>
      <c r="AI837" t="s">
        <v>580</v>
      </c>
      <c r="AJ837" t="s">
        <v>2256</v>
      </c>
    </row>
    <row r="838" spans="1:36" x14ac:dyDescent="0.3">
      <c r="A838" s="335">
        <v>46203</v>
      </c>
      <c r="B838" t="s">
        <v>852</v>
      </c>
      <c r="C838" t="s">
        <v>853</v>
      </c>
      <c r="D838" t="s">
        <v>930</v>
      </c>
      <c r="E838" t="s">
        <v>42</v>
      </c>
      <c r="F838" t="s">
        <v>115</v>
      </c>
      <c r="G838" t="s">
        <v>299</v>
      </c>
      <c r="H838" t="s">
        <v>605</v>
      </c>
      <c r="I838" s="338">
        <v>24</v>
      </c>
      <c r="J838" s="338">
        <v>0</v>
      </c>
      <c r="K838" s="338">
        <v>0</v>
      </c>
      <c r="L838" s="338">
        <v>4</v>
      </c>
      <c r="M838" s="338">
        <v>0</v>
      </c>
      <c r="N838" s="336">
        <v>24</v>
      </c>
      <c r="O838" s="338" t="s">
        <v>580</v>
      </c>
      <c r="P838" s="338">
        <v>8160</v>
      </c>
      <c r="Q838" s="338">
        <v>3120</v>
      </c>
      <c r="R838" s="338">
        <v>360</v>
      </c>
      <c r="S838" s="338">
        <v>11640</v>
      </c>
      <c r="T838" s="338">
        <v>979</v>
      </c>
      <c r="U838" s="338">
        <v>378</v>
      </c>
      <c r="V838" s="338">
        <v>0</v>
      </c>
      <c r="W838" s="338">
        <v>13477</v>
      </c>
      <c r="X838" s="338">
        <v>979</v>
      </c>
      <c r="Y838" s="338">
        <v>87</v>
      </c>
      <c r="Z838" s="338">
        <v>0</v>
      </c>
      <c r="AA838" s="338">
        <v>0</v>
      </c>
      <c r="AB838" s="338">
        <v>0</v>
      </c>
      <c r="AC838" s="338">
        <v>1066</v>
      </c>
      <c r="AD838" s="338">
        <v>10574</v>
      </c>
      <c r="AE838" s="338">
        <v>480</v>
      </c>
      <c r="AF838" s="338">
        <v>0</v>
      </c>
      <c r="AG838" s="338">
        <v>0</v>
      </c>
      <c r="AH838" s="338">
        <v>480</v>
      </c>
      <c r="AI838" t="s">
        <v>580</v>
      </c>
      <c r="AJ838" t="s">
        <v>2256</v>
      </c>
    </row>
    <row r="839" spans="1:36" x14ac:dyDescent="0.3">
      <c r="A839" s="335">
        <v>46203</v>
      </c>
      <c r="B839" t="s">
        <v>854</v>
      </c>
      <c r="C839" t="s">
        <v>855</v>
      </c>
      <c r="D839" t="s">
        <v>930</v>
      </c>
      <c r="E839" t="s">
        <v>42</v>
      </c>
      <c r="F839" t="s">
        <v>115</v>
      </c>
      <c r="G839" t="s">
        <v>51</v>
      </c>
      <c r="H839" t="s">
        <v>605</v>
      </c>
      <c r="I839" s="338">
        <v>23</v>
      </c>
      <c r="J839" s="338">
        <v>0</v>
      </c>
      <c r="K839" s="338">
        <v>0</v>
      </c>
      <c r="L839" s="338">
        <v>4</v>
      </c>
      <c r="M839" s="338">
        <v>0</v>
      </c>
      <c r="N839" s="336">
        <v>23</v>
      </c>
      <c r="O839" s="338" t="s">
        <v>580</v>
      </c>
      <c r="P839" s="338">
        <v>7705</v>
      </c>
      <c r="Q839" s="338">
        <v>2530</v>
      </c>
      <c r="R839" s="338">
        <v>0</v>
      </c>
      <c r="S839" s="338">
        <v>10235</v>
      </c>
      <c r="T839" s="338">
        <v>925</v>
      </c>
      <c r="U839" s="338">
        <v>333</v>
      </c>
      <c r="V839" s="338">
        <v>0</v>
      </c>
      <c r="W839" s="338">
        <v>11953</v>
      </c>
      <c r="X839" s="338">
        <v>925</v>
      </c>
      <c r="Y839" s="338">
        <v>77</v>
      </c>
      <c r="Z839" s="338">
        <v>0</v>
      </c>
      <c r="AA839" s="338">
        <v>0</v>
      </c>
      <c r="AB839" s="338">
        <v>0</v>
      </c>
      <c r="AC839" s="338">
        <v>1002</v>
      </c>
      <c r="AD839" s="338">
        <v>9233</v>
      </c>
      <c r="AE839" s="338">
        <v>460</v>
      </c>
      <c r="AF839" s="338">
        <v>0</v>
      </c>
      <c r="AG839" s="338">
        <v>0</v>
      </c>
      <c r="AH839" s="338">
        <v>460</v>
      </c>
      <c r="AI839" t="s">
        <v>580</v>
      </c>
      <c r="AJ839" t="s">
        <v>2256</v>
      </c>
    </row>
    <row r="840" spans="1:36" x14ac:dyDescent="0.3">
      <c r="A840" s="335">
        <v>46203</v>
      </c>
      <c r="B840" t="s">
        <v>856</v>
      </c>
      <c r="C840" t="s">
        <v>857</v>
      </c>
      <c r="D840" t="s">
        <v>930</v>
      </c>
      <c r="E840" t="s">
        <v>42</v>
      </c>
      <c r="F840" t="s">
        <v>115</v>
      </c>
      <c r="G840" t="s">
        <v>51</v>
      </c>
      <c r="H840" t="s">
        <v>605</v>
      </c>
      <c r="I840" s="338">
        <v>24</v>
      </c>
      <c r="J840" s="338">
        <v>0</v>
      </c>
      <c r="K840" s="338">
        <v>0</v>
      </c>
      <c r="L840" s="338">
        <v>4</v>
      </c>
      <c r="M840" s="338">
        <v>0</v>
      </c>
      <c r="N840" s="336">
        <v>24</v>
      </c>
      <c r="O840" s="338" t="s">
        <v>580</v>
      </c>
      <c r="P840" s="338">
        <v>8040</v>
      </c>
      <c r="Q840" s="338">
        <v>2640</v>
      </c>
      <c r="R840" s="338">
        <v>0</v>
      </c>
      <c r="S840" s="338">
        <v>10680</v>
      </c>
      <c r="T840" s="338">
        <v>965</v>
      </c>
      <c r="U840" s="338">
        <v>347</v>
      </c>
      <c r="V840" s="338">
        <v>0</v>
      </c>
      <c r="W840" s="338">
        <v>12472</v>
      </c>
      <c r="X840" s="338">
        <v>965</v>
      </c>
      <c r="Y840" s="338">
        <v>80</v>
      </c>
      <c r="Z840" s="338">
        <v>0</v>
      </c>
      <c r="AA840" s="338">
        <v>0</v>
      </c>
      <c r="AB840" s="338">
        <v>0</v>
      </c>
      <c r="AC840" s="338">
        <v>1045</v>
      </c>
      <c r="AD840" s="338">
        <v>9635</v>
      </c>
      <c r="AE840" s="338">
        <v>480</v>
      </c>
      <c r="AF840" s="338">
        <v>0</v>
      </c>
      <c r="AG840" s="338">
        <v>0</v>
      </c>
      <c r="AH840" s="338">
        <v>480</v>
      </c>
      <c r="AI840" t="s">
        <v>580</v>
      </c>
      <c r="AJ840" t="s">
        <v>2256</v>
      </c>
    </row>
    <row r="841" spans="1:36" x14ac:dyDescent="0.3">
      <c r="A841" s="335">
        <v>46203</v>
      </c>
      <c r="B841" t="s">
        <v>858</v>
      </c>
      <c r="C841" t="s">
        <v>859</v>
      </c>
      <c r="D841" t="s">
        <v>930</v>
      </c>
      <c r="E841" t="s">
        <v>42</v>
      </c>
      <c r="F841" t="s">
        <v>115</v>
      </c>
      <c r="G841" t="s">
        <v>48</v>
      </c>
      <c r="H841" t="s">
        <v>605</v>
      </c>
      <c r="I841" s="338">
        <v>0</v>
      </c>
      <c r="J841" s="338">
        <v>0</v>
      </c>
      <c r="K841" s="338">
        <v>0</v>
      </c>
      <c r="L841" s="338">
        <v>0</v>
      </c>
      <c r="M841" s="338">
        <v>0</v>
      </c>
      <c r="N841" s="336">
        <v>0</v>
      </c>
      <c r="O841" s="338" t="s">
        <v>580</v>
      </c>
      <c r="P841" s="338">
        <v>0</v>
      </c>
      <c r="Q841" s="338">
        <v>0</v>
      </c>
      <c r="R841" s="338">
        <v>0</v>
      </c>
      <c r="S841" s="338">
        <v>0</v>
      </c>
      <c r="T841" s="338">
        <v>0</v>
      </c>
      <c r="U841" s="338">
        <v>0</v>
      </c>
      <c r="V841" s="338">
        <v>0</v>
      </c>
      <c r="W841" s="338">
        <v>0</v>
      </c>
      <c r="X841" s="338">
        <v>0</v>
      </c>
      <c r="Y841" s="338">
        <v>0</v>
      </c>
      <c r="Z841" s="338">
        <v>0</v>
      </c>
      <c r="AA841" s="338">
        <v>0</v>
      </c>
      <c r="AB841" s="338">
        <v>0</v>
      </c>
      <c r="AC841" s="338">
        <v>0</v>
      </c>
      <c r="AD841" s="338">
        <v>0</v>
      </c>
      <c r="AE841" s="338">
        <v>0</v>
      </c>
      <c r="AF841" s="338">
        <v>0</v>
      </c>
      <c r="AG841" s="338">
        <v>0</v>
      </c>
      <c r="AH841" s="338">
        <v>0</v>
      </c>
      <c r="AI841" t="s">
        <v>580</v>
      </c>
      <c r="AJ841" t="s">
        <v>2249</v>
      </c>
    </row>
    <row r="842" spans="1:36" x14ac:dyDescent="0.3">
      <c r="A842" s="335">
        <v>46203</v>
      </c>
      <c r="B842" t="s">
        <v>860</v>
      </c>
      <c r="C842" t="s">
        <v>861</v>
      </c>
      <c r="D842" t="s">
        <v>930</v>
      </c>
      <c r="E842" t="s">
        <v>42</v>
      </c>
      <c r="F842" t="s">
        <v>115</v>
      </c>
      <c r="G842" t="s">
        <v>51</v>
      </c>
      <c r="H842" t="s">
        <v>605</v>
      </c>
      <c r="I842" s="338">
        <v>22</v>
      </c>
      <c r="J842" s="338">
        <v>0</v>
      </c>
      <c r="K842" s="338">
        <v>0</v>
      </c>
      <c r="L842" s="338">
        <v>4</v>
      </c>
      <c r="M842" s="338">
        <v>0</v>
      </c>
      <c r="N842" s="336">
        <v>22</v>
      </c>
      <c r="O842" s="338" t="s">
        <v>580</v>
      </c>
      <c r="P842" s="338">
        <v>7656</v>
      </c>
      <c r="Q842" s="338">
        <v>2574</v>
      </c>
      <c r="R842" s="338">
        <v>0</v>
      </c>
      <c r="S842" s="338">
        <v>10230</v>
      </c>
      <c r="T842" s="338">
        <v>919</v>
      </c>
      <c r="U842" s="338">
        <v>332</v>
      </c>
      <c r="V842" s="338">
        <v>0</v>
      </c>
      <c r="W842" s="338">
        <v>11921</v>
      </c>
      <c r="X842" s="338">
        <v>919</v>
      </c>
      <c r="Y842" s="338">
        <v>77</v>
      </c>
      <c r="Z842" s="338">
        <v>0</v>
      </c>
      <c r="AA842" s="338">
        <v>0</v>
      </c>
      <c r="AB842" s="338">
        <v>0</v>
      </c>
      <c r="AC842" s="338">
        <v>996</v>
      </c>
      <c r="AD842" s="338">
        <v>9234</v>
      </c>
      <c r="AE842" s="338">
        <v>440</v>
      </c>
      <c r="AF842" s="338">
        <v>0</v>
      </c>
      <c r="AG842" s="338">
        <v>0</v>
      </c>
      <c r="AH842" s="338">
        <v>440</v>
      </c>
      <c r="AI842" t="s">
        <v>580</v>
      </c>
      <c r="AJ842" t="s">
        <v>2256</v>
      </c>
    </row>
    <row r="843" spans="1:36" x14ac:dyDescent="0.3">
      <c r="A843" s="335">
        <v>46203</v>
      </c>
      <c r="B843" t="s">
        <v>862</v>
      </c>
      <c r="C843" t="s">
        <v>863</v>
      </c>
      <c r="D843" t="s">
        <v>930</v>
      </c>
      <c r="E843" t="s">
        <v>42</v>
      </c>
      <c r="F843" t="s">
        <v>115</v>
      </c>
      <c r="G843" t="s">
        <v>51</v>
      </c>
      <c r="H843" t="s">
        <v>605</v>
      </c>
      <c r="I843" s="338">
        <v>25</v>
      </c>
      <c r="J843" s="338">
        <v>0</v>
      </c>
      <c r="K843" s="338">
        <v>0</v>
      </c>
      <c r="L843" s="338">
        <v>4</v>
      </c>
      <c r="M843" s="338">
        <v>0</v>
      </c>
      <c r="N843" s="336">
        <v>25</v>
      </c>
      <c r="O843" s="338" t="s">
        <v>580</v>
      </c>
      <c r="P843" s="338">
        <v>8500</v>
      </c>
      <c r="Q843" s="338">
        <v>2750</v>
      </c>
      <c r="R843" s="338">
        <v>0</v>
      </c>
      <c r="S843" s="338">
        <v>11250</v>
      </c>
      <c r="T843" s="338">
        <v>1020</v>
      </c>
      <c r="U843" s="338">
        <v>366</v>
      </c>
      <c r="V843" s="338">
        <v>0</v>
      </c>
      <c r="W843" s="338">
        <v>13136</v>
      </c>
      <c r="X843" s="338">
        <v>1020</v>
      </c>
      <c r="Y843" s="338">
        <v>84</v>
      </c>
      <c r="Z843" s="338">
        <v>0</v>
      </c>
      <c r="AA843" s="338">
        <v>0</v>
      </c>
      <c r="AB843" s="338">
        <v>0</v>
      </c>
      <c r="AC843" s="338">
        <v>1104</v>
      </c>
      <c r="AD843" s="338">
        <v>10146</v>
      </c>
      <c r="AE843" s="338">
        <v>500</v>
      </c>
      <c r="AF843" s="338">
        <v>0</v>
      </c>
      <c r="AG843" s="338">
        <v>0</v>
      </c>
      <c r="AH843" s="338">
        <v>500</v>
      </c>
      <c r="AI843" t="s">
        <v>580</v>
      </c>
      <c r="AJ843" t="s">
        <v>2256</v>
      </c>
    </row>
    <row r="844" spans="1:36" x14ac:dyDescent="0.3">
      <c r="A844" s="335">
        <v>46203</v>
      </c>
      <c r="B844" t="s">
        <v>864</v>
      </c>
      <c r="C844" t="s">
        <v>865</v>
      </c>
      <c r="D844" t="s">
        <v>930</v>
      </c>
      <c r="E844" t="s">
        <v>42</v>
      </c>
      <c r="F844" t="s">
        <v>115</v>
      </c>
      <c r="G844" t="s">
        <v>51</v>
      </c>
      <c r="H844" t="s">
        <v>605</v>
      </c>
      <c r="I844" s="338">
        <v>21</v>
      </c>
      <c r="J844" s="338">
        <v>0</v>
      </c>
      <c r="K844" s="338">
        <v>0</v>
      </c>
      <c r="L844" s="338">
        <v>4</v>
      </c>
      <c r="M844" s="338">
        <v>0</v>
      </c>
      <c r="N844" s="336">
        <v>21</v>
      </c>
      <c r="O844" s="338" t="s">
        <v>580</v>
      </c>
      <c r="P844" s="338">
        <v>6951</v>
      </c>
      <c r="Q844" s="338">
        <v>2289</v>
      </c>
      <c r="R844" s="338">
        <v>0</v>
      </c>
      <c r="S844" s="338">
        <v>9240</v>
      </c>
      <c r="T844" s="338">
        <v>834</v>
      </c>
      <c r="U844" s="338">
        <v>300</v>
      </c>
      <c r="V844" s="338">
        <v>0</v>
      </c>
      <c r="W844" s="338">
        <v>10794</v>
      </c>
      <c r="X844" s="338">
        <v>834</v>
      </c>
      <c r="Y844" s="338">
        <v>69</v>
      </c>
      <c r="Z844" s="338">
        <v>0</v>
      </c>
      <c r="AA844" s="338">
        <v>0</v>
      </c>
      <c r="AB844" s="338">
        <v>0</v>
      </c>
      <c r="AC844" s="338">
        <v>903</v>
      </c>
      <c r="AD844" s="338">
        <v>8337</v>
      </c>
      <c r="AE844" s="338">
        <v>420</v>
      </c>
      <c r="AF844" s="338">
        <v>0</v>
      </c>
      <c r="AG844" s="338">
        <v>0</v>
      </c>
      <c r="AH844" s="338">
        <v>420</v>
      </c>
      <c r="AI844" t="s">
        <v>580</v>
      </c>
      <c r="AJ844" t="s">
        <v>2256</v>
      </c>
    </row>
    <row r="845" spans="1:36" x14ac:dyDescent="0.3">
      <c r="A845" s="335">
        <v>46203</v>
      </c>
      <c r="B845" t="s">
        <v>866</v>
      </c>
      <c r="C845" t="s">
        <v>867</v>
      </c>
      <c r="D845" t="s">
        <v>930</v>
      </c>
      <c r="E845" t="s">
        <v>42</v>
      </c>
      <c r="F845" t="s">
        <v>115</v>
      </c>
      <c r="G845" t="s">
        <v>51</v>
      </c>
      <c r="H845" t="s">
        <v>605</v>
      </c>
      <c r="I845" s="338">
        <v>25</v>
      </c>
      <c r="J845" s="338">
        <v>0</v>
      </c>
      <c r="K845" s="338">
        <v>0</v>
      </c>
      <c r="L845" s="338">
        <v>4</v>
      </c>
      <c r="M845" s="338">
        <v>0</v>
      </c>
      <c r="N845" s="336">
        <v>25</v>
      </c>
      <c r="O845" s="338" t="s">
        <v>580</v>
      </c>
      <c r="P845" s="338">
        <v>8500</v>
      </c>
      <c r="Q845" s="338">
        <v>2500</v>
      </c>
      <c r="R845" s="338">
        <v>0</v>
      </c>
      <c r="S845" s="338">
        <v>11000</v>
      </c>
      <c r="T845" s="338">
        <v>1020</v>
      </c>
      <c r="U845" s="338">
        <v>358</v>
      </c>
      <c r="V845" s="338">
        <v>0</v>
      </c>
      <c r="W845" s="338">
        <v>12878</v>
      </c>
      <c r="X845" s="338">
        <v>1020</v>
      </c>
      <c r="Y845" s="338">
        <v>82</v>
      </c>
      <c r="Z845" s="338">
        <v>0</v>
      </c>
      <c r="AA845" s="338">
        <v>0</v>
      </c>
      <c r="AB845" s="338">
        <v>0</v>
      </c>
      <c r="AC845" s="338">
        <v>1102</v>
      </c>
      <c r="AD845" s="338">
        <v>9898</v>
      </c>
      <c r="AE845" s="338">
        <v>500</v>
      </c>
      <c r="AF845" s="338">
        <v>0</v>
      </c>
      <c r="AG845" s="338">
        <v>0</v>
      </c>
      <c r="AH845" s="338">
        <v>500</v>
      </c>
      <c r="AI845" t="s">
        <v>580</v>
      </c>
      <c r="AJ845" t="s">
        <v>2256</v>
      </c>
    </row>
    <row r="846" spans="1:36" x14ac:dyDescent="0.3">
      <c r="A846" s="335">
        <v>46203</v>
      </c>
      <c r="B846" t="s">
        <v>868</v>
      </c>
      <c r="C846" t="s">
        <v>869</v>
      </c>
      <c r="D846" t="s">
        <v>930</v>
      </c>
      <c r="E846" t="s">
        <v>42</v>
      </c>
      <c r="F846" t="s">
        <v>115</v>
      </c>
      <c r="G846" t="s">
        <v>48</v>
      </c>
      <c r="H846" t="s">
        <v>605</v>
      </c>
      <c r="I846" s="338">
        <v>26</v>
      </c>
      <c r="J846" s="338">
        <v>0</v>
      </c>
      <c r="K846" s="338">
        <v>0</v>
      </c>
      <c r="L846" s="338">
        <v>4</v>
      </c>
      <c r="M846" s="338">
        <v>0</v>
      </c>
      <c r="N846" s="336">
        <v>26</v>
      </c>
      <c r="O846" s="338" t="s">
        <v>580</v>
      </c>
      <c r="P846" s="338">
        <v>8840</v>
      </c>
      <c r="Q846" s="338">
        <v>2600</v>
      </c>
      <c r="R846" s="338">
        <v>0</v>
      </c>
      <c r="S846" s="338">
        <v>11440</v>
      </c>
      <c r="T846" s="338">
        <v>1061</v>
      </c>
      <c r="U846" s="338">
        <v>372</v>
      </c>
      <c r="V846" s="338">
        <v>0</v>
      </c>
      <c r="W846" s="338">
        <v>13393</v>
      </c>
      <c r="X846" s="338">
        <v>1061</v>
      </c>
      <c r="Y846" s="338">
        <v>86</v>
      </c>
      <c r="Z846" s="338">
        <v>0</v>
      </c>
      <c r="AA846" s="338">
        <v>0</v>
      </c>
      <c r="AB846" s="338">
        <v>0</v>
      </c>
      <c r="AC846" s="338">
        <v>1147</v>
      </c>
      <c r="AD846" s="338">
        <v>10293</v>
      </c>
      <c r="AE846" s="338">
        <v>520</v>
      </c>
      <c r="AF846" s="338">
        <v>0</v>
      </c>
      <c r="AG846" s="338">
        <v>0</v>
      </c>
      <c r="AH846" s="338">
        <v>520</v>
      </c>
      <c r="AI846" t="s">
        <v>580</v>
      </c>
      <c r="AJ846" t="s">
        <v>2256</v>
      </c>
    </row>
    <row r="847" spans="1:36" x14ac:dyDescent="0.3">
      <c r="A847" s="335">
        <v>46203</v>
      </c>
      <c r="B847" t="s">
        <v>870</v>
      </c>
      <c r="C847" t="s">
        <v>871</v>
      </c>
      <c r="D847" t="s">
        <v>930</v>
      </c>
      <c r="E847" t="s">
        <v>42</v>
      </c>
      <c r="F847" t="s">
        <v>115</v>
      </c>
      <c r="G847" t="s">
        <v>51</v>
      </c>
      <c r="H847" t="s">
        <v>605</v>
      </c>
      <c r="I847" s="338">
        <v>25</v>
      </c>
      <c r="J847" s="338">
        <v>0</v>
      </c>
      <c r="K847" s="338">
        <v>0</v>
      </c>
      <c r="L847" s="338">
        <v>4</v>
      </c>
      <c r="M847" s="338">
        <v>0</v>
      </c>
      <c r="N847" s="336">
        <v>25</v>
      </c>
      <c r="O847" s="338" t="s">
        <v>580</v>
      </c>
      <c r="P847" s="338">
        <v>8500</v>
      </c>
      <c r="Q847" s="338">
        <v>2500</v>
      </c>
      <c r="R847" s="338">
        <v>0</v>
      </c>
      <c r="S847" s="338">
        <v>11000</v>
      </c>
      <c r="T847" s="338">
        <v>1020</v>
      </c>
      <c r="U847" s="338">
        <v>358</v>
      </c>
      <c r="V847" s="338">
        <v>0</v>
      </c>
      <c r="W847" s="338">
        <v>12878</v>
      </c>
      <c r="X847" s="338">
        <v>1020</v>
      </c>
      <c r="Y847" s="338">
        <v>82</v>
      </c>
      <c r="Z847" s="338">
        <v>0</v>
      </c>
      <c r="AA847" s="338">
        <v>0</v>
      </c>
      <c r="AB847" s="338">
        <v>0</v>
      </c>
      <c r="AC847" s="338">
        <v>1102</v>
      </c>
      <c r="AD847" s="338">
        <v>9898</v>
      </c>
      <c r="AE847" s="338">
        <v>500</v>
      </c>
      <c r="AF847" s="338">
        <v>0</v>
      </c>
      <c r="AG847" s="338">
        <v>0</v>
      </c>
      <c r="AH847" s="338">
        <v>500</v>
      </c>
      <c r="AI847" t="s">
        <v>580</v>
      </c>
      <c r="AJ847" t="s">
        <v>2256</v>
      </c>
    </row>
    <row r="848" spans="1:36" x14ac:dyDescent="0.3">
      <c r="A848" s="335">
        <v>46203</v>
      </c>
      <c r="B848" t="s">
        <v>872</v>
      </c>
      <c r="C848" t="s">
        <v>873</v>
      </c>
      <c r="D848" t="s">
        <v>930</v>
      </c>
      <c r="E848" t="s">
        <v>42</v>
      </c>
      <c r="F848" t="s">
        <v>115</v>
      </c>
      <c r="G848" t="s">
        <v>51</v>
      </c>
      <c r="H848" t="s">
        <v>605</v>
      </c>
      <c r="I848" s="338">
        <v>24</v>
      </c>
      <c r="J848" s="338">
        <v>0</v>
      </c>
      <c r="K848" s="338">
        <v>0</v>
      </c>
      <c r="L848" s="338">
        <v>4</v>
      </c>
      <c r="M848" s="338">
        <v>0</v>
      </c>
      <c r="N848" s="336">
        <v>24</v>
      </c>
      <c r="O848" s="338" t="s">
        <v>580</v>
      </c>
      <c r="P848" s="338">
        <v>8160</v>
      </c>
      <c r="Q848" s="338">
        <v>2400</v>
      </c>
      <c r="R848" s="338">
        <v>0</v>
      </c>
      <c r="S848" s="338">
        <v>10560</v>
      </c>
      <c r="T848" s="338">
        <v>979</v>
      </c>
      <c r="U848" s="338">
        <v>343</v>
      </c>
      <c r="V848" s="338">
        <v>0</v>
      </c>
      <c r="W848" s="338">
        <v>12362</v>
      </c>
      <c r="X848" s="338">
        <v>979</v>
      </c>
      <c r="Y848" s="338">
        <v>79</v>
      </c>
      <c r="Z848" s="338">
        <v>0</v>
      </c>
      <c r="AA848" s="338">
        <v>0</v>
      </c>
      <c r="AB848" s="338">
        <v>0</v>
      </c>
      <c r="AC848" s="338">
        <v>1058</v>
      </c>
      <c r="AD848" s="338">
        <v>9502</v>
      </c>
      <c r="AE848" s="338">
        <v>480</v>
      </c>
      <c r="AF848" s="338">
        <v>0</v>
      </c>
      <c r="AG848" s="338">
        <v>0</v>
      </c>
      <c r="AH848" s="338">
        <v>480</v>
      </c>
      <c r="AI848" t="s">
        <v>580</v>
      </c>
      <c r="AJ848" t="s">
        <v>2256</v>
      </c>
    </row>
    <row r="849" spans="1:36" x14ac:dyDescent="0.3">
      <c r="A849" s="335">
        <v>46203</v>
      </c>
      <c r="B849" t="s">
        <v>874</v>
      </c>
      <c r="C849" t="s">
        <v>875</v>
      </c>
      <c r="D849" t="s">
        <v>930</v>
      </c>
      <c r="E849" t="s">
        <v>42</v>
      </c>
      <c r="F849" t="s">
        <v>115</v>
      </c>
      <c r="G849" t="s">
        <v>48</v>
      </c>
      <c r="H849" t="s">
        <v>605</v>
      </c>
      <c r="I849" s="338">
        <v>21</v>
      </c>
      <c r="J849" s="338">
        <v>0</v>
      </c>
      <c r="K849" s="338">
        <v>0</v>
      </c>
      <c r="L849" s="338">
        <v>4</v>
      </c>
      <c r="M849" s="338">
        <v>0</v>
      </c>
      <c r="N849" s="336">
        <v>21</v>
      </c>
      <c r="O849" s="338" t="s">
        <v>580</v>
      </c>
      <c r="P849" s="338">
        <v>7140</v>
      </c>
      <c r="Q849" s="338">
        <v>2100</v>
      </c>
      <c r="R849" s="338">
        <v>0</v>
      </c>
      <c r="S849" s="338">
        <v>9240</v>
      </c>
      <c r="T849" s="338">
        <v>857</v>
      </c>
      <c r="U849" s="338">
        <v>300</v>
      </c>
      <c r="V849" s="338">
        <v>0</v>
      </c>
      <c r="W849" s="338">
        <v>10817</v>
      </c>
      <c r="X849" s="338">
        <v>857</v>
      </c>
      <c r="Y849" s="338">
        <v>69</v>
      </c>
      <c r="Z849" s="338">
        <v>0</v>
      </c>
      <c r="AA849" s="338">
        <v>0</v>
      </c>
      <c r="AB849" s="338">
        <v>0</v>
      </c>
      <c r="AC849" s="338">
        <v>926</v>
      </c>
      <c r="AD849" s="338">
        <v>8314</v>
      </c>
      <c r="AE849" s="338">
        <v>420</v>
      </c>
      <c r="AF849" s="338">
        <v>0</v>
      </c>
      <c r="AG849" s="338">
        <v>0</v>
      </c>
      <c r="AH849" s="338">
        <v>420</v>
      </c>
      <c r="AI849" t="s">
        <v>580</v>
      </c>
      <c r="AJ849" t="s">
        <v>2256</v>
      </c>
    </row>
    <row r="850" spans="1:36" x14ac:dyDescent="0.3">
      <c r="A850" s="335">
        <v>46203</v>
      </c>
      <c r="B850" t="s">
        <v>876</v>
      </c>
      <c r="C850" t="s">
        <v>877</v>
      </c>
      <c r="D850" t="s">
        <v>930</v>
      </c>
      <c r="E850" t="s">
        <v>42</v>
      </c>
      <c r="F850" t="s">
        <v>115</v>
      </c>
      <c r="G850" t="s">
        <v>48</v>
      </c>
      <c r="H850" t="s">
        <v>605</v>
      </c>
      <c r="I850" s="338">
        <v>23</v>
      </c>
      <c r="J850" s="338">
        <v>0</v>
      </c>
      <c r="K850" s="338">
        <v>0</v>
      </c>
      <c r="L850" s="338">
        <v>4</v>
      </c>
      <c r="M850" s="338">
        <v>0</v>
      </c>
      <c r="N850" s="336">
        <v>23</v>
      </c>
      <c r="O850" s="338" t="s">
        <v>580</v>
      </c>
      <c r="P850" s="338">
        <v>7820</v>
      </c>
      <c r="Q850" s="338">
        <v>2300</v>
      </c>
      <c r="R850" s="338">
        <v>0</v>
      </c>
      <c r="S850" s="338">
        <v>10120</v>
      </c>
      <c r="T850" s="338">
        <v>938</v>
      </c>
      <c r="U850" s="338">
        <v>329</v>
      </c>
      <c r="V850" s="338">
        <v>0</v>
      </c>
      <c r="W850" s="338">
        <v>11847</v>
      </c>
      <c r="X850" s="338">
        <v>938</v>
      </c>
      <c r="Y850" s="338">
        <v>76</v>
      </c>
      <c r="Z850" s="338">
        <v>0</v>
      </c>
      <c r="AA850" s="338">
        <v>0</v>
      </c>
      <c r="AB850" s="338">
        <v>0</v>
      </c>
      <c r="AC850" s="338">
        <v>1014</v>
      </c>
      <c r="AD850" s="338">
        <v>9106</v>
      </c>
      <c r="AE850" s="338">
        <v>460</v>
      </c>
      <c r="AF850" s="338">
        <v>0</v>
      </c>
      <c r="AG850" s="338">
        <v>0</v>
      </c>
      <c r="AH850" s="338">
        <v>460</v>
      </c>
      <c r="AI850" t="s">
        <v>580</v>
      </c>
      <c r="AJ850" t="s">
        <v>2256</v>
      </c>
    </row>
    <row r="851" spans="1:36" x14ac:dyDescent="0.3">
      <c r="A851" s="335">
        <v>46203</v>
      </c>
      <c r="B851" t="s">
        <v>878</v>
      </c>
      <c r="C851" t="s">
        <v>879</v>
      </c>
      <c r="D851" t="s">
        <v>930</v>
      </c>
      <c r="E851" t="s">
        <v>42</v>
      </c>
      <c r="F851" t="s">
        <v>115</v>
      </c>
      <c r="G851" t="s">
        <v>48</v>
      </c>
      <c r="H851" t="s">
        <v>605</v>
      </c>
      <c r="I851" s="338">
        <v>26</v>
      </c>
      <c r="J851" s="338">
        <v>0</v>
      </c>
      <c r="K851" s="338">
        <v>0</v>
      </c>
      <c r="L851" s="338">
        <v>4</v>
      </c>
      <c r="M851" s="338">
        <v>0</v>
      </c>
      <c r="N851" s="336">
        <v>26</v>
      </c>
      <c r="O851" s="338" t="s">
        <v>580</v>
      </c>
      <c r="P851" s="338">
        <v>8840</v>
      </c>
      <c r="Q851" s="338">
        <v>2600</v>
      </c>
      <c r="R851" s="338">
        <v>0</v>
      </c>
      <c r="S851" s="338">
        <v>11440</v>
      </c>
      <c r="T851" s="338">
        <v>1061</v>
      </c>
      <c r="U851" s="338">
        <v>372</v>
      </c>
      <c r="V851" s="338">
        <v>0</v>
      </c>
      <c r="W851" s="338">
        <v>13393</v>
      </c>
      <c r="X851" s="338">
        <v>1061</v>
      </c>
      <c r="Y851" s="338">
        <v>86</v>
      </c>
      <c r="Z851" s="338">
        <v>0</v>
      </c>
      <c r="AA851" s="338">
        <v>0</v>
      </c>
      <c r="AB851" s="338">
        <v>0</v>
      </c>
      <c r="AC851" s="338">
        <v>1147</v>
      </c>
      <c r="AD851" s="338">
        <v>10293</v>
      </c>
      <c r="AE851" s="338">
        <v>520</v>
      </c>
      <c r="AF851" s="338">
        <v>0</v>
      </c>
      <c r="AG851" s="338">
        <v>0</v>
      </c>
      <c r="AH851" s="338">
        <v>520</v>
      </c>
      <c r="AI851" t="s">
        <v>580</v>
      </c>
      <c r="AJ851" t="s">
        <v>2256</v>
      </c>
    </row>
    <row r="852" spans="1:36" x14ac:dyDescent="0.3">
      <c r="A852" s="335">
        <v>46203</v>
      </c>
      <c r="B852" t="s">
        <v>880</v>
      </c>
      <c r="C852" t="s">
        <v>881</v>
      </c>
      <c r="D852" t="s">
        <v>930</v>
      </c>
      <c r="E852" t="s">
        <v>42</v>
      </c>
      <c r="F852" t="s">
        <v>115</v>
      </c>
      <c r="G852" t="s">
        <v>48</v>
      </c>
      <c r="H852" t="s">
        <v>605</v>
      </c>
      <c r="I852" s="338">
        <v>17</v>
      </c>
      <c r="J852" s="338">
        <v>0</v>
      </c>
      <c r="K852" s="338">
        <v>0</v>
      </c>
      <c r="L852" s="338">
        <v>4</v>
      </c>
      <c r="M852" s="338">
        <v>0</v>
      </c>
      <c r="N852" s="336">
        <v>17</v>
      </c>
      <c r="O852" s="338" t="s">
        <v>580</v>
      </c>
      <c r="P852" s="338">
        <v>5780</v>
      </c>
      <c r="Q852" s="338">
        <v>1700</v>
      </c>
      <c r="R852" s="338">
        <v>0</v>
      </c>
      <c r="S852" s="338">
        <v>7480</v>
      </c>
      <c r="T852" s="338">
        <v>694</v>
      </c>
      <c r="U852" s="338">
        <v>243</v>
      </c>
      <c r="V852" s="338">
        <v>0</v>
      </c>
      <c r="W852" s="338">
        <v>8757</v>
      </c>
      <c r="X852" s="338">
        <v>694</v>
      </c>
      <c r="Y852" s="338">
        <v>56</v>
      </c>
      <c r="Z852" s="338">
        <v>0</v>
      </c>
      <c r="AA852" s="338">
        <v>0</v>
      </c>
      <c r="AB852" s="338">
        <v>0</v>
      </c>
      <c r="AC852" s="338">
        <v>750</v>
      </c>
      <c r="AD852" s="338">
        <v>6730</v>
      </c>
      <c r="AE852" s="338">
        <v>340</v>
      </c>
      <c r="AF852" s="338">
        <v>0</v>
      </c>
      <c r="AG852" s="338">
        <v>0</v>
      </c>
      <c r="AH852" s="338">
        <v>340</v>
      </c>
      <c r="AI852" t="s">
        <v>580</v>
      </c>
      <c r="AJ852" t="s">
        <v>2256</v>
      </c>
    </row>
    <row r="853" spans="1:36" x14ac:dyDescent="0.3">
      <c r="A853" s="335">
        <v>46203</v>
      </c>
      <c r="B853" t="s">
        <v>882</v>
      </c>
      <c r="C853" t="s">
        <v>883</v>
      </c>
      <c r="D853" t="s">
        <v>930</v>
      </c>
      <c r="E853" t="s">
        <v>42</v>
      </c>
      <c r="F853" t="s">
        <v>115</v>
      </c>
      <c r="G853" t="s">
        <v>51</v>
      </c>
      <c r="H853" t="s">
        <v>605</v>
      </c>
      <c r="I853" s="338">
        <v>23</v>
      </c>
      <c r="J853" s="338">
        <v>0</v>
      </c>
      <c r="K853" s="338">
        <v>0</v>
      </c>
      <c r="L853" s="338">
        <v>4</v>
      </c>
      <c r="M853" s="338">
        <v>0</v>
      </c>
      <c r="N853" s="336">
        <v>23</v>
      </c>
      <c r="O853" s="338" t="s">
        <v>580</v>
      </c>
      <c r="P853" s="338">
        <v>7820</v>
      </c>
      <c r="Q853" s="338">
        <v>2300</v>
      </c>
      <c r="R853" s="338">
        <v>0</v>
      </c>
      <c r="S853" s="338">
        <v>10120</v>
      </c>
      <c r="T853" s="338">
        <v>938</v>
      </c>
      <c r="U853" s="338">
        <v>329</v>
      </c>
      <c r="V853" s="338">
        <v>0</v>
      </c>
      <c r="W853" s="338">
        <v>11847</v>
      </c>
      <c r="X853" s="338">
        <v>938</v>
      </c>
      <c r="Y853" s="338">
        <v>76</v>
      </c>
      <c r="Z853" s="338">
        <v>0</v>
      </c>
      <c r="AA853" s="338">
        <v>0</v>
      </c>
      <c r="AB853" s="338">
        <v>0</v>
      </c>
      <c r="AC853" s="338">
        <v>1014</v>
      </c>
      <c r="AD853" s="338">
        <v>9106</v>
      </c>
      <c r="AE853" s="338">
        <v>460</v>
      </c>
      <c r="AF853" s="338">
        <v>0</v>
      </c>
      <c r="AG853" s="338">
        <v>0</v>
      </c>
      <c r="AH853" s="338">
        <v>460</v>
      </c>
      <c r="AI853" t="s">
        <v>580</v>
      </c>
      <c r="AJ853" t="s">
        <v>2256</v>
      </c>
    </row>
    <row r="854" spans="1:36" x14ac:dyDescent="0.3">
      <c r="A854" s="335">
        <v>46203</v>
      </c>
      <c r="B854" t="s">
        <v>884</v>
      </c>
      <c r="C854" t="s">
        <v>885</v>
      </c>
      <c r="D854" t="s">
        <v>930</v>
      </c>
      <c r="E854" t="s">
        <v>42</v>
      </c>
      <c r="F854" t="s">
        <v>115</v>
      </c>
      <c r="G854" t="s">
        <v>51</v>
      </c>
      <c r="H854" t="s">
        <v>605</v>
      </c>
      <c r="I854" s="338">
        <v>18</v>
      </c>
      <c r="J854" s="338">
        <v>0</v>
      </c>
      <c r="K854" s="338">
        <v>0</v>
      </c>
      <c r="L854" s="338">
        <v>4</v>
      </c>
      <c r="M854" s="338">
        <v>0</v>
      </c>
      <c r="N854" s="336">
        <v>18</v>
      </c>
      <c r="O854" s="338" t="s">
        <v>580</v>
      </c>
      <c r="P854" s="338">
        <v>6120</v>
      </c>
      <c r="Q854" s="338">
        <v>1800</v>
      </c>
      <c r="R854" s="338">
        <v>0</v>
      </c>
      <c r="S854" s="338">
        <v>7920</v>
      </c>
      <c r="T854" s="338">
        <v>734</v>
      </c>
      <c r="U854" s="338">
        <v>257</v>
      </c>
      <c r="V854" s="338">
        <v>0</v>
      </c>
      <c r="W854" s="338">
        <v>9271</v>
      </c>
      <c r="X854" s="338">
        <v>734</v>
      </c>
      <c r="Y854" s="338">
        <v>59</v>
      </c>
      <c r="Z854" s="338">
        <v>0</v>
      </c>
      <c r="AA854" s="338">
        <v>0</v>
      </c>
      <c r="AB854" s="338">
        <v>0</v>
      </c>
      <c r="AC854" s="338">
        <v>793</v>
      </c>
      <c r="AD854" s="338">
        <v>7127</v>
      </c>
      <c r="AE854" s="338">
        <v>360</v>
      </c>
      <c r="AF854" s="338">
        <v>0</v>
      </c>
      <c r="AG854" s="338">
        <v>0</v>
      </c>
      <c r="AH854" s="338">
        <v>360</v>
      </c>
      <c r="AI854" t="s">
        <v>580</v>
      </c>
      <c r="AJ854" t="s">
        <v>2256</v>
      </c>
    </row>
    <row r="855" spans="1:36" x14ac:dyDescent="0.3">
      <c r="A855" s="335">
        <v>46203</v>
      </c>
      <c r="B855" t="s">
        <v>886</v>
      </c>
      <c r="C855" t="s">
        <v>887</v>
      </c>
      <c r="D855" t="s">
        <v>930</v>
      </c>
      <c r="E855" t="s">
        <v>163</v>
      </c>
      <c r="F855" t="s">
        <v>163</v>
      </c>
      <c r="G855" t="s">
        <v>51</v>
      </c>
      <c r="H855" t="s">
        <v>605</v>
      </c>
      <c r="I855" s="338">
        <v>21</v>
      </c>
      <c r="J855" s="338">
        <v>0</v>
      </c>
      <c r="K855" s="338">
        <v>0</v>
      </c>
      <c r="L855" s="338">
        <v>4</v>
      </c>
      <c r="M855" s="338">
        <v>0</v>
      </c>
      <c r="N855" s="336">
        <v>21</v>
      </c>
      <c r="O855" s="338" t="s">
        <v>1964</v>
      </c>
      <c r="P855" s="338">
        <v>8064</v>
      </c>
      <c r="Q855" s="338">
        <v>2121</v>
      </c>
      <c r="R855" s="338">
        <v>0</v>
      </c>
      <c r="S855" s="338">
        <v>10185</v>
      </c>
      <c r="T855" s="338">
        <v>968</v>
      </c>
      <c r="U855" s="338">
        <v>331</v>
      </c>
      <c r="V855" s="338">
        <v>672</v>
      </c>
      <c r="W855" s="338">
        <v>12156</v>
      </c>
      <c r="X855" s="338">
        <v>968</v>
      </c>
      <c r="Y855" s="338">
        <v>76</v>
      </c>
      <c r="Z855" s="338">
        <v>0</v>
      </c>
      <c r="AA855" s="338">
        <v>0</v>
      </c>
      <c r="AB855" s="338">
        <v>0</v>
      </c>
      <c r="AC855" s="338">
        <v>1044</v>
      </c>
      <c r="AD855" s="338">
        <v>9141</v>
      </c>
      <c r="AE855" s="338">
        <v>0</v>
      </c>
      <c r="AF855" s="338" t="s">
        <v>1082</v>
      </c>
      <c r="AG855" s="338">
        <v>50100445433559</v>
      </c>
      <c r="AH855" s="338">
        <v>0</v>
      </c>
      <c r="AI855" t="s">
        <v>1964</v>
      </c>
      <c r="AJ855" t="s">
        <v>2256</v>
      </c>
    </row>
    <row r="856" spans="1:36" x14ac:dyDescent="0.3">
      <c r="A856" s="335">
        <v>46203</v>
      </c>
      <c r="B856" t="s">
        <v>888</v>
      </c>
      <c r="C856" t="s">
        <v>889</v>
      </c>
      <c r="D856" t="s">
        <v>930</v>
      </c>
      <c r="E856" t="s">
        <v>163</v>
      </c>
      <c r="F856" t="s">
        <v>163</v>
      </c>
      <c r="G856" t="s">
        <v>51</v>
      </c>
      <c r="H856" t="s">
        <v>605</v>
      </c>
      <c r="I856" s="338">
        <v>26</v>
      </c>
      <c r="J856" s="338">
        <v>0</v>
      </c>
      <c r="K856" s="338">
        <v>0</v>
      </c>
      <c r="L856" s="338">
        <v>4</v>
      </c>
      <c r="M856" s="338">
        <v>0</v>
      </c>
      <c r="N856" s="336">
        <v>26</v>
      </c>
      <c r="O856" s="338" t="s">
        <v>1964</v>
      </c>
      <c r="P856" s="338">
        <v>9854</v>
      </c>
      <c r="Q856" s="338">
        <v>2236</v>
      </c>
      <c r="R856" s="338">
        <v>0</v>
      </c>
      <c r="S856" s="338">
        <v>12090</v>
      </c>
      <c r="T856" s="338">
        <v>1182</v>
      </c>
      <c r="U856" s="338">
        <v>393</v>
      </c>
      <c r="V856" s="338">
        <v>821</v>
      </c>
      <c r="W856" s="338">
        <v>14486</v>
      </c>
      <c r="X856" s="338">
        <v>1182</v>
      </c>
      <c r="Y856" s="338">
        <v>91</v>
      </c>
      <c r="Z856" s="338">
        <v>0</v>
      </c>
      <c r="AA856" s="338">
        <v>0</v>
      </c>
      <c r="AB856" s="338">
        <v>0</v>
      </c>
      <c r="AC856" s="338">
        <v>1273</v>
      </c>
      <c r="AD856" s="338">
        <v>10817</v>
      </c>
      <c r="AE856" s="338">
        <v>0</v>
      </c>
      <c r="AF856" s="338" t="s">
        <v>1082</v>
      </c>
      <c r="AG856" s="338">
        <v>50100445433572</v>
      </c>
      <c r="AH856" s="338">
        <v>0</v>
      </c>
      <c r="AI856" t="s">
        <v>1964</v>
      </c>
      <c r="AJ856" t="s">
        <v>2256</v>
      </c>
    </row>
    <row r="857" spans="1:36" x14ac:dyDescent="0.3">
      <c r="A857" s="335">
        <v>46203</v>
      </c>
      <c r="B857" t="s">
        <v>890</v>
      </c>
      <c r="C857" t="s">
        <v>891</v>
      </c>
      <c r="D857" t="s">
        <v>930</v>
      </c>
      <c r="E857" t="s">
        <v>163</v>
      </c>
      <c r="F857" t="s">
        <v>163</v>
      </c>
      <c r="G857" t="s">
        <v>51</v>
      </c>
      <c r="H857" t="s">
        <v>605</v>
      </c>
      <c r="I857" s="338">
        <v>24</v>
      </c>
      <c r="J857" s="338">
        <v>0</v>
      </c>
      <c r="K857" s="338">
        <v>0</v>
      </c>
      <c r="L857" s="338">
        <v>4</v>
      </c>
      <c r="M857" s="338">
        <v>0</v>
      </c>
      <c r="N857" s="336">
        <v>24</v>
      </c>
      <c r="O857" s="338" t="s">
        <v>1964</v>
      </c>
      <c r="P857" s="338">
        <v>9216</v>
      </c>
      <c r="Q857" s="338">
        <v>2424</v>
      </c>
      <c r="R857" s="338">
        <v>0</v>
      </c>
      <c r="S857" s="338">
        <v>11640</v>
      </c>
      <c r="T857" s="338">
        <v>1106</v>
      </c>
      <c r="U857" s="338">
        <v>378</v>
      </c>
      <c r="V857" s="338">
        <v>768</v>
      </c>
      <c r="W857" s="338">
        <v>13892</v>
      </c>
      <c r="X857" s="338">
        <v>1106</v>
      </c>
      <c r="Y857" s="338">
        <v>87</v>
      </c>
      <c r="Z857" s="338">
        <v>0</v>
      </c>
      <c r="AA857" s="338">
        <v>0</v>
      </c>
      <c r="AB857" s="338">
        <v>0</v>
      </c>
      <c r="AC857" s="338">
        <v>1193</v>
      </c>
      <c r="AD857" s="338">
        <v>10447</v>
      </c>
      <c r="AE857" s="338">
        <v>0</v>
      </c>
      <c r="AF857" s="338" t="s">
        <v>1082</v>
      </c>
      <c r="AG857" s="338">
        <v>50100445433585</v>
      </c>
      <c r="AH857" s="338">
        <v>0</v>
      </c>
      <c r="AI857" t="s">
        <v>1964</v>
      </c>
      <c r="AJ857" t="s">
        <v>2256</v>
      </c>
    </row>
    <row r="858" spans="1:36" x14ac:dyDescent="0.3">
      <c r="A858" s="335">
        <v>46203</v>
      </c>
      <c r="B858" t="s">
        <v>892</v>
      </c>
      <c r="C858" t="s">
        <v>893</v>
      </c>
      <c r="D858" t="s">
        <v>930</v>
      </c>
      <c r="E858" t="s">
        <v>163</v>
      </c>
      <c r="F858" t="s">
        <v>163</v>
      </c>
      <c r="G858" t="s">
        <v>262</v>
      </c>
      <c r="H858" t="s">
        <v>605</v>
      </c>
      <c r="I858" s="338">
        <v>19</v>
      </c>
      <c r="J858" s="338">
        <v>0</v>
      </c>
      <c r="K858" s="338">
        <v>0</v>
      </c>
      <c r="L858" s="338">
        <v>3</v>
      </c>
      <c r="M858" s="338">
        <v>0</v>
      </c>
      <c r="N858" s="336">
        <v>19</v>
      </c>
      <c r="O858" s="338" t="s">
        <v>1964</v>
      </c>
      <c r="P858" s="338">
        <v>7201</v>
      </c>
      <c r="Q858" s="338">
        <v>1824</v>
      </c>
      <c r="R858" s="338">
        <v>0</v>
      </c>
      <c r="S858" s="338">
        <v>9025</v>
      </c>
      <c r="T858" s="338">
        <v>864</v>
      </c>
      <c r="U858" s="338">
        <v>293</v>
      </c>
      <c r="V858" s="338">
        <v>600</v>
      </c>
      <c r="W858" s="338">
        <v>10782</v>
      </c>
      <c r="X858" s="338">
        <v>864</v>
      </c>
      <c r="Y858" s="338">
        <v>68</v>
      </c>
      <c r="Z858" s="338">
        <v>0</v>
      </c>
      <c r="AA858" s="338">
        <v>0</v>
      </c>
      <c r="AB858" s="338">
        <v>0</v>
      </c>
      <c r="AC858" s="338">
        <v>932</v>
      </c>
      <c r="AD858" s="338">
        <v>8093</v>
      </c>
      <c r="AE858" s="338">
        <v>0</v>
      </c>
      <c r="AF858" s="338" t="s">
        <v>1082</v>
      </c>
      <c r="AG858" s="338">
        <v>50100445433421</v>
      </c>
      <c r="AH858" s="338">
        <v>0</v>
      </c>
      <c r="AI858" t="s">
        <v>1964</v>
      </c>
      <c r="AJ858" t="s">
        <v>2256</v>
      </c>
    </row>
    <row r="859" spans="1:36" x14ac:dyDescent="0.3">
      <c r="A859" s="335">
        <v>46203</v>
      </c>
      <c r="B859" t="s">
        <v>894</v>
      </c>
      <c r="C859" t="s">
        <v>895</v>
      </c>
      <c r="D859" t="s">
        <v>930</v>
      </c>
      <c r="E859" t="s">
        <v>163</v>
      </c>
      <c r="F859" t="s">
        <v>163</v>
      </c>
      <c r="G859" t="s">
        <v>51</v>
      </c>
      <c r="H859" t="s">
        <v>605</v>
      </c>
      <c r="I859" s="338">
        <v>23</v>
      </c>
      <c r="J859" s="338">
        <v>0</v>
      </c>
      <c r="K859" s="338">
        <v>0</v>
      </c>
      <c r="L859" s="338">
        <v>4</v>
      </c>
      <c r="M859" s="338">
        <v>0</v>
      </c>
      <c r="N859" s="336">
        <v>23</v>
      </c>
      <c r="O859" s="338" t="s">
        <v>1964</v>
      </c>
      <c r="P859" s="338">
        <v>9200</v>
      </c>
      <c r="Q859" s="338">
        <v>4025</v>
      </c>
      <c r="R859" s="338">
        <v>345</v>
      </c>
      <c r="S859" s="338">
        <v>13570</v>
      </c>
      <c r="T859" s="338">
        <v>1104</v>
      </c>
      <c r="U859" s="338">
        <v>441</v>
      </c>
      <c r="V859" s="338">
        <v>766</v>
      </c>
      <c r="W859" s="338">
        <v>15881</v>
      </c>
      <c r="X859" s="338">
        <v>1104</v>
      </c>
      <c r="Y859" s="338">
        <v>102</v>
      </c>
      <c r="Z859" s="338">
        <v>0</v>
      </c>
      <c r="AA859" s="338">
        <v>0</v>
      </c>
      <c r="AB859" s="338">
        <v>0</v>
      </c>
      <c r="AC859" s="338">
        <v>1206</v>
      </c>
      <c r="AD859" s="338">
        <v>12364</v>
      </c>
      <c r="AE859" s="338">
        <v>0</v>
      </c>
      <c r="AF859" s="338" t="s">
        <v>1082</v>
      </c>
      <c r="AG859" s="338">
        <v>50100445433520</v>
      </c>
      <c r="AH859" s="338">
        <v>0</v>
      </c>
      <c r="AI859" t="s">
        <v>1964</v>
      </c>
      <c r="AJ859" t="s">
        <v>2256</v>
      </c>
    </row>
    <row r="860" spans="1:36" x14ac:dyDescent="0.3">
      <c r="A860" s="335">
        <v>46203</v>
      </c>
      <c r="B860" t="s">
        <v>896</v>
      </c>
      <c r="C860" t="s">
        <v>897</v>
      </c>
      <c r="D860" t="s">
        <v>930</v>
      </c>
      <c r="E860" t="s">
        <v>163</v>
      </c>
      <c r="F860" t="s">
        <v>163</v>
      </c>
      <c r="G860" t="s">
        <v>44</v>
      </c>
      <c r="H860" t="s">
        <v>605</v>
      </c>
      <c r="I860" s="338">
        <v>26</v>
      </c>
      <c r="J860" s="338">
        <v>0</v>
      </c>
      <c r="K860" s="338">
        <v>0</v>
      </c>
      <c r="L860" s="338">
        <v>4</v>
      </c>
      <c r="M860" s="338">
        <v>0</v>
      </c>
      <c r="N860" s="336">
        <v>26</v>
      </c>
      <c r="O860" s="338" t="s">
        <v>1964</v>
      </c>
      <c r="P860" s="338">
        <v>10894</v>
      </c>
      <c r="Q860" s="338">
        <v>5096</v>
      </c>
      <c r="R860" s="338">
        <v>520</v>
      </c>
      <c r="S860" s="338">
        <v>16510</v>
      </c>
      <c r="T860" s="338">
        <v>1307</v>
      </c>
      <c r="U860" s="338">
        <v>537</v>
      </c>
      <c r="V860" s="338">
        <v>907</v>
      </c>
      <c r="W860" s="338">
        <v>19261</v>
      </c>
      <c r="X860" s="338">
        <v>1307</v>
      </c>
      <c r="Y860" s="338">
        <v>124</v>
      </c>
      <c r="Z860" s="338">
        <v>0</v>
      </c>
      <c r="AA860" s="338">
        <v>0</v>
      </c>
      <c r="AB860" s="338">
        <v>0</v>
      </c>
      <c r="AC860" s="338">
        <v>1431</v>
      </c>
      <c r="AD860" s="338">
        <v>15079</v>
      </c>
      <c r="AE860" s="338">
        <v>0</v>
      </c>
      <c r="AF860" s="338" t="s">
        <v>1082</v>
      </c>
      <c r="AG860" s="338">
        <v>50100332272126</v>
      </c>
      <c r="AH860" s="338">
        <v>0</v>
      </c>
      <c r="AI860" t="s">
        <v>1964</v>
      </c>
      <c r="AJ860" t="s">
        <v>2256</v>
      </c>
    </row>
    <row r="861" spans="1:36" x14ac:dyDescent="0.3">
      <c r="A861" s="335">
        <v>46203</v>
      </c>
      <c r="B861" t="s">
        <v>898</v>
      </c>
      <c r="C861" t="s">
        <v>899</v>
      </c>
      <c r="D861" t="s">
        <v>930</v>
      </c>
      <c r="E861" t="s">
        <v>163</v>
      </c>
      <c r="F861" t="s">
        <v>163</v>
      </c>
      <c r="G861" t="s">
        <v>48</v>
      </c>
      <c r="H861" t="s">
        <v>605</v>
      </c>
      <c r="I861" s="338">
        <v>26</v>
      </c>
      <c r="J861" s="338">
        <v>0</v>
      </c>
      <c r="K861" s="338">
        <v>0</v>
      </c>
      <c r="L861" s="338">
        <v>4</v>
      </c>
      <c r="M861" s="338">
        <v>0</v>
      </c>
      <c r="N861" s="336">
        <v>26</v>
      </c>
      <c r="O861" s="338" t="s">
        <v>1964</v>
      </c>
      <c r="P861" s="338">
        <v>11232</v>
      </c>
      <c r="Q861" s="338">
        <v>7488</v>
      </c>
      <c r="R861" s="338">
        <v>520</v>
      </c>
      <c r="S861" s="338">
        <v>19240</v>
      </c>
      <c r="T861" s="338">
        <v>1348</v>
      </c>
      <c r="U861" s="338">
        <v>625</v>
      </c>
      <c r="V861" s="338">
        <v>936</v>
      </c>
      <c r="W861" s="338">
        <v>22149</v>
      </c>
      <c r="X861" s="338">
        <v>1348</v>
      </c>
      <c r="Y861" s="338">
        <v>144</v>
      </c>
      <c r="Z861" s="338">
        <v>0</v>
      </c>
      <c r="AA861" s="338">
        <v>0</v>
      </c>
      <c r="AB861" s="338">
        <v>0</v>
      </c>
      <c r="AC861" s="338">
        <v>1492</v>
      </c>
      <c r="AD861" s="338">
        <v>17748</v>
      </c>
      <c r="AE861" s="338">
        <v>0</v>
      </c>
      <c r="AF861" s="338" t="s">
        <v>1082</v>
      </c>
      <c r="AG861" s="338">
        <v>50100262033684</v>
      </c>
      <c r="AH861" s="338">
        <v>0</v>
      </c>
      <c r="AI861" t="s">
        <v>1964</v>
      </c>
      <c r="AJ861" t="s">
        <v>2256</v>
      </c>
    </row>
    <row r="862" spans="1:36" x14ac:dyDescent="0.3">
      <c r="A862" s="335">
        <v>46203</v>
      </c>
      <c r="B862" t="s">
        <v>900</v>
      </c>
      <c r="C862" t="s">
        <v>901</v>
      </c>
      <c r="D862" t="s">
        <v>930</v>
      </c>
      <c r="E862" t="s">
        <v>163</v>
      </c>
      <c r="F862" t="s">
        <v>163</v>
      </c>
      <c r="G862" t="s">
        <v>51</v>
      </c>
      <c r="H862" t="s">
        <v>605</v>
      </c>
      <c r="I862" s="338">
        <v>24</v>
      </c>
      <c r="J862" s="338">
        <v>0</v>
      </c>
      <c r="K862" s="338">
        <v>0</v>
      </c>
      <c r="L862" s="338">
        <v>4</v>
      </c>
      <c r="M862" s="338">
        <v>0</v>
      </c>
      <c r="N862" s="336">
        <v>24</v>
      </c>
      <c r="O862" s="338" t="s">
        <v>1964</v>
      </c>
      <c r="P862" s="338">
        <v>9216</v>
      </c>
      <c r="Q862" s="338">
        <v>2424</v>
      </c>
      <c r="R862" s="338">
        <v>0</v>
      </c>
      <c r="S862" s="338">
        <v>11640</v>
      </c>
      <c r="T862" s="338">
        <v>1106</v>
      </c>
      <c r="U862" s="338">
        <v>378</v>
      </c>
      <c r="V862" s="338">
        <v>768</v>
      </c>
      <c r="W862" s="338">
        <v>13892</v>
      </c>
      <c r="X862" s="338">
        <v>1106</v>
      </c>
      <c r="Y862" s="338">
        <v>87</v>
      </c>
      <c r="Z862" s="338">
        <v>0</v>
      </c>
      <c r="AA862" s="338">
        <v>0</v>
      </c>
      <c r="AB862" s="338">
        <v>0</v>
      </c>
      <c r="AC862" s="338">
        <v>1193</v>
      </c>
      <c r="AD862" s="338">
        <v>10447</v>
      </c>
      <c r="AE862" s="338">
        <v>0</v>
      </c>
      <c r="AF862" s="338" t="s">
        <v>1082</v>
      </c>
      <c r="AG862" s="338">
        <v>50100487666416</v>
      </c>
      <c r="AH862" s="338">
        <v>0</v>
      </c>
      <c r="AI862" t="s">
        <v>1964</v>
      </c>
      <c r="AJ862" t="s">
        <v>2256</v>
      </c>
    </row>
    <row r="863" spans="1:36" x14ac:dyDescent="0.3">
      <c r="A863" s="335">
        <v>46203</v>
      </c>
      <c r="B863" t="s">
        <v>902</v>
      </c>
      <c r="C863" t="s">
        <v>903</v>
      </c>
      <c r="D863" t="s">
        <v>930</v>
      </c>
      <c r="E863" t="s">
        <v>163</v>
      </c>
      <c r="F863" t="s">
        <v>163</v>
      </c>
      <c r="G863" t="s">
        <v>48</v>
      </c>
      <c r="H863" t="s">
        <v>605</v>
      </c>
      <c r="I863" s="338">
        <v>22</v>
      </c>
      <c r="J863" s="338">
        <v>0</v>
      </c>
      <c r="K863" s="338">
        <v>0</v>
      </c>
      <c r="L863" s="338">
        <v>4</v>
      </c>
      <c r="M863" s="338">
        <v>0</v>
      </c>
      <c r="N863" s="336">
        <v>22</v>
      </c>
      <c r="O863" s="338" t="s">
        <v>1964</v>
      </c>
      <c r="P863" s="338">
        <v>8338</v>
      </c>
      <c r="Q863" s="338">
        <v>1892</v>
      </c>
      <c r="R863" s="338">
        <v>0</v>
      </c>
      <c r="S863" s="338">
        <v>10230</v>
      </c>
      <c r="T863" s="338">
        <v>1001</v>
      </c>
      <c r="U863" s="338">
        <v>332</v>
      </c>
      <c r="V863" s="338">
        <v>695</v>
      </c>
      <c r="W863" s="338">
        <v>12258</v>
      </c>
      <c r="X863" s="338">
        <v>1001</v>
      </c>
      <c r="Y863" s="338">
        <v>77</v>
      </c>
      <c r="Z863" s="338">
        <v>0</v>
      </c>
      <c r="AA863" s="338">
        <v>0</v>
      </c>
      <c r="AB863" s="338">
        <v>0</v>
      </c>
      <c r="AC863" s="338">
        <v>1078</v>
      </c>
      <c r="AD863" s="338">
        <v>9152</v>
      </c>
      <c r="AE863" s="338">
        <v>0</v>
      </c>
      <c r="AF863" s="338" t="s">
        <v>1082</v>
      </c>
      <c r="AG863" s="338">
        <v>50100487666429</v>
      </c>
      <c r="AH863" s="338">
        <v>0</v>
      </c>
      <c r="AI863" t="s">
        <v>1964</v>
      </c>
      <c r="AJ863" t="s">
        <v>2256</v>
      </c>
    </row>
    <row r="864" spans="1:36" x14ac:dyDescent="0.3">
      <c r="A864" s="335">
        <v>46203</v>
      </c>
      <c r="B864" t="s">
        <v>904</v>
      </c>
      <c r="C864" t="s">
        <v>905</v>
      </c>
      <c r="D864" t="s">
        <v>930</v>
      </c>
      <c r="E864" t="s">
        <v>163</v>
      </c>
      <c r="F864" t="s">
        <v>163</v>
      </c>
      <c r="G864" t="s">
        <v>299</v>
      </c>
      <c r="H864" t="s">
        <v>605</v>
      </c>
      <c r="I864" s="338">
        <v>26</v>
      </c>
      <c r="J864" s="338">
        <v>0</v>
      </c>
      <c r="K864" s="338">
        <v>0</v>
      </c>
      <c r="L864" s="338">
        <v>4</v>
      </c>
      <c r="M864" s="338">
        <v>0</v>
      </c>
      <c r="N864" s="336">
        <v>26</v>
      </c>
      <c r="O864" s="338" t="s">
        <v>1964</v>
      </c>
      <c r="P864" s="338">
        <v>9594</v>
      </c>
      <c r="Q864" s="338">
        <v>3276</v>
      </c>
      <c r="R864" s="338">
        <v>390</v>
      </c>
      <c r="S864" s="338">
        <v>13260</v>
      </c>
      <c r="T864" s="338">
        <v>1151</v>
      </c>
      <c r="U864" s="338">
        <v>431</v>
      </c>
      <c r="V864" s="338">
        <v>799</v>
      </c>
      <c r="W864" s="338">
        <v>15641</v>
      </c>
      <c r="X864" s="338">
        <v>1151</v>
      </c>
      <c r="Y864" s="338">
        <v>99</v>
      </c>
      <c r="Z864" s="338">
        <v>0</v>
      </c>
      <c r="AA864" s="338">
        <v>0</v>
      </c>
      <c r="AB864" s="338">
        <v>0</v>
      </c>
      <c r="AC864" s="338">
        <v>1250</v>
      </c>
      <c r="AD864" s="338">
        <v>12010</v>
      </c>
      <c r="AE864" s="338">
        <v>0</v>
      </c>
      <c r="AF864" s="338" t="s">
        <v>1082</v>
      </c>
      <c r="AG864" s="338">
        <v>50100555783518</v>
      </c>
      <c r="AH864" s="338">
        <v>0</v>
      </c>
      <c r="AI864" t="s">
        <v>1964</v>
      </c>
      <c r="AJ864" t="s">
        <v>2256</v>
      </c>
    </row>
    <row r="865" spans="1:36" x14ac:dyDescent="0.3">
      <c r="A865" s="335">
        <v>46203</v>
      </c>
      <c r="B865" t="s">
        <v>906</v>
      </c>
      <c r="C865" t="s">
        <v>907</v>
      </c>
      <c r="D865" t="s">
        <v>930</v>
      </c>
      <c r="E865" t="s">
        <v>163</v>
      </c>
      <c r="F865" t="s">
        <v>163</v>
      </c>
      <c r="G865" t="s">
        <v>48</v>
      </c>
      <c r="H865" t="s">
        <v>605</v>
      </c>
      <c r="I865" s="338">
        <v>0</v>
      </c>
      <c r="J865" s="338">
        <v>0</v>
      </c>
      <c r="K865" s="338">
        <v>0</v>
      </c>
      <c r="L865" s="338">
        <v>0</v>
      </c>
      <c r="M865" s="338">
        <v>0</v>
      </c>
      <c r="N865" s="336">
        <v>0</v>
      </c>
      <c r="O865" s="338" t="s">
        <v>1964</v>
      </c>
      <c r="P865" s="338">
        <v>0</v>
      </c>
      <c r="Q865" s="338">
        <v>0</v>
      </c>
      <c r="R865" s="338">
        <v>0</v>
      </c>
      <c r="S865" s="338">
        <v>0</v>
      </c>
      <c r="T865" s="338">
        <v>0</v>
      </c>
      <c r="U865" s="338">
        <v>0</v>
      </c>
      <c r="V865" s="338">
        <v>0</v>
      </c>
      <c r="W865" s="338">
        <v>0</v>
      </c>
      <c r="X865" s="338">
        <v>0</v>
      </c>
      <c r="Y865" s="338">
        <v>0</v>
      </c>
      <c r="Z865" s="338">
        <v>0</v>
      </c>
      <c r="AA865" s="338">
        <v>0</v>
      </c>
      <c r="AB865" s="338">
        <v>0</v>
      </c>
      <c r="AC865" s="338">
        <v>0</v>
      </c>
      <c r="AD865" s="338">
        <v>0</v>
      </c>
      <c r="AE865" s="338">
        <v>0</v>
      </c>
      <c r="AF865" s="338" t="s">
        <v>1082</v>
      </c>
      <c r="AG865" s="338">
        <v>50100695035954</v>
      </c>
      <c r="AH865" s="338">
        <v>0</v>
      </c>
      <c r="AI865" t="s">
        <v>1964</v>
      </c>
      <c r="AJ865" t="s">
        <v>2249</v>
      </c>
    </row>
    <row r="866" spans="1:36" x14ac:dyDescent="0.3">
      <c r="A866" s="335">
        <v>46203</v>
      </c>
      <c r="B866" t="s">
        <v>908</v>
      </c>
      <c r="C866" t="s">
        <v>909</v>
      </c>
      <c r="D866" t="s">
        <v>930</v>
      </c>
      <c r="E866" t="s">
        <v>163</v>
      </c>
      <c r="F866" t="s">
        <v>163</v>
      </c>
      <c r="G866" t="s">
        <v>262</v>
      </c>
      <c r="H866" t="s">
        <v>605</v>
      </c>
      <c r="I866" s="338">
        <v>23</v>
      </c>
      <c r="J866" s="338">
        <v>0</v>
      </c>
      <c r="K866" s="338">
        <v>0</v>
      </c>
      <c r="L866" s="338">
        <v>4</v>
      </c>
      <c r="M866" s="338">
        <v>0</v>
      </c>
      <c r="N866" s="336">
        <v>23</v>
      </c>
      <c r="O866" s="338" t="s">
        <v>1964</v>
      </c>
      <c r="P866" s="338">
        <v>9062</v>
      </c>
      <c r="Q866" s="338">
        <v>3473</v>
      </c>
      <c r="R866" s="338">
        <v>345</v>
      </c>
      <c r="S866" s="338">
        <v>12880</v>
      </c>
      <c r="T866" s="338">
        <v>1087</v>
      </c>
      <c r="U866" s="338">
        <v>419</v>
      </c>
      <c r="V866" s="338">
        <v>755</v>
      </c>
      <c r="W866" s="338">
        <v>15141</v>
      </c>
      <c r="X866" s="338">
        <v>1087</v>
      </c>
      <c r="Y866" s="338">
        <v>97</v>
      </c>
      <c r="Z866" s="338">
        <v>0</v>
      </c>
      <c r="AA866" s="338">
        <v>0</v>
      </c>
      <c r="AB866" s="338">
        <v>0</v>
      </c>
      <c r="AC866" s="338">
        <v>1184</v>
      </c>
      <c r="AD866" s="338">
        <v>11696</v>
      </c>
      <c r="AE866" s="338">
        <v>0</v>
      </c>
      <c r="AF866" s="338" t="s">
        <v>1082</v>
      </c>
      <c r="AG866" s="338">
        <v>50100695035865</v>
      </c>
      <c r="AH866" s="338">
        <v>0</v>
      </c>
      <c r="AI866" t="s">
        <v>1964</v>
      </c>
      <c r="AJ866" t="s">
        <v>2256</v>
      </c>
    </row>
    <row r="867" spans="1:36" x14ac:dyDescent="0.3">
      <c r="A867" s="335">
        <v>46203</v>
      </c>
      <c r="B867" t="s">
        <v>910</v>
      </c>
      <c r="C867" t="s">
        <v>911</v>
      </c>
      <c r="D867" t="s">
        <v>930</v>
      </c>
      <c r="E867" t="s">
        <v>163</v>
      </c>
      <c r="F867" t="s">
        <v>163</v>
      </c>
      <c r="G867" t="s">
        <v>247</v>
      </c>
      <c r="H867" t="s">
        <v>605</v>
      </c>
      <c r="I867" s="338">
        <v>17</v>
      </c>
      <c r="J867" s="338">
        <v>0</v>
      </c>
      <c r="K867" s="338">
        <v>0</v>
      </c>
      <c r="L867" s="338">
        <v>3</v>
      </c>
      <c r="M867" s="338">
        <v>0</v>
      </c>
      <c r="N867" s="336">
        <v>17</v>
      </c>
      <c r="O867" s="338" t="s">
        <v>1964</v>
      </c>
      <c r="P867" s="338">
        <v>6698</v>
      </c>
      <c r="Q867" s="338">
        <v>2312</v>
      </c>
      <c r="R867" s="338">
        <v>0</v>
      </c>
      <c r="S867" s="338">
        <v>9010</v>
      </c>
      <c r="T867" s="338">
        <v>804</v>
      </c>
      <c r="U867" s="338">
        <v>293</v>
      </c>
      <c r="V867" s="338">
        <v>558</v>
      </c>
      <c r="W867" s="338">
        <v>10665</v>
      </c>
      <c r="X867" s="338">
        <v>804</v>
      </c>
      <c r="Y867" s="338">
        <v>68</v>
      </c>
      <c r="Z867" s="338">
        <v>0</v>
      </c>
      <c r="AA867" s="338">
        <v>0</v>
      </c>
      <c r="AB867" s="338">
        <v>0</v>
      </c>
      <c r="AC867" s="338">
        <v>872</v>
      </c>
      <c r="AD867" s="338">
        <v>8138</v>
      </c>
      <c r="AE867" s="338">
        <v>0</v>
      </c>
      <c r="AF867" s="338" t="s">
        <v>1082</v>
      </c>
      <c r="AG867" s="338">
        <v>50100695035737</v>
      </c>
      <c r="AH867" s="338">
        <v>0</v>
      </c>
      <c r="AI867" t="s">
        <v>1964</v>
      </c>
      <c r="AJ867" t="s">
        <v>2256</v>
      </c>
    </row>
    <row r="868" spans="1:36" x14ac:dyDescent="0.3">
      <c r="A868" s="335">
        <v>46203</v>
      </c>
      <c r="B868" t="s">
        <v>912</v>
      </c>
      <c r="C868" t="s">
        <v>913</v>
      </c>
      <c r="D868" t="s">
        <v>930</v>
      </c>
      <c r="E868" t="s">
        <v>163</v>
      </c>
      <c r="F868" t="s">
        <v>163</v>
      </c>
      <c r="G868" t="s">
        <v>48</v>
      </c>
      <c r="H868" t="s">
        <v>605</v>
      </c>
      <c r="I868" s="338">
        <v>23</v>
      </c>
      <c r="J868" s="338">
        <v>0</v>
      </c>
      <c r="K868" s="338">
        <v>0</v>
      </c>
      <c r="L868" s="338">
        <v>4</v>
      </c>
      <c r="M868" s="338">
        <v>0</v>
      </c>
      <c r="N868" s="336">
        <v>23</v>
      </c>
      <c r="O868" s="338" t="s">
        <v>1964</v>
      </c>
      <c r="P868" s="338">
        <v>8832</v>
      </c>
      <c r="Q868" s="338">
        <v>2323</v>
      </c>
      <c r="R868" s="338">
        <v>0</v>
      </c>
      <c r="S868" s="338">
        <v>11155</v>
      </c>
      <c r="T868" s="338">
        <v>1060</v>
      </c>
      <c r="U868" s="338">
        <v>363</v>
      </c>
      <c r="V868" s="338">
        <v>736</v>
      </c>
      <c r="W868" s="338">
        <v>13314</v>
      </c>
      <c r="X868" s="338">
        <v>1060</v>
      </c>
      <c r="Y868" s="338">
        <v>84</v>
      </c>
      <c r="Z868" s="338">
        <v>0</v>
      </c>
      <c r="AA868" s="338">
        <v>0</v>
      </c>
      <c r="AB868" s="338">
        <v>0</v>
      </c>
      <c r="AC868" s="338">
        <v>1144</v>
      </c>
      <c r="AD868" s="338">
        <v>10011</v>
      </c>
      <c r="AE868" s="338">
        <v>0</v>
      </c>
      <c r="AF868" s="338" t="s">
        <v>1082</v>
      </c>
      <c r="AG868" s="338">
        <v>50100695036434</v>
      </c>
      <c r="AH868" s="338">
        <v>0</v>
      </c>
      <c r="AI868" t="s">
        <v>1964</v>
      </c>
      <c r="AJ868" t="s">
        <v>2256</v>
      </c>
    </row>
    <row r="869" spans="1:36" x14ac:dyDescent="0.3">
      <c r="A869" s="335">
        <v>46203</v>
      </c>
      <c r="B869" t="s">
        <v>914</v>
      </c>
      <c r="C869" t="s">
        <v>915</v>
      </c>
      <c r="D869" t="s">
        <v>930</v>
      </c>
      <c r="E869" t="s">
        <v>163</v>
      </c>
      <c r="F869" t="s">
        <v>163</v>
      </c>
      <c r="G869" t="s">
        <v>299</v>
      </c>
      <c r="H869" t="s">
        <v>605</v>
      </c>
      <c r="I869" s="338">
        <v>24</v>
      </c>
      <c r="J869" s="338">
        <v>0</v>
      </c>
      <c r="K869" s="338">
        <v>0</v>
      </c>
      <c r="L869" s="338">
        <v>3</v>
      </c>
      <c r="M869" s="338">
        <v>0</v>
      </c>
      <c r="N869" s="336">
        <v>24</v>
      </c>
      <c r="O869" s="338" t="s">
        <v>1964</v>
      </c>
      <c r="P869" s="338">
        <v>9144</v>
      </c>
      <c r="Q869" s="338">
        <v>3216</v>
      </c>
      <c r="R869" s="338">
        <v>360</v>
      </c>
      <c r="S869" s="338">
        <v>12720</v>
      </c>
      <c r="T869" s="338">
        <v>1097</v>
      </c>
      <c r="U869" s="338">
        <v>413</v>
      </c>
      <c r="V869" s="338">
        <v>762</v>
      </c>
      <c r="W869" s="338">
        <v>14992</v>
      </c>
      <c r="X869" s="338">
        <v>1097</v>
      </c>
      <c r="Y869" s="338">
        <v>95</v>
      </c>
      <c r="Z869" s="338">
        <v>0</v>
      </c>
      <c r="AA869" s="338">
        <v>0</v>
      </c>
      <c r="AB869" s="338">
        <v>0</v>
      </c>
      <c r="AC869" s="338">
        <v>1192</v>
      </c>
      <c r="AD869" s="338">
        <v>11528</v>
      </c>
      <c r="AE869" s="338">
        <v>0</v>
      </c>
      <c r="AF869" s="338" t="s">
        <v>1082</v>
      </c>
      <c r="AG869" s="338">
        <v>50100695035970</v>
      </c>
      <c r="AH869" s="338">
        <v>0</v>
      </c>
      <c r="AI869" t="s">
        <v>1964</v>
      </c>
      <c r="AJ869" t="s">
        <v>2256</v>
      </c>
    </row>
    <row r="870" spans="1:36" x14ac:dyDescent="0.3">
      <c r="A870" s="335">
        <v>46203</v>
      </c>
      <c r="B870" t="s">
        <v>916</v>
      </c>
      <c r="C870" t="s">
        <v>917</v>
      </c>
      <c r="D870" t="s">
        <v>930</v>
      </c>
      <c r="E870" t="s">
        <v>163</v>
      </c>
      <c r="F870" t="s">
        <v>163</v>
      </c>
      <c r="G870" t="s">
        <v>51</v>
      </c>
      <c r="H870" t="s">
        <v>605</v>
      </c>
      <c r="I870" s="338">
        <v>13</v>
      </c>
      <c r="J870" s="338">
        <v>0</v>
      </c>
      <c r="K870" s="338">
        <v>0</v>
      </c>
      <c r="L870" s="338">
        <v>2</v>
      </c>
      <c r="M870" s="338">
        <v>0</v>
      </c>
      <c r="N870" s="336">
        <v>13</v>
      </c>
      <c r="O870" s="338" t="s">
        <v>1964</v>
      </c>
      <c r="P870" s="338">
        <v>4420</v>
      </c>
      <c r="Q870" s="338">
        <v>1430</v>
      </c>
      <c r="R870" s="338">
        <v>0</v>
      </c>
      <c r="S870" s="338">
        <v>5850</v>
      </c>
      <c r="T870" s="338">
        <v>530</v>
      </c>
      <c r="U870" s="338">
        <v>190</v>
      </c>
      <c r="V870" s="338">
        <v>368</v>
      </c>
      <c r="W870" s="338">
        <v>6938</v>
      </c>
      <c r="X870" s="338">
        <v>530</v>
      </c>
      <c r="Y870" s="338">
        <v>44</v>
      </c>
      <c r="Z870" s="338">
        <v>0</v>
      </c>
      <c r="AA870" s="338">
        <v>0</v>
      </c>
      <c r="AB870" s="338">
        <v>0</v>
      </c>
      <c r="AC870" s="338">
        <v>574</v>
      </c>
      <c r="AD870" s="338">
        <v>5276</v>
      </c>
      <c r="AE870" s="338">
        <v>0</v>
      </c>
      <c r="AF870" s="338" t="s">
        <v>1082</v>
      </c>
      <c r="AG870" s="338">
        <v>50100781754789</v>
      </c>
      <c r="AH870" s="338">
        <v>0</v>
      </c>
      <c r="AI870" t="s">
        <v>1964</v>
      </c>
      <c r="AJ870" t="s">
        <v>2256</v>
      </c>
    </row>
    <row r="871" spans="1:36" x14ac:dyDescent="0.3">
      <c r="A871" s="335">
        <v>46203</v>
      </c>
      <c r="B871" t="s">
        <v>918</v>
      </c>
      <c r="C871" t="s">
        <v>919</v>
      </c>
      <c r="D871" t="s">
        <v>930</v>
      </c>
      <c r="E871" t="s">
        <v>163</v>
      </c>
      <c r="F871" t="s">
        <v>163</v>
      </c>
      <c r="G871" t="s">
        <v>48</v>
      </c>
      <c r="H871" t="s">
        <v>605</v>
      </c>
      <c r="I871" s="338">
        <v>24</v>
      </c>
      <c r="J871" s="338">
        <v>0</v>
      </c>
      <c r="K871" s="338">
        <v>0</v>
      </c>
      <c r="L871" s="338">
        <v>4</v>
      </c>
      <c r="M871" s="338">
        <v>0</v>
      </c>
      <c r="N871" s="336">
        <v>24</v>
      </c>
      <c r="O871" s="338" t="s">
        <v>1964</v>
      </c>
      <c r="P871" s="338">
        <v>8640</v>
      </c>
      <c r="Q871" s="338">
        <v>2040</v>
      </c>
      <c r="R871" s="338">
        <v>0</v>
      </c>
      <c r="S871" s="338">
        <v>10680</v>
      </c>
      <c r="T871" s="338">
        <v>1037</v>
      </c>
      <c r="U871" s="338">
        <v>347</v>
      </c>
      <c r="V871" s="338">
        <v>720</v>
      </c>
      <c r="W871" s="338">
        <v>12784</v>
      </c>
      <c r="X871" s="338">
        <v>1037</v>
      </c>
      <c r="Y871" s="338">
        <v>80</v>
      </c>
      <c r="Z871" s="338">
        <v>0</v>
      </c>
      <c r="AA871" s="338">
        <v>0</v>
      </c>
      <c r="AB871" s="338">
        <v>0</v>
      </c>
      <c r="AC871" s="338">
        <v>1117</v>
      </c>
      <c r="AD871" s="338">
        <v>9563</v>
      </c>
      <c r="AE871" s="338">
        <v>0</v>
      </c>
      <c r="AF871" s="338" t="s">
        <v>1082</v>
      </c>
      <c r="AG871" s="338">
        <v>50100781754266</v>
      </c>
      <c r="AH871" s="338">
        <v>0</v>
      </c>
      <c r="AI871" t="s">
        <v>1964</v>
      </c>
      <c r="AJ871" t="s">
        <v>2256</v>
      </c>
    </row>
    <row r="872" spans="1:36" x14ac:dyDescent="0.3">
      <c r="A872" s="335">
        <v>46203</v>
      </c>
      <c r="B872" t="s">
        <v>920</v>
      </c>
      <c r="C872" t="s">
        <v>921</v>
      </c>
      <c r="D872" t="s">
        <v>930</v>
      </c>
      <c r="E872" t="s">
        <v>163</v>
      </c>
      <c r="F872" t="s">
        <v>163</v>
      </c>
      <c r="G872" t="s">
        <v>118</v>
      </c>
      <c r="H872" t="s">
        <v>605</v>
      </c>
      <c r="I872" s="338">
        <v>26</v>
      </c>
      <c r="J872" s="338">
        <v>0</v>
      </c>
      <c r="K872" s="338">
        <v>0</v>
      </c>
      <c r="L872" s="338">
        <v>4</v>
      </c>
      <c r="M872" s="338">
        <v>0</v>
      </c>
      <c r="N872" s="336">
        <v>26</v>
      </c>
      <c r="O872" s="338" t="s">
        <v>1964</v>
      </c>
      <c r="P872" s="338">
        <v>9360</v>
      </c>
      <c r="Q872" s="338">
        <v>2600</v>
      </c>
      <c r="R872" s="338">
        <v>0</v>
      </c>
      <c r="S872" s="338">
        <v>11960</v>
      </c>
      <c r="T872" s="338">
        <v>1123</v>
      </c>
      <c r="U872" s="338">
        <v>389</v>
      </c>
      <c r="V872" s="338">
        <v>780</v>
      </c>
      <c r="W872" s="338">
        <v>14252</v>
      </c>
      <c r="X872" s="338">
        <v>1123</v>
      </c>
      <c r="Y872" s="338">
        <v>90</v>
      </c>
      <c r="Z872" s="338">
        <v>0</v>
      </c>
      <c r="AA872" s="338">
        <v>0</v>
      </c>
      <c r="AB872" s="338">
        <v>0</v>
      </c>
      <c r="AC872" s="338">
        <v>1213</v>
      </c>
      <c r="AD872" s="338">
        <v>10747</v>
      </c>
      <c r="AE872" s="338">
        <v>0</v>
      </c>
      <c r="AF872" s="338" t="s">
        <v>1082</v>
      </c>
      <c r="AG872" s="338">
        <v>50100794219497</v>
      </c>
      <c r="AH872" s="338">
        <v>0</v>
      </c>
      <c r="AI872" t="s">
        <v>1964</v>
      </c>
      <c r="AJ872" t="s">
        <v>2256</v>
      </c>
    </row>
    <row r="873" spans="1:36" x14ac:dyDescent="0.3">
      <c r="A873" s="335">
        <v>46203</v>
      </c>
      <c r="B873" t="s">
        <v>922</v>
      </c>
      <c r="C873" t="s">
        <v>923</v>
      </c>
      <c r="D873" t="s">
        <v>930</v>
      </c>
      <c r="E873" t="s">
        <v>163</v>
      </c>
      <c r="F873" t="s">
        <v>163</v>
      </c>
      <c r="G873" t="s">
        <v>203</v>
      </c>
      <c r="H873" t="s">
        <v>605</v>
      </c>
      <c r="I873" s="338">
        <v>23</v>
      </c>
      <c r="J873" s="338">
        <v>0</v>
      </c>
      <c r="K873" s="338">
        <v>0</v>
      </c>
      <c r="L873" s="338">
        <v>4</v>
      </c>
      <c r="M873" s="338">
        <v>0</v>
      </c>
      <c r="N873" s="336">
        <v>23</v>
      </c>
      <c r="O873" s="338" t="s">
        <v>1964</v>
      </c>
      <c r="P873" s="338">
        <v>7889</v>
      </c>
      <c r="Q873" s="338">
        <v>2806</v>
      </c>
      <c r="R873" s="338">
        <v>345</v>
      </c>
      <c r="S873" s="338">
        <v>11040</v>
      </c>
      <c r="T873" s="338">
        <v>947</v>
      </c>
      <c r="U873" s="338">
        <v>359</v>
      </c>
      <c r="V873" s="338">
        <v>657</v>
      </c>
      <c r="W873" s="338">
        <v>13003</v>
      </c>
      <c r="X873" s="338">
        <v>947</v>
      </c>
      <c r="Y873" s="338">
        <v>83</v>
      </c>
      <c r="Z873" s="338">
        <v>0</v>
      </c>
      <c r="AA873" s="338">
        <v>0</v>
      </c>
      <c r="AB873" s="338">
        <v>0</v>
      </c>
      <c r="AC873" s="338">
        <v>1030</v>
      </c>
      <c r="AD873" s="338">
        <v>10010</v>
      </c>
      <c r="AE873" s="338">
        <v>0</v>
      </c>
      <c r="AF873" s="338" t="s">
        <v>1082</v>
      </c>
      <c r="AG873" s="338">
        <v>50100794219521</v>
      </c>
      <c r="AH873" s="338">
        <v>0</v>
      </c>
      <c r="AI873" t="s">
        <v>1964</v>
      </c>
      <c r="AJ873" t="s">
        <v>2256</v>
      </c>
    </row>
    <row r="874" spans="1:36" x14ac:dyDescent="0.3">
      <c r="A874" s="335">
        <v>46203</v>
      </c>
      <c r="B874" t="s">
        <v>924</v>
      </c>
      <c r="C874" t="s">
        <v>925</v>
      </c>
      <c r="D874" t="s">
        <v>930</v>
      </c>
      <c r="E874" t="s">
        <v>163</v>
      </c>
      <c r="F874" t="s">
        <v>163</v>
      </c>
      <c r="G874" t="s">
        <v>203</v>
      </c>
      <c r="H874" t="s">
        <v>605</v>
      </c>
      <c r="I874" s="338">
        <v>24</v>
      </c>
      <c r="J874" s="338">
        <v>0</v>
      </c>
      <c r="K874" s="338">
        <v>0</v>
      </c>
      <c r="L874" s="338">
        <v>4</v>
      </c>
      <c r="M874" s="338">
        <v>0</v>
      </c>
      <c r="N874" s="336">
        <v>24</v>
      </c>
      <c r="O874" s="338" t="s">
        <v>1964</v>
      </c>
      <c r="P874" s="338">
        <v>8352</v>
      </c>
      <c r="Q874" s="338">
        <v>3168</v>
      </c>
      <c r="R874" s="338">
        <v>360</v>
      </c>
      <c r="S874" s="338">
        <v>11880</v>
      </c>
      <c r="T874" s="338">
        <v>1002</v>
      </c>
      <c r="U874" s="338">
        <v>386</v>
      </c>
      <c r="V874" s="338">
        <v>696</v>
      </c>
      <c r="W874" s="338">
        <v>13964</v>
      </c>
      <c r="X874" s="338">
        <v>1002</v>
      </c>
      <c r="Y874" s="338">
        <v>89</v>
      </c>
      <c r="Z874" s="338">
        <v>0</v>
      </c>
      <c r="AA874" s="338">
        <v>0</v>
      </c>
      <c r="AB874" s="338">
        <v>0</v>
      </c>
      <c r="AC874" s="338">
        <v>1091</v>
      </c>
      <c r="AD874" s="338">
        <v>10789</v>
      </c>
      <c r="AE874" s="338">
        <v>0</v>
      </c>
      <c r="AF874" s="338" t="s">
        <v>1082</v>
      </c>
      <c r="AG874" s="338">
        <v>50100794219191</v>
      </c>
      <c r="AH874" s="338">
        <v>0</v>
      </c>
      <c r="AI874" t="s">
        <v>1964</v>
      </c>
      <c r="AJ874" t="s">
        <v>2256</v>
      </c>
    </row>
    <row r="875" spans="1:36" x14ac:dyDescent="0.3">
      <c r="A875" s="335">
        <v>46203</v>
      </c>
      <c r="B875" t="s">
        <v>926</v>
      </c>
      <c r="C875" t="s">
        <v>927</v>
      </c>
      <c r="D875" t="s">
        <v>930</v>
      </c>
      <c r="E875" t="s">
        <v>163</v>
      </c>
      <c r="F875" t="s">
        <v>163</v>
      </c>
      <c r="G875" t="s">
        <v>51</v>
      </c>
      <c r="H875" t="s">
        <v>605</v>
      </c>
      <c r="I875" s="338">
        <v>26</v>
      </c>
      <c r="J875" s="338">
        <v>0</v>
      </c>
      <c r="K875" s="338">
        <v>0</v>
      </c>
      <c r="L875" s="338">
        <v>4</v>
      </c>
      <c r="M875" s="338">
        <v>0</v>
      </c>
      <c r="N875" s="336">
        <v>26</v>
      </c>
      <c r="O875" s="338" t="s">
        <v>1964</v>
      </c>
      <c r="P875" s="338">
        <v>8840</v>
      </c>
      <c r="Q875" s="338">
        <v>2860</v>
      </c>
      <c r="R875" s="338">
        <v>0</v>
      </c>
      <c r="S875" s="338">
        <v>11700</v>
      </c>
      <c r="T875" s="338">
        <v>1061</v>
      </c>
      <c r="U875" s="338">
        <v>380</v>
      </c>
      <c r="V875" s="338">
        <v>736</v>
      </c>
      <c r="W875" s="338">
        <v>13877</v>
      </c>
      <c r="X875" s="338">
        <v>1061</v>
      </c>
      <c r="Y875" s="338">
        <v>88</v>
      </c>
      <c r="Z875" s="338">
        <v>0</v>
      </c>
      <c r="AA875" s="338">
        <v>0</v>
      </c>
      <c r="AB875" s="338">
        <v>0</v>
      </c>
      <c r="AC875" s="338">
        <v>1149</v>
      </c>
      <c r="AD875" s="338">
        <v>10551</v>
      </c>
      <c r="AE875" s="338">
        <v>0</v>
      </c>
      <c r="AF875" s="338" t="s">
        <v>1082</v>
      </c>
      <c r="AG875" s="338">
        <v>50100878015609</v>
      </c>
      <c r="AH875" s="338">
        <v>0</v>
      </c>
      <c r="AI875" t="s">
        <v>1964</v>
      </c>
      <c r="AJ875" t="s">
        <v>2256</v>
      </c>
    </row>
    <row r="876" spans="1:36" x14ac:dyDescent="0.3">
      <c r="A876" s="335">
        <v>46203</v>
      </c>
      <c r="B876" t="s">
        <v>928</v>
      </c>
      <c r="C876" t="s">
        <v>929</v>
      </c>
      <c r="D876" t="s">
        <v>930</v>
      </c>
      <c r="E876" t="s">
        <v>163</v>
      </c>
      <c r="F876" t="s">
        <v>163</v>
      </c>
      <c r="G876" t="s">
        <v>63</v>
      </c>
      <c r="H876" t="s">
        <v>605</v>
      </c>
      <c r="I876" s="338">
        <v>25</v>
      </c>
      <c r="J876" s="338">
        <v>0</v>
      </c>
      <c r="K876" s="338">
        <v>0</v>
      </c>
      <c r="L876" s="338">
        <v>4</v>
      </c>
      <c r="M876" s="338">
        <v>0</v>
      </c>
      <c r="N876" s="336">
        <v>25</v>
      </c>
      <c r="O876" s="338" t="s">
        <v>1964</v>
      </c>
      <c r="P876" s="338">
        <v>8800</v>
      </c>
      <c r="Q876" s="338">
        <v>2825</v>
      </c>
      <c r="R876" s="338">
        <v>0</v>
      </c>
      <c r="S876" s="338">
        <v>11625</v>
      </c>
      <c r="T876" s="338">
        <v>1056</v>
      </c>
      <c r="U876" s="338">
        <v>378</v>
      </c>
      <c r="V876" s="338">
        <v>733</v>
      </c>
      <c r="W876" s="338">
        <v>13792</v>
      </c>
      <c r="X876" s="338">
        <v>1056</v>
      </c>
      <c r="Y876" s="338">
        <v>87</v>
      </c>
      <c r="Z876" s="338">
        <v>0</v>
      </c>
      <c r="AA876" s="338">
        <v>0</v>
      </c>
      <c r="AB876" s="338">
        <v>0</v>
      </c>
      <c r="AC876" s="338">
        <v>1143</v>
      </c>
      <c r="AD876" s="338">
        <v>10482</v>
      </c>
      <c r="AE876" s="338">
        <v>0</v>
      </c>
      <c r="AF876" s="338" t="s">
        <v>1082</v>
      </c>
      <c r="AG876" s="338">
        <v>50100878015598</v>
      </c>
      <c r="AH876" s="338">
        <v>0</v>
      </c>
      <c r="AI876" t="s">
        <v>1964</v>
      </c>
      <c r="AJ876" t="s">
        <v>2256</v>
      </c>
    </row>
    <row r="877" spans="1:36" x14ac:dyDescent="0.3">
      <c r="A877" s="335">
        <v>46203</v>
      </c>
      <c r="B877" t="s">
        <v>1177</v>
      </c>
      <c r="C877" t="s">
        <v>1178</v>
      </c>
      <c r="D877" t="s">
        <v>41</v>
      </c>
      <c r="E877" t="s">
        <v>163</v>
      </c>
      <c r="F877" t="s">
        <v>163</v>
      </c>
      <c r="G877" t="s">
        <v>1179</v>
      </c>
      <c r="H877" t="s">
        <v>605</v>
      </c>
      <c r="I877" s="338">
        <v>25.5</v>
      </c>
      <c r="J877" s="338">
        <v>0</v>
      </c>
      <c r="K877" s="338">
        <v>0</v>
      </c>
      <c r="L877" s="338">
        <v>4</v>
      </c>
      <c r="M877" s="338">
        <v>0</v>
      </c>
      <c r="N877" s="336">
        <v>25.5</v>
      </c>
      <c r="O877" s="338" t="s">
        <v>1964</v>
      </c>
      <c r="P877" s="338">
        <v>12724</v>
      </c>
      <c r="Q877" s="338">
        <v>6273</v>
      </c>
      <c r="R877" s="338">
        <v>0</v>
      </c>
      <c r="S877" s="338">
        <v>18997</v>
      </c>
      <c r="T877" s="338">
        <v>1527</v>
      </c>
      <c r="U877" s="338">
        <v>0</v>
      </c>
      <c r="V877" s="338">
        <v>1060</v>
      </c>
      <c r="W877" s="338">
        <v>21584</v>
      </c>
      <c r="X877" s="338">
        <v>1527</v>
      </c>
      <c r="Y877" s="338">
        <v>0</v>
      </c>
      <c r="Z877" s="338">
        <v>0</v>
      </c>
      <c r="AA877" s="338">
        <v>0</v>
      </c>
      <c r="AB877" s="338">
        <v>0</v>
      </c>
      <c r="AC877" s="338">
        <v>1527</v>
      </c>
      <c r="AD877" s="338">
        <v>17470</v>
      </c>
      <c r="AE877" s="338">
        <v>0</v>
      </c>
      <c r="AF877" s="338" t="s">
        <v>1082</v>
      </c>
      <c r="AG877" s="338">
        <v>50100262035421</v>
      </c>
      <c r="AH877" s="338">
        <v>0</v>
      </c>
      <c r="AI877" t="s">
        <v>1964</v>
      </c>
      <c r="AJ877" t="s">
        <v>2256</v>
      </c>
    </row>
    <row r="878" spans="1:36" x14ac:dyDescent="0.3">
      <c r="A878" s="335">
        <v>46203</v>
      </c>
      <c r="B878" t="s">
        <v>1180</v>
      </c>
      <c r="C878" t="s">
        <v>1181</v>
      </c>
      <c r="D878" t="s">
        <v>41</v>
      </c>
      <c r="E878" t="s">
        <v>163</v>
      </c>
      <c r="F878" t="s">
        <v>163</v>
      </c>
      <c r="G878" t="s">
        <v>1179</v>
      </c>
      <c r="H878" t="s">
        <v>605</v>
      </c>
      <c r="I878" s="338">
        <v>23</v>
      </c>
      <c r="J878" s="338">
        <v>0</v>
      </c>
      <c r="K878" s="338">
        <v>0</v>
      </c>
      <c r="L878" s="338">
        <v>4</v>
      </c>
      <c r="M878" s="338">
        <v>0</v>
      </c>
      <c r="N878" s="336">
        <v>23</v>
      </c>
      <c r="O878" s="338" t="s">
        <v>1964</v>
      </c>
      <c r="P878" s="338">
        <v>11477</v>
      </c>
      <c r="Q878" s="338">
        <v>5658</v>
      </c>
      <c r="R878" s="338">
        <v>0</v>
      </c>
      <c r="S878" s="338">
        <v>17135</v>
      </c>
      <c r="T878" s="338">
        <v>1377</v>
      </c>
      <c r="U878" s="338">
        <v>0</v>
      </c>
      <c r="V878" s="338">
        <v>956</v>
      </c>
      <c r="W878" s="338">
        <v>19468</v>
      </c>
      <c r="X878" s="338">
        <v>1377</v>
      </c>
      <c r="Y878" s="338">
        <v>0</v>
      </c>
      <c r="Z878" s="338">
        <v>0</v>
      </c>
      <c r="AA878" s="338">
        <v>0</v>
      </c>
      <c r="AB878" s="338">
        <v>0</v>
      </c>
      <c r="AC878" s="338">
        <v>1377</v>
      </c>
      <c r="AD878" s="338">
        <v>15758</v>
      </c>
      <c r="AE878" s="338">
        <v>0</v>
      </c>
      <c r="AF878" s="338" t="s">
        <v>1082</v>
      </c>
      <c r="AG878" s="338">
        <v>50100262035408</v>
      </c>
      <c r="AH878" s="338">
        <v>0</v>
      </c>
      <c r="AI878" t="s">
        <v>1964</v>
      </c>
      <c r="AJ878" t="s">
        <v>2256</v>
      </c>
    </row>
    <row r="879" spans="1:36" x14ac:dyDescent="0.3">
      <c r="A879" s="335">
        <v>46203</v>
      </c>
      <c r="B879" t="s">
        <v>1182</v>
      </c>
      <c r="C879" t="s">
        <v>1183</v>
      </c>
      <c r="D879" t="s">
        <v>41</v>
      </c>
      <c r="E879" t="s">
        <v>163</v>
      </c>
      <c r="F879" t="s">
        <v>163</v>
      </c>
      <c r="G879" t="s">
        <v>1179</v>
      </c>
      <c r="H879" t="s">
        <v>605</v>
      </c>
      <c r="I879" s="338">
        <v>24.5</v>
      </c>
      <c r="J879" s="338">
        <v>0.5</v>
      </c>
      <c r="K879" s="338">
        <v>0</v>
      </c>
      <c r="L879" s="338">
        <v>4</v>
      </c>
      <c r="M879" s="338">
        <v>0</v>
      </c>
      <c r="N879" s="336">
        <v>25</v>
      </c>
      <c r="O879" s="338" t="s">
        <v>1964</v>
      </c>
      <c r="P879" s="338">
        <v>12350</v>
      </c>
      <c r="Q879" s="338">
        <v>6150</v>
      </c>
      <c r="R879" s="338">
        <v>0</v>
      </c>
      <c r="S879" s="338">
        <v>18500</v>
      </c>
      <c r="T879" s="338">
        <v>1482</v>
      </c>
      <c r="U879" s="338">
        <v>0</v>
      </c>
      <c r="V879" s="338">
        <v>1029</v>
      </c>
      <c r="W879" s="338">
        <v>21011</v>
      </c>
      <c r="X879" s="338">
        <v>1482</v>
      </c>
      <c r="Y879" s="338">
        <v>0</v>
      </c>
      <c r="Z879" s="338">
        <v>0</v>
      </c>
      <c r="AA879" s="338">
        <v>0</v>
      </c>
      <c r="AB879" s="338">
        <v>0</v>
      </c>
      <c r="AC879" s="338">
        <v>1482</v>
      </c>
      <c r="AD879" s="338">
        <v>17018</v>
      </c>
      <c r="AE879" s="338">
        <v>0</v>
      </c>
      <c r="AF879" s="338" t="s">
        <v>1082</v>
      </c>
      <c r="AG879" s="338">
        <v>50100262035473</v>
      </c>
      <c r="AH879" s="338">
        <v>0</v>
      </c>
      <c r="AI879" t="s">
        <v>1964</v>
      </c>
      <c r="AJ879" t="s">
        <v>2256</v>
      </c>
    </row>
    <row r="880" spans="1:36" x14ac:dyDescent="0.3">
      <c r="A880" s="335">
        <v>46203</v>
      </c>
      <c r="B880" t="s">
        <v>1186</v>
      </c>
      <c r="C880" t="s">
        <v>1187</v>
      </c>
      <c r="D880" t="s">
        <v>41</v>
      </c>
      <c r="E880" t="s">
        <v>163</v>
      </c>
      <c r="F880" t="s">
        <v>163</v>
      </c>
      <c r="G880" t="s">
        <v>1179</v>
      </c>
      <c r="H880" t="s">
        <v>605</v>
      </c>
      <c r="I880" s="338">
        <v>19</v>
      </c>
      <c r="J880" s="338">
        <v>0.5</v>
      </c>
      <c r="K880" s="338">
        <v>0</v>
      </c>
      <c r="L880" s="338">
        <v>4</v>
      </c>
      <c r="M880" s="338">
        <v>0</v>
      </c>
      <c r="N880" s="336">
        <v>19.5</v>
      </c>
      <c r="O880" s="338" t="s">
        <v>1964</v>
      </c>
      <c r="P880" s="338">
        <v>8346</v>
      </c>
      <c r="Q880" s="338">
        <v>2691</v>
      </c>
      <c r="R880" s="338">
        <v>0</v>
      </c>
      <c r="S880" s="338">
        <v>11037</v>
      </c>
      <c r="T880" s="338">
        <v>1002</v>
      </c>
      <c r="U880" s="338">
        <v>0</v>
      </c>
      <c r="V880" s="338">
        <v>695</v>
      </c>
      <c r="W880" s="338">
        <v>12734</v>
      </c>
      <c r="X880" s="338">
        <v>1002</v>
      </c>
      <c r="Y880" s="338">
        <v>0</v>
      </c>
      <c r="Z880" s="338">
        <v>0</v>
      </c>
      <c r="AA880" s="338">
        <v>0</v>
      </c>
      <c r="AB880" s="338">
        <v>0</v>
      </c>
      <c r="AC880" s="338">
        <v>1002</v>
      </c>
      <c r="AD880" s="338">
        <v>10035</v>
      </c>
      <c r="AE880" s="338">
        <v>0</v>
      </c>
      <c r="AF880" s="338" t="s">
        <v>1082</v>
      </c>
      <c r="AG880" s="338">
        <v>50100262035358</v>
      </c>
      <c r="AH880" s="338">
        <v>0</v>
      </c>
      <c r="AI880" t="s">
        <v>1964</v>
      </c>
      <c r="AJ880" t="s">
        <v>2256</v>
      </c>
    </row>
    <row r="881" spans="1:36" x14ac:dyDescent="0.3">
      <c r="A881" s="335">
        <v>46203</v>
      </c>
      <c r="B881" t="s">
        <v>1188</v>
      </c>
      <c r="C881" t="s">
        <v>1189</v>
      </c>
      <c r="D881" t="s">
        <v>41</v>
      </c>
      <c r="E881" t="s">
        <v>163</v>
      </c>
      <c r="F881" t="s">
        <v>163</v>
      </c>
      <c r="G881" t="s">
        <v>1179</v>
      </c>
      <c r="H881" t="s">
        <v>605</v>
      </c>
      <c r="I881" s="338">
        <v>24</v>
      </c>
      <c r="J881" s="338">
        <v>0</v>
      </c>
      <c r="K881" s="338">
        <v>0</v>
      </c>
      <c r="L881" s="338">
        <v>4</v>
      </c>
      <c r="M881" s="338">
        <v>0</v>
      </c>
      <c r="N881" s="336">
        <v>24</v>
      </c>
      <c r="O881" s="338" t="s">
        <v>1964</v>
      </c>
      <c r="P881" s="338">
        <v>10584</v>
      </c>
      <c r="Q881" s="338">
        <v>3696</v>
      </c>
      <c r="R881" s="338">
        <v>0</v>
      </c>
      <c r="S881" s="338">
        <v>14280</v>
      </c>
      <c r="T881" s="338">
        <v>1270</v>
      </c>
      <c r="U881" s="338">
        <v>0</v>
      </c>
      <c r="V881" s="338">
        <v>882</v>
      </c>
      <c r="W881" s="338">
        <v>16432</v>
      </c>
      <c r="X881" s="338">
        <v>1270</v>
      </c>
      <c r="Y881" s="338">
        <v>0</v>
      </c>
      <c r="Z881" s="338">
        <v>0</v>
      </c>
      <c r="AA881" s="338">
        <v>0</v>
      </c>
      <c r="AB881" s="338">
        <v>0</v>
      </c>
      <c r="AC881" s="338">
        <v>1270</v>
      </c>
      <c r="AD881" s="338">
        <v>13010</v>
      </c>
      <c r="AE881" s="338">
        <v>0</v>
      </c>
      <c r="AF881" s="338" t="s">
        <v>1082</v>
      </c>
      <c r="AG881" s="338">
        <v>50100262034648</v>
      </c>
      <c r="AH881" s="338">
        <v>0</v>
      </c>
      <c r="AI881" t="s">
        <v>1964</v>
      </c>
      <c r="AJ881" t="s">
        <v>2256</v>
      </c>
    </row>
    <row r="882" spans="1:36" x14ac:dyDescent="0.3">
      <c r="A882" s="335">
        <v>46203</v>
      </c>
      <c r="B882" t="s">
        <v>1190</v>
      </c>
      <c r="C882" t="s">
        <v>1191</v>
      </c>
      <c r="D882" t="s">
        <v>41</v>
      </c>
      <c r="E882" t="s">
        <v>163</v>
      </c>
      <c r="F882" t="s">
        <v>163</v>
      </c>
      <c r="G882" t="s">
        <v>1179</v>
      </c>
      <c r="H882" t="s">
        <v>605</v>
      </c>
      <c r="I882" s="338">
        <v>21</v>
      </c>
      <c r="J882" s="338">
        <v>3</v>
      </c>
      <c r="K882" s="338">
        <v>0</v>
      </c>
      <c r="L882" s="338">
        <v>4</v>
      </c>
      <c r="M882" s="338">
        <v>0</v>
      </c>
      <c r="N882" s="336">
        <v>24</v>
      </c>
      <c r="O882" s="338" t="s">
        <v>1964</v>
      </c>
      <c r="P882" s="338">
        <v>10488</v>
      </c>
      <c r="Q882" s="338">
        <v>3696</v>
      </c>
      <c r="R882" s="338">
        <v>0</v>
      </c>
      <c r="S882" s="338">
        <v>14184</v>
      </c>
      <c r="T882" s="338">
        <v>1259</v>
      </c>
      <c r="U882" s="338">
        <v>0</v>
      </c>
      <c r="V882" s="338">
        <v>874</v>
      </c>
      <c r="W882" s="338">
        <v>16317</v>
      </c>
      <c r="X882" s="338">
        <v>1259</v>
      </c>
      <c r="Y882" s="338">
        <v>0</v>
      </c>
      <c r="Z882" s="338">
        <v>0</v>
      </c>
      <c r="AA882" s="338">
        <v>0</v>
      </c>
      <c r="AB882" s="338">
        <v>0</v>
      </c>
      <c r="AC882" s="338">
        <v>1259</v>
      </c>
      <c r="AD882" s="338">
        <v>12925</v>
      </c>
      <c r="AE882" s="338">
        <v>0</v>
      </c>
      <c r="AF882" s="338" t="s">
        <v>1082</v>
      </c>
      <c r="AG882" s="338">
        <v>50100262034303</v>
      </c>
      <c r="AH882" s="338">
        <v>0</v>
      </c>
      <c r="AI882" t="s">
        <v>1964</v>
      </c>
      <c r="AJ882" t="s">
        <v>2256</v>
      </c>
    </row>
    <row r="883" spans="1:36" x14ac:dyDescent="0.3">
      <c r="A883" s="335">
        <v>46203</v>
      </c>
      <c r="B883" t="s">
        <v>1194</v>
      </c>
      <c r="C883" t="s">
        <v>1195</v>
      </c>
      <c r="D883" t="s">
        <v>41</v>
      </c>
      <c r="E883" t="s">
        <v>163</v>
      </c>
      <c r="F883" t="s">
        <v>163</v>
      </c>
      <c r="G883" t="s">
        <v>1179</v>
      </c>
      <c r="H883" t="s">
        <v>605</v>
      </c>
      <c r="I883" s="338">
        <v>14.5</v>
      </c>
      <c r="J883" s="338">
        <v>5</v>
      </c>
      <c r="K883" s="338">
        <v>0</v>
      </c>
      <c r="L883" s="338">
        <v>4</v>
      </c>
      <c r="M883" s="338">
        <v>0</v>
      </c>
      <c r="N883" s="336">
        <v>19.5</v>
      </c>
      <c r="O883" s="338" t="s">
        <v>1964</v>
      </c>
      <c r="P883" s="338">
        <v>8326</v>
      </c>
      <c r="Q883" s="338">
        <v>2886</v>
      </c>
      <c r="R883" s="338">
        <v>0</v>
      </c>
      <c r="S883" s="338">
        <v>11212</v>
      </c>
      <c r="T883" s="338">
        <v>999</v>
      </c>
      <c r="U883" s="338">
        <v>0</v>
      </c>
      <c r="V883" s="338">
        <v>694</v>
      </c>
      <c r="W883" s="338">
        <v>12905</v>
      </c>
      <c r="X883" s="338">
        <v>999</v>
      </c>
      <c r="Y883" s="338">
        <v>0</v>
      </c>
      <c r="Z883" s="338">
        <v>0</v>
      </c>
      <c r="AA883" s="338">
        <v>0</v>
      </c>
      <c r="AB883" s="338">
        <v>0</v>
      </c>
      <c r="AC883" s="338">
        <v>999</v>
      </c>
      <c r="AD883" s="338">
        <v>10213</v>
      </c>
      <c r="AE883" s="338">
        <v>0</v>
      </c>
      <c r="AF883" s="338" t="s">
        <v>1082</v>
      </c>
      <c r="AG883" s="338">
        <v>50100262034329</v>
      </c>
      <c r="AH883" s="338">
        <v>0</v>
      </c>
      <c r="AI883" t="s">
        <v>1964</v>
      </c>
      <c r="AJ883" t="s">
        <v>2256</v>
      </c>
    </row>
    <row r="884" spans="1:36" x14ac:dyDescent="0.3">
      <c r="A884" s="335">
        <v>46203</v>
      </c>
      <c r="B884" t="s">
        <v>1196</v>
      </c>
      <c r="C884" t="s">
        <v>1197</v>
      </c>
      <c r="D884" t="s">
        <v>41</v>
      </c>
      <c r="E884" t="s">
        <v>163</v>
      </c>
      <c r="F884" t="s">
        <v>163</v>
      </c>
      <c r="G884" t="s">
        <v>1179</v>
      </c>
      <c r="H884" t="s">
        <v>605</v>
      </c>
      <c r="I884" s="338">
        <v>25</v>
      </c>
      <c r="J884" s="338">
        <v>1</v>
      </c>
      <c r="K884" s="338">
        <v>0</v>
      </c>
      <c r="L884" s="338">
        <v>4</v>
      </c>
      <c r="M884" s="338">
        <v>0</v>
      </c>
      <c r="N884" s="336">
        <v>26</v>
      </c>
      <c r="O884" s="338" t="s">
        <v>1964</v>
      </c>
      <c r="P884" s="338">
        <v>11102</v>
      </c>
      <c r="Q884" s="338">
        <v>3848</v>
      </c>
      <c r="R884" s="338">
        <v>0</v>
      </c>
      <c r="S884" s="338">
        <v>14950</v>
      </c>
      <c r="T884" s="338">
        <v>1332</v>
      </c>
      <c r="U884" s="338">
        <v>0</v>
      </c>
      <c r="V884" s="338">
        <v>925</v>
      </c>
      <c r="W884" s="338">
        <v>17207</v>
      </c>
      <c r="X884" s="338">
        <v>1332</v>
      </c>
      <c r="Y884" s="338">
        <v>0</v>
      </c>
      <c r="Z884" s="338">
        <v>0</v>
      </c>
      <c r="AA884" s="338">
        <v>0</v>
      </c>
      <c r="AB884" s="338">
        <v>0</v>
      </c>
      <c r="AC884" s="338">
        <v>1332</v>
      </c>
      <c r="AD884" s="338">
        <v>13618</v>
      </c>
      <c r="AE884" s="338">
        <v>0</v>
      </c>
      <c r="AF884" s="338" t="s">
        <v>1082</v>
      </c>
      <c r="AG884" s="338">
        <v>50100262034585</v>
      </c>
      <c r="AH884" s="338">
        <v>0</v>
      </c>
      <c r="AI884" t="s">
        <v>1964</v>
      </c>
      <c r="AJ884" t="s">
        <v>2256</v>
      </c>
    </row>
    <row r="885" spans="1:36" x14ac:dyDescent="0.3">
      <c r="A885" s="335">
        <v>46203</v>
      </c>
      <c r="B885" t="s">
        <v>1198</v>
      </c>
      <c r="C885" t="s">
        <v>1199</v>
      </c>
      <c r="D885" t="s">
        <v>41</v>
      </c>
      <c r="E885" t="s">
        <v>163</v>
      </c>
      <c r="F885" t="s">
        <v>163</v>
      </c>
      <c r="G885" t="s">
        <v>1179</v>
      </c>
      <c r="H885" t="s">
        <v>605</v>
      </c>
      <c r="I885" s="338">
        <v>21</v>
      </c>
      <c r="J885" s="338">
        <v>4</v>
      </c>
      <c r="K885" s="338">
        <v>0</v>
      </c>
      <c r="L885" s="338">
        <v>4</v>
      </c>
      <c r="M885" s="338">
        <v>0</v>
      </c>
      <c r="N885" s="336">
        <v>25</v>
      </c>
      <c r="O885" s="338" t="s">
        <v>1964</v>
      </c>
      <c r="P885" s="338">
        <v>11025</v>
      </c>
      <c r="Q885" s="338">
        <v>3850</v>
      </c>
      <c r="R885" s="338">
        <v>0</v>
      </c>
      <c r="S885" s="338">
        <v>14875</v>
      </c>
      <c r="T885" s="338">
        <v>1323</v>
      </c>
      <c r="U885" s="338">
        <v>0</v>
      </c>
      <c r="V885" s="338">
        <v>918</v>
      </c>
      <c r="W885" s="338">
        <v>17116</v>
      </c>
      <c r="X885" s="338">
        <v>1323</v>
      </c>
      <c r="Y885" s="338">
        <v>0</v>
      </c>
      <c r="Z885" s="338">
        <v>0</v>
      </c>
      <c r="AA885" s="338">
        <v>0</v>
      </c>
      <c r="AB885" s="338">
        <v>0</v>
      </c>
      <c r="AC885" s="338">
        <v>1323</v>
      </c>
      <c r="AD885" s="338">
        <v>13552</v>
      </c>
      <c r="AE885" s="338">
        <v>0</v>
      </c>
      <c r="AF885" s="338" t="s">
        <v>1082</v>
      </c>
      <c r="AG885" s="338">
        <v>50100262034559</v>
      </c>
      <c r="AH885" s="338">
        <v>0</v>
      </c>
      <c r="AI885" t="s">
        <v>1964</v>
      </c>
      <c r="AJ885" t="s">
        <v>2256</v>
      </c>
    </row>
    <row r="886" spans="1:36" x14ac:dyDescent="0.3">
      <c r="A886" s="335">
        <v>46203</v>
      </c>
      <c r="B886" t="s">
        <v>1200</v>
      </c>
      <c r="C886" t="s">
        <v>1201</v>
      </c>
      <c r="D886" t="s">
        <v>41</v>
      </c>
      <c r="E886" t="s">
        <v>163</v>
      </c>
      <c r="F886" t="s">
        <v>163</v>
      </c>
      <c r="G886" t="s">
        <v>1179</v>
      </c>
      <c r="H886" t="s">
        <v>605</v>
      </c>
      <c r="I886" s="338">
        <v>21.5</v>
      </c>
      <c r="J886" s="338">
        <v>0.5</v>
      </c>
      <c r="K886" s="338">
        <v>0</v>
      </c>
      <c r="L886" s="338">
        <v>4</v>
      </c>
      <c r="M886" s="338">
        <v>0</v>
      </c>
      <c r="N886" s="336">
        <v>22</v>
      </c>
      <c r="O886" s="338" t="s">
        <v>1964</v>
      </c>
      <c r="P886" s="338">
        <v>8976</v>
      </c>
      <c r="Q886" s="338">
        <v>2904</v>
      </c>
      <c r="R886" s="338">
        <v>0</v>
      </c>
      <c r="S886" s="338">
        <v>11880</v>
      </c>
      <c r="T886" s="338">
        <v>1077</v>
      </c>
      <c r="U886" s="338">
        <v>0</v>
      </c>
      <c r="V886" s="338">
        <v>748</v>
      </c>
      <c r="W886" s="338">
        <v>13705</v>
      </c>
      <c r="X886" s="338">
        <v>1077</v>
      </c>
      <c r="Y886" s="338">
        <v>0</v>
      </c>
      <c r="Z886" s="338">
        <v>0</v>
      </c>
      <c r="AA886" s="338">
        <v>0</v>
      </c>
      <c r="AB886" s="338">
        <v>0</v>
      </c>
      <c r="AC886" s="338">
        <v>1077</v>
      </c>
      <c r="AD886" s="338">
        <v>10803</v>
      </c>
      <c r="AE886" s="338">
        <v>0</v>
      </c>
      <c r="AF886" s="338" t="s">
        <v>1082</v>
      </c>
      <c r="AG886" s="338">
        <v>50100262035345</v>
      </c>
      <c r="AH886" s="338">
        <v>0</v>
      </c>
      <c r="AI886" t="s">
        <v>1964</v>
      </c>
      <c r="AJ886" t="s">
        <v>2256</v>
      </c>
    </row>
    <row r="887" spans="1:36" x14ac:dyDescent="0.3">
      <c r="A887" s="335">
        <v>46203</v>
      </c>
      <c r="B887" t="s">
        <v>1202</v>
      </c>
      <c r="C887" t="s">
        <v>1203</v>
      </c>
      <c r="D887" t="s">
        <v>41</v>
      </c>
      <c r="E887" t="s">
        <v>163</v>
      </c>
      <c r="F887" t="s">
        <v>163</v>
      </c>
      <c r="G887" t="s">
        <v>1179</v>
      </c>
      <c r="H887" t="s">
        <v>605</v>
      </c>
      <c r="I887" s="338">
        <v>23</v>
      </c>
      <c r="J887" s="338">
        <v>1</v>
      </c>
      <c r="K887" s="338">
        <v>0</v>
      </c>
      <c r="L887" s="338">
        <v>4</v>
      </c>
      <c r="M887" s="338">
        <v>0</v>
      </c>
      <c r="N887" s="336">
        <v>24</v>
      </c>
      <c r="O887" s="338" t="s">
        <v>1964</v>
      </c>
      <c r="P887" s="338">
        <v>10320</v>
      </c>
      <c r="Q887" s="338">
        <v>2880</v>
      </c>
      <c r="R887" s="338">
        <v>0</v>
      </c>
      <c r="S887" s="338">
        <v>13200</v>
      </c>
      <c r="T887" s="338">
        <v>1238</v>
      </c>
      <c r="U887" s="338">
        <v>0</v>
      </c>
      <c r="V887" s="338">
        <v>860</v>
      </c>
      <c r="W887" s="338">
        <v>15298</v>
      </c>
      <c r="X887" s="338">
        <v>1238</v>
      </c>
      <c r="Y887" s="338">
        <v>0</v>
      </c>
      <c r="Z887" s="338">
        <v>0</v>
      </c>
      <c r="AA887" s="338">
        <v>0</v>
      </c>
      <c r="AB887" s="338">
        <v>0</v>
      </c>
      <c r="AC887" s="338">
        <v>1238</v>
      </c>
      <c r="AD887" s="338">
        <v>11962</v>
      </c>
      <c r="AE887" s="338">
        <v>0</v>
      </c>
      <c r="AF887" s="338" t="s">
        <v>1082</v>
      </c>
      <c r="AG887" s="338">
        <v>50100254893682</v>
      </c>
      <c r="AH887" s="338">
        <v>0</v>
      </c>
      <c r="AI887" t="s">
        <v>1964</v>
      </c>
      <c r="AJ887" t="s">
        <v>2256</v>
      </c>
    </row>
    <row r="888" spans="1:36" x14ac:dyDescent="0.3">
      <c r="A888" s="335">
        <v>46203</v>
      </c>
      <c r="B888" t="s">
        <v>1204</v>
      </c>
      <c r="C888" t="s">
        <v>1205</v>
      </c>
      <c r="D888" t="s">
        <v>41</v>
      </c>
      <c r="E888" t="s">
        <v>163</v>
      </c>
      <c r="F888" t="s">
        <v>163</v>
      </c>
      <c r="G888" t="s">
        <v>1179</v>
      </c>
      <c r="H888" t="s">
        <v>605</v>
      </c>
      <c r="I888" s="338">
        <v>25.5</v>
      </c>
      <c r="J888" s="338">
        <v>0</v>
      </c>
      <c r="K888" s="338">
        <v>0</v>
      </c>
      <c r="L888" s="338">
        <v>4</v>
      </c>
      <c r="M888" s="338">
        <v>0</v>
      </c>
      <c r="N888" s="336">
        <v>25.5</v>
      </c>
      <c r="O888" s="338" t="s">
        <v>1964</v>
      </c>
      <c r="P888" s="338">
        <v>12495</v>
      </c>
      <c r="Q888" s="338">
        <v>5738</v>
      </c>
      <c r="R888" s="338">
        <v>0</v>
      </c>
      <c r="S888" s="338">
        <v>18233</v>
      </c>
      <c r="T888" s="338">
        <v>1499</v>
      </c>
      <c r="U888" s="338">
        <v>0</v>
      </c>
      <c r="V888" s="338">
        <v>1041</v>
      </c>
      <c r="W888" s="338">
        <v>20773</v>
      </c>
      <c r="X888" s="338">
        <v>1499</v>
      </c>
      <c r="Y888" s="338">
        <v>0</v>
      </c>
      <c r="Z888" s="338">
        <v>0</v>
      </c>
      <c r="AA888" s="338">
        <v>0</v>
      </c>
      <c r="AB888" s="338">
        <v>0</v>
      </c>
      <c r="AC888" s="338">
        <v>1499</v>
      </c>
      <c r="AD888" s="338">
        <v>16734</v>
      </c>
      <c r="AE888" s="338">
        <v>0</v>
      </c>
      <c r="AF888" s="338" t="s">
        <v>1082</v>
      </c>
      <c r="AG888" s="338">
        <v>50100254891726</v>
      </c>
      <c r="AH888" s="338">
        <v>0</v>
      </c>
      <c r="AI888" t="s">
        <v>1964</v>
      </c>
      <c r="AJ888" t="s">
        <v>2256</v>
      </c>
    </row>
    <row r="889" spans="1:36" x14ac:dyDescent="0.3">
      <c r="A889" s="335">
        <v>46203</v>
      </c>
      <c r="B889" t="s">
        <v>1206</v>
      </c>
      <c r="C889" t="s">
        <v>1207</v>
      </c>
      <c r="D889" t="s">
        <v>41</v>
      </c>
      <c r="E889" t="s">
        <v>163</v>
      </c>
      <c r="F889" t="s">
        <v>163</v>
      </c>
      <c r="G889" t="s">
        <v>1179</v>
      </c>
      <c r="H889" t="s">
        <v>605</v>
      </c>
      <c r="I889" s="338">
        <v>24</v>
      </c>
      <c r="J889" s="338">
        <v>0</v>
      </c>
      <c r="K889" s="338">
        <v>0</v>
      </c>
      <c r="L889" s="338">
        <v>4</v>
      </c>
      <c r="M889" s="338">
        <v>0</v>
      </c>
      <c r="N889" s="336">
        <v>24</v>
      </c>
      <c r="O889" s="338" t="s">
        <v>1964</v>
      </c>
      <c r="P889" s="338">
        <v>10512</v>
      </c>
      <c r="Q889" s="338">
        <v>3072</v>
      </c>
      <c r="R889" s="338">
        <v>0</v>
      </c>
      <c r="S889" s="338">
        <v>13584</v>
      </c>
      <c r="T889" s="338">
        <v>1261</v>
      </c>
      <c r="U889" s="338">
        <v>0</v>
      </c>
      <c r="V889" s="338">
        <v>876</v>
      </c>
      <c r="W889" s="338">
        <v>15721</v>
      </c>
      <c r="X889" s="338">
        <v>1261</v>
      </c>
      <c r="Y889" s="338">
        <v>0</v>
      </c>
      <c r="Z889" s="338">
        <v>0</v>
      </c>
      <c r="AA889" s="338">
        <v>0</v>
      </c>
      <c r="AB889" s="338">
        <v>0</v>
      </c>
      <c r="AC889" s="338">
        <v>1261</v>
      </c>
      <c r="AD889" s="338">
        <v>12323</v>
      </c>
      <c r="AE889" s="338">
        <v>0</v>
      </c>
      <c r="AF889" s="338" t="s">
        <v>1082</v>
      </c>
      <c r="AG889" s="338">
        <v>50100254891561</v>
      </c>
      <c r="AH889" s="338">
        <v>0</v>
      </c>
      <c r="AI889" t="s">
        <v>1964</v>
      </c>
      <c r="AJ889" t="s">
        <v>2256</v>
      </c>
    </row>
    <row r="890" spans="1:36" x14ac:dyDescent="0.3">
      <c r="A890" s="335">
        <v>46203</v>
      </c>
      <c r="B890" t="s">
        <v>1208</v>
      </c>
      <c r="C890" t="s">
        <v>1209</v>
      </c>
      <c r="D890" t="s">
        <v>41</v>
      </c>
      <c r="E890" t="s">
        <v>163</v>
      </c>
      <c r="F890" t="s">
        <v>163</v>
      </c>
      <c r="G890" t="s">
        <v>1179</v>
      </c>
      <c r="H890" t="s">
        <v>605</v>
      </c>
      <c r="I890" s="338">
        <v>21.5</v>
      </c>
      <c r="J890" s="338">
        <v>0.5</v>
      </c>
      <c r="K890" s="338">
        <v>0</v>
      </c>
      <c r="L890" s="338">
        <v>4</v>
      </c>
      <c r="M890" s="338">
        <v>0</v>
      </c>
      <c r="N890" s="336">
        <v>22</v>
      </c>
      <c r="O890" s="338" t="s">
        <v>1964</v>
      </c>
      <c r="P890" s="338">
        <v>9702</v>
      </c>
      <c r="Q890" s="338">
        <v>4576</v>
      </c>
      <c r="R890" s="338">
        <v>0</v>
      </c>
      <c r="S890" s="338">
        <v>14278</v>
      </c>
      <c r="T890" s="338">
        <v>1164</v>
      </c>
      <c r="U890" s="338">
        <v>0</v>
      </c>
      <c r="V890" s="338">
        <v>808</v>
      </c>
      <c r="W890" s="338">
        <v>16250</v>
      </c>
      <c r="X890" s="338">
        <v>1164</v>
      </c>
      <c r="Y890" s="338">
        <v>0</v>
      </c>
      <c r="Z890" s="338">
        <v>0</v>
      </c>
      <c r="AA890" s="338">
        <v>0</v>
      </c>
      <c r="AB890" s="338">
        <v>0</v>
      </c>
      <c r="AC890" s="338">
        <v>1164</v>
      </c>
      <c r="AD890" s="338">
        <v>13114</v>
      </c>
      <c r="AE890" s="338">
        <v>0</v>
      </c>
      <c r="AF890" s="338" t="s">
        <v>1082</v>
      </c>
      <c r="AG890" s="338">
        <v>50100262035450</v>
      </c>
      <c r="AH890" s="338">
        <v>0</v>
      </c>
      <c r="AI890" t="s">
        <v>1964</v>
      </c>
      <c r="AJ890" t="s">
        <v>2256</v>
      </c>
    </row>
    <row r="891" spans="1:36" x14ac:dyDescent="0.3">
      <c r="A891" s="335">
        <v>46203</v>
      </c>
      <c r="B891" t="s">
        <v>1212</v>
      </c>
      <c r="C891" t="s">
        <v>1213</v>
      </c>
      <c r="D891" t="s">
        <v>41</v>
      </c>
      <c r="E891" t="s">
        <v>163</v>
      </c>
      <c r="F891" t="s">
        <v>163</v>
      </c>
      <c r="G891" t="s">
        <v>1179</v>
      </c>
      <c r="H891" t="s">
        <v>605</v>
      </c>
      <c r="I891" s="338">
        <v>23</v>
      </c>
      <c r="J891" s="338">
        <v>0</v>
      </c>
      <c r="K891" s="338">
        <v>0</v>
      </c>
      <c r="L891" s="338">
        <v>4</v>
      </c>
      <c r="M891" s="338">
        <v>0</v>
      </c>
      <c r="N891" s="336">
        <v>23</v>
      </c>
      <c r="O891" s="338" t="s">
        <v>1964</v>
      </c>
      <c r="P891" s="338">
        <v>10143</v>
      </c>
      <c r="Q891" s="338">
        <v>4002</v>
      </c>
      <c r="R891" s="338">
        <v>0</v>
      </c>
      <c r="S891" s="338">
        <v>14145</v>
      </c>
      <c r="T891" s="338">
        <v>1217</v>
      </c>
      <c r="U891" s="338">
        <v>0</v>
      </c>
      <c r="V891" s="338">
        <v>845</v>
      </c>
      <c r="W891" s="338">
        <v>16207</v>
      </c>
      <c r="X891" s="338">
        <v>1217</v>
      </c>
      <c r="Y891" s="338">
        <v>0</v>
      </c>
      <c r="Z891" s="338">
        <v>0</v>
      </c>
      <c r="AA891" s="338">
        <v>0</v>
      </c>
      <c r="AB891" s="338">
        <v>0</v>
      </c>
      <c r="AC891" s="338">
        <v>1217</v>
      </c>
      <c r="AD891" s="338">
        <v>12928</v>
      </c>
      <c r="AE891" s="338">
        <v>0</v>
      </c>
      <c r="AF891" s="338" t="s">
        <v>1082</v>
      </c>
      <c r="AG891" s="338">
        <v>50100254891587</v>
      </c>
      <c r="AH891" s="338">
        <v>0</v>
      </c>
      <c r="AI891" t="s">
        <v>1964</v>
      </c>
      <c r="AJ891" t="s">
        <v>2256</v>
      </c>
    </row>
    <row r="892" spans="1:36" x14ac:dyDescent="0.3">
      <c r="A892" s="335">
        <v>46203</v>
      </c>
      <c r="B892" t="s">
        <v>1214</v>
      </c>
      <c r="C892" t="s">
        <v>1215</v>
      </c>
      <c r="D892" t="s">
        <v>41</v>
      </c>
      <c r="E892" t="s">
        <v>163</v>
      </c>
      <c r="F892" t="s">
        <v>163</v>
      </c>
      <c r="G892" t="s">
        <v>1179</v>
      </c>
      <c r="H892" t="s">
        <v>605</v>
      </c>
      <c r="I892" s="338">
        <v>25</v>
      </c>
      <c r="J892" s="338">
        <v>0</v>
      </c>
      <c r="K892" s="338">
        <v>0</v>
      </c>
      <c r="L892" s="338">
        <v>4</v>
      </c>
      <c r="M892" s="338">
        <v>0</v>
      </c>
      <c r="N892" s="336">
        <v>25</v>
      </c>
      <c r="O892" s="338" t="s">
        <v>1964</v>
      </c>
      <c r="P892" s="338">
        <v>10725</v>
      </c>
      <c r="Q892" s="338">
        <v>3275</v>
      </c>
      <c r="R892" s="338">
        <v>0</v>
      </c>
      <c r="S892" s="338">
        <v>14000</v>
      </c>
      <c r="T892" s="338">
        <v>1287</v>
      </c>
      <c r="U892" s="338">
        <v>0</v>
      </c>
      <c r="V892" s="338">
        <v>893</v>
      </c>
      <c r="W892" s="338">
        <v>16180</v>
      </c>
      <c r="X892" s="338">
        <v>1287</v>
      </c>
      <c r="Y892" s="338">
        <v>0</v>
      </c>
      <c r="Z892" s="338">
        <v>0</v>
      </c>
      <c r="AA892" s="338">
        <v>0</v>
      </c>
      <c r="AB892" s="338">
        <v>0</v>
      </c>
      <c r="AC892" s="338">
        <v>1287</v>
      </c>
      <c r="AD892" s="338">
        <v>12713</v>
      </c>
      <c r="AE892" s="338">
        <v>0</v>
      </c>
      <c r="AF892" s="338" t="s">
        <v>1082</v>
      </c>
      <c r="AG892" s="338">
        <v>50100262034510</v>
      </c>
      <c r="AH892" s="338">
        <v>0</v>
      </c>
      <c r="AI892" t="s">
        <v>1964</v>
      </c>
      <c r="AJ892" t="s">
        <v>2256</v>
      </c>
    </row>
    <row r="893" spans="1:36" x14ac:dyDescent="0.3">
      <c r="A893" s="335">
        <v>46203</v>
      </c>
      <c r="B893" t="s">
        <v>1216</v>
      </c>
      <c r="C893" t="s">
        <v>1217</v>
      </c>
      <c r="D893" t="s">
        <v>41</v>
      </c>
      <c r="E893" t="s">
        <v>163</v>
      </c>
      <c r="F893" t="s">
        <v>163</v>
      </c>
      <c r="G893" t="s">
        <v>1179</v>
      </c>
      <c r="H893" t="s">
        <v>605</v>
      </c>
      <c r="I893" s="338">
        <v>26</v>
      </c>
      <c r="J893" s="338">
        <v>0</v>
      </c>
      <c r="K893" s="338">
        <v>0</v>
      </c>
      <c r="L893" s="338">
        <v>4</v>
      </c>
      <c r="M893" s="338">
        <v>0</v>
      </c>
      <c r="N893" s="336">
        <v>26</v>
      </c>
      <c r="O893" s="338" t="s">
        <v>1964</v>
      </c>
      <c r="P893" s="338">
        <v>11466</v>
      </c>
      <c r="Q893" s="338">
        <v>4134</v>
      </c>
      <c r="R893" s="338">
        <v>0</v>
      </c>
      <c r="S893" s="338">
        <v>15600</v>
      </c>
      <c r="T893" s="338">
        <v>1376</v>
      </c>
      <c r="U893" s="338">
        <v>0</v>
      </c>
      <c r="V893" s="338">
        <v>955</v>
      </c>
      <c r="W893" s="338">
        <v>17931</v>
      </c>
      <c r="X893" s="338">
        <v>1376</v>
      </c>
      <c r="Y893" s="338">
        <v>0</v>
      </c>
      <c r="Z893" s="338">
        <v>0</v>
      </c>
      <c r="AA893" s="338">
        <v>0</v>
      </c>
      <c r="AB893" s="338">
        <v>0</v>
      </c>
      <c r="AC893" s="338">
        <v>1376</v>
      </c>
      <c r="AD893" s="338">
        <v>14224</v>
      </c>
      <c r="AE893" s="338">
        <v>0</v>
      </c>
      <c r="AF893" s="338" t="s">
        <v>1082</v>
      </c>
      <c r="AG893" s="338">
        <v>50100262034520</v>
      </c>
      <c r="AH893" s="338">
        <v>0</v>
      </c>
      <c r="AI893" t="s">
        <v>1964</v>
      </c>
      <c r="AJ893" t="s">
        <v>2256</v>
      </c>
    </row>
    <row r="894" spans="1:36" x14ac:dyDescent="0.3">
      <c r="A894" s="335">
        <v>46203</v>
      </c>
      <c r="B894" t="s">
        <v>1218</v>
      </c>
      <c r="C894" t="s">
        <v>1219</v>
      </c>
      <c r="D894" t="s">
        <v>41</v>
      </c>
      <c r="E894" t="s">
        <v>163</v>
      </c>
      <c r="F894" t="s">
        <v>163</v>
      </c>
      <c r="G894" t="s">
        <v>1179</v>
      </c>
      <c r="H894" t="s">
        <v>605</v>
      </c>
      <c r="I894" s="338">
        <v>26</v>
      </c>
      <c r="J894" s="338">
        <v>0</v>
      </c>
      <c r="K894" s="338">
        <v>0</v>
      </c>
      <c r="L894" s="338">
        <v>4</v>
      </c>
      <c r="M894" s="338">
        <v>0</v>
      </c>
      <c r="N894" s="336">
        <v>26</v>
      </c>
      <c r="O894" s="338" t="s">
        <v>1964</v>
      </c>
      <c r="P894" s="338">
        <v>10634</v>
      </c>
      <c r="Q894" s="338">
        <v>3302</v>
      </c>
      <c r="R894" s="338">
        <v>0</v>
      </c>
      <c r="S894" s="338">
        <v>13936</v>
      </c>
      <c r="T894" s="338">
        <v>1276</v>
      </c>
      <c r="U894" s="338">
        <v>0</v>
      </c>
      <c r="V894" s="338">
        <v>886</v>
      </c>
      <c r="W894" s="338">
        <v>16098</v>
      </c>
      <c r="X894" s="338">
        <v>1276</v>
      </c>
      <c r="Y894" s="338">
        <v>0</v>
      </c>
      <c r="Z894" s="338">
        <v>0</v>
      </c>
      <c r="AA894" s="338">
        <v>0</v>
      </c>
      <c r="AB894" s="338">
        <v>0</v>
      </c>
      <c r="AC894" s="338">
        <v>1276</v>
      </c>
      <c r="AD894" s="338">
        <v>12660</v>
      </c>
      <c r="AE894" s="338">
        <v>0</v>
      </c>
      <c r="AF894" s="338" t="s">
        <v>1082</v>
      </c>
      <c r="AG894" s="338">
        <v>50100262035322</v>
      </c>
      <c r="AH894" s="338">
        <v>0</v>
      </c>
      <c r="AI894" t="s">
        <v>1964</v>
      </c>
      <c r="AJ894" t="s">
        <v>2256</v>
      </c>
    </row>
    <row r="895" spans="1:36" x14ac:dyDescent="0.3">
      <c r="A895" s="335">
        <v>46203</v>
      </c>
      <c r="B895" t="s">
        <v>1220</v>
      </c>
      <c r="C895" t="s">
        <v>1221</v>
      </c>
      <c r="D895" t="s">
        <v>41</v>
      </c>
      <c r="E895" t="s">
        <v>163</v>
      </c>
      <c r="F895" t="s">
        <v>163</v>
      </c>
      <c r="G895" t="s">
        <v>1179</v>
      </c>
      <c r="H895" t="s">
        <v>605</v>
      </c>
      <c r="I895" s="338">
        <v>16</v>
      </c>
      <c r="J895" s="338">
        <v>4</v>
      </c>
      <c r="K895" s="338">
        <v>0</v>
      </c>
      <c r="L895" s="338">
        <v>4</v>
      </c>
      <c r="M895" s="338">
        <v>0</v>
      </c>
      <c r="N895" s="336">
        <v>20</v>
      </c>
      <c r="O895" s="338" t="s">
        <v>1964</v>
      </c>
      <c r="P895" s="338">
        <v>7900</v>
      </c>
      <c r="Q895" s="338">
        <v>2400</v>
      </c>
      <c r="R895" s="338">
        <v>0</v>
      </c>
      <c r="S895" s="338">
        <v>10300</v>
      </c>
      <c r="T895" s="338">
        <v>948</v>
      </c>
      <c r="U895" s="338">
        <v>0</v>
      </c>
      <c r="V895" s="338">
        <v>658</v>
      </c>
      <c r="W895" s="338">
        <v>11906</v>
      </c>
      <c r="X895" s="338">
        <v>948</v>
      </c>
      <c r="Y895" s="338">
        <v>0</v>
      </c>
      <c r="Z895" s="338">
        <v>0</v>
      </c>
      <c r="AA895" s="338">
        <v>0</v>
      </c>
      <c r="AB895" s="338">
        <v>0</v>
      </c>
      <c r="AC895" s="338">
        <v>948</v>
      </c>
      <c r="AD895" s="338">
        <v>9352</v>
      </c>
      <c r="AE895" s="338">
        <v>0</v>
      </c>
      <c r="AF895" s="338" t="s">
        <v>1082</v>
      </c>
      <c r="AG895" s="338">
        <v>50100262034612</v>
      </c>
      <c r="AH895" s="338">
        <v>0</v>
      </c>
      <c r="AI895" t="s">
        <v>1964</v>
      </c>
      <c r="AJ895" t="s">
        <v>2256</v>
      </c>
    </row>
    <row r="896" spans="1:36" x14ac:dyDescent="0.3">
      <c r="A896" s="335">
        <v>46203</v>
      </c>
      <c r="B896" t="s">
        <v>1222</v>
      </c>
      <c r="C896" t="s">
        <v>1223</v>
      </c>
      <c r="D896" t="s">
        <v>41</v>
      </c>
      <c r="E896" t="s">
        <v>163</v>
      </c>
      <c r="F896" t="s">
        <v>163</v>
      </c>
      <c r="G896" t="s">
        <v>1179</v>
      </c>
      <c r="H896" t="s">
        <v>605</v>
      </c>
      <c r="I896" s="338">
        <v>23</v>
      </c>
      <c r="J896" s="338">
        <v>0</v>
      </c>
      <c r="K896" s="338">
        <v>0</v>
      </c>
      <c r="L896" s="338">
        <v>4</v>
      </c>
      <c r="M896" s="338">
        <v>0</v>
      </c>
      <c r="N896" s="336">
        <v>23</v>
      </c>
      <c r="O896" s="338" t="s">
        <v>1964</v>
      </c>
      <c r="P896" s="338">
        <v>9867</v>
      </c>
      <c r="Q896" s="338">
        <v>2898</v>
      </c>
      <c r="R896" s="338">
        <v>0</v>
      </c>
      <c r="S896" s="338">
        <v>12765</v>
      </c>
      <c r="T896" s="338">
        <v>1184</v>
      </c>
      <c r="U896" s="338">
        <v>0</v>
      </c>
      <c r="V896" s="338">
        <v>822</v>
      </c>
      <c r="W896" s="338">
        <v>14771</v>
      </c>
      <c r="X896" s="338">
        <v>1184</v>
      </c>
      <c r="Y896" s="338">
        <v>0</v>
      </c>
      <c r="Z896" s="338">
        <v>0</v>
      </c>
      <c r="AA896" s="338">
        <v>0</v>
      </c>
      <c r="AB896" s="338">
        <v>0</v>
      </c>
      <c r="AC896" s="338">
        <v>1184</v>
      </c>
      <c r="AD896" s="338">
        <v>11581</v>
      </c>
      <c r="AE896" s="338">
        <v>0</v>
      </c>
      <c r="AF896" s="338" t="s">
        <v>1082</v>
      </c>
      <c r="AG896" s="338">
        <v>50100254891551</v>
      </c>
      <c r="AH896" s="338">
        <v>0</v>
      </c>
      <c r="AI896" t="s">
        <v>1964</v>
      </c>
      <c r="AJ896" t="s">
        <v>2256</v>
      </c>
    </row>
    <row r="897" spans="1:36" x14ac:dyDescent="0.3">
      <c r="A897" s="335">
        <v>46203</v>
      </c>
      <c r="B897" t="s">
        <v>1224</v>
      </c>
      <c r="C897" t="s">
        <v>1225</v>
      </c>
      <c r="D897" t="s">
        <v>41</v>
      </c>
      <c r="E897" t="s">
        <v>163</v>
      </c>
      <c r="F897" t="s">
        <v>163</v>
      </c>
      <c r="G897" t="s">
        <v>1179</v>
      </c>
      <c r="H897" t="s">
        <v>605</v>
      </c>
      <c r="I897" s="338">
        <v>17</v>
      </c>
      <c r="J897" s="338">
        <v>0</v>
      </c>
      <c r="K897" s="338">
        <v>0</v>
      </c>
      <c r="L897" s="338">
        <v>4</v>
      </c>
      <c r="M897" s="338">
        <v>0</v>
      </c>
      <c r="N897" s="336">
        <v>17</v>
      </c>
      <c r="O897" s="338" t="s">
        <v>1964</v>
      </c>
      <c r="P897" s="338">
        <v>6715</v>
      </c>
      <c r="Q897" s="338">
        <v>2040</v>
      </c>
      <c r="R897" s="338">
        <v>0</v>
      </c>
      <c r="S897" s="338">
        <v>8755</v>
      </c>
      <c r="T897" s="338">
        <v>806</v>
      </c>
      <c r="U897" s="338">
        <v>0</v>
      </c>
      <c r="V897" s="338">
        <v>559</v>
      </c>
      <c r="W897" s="338">
        <v>10120</v>
      </c>
      <c r="X897" s="338">
        <v>806</v>
      </c>
      <c r="Y897" s="338">
        <v>0</v>
      </c>
      <c r="Z897" s="338">
        <v>0</v>
      </c>
      <c r="AA897" s="338">
        <v>0</v>
      </c>
      <c r="AB897" s="338">
        <v>0</v>
      </c>
      <c r="AC897" s="338">
        <v>806</v>
      </c>
      <c r="AD897" s="338">
        <v>7949</v>
      </c>
      <c r="AE897" s="338">
        <v>0</v>
      </c>
      <c r="AF897" s="338" t="s">
        <v>1082</v>
      </c>
      <c r="AG897" s="338">
        <v>50100254891601</v>
      </c>
      <c r="AH897" s="338">
        <v>0</v>
      </c>
      <c r="AI897" t="s">
        <v>1964</v>
      </c>
      <c r="AJ897" t="s">
        <v>2256</v>
      </c>
    </row>
    <row r="898" spans="1:36" x14ac:dyDescent="0.3">
      <c r="A898" s="335">
        <v>46203</v>
      </c>
      <c r="B898" t="s">
        <v>1226</v>
      </c>
      <c r="C898" t="s">
        <v>1227</v>
      </c>
      <c r="D898" t="s">
        <v>41</v>
      </c>
      <c r="E898" t="s">
        <v>163</v>
      </c>
      <c r="F898" t="s">
        <v>163</v>
      </c>
      <c r="G898" t="s">
        <v>1179</v>
      </c>
      <c r="H898" t="s">
        <v>605</v>
      </c>
      <c r="I898" s="338">
        <v>24</v>
      </c>
      <c r="J898" s="338">
        <v>0</v>
      </c>
      <c r="K898" s="338">
        <v>0</v>
      </c>
      <c r="L898" s="338">
        <v>4</v>
      </c>
      <c r="M898" s="338">
        <v>0</v>
      </c>
      <c r="N898" s="336">
        <v>24</v>
      </c>
      <c r="O898" s="338" t="s">
        <v>1964</v>
      </c>
      <c r="P898" s="338">
        <v>9360</v>
      </c>
      <c r="Q898" s="338">
        <v>3000</v>
      </c>
      <c r="R898" s="338">
        <v>0</v>
      </c>
      <c r="S898" s="338">
        <v>12360</v>
      </c>
      <c r="T898" s="338">
        <v>1123</v>
      </c>
      <c r="U898" s="338">
        <v>0</v>
      </c>
      <c r="V898" s="338">
        <v>780</v>
      </c>
      <c r="W898" s="338">
        <v>14263</v>
      </c>
      <c r="X898" s="338">
        <v>1123</v>
      </c>
      <c r="Y898" s="338">
        <v>0</v>
      </c>
      <c r="Z898" s="338">
        <v>0</v>
      </c>
      <c r="AA898" s="338">
        <v>0</v>
      </c>
      <c r="AB898" s="338">
        <v>0</v>
      </c>
      <c r="AC898" s="338">
        <v>1123</v>
      </c>
      <c r="AD898" s="338">
        <v>11237</v>
      </c>
      <c r="AE898" s="338">
        <v>0</v>
      </c>
      <c r="AF898" s="338" t="s">
        <v>1082</v>
      </c>
      <c r="AG898" s="338">
        <v>50100262034622</v>
      </c>
      <c r="AH898" s="338">
        <v>0</v>
      </c>
      <c r="AI898" t="s">
        <v>1964</v>
      </c>
      <c r="AJ898" t="s">
        <v>2256</v>
      </c>
    </row>
    <row r="899" spans="1:36" x14ac:dyDescent="0.3">
      <c r="A899" s="335">
        <v>46203</v>
      </c>
      <c r="B899" t="s">
        <v>1228</v>
      </c>
      <c r="C899" t="s">
        <v>1229</v>
      </c>
      <c r="D899" t="s">
        <v>41</v>
      </c>
      <c r="E899" t="s">
        <v>163</v>
      </c>
      <c r="F899" t="s">
        <v>163</v>
      </c>
      <c r="G899" t="s">
        <v>1179</v>
      </c>
      <c r="H899" t="s">
        <v>605</v>
      </c>
      <c r="I899" s="338">
        <v>17.5</v>
      </c>
      <c r="J899" s="338">
        <v>0</v>
      </c>
      <c r="K899" s="338">
        <v>0</v>
      </c>
      <c r="L899" s="338">
        <v>4</v>
      </c>
      <c r="M899" s="338">
        <v>0</v>
      </c>
      <c r="N899" s="336">
        <v>17.5</v>
      </c>
      <c r="O899" s="338" t="s">
        <v>1964</v>
      </c>
      <c r="P899" s="338">
        <v>7875</v>
      </c>
      <c r="Q899" s="338">
        <v>2012</v>
      </c>
      <c r="R899" s="338">
        <v>0</v>
      </c>
      <c r="S899" s="338">
        <v>9887</v>
      </c>
      <c r="T899" s="338">
        <v>945</v>
      </c>
      <c r="U899" s="338">
        <v>0</v>
      </c>
      <c r="V899" s="338">
        <v>656</v>
      </c>
      <c r="W899" s="338">
        <v>11488</v>
      </c>
      <c r="X899" s="338">
        <v>945</v>
      </c>
      <c r="Y899" s="338">
        <v>0</v>
      </c>
      <c r="Z899" s="338">
        <v>0</v>
      </c>
      <c r="AA899" s="338">
        <v>0</v>
      </c>
      <c r="AB899" s="338">
        <v>0</v>
      </c>
      <c r="AC899" s="338">
        <v>945</v>
      </c>
      <c r="AD899" s="338">
        <v>8942</v>
      </c>
      <c r="AE899" s="338">
        <v>0</v>
      </c>
      <c r="AF899" s="338" t="s">
        <v>1082</v>
      </c>
      <c r="AG899" s="338">
        <v>50100317482789</v>
      </c>
      <c r="AH899" s="338">
        <v>0</v>
      </c>
      <c r="AI899" t="s">
        <v>1964</v>
      </c>
      <c r="AJ899" t="s">
        <v>2256</v>
      </c>
    </row>
    <row r="900" spans="1:36" x14ac:dyDescent="0.3">
      <c r="A900" s="335">
        <v>46203</v>
      </c>
      <c r="B900" t="s">
        <v>1230</v>
      </c>
      <c r="C900" t="s">
        <v>1231</v>
      </c>
      <c r="D900" t="s">
        <v>41</v>
      </c>
      <c r="E900" t="s">
        <v>163</v>
      </c>
      <c r="F900" t="s">
        <v>163</v>
      </c>
      <c r="G900" t="s">
        <v>1179</v>
      </c>
      <c r="H900" t="s">
        <v>605</v>
      </c>
      <c r="I900" s="338">
        <v>22</v>
      </c>
      <c r="J900" s="338">
        <v>0</v>
      </c>
      <c r="K900" s="338">
        <v>0</v>
      </c>
      <c r="L900" s="338">
        <v>4</v>
      </c>
      <c r="M900" s="338">
        <v>0</v>
      </c>
      <c r="N900" s="336">
        <v>22</v>
      </c>
      <c r="O900" s="338" t="s">
        <v>1964</v>
      </c>
      <c r="P900" s="338">
        <v>9878</v>
      </c>
      <c r="Q900" s="338">
        <v>3322</v>
      </c>
      <c r="R900" s="338">
        <v>0</v>
      </c>
      <c r="S900" s="338">
        <v>13200</v>
      </c>
      <c r="T900" s="338">
        <v>1185</v>
      </c>
      <c r="U900" s="338">
        <v>0</v>
      </c>
      <c r="V900" s="338">
        <v>823</v>
      </c>
      <c r="W900" s="338">
        <v>15208</v>
      </c>
      <c r="X900" s="338">
        <v>1185</v>
      </c>
      <c r="Y900" s="338">
        <v>0</v>
      </c>
      <c r="Z900" s="338">
        <v>0</v>
      </c>
      <c r="AA900" s="338">
        <v>0</v>
      </c>
      <c r="AB900" s="338">
        <v>0</v>
      </c>
      <c r="AC900" s="338">
        <v>1185</v>
      </c>
      <c r="AD900" s="338">
        <v>12015</v>
      </c>
      <c r="AE900" s="338">
        <v>0</v>
      </c>
      <c r="AF900" s="338" t="s">
        <v>1082</v>
      </c>
      <c r="AG900" s="338">
        <v>50100337039590</v>
      </c>
      <c r="AH900" s="338">
        <v>0</v>
      </c>
      <c r="AI900" t="s">
        <v>1964</v>
      </c>
      <c r="AJ900" t="s">
        <v>2256</v>
      </c>
    </row>
    <row r="901" spans="1:36" x14ac:dyDescent="0.3">
      <c r="A901" s="335">
        <v>46203</v>
      </c>
      <c r="B901" t="s">
        <v>1232</v>
      </c>
      <c r="C901" t="s">
        <v>1233</v>
      </c>
      <c r="D901" t="s">
        <v>41</v>
      </c>
      <c r="E901" t="s">
        <v>163</v>
      </c>
      <c r="F901" t="s">
        <v>163</v>
      </c>
      <c r="G901" t="s">
        <v>1179</v>
      </c>
      <c r="H901" t="s">
        <v>605</v>
      </c>
      <c r="I901" s="338">
        <v>22</v>
      </c>
      <c r="J901" s="338">
        <v>0.5</v>
      </c>
      <c r="K901" s="338">
        <v>0</v>
      </c>
      <c r="L901" s="338">
        <v>4</v>
      </c>
      <c r="M901" s="338">
        <v>0</v>
      </c>
      <c r="N901" s="336">
        <v>22.5</v>
      </c>
      <c r="O901" s="338" t="s">
        <v>1964</v>
      </c>
      <c r="P901" s="338">
        <v>8032</v>
      </c>
      <c r="Q901" s="338">
        <v>2430</v>
      </c>
      <c r="R901" s="338">
        <v>0</v>
      </c>
      <c r="S901" s="338">
        <v>10462</v>
      </c>
      <c r="T901" s="338">
        <v>964</v>
      </c>
      <c r="U901" s="338">
        <v>0</v>
      </c>
      <c r="V901" s="338">
        <v>669</v>
      </c>
      <c r="W901" s="338">
        <v>12095</v>
      </c>
      <c r="X901" s="338">
        <v>964</v>
      </c>
      <c r="Y901" s="338">
        <v>0</v>
      </c>
      <c r="Z901" s="338">
        <v>0</v>
      </c>
      <c r="AA901" s="338">
        <v>0</v>
      </c>
      <c r="AB901" s="338">
        <v>0</v>
      </c>
      <c r="AC901" s="338">
        <v>964</v>
      </c>
      <c r="AD901" s="338">
        <v>9498</v>
      </c>
      <c r="AE901" s="338">
        <v>0</v>
      </c>
      <c r="AF901" s="338" t="s">
        <v>1082</v>
      </c>
      <c r="AG901" s="338">
        <v>50100338861687</v>
      </c>
      <c r="AH901" s="338">
        <v>0</v>
      </c>
      <c r="AI901" t="s">
        <v>1964</v>
      </c>
      <c r="AJ901" t="s">
        <v>2256</v>
      </c>
    </row>
    <row r="902" spans="1:36" x14ac:dyDescent="0.3">
      <c r="A902" s="335">
        <v>46203</v>
      </c>
      <c r="B902" t="s">
        <v>1234</v>
      </c>
      <c r="C902" t="s">
        <v>1235</v>
      </c>
      <c r="D902" t="s">
        <v>41</v>
      </c>
      <c r="E902" t="s">
        <v>163</v>
      </c>
      <c r="F902" t="s">
        <v>163</v>
      </c>
      <c r="G902" t="s">
        <v>1179</v>
      </c>
      <c r="H902" t="s">
        <v>605</v>
      </c>
      <c r="I902" s="338">
        <v>20</v>
      </c>
      <c r="J902" s="338">
        <v>0</v>
      </c>
      <c r="K902" s="338">
        <v>0</v>
      </c>
      <c r="L902" s="338">
        <v>4</v>
      </c>
      <c r="M902" s="338">
        <v>0</v>
      </c>
      <c r="N902" s="336">
        <v>20</v>
      </c>
      <c r="O902" s="338" t="s">
        <v>1964</v>
      </c>
      <c r="P902" s="338">
        <v>7400</v>
      </c>
      <c r="Q902" s="338">
        <v>2400</v>
      </c>
      <c r="R902" s="338">
        <v>0</v>
      </c>
      <c r="S902" s="338">
        <v>9800</v>
      </c>
      <c r="T902" s="338">
        <v>888</v>
      </c>
      <c r="U902" s="338">
        <v>0</v>
      </c>
      <c r="V902" s="338">
        <v>616</v>
      </c>
      <c r="W902" s="338">
        <v>11304</v>
      </c>
      <c r="X902" s="338">
        <v>888</v>
      </c>
      <c r="Y902" s="338">
        <v>0</v>
      </c>
      <c r="Z902" s="338">
        <v>0</v>
      </c>
      <c r="AA902" s="338">
        <v>0</v>
      </c>
      <c r="AB902" s="338">
        <v>0</v>
      </c>
      <c r="AC902" s="338">
        <v>888</v>
      </c>
      <c r="AD902" s="338">
        <v>8912</v>
      </c>
      <c r="AE902" s="338">
        <v>0</v>
      </c>
      <c r="AF902" s="338" t="s">
        <v>1082</v>
      </c>
      <c r="AG902" s="338">
        <v>50100338861701</v>
      </c>
      <c r="AH902" s="338">
        <v>0</v>
      </c>
      <c r="AI902" t="s">
        <v>1964</v>
      </c>
      <c r="AJ902" t="s">
        <v>2256</v>
      </c>
    </row>
    <row r="903" spans="1:36" x14ac:dyDescent="0.3">
      <c r="A903" s="335">
        <v>46203</v>
      </c>
      <c r="B903" t="s">
        <v>1236</v>
      </c>
      <c r="C903" t="s">
        <v>1237</v>
      </c>
      <c r="D903" t="s">
        <v>41</v>
      </c>
      <c r="E903" t="s">
        <v>163</v>
      </c>
      <c r="F903" t="s">
        <v>163</v>
      </c>
      <c r="G903" t="s">
        <v>1179</v>
      </c>
      <c r="H903" t="s">
        <v>605</v>
      </c>
      <c r="I903" s="338">
        <v>24</v>
      </c>
      <c r="J903" s="338">
        <v>2</v>
      </c>
      <c r="K903" s="338">
        <v>0</v>
      </c>
      <c r="L903" s="338">
        <v>4</v>
      </c>
      <c r="M903" s="338">
        <v>0</v>
      </c>
      <c r="N903" s="336">
        <v>26</v>
      </c>
      <c r="O903" s="338" t="s">
        <v>1964</v>
      </c>
      <c r="P903" s="338">
        <v>10478</v>
      </c>
      <c r="Q903" s="338">
        <v>3302</v>
      </c>
      <c r="R903" s="338">
        <v>0</v>
      </c>
      <c r="S903" s="338">
        <v>13780</v>
      </c>
      <c r="T903" s="338">
        <v>1257</v>
      </c>
      <c r="U903" s="338">
        <v>0</v>
      </c>
      <c r="V903" s="338">
        <v>873</v>
      </c>
      <c r="W903" s="338">
        <v>15910</v>
      </c>
      <c r="X903" s="338">
        <v>1257</v>
      </c>
      <c r="Y903" s="338">
        <v>0</v>
      </c>
      <c r="Z903" s="338">
        <v>0</v>
      </c>
      <c r="AA903" s="338">
        <v>0</v>
      </c>
      <c r="AB903" s="338">
        <v>0</v>
      </c>
      <c r="AC903" s="338">
        <v>1257</v>
      </c>
      <c r="AD903" s="338">
        <v>12523</v>
      </c>
      <c r="AE903" s="338">
        <v>0</v>
      </c>
      <c r="AF903" s="338" t="s">
        <v>1082</v>
      </c>
      <c r="AG903" s="338">
        <v>50100419212608</v>
      </c>
      <c r="AH903" s="338">
        <v>0</v>
      </c>
      <c r="AI903" t="s">
        <v>1964</v>
      </c>
      <c r="AJ903" t="s">
        <v>2256</v>
      </c>
    </row>
    <row r="904" spans="1:36" x14ac:dyDescent="0.3">
      <c r="A904" s="335">
        <v>46203</v>
      </c>
      <c r="B904" t="s">
        <v>1238</v>
      </c>
      <c r="C904" t="s">
        <v>1239</v>
      </c>
      <c r="D904" t="s">
        <v>41</v>
      </c>
      <c r="E904" t="s">
        <v>163</v>
      </c>
      <c r="F904" t="s">
        <v>163</v>
      </c>
      <c r="G904" t="s">
        <v>1179</v>
      </c>
      <c r="H904" t="s">
        <v>605</v>
      </c>
      <c r="I904" s="338">
        <v>24</v>
      </c>
      <c r="J904" s="338">
        <v>2</v>
      </c>
      <c r="K904" s="338">
        <v>0</v>
      </c>
      <c r="L904" s="338">
        <v>4</v>
      </c>
      <c r="M904" s="338">
        <v>0</v>
      </c>
      <c r="N904" s="336">
        <v>26</v>
      </c>
      <c r="O904" s="338" t="s">
        <v>1964</v>
      </c>
      <c r="P904" s="338">
        <v>9594</v>
      </c>
      <c r="Q904" s="338">
        <v>4446</v>
      </c>
      <c r="R904" s="338">
        <v>0</v>
      </c>
      <c r="S904" s="338">
        <v>14040</v>
      </c>
      <c r="T904" s="338">
        <v>1151</v>
      </c>
      <c r="U904" s="338">
        <v>0</v>
      </c>
      <c r="V904" s="338">
        <v>799</v>
      </c>
      <c r="W904" s="338">
        <v>15990</v>
      </c>
      <c r="X904" s="338">
        <v>1151</v>
      </c>
      <c r="Y904" s="338">
        <v>0</v>
      </c>
      <c r="Z904" s="338">
        <v>0</v>
      </c>
      <c r="AA904" s="338">
        <v>0</v>
      </c>
      <c r="AB904" s="338">
        <v>0</v>
      </c>
      <c r="AC904" s="338">
        <v>1151</v>
      </c>
      <c r="AD904" s="338">
        <v>12889</v>
      </c>
      <c r="AE904" s="338">
        <v>0</v>
      </c>
      <c r="AF904" s="338" t="s">
        <v>1082</v>
      </c>
      <c r="AG904" s="338">
        <v>50100419212532</v>
      </c>
      <c r="AH904" s="338">
        <v>0</v>
      </c>
      <c r="AI904" t="s">
        <v>1964</v>
      </c>
      <c r="AJ904" t="s">
        <v>2256</v>
      </c>
    </row>
    <row r="905" spans="1:36" x14ac:dyDescent="0.3">
      <c r="A905" s="335">
        <v>46203</v>
      </c>
      <c r="B905" t="s">
        <v>1240</v>
      </c>
      <c r="C905" t="s">
        <v>1241</v>
      </c>
      <c r="D905" t="s">
        <v>41</v>
      </c>
      <c r="E905" t="s">
        <v>163</v>
      </c>
      <c r="F905" t="s">
        <v>163</v>
      </c>
      <c r="G905" t="s">
        <v>1179</v>
      </c>
      <c r="H905" t="s">
        <v>605</v>
      </c>
      <c r="I905" s="338">
        <v>23</v>
      </c>
      <c r="J905" s="338">
        <v>0</v>
      </c>
      <c r="K905" s="338">
        <v>0</v>
      </c>
      <c r="L905" s="338">
        <v>4</v>
      </c>
      <c r="M905" s="338">
        <v>0</v>
      </c>
      <c r="N905" s="336">
        <v>23</v>
      </c>
      <c r="O905" s="338" t="s">
        <v>1964</v>
      </c>
      <c r="P905" s="338">
        <v>8809</v>
      </c>
      <c r="Q905" s="338">
        <v>3036</v>
      </c>
      <c r="R905" s="338">
        <v>0</v>
      </c>
      <c r="S905" s="338">
        <v>11845</v>
      </c>
      <c r="T905" s="338">
        <v>1057</v>
      </c>
      <c r="U905" s="338">
        <v>0</v>
      </c>
      <c r="V905" s="338">
        <v>734</v>
      </c>
      <c r="W905" s="338">
        <v>13636</v>
      </c>
      <c r="X905" s="338">
        <v>1057</v>
      </c>
      <c r="Y905" s="338">
        <v>0</v>
      </c>
      <c r="Z905" s="338">
        <v>0</v>
      </c>
      <c r="AA905" s="338">
        <v>0</v>
      </c>
      <c r="AB905" s="338">
        <v>0</v>
      </c>
      <c r="AC905" s="338">
        <v>1057</v>
      </c>
      <c r="AD905" s="338">
        <v>10788</v>
      </c>
      <c r="AE905" s="338">
        <v>0</v>
      </c>
      <c r="AF905" s="338" t="s">
        <v>1082</v>
      </c>
      <c r="AG905" s="338">
        <v>50100419212825</v>
      </c>
      <c r="AH905" s="338">
        <v>0</v>
      </c>
      <c r="AI905" t="s">
        <v>1964</v>
      </c>
      <c r="AJ905" t="s">
        <v>2256</v>
      </c>
    </row>
    <row r="906" spans="1:36" x14ac:dyDescent="0.3">
      <c r="A906" s="335">
        <v>46203</v>
      </c>
      <c r="B906" t="s">
        <v>1242</v>
      </c>
      <c r="C906" t="s">
        <v>1243</v>
      </c>
      <c r="D906" t="s">
        <v>41</v>
      </c>
      <c r="E906" t="s">
        <v>163</v>
      </c>
      <c r="F906" t="s">
        <v>163</v>
      </c>
      <c r="G906" t="s">
        <v>1179</v>
      </c>
      <c r="H906" t="s">
        <v>605</v>
      </c>
      <c r="I906" s="338">
        <v>24</v>
      </c>
      <c r="J906" s="338">
        <v>0</v>
      </c>
      <c r="K906" s="338">
        <v>0</v>
      </c>
      <c r="L906" s="338">
        <v>4</v>
      </c>
      <c r="M906" s="338">
        <v>0</v>
      </c>
      <c r="N906" s="336">
        <v>24</v>
      </c>
      <c r="O906" s="338" t="s">
        <v>1964</v>
      </c>
      <c r="P906" s="338">
        <v>10200</v>
      </c>
      <c r="Q906" s="338">
        <v>2520</v>
      </c>
      <c r="R906" s="338">
        <v>0</v>
      </c>
      <c r="S906" s="338">
        <v>12720</v>
      </c>
      <c r="T906" s="338">
        <v>1224</v>
      </c>
      <c r="U906" s="338">
        <v>0</v>
      </c>
      <c r="V906" s="338">
        <v>850</v>
      </c>
      <c r="W906" s="338">
        <v>14794</v>
      </c>
      <c r="X906" s="338">
        <v>1224</v>
      </c>
      <c r="Y906" s="338">
        <v>0</v>
      </c>
      <c r="Z906" s="338">
        <v>0</v>
      </c>
      <c r="AA906" s="338">
        <v>0</v>
      </c>
      <c r="AB906" s="338">
        <v>0</v>
      </c>
      <c r="AC906" s="338">
        <v>1224</v>
      </c>
      <c r="AD906" s="338">
        <v>11496</v>
      </c>
      <c r="AE906" s="338">
        <v>0</v>
      </c>
      <c r="AF906" s="338" t="s">
        <v>1082</v>
      </c>
      <c r="AG906" s="338">
        <v>50100419212558</v>
      </c>
      <c r="AH906" s="338">
        <v>0</v>
      </c>
      <c r="AI906" t="s">
        <v>1964</v>
      </c>
      <c r="AJ906" t="s">
        <v>2256</v>
      </c>
    </row>
    <row r="907" spans="1:36" x14ac:dyDescent="0.3">
      <c r="A907" s="335">
        <v>46203</v>
      </c>
      <c r="B907" t="s">
        <v>1244</v>
      </c>
      <c r="C907" t="s">
        <v>1245</v>
      </c>
      <c r="D907" t="s">
        <v>41</v>
      </c>
      <c r="E907" t="s">
        <v>163</v>
      </c>
      <c r="F907" t="s">
        <v>163</v>
      </c>
      <c r="G907" t="s">
        <v>1179</v>
      </c>
      <c r="H907" t="s">
        <v>605</v>
      </c>
      <c r="I907" s="338">
        <v>19</v>
      </c>
      <c r="J907" s="338">
        <v>0.5</v>
      </c>
      <c r="K907" s="338">
        <v>0</v>
      </c>
      <c r="L907" s="338">
        <v>4</v>
      </c>
      <c r="M907" s="338">
        <v>0</v>
      </c>
      <c r="N907" s="336">
        <v>19.5</v>
      </c>
      <c r="O907" s="338" t="s">
        <v>1964</v>
      </c>
      <c r="P907" s="338">
        <v>8132</v>
      </c>
      <c r="Q907" s="338">
        <v>2594</v>
      </c>
      <c r="R907" s="338">
        <v>0</v>
      </c>
      <c r="S907" s="338">
        <v>10726</v>
      </c>
      <c r="T907" s="338">
        <v>976</v>
      </c>
      <c r="U907" s="338">
        <v>0</v>
      </c>
      <c r="V907" s="338">
        <v>677</v>
      </c>
      <c r="W907" s="338">
        <v>12379</v>
      </c>
      <c r="X907" s="338">
        <v>976</v>
      </c>
      <c r="Y907" s="338">
        <v>0</v>
      </c>
      <c r="Z907" s="338">
        <v>0</v>
      </c>
      <c r="AA907" s="338">
        <v>0</v>
      </c>
      <c r="AB907" s="338">
        <v>0</v>
      </c>
      <c r="AC907" s="338">
        <v>976</v>
      </c>
      <c r="AD907" s="338">
        <v>9750</v>
      </c>
      <c r="AE907" s="338">
        <v>0</v>
      </c>
      <c r="AF907" s="338" t="s">
        <v>1082</v>
      </c>
      <c r="AG907" s="338">
        <v>50100419212812</v>
      </c>
      <c r="AH907" s="338">
        <v>0</v>
      </c>
      <c r="AI907" t="s">
        <v>1964</v>
      </c>
      <c r="AJ907" t="s">
        <v>2256</v>
      </c>
    </row>
    <row r="908" spans="1:36" x14ac:dyDescent="0.3">
      <c r="A908" s="335">
        <v>46203</v>
      </c>
      <c r="B908" t="s">
        <v>1246</v>
      </c>
      <c r="C908" t="s">
        <v>1247</v>
      </c>
      <c r="D908" t="s">
        <v>41</v>
      </c>
      <c r="E908" t="s">
        <v>163</v>
      </c>
      <c r="F908" t="s">
        <v>163</v>
      </c>
      <c r="G908" t="s">
        <v>1179</v>
      </c>
      <c r="H908" t="s">
        <v>605</v>
      </c>
      <c r="I908" s="338">
        <v>22</v>
      </c>
      <c r="J908" s="338">
        <v>0</v>
      </c>
      <c r="K908" s="338">
        <v>0</v>
      </c>
      <c r="L908" s="338">
        <v>4</v>
      </c>
      <c r="M908" s="338">
        <v>0</v>
      </c>
      <c r="N908" s="336">
        <v>22</v>
      </c>
      <c r="O908" s="338" t="s">
        <v>1964</v>
      </c>
      <c r="P908" s="338">
        <v>8514</v>
      </c>
      <c r="Q908" s="338">
        <v>3146</v>
      </c>
      <c r="R908" s="338">
        <v>0</v>
      </c>
      <c r="S908" s="338">
        <v>11660</v>
      </c>
      <c r="T908" s="338">
        <v>1022</v>
      </c>
      <c r="U908" s="338">
        <v>0</v>
      </c>
      <c r="V908" s="338">
        <v>709</v>
      </c>
      <c r="W908" s="338">
        <v>13391</v>
      </c>
      <c r="X908" s="338">
        <v>1022</v>
      </c>
      <c r="Y908" s="338">
        <v>0</v>
      </c>
      <c r="Z908" s="338">
        <v>0</v>
      </c>
      <c r="AA908" s="338">
        <v>0</v>
      </c>
      <c r="AB908" s="338">
        <v>0</v>
      </c>
      <c r="AC908" s="338">
        <v>1022</v>
      </c>
      <c r="AD908" s="338">
        <v>10638</v>
      </c>
      <c r="AE908" s="338">
        <v>0</v>
      </c>
      <c r="AF908" s="338" t="s">
        <v>1082</v>
      </c>
      <c r="AG908" s="338">
        <v>50100419212841</v>
      </c>
      <c r="AH908" s="338">
        <v>0</v>
      </c>
      <c r="AI908" t="s">
        <v>1964</v>
      </c>
      <c r="AJ908" t="s">
        <v>2256</v>
      </c>
    </row>
    <row r="909" spans="1:36" x14ac:dyDescent="0.3">
      <c r="A909" s="335">
        <v>46203</v>
      </c>
      <c r="B909" t="s">
        <v>1248</v>
      </c>
      <c r="C909" t="s">
        <v>1249</v>
      </c>
      <c r="D909" t="s">
        <v>41</v>
      </c>
      <c r="E909" t="s">
        <v>163</v>
      </c>
      <c r="F909" t="s">
        <v>163</v>
      </c>
      <c r="G909" t="s">
        <v>1179</v>
      </c>
      <c r="H909" t="s">
        <v>605</v>
      </c>
      <c r="I909" s="338">
        <v>25</v>
      </c>
      <c r="J909" s="338">
        <v>1</v>
      </c>
      <c r="K909" s="338">
        <v>0</v>
      </c>
      <c r="L909" s="338">
        <v>4</v>
      </c>
      <c r="M909" s="338">
        <v>0</v>
      </c>
      <c r="N909" s="336">
        <v>26</v>
      </c>
      <c r="O909" s="338" t="s">
        <v>1964</v>
      </c>
      <c r="P909" s="338">
        <v>11024</v>
      </c>
      <c r="Q909" s="338">
        <v>3016</v>
      </c>
      <c r="R909" s="338">
        <v>0</v>
      </c>
      <c r="S909" s="338">
        <v>14040</v>
      </c>
      <c r="T909" s="338">
        <v>1323</v>
      </c>
      <c r="U909" s="338">
        <v>0</v>
      </c>
      <c r="V909" s="338">
        <v>918</v>
      </c>
      <c r="W909" s="338">
        <v>16281</v>
      </c>
      <c r="X909" s="338">
        <v>1323</v>
      </c>
      <c r="Y909" s="338">
        <v>0</v>
      </c>
      <c r="Z909" s="338">
        <v>0</v>
      </c>
      <c r="AA909" s="338">
        <v>0</v>
      </c>
      <c r="AB909" s="338">
        <v>0</v>
      </c>
      <c r="AC909" s="338">
        <v>1323</v>
      </c>
      <c r="AD909" s="338">
        <v>12717</v>
      </c>
      <c r="AE909" s="338">
        <v>0</v>
      </c>
      <c r="AF909" s="338" t="s">
        <v>1082</v>
      </c>
      <c r="AG909" s="338">
        <v>50100419212522</v>
      </c>
      <c r="AH909" s="338">
        <v>0</v>
      </c>
      <c r="AI909" t="s">
        <v>1964</v>
      </c>
      <c r="AJ909" t="s">
        <v>2256</v>
      </c>
    </row>
    <row r="910" spans="1:36" x14ac:dyDescent="0.3">
      <c r="A910" s="335">
        <v>46203</v>
      </c>
      <c r="B910" t="s">
        <v>1250</v>
      </c>
      <c r="C910" t="s">
        <v>1251</v>
      </c>
      <c r="D910" t="s">
        <v>41</v>
      </c>
      <c r="E910" t="s">
        <v>163</v>
      </c>
      <c r="F910" t="s">
        <v>163</v>
      </c>
      <c r="G910" t="s">
        <v>1179</v>
      </c>
      <c r="H910" t="s">
        <v>605</v>
      </c>
      <c r="I910" s="338">
        <v>24</v>
      </c>
      <c r="J910" s="338">
        <v>2</v>
      </c>
      <c r="K910" s="338">
        <v>0</v>
      </c>
      <c r="L910" s="338">
        <v>4</v>
      </c>
      <c r="M910" s="338">
        <v>0</v>
      </c>
      <c r="N910" s="336">
        <v>26</v>
      </c>
      <c r="O910" s="338" t="s">
        <v>1964</v>
      </c>
      <c r="P910" s="338">
        <v>10634</v>
      </c>
      <c r="Q910" s="338">
        <v>3016</v>
      </c>
      <c r="R910" s="338">
        <v>0</v>
      </c>
      <c r="S910" s="338">
        <v>13650</v>
      </c>
      <c r="T910" s="338">
        <v>1276</v>
      </c>
      <c r="U910" s="338">
        <v>0</v>
      </c>
      <c r="V910" s="338">
        <v>886</v>
      </c>
      <c r="W910" s="338">
        <v>15812</v>
      </c>
      <c r="X910" s="338">
        <v>1276</v>
      </c>
      <c r="Y910" s="338">
        <v>0</v>
      </c>
      <c r="Z910" s="338">
        <v>0</v>
      </c>
      <c r="AA910" s="338">
        <v>0</v>
      </c>
      <c r="AB910" s="338">
        <v>0</v>
      </c>
      <c r="AC910" s="338">
        <v>1276</v>
      </c>
      <c r="AD910" s="338">
        <v>12374</v>
      </c>
      <c r="AE910" s="338">
        <v>0</v>
      </c>
      <c r="AF910" s="338" t="s">
        <v>1082</v>
      </c>
      <c r="AG910" s="338">
        <v>50100419212519</v>
      </c>
      <c r="AH910" s="338">
        <v>0</v>
      </c>
      <c r="AI910" t="s">
        <v>1964</v>
      </c>
      <c r="AJ910" t="s">
        <v>2256</v>
      </c>
    </row>
    <row r="911" spans="1:36" x14ac:dyDescent="0.3">
      <c r="A911" s="335">
        <v>46203</v>
      </c>
      <c r="B911" t="s">
        <v>1252</v>
      </c>
      <c r="C911" t="s">
        <v>1253</v>
      </c>
      <c r="D911" t="s">
        <v>41</v>
      </c>
      <c r="E911" t="s">
        <v>163</v>
      </c>
      <c r="F911" t="s">
        <v>163</v>
      </c>
      <c r="G911" t="s">
        <v>1179</v>
      </c>
      <c r="H911" t="s">
        <v>605</v>
      </c>
      <c r="I911" s="338">
        <v>18</v>
      </c>
      <c r="J911" s="338">
        <v>0</v>
      </c>
      <c r="K911" s="338">
        <v>0</v>
      </c>
      <c r="L911" s="338">
        <v>4</v>
      </c>
      <c r="M911" s="338">
        <v>0</v>
      </c>
      <c r="N911" s="336">
        <v>18</v>
      </c>
      <c r="O911" s="338" t="s">
        <v>1964</v>
      </c>
      <c r="P911" s="338">
        <v>6444</v>
      </c>
      <c r="Q911" s="338">
        <v>2556</v>
      </c>
      <c r="R911" s="338">
        <v>0</v>
      </c>
      <c r="S911" s="338">
        <v>9000</v>
      </c>
      <c r="T911" s="338">
        <v>773</v>
      </c>
      <c r="U911" s="338">
        <v>0</v>
      </c>
      <c r="V911" s="338">
        <v>537</v>
      </c>
      <c r="W911" s="338">
        <v>10310</v>
      </c>
      <c r="X911" s="338">
        <v>773</v>
      </c>
      <c r="Y911" s="338">
        <v>0</v>
      </c>
      <c r="Z911" s="338">
        <v>0</v>
      </c>
      <c r="AA911" s="338">
        <v>0</v>
      </c>
      <c r="AB911" s="338">
        <v>0</v>
      </c>
      <c r="AC911" s="338">
        <v>773</v>
      </c>
      <c r="AD911" s="338">
        <v>8227</v>
      </c>
      <c r="AE911" s="338">
        <v>0</v>
      </c>
      <c r="AF911" s="338" t="s">
        <v>1082</v>
      </c>
      <c r="AG911" s="338">
        <v>50100419212838</v>
      </c>
      <c r="AH911" s="338">
        <v>0</v>
      </c>
      <c r="AI911" t="s">
        <v>1964</v>
      </c>
      <c r="AJ911" t="s">
        <v>2256</v>
      </c>
    </row>
    <row r="912" spans="1:36" x14ac:dyDescent="0.3">
      <c r="A912" s="335">
        <v>46203</v>
      </c>
      <c r="B912" t="s">
        <v>1254</v>
      </c>
      <c r="C912" t="s">
        <v>1255</v>
      </c>
      <c r="D912" t="s">
        <v>41</v>
      </c>
      <c r="E912" t="s">
        <v>163</v>
      </c>
      <c r="F912" t="s">
        <v>163</v>
      </c>
      <c r="G912" t="s">
        <v>1179</v>
      </c>
      <c r="H912" t="s">
        <v>605</v>
      </c>
      <c r="I912" s="338">
        <v>26</v>
      </c>
      <c r="J912" s="338">
        <v>0</v>
      </c>
      <c r="K912" s="338">
        <v>0</v>
      </c>
      <c r="L912" s="338">
        <v>4</v>
      </c>
      <c r="M912" s="338">
        <v>0</v>
      </c>
      <c r="N912" s="336">
        <v>26</v>
      </c>
      <c r="O912" s="338" t="s">
        <v>1964</v>
      </c>
      <c r="P912" s="338">
        <v>10322</v>
      </c>
      <c r="Q912" s="338">
        <v>3458</v>
      </c>
      <c r="R912" s="338">
        <v>0</v>
      </c>
      <c r="S912" s="338">
        <v>13780</v>
      </c>
      <c r="T912" s="338">
        <v>1239</v>
      </c>
      <c r="U912" s="338">
        <v>0</v>
      </c>
      <c r="V912" s="338">
        <v>860</v>
      </c>
      <c r="W912" s="338">
        <v>15879</v>
      </c>
      <c r="X912" s="338">
        <v>1239</v>
      </c>
      <c r="Y912" s="338">
        <v>0</v>
      </c>
      <c r="Z912" s="338">
        <v>0</v>
      </c>
      <c r="AA912" s="338">
        <v>0</v>
      </c>
      <c r="AB912" s="338">
        <v>0</v>
      </c>
      <c r="AC912" s="338">
        <v>1239</v>
      </c>
      <c r="AD912" s="338">
        <v>12541</v>
      </c>
      <c r="AE912" s="338">
        <v>0</v>
      </c>
      <c r="AF912" s="338" t="s">
        <v>1082</v>
      </c>
      <c r="AG912" s="338">
        <v>50100419212561</v>
      </c>
      <c r="AH912" s="338">
        <v>0</v>
      </c>
      <c r="AI912" t="s">
        <v>1964</v>
      </c>
      <c r="AJ912" t="s">
        <v>2256</v>
      </c>
    </row>
    <row r="913" spans="1:36" x14ac:dyDescent="0.3">
      <c r="A913" s="335">
        <v>46203</v>
      </c>
      <c r="B913" t="s">
        <v>1256</v>
      </c>
      <c r="C913" t="s">
        <v>1257</v>
      </c>
      <c r="D913" t="s">
        <v>41</v>
      </c>
      <c r="E913" t="s">
        <v>163</v>
      </c>
      <c r="F913" t="s">
        <v>163</v>
      </c>
      <c r="G913" t="s">
        <v>1179</v>
      </c>
      <c r="H913" t="s">
        <v>605</v>
      </c>
      <c r="I913" s="338">
        <v>0</v>
      </c>
      <c r="J913" s="338">
        <v>0</v>
      </c>
      <c r="K913" s="338">
        <v>0</v>
      </c>
      <c r="L913" s="338">
        <v>4</v>
      </c>
      <c r="M913" s="338">
        <v>0</v>
      </c>
      <c r="N913" s="336">
        <v>0</v>
      </c>
      <c r="O913" s="338" t="s">
        <v>1964</v>
      </c>
      <c r="P913" s="338">
        <v>0</v>
      </c>
      <c r="Q913" s="338">
        <v>0</v>
      </c>
      <c r="R913" s="338">
        <v>0</v>
      </c>
      <c r="S913" s="338">
        <v>0</v>
      </c>
      <c r="T913" s="338">
        <v>0</v>
      </c>
      <c r="U913" s="338">
        <v>0</v>
      </c>
      <c r="V913" s="338">
        <v>0</v>
      </c>
      <c r="W913" s="338">
        <v>0</v>
      </c>
      <c r="X913" s="338">
        <v>0</v>
      </c>
      <c r="Y913" s="338">
        <v>0</v>
      </c>
      <c r="Z913" s="338">
        <v>0</v>
      </c>
      <c r="AA913" s="338">
        <v>0</v>
      </c>
      <c r="AB913" s="338">
        <v>0</v>
      </c>
      <c r="AC913" s="338">
        <v>0</v>
      </c>
      <c r="AD913" s="338">
        <v>0</v>
      </c>
      <c r="AE913" s="338">
        <v>0</v>
      </c>
      <c r="AF913" s="338" t="s">
        <v>1082</v>
      </c>
      <c r="AG913" s="338">
        <v>50100419212584</v>
      </c>
      <c r="AH913" s="338">
        <v>0</v>
      </c>
      <c r="AI913" t="s">
        <v>1964</v>
      </c>
      <c r="AJ913" t="s">
        <v>2256</v>
      </c>
    </row>
    <row r="914" spans="1:36" x14ac:dyDescent="0.3">
      <c r="A914" s="335">
        <v>46203</v>
      </c>
      <c r="B914" t="s">
        <v>1258</v>
      </c>
      <c r="C914" t="s">
        <v>1259</v>
      </c>
      <c r="D914" t="s">
        <v>41</v>
      </c>
      <c r="E914" t="s">
        <v>163</v>
      </c>
      <c r="F914" t="s">
        <v>163</v>
      </c>
      <c r="G914" t="s">
        <v>1179</v>
      </c>
      <c r="H914" t="s">
        <v>605</v>
      </c>
      <c r="I914" s="338">
        <v>24</v>
      </c>
      <c r="J914" s="338">
        <v>0</v>
      </c>
      <c r="K914" s="338">
        <v>0</v>
      </c>
      <c r="L914" s="338">
        <v>4</v>
      </c>
      <c r="M914" s="338">
        <v>0</v>
      </c>
      <c r="N914" s="336">
        <v>24</v>
      </c>
      <c r="O914" s="338" t="s">
        <v>1964</v>
      </c>
      <c r="P914" s="338">
        <v>9888</v>
      </c>
      <c r="Q914" s="338">
        <v>3312</v>
      </c>
      <c r="R914" s="338">
        <v>0</v>
      </c>
      <c r="S914" s="338">
        <v>13200</v>
      </c>
      <c r="T914" s="338">
        <v>1187</v>
      </c>
      <c r="U914" s="338">
        <v>0</v>
      </c>
      <c r="V914" s="338">
        <v>824</v>
      </c>
      <c r="W914" s="338">
        <v>15211</v>
      </c>
      <c r="X914" s="338">
        <v>1187</v>
      </c>
      <c r="Y914" s="338">
        <v>0</v>
      </c>
      <c r="Z914" s="338">
        <v>0</v>
      </c>
      <c r="AA914" s="338">
        <v>0</v>
      </c>
      <c r="AB914" s="338">
        <v>0</v>
      </c>
      <c r="AC914" s="338">
        <v>1187</v>
      </c>
      <c r="AD914" s="338">
        <v>12013</v>
      </c>
      <c r="AE914" s="338">
        <v>0</v>
      </c>
      <c r="AF914" s="338" t="s">
        <v>1082</v>
      </c>
      <c r="AG914" s="338">
        <v>50100420733578</v>
      </c>
      <c r="AH914" s="338">
        <v>0</v>
      </c>
      <c r="AI914" t="s">
        <v>1964</v>
      </c>
      <c r="AJ914" t="s">
        <v>2256</v>
      </c>
    </row>
    <row r="915" spans="1:36" x14ac:dyDescent="0.3">
      <c r="A915" s="335">
        <v>46203</v>
      </c>
      <c r="B915" t="s">
        <v>1260</v>
      </c>
      <c r="C915" t="s">
        <v>1261</v>
      </c>
      <c r="D915" t="s">
        <v>41</v>
      </c>
      <c r="E915" t="s">
        <v>163</v>
      </c>
      <c r="F915" t="s">
        <v>163</v>
      </c>
      <c r="G915" t="s">
        <v>1179</v>
      </c>
      <c r="H915" t="s">
        <v>605</v>
      </c>
      <c r="I915" s="338">
        <v>25</v>
      </c>
      <c r="J915" s="338">
        <v>1</v>
      </c>
      <c r="K915" s="338">
        <v>0</v>
      </c>
      <c r="L915" s="338">
        <v>4</v>
      </c>
      <c r="M915" s="338">
        <v>0</v>
      </c>
      <c r="N915" s="336">
        <v>26</v>
      </c>
      <c r="O915" s="338" t="s">
        <v>1964</v>
      </c>
      <c r="P915" s="338">
        <v>10712</v>
      </c>
      <c r="Q915" s="338">
        <v>3588</v>
      </c>
      <c r="R915" s="338">
        <v>0</v>
      </c>
      <c r="S915" s="338">
        <v>14300</v>
      </c>
      <c r="T915" s="338">
        <v>1285</v>
      </c>
      <c r="U915" s="338">
        <v>0</v>
      </c>
      <c r="V915" s="338">
        <v>892</v>
      </c>
      <c r="W915" s="338">
        <v>16477</v>
      </c>
      <c r="X915" s="338">
        <v>1285</v>
      </c>
      <c r="Y915" s="338">
        <v>0</v>
      </c>
      <c r="Z915" s="338">
        <v>0</v>
      </c>
      <c r="AA915" s="338">
        <v>0</v>
      </c>
      <c r="AB915" s="338">
        <v>0</v>
      </c>
      <c r="AC915" s="338">
        <v>1285</v>
      </c>
      <c r="AD915" s="338">
        <v>13015</v>
      </c>
      <c r="AE915" s="338">
        <v>0</v>
      </c>
      <c r="AF915" s="338" t="s">
        <v>1082</v>
      </c>
      <c r="AG915" s="338">
        <v>50100419212571</v>
      </c>
      <c r="AH915" s="338">
        <v>0</v>
      </c>
      <c r="AI915" t="s">
        <v>1964</v>
      </c>
      <c r="AJ915" t="s">
        <v>2256</v>
      </c>
    </row>
    <row r="916" spans="1:36" x14ac:dyDescent="0.3">
      <c r="A916" s="335">
        <v>46203</v>
      </c>
      <c r="B916" t="s">
        <v>1262</v>
      </c>
      <c r="C916" t="s">
        <v>1263</v>
      </c>
      <c r="D916" t="s">
        <v>41</v>
      </c>
      <c r="E916" t="s">
        <v>163</v>
      </c>
      <c r="F916" t="s">
        <v>163</v>
      </c>
      <c r="G916" t="s">
        <v>1179</v>
      </c>
      <c r="H916" t="s">
        <v>605</v>
      </c>
      <c r="I916" s="338">
        <v>26</v>
      </c>
      <c r="J916" s="338">
        <v>0</v>
      </c>
      <c r="K916" s="338">
        <v>0</v>
      </c>
      <c r="L916" s="338">
        <v>4</v>
      </c>
      <c r="M916" s="338">
        <v>0</v>
      </c>
      <c r="N916" s="336">
        <v>26</v>
      </c>
      <c r="O916" s="338" t="s">
        <v>1964</v>
      </c>
      <c r="P916" s="338">
        <v>10114</v>
      </c>
      <c r="Q916" s="338">
        <v>3276</v>
      </c>
      <c r="R916" s="338">
        <v>0</v>
      </c>
      <c r="S916" s="338">
        <v>13390</v>
      </c>
      <c r="T916" s="338">
        <v>1214</v>
      </c>
      <c r="U916" s="338">
        <v>0</v>
      </c>
      <c r="V916" s="338">
        <v>842</v>
      </c>
      <c r="W916" s="338">
        <v>15446</v>
      </c>
      <c r="X916" s="338">
        <v>1214</v>
      </c>
      <c r="Y916" s="338">
        <v>0</v>
      </c>
      <c r="Z916" s="338">
        <v>0</v>
      </c>
      <c r="AA916" s="338">
        <v>0</v>
      </c>
      <c r="AB916" s="338">
        <v>0</v>
      </c>
      <c r="AC916" s="338">
        <v>1214</v>
      </c>
      <c r="AD916" s="338">
        <v>12176</v>
      </c>
      <c r="AE916" s="338">
        <v>0</v>
      </c>
      <c r="AF916" s="338" t="s">
        <v>1082</v>
      </c>
      <c r="AG916" s="338">
        <v>50100419212880</v>
      </c>
      <c r="AH916" s="338">
        <v>0</v>
      </c>
      <c r="AI916" t="s">
        <v>1964</v>
      </c>
      <c r="AJ916" t="s">
        <v>2256</v>
      </c>
    </row>
    <row r="917" spans="1:36" x14ac:dyDescent="0.3">
      <c r="A917" s="335">
        <v>46203</v>
      </c>
      <c r="B917" t="s">
        <v>1264</v>
      </c>
      <c r="C917" t="s">
        <v>1265</v>
      </c>
      <c r="D917" t="s">
        <v>41</v>
      </c>
      <c r="E917" t="s">
        <v>163</v>
      </c>
      <c r="F917" t="s">
        <v>163</v>
      </c>
      <c r="G917" t="s">
        <v>1179</v>
      </c>
      <c r="H917" t="s">
        <v>605</v>
      </c>
      <c r="I917" s="338">
        <v>24</v>
      </c>
      <c r="J917" s="338">
        <v>0</v>
      </c>
      <c r="K917" s="338">
        <v>0</v>
      </c>
      <c r="L917" s="338">
        <v>4</v>
      </c>
      <c r="M917" s="338">
        <v>0</v>
      </c>
      <c r="N917" s="336">
        <v>24</v>
      </c>
      <c r="O917" s="338" t="s">
        <v>1964</v>
      </c>
      <c r="P917" s="338">
        <v>9336</v>
      </c>
      <c r="Q917" s="338">
        <v>3024</v>
      </c>
      <c r="R917" s="338">
        <v>0</v>
      </c>
      <c r="S917" s="338">
        <v>12360</v>
      </c>
      <c r="T917" s="338">
        <v>1120</v>
      </c>
      <c r="U917" s="338">
        <v>0</v>
      </c>
      <c r="V917" s="338">
        <v>778</v>
      </c>
      <c r="W917" s="338">
        <v>14258</v>
      </c>
      <c r="X917" s="338">
        <v>1120</v>
      </c>
      <c r="Y917" s="338">
        <v>0</v>
      </c>
      <c r="Z917" s="338">
        <v>0</v>
      </c>
      <c r="AA917" s="338">
        <v>0</v>
      </c>
      <c r="AB917" s="338">
        <v>0</v>
      </c>
      <c r="AC917" s="338">
        <v>1120</v>
      </c>
      <c r="AD917" s="338">
        <v>11240</v>
      </c>
      <c r="AE917" s="338">
        <v>0</v>
      </c>
      <c r="AF917" s="338" t="s">
        <v>1082</v>
      </c>
      <c r="AG917" s="338">
        <v>50100420733285</v>
      </c>
      <c r="AH917" s="338">
        <v>0</v>
      </c>
      <c r="AI917" t="s">
        <v>1964</v>
      </c>
      <c r="AJ917" t="s">
        <v>2256</v>
      </c>
    </row>
    <row r="918" spans="1:36" x14ac:dyDescent="0.3">
      <c r="A918" s="335">
        <v>46203</v>
      </c>
      <c r="B918" t="s">
        <v>1266</v>
      </c>
      <c r="C918" t="s">
        <v>1267</v>
      </c>
      <c r="D918" t="s">
        <v>41</v>
      </c>
      <c r="E918" t="s">
        <v>163</v>
      </c>
      <c r="F918" t="s">
        <v>163</v>
      </c>
      <c r="G918" t="s">
        <v>1179</v>
      </c>
      <c r="H918" t="s">
        <v>605</v>
      </c>
      <c r="I918" s="338">
        <v>24</v>
      </c>
      <c r="J918" s="338">
        <v>2</v>
      </c>
      <c r="K918" s="338">
        <v>0</v>
      </c>
      <c r="L918" s="338">
        <v>4</v>
      </c>
      <c r="M918" s="338">
        <v>0</v>
      </c>
      <c r="N918" s="336">
        <v>26</v>
      </c>
      <c r="O918" s="338" t="s">
        <v>1964</v>
      </c>
      <c r="P918" s="338">
        <v>10114</v>
      </c>
      <c r="Q918" s="338">
        <v>3276</v>
      </c>
      <c r="R918" s="338">
        <v>0</v>
      </c>
      <c r="S918" s="338">
        <v>13390</v>
      </c>
      <c r="T918" s="338">
        <v>1214</v>
      </c>
      <c r="U918" s="338">
        <v>0</v>
      </c>
      <c r="V918" s="338">
        <v>842</v>
      </c>
      <c r="W918" s="338">
        <v>15446</v>
      </c>
      <c r="X918" s="338">
        <v>1214</v>
      </c>
      <c r="Y918" s="338">
        <v>0</v>
      </c>
      <c r="Z918" s="338">
        <v>0</v>
      </c>
      <c r="AA918" s="338">
        <v>0</v>
      </c>
      <c r="AB918" s="338">
        <v>0</v>
      </c>
      <c r="AC918" s="338">
        <v>1214</v>
      </c>
      <c r="AD918" s="338">
        <v>12176</v>
      </c>
      <c r="AE918" s="338">
        <v>0</v>
      </c>
      <c r="AF918" s="338" t="s">
        <v>1082</v>
      </c>
      <c r="AG918" s="338">
        <v>50100420733335</v>
      </c>
      <c r="AH918" s="338">
        <v>0</v>
      </c>
      <c r="AI918" t="s">
        <v>1964</v>
      </c>
      <c r="AJ918" t="s">
        <v>2256</v>
      </c>
    </row>
    <row r="919" spans="1:36" x14ac:dyDescent="0.3">
      <c r="A919" s="335">
        <v>46203</v>
      </c>
      <c r="B919" t="s">
        <v>1268</v>
      </c>
      <c r="C919" t="s">
        <v>1269</v>
      </c>
      <c r="D919" t="s">
        <v>41</v>
      </c>
      <c r="E919" t="s">
        <v>163</v>
      </c>
      <c r="F919" t="s">
        <v>163</v>
      </c>
      <c r="G919" t="s">
        <v>1179</v>
      </c>
      <c r="H919" t="s">
        <v>605</v>
      </c>
      <c r="I919" s="338">
        <v>23</v>
      </c>
      <c r="J919" s="338">
        <v>3</v>
      </c>
      <c r="K919" s="338">
        <v>0</v>
      </c>
      <c r="L919" s="338">
        <v>4</v>
      </c>
      <c r="M919" s="338">
        <v>0</v>
      </c>
      <c r="N919" s="336">
        <v>26</v>
      </c>
      <c r="O919" s="338" t="s">
        <v>1964</v>
      </c>
      <c r="P919" s="338">
        <v>10036</v>
      </c>
      <c r="Q919" s="338">
        <v>2964</v>
      </c>
      <c r="R919" s="338">
        <v>0</v>
      </c>
      <c r="S919" s="338">
        <v>13000</v>
      </c>
      <c r="T919" s="338">
        <v>1204</v>
      </c>
      <c r="U919" s="338">
        <v>0</v>
      </c>
      <c r="V919" s="338">
        <v>836</v>
      </c>
      <c r="W919" s="338">
        <v>15040</v>
      </c>
      <c r="X919" s="338">
        <v>1204</v>
      </c>
      <c r="Y919" s="338">
        <v>0</v>
      </c>
      <c r="Z919" s="338">
        <v>0</v>
      </c>
      <c r="AA919" s="338">
        <v>0</v>
      </c>
      <c r="AB919" s="338">
        <v>0</v>
      </c>
      <c r="AC919" s="338">
        <v>1204</v>
      </c>
      <c r="AD919" s="338">
        <v>11796</v>
      </c>
      <c r="AE919" s="338">
        <v>0</v>
      </c>
      <c r="AF919" s="338" t="s">
        <v>1082</v>
      </c>
      <c r="AG919" s="338">
        <v>50100420733312</v>
      </c>
      <c r="AH919" s="338">
        <v>0</v>
      </c>
      <c r="AI919" t="s">
        <v>1964</v>
      </c>
      <c r="AJ919" t="s">
        <v>2256</v>
      </c>
    </row>
    <row r="920" spans="1:36" x14ac:dyDescent="0.3">
      <c r="A920" s="335">
        <v>46203</v>
      </c>
      <c r="B920" t="s">
        <v>1270</v>
      </c>
      <c r="C920" t="s">
        <v>1271</v>
      </c>
      <c r="D920" t="s">
        <v>41</v>
      </c>
      <c r="E920" t="s">
        <v>163</v>
      </c>
      <c r="F920" t="s">
        <v>163</v>
      </c>
      <c r="G920" t="s">
        <v>1179</v>
      </c>
      <c r="H920" t="s">
        <v>605</v>
      </c>
      <c r="I920" s="338">
        <v>21</v>
      </c>
      <c r="J920" s="338">
        <v>0</v>
      </c>
      <c r="K920" s="338">
        <v>0</v>
      </c>
      <c r="L920" s="338">
        <v>4</v>
      </c>
      <c r="M920" s="338">
        <v>0</v>
      </c>
      <c r="N920" s="336">
        <v>21</v>
      </c>
      <c r="O920" s="338" t="s">
        <v>1964</v>
      </c>
      <c r="P920" s="338">
        <v>8106</v>
      </c>
      <c r="Q920" s="338">
        <v>2394</v>
      </c>
      <c r="R920" s="338">
        <v>0</v>
      </c>
      <c r="S920" s="338">
        <v>10500</v>
      </c>
      <c r="T920" s="338">
        <v>973</v>
      </c>
      <c r="U920" s="338">
        <v>0</v>
      </c>
      <c r="V920" s="338">
        <v>675</v>
      </c>
      <c r="W920" s="338">
        <v>12148</v>
      </c>
      <c r="X920" s="338">
        <v>973</v>
      </c>
      <c r="Y920" s="338">
        <v>0</v>
      </c>
      <c r="Z920" s="338">
        <v>0</v>
      </c>
      <c r="AA920" s="338">
        <v>0</v>
      </c>
      <c r="AB920" s="338">
        <v>0</v>
      </c>
      <c r="AC920" s="338">
        <v>973</v>
      </c>
      <c r="AD920" s="338">
        <v>9527</v>
      </c>
      <c r="AE920" s="338">
        <v>0</v>
      </c>
      <c r="AF920" s="338" t="s">
        <v>1082</v>
      </c>
      <c r="AG920" s="338">
        <v>50100420733591</v>
      </c>
      <c r="AH920" s="338">
        <v>0</v>
      </c>
      <c r="AI920" t="s">
        <v>1964</v>
      </c>
      <c r="AJ920" t="s">
        <v>2256</v>
      </c>
    </row>
    <row r="921" spans="1:36" x14ac:dyDescent="0.3">
      <c r="A921" s="335">
        <v>46203</v>
      </c>
      <c r="B921" t="s">
        <v>1272</v>
      </c>
      <c r="C921" t="s">
        <v>1273</v>
      </c>
      <c r="D921" t="s">
        <v>41</v>
      </c>
      <c r="E921" t="s">
        <v>163</v>
      </c>
      <c r="F921" t="s">
        <v>163</v>
      </c>
      <c r="G921" t="s">
        <v>1179</v>
      </c>
      <c r="H921" t="s">
        <v>605</v>
      </c>
      <c r="I921" s="338">
        <v>25</v>
      </c>
      <c r="J921" s="338">
        <v>1</v>
      </c>
      <c r="K921" s="338">
        <v>0</v>
      </c>
      <c r="L921" s="338">
        <v>4</v>
      </c>
      <c r="M921" s="338">
        <v>0</v>
      </c>
      <c r="N921" s="336">
        <v>26</v>
      </c>
      <c r="O921" s="338" t="s">
        <v>1964</v>
      </c>
      <c r="P921" s="338">
        <v>10296</v>
      </c>
      <c r="Q921" s="338">
        <v>3744</v>
      </c>
      <c r="R921" s="338">
        <v>0</v>
      </c>
      <c r="S921" s="338">
        <v>14040</v>
      </c>
      <c r="T921" s="338">
        <v>1236</v>
      </c>
      <c r="U921" s="338">
        <v>0</v>
      </c>
      <c r="V921" s="338">
        <v>858</v>
      </c>
      <c r="W921" s="338">
        <v>16134</v>
      </c>
      <c r="X921" s="338">
        <v>1236</v>
      </c>
      <c r="Y921" s="338">
        <v>0</v>
      </c>
      <c r="Z921" s="338">
        <v>0</v>
      </c>
      <c r="AA921" s="338">
        <v>0</v>
      </c>
      <c r="AB921" s="338">
        <v>0</v>
      </c>
      <c r="AC921" s="338">
        <v>1236</v>
      </c>
      <c r="AD921" s="338">
        <v>12804</v>
      </c>
      <c r="AE921" s="338">
        <v>0</v>
      </c>
      <c r="AF921" s="338" t="s">
        <v>1082</v>
      </c>
      <c r="AG921" s="338">
        <v>50100244577830</v>
      </c>
      <c r="AH921" s="338">
        <v>0</v>
      </c>
      <c r="AI921" t="s">
        <v>1964</v>
      </c>
      <c r="AJ921" t="s">
        <v>2256</v>
      </c>
    </row>
    <row r="922" spans="1:36" x14ac:dyDescent="0.3">
      <c r="A922" s="335">
        <v>46203</v>
      </c>
      <c r="B922" t="s">
        <v>1274</v>
      </c>
      <c r="C922" t="s">
        <v>1275</v>
      </c>
      <c r="D922" t="s">
        <v>41</v>
      </c>
      <c r="E922" t="s">
        <v>163</v>
      </c>
      <c r="F922" t="s">
        <v>163</v>
      </c>
      <c r="G922" t="s">
        <v>1179</v>
      </c>
      <c r="H922" t="s">
        <v>605</v>
      </c>
      <c r="I922" s="338">
        <v>0</v>
      </c>
      <c r="J922" s="338">
        <v>0</v>
      </c>
      <c r="K922" s="338">
        <v>0</v>
      </c>
      <c r="L922" s="338">
        <v>4</v>
      </c>
      <c r="M922" s="338">
        <v>0</v>
      </c>
      <c r="N922" s="336">
        <v>0</v>
      </c>
      <c r="O922" s="338" t="s">
        <v>1964</v>
      </c>
      <c r="P922" s="338">
        <v>0</v>
      </c>
      <c r="Q922" s="338">
        <v>0</v>
      </c>
      <c r="R922" s="338">
        <v>0</v>
      </c>
      <c r="S922" s="338">
        <v>0</v>
      </c>
      <c r="T922" s="338">
        <v>0</v>
      </c>
      <c r="U922" s="338">
        <v>0</v>
      </c>
      <c r="V922" s="338">
        <v>0</v>
      </c>
      <c r="W922" s="338">
        <v>0</v>
      </c>
      <c r="X922" s="338">
        <v>0</v>
      </c>
      <c r="Y922" s="338">
        <v>0</v>
      </c>
      <c r="Z922" s="338">
        <v>0</v>
      </c>
      <c r="AA922" s="338">
        <v>0</v>
      </c>
      <c r="AB922" s="338">
        <v>0</v>
      </c>
      <c r="AC922" s="338">
        <v>0</v>
      </c>
      <c r="AD922" s="338">
        <v>0</v>
      </c>
      <c r="AE922" s="338">
        <v>0</v>
      </c>
      <c r="AF922" s="338" t="s">
        <v>1082</v>
      </c>
      <c r="AG922" s="338">
        <v>50100761907788</v>
      </c>
      <c r="AH922" s="338">
        <v>0</v>
      </c>
      <c r="AI922" t="s">
        <v>1964</v>
      </c>
      <c r="AJ922" t="s">
        <v>2256</v>
      </c>
    </row>
    <row r="923" spans="1:36" x14ac:dyDescent="0.3">
      <c r="A923" s="335">
        <v>46203</v>
      </c>
      <c r="B923" t="s">
        <v>1276</v>
      </c>
      <c r="C923" t="s">
        <v>1277</v>
      </c>
      <c r="D923" t="s">
        <v>41</v>
      </c>
      <c r="E923" t="s">
        <v>163</v>
      </c>
      <c r="F923" t="s">
        <v>163</v>
      </c>
      <c r="G923" t="s">
        <v>1179</v>
      </c>
      <c r="H923" t="s">
        <v>605</v>
      </c>
      <c r="I923" s="338">
        <v>24.5</v>
      </c>
      <c r="J923" s="338">
        <v>0</v>
      </c>
      <c r="K923" s="338">
        <v>0</v>
      </c>
      <c r="L923" s="338">
        <v>4</v>
      </c>
      <c r="M923" s="338">
        <v>0</v>
      </c>
      <c r="N923" s="336">
        <v>24.5</v>
      </c>
      <c r="O923" s="338" t="s">
        <v>1964</v>
      </c>
      <c r="P923" s="338">
        <v>9188</v>
      </c>
      <c r="Q923" s="338">
        <v>5268</v>
      </c>
      <c r="R923" s="338">
        <v>0</v>
      </c>
      <c r="S923" s="338">
        <v>14456</v>
      </c>
      <c r="T923" s="338">
        <v>1103</v>
      </c>
      <c r="U923" s="338">
        <v>0</v>
      </c>
      <c r="V923" s="338">
        <v>765</v>
      </c>
      <c r="W923" s="338">
        <v>16324</v>
      </c>
      <c r="X923" s="338">
        <v>1103</v>
      </c>
      <c r="Y923" s="338">
        <v>0</v>
      </c>
      <c r="Z923" s="338">
        <v>0</v>
      </c>
      <c r="AA923" s="338">
        <v>0</v>
      </c>
      <c r="AB923" s="338">
        <v>0</v>
      </c>
      <c r="AC923" s="338">
        <v>1103</v>
      </c>
      <c r="AD923" s="338">
        <v>13353</v>
      </c>
      <c r="AE923" s="338">
        <v>0</v>
      </c>
      <c r="AF923" s="338" t="s">
        <v>1082</v>
      </c>
      <c r="AG923" s="338">
        <v>50100244579480</v>
      </c>
      <c r="AH923" s="338">
        <v>0</v>
      </c>
      <c r="AI923" t="s">
        <v>1964</v>
      </c>
      <c r="AJ923" t="s">
        <v>2256</v>
      </c>
    </row>
    <row r="924" spans="1:36" x14ac:dyDescent="0.3">
      <c r="A924" s="335">
        <v>46203</v>
      </c>
      <c r="B924" t="s">
        <v>1278</v>
      </c>
      <c r="C924" t="s">
        <v>1279</v>
      </c>
      <c r="D924" t="s">
        <v>41</v>
      </c>
      <c r="E924" t="s">
        <v>163</v>
      </c>
      <c r="F924" t="s">
        <v>163</v>
      </c>
      <c r="G924" t="s">
        <v>1179</v>
      </c>
      <c r="H924" t="s">
        <v>605</v>
      </c>
      <c r="I924" s="338">
        <v>23</v>
      </c>
      <c r="J924" s="338">
        <v>0</v>
      </c>
      <c r="K924" s="338">
        <v>0</v>
      </c>
      <c r="L924" s="338">
        <v>4</v>
      </c>
      <c r="M924" s="338">
        <v>0</v>
      </c>
      <c r="N924" s="336">
        <v>23</v>
      </c>
      <c r="O924" s="338" t="s">
        <v>1964</v>
      </c>
      <c r="P924" s="338">
        <v>8625</v>
      </c>
      <c r="Q924" s="338">
        <v>5750</v>
      </c>
      <c r="R924" s="338">
        <v>0</v>
      </c>
      <c r="S924" s="338">
        <v>14375</v>
      </c>
      <c r="T924" s="338">
        <v>1035</v>
      </c>
      <c r="U924" s="338">
        <v>0</v>
      </c>
      <c r="V924" s="338">
        <v>718</v>
      </c>
      <c r="W924" s="338">
        <v>16128</v>
      </c>
      <c r="X924" s="338">
        <v>1035</v>
      </c>
      <c r="Y924" s="338">
        <v>0</v>
      </c>
      <c r="Z924" s="338">
        <v>0</v>
      </c>
      <c r="AA924" s="338">
        <v>0</v>
      </c>
      <c r="AB924" s="338">
        <v>0</v>
      </c>
      <c r="AC924" s="338">
        <v>1035</v>
      </c>
      <c r="AD924" s="338">
        <v>13340</v>
      </c>
      <c r="AE924" s="338">
        <v>0</v>
      </c>
      <c r="AF924" s="338" t="s">
        <v>1082</v>
      </c>
      <c r="AG924" s="338">
        <v>50100262035447</v>
      </c>
      <c r="AH924" s="338">
        <v>0</v>
      </c>
      <c r="AI924" t="s">
        <v>1964</v>
      </c>
      <c r="AJ924" t="s">
        <v>2256</v>
      </c>
    </row>
    <row r="925" spans="1:36" x14ac:dyDescent="0.3">
      <c r="A925" s="335">
        <v>46203</v>
      </c>
      <c r="B925" t="s">
        <v>1280</v>
      </c>
      <c r="C925" t="s">
        <v>1281</v>
      </c>
      <c r="D925" t="s">
        <v>41</v>
      </c>
      <c r="E925" t="s">
        <v>163</v>
      </c>
      <c r="F925" t="s">
        <v>163</v>
      </c>
      <c r="G925" t="s">
        <v>1154</v>
      </c>
      <c r="H925" t="s">
        <v>605</v>
      </c>
      <c r="I925" s="338">
        <v>26</v>
      </c>
      <c r="J925" s="338">
        <v>0</v>
      </c>
      <c r="K925" s="338">
        <v>0</v>
      </c>
      <c r="L925" s="338">
        <v>4</v>
      </c>
      <c r="M925" s="338">
        <v>0</v>
      </c>
      <c r="N925" s="336">
        <v>26</v>
      </c>
      <c r="O925" s="338" t="s">
        <v>1964</v>
      </c>
      <c r="P925" s="338">
        <v>10296</v>
      </c>
      <c r="Q925" s="338">
        <v>4784</v>
      </c>
      <c r="R925" s="338">
        <v>0</v>
      </c>
      <c r="S925" s="338">
        <v>15080</v>
      </c>
      <c r="T925" s="338">
        <v>1236</v>
      </c>
      <c r="U925" s="338">
        <v>0</v>
      </c>
      <c r="V925" s="338">
        <v>858</v>
      </c>
      <c r="W925" s="338">
        <v>17174</v>
      </c>
      <c r="X925" s="338">
        <v>1236</v>
      </c>
      <c r="Y925" s="338">
        <v>0</v>
      </c>
      <c r="Z925" s="338">
        <v>0</v>
      </c>
      <c r="AA925" s="338">
        <v>0</v>
      </c>
      <c r="AB925" s="338">
        <v>0</v>
      </c>
      <c r="AC925" s="338">
        <v>1236</v>
      </c>
      <c r="AD925" s="338">
        <v>13844</v>
      </c>
      <c r="AE925" s="338">
        <v>0</v>
      </c>
      <c r="AF925" s="338" t="s">
        <v>1082</v>
      </c>
      <c r="AG925" s="338">
        <v>50100254891548</v>
      </c>
      <c r="AH925" s="338">
        <v>0</v>
      </c>
      <c r="AI925" t="s">
        <v>1964</v>
      </c>
      <c r="AJ925" t="s">
        <v>2256</v>
      </c>
    </row>
    <row r="926" spans="1:36" x14ac:dyDescent="0.3">
      <c r="A926" s="335">
        <v>46203</v>
      </c>
      <c r="B926" t="s">
        <v>1282</v>
      </c>
      <c r="C926" t="s">
        <v>1283</v>
      </c>
      <c r="D926" t="s">
        <v>41</v>
      </c>
      <c r="E926" t="s">
        <v>163</v>
      </c>
      <c r="F926" t="s">
        <v>163</v>
      </c>
      <c r="G926" t="s">
        <v>1154</v>
      </c>
      <c r="H926" t="s">
        <v>1284</v>
      </c>
      <c r="I926" s="338">
        <v>26</v>
      </c>
      <c r="J926" s="338">
        <v>0</v>
      </c>
      <c r="K926" s="338">
        <v>0</v>
      </c>
      <c r="L926" s="338">
        <v>4</v>
      </c>
      <c r="M926" s="338">
        <v>0</v>
      </c>
      <c r="N926" s="336">
        <v>26</v>
      </c>
      <c r="O926" s="338" t="s">
        <v>1964</v>
      </c>
      <c r="P926" s="338">
        <v>12610</v>
      </c>
      <c r="Q926" s="338">
        <v>6370</v>
      </c>
      <c r="R926" s="338">
        <v>0</v>
      </c>
      <c r="S926" s="338">
        <v>18980</v>
      </c>
      <c r="T926" s="338">
        <v>1513</v>
      </c>
      <c r="U926" s="338">
        <v>0</v>
      </c>
      <c r="V926" s="338">
        <v>1050</v>
      </c>
      <c r="W926" s="338">
        <v>21543</v>
      </c>
      <c r="X926" s="338">
        <v>1513</v>
      </c>
      <c r="Y926" s="338">
        <v>0</v>
      </c>
      <c r="Z926" s="338">
        <v>0</v>
      </c>
      <c r="AA926" s="338">
        <v>0</v>
      </c>
      <c r="AB926" s="338">
        <v>0</v>
      </c>
      <c r="AC926" s="338">
        <v>1513</v>
      </c>
      <c r="AD926" s="338">
        <v>17467</v>
      </c>
      <c r="AE926" s="338">
        <v>0</v>
      </c>
      <c r="AF926" s="338" t="s">
        <v>1082</v>
      </c>
      <c r="AG926" s="338">
        <v>50100411723295</v>
      </c>
      <c r="AH926" s="338">
        <v>0</v>
      </c>
      <c r="AI926" t="s">
        <v>1964</v>
      </c>
      <c r="AJ926" t="s">
        <v>2256</v>
      </c>
    </row>
    <row r="927" spans="1:36" x14ac:dyDescent="0.3">
      <c r="A927" s="335">
        <v>46203</v>
      </c>
      <c r="B927" t="s">
        <v>1285</v>
      </c>
      <c r="C927" t="s">
        <v>1286</v>
      </c>
      <c r="D927" t="s">
        <v>41</v>
      </c>
      <c r="E927" t="s">
        <v>163</v>
      </c>
      <c r="F927" t="s">
        <v>163</v>
      </c>
      <c r="G927" t="s">
        <v>1154</v>
      </c>
      <c r="H927" t="s">
        <v>605</v>
      </c>
      <c r="I927" s="338">
        <v>24</v>
      </c>
      <c r="J927" s="338">
        <v>2</v>
      </c>
      <c r="K927" s="338">
        <v>0</v>
      </c>
      <c r="L927" s="338">
        <v>4</v>
      </c>
      <c r="M927" s="338">
        <v>0</v>
      </c>
      <c r="N927" s="336">
        <v>26</v>
      </c>
      <c r="O927" s="338" t="s">
        <v>1964</v>
      </c>
      <c r="P927" s="338">
        <v>10400</v>
      </c>
      <c r="Q927" s="338">
        <v>4420</v>
      </c>
      <c r="R927" s="338">
        <v>0</v>
      </c>
      <c r="S927" s="338">
        <v>14820</v>
      </c>
      <c r="T927" s="338">
        <v>1248</v>
      </c>
      <c r="U927" s="338">
        <v>0</v>
      </c>
      <c r="V927" s="338">
        <v>866</v>
      </c>
      <c r="W927" s="338">
        <v>16934</v>
      </c>
      <c r="X927" s="338">
        <v>1248</v>
      </c>
      <c r="Y927" s="338">
        <v>0</v>
      </c>
      <c r="Z927" s="338">
        <v>0</v>
      </c>
      <c r="AA927" s="338">
        <v>0</v>
      </c>
      <c r="AB927" s="338">
        <v>0</v>
      </c>
      <c r="AC927" s="338">
        <v>1248</v>
      </c>
      <c r="AD927" s="338">
        <v>13572</v>
      </c>
      <c r="AE927" s="338">
        <v>0</v>
      </c>
      <c r="AF927" s="338" t="s">
        <v>1082</v>
      </c>
      <c r="AG927" s="338">
        <v>50100262034635</v>
      </c>
      <c r="AH927" s="338">
        <v>0</v>
      </c>
      <c r="AI927" t="s">
        <v>1964</v>
      </c>
      <c r="AJ927" t="s">
        <v>2256</v>
      </c>
    </row>
    <row r="928" spans="1:36" x14ac:dyDescent="0.3">
      <c r="A928" s="335">
        <v>46203</v>
      </c>
      <c r="B928" t="s">
        <v>1287</v>
      </c>
      <c r="C928" t="s">
        <v>1288</v>
      </c>
      <c r="D928" t="s">
        <v>41</v>
      </c>
      <c r="E928" t="s">
        <v>163</v>
      </c>
      <c r="F928" t="s">
        <v>163</v>
      </c>
      <c r="G928" t="s">
        <v>1154</v>
      </c>
      <c r="H928" t="s">
        <v>1284</v>
      </c>
      <c r="I928" s="338">
        <v>21</v>
      </c>
      <c r="J928" s="338">
        <v>0</v>
      </c>
      <c r="K928" s="338">
        <v>0</v>
      </c>
      <c r="L928" s="338">
        <v>4</v>
      </c>
      <c r="M928" s="338">
        <v>0</v>
      </c>
      <c r="N928" s="336">
        <v>21</v>
      </c>
      <c r="O928" s="338" t="s">
        <v>1964</v>
      </c>
      <c r="P928" s="338">
        <v>7665</v>
      </c>
      <c r="Q928" s="338">
        <v>5502</v>
      </c>
      <c r="R928" s="338">
        <v>0</v>
      </c>
      <c r="S928" s="338">
        <v>13167</v>
      </c>
      <c r="T928" s="338">
        <v>920</v>
      </c>
      <c r="U928" s="338">
        <v>0</v>
      </c>
      <c r="V928" s="338">
        <v>638</v>
      </c>
      <c r="W928" s="338">
        <v>14725</v>
      </c>
      <c r="X928" s="338">
        <v>920</v>
      </c>
      <c r="Y928" s="338">
        <v>0</v>
      </c>
      <c r="Z928" s="338">
        <v>0</v>
      </c>
      <c r="AA928" s="338">
        <v>0</v>
      </c>
      <c r="AB928" s="338">
        <v>0</v>
      </c>
      <c r="AC928" s="338">
        <v>920</v>
      </c>
      <c r="AD928" s="338">
        <v>12247</v>
      </c>
      <c r="AE928" s="338">
        <v>0</v>
      </c>
      <c r="AF928" s="338" t="s">
        <v>1082</v>
      </c>
      <c r="AG928" s="338">
        <v>50100493780502</v>
      </c>
      <c r="AH928" s="338">
        <v>0</v>
      </c>
      <c r="AI928" t="s">
        <v>1964</v>
      </c>
      <c r="AJ928" t="s">
        <v>2256</v>
      </c>
    </row>
    <row r="929" spans="1:36" x14ac:dyDescent="0.3">
      <c r="A929" s="335">
        <v>46203</v>
      </c>
      <c r="B929" t="s">
        <v>1289</v>
      </c>
      <c r="C929" t="s">
        <v>1290</v>
      </c>
      <c r="D929" t="s">
        <v>41</v>
      </c>
      <c r="E929" t="s">
        <v>42</v>
      </c>
      <c r="F929" t="s">
        <v>951</v>
      </c>
      <c r="G929" t="s">
        <v>1179</v>
      </c>
      <c r="H929" t="s">
        <v>605</v>
      </c>
      <c r="I929" s="338">
        <v>15</v>
      </c>
      <c r="J929" s="338">
        <v>0</v>
      </c>
      <c r="K929" s="338">
        <v>0</v>
      </c>
      <c r="L929" s="338">
        <v>4</v>
      </c>
      <c r="M929" s="338">
        <v>0</v>
      </c>
      <c r="N929" s="336">
        <v>15</v>
      </c>
      <c r="O929" s="338" t="s">
        <v>580</v>
      </c>
      <c r="P929" s="338">
        <v>4815</v>
      </c>
      <c r="Q929" s="338">
        <v>1785</v>
      </c>
      <c r="R929" s="338">
        <v>0</v>
      </c>
      <c r="S929" s="338">
        <v>6600</v>
      </c>
      <c r="T929" s="338">
        <v>578</v>
      </c>
      <c r="U929" s="338">
        <v>0</v>
      </c>
      <c r="V929" s="338">
        <v>0</v>
      </c>
      <c r="W929" s="338">
        <v>7478</v>
      </c>
      <c r="X929" s="338">
        <v>578</v>
      </c>
      <c r="Y929" s="338">
        <v>0</v>
      </c>
      <c r="Z929" s="338">
        <v>0</v>
      </c>
      <c r="AA929" s="338">
        <v>0</v>
      </c>
      <c r="AB929" s="338">
        <v>0</v>
      </c>
      <c r="AC929" s="338">
        <v>578</v>
      </c>
      <c r="AD929" s="338">
        <v>6022</v>
      </c>
      <c r="AE929" s="338">
        <v>300</v>
      </c>
      <c r="AF929" s="338">
        <v>0</v>
      </c>
      <c r="AG929" s="338">
        <v>0</v>
      </c>
      <c r="AH929" s="338">
        <v>300</v>
      </c>
      <c r="AI929" t="s">
        <v>580</v>
      </c>
      <c r="AJ929" t="s">
        <v>2256</v>
      </c>
    </row>
    <row r="930" spans="1:36" x14ac:dyDescent="0.3">
      <c r="A930" s="335">
        <v>46203</v>
      </c>
      <c r="B930" t="s">
        <v>1291</v>
      </c>
      <c r="C930" t="s">
        <v>1292</v>
      </c>
      <c r="D930" t="s">
        <v>41</v>
      </c>
      <c r="E930" t="s">
        <v>42</v>
      </c>
      <c r="F930" t="s">
        <v>951</v>
      </c>
      <c r="G930" t="s">
        <v>1179</v>
      </c>
      <c r="H930" t="s">
        <v>605</v>
      </c>
      <c r="I930" s="338">
        <v>23</v>
      </c>
      <c r="J930" s="338">
        <v>0</v>
      </c>
      <c r="K930" s="338">
        <v>0</v>
      </c>
      <c r="L930" s="338">
        <v>4</v>
      </c>
      <c r="M930" s="338">
        <v>0</v>
      </c>
      <c r="N930" s="336">
        <v>23</v>
      </c>
      <c r="O930" s="338" t="s">
        <v>580</v>
      </c>
      <c r="P930" s="338">
        <v>7613</v>
      </c>
      <c r="Q930" s="338">
        <v>2622</v>
      </c>
      <c r="R930" s="338">
        <v>0</v>
      </c>
      <c r="S930" s="338">
        <v>10235</v>
      </c>
      <c r="T930" s="338">
        <v>914</v>
      </c>
      <c r="U930" s="338">
        <v>0</v>
      </c>
      <c r="V930" s="338">
        <v>0</v>
      </c>
      <c r="W930" s="338">
        <v>11609</v>
      </c>
      <c r="X930" s="338">
        <v>914</v>
      </c>
      <c r="Y930" s="338">
        <v>0</v>
      </c>
      <c r="Z930" s="338">
        <v>0</v>
      </c>
      <c r="AA930" s="338">
        <v>0</v>
      </c>
      <c r="AB930" s="338">
        <v>0</v>
      </c>
      <c r="AC930" s="338">
        <v>914</v>
      </c>
      <c r="AD930" s="338">
        <v>9321</v>
      </c>
      <c r="AE930" s="338">
        <v>460</v>
      </c>
      <c r="AF930" s="338">
        <v>0</v>
      </c>
      <c r="AG930" s="338">
        <v>0</v>
      </c>
      <c r="AH930" s="338">
        <v>460</v>
      </c>
      <c r="AI930" t="s">
        <v>580</v>
      </c>
      <c r="AJ930" t="s">
        <v>2256</v>
      </c>
    </row>
    <row r="931" spans="1:36" x14ac:dyDescent="0.3">
      <c r="A931" s="335">
        <v>46203</v>
      </c>
      <c r="B931" t="s">
        <v>1293</v>
      </c>
      <c r="C931" t="s">
        <v>1294</v>
      </c>
      <c r="D931" t="s">
        <v>41</v>
      </c>
      <c r="E931" t="s">
        <v>42</v>
      </c>
      <c r="F931" t="s">
        <v>951</v>
      </c>
      <c r="G931" t="s">
        <v>1179</v>
      </c>
      <c r="H931" t="s">
        <v>605</v>
      </c>
      <c r="I931" s="338">
        <v>16</v>
      </c>
      <c r="J931" s="338">
        <v>0</v>
      </c>
      <c r="K931" s="338">
        <v>0</v>
      </c>
      <c r="L931" s="338">
        <v>4</v>
      </c>
      <c r="M931" s="338">
        <v>0</v>
      </c>
      <c r="N931" s="336">
        <v>16</v>
      </c>
      <c r="O931" s="338" t="s">
        <v>580</v>
      </c>
      <c r="P931" s="338">
        <v>5216</v>
      </c>
      <c r="Q931" s="338">
        <v>1984</v>
      </c>
      <c r="R931" s="338">
        <v>0</v>
      </c>
      <c r="S931" s="338">
        <v>7200</v>
      </c>
      <c r="T931" s="338">
        <v>626</v>
      </c>
      <c r="U931" s="338">
        <v>0</v>
      </c>
      <c r="V931" s="338">
        <v>0</v>
      </c>
      <c r="W931" s="338">
        <v>8146</v>
      </c>
      <c r="X931" s="338">
        <v>626</v>
      </c>
      <c r="Y931" s="338">
        <v>0</v>
      </c>
      <c r="Z931" s="338">
        <v>0</v>
      </c>
      <c r="AA931" s="338">
        <v>0</v>
      </c>
      <c r="AB931" s="338">
        <v>0</v>
      </c>
      <c r="AC931" s="338">
        <v>626</v>
      </c>
      <c r="AD931" s="338">
        <v>6574</v>
      </c>
      <c r="AE931" s="338">
        <v>320</v>
      </c>
      <c r="AF931" s="338">
        <v>0</v>
      </c>
      <c r="AG931" s="338">
        <v>0</v>
      </c>
      <c r="AH931" s="338">
        <v>320</v>
      </c>
      <c r="AI931" t="s">
        <v>580</v>
      </c>
      <c r="AJ931" t="s">
        <v>2256</v>
      </c>
    </row>
    <row r="932" spans="1:36" x14ac:dyDescent="0.3">
      <c r="A932" s="335">
        <v>46203</v>
      </c>
      <c r="B932" t="s">
        <v>1295</v>
      </c>
      <c r="C932" t="s">
        <v>1296</v>
      </c>
      <c r="D932" t="s">
        <v>41</v>
      </c>
      <c r="E932" t="s">
        <v>42</v>
      </c>
      <c r="F932" t="s">
        <v>951</v>
      </c>
      <c r="G932" t="s">
        <v>1179</v>
      </c>
      <c r="H932" t="s">
        <v>605</v>
      </c>
      <c r="I932" s="338">
        <v>18</v>
      </c>
      <c r="J932" s="338">
        <v>0</v>
      </c>
      <c r="K932" s="338">
        <v>0</v>
      </c>
      <c r="L932" s="338">
        <v>4</v>
      </c>
      <c r="M932" s="338">
        <v>0</v>
      </c>
      <c r="N932" s="336">
        <v>18</v>
      </c>
      <c r="O932" s="338" t="s">
        <v>580</v>
      </c>
      <c r="P932" s="338">
        <v>5868</v>
      </c>
      <c r="Q932" s="338">
        <v>2232</v>
      </c>
      <c r="R932" s="338">
        <v>0</v>
      </c>
      <c r="S932" s="338">
        <v>8100</v>
      </c>
      <c r="T932" s="338">
        <v>704</v>
      </c>
      <c r="U932" s="338">
        <v>0</v>
      </c>
      <c r="V932" s="338">
        <v>0</v>
      </c>
      <c r="W932" s="338">
        <v>9164</v>
      </c>
      <c r="X932" s="338">
        <v>704</v>
      </c>
      <c r="Y932" s="338">
        <v>0</v>
      </c>
      <c r="Z932" s="338">
        <v>0</v>
      </c>
      <c r="AA932" s="338">
        <v>0</v>
      </c>
      <c r="AB932" s="338">
        <v>0</v>
      </c>
      <c r="AC932" s="338">
        <v>704</v>
      </c>
      <c r="AD932" s="338">
        <v>7396</v>
      </c>
      <c r="AE932" s="338">
        <v>360</v>
      </c>
      <c r="AF932" s="338">
        <v>0</v>
      </c>
      <c r="AG932" s="338">
        <v>0</v>
      </c>
      <c r="AH932" s="338">
        <v>360</v>
      </c>
      <c r="AI932" t="s">
        <v>580</v>
      </c>
      <c r="AJ932" t="s">
        <v>2256</v>
      </c>
    </row>
    <row r="933" spans="1:36" x14ac:dyDescent="0.3">
      <c r="A933" s="335">
        <v>46203</v>
      </c>
      <c r="B933" t="s">
        <v>1297</v>
      </c>
      <c r="C933" t="s">
        <v>1298</v>
      </c>
      <c r="D933" t="s">
        <v>41</v>
      </c>
      <c r="E933" t="s">
        <v>42</v>
      </c>
      <c r="F933" t="s">
        <v>951</v>
      </c>
      <c r="G933" t="s">
        <v>1179</v>
      </c>
      <c r="H933" t="s">
        <v>605</v>
      </c>
      <c r="I933" s="338">
        <v>18</v>
      </c>
      <c r="J933" s="338">
        <v>0</v>
      </c>
      <c r="K933" s="338">
        <v>0</v>
      </c>
      <c r="L933" s="338">
        <v>4</v>
      </c>
      <c r="M933" s="338">
        <v>0</v>
      </c>
      <c r="N933" s="336">
        <v>18</v>
      </c>
      <c r="O933" s="338" t="s">
        <v>580</v>
      </c>
      <c r="P933" s="338">
        <v>5868</v>
      </c>
      <c r="Q933" s="338">
        <v>2232</v>
      </c>
      <c r="R933" s="338">
        <v>0</v>
      </c>
      <c r="S933" s="338">
        <v>8100</v>
      </c>
      <c r="T933" s="338">
        <v>704</v>
      </c>
      <c r="U933" s="338">
        <v>0</v>
      </c>
      <c r="V933" s="338">
        <v>0</v>
      </c>
      <c r="W933" s="338">
        <v>9164</v>
      </c>
      <c r="X933" s="338">
        <v>704</v>
      </c>
      <c r="Y933" s="338">
        <v>0</v>
      </c>
      <c r="Z933" s="338">
        <v>0</v>
      </c>
      <c r="AA933" s="338">
        <v>0</v>
      </c>
      <c r="AB933" s="338">
        <v>0</v>
      </c>
      <c r="AC933" s="338">
        <v>704</v>
      </c>
      <c r="AD933" s="338">
        <v>7396</v>
      </c>
      <c r="AE933" s="338">
        <v>360</v>
      </c>
      <c r="AF933" s="338">
        <v>0</v>
      </c>
      <c r="AG933" s="338">
        <v>0</v>
      </c>
      <c r="AH933" s="338">
        <v>360</v>
      </c>
      <c r="AI933" t="s">
        <v>580</v>
      </c>
      <c r="AJ933" t="s">
        <v>2256</v>
      </c>
    </row>
    <row r="934" spans="1:36" x14ac:dyDescent="0.3">
      <c r="A934" s="335">
        <v>46203</v>
      </c>
      <c r="B934" t="s">
        <v>1299</v>
      </c>
      <c r="C934" t="s">
        <v>1396</v>
      </c>
      <c r="D934" t="s">
        <v>41</v>
      </c>
      <c r="E934" t="s">
        <v>42</v>
      </c>
      <c r="F934" t="s">
        <v>43</v>
      </c>
      <c r="G934" t="s">
        <v>1179</v>
      </c>
      <c r="H934" t="s">
        <v>605</v>
      </c>
      <c r="I934" s="338">
        <v>25</v>
      </c>
      <c r="J934" s="338">
        <v>0</v>
      </c>
      <c r="K934" s="338">
        <v>0</v>
      </c>
      <c r="L934" s="338">
        <v>4</v>
      </c>
      <c r="M934" s="338">
        <v>0</v>
      </c>
      <c r="N934" s="336">
        <v>25</v>
      </c>
      <c r="O934" s="338" t="s">
        <v>580</v>
      </c>
      <c r="P934" s="338">
        <v>8900</v>
      </c>
      <c r="Q934" s="338">
        <v>2975</v>
      </c>
      <c r="R934" s="338">
        <v>0</v>
      </c>
      <c r="S934" s="338">
        <v>11875</v>
      </c>
      <c r="T934" s="338">
        <v>1068</v>
      </c>
      <c r="U934" s="338">
        <v>0</v>
      </c>
      <c r="V934" s="338">
        <v>0</v>
      </c>
      <c r="W934" s="338">
        <v>13443</v>
      </c>
      <c r="X934" s="338">
        <v>1068</v>
      </c>
      <c r="Y934" s="338">
        <v>0</v>
      </c>
      <c r="Z934" s="338">
        <v>0</v>
      </c>
      <c r="AA934" s="338">
        <v>0</v>
      </c>
      <c r="AB934" s="338">
        <v>0</v>
      </c>
      <c r="AC934" s="338">
        <v>1068</v>
      </c>
      <c r="AD934" s="338">
        <v>10807</v>
      </c>
      <c r="AE934" s="338">
        <v>500</v>
      </c>
      <c r="AF934" s="338">
        <v>0</v>
      </c>
      <c r="AG934" s="338">
        <v>0</v>
      </c>
      <c r="AH934" s="338">
        <v>500</v>
      </c>
      <c r="AI934" t="s">
        <v>580</v>
      </c>
      <c r="AJ934" t="s">
        <v>2256</v>
      </c>
    </row>
    <row r="935" spans="1:36" x14ac:dyDescent="0.3">
      <c r="A935" s="335">
        <v>46203</v>
      </c>
      <c r="B935" t="s">
        <v>1300</v>
      </c>
      <c r="C935" t="s">
        <v>1301</v>
      </c>
      <c r="D935" t="s">
        <v>41</v>
      </c>
      <c r="E935" t="s">
        <v>42</v>
      </c>
      <c r="F935" t="s">
        <v>43</v>
      </c>
      <c r="G935" t="s">
        <v>1179</v>
      </c>
      <c r="H935" t="s">
        <v>605</v>
      </c>
      <c r="I935" s="338">
        <v>24</v>
      </c>
      <c r="J935" s="338">
        <v>0</v>
      </c>
      <c r="K935" s="338">
        <v>0</v>
      </c>
      <c r="L935" s="338">
        <v>4</v>
      </c>
      <c r="M935" s="338">
        <v>0</v>
      </c>
      <c r="N935" s="336">
        <v>24</v>
      </c>
      <c r="O935" s="338" t="s">
        <v>580</v>
      </c>
      <c r="P935" s="338">
        <v>8184</v>
      </c>
      <c r="Q935" s="338">
        <v>2736</v>
      </c>
      <c r="R935" s="338">
        <v>0</v>
      </c>
      <c r="S935" s="338">
        <v>10920</v>
      </c>
      <c r="T935" s="338">
        <v>982</v>
      </c>
      <c r="U935" s="338">
        <v>0</v>
      </c>
      <c r="V935" s="338">
        <v>0</v>
      </c>
      <c r="W935" s="338">
        <v>12382</v>
      </c>
      <c r="X935" s="338">
        <v>982</v>
      </c>
      <c r="Y935" s="338">
        <v>0</v>
      </c>
      <c r="Z935" s="338">
        <v>0</v>
      </c>
      <c r="AA935" s="338">
        <v>0</v>
      </c>
      <c r="AB935" s="338">
        <v>0</v>
      </c>
      <c r="AC935" s="338">
        <v>982</v>
      </c>
      <c r="AD935" s="338">
        <v>9938</v>
      </c>
      <c r="AE935" s="338">
        <v>480</v>
      </c>
      <c r="AF935" s="338">
        <v>0</v>
      </c>
      <c r="AG935" s="338">
        <v>0</v>
      </c>
      <c r="AH935" s="338">
        <v>480</v>
      </c>
      <c r="AI935" t="s">
        <v>580</v>
      </c>
      <c r="AJ935" t="s">
        <v>2256</v>
      </c>
    </row>
    <row r="936" spans="1:36" x14ac:dyDescent="0.3">
      <c r="A936" s="335">
        <v>46203</v>
      </c>
      <c r="B936" t="s">
        <v>1302</v>
      </c>
      <c r="C936" t="s">
        <v>1303</v>
      </c>
      <c r="D936" t="s">
        <v>41</v>
      </c>
      <c r="E936" t="s">
        <v>42</v>
      </c>
      <c r="F936" t="s">
        <v>43</v>
      </c>
      <c r="G936" t="s">
        <v>1179</v>
      </c>
      <c r="H936" t="s">
        <v>605</v>
      </c>
      <c r="I936" s="338">
        <v>23</v>
      </c>
      <c r="J936" s="338">
        <v>0</v>
      </c>
      <c r="K936" s="338">
        <v>0</v>
      </c>
      <c r="L936" s="338">
        <v>4</v>
      </c>
      <c r="M936" s="338">
        <v>0</v>
      </c>
      <c r="N936" s="336">
        <v>23</v>
      </c>
      <c r="O936" s="338" t="s">
        <v>580</v>
      </c>
      <c r="P936" s="338">
        <v>7728</v>
      </c>
      <c r="Q936" s="338">
        <v>2622</v>
      </c>
      <c r="R936" s="338">
        <v>0</v>
      </c>
      <c r="S936" s="338">
        <v>10350</v>
      </c>
      <c r="T936" s="338">
        <v>927</v>
      </c>
      <c r="U936" s="338">
        <v>0</v>
      </c>
      <c r="V936" s="338">
        <v>0</v>
      </c>
      <c r="W936" s="338">
        <v>11737</v>
      </c>
      <c r="X936" s="338">
        <v>927</v>
      </c>
      <c r="Y936" s="338">
        <v>0</v>
      </c>
      <c r="Z936" s="338">
        <v>0</v>
      </c>
      <c r="AA936" s="338">
        <v>0</v>
      </c>
      <c r="AB936" s="338">
        <v>0</v>
      </c>
      <c r="AC936" s="338">
        <v>927</v>
      </c>
      <c r="AD936" s="338">
        <v>9423</v>
      </c>
      <c r="AE936" s="338">
        <v>460</v>
      </c>
      <c r="AF936" s="338">
        <v>0</v>
      </c>
      <c r="AG936" s="338">
        <v>0</v>
      </c>
      <c r="AH936" s="338">
        <v>460</v>
      </c>
      <c r="AI936" t="s">
        <v>580</v>
      </c>
      <c r="AJ936" t="s">
        <v>2256</v>
      </c>
    </row>
    <row r="937" spans="1:36" x14ac:dyDescent="0.3">
      <c r="A937" s="335">
        <v>46203</v>
      </c>
      <c r="B937" t="s">
        <v>1304</v>
      </c>
      <c r="C937" t="s">
        <v>1305</v>
      </c>
      <c r="D937" t="s">
        <v>41</v>
      </c>
      <c r="E937" t="s">
        <v>42</v>
      </c>
      <c r="F937" t="s">
        <v>43</v>
      </c>
      <c r="G937" t="s">
        <v>1179</v>
      </c>
      <c r="H937" t="s">
        <v>605</v>
      </c>
      <c r="I937" s="338">
        <v>22</v>
      </c>
      <c r="J937" s="338">
        <v>0</v>
      </c>
      <c r="K937" s="338">
        <v>0</v>
      </c>
      <c r="L937" s="338">
        <v>4</v>
      </c>
      <c r="M937" s="338">
        <v>0</v>
      </c>
      <c r="N937" s="336">
        <v>22</v>
      </c>
      <c r="O937" s="338" t="s">
        <v>580</v>
      </c>
      <c r="P937" s="338">
        <v>7282</v>
      </c>
      <c r="Q937" s="338">
        <v>2508</v>
      </c>
      <c r="R937" s="338">
        <v>0</v>
      </c>
      <c r="S937" s="338">
        <v>9790</v>
      </c>
      <c r="T937" s="338">
        <v>874</v>
      </c>
      <c r="U937" s="338">
        <v>0</v>
      </c>
      <c r="V937" s="338">
        <v>0</v>
      </c>
      <c r="W937" s="338">
        <v>11104</v>
      </c>
      <c r="X937" s="338">
        <v>874</v>
      </c>
      <c r="Y937" s="338">
        <v>0</v>
      </c>
      <c r="Z937" s="338">
        <v>0</v>
      </c>
      <c r="AA937" s="338">
        <v>0</v>
      </c>
      <c r="AB937" s="338">
        <v>0</v>
      </c>
      <c r="AC937" s="338">
        <v>874</v>
      </c>
      <c r="AD937" s="338">
        <v>8916</v>
      </c>
      <c r="AE937" s="338">
        <v>440</v>
      </c>
      <c r="AF937" s="338">
        <v>0</v>
      </c>
      <c r="AG937" s="338">
        <v>0</v>
      </c>
      <c r="AH937" s="338">
        <v>440</v>
      </c>
      <c r="AI937" t="s">
        <v>580</v>
      </c>
      <c r="AJ937" t="s">
        <v>2256</v>
      </c>
    </row>
    <row r="938" spans="1:36" x14ac:dyDescent="0.3">
      <c r="A938" s="335">
        <v>46203</v>
      </c>
      <c r="B938" t="s">
        <v>1306</v>
      </c>
      <c r="C938" t="s">
        <v>1307</v>
      </c>
      <c r="D938" t="s">
        <v>41</v>
      </c>
      <c r="E938" t="s">
        <v>42</v>
      </c>
      <c r="F938" t="s">
        <v>43</v>
      </c>
      <c r="G938" t="s">
        <v>1179</v>
      </c>
      <c r="H938" t="s">
        <v>605</v>
      </c>
      <c r="I938" s="338">
        <v>15.5</v>
      </c>
      <c r="J938" s="338">
        <v>0</v>
      </c>
      <c r="K938" s="338">
        <v>0</v>
      </c>
      <c r="L938" s="338">
        <v>4</v>
      </c>
      <c r="M938" s="338">
        <v>0</v>
      </c>
      <c r="N938" s="336">
        <v>15.5</v>
      </c>
      <c r="O938" s="338" t="s">
        <v>580</v>
      </c>
      <c r="P938" s="338">
        <v>5208</v>
      </c>
      <c r="Q938" s="338">
        <v>1767</v>
      </c>
      <c r="R938" s="338">
        <v>0</v>
      </c>
      <c r="S938" s="338">
        <v>6975</v>
      </c>
      <c r="T938" s="338">
        <v>625</v>
      </c>
      <c r="U938" s="338">
        <v>0</v>
      </c>
      <c r="V938" s="338">
        <v>0</v>
      </c>
      <c r="W938" s="338">
        <v>7910</v>
      </c>
      <c r="X938" s="338">
        <v>625</v>
      </c>
      <c r="Y938" s="338">
        <v>0</v>
      </c>
      <c r="Z938" s="338">
        <v>0</v>
      </c>
      <c r="AA938" s="338">
        <v>0</v>
      </c>
      <c r="AB938" s="338">
        <v>0</v>
      </c>
      <c r="AC938" s="338">
        <v>625</v>
      </c>
      <c r="AD938" s="338">
        <v>6350</v>
      </c>
      <c r="AE938" s="338">
        <v>310</v>
      </c>
      <c r="AF938" s="338">
        <v>0</v>
      </c>
      <c r="AG938" s="338">
        <v>0</v>
      </c>
      <c r="AH938" s="338">
        <v>310</v>
      </c>
      <c r="AI938" t="s">
        <v>580</v>
      </c>
      <c r="AJ938" t="s">
        <v>2256</v>
      </c>
    </row>
    <row r="939" spans="1:36" x14ac:dyDescent="0.3">
      <c r="A939" s="335">
        <v>46203</v>
      </c>
      <c r="B939" t="s">
        <v>1308</v>
      </c>
      <c r="C939" t="s">
        <v>1309</v>
      </c>
      <c r="D939" t="s">
        <v>41</v>
      </c>
      <c r="E939" t="s">
        <v>42</v>
      </c>
      <c r="F939" t="s">
        <v>43</v>
      </c>
      <c r="G939" t="s">
        <v>1179</v>
      </c>
      <c r="H939" t="s">
        <v>605</v>
      </c>
      <c r="I939" s="338">
        <v>25</v>
      </c>
      <c r="J939" s="338">
        <v>0</v>
      </c>
      <c r="K939" s="338">
        <v>0</v>
      </c>
      <c r="L939" s="338">
        <v>4</v>
      </c>
      <c r="M939" s="338">
        <v>0</v>
      </c>
      <c r="N939" s="336">
        <v>25</v>
      </c>
      <c r="O939" s="338" t="s">
        <v>580</v>
      </c>
      <c r="P939" s="338">
        <v>8275</v>
      </c>
      <c r="Q939" s="338">
        <v>2850</v>
      </c>
      <c r="R939" s="338">
        <v>0</v>
      </c>
      <c r="S939" s="338">
        <v>11125</v>
      </c>
      <c r="T939" s="338">
        <v>993</v>
      </c>
      <c r="U939" s="338">
        <v>0</v>
      </c>
      <c r="V939" s="338">
        <v>0</v>
      </c>
      <c r="W939" s="338">
        <v>12618</v>
      </c>
      <c r="X939" s="338">
        <v>993</v>
      </c>
      <c r="Y939" s="338">
        <v>0</v>
      </c>
      <c r="Z939" s="338">
        <v>0</v>
      </c>
      <c r="AA939" s="338">
        <v>0</v>
      </c>
      <c r="AB939" s="338">
        <v>0</v>
      </c>
      <c r="AC939" s="338">
        <v>993</v>
      </c>
      <c r="AD939" s="338">
        <v>10132</v>
      </c>
      <c r="AE939" s="338">
        <v>500</v>
      </c>
      <c r="AF939" s="338">
        <v>0</v>
      </c>
      <c r="AG939" s="338">
        <v>0</v>
      </c>
      <c r="AH939" s="338">
        <v>500</v>
      </c>
      <c r="AI939" t="s">
        <v>580</v>
      </c>
      <c r="AJ939" t="s">
        <v>2256</v>
      </c>
    </row>
    <row r="940" spans="1:36" x14ac:dyDescent="0.3">
      <c r="A940" s="335">
        <v>46203</v>
      </c>
      <c r="B940" t="s">
        <v>1310</v>
      </c>
      <c r="C940" t="s">
        <v>1311</v>
      </c>
      <c r="D940" t="s">
        <v>41</v>
      </c>
      <c r="E940" t="s">
        <v>42</v>
      </c>
      <c r="F940" t="s">
        <v>43</v>
      </c>
      <c r="G940" t="s">
        <v>1179</v>
      </c>
      <c r="H940" t="s">
        <v>605</v>
      </c>
      <c r="I940" s="338">
        <v>25</v>
      </c>
      <c r="J940" s="338">
        <v>0</v>
      </c>
      <c r="K940" s="338">
        <v>0</v>
      </c>
      <c r="L940" s="338">
        <v>4</v>
      </c>
      <c r="M940" s="338">
        <v>0</v>
      </c>
      <c r="N940" s="336">
        <v>25</v>
      </c>
      <c r="O940" s="338" t="s">
        <v>580</v>
      </c>
      <c r="P940" s="338">
        <v>8650</v>
      </c>
      <c r="Q940" s="338">
        <v>2850</v>
      </c>
      <c r="R940" s="338">
        <v>0</v>
      </c>
      <c r="S940" s="338">
        <v>11500</v>
      </c>
      <c r="T940" s="338">
        <v>1038</v>
      </c>
      <c r="U940" s="338">
        <v>0</v>
      </c>
      <c r="V940" s="338">
        <v>0</v>
      </c>
      <c r="W940" s="338">
        <v>13038</v>
      </c>
      <c r="X940" s="338">
        <v>1038</v>
      </c>
      <c r="Y940" s="338">
        <v>0</v>
      </c>
      <c r="Z940" s="338">
        <v>0</v>
      </c>
      <c r="AA940" s="338">
        <v>0</v>
      </c>
      <c r="AB940" s="338">
        <v>0</v>
      </c>
      <c r="AC940" s="338">
        <v>1038</v>
      </c>
      <c r="AD940" s="338">
        <v>10462</v>
      </c>
      <c r="AE940" s="338">
        <v>500</v>
      </c>
      <c r="AF940" s="338">
        <v>0</v>
      </c>
      <c r="AG940" s="338">
        <v>0</v>
      </c>
      <c r="AH940" s="338">
        <v>500</v>
      </c>
      <c r="AI940" t="s">
        <v>580</v>
      </c>
      <c r="AJ940" t="s">
        <v>2256</v>
      </c>
    </row>
    <row r="941" spans="1:36" x14ac:dyDescent="0.3">
      <c r="A941" s="335">
        <v>46203</v>
      </c>
      <c r="B941" t="s">
        <v>1312</v>
      </c>
      <c r="C941" t="s">
        <v>1313</v>
      </c>
      <c r="D941" t="s">
        <v>41</v>
      </c>
      <c r="E941" t="s">
        <v>42</v>
      </c>
      <c r="F941" t="s">
        <v>43</v>
      </c>
      <c r="G941" t="s">
        <v>1179</v>
      </c>
      <c r="H941" t="s">
        <v>605</v>
      </c>
      <c r="I941" s="338">
        <v>26</v>
      </c>
      <c r="J941" s="338">
        <v>0</v>
      </c>
      <c r="K941" s="338">
        <v>0</v>
      </c>
      <c r="L941" s="338">
        <v>4</v>
      </c>
      <c r="M941" s="338">
        <v>0</v>
      </c>
      <c r="N941" s="336">
        <v>26</v>
      </c>
      <c r="O941" s="338" t="s">
        <v>580</v>
      </c>
      <c r="P941" s="338">
        <v>9516</v>
      </c>
      <c r="Q941" s="338">
        <v>3614</v>
      </c>
      <c r="R941" s="338">
        <v>0</v>
      </c>
      <c r="S941" s="338">
        <v>13130</v>
      </c>
      <c r="T941" s="338">
        <v>1142</v>
      </c>
      <c r="U941" s="338">
        <v>0</v>
      </c>
      <c r="V941" s="338">
        <v>0</v>
      </c>
      <c r="W941" s="338">
        <v>14792</v>
      </c>
      <c r="X941" s="338">
        <v>1142</v>
      </c>
      <c r="Y941" s="338">
        <v>0</v>
      </c>
      <c r="Z941" s="338">
        <v>0</v>
      </c>
      <c r="AA941" s="338">
        <v>0</v>
      </c>
      <c r="AB941" s="338">
        <v>0</v>
      </c>
      <c r="AC941" s="338">
        <v>1142</v>
      </c>
      <c r="AD941" s="338">
        <v>11988</v>
      </c>
      <c r="AE941" s="338">
        <v>520</v>
      </c>
      <c r="AF941" s="338">
        <v>0</v>
      </c>
      <c r="AG941" s="338">
        <v>0</v>
      </c>
      <c r="AH941" s="338">
        <v>520</v>
      </c>
      <c r="AI941" t="s">
        <v>580</v>
      </c>
      <c r="AJ941" t="s">
        <v>2256</v>
      </c>
    </row>
    <row r="942" spans="1:36" x14ac:dyDescent="0.3">
      <c r="A942" s="335">
        <v>46203</v>
      </c>
      <c r="B942" t="s">
        <v>1315</v>
      </c>
      <c r="C942" t="s">
        <v>2007</v>
      </c>
      <c r="D942" t="s">
        <v>41</v>
      </c>
      <c r="E942" t="s">
        <v>163</v>
      </c>
      <c r="F942" t="s">
        <v>163</v>
      </c>
      <c r="G942" t="s">
        <v>1179</v>
      </c>
      <c r="H942" t="s">
        <v>615</v>
      </c>
      <c r="I942" s="338">
        <v>0</v>
      </c>
      <c r="J942" s="338">
        <v>0</v>
      </c>
      <c r="K942" s="338">
        <v>0</v>
      </c>
      <c r="L942" s="338">
        <v>0</v>
      </c>
      <c r="M942" s="338">
        <v>0</v>
      </c>
      <c r="N942" s="336">
        <v>0</v>
      </c>
      <c r="O942" s="338" t="s">
        <v>1965</v>
      </c>
      <c r="P942" s="338">
        <v>0</v>
      </c>
      <c r="Q942" s="338">
        <v>0</v>
      </c>
      <c r="R942" s="338">
        <v>0</v>
      </c>
      <c r="S942" s="338">
        <v>0</v>
      </c>
      <c r="T942" s="338">
        <v>0</v>
      </c>
      <c r="U942" s="338">
        <v>0</v>
      </c>
      <c r="V942" s="338">
        <v>0</v>
      </c>
      <c r="W942" s="338">
        <v>0</v>
      </c>
      <c r="X942" s="338">
        <v>0</v>
      </c>
      <c r="Y942" s="338">
        <v>0</v>
      </c>
      <c r="Z942" s="338">
        <v>0</v>
      </c>
      <c r="AA942" s="338">
        <v>0</v>
      </c>
      <c r="AB942" s="338">
        <v>0</v>
      </c>
      <c r="AC942" s="338">
        <v>0</v>
      </c>
      <c r="AD942" s="338">
        <v>0</v>
      </c>
      <c r="AE942" s="338">
        <v>0</v>
      </c>
      <c r="AF942" s="338">
        <v>0</v>
      </c>
      <c r="AG942" s="338">
        <v>0</v>
      </c>
      <c r="AH942" s="338">
        <v>0</v>
      </c>
      <c r="AI942" t="s">
        <v>1965</v>
      </c>
      <c r="AJ942" t="s">
        <v>2256</v>
      </c>
    </row>
    <row r="943" spans="1:36" x14ac:dyDescent="0.3">
      <c r="A943" s="335">
        <v>46203</v>
      </c>
      <c r="B943" t="s">
        <v>1317</v>
      </c>
      <c r="C943" t="s">
        <v>1929</v>
      </c>
      <c r="D943" t="s">
        <v>41</v>
      </c>
      <c r="E943" t="s">
        <v>163</v>
      </c>
      <c r="F943" t="s">
        <v>163</v>
      </c>
      <c r="G943" t="s">
        <v>1179</v>
      </c>
      <c r="H943" t="s">
        <v>615</v>
      </c>
      <c r="I943" s="338">
        <v>26</v>
      </c>
      <c r="J943" s="338">
        <v>0</v>
      </c>
      <c r="K943" s="338">
        <v>0</v>
      </c>
      <c r="L943" s="338">
        <v>4</v>
      </c>
      <c r="M943" s="338">
        <v>0</v>
      </c>
      <c r="N943" s="336">
        <v>26</v>
      </c>
      <c r="O943" s="338" t="s">
        <v>1964</v>
      </c>
      <c r="P943" s="338">
        <v>11960</v>
      </c>
      <c r="Q943" s="338">
        <v>3952</v>
      </c>
      <c r="R943" s="338">
        <v>0</v>
      </c>
      <c r="S943" s="338">
        <v>15912</v>
      </c>
      <c r="T943" s="338">
        <v>1435</v>
      </c>
      <c r="U943" s="338">
        <v>0</v>
      </c>
      <c r="V943" s="338">
        <v>996</v>
      </c>
      <c r="W943" s="338">
        <v>18343</v>
      </c>
      <c r="X943" s="338">
        <v>1435</v>
      </c>
      <c r="Y943" s="338">
        <v>0</v>
      </c>
      <c r="Z943" s="338">
        <v>0</v>
      </c>
      <c r="AA943" s="338">
        <v>0</v>
      </c>
      <c r="AB943" s="338">
        <v>0</v>
      </c>
      <c r="AC943" s="338">
        <v>1435</v>
      </c>
      <c r="AD943" s="338">
        <v>14477</v>
      </c>
      <c r="AE943" s="338">
        <v>0</v>
      </c>
      <c r="AF943" s="338" t="s">
        <v>1082</v>
      </c>
      <c r="AG943" s="338">
        <v>50100876592870</v>
      </c>
      <c r="AH943" s="338">
        <v>0</v>
      </c>
      <c r="AI943" t="s">
        <v>1964</v>
      </c>
      <c r="AJ943" t="s">
        <v>2256</v>
      </c>
    </row>
    <row r="944" spans="1:36" x14ac:dyDescent="0.3">
      <c r="A944" s="335">
        <v>46203</v>
      </c>
      <c r="B944" t="s">
        <v>1321</v>
      </c>
      <c r="C944" t="s">
        <v>1322</v>
      </c>
      <c r="D944" t="s">
        <v>41</v>
      </c>
      <c r="E944" t="s">
        <v>163</v>
      </c>
      <c r="F944" t="s">
        <v>163</v>
      </c>
      <c r="G944" t="s">
        <v>1179</v>
      </c>
      <c r="H944" t="s">
        <v>605</v>
      </c>
      <c r="I944" s="338">
        <v>25</v>
      </c>
      <c r="J944" s="338">
        <v>0</v>
      </c>
      <c r="K944" s="338">
        <v>0</v>
      </c>
      <c r="L944" s="338">
        <v>4</v>
      </c>
      <c r="M944" s="338">
        <v>0</v>
      </c>
      <c r="N944" s="336">
        <v>25</v>
      </c>
      <c r="O944" s="338" t="s">
        <v>1964</v>
      </c>
      <c r="P944" s="338">
        <v>8000</v>
      </c>
      <c r="Q944" s="338">
        <v>3000</v>
      </c>
      <c r="R944" s="338">
        <v>0</v>
      </c>
      <c r="S944" s="338">
        <v>11000</v>
      </c>
      <c r="T944" s="338">
        <v>960</v>
      </c>
      <c r="U944" s="338">
        <v>0</v>
      </c>
      <c r="V944" s="338">
        <v>666</v>
      </c>
      <c r="W944" s="338">
        <v>12626</v>
      </c>
      <c r="X944" s="338">
        <v>960</v>
      </c>
      <c r="Y944" s="338">
        <v>0</v>
      </c>
      <c r="Z944" s="338">
        <v>0</v>
      </c>
      <c r="AA944" s="338">
        <v>0</v>
      </c>
      <c r="AB944" s="338">
        <v>0</v>
      </c>
      <c r="AC944" s="338">
        <v>960</v>
      </c>
      <c r="AD944" s="338">
        <v>10040</v>
      </c>
      <c r="AE944" s="338">
        <v>0</v>
      </c>
      <c r="AF944" s="338" t="s">
        <v>1082</v>
      </c>
      <c r="AG944" s="338">
        <v>50100858362971</v>
      </c>
      <c r="AH944" s="338">
        <v>0</v>
      </c>
      <c r="AI944" t="s">
        <v>1964</v>
      </c>
      <c r="AJ944" t="s">
        <v>2256</v>
      </c>
    </row>
    <row r="945" spans="1:36" x14ac:dyDescent="0.3">
      <c r="A945" s="335">
        <v>46203</v>
      </c>
      <c r="B945" t="s">
        <v>1323</v>
      </c>
      <c r="C945" t="s">
        <v>1324</v>
      </c>
      <c r="D945" t="s">
        <v>41</v>
      </c>
      <c r="E945" t="s">
        <v>163</v>
      </c>
      <c r="F945" t="s">
        <v>163</v>
      </c>
      <c r="G945" t="s">
        <v>1179</v>
      </c>
      <c r="H945" t="s">
        <v>605</v>
      </c>
      <c r="I945" s="338">
        <v>22</v>
      </c>
      <c r="J945" s="338">
        <v>0</v>
      </c>
      <c r="K945" s="338">
        <v>0</v>
      </c>
      <c r="L945" s="338">
        <v>4</v>
      </c>
      <c r="M945" s="338">
        <v>0</v>
      </c>
      <c r="N945" s="336">
        <v>22</v>
      </c>
      <c r="O945" s="338" t="s">
        <v>1965</v>
      </c>
      <c r="P945" s="338">
        <v>10560</v>
      </c>
      <c r="Q945" s="338">
        <v>3124</v>
      </c>
      <c r="R945" s="338">
        <v>0</v>
      </c>
      <c r="S945" s="338">
        <v>13684</v>
      </c>
      <c r="T945" s="338">
        <v>1267</v>
      </c>
      <c r="U945" s="338">
        <v>0</v>
      </c>
      <c r="V945" s="338">
        <v>880</v>
      </c>
      <c r="W945" s="338">
        <v>15831</v>
      </c>
      <c r="X945" s="338">
        <v>1267</v>
      </c>
      <c r="Y945" s="338">
        <v>0</v>
      </c>
      <c r="Z945" s="338">
        <v>0</v>
      </c>
      <c r="AA945" s="338">
        <v>0</v>
      </c>
      <c r="AB945" s="338">
        <v>0</v>
      </c>
      <c r="AC945" s="338">
        <v>1267</v>
      </c>
      <c r="AD945" s="338">
        <v>12417</v>
      </c>
      <c r="AE945" s="338">
        <v>0</v>
      </c>
      <c r="AF945" s="338">
        <v>0</v>
      </c>
      <c r="AG945" s="338">
        <v>0</v>
      </c>
      <c r="AH945" s="338">
        <v>0</v>
      </c>
      <c r="AI945" t="s">
        <v>1965</v>
      </c>
      <c r="AJ945" t="s">
        <v>2256</v>
      </c>
    </row>
    <row r="946" spans="1:36" x14ac:dyDescent="0.3">
      <c r="A946" s="335">
        <v>46203</v>
      </c>
      <c r="B946" t="s">
        <v>1325</v>
      </c>
      <c r="C946" t="s">
        <v>1326</v>
      </c>
      <c r="D946" t="s">
        <v>41</v>
      </c>
      <c r="E946" t="s">
        <v>163</v>
      </c>
      <c r="F946" t="s">
        <v>163</v>
      </c>
      <c r="G946" t="s">
        <v>1179</v>
      </c>
      <c r="H946" t="s">
        <v>605</v>
      </c>
      <c r="I946" s="338">
        <v>24</v>
      </c>
      <c r="J946" s="338">
        <v>0</v>
      </c>
      <c r="K946" s="338">
        <v>0</v>
      </c>
      <c r="L946" s="338">
        <v>4</v>
      </c>
      <c r="M946" s="338">
        <v>0</v>
      </c>
      <c r="N946" s="336">
        <v>24</v>
      </c>
      <c r="O946" s="338" t="s">
        <v>1964</v>
      </c>
      <c r="P946" s="338">
        <v>8280</v>
      </c>
      <c r="Q946" s="338">
        <v>2640</v>
      </c>
      <c r="R946" s="338">
        <v>0</v>
      </c>
      <c r="S946" s="338">
        <v>10920</v>
      </c>
      <c r="T946" s="338">
        <v>994</v>
      </c>
      <c r="U946" s="338">
        <v>0</v>
      </c>
      <c r="V946" s="338">
        <v>690</v>
      </c>
      <c r="W946" s="338">
        <v>12604</v>
      </c>
      <c r="X946" s="338">
        <v>994</v>
      </c>
      <c r="Y946" s="338">
        <v>0</v>
      </c>
      <c r="Z946" s="338">
        <v>0</v>
      </c>
      <c r="AA946" s="338">
        <v>0</v>
      </c>
      <c r="AB946" s="338">
        <v>0</v>
      </c>
      <c r="AC946" s="338">
        <v>994</v>
      </c>
      <c r="AD946" s="338">
        <v>9926</v>
      </c>
      <c r="AE946" s="338">
        <v>0</v>
      </c>
      <c r="AF946" s="338" t="s">
        <v>1082</v>
      </c>
      <c r="AG946" s="338">
        <v>50100876592666</v>
      </c>
      <c r="AH946" s="338">
        <v>0</v>
      </c>
      <c r="AI946" t="s">
        <v>1964</v>
      </c>
      <c r="AJ946" t="s">
        <v>2256</v>
      </c>
    </row>
    <row r="947" spans="1:36" x14ac:dyDescent="0.3">
      <c r="A947" s="335">
        <v>46203</v>
      </c>
      <c r="B947" t="s">
        <v>1327</v>
      </c>
      <c r="C947" t="s">
        <v>1328</v>
      </c>
      <c r="D947" t="s">
        <v>41</v>
      </c>
      <c r="E947" t="s">
        <v>163</v>
      </c>
      <c r="F947" t="s">
        <v>163</v>
      </c>
      <c r="G947" t="s">
        <v>1179</v>
      </c>
      <c r="H947" t="s">
        <v>605</v>
      </c>
      <c r="I947" s="338">
        <v>24</v>
      </c>
      <c r="J947" s="338">
        <v>0</v>
      </c>
      <c r="K947" s="338">
        <v>0</v>
      </c>
      <c r="L947" s="338">
        <v>4</v>
      </c>
      <c r="M947" s="338">
        <v>0</v>
      </c>
      <c r="N947" s="336">
        <v>24</v>
      </c>
      <c r="O947" s="338" t="s">
        <v>1964</v>
      </c>
      <c r="P947" s="338">
        <v>8880</v>
      </c>
      <c r="Q947" s="338">
        <v>1800</v>
      </c>
      <c r="R947" s="338">
        <v>0</v>
      </c>
      <c r="S947" s="338">
        <v>10680</v>
      </c>
      <c r="T947" s="338">
        <v>1066</v>
      </c>
      <c r="U947" s="338">
        <v>0</v>
      </c>
      <c r="V947" s="338">
        <v>740</v>
      </c>
      <c r="W947" s="338">
        <v>12486</v>
      </c>
      <c r="X947" s="338">
        <v>1066</v>
      </c>
      <c r="Y947" s="338">
        <v>0</v>
      </c>
      <c r="Z947" s="338">
        <v>0</v>
      </c>
      <c r="AA947" s="338">
        <v>0</v>
      </c>
      <c r="AB947" s="338">
        <v>0</v>
      </c>
      <c r="AC947" s="338">
        <v>1066</v>
      </c>
      <c r="AD947" s="338">
        <v>9614</v>
      </c>
      <c r="AE947" s="338">
        <v>0</v>
      </c>
      <c r="AF947" s="338" t="s">
        <v>1082</v>
      </c>
      <c r="AG947" s="338">
        <v>50100876592910</v>
      </c>
      <c r="AH947" s="338">
        <v>0</v>
      </c>
      <c r="AI947" t="s">
        <v>1964</v>
      </c>
      <c r="AJ947" t="s">
        <v>2256</v>
      </c>
    </row>
    <row r="948" spans="1:36" x14ac:dyDescent="0.3">
      <c r="A948" s="335">
        <v>46203</v>
      </c>
      <c r="B948" t="s">
        <v>1331</v>
      </c>
      <c r="C948" t="s">
        <v>1332</v>
      </c>
      <c r="D948" t="s">
        <v>41</v>
      </c>
      <c r="E948" t="s">
        <v>163</v>
      </c>
      <c r="F948" t="s">
        <v>163</v>
      </c>
      <c r="G948" t="s">
        <v>1179</v>
      </c>
      <c r="H948" t="s">
        <v>605</v>
      </c>
      <c r="I948" s="338">
        <v>26</v>
      </c>
      <c r="J948" s="338">
        <v>0</v>
      </c>
      <c r="K948" s="338">
        <v>0</v>
      </c>
      <c r="L948" s="338">
        <v>4</v>
      </c>
      <c r="M948" s="338">
        <v>0</v>
      </c>
      <c r="N948" s="336">
        <v>26</v>
      </c>
      <c r="O948" s="338" t="s">
        <v>1964</v>
      </c>
      <c r="P948" s="338">
        <v>9360</v>
      </c>
      <c r="Q948" s="338">
        <v>2860</v>
      </c>
      <c r="R948" s="338">
        <v>0</v>
      </c>
      <c r="S948" s="338">
        <v>12220</v>
      </c>
      <c r="T948" s="338">
        <v>1123</v>
      </c>
      <c r="U948" s="338">
        <v>0</v>
      </c>
      <c r="V948" s="338">
        <v>780</v>
      </c>
      <c r="W948" s="338">
        <v>14123</v>
      </c>
      <c r="X948" s="338">
        <v>1123</v>
      </c>
      <c r="Y948" s="338">
        <v>0</v>
      </c>
      <c r="Z948" s="338">
        <v>0</v>
      </c>
      <c r="AA948" s="338">
        <v>0</v>
      </c>
      <c r="AB948" s="338">
        <v>0</v>
      </c>
      <c r="AC948" s="338">
        <v>1123</v>
      </c>
      <c r="AD948" s="338">
        <v>11097</v>
      </c>
      <c r="AE948" s="338">
        <v>0</v>
      </c>
      <c r="AF948" s="338" t="s">
        <v>1082</v>
      </c>
      <c r="AG948" s="338">
        <v>50100869986244</v>
      </c>
      <c r="AH948" s="338">
        <v>0</v>
      </c>
      <c r="AI948" t="s">
        <v>1964</v>
      </c>
      <c r="AJ948" t="s">
        <v>2256</v>
      </c>
    </row>
    <row r="949" spans="1:36" x14ac:dyDescent="0.3">
      <c r="A949" s="335">
        <v>46203</v>
      </c>
      <c r="B949" t="s">
        <v>1314</v>
      </c>
      <c r="C949" t="s">
        <v>1333</v>
      </c>
      <c r="D949" t="s">
        <v>41</v>
      </c>
      <c r="E949" t="s">
        <v>42</v>
      </c>
      <c r="F949" t="s">
        <v>43</v>
      </c>
      <c r="G949" t="s">
        <v>1179</v>
      </c>
      <c r="H949" t="s">
        <v>605</v>
      </c>
      <c r="I949" s="338">
        <v>19</v>
      </c>
      <c r="J949" s="338">
        <v>0</v>
      </c>
      <c r="K949" s="338">
        <v>0</v>
      </c>
      <c r="L949" s="338">
        <v>4</v>
      </c>
      <c r="M949" s="338">
        <v>0</v>
      </c>
      <c r="N949" s="336">
        <v>19</v>
      </c>
      <c r="O949" s="338" t="s">
        <v>580</v>
      </c>
      <c r="P949" s="338">
        <v>7505</v>
      </c>
      <c r="Q949" s="338">
        <v>1957</v>
      </c>
      <c r="R949" s="338">
        <v>0</v>
      </c>
      <c r="S949" s="338">
        <v>9462</v>
      </c>
      <c r="T949" s="338">
        <v>901</v>
      </c>
      <c r="U949" s="338">
        <v>0</v>
      </c>
      <c r="V949" s="338">
        <v>0</v>
      </c>
      <c r="W949" s="338">
        <v>10743</v>
      </c>
      <c r="X949" s="338">
        <v>901</v>
      </c>
      <c r="Y949" s="338">
        <v>0</v>
      </c>
      <c r="Z949" s="338">
        <v>0</v>
      </c>
      <c r="AA949" s="338">
        <v>0</v>
      </c>
      <c r="AB949" s="338">
        <v>0</v>
      </c>
      <c r="AC949" s="338">
        <v>901</v>
      </c>
      <c r="AD949" s="338">
        <v>8561</v>
      </c>
      <c r="AE949" s="338">
        <v>380</v>
      </c>
      <c r="AF949" s="338">
        <v>0</v>
      </c>
      <c r="AG949" s="338">
        <v>0</v>
      </c>
      <c r="AH949" s="338">
        <v>380</v>
      </c>
      <c r="AI949" t="s">
        <v>580</v>
      </c>
      <c r="AJ949" t="s">
        <v>2256</v>
      </c>
    </row>
    <row r="950" spans="1:36" x14ac:dyDescent="0.3">
      <c r="A950" s="335">
        <v>46203</v>
      </c>
      <c r="B950" t="s">
        <v>1451</v>
      </c>
      <c r="C950" t="s">
        <v>1372</v>
      </c>
      <c r="D950" t="s">
        <v>41</v>
      </c>
      <c r="E950" t="s">
        <v>163</v>
      </c>
      <c r="F950" t="s">
        <v>163</v>
      </c>
      <c r="G950" t="s">
        <v>1154</v>
      </c>
      <c r="H950" t="s">
        <v>605</v>
      </c>
      <c r="I950" s="338">
        <v>24</v>
      </c>
      <c r="J950" s="338">
        <v>0</v>
      </c>
      <c r="K950" s="338">
        <v>0</v>
      </c>
      <c r="L950" s="338">
        <v>4</v>
      </c>
      <c r="M950" s="338">
        <v>0</v>
      </c>
      <c r="N950" s="336">
        <v>24</v>
      </c>
      <c r="O950" s="338" t="s">
        <v>1964</v>
      </c>
      <c r="P950" s="338">
        <v>9000</v>
      </c>
      <c r="Q950" s="338">
        <v>3960</v>
      </c>
      <c r="R950" s="338">
        <v>0</v>
      </c>
      <c r="S950" s="338">
        <v>12960</v>
      </c>
      <c r="T950" s="338">
        <v>1080</v>
      </c>
      <c r="U950" s="338">
        <v>0</v>
      </c>
      <c r="V950" s="338">
        <v>750</v>
      </c>
      <c r="W950" s="338">
        <v>14790</v>
      </c>
      <c r="X950" s="338">
        <v>1080</v>
      </c>
      <c r="Y950" s="338">
        <v>0</v>
      </c>
      <c r="Z950" s="338">
        <v>0</v>
      </c>
      <c r="AA950" s="338">
        <v>0</v>
      </c>
      <c r="AB950" s="338">
        <v>0</v>
      </c>
      <c r="AC950" s="338">
        <v>1080</v>
      </c>
      <c r="AD950" s="338">
        <v>11880</v>
      </c>
      <c r="AE950" s="338">
        <v>0</v>
      </c>
      <c r="AF950" s="338" t="s">
        <v>1082</v>
      </c>
      <c r="AG950" s="338">
        <v>50100831588393</v>
      </c>
      <c r="AH950" s="338">
        <v>0</v>
      </c>
      <c r="AI950" t="s">
        <v>1964</v>
      </c>
      <c r="AJ950" t="s">
        <v>2256</v>
      </c>
    </row>
    <row r="951" spans="1:36" x14ac:dyDescent="0.3">
      <c r="A951" s="335">
        <v>46203</v>
      </c>
      <c r="B951" t="s">
        <v>1373</v>
      </c>
      <c r="C951" t="s">
        <v>1374</v>
      </c>
      <c r="D951" t="s">
        <v>41</v>
      </c>
      <c r="E951" t="s">
        <v>163</v>
      </c>
      <c r="F951" t="s">
        <v>163</v>
      </c>
      <c r="G951" t="s">
        <v>1154</v>
      </c>
      <c r="H951" t="s">
        <v>614</v>
      </c>
      <c r="I951" s="338">
        <v>26</v>
      </c>
      <c r="J951" s="338">
        <v>0</v>
      </c>
      <c r="K951" s="338">
        <v>0</v>
      </c>
      <c r="L951" s="338">
        <v>4</v>
      </c>
      <c r="M951" s="338">
        <v>0</v>
      </c>
      <c r="N951" s="336">
        <v>26</v>
      </c>
      <c r="O951" s="338" t="s">
        <v>1964</v>
      </c>
      <c r="P951" s="338">
        <v>9620</v>
      </c>
      <c r="Q951" s="338">
        <v>7202</v>
      </c>
      <c r="R951" s="338">
        <v>0</v>
      </c>
      <c r="S951" s="338">
        <v>16822</v>
      </c>
      <c r="T951" s="338">
        <v>1154</v>
      </c>
      <c r="U951" s="338">
        <v>0</v>
      </c>
      <c r="V951" s="338">
        <v>801</v>
      </c>
      <c r="W951" s="338">
        <v>18777</v>
      </c>
      <c r="X951" s="338">
        <v>1154</v>
      </c>
      <c r="Y951" s="338">
        <v>0</v>
      </c>
      <c r="Z951" s="338">
        <v>0</v>
      </c>
      <c r="AA951" s="338">
        <v>0</v>
      </c>
      <c r="AB951" s="338">
        <v>0</v>
      </c>
      <c r="AC951" s="338">
        <v>1154</v>
      </c>
      <c r="AD951" s="338">
        <v>15668</v>
      </c>
      <c r="AE951" s="338">
        <v>0</v>
      </c>
      <c r="AF951" s="338" t="s">
        <v>1082</v>
      </c>
      <c r="AG951" s="338">
        <v>50100670891620</v>
      </c>
      <c r="AH951" s="338">
        <v>0</v>
      </c>
      <c r="AI951" t="s">
        <v>1964</v>
      </c>
      <c r="AJ951" t="s">
        <v>2256</v>
      </c>
    </row>
    <row r="952" spans="1:36" x14ac:dyDescent="0.3">
      <c r="A952" s="335">
        <v>46203</v>
      </c>
      <c r="B952" t="s">
        <v>1375</v>
      </c>
      <c r="C952" t="s">
        <v>1376</v>
      </c>
      <c r="D952" t="s">
        <v>41</v>
      </c>
      <c r="E952" t="s">
        <v>163</v>
      </c>
      <c r="F952" t="s">
        <v>163</v>
      </c>
      <c r="G952" t="s">
        <v>48</v>
      </c>
      <c r="H952" t="s">
        <v>605</v>
      </c>
      <c r="I952" s="338">
        <v>26</v>
      </c>
      <c r="J952" s="338">
        <v>0</v>
      </c>
      <c r="K952" s="338">
        <v>0</v>
      </c>
      <c r="L952" s="338">
        <v>4</v>
      </c>
      <c r="M952" s="338">
        <v>0</v>
      </c>
      <c r="N952" s="336">
        <v>26</v>
      </c>
      <c r="O952" s="338" t="s">
        <v>1964</v>
      </c>
      <c r="P952" s="338">
        <v>8320</v>
      </c>
      <c r="Q952" s="338">
        <v>3120</v>
      </c>
      <c r="R952" s="338">
        <v>0</v>
      </c>
      <c r="S952" s="338">
        <v>11440</v>
      </c>
      <c r="T952" s="338">
        <v>998</v>
      </c>
      <c r="U952" s="338">
        <v>0</v>
      </c>
      <c r="V952" s="338">
        <v>693</v>
      </c>
      <c r="W952" s="338">
        <v>13131</v>
      </c>
      <c r="X952" s="338">
        <v>998</v>
      </c>
      <c r="Y952" s="338">
        <v>0</v>
      </c>
      <c r="Z952" s="338">
        <v>0</v>
      </c>
      <c r="AA952" s="338">
        <v>0</v>
      </c>
      <c r="AB952" s="338">
        <v>0</v>
      </c>
      <c r="AC952" s="338">
        <v>998</v>
      </c>
      <c r="AD952" s="338">
        <v>10442</v>
      </c>
      <c r="AE952" s="338">
        <v>0</v>
      </c>
      <c r="AF952" s="338" t="s">
        <v>1082</v>
      </c>
      <c r="AG952" s="338">
        <v>50100874007529</v>
      </c>
      <c r="AH952" s="338">
        <v>0</v>
      </c>
      <c r="AI952" t="s">
        <v>1964</v>
      </c>
      <c r="AJ952" t="s">
        <v>2256</v>
      </c>
    </row>
    <row r="953" spans="1:36" x14ac:dyDescent="0.3">
      <c r="A953" s="335">
        <v>46203</v>
      </c>
      <c r="B953" t="s">
        <v>1377</v>
      </c>
      <c r="C953" t="s">
        <v>1378</v>
      </c>
      <c r="D953" t="s">
        <v>41</v>
      </c>
      <c r="E953" t="s">
        <v>163</v>
      </c>
      <c r="F953" t="s">
        <v>163</v>
      </c>
      <c r="G953" t="s">
        <v>48</v>
      </c>
      <c r="H953" t="s">
        <v>605</v>
      </c>
      <c r="I953" s="338">
        <v>20</v>
      </c>
      <c r="J953" s="338">
        <v>0</v>
      </c>
      <c r="K953" s="338">
        <v>0</v>
      </c>
      <c r="L953" s="338">
        <v>4</v>
      </c>
      <c r="M953" s="338">
        <v>0</v>
      </c>
      <c r="N953" s="336">
        <v>20</v>
      </c>
      <c r="O953" s="338" t="s">
        <v>1964</v>
      </c>
      <c r="P953" s="338">
        <v>6400</v>
      </c>
      <c r="Q953" s="338">
        <v>2600</v>
      </c>
      <c r="R953" s="338">
        <v>0</v>
      </c>
      <c r="S953" s="338">
        <v>9000</v>
      </c>
      <c r="T953" s="338">
        <v>768</v>
      </c>
      <c r="U953" s="338">
        <v>0</v>
      </c>
      <c r="V953" s="338">
        <v>533</v>
      </c>
      <c r="W953" s="338">
        <v>10301</v>
      </c>
      <c r="X953" s="338">
        <v>768</v>
      </c>
      <c r="Y953" s="338">
        <v>0</v>
      </c>
      <c r="Z953" s="338">
        <v>0</v>
      </c>
      <c r="AA953" s="338">
        <v>0</v>
      </c>
      <c r="AB953" s="338">
        <v>0</v>
      </c>
      <c r="AC953" s="338">
        <v>768</v>
      </c>
      <c r="AD953" s="338">
        <v>8232</v>
      </c>
      <c r="AE953" s="338">
        <v>0</v>
      </c>
      <c r="AF953" s="338" t="s">
        <v>1082</v>
      </c>
      <c r="AG953" s="338">
        <v>50100874007401</v>
      </c>
      <c r="AH953" s="338">
        <v>0</v>
      </c>
      <c r="AI953" t="s">
        <v>1964</v>
      </c>
      <c r="AJ953" t="s">
        <v>2256</v>
      </c>
    </row>
    <row r="954" spans="1:36" x14ac:dyDescent="0.3">
      <c r="A954" s="335">
        <v>46203</v>
      </c>
      <c r="B954" t="s">
        <v>1379</v>
      </c>
      <c r="C954" t="s">
        <v>1380</v>
      </c>
      <c r="D954" t="s">
        <v>41</v>
      </c>
      <c r="E954" t="s">
        <v>163</v>
      </c>
      <c r="F954" t="s">
        <v>163</v>
      </c>
      <c r="G954" t="s">
        <v>247</v>
      </c>
      <c r="H954" t="s">
        <v>614</v>
      </c>
      <c r="I954" s="338">
        <v>26</v>
      </c>
      <c r="J954" s="338">
        <v>0</v>
      </c>
      <c r="K954" s="338">
        <v>0</v>
      </c>
      <c r="L954" s="338">
        <v>4</v>
      </c>
      <c r="M954" s="338">
        <v>0</v>
      </c>
      <c r="N954" s="336">
        <v>26</v>
      </c>
      <c r="O954" s="338" t="s">
        <v>1964</v>
      </c>
      <c r="P954" s="338">
        <v>10920</v>
      </c>
      <c r="Q954" s="338">
        <v>3380</v>
      </c>
      <c r="R954" s="338">
        <v>130</v>
      </c>
      <c r="S954" s="338">
        <v>14430</v>
      </c>
      <c r="T954" s="338">
        <v>1310</v>
      </c>
      <c r="U954" s="338">
        <v>0</v>
      </c>
      <c r="V954" s="338">
        <v>910</v>
      </c>
      <c r="W954" s="338">
        <v>16650</v>
      </c>
      <c r="X954" s="338">
        <v>1310</v>
      </c>
      <c r="Y954" s="338">
        <v>0</v>
      </c>
      <c r="Z954" s="338">
        <v>0</v>
      </c>
      <c r="AA954" s="338">
        <v>0</v>
      </c>
      <c r="AB954" s="338">
        <v>0</v>
      </c>
      <c r="AC954" s="338">
        <v>1310</v>
      </c>
      <c r="AD954" s="338">
        <v>13120</v>
      </c>
      <c r="AE954" s="338">
        <v>0</v>
      </c>
      <c r="AF954" s="338" t="s">
        <v>1082</v>
      </c>
      <c r="AG954" s="338">
        <v>50100874006628</v>
      </c>
      <c r="AH954" s="338">
        <v>0</v>
      </c>
      <c r="AI954" t="s">
        <v>1964</v>
      </c>
      <c r="AJ954" t="s">
        <v>2256</v>
      </c>
    </row>
    <row r="955" spans="1:36" x14ac:dyDescent="0.3">
      <c r="A955" s="335">
        <v>46203</v>
      </c>
      <c r="B955" t="s">
        <v>1381</v>
      </c>
      <c r="C955" t="s">
        <v>1382</v>
      </c>
      <c r="D955" t="s">
        <v>41</v>
      </c>
      <c r="E955" t="s">
        <v>163</v>
      </c>
      <c r="F955" t="s">
        <v>163</v>
      </c>
      <c r="G955" t="s">
        <v>48</v>
      </c>
      <c r="H955" t="s">
        <v>615</v>
      </c>
      <c r="I955" s="338">
        <v>16</v>
      </c>
      <c r="J955" s="338">
        <v>0</v>
      </c>
      <c r="K955" s="338">
        <v>0</v>
      </c>
      <c r="L955" s="338">
        <v>4</v>
      </c>
      <c r="M955" s="338">
        <v>0</v>
      </c>
      <c r="N955" s="336">
        <v>16</v>
      </c>
      <c r="O955" s="338" t="s">
        <v>1964</v>
      </c>
      <c r="P955" s="338">
        <v>7056</v>
      </c>
      <c r="Q955" s="338">
        <v>2144</v>
      </c>
      <c r="R955" s="338">
        <v>0</v>
      </c>
      <c r="S955" s="338">
        <v>9200</v>
      </c>
      <c r="T955" s="338">
        <v>847</v>
      </c>
      <c r="U955" s="338">
        <v>0</v>
      </c>
      <c r="V955" s="338">
        <v>588</v>
      </c>
      <c r="W955" s="338">
        <v>10635</v>
      </c>
      <c r="X955" s="338">
        <v>847</v>
      </c>
      <c r="Y955" s="338">
        <v>0</v>
      </c>
      <c r="Z955" s="338">
        <v>0</v>
      </c>
      <c r="AA955" s="338">
        <v>0</v>
      </c>
      <c r="AB955" s="338">
        <v>0</v>
      </c>
      <c r="AC955" s="338">
        <v>847</v>
      </c>
      <c r="AD955" s="338">
        <v>8353</v>
      </c>
      <c r="AE955" s="338">
        <v>0</v>
      </c>
      <c r="AF955" s="338" t="s">
        <v>1082</v>
      </c>
      <c r="AG955" s="338">
        <v>50100831588456</v>
      </c>
      <c r="AH955" s="338">
        <v>0</v>
      </c>
      <c r="AI955" t="s">
        <v>1964</v>
      </c>
      <c r="AJ955" t="s">
        <v>2256</v>
      </c>
    </row>
    <row r="956" spans="1:36" x14ac:dyDescent="0.3">
      <c r="A956" s="335">
        <v>46203</v>
      </c>
      <c r="B956" t="s">
        <v>1383</v>
      </c>
      <c r="C956" t="s">
        <v>1384</v>
      </c>
      <c r="D956" t="s">
        <v>41</v>
      </c>
      <c r="E956" t="s">
        <v>163</v>
      </c>
      <c r="F956" t="s">
        <v>163</v>
      </c>
      <c r="G956" t="s">
        <v>48</v>
      </c>
      <c r="H956" t="s">
        <v>615</v>
      </c>
      <c r="I956" s="338">
        <v>10</v>
      </c>
      <c r="J956" s="338">
        <v>0</v>
      </c>
      <c r="K956" s="338">
        <v>0</v>
      </c>
      <c r="L956" s="338">
        <v>4</v>
      </c>
      <c r="M956" s="338">
        <v>0</v>
      </c>
      <c r="N956" s="336">
        <v>10</v>
      </c>
      <c r="O956" s="338" t="s">
        <v>1965</v>
      </c>
      <c r="P956" s="338">
        <v>4410</v>
      </c>
      <c r="Q956" s="338">
        <v>1340</v>
      </c>
      <c r="R956" s="338">
        <v>0</v>
      </c>
      <c r="S956" s="338">
        <v>5750</v>
      </c>
      <c r="T956" s="338">
        <v>529</v>
      </c>
      <c r="U956" s="338">
        <v>0</v>
      </c>
      <c r="V956" s="338">
        <v>367</v>
      </c>
      <c r="W956" s="338">
        <v>6646</v>
      </c>
      <c r="X956" s="338">
        <v>529</v>
      </c>
      <c r="Y956" s="338">
        <v>0</v>
      </c>
      <c r="Z956" s="338">
        <v>0</v>
      </c>
      <c r="AA956" s="338">
        <v>0</v>
      </c>
      <c r="AB956" s="338">
        <v>0</v>
      </c>
      <c r="AC956" s="338">
        <v>529</v>
      </c>
      <c r="AD956" s="338">
        <v>5221</v>
      </c>
      <c r="AE956" s="338">
        <v>0</v>
      </c>
      <c r="AF956" s="338">
        <v>0</v>
      </c>
      <c r="AG956" s="338">
        <v>0</v>
      </c>
      <c r="AH956" s="338">
        <v>0</v>
      </c>
      <c r="AI956" t="s">
        <v>1965</v>
      </c>
      <c r="AJ956" t="s">
        <v>2256</v>
      </c>
    </row>
    <row r="957" spans="1:36" x14ac:dyDescent="0.3">
      <c r="A957" s="335">
        <v>46203</v>
      </c>
      <c r="B957" t="s">
        <v>1385</v>
      </c>
      <c r="C957" t="s">
        <v>1386</v>
      </c>
      <c r="D957" t="s">
        <v>41</v>
      </c>
      <c r="E957" t="s">
        <v>163</v>
      </c>
      <c r="F957" t="s">
        <v>163</v>
      </c>
      <c r="G957" t="s">
        <v>48</v>
      </c>
      <c r="H957" t="s">
        <v>615</v>
      </c>
      <c r="I957" s="338">
        <v>26</v>
      </c>
      <c r="J957" s="338">
        <v>0</v>
      </c>
      <c r="K957" s="338">
        <v>0</v>
      </c>
      <c r="L957" s="338">
        <v>4</v>
      </c>
      <c r="M957" s="338">
        <v>0</v>
      </c>
      <c r="N957" s="336">
        <v>26</v>
      </c>
      <c r="O957" s="338" t="s">
        <v>1964</v>
      </c>
      <c r="P957" s="338">
        <v>11466</v>
      </c>
      <c r="Q957" s="338">
        <v>3484</v>
      </c>
      <c r="R957" s="338">
        <v>0</v>
      </c>
      <c r="S957" s="338">
        <v>14950</v>
      </c>
      <c r="T957" s="338">
        <v>1376</v>
      </c>
      <c r="U957" s="338">
        <v>0</v>
      </c>
      <c r="V957" s="338">
        <v>955</v>
      </c>
      <c r="W957" s="338">
        <v>17281</v>
      </c>
      <c r="X957" s="338">
        <v>1376</v>
      </c>
      <c r="Y957" s="338">
        <v>0</v>
      </c>
      <c r="Z957" s="338">
        <v>0</v>
      </c>
      <c r="AA957" s="338">
        <v>0</v>
      </c>
      <c r="AB957" s="338">
        <v>0</v>
      </c>
      <c r="AC957" s="338">
        <v>1376</v>
      </c>
      <c r="AD957" s="338">
        <v>13574</v>
      </c>
      <c r="AE957" s="338">
        <v>0</v>
      </c>
      <c r="AF957" s="338" t="s">
        <v>1082</v>
      </c>
      <c r="AG957" s="338">
        <v>50100831588370</v>
      </c>
      <c r="AH957" s="338">
        <v>0</v>
      </c>
      <c r="AI957" t="s">
        <v>1964</v>
      </c>
      <c r="AJ957" t="s">
        <v>2256</v>
      </c>
    </row>
    <row r="958" spans="1:36" x14ac:dyDescent="0.3">
      <c r="A958" s="335">
        <v>46203</v>
      </c>
      <c r="B958" t="s">
        <v>1387</v>
      </c>
      <c r="C958" t="s">
        <v>1388</v>
      </c>
      <c r="D958" t="s">
        <v>41</v>
      </c>
      <c r="E958" t="s">
        <v>163</v>
      </c>
      <c r="F958" t="s">
        <v>163</v>
      </c>
      <c r="G958" t="s">
        <v>48</v>
      </c>
      <c r="H958" t="s">
        <v>615</v>
      </c>
      <c r="I958" s="338">
        <v>24</v>
      </c>
      <c r="J958" s="338">
        <v>0</v>
      </c>
      <c r="K958" s="338">
        <v>0</v>
      </c>
      <c r="L958" s="338">
        <v>4</v>
      </c>
      <c r="M958" s="338">
        <v>0</v>
      </c>
      <c r="N958" s="336">
        <v>24</v>
      </c>
      <c r="O958" s="338" t="s">
        <v>1965</v>
      </c>
      <c r="P958" s="338">
        <v>10584</v>
      </c>
      <c r="Q958" s="338">
        <v>3216</v>
      </c>
      <c r="R958" s="338">
        <v>0</v>
      </c>
      <c r="S958" s="338">
        <v>13800</v>
      </c>
      <c r="T958" s="338">
        <v>1270</v>
      </c>
      <c r="U958" s="338">
        <v>0</v>
      </c>
      <c r="V958" s="338">
        <v>882</v>
      </c>
      <c r="W958" s="338">
        <v>15952</v>
      </c>
      <c r="X958" s="338">
        <v>1270</v>
      </c>
      <c r="Y958" s="338">
        <v>0</v>
      </c>
      <c r="Z958" s="338">
        <v>0</v>
      </c>
      <c r="AA958" s="338">
        <v>0</v>
      </c>
      <c r="AB958" s="338">
        <v>0</v>
      </c>
      <c r="AC958" s="338">
        <v>1270</v>
      </c>
      <c r="AD958" s="338">
        <v>12530</v>
      </c>
      <c r="AE958" s="338">
        <v>0</v>
      </c>
      <c r="AF958" s="338">
        <v>0</v>
      </c>
      <c r="AG958" s="338">
        <v>0</v>
      </c>
      <c r="AH958" s="338">
        <v>0</v>
      </c>
      <c r="AI958" t="s">
        <v>1965</v>
      </c>
      <c r="AJ958" t="s">
        <v>2256</v>
      </c>
    </row>
    <row r="959" spans="1:36" x14ac:dyDescent="0.3">
      <c r="A959" s="335">
        <v>46203</v>
      </c>
      <c r="B959" t="s">
        <v>1389</v>
      </c>
      <c r="C959" t="s">
        <v>1390</v>
      </c>
      <c r="D959" t="s">
        <v>41</v>
      </c>
      <c r="E959" t="s">
        <v>163</v>
      </c>
      <c r="F959" t="s">
        <v>163</v>
      </c>
      <c r="G959" t="s">
        <v>48</v>
      </c>
      <c r="H959" t="s">
        <v>615</v>
      </c>
      <c r="I959" s="338">
        <v>26</v>
      </c>
      <c r="J959" s="338">
        <v>0</v>
      </c>
      <c r="K959" s="338">
        <v>0</v>
      </c>
      <c r="L959" s="338">
        <v>4</v>
      </c>
      <c r="M959" s="338">
        <v>0</v>
      </c>
      <c r="N959" s="336">
        <v>26</v>
      </c>
      <c r="O959" s="338" t="s">
        <v>1965</v>
      </c>
      <c r="P959" s="338">
        <v>11466</v>
      </c>
      <c r="Q959" s="338">
        <v>3484</v>
      </c>
      <c r="R959" s="338">
        <v>0</v>
      </c>
      <c r="S959" s="338">
        <v>14950</v>
      </c>
      <c r="T959" s="338">
        <v>1376</v>
      </c>
      <c r="U959" s="338">
        <v>0</v>
      </c>
      <c r="V959" s="338">
        <v>955</v>
      </c>
      <c r="W959" s="338">
        <v>17281</v>
      </c>
      <c r="X959" s="338">
        <v>1376</v>
      </c>
      <c r="Y959" s="338">
        <v>0</v>
      </c>
      <c r="Z959" s="338">
        <v>0</v>
      </c>
      <c r="AA959" s="338">
        <v>0</v>
      </c>
      <c r="AB959" s="338">
        <v>0</v>
      </c>
      <c r="AC959" s="338">
        <v>1376</v>
      </c>
      <c r="AD959" s="338">
        <v>13574</v>
      </c>
      <c r="AE959" s="338">
        <v>0</v>
      </c>
      <c r="AF959" s="338">
        <v>0</v>
      </c>
      <c r="AG959" s="338">
        <v>0</v>
      </c>
      <c r="AH959" s="338">
        <v>0</v>
      </c>
      <c r="AI959" t="s">
        <v>1965</v>
      </c>
      <c r="AJ959" t="s">
        <v>2256</v>
      </c>
    </row>
    <row r="960" spans="1:36" x14ac:dyDescent="0.3">
      <c r="A960" s="335">
        <v>46203</v>
      </c>
      <c r="B960" t="s">
        <v>1391</v>
      </c>
      <c r="C960" t="s">
        <v>1392</v>
      </c>
      <c r="D960" t="s">
        <v>41</v>
      </c>
      <c r="E960" t="s">
        <v>163</v>
      </c>
      <c r="F960" t="s">
        <v>163</v>
      </c>
      <c r="G960" t="s">
        <v>44</v>
      </c>
      <c r="H960" t="s">
        <v>615</v>
      </c>
      <c r="I960" s="338">
        <v>9</v>
      </c>
      <c r="J960" s="338">
        <v>0</v>
      </c>
      <c r="K960" s="338">
        <v>0</v>
      </c>
      <c r="L960" s="338">
        <v>4</v>
      </c>
      <c r="M960" s="338">
        <v>0</v>
      </c>
      <c r="N960" s="336">
        <v>9</v>
      </c>
      <c r="O960" s="338" t="s">
        <v>1964</v>
      </c>
      <c r="P960" s="338">
        <v>3969</v>
      </c>
      <c r="Q960" s="338">
        <v>1206</v>
      </c>
      <c r="R960" s="338">
        <v>0</v>
      </c>
      <c r="S960" s="338">
        <v>5175</v>
      </c>
      <c r="T960" s="338">
        <v>476</v>
      </c>
      <c r="U960" s="338">
        <v>0</v>
      </c>
      <c r="V960" s="338">
        <v>331</v>
      </c>
      <c r="W960" s="338">
        <v>5982</v>
      </c>
      <c r="X960" s="338">
        <v>476</v>
      </c>
      <c r="Y960" s="338">
        <v>0</v>
      </c>
      <c r="Z960" s="338">
        <v>0</v>
      </c>
      <c r="AA960" s="338">
        <v>0</v>
      </c>
      <c r="AB960" s="338">
        <v>0</v>
      </c>
      <c r="AC960" s="338">
        <v>476</v>
      </c>
      <c r="AD960" s="338">
        <v>4699</v>
      </c>
      <c r="AE960" s="338">
        <v>0</v>
      </c>
      <c r="AF960" s="338" t="s">
        <v>1082</v>
      </c>
      <c r="AG960" s="338">
        <v>50100858362820</v>
      </c>
      <c r="AH960" s="338">
        <v>0</v>
      </c>
      <c r="AI960" t="s">
        <v>1964</v>
      </c>
      <c r="AJ960" t="s">
        <v>2256</v>
      </c>
    </row>
    <row r="961" spans="1:36" x14ac:dyDescent="0.3">
      <c r="A961" s="335">
        <v>46203</v>
      </c>
      <c r="B961" t="s">
        <v>1393</v>
      </c>
      <c r="C961" t="s">
        <v>1394</v>
      </c>
      <c r="D961" t="s">
        <v>41</v>
      </c>
      <c r="E961" t="s">
        <v>163</v>
      </c>
      <c r="F961" t="s">
        <v>163</v>
      </c>
      <c r="G961" t="s">
        <v>48</v>
      </c>
      <c r="H961" t="s">
        <v>615</v>
      </c>
      <c r="I961" s="338">
        <v>26</v>
      </c>
      <c r="J961" s="338">
        <v>0</v>
      </c>
      <c r="K961" s="338">
        <v>0</v>
      </c>
      <c r="L961" s="338">
        <v>4</v>
      </c>
      <c r="M961" s="338">
        <v>0</v>
      </c>
      <c r="N961" s="336">
        <v>26</v>
      </c>
      <c r="O961" s="338" t="s">
        <v>1964</v>
      </c>
      <c r="P961" s="338">
        <v>11466</v>
      </c>
      <c r="Q961" s="338">
        <v>3484</v>
      </c>
      <c r="R961" s="338">
        <v>0</v>
      </c>
      <c r="S961" s="338">
        <v>14950</v>
      </c>
      <c r="T961" s="338">
        <v>1376</v>
      </c>
      <c r="U961" s="338">
        <v>0</v>
      </c>
      <c r="V961" s="338">
        <v>955</v>
      </c>
      <c r="W961" s="338">
        <v>17281</v>
      </c>
      <c r="X961" s="338">
        <v>1376</v>
      </c>
      <c r="Y961" s="338">
        <v>0</v>
      </c>
      <c r="Z961" s="338">
        <v>0</v>
      </c>
      <c r="AA961" s="338">
        <v>0</v>
      </c>
      <c r="AB961" s="338">
        <v>0</v>
      </c>
      <c r="AC961" s="338">
        <v>1376</v>
      </c>
      <c r="AD961" s="338">
        <v>13574</v>
      </c>
      <c r="AE961" s="338">
        <v>0</v>
      </c>
      <c r="AF961" s="338" t="s">
        <v>1082</v>
      </c>
      <c r="AG961" s="338">
        <v>50100858362945</v>
      </c>
      <c r="AH961" s="338">
        <v>0</v>
      </c>
      <c r="AI961" t="s">
        <v>1964</v>
      </c>
      <c r="AJ961" t="s">
        <v>2256</v>
      </c>
    </row>
    <row r="962" spans="1:36" x14ac:dyDescent="0.3">
      <c r="A962" s="335">
        <v>46203</v>
      </c>
      <c r="B962" t="s">
        <v>1397</v>
      </c>
      <c r="C962" t="s">
        <v>1395</v>
      </c>
      <c r="D962" t="s">
        <v>41</v>
      </c>
      <c r="E962" t="s">
        <v>163</v>
      </c>
      <c r="F962" t="s">
        <v>163</v>
      </c>
      <c r="G962" t="s">
        <v>247</v>
      </c>
      <c r="H962" t="s">
        <v>614</v>
      </c>
      <c r="I962" s="338">
        <v>26</v>
      </c>
      <c r="J962" s="338">
        <v>0</v>
      </c>
      <c r="K962" s="338">
        <v>0</v>
      </c>
      <c r="L962" s="338">
        <v>4</v>
      </c>
      <c r="M962" s="338">
        <v>0</v>
      </c>
      <c r="N962" s="336">
        <v>26</v>
      </c>
      <c r="O962" s="338" t="s">
        <v>1964</v>
      </c>
      <c r="P962" s="338">
        <v>10010</v>
      </c>
      <c r="Q962" s="338">
        <v>4550</v>
      </c>
      <c r="R962" s="338">
        <v>390</v>
      </c>
      <c r="S962" s="338">
        <v>14950</v>
      </c>
      <c r="T962" s="338">
        <v>1201</v>
      </c>
      <c r="U962" s="338">
        <v>0</v>
      </c>
      <c r="V962" s="338">
        <v>834</v>
      </c>
      <c r="W962" s="338">
        <v>16985</v>
      </c>
      <c r="X962" s="338">
        <v>1201</v>
      </c>
      <c r="Y962" s="338">
        <v>0</v>
      </c>
      <c r="Z962" s="338">
        <v>0</v>
      </c>
      <c r="AA962" s="338">
        <v>0</v>
      </c>
      <c r="AB962" s="338">
        <v>0</v>
      </c>
      <c r="AC962" s="338">
        <v>1201</v>
      </c>
      <c r="AD962" s="338">
        <v>13749</v>
      </c>
      <c r="AE962" s="338">
        <v>0</v>
      </c>
      <c r="AF962" s="338" t="s">
        <v>1082</v>
      </c>
      <c r="AG962" s="338">
        <v>50100332932830</v>
      </c>
      <c r="AH962" s="338">
        <v>0</v>
      </c>
      <c r="AI962" t="s">
        <v>1964</v>
      </c>
      <c r="AJ962" t="s">
        <v>2256</v>
      </c>
    </row>
    <row r="963" spans="1:36" x14ac:dyDescent="0.3">
      <c r="A963" s="335">
        <v>46203</v>
      </c>
      <c r="B963" t="s">
        <v>1996</v>
      </c>
      <c r="C963" t="s">
        <v>1868</v>
      </c>
      <c r="D963" t="s">
        <v>166</v>
      </c>
      <c r="E963" t="s">
        <v>163</v>
      </c>
      <c r="F963" t="s">
        <v>163</v>
      </c>
      <c r="G963" t="s">
        <v>48</v>
      </c>
      <c r="H963" t="s">
        <v>605</v>
      </c>
      <c r="I963" s="338">
        <v>23</v>
      </c>
      <c r="J963" s="338">
        <v>0</v>
      </c>
      <c r="K963" s="338">
        <v>0</v>
      </c>
      <c r="L963" s="338">
        <v>4</v>
      </c>
      <c r="M963" s="338">
        <v>0</v>
      </c>
      <c r="N963" s="336">
        <v>23</v>
      </c>
      <c r="O963" s="338" t="s">
        <v>1964</v>
      </c>
      <c r="P963" s="338">
        <v>8970</v>
      </c>
      <c r="Q963" s="338">
        <v>1840</v>
      </c>
      <c r="R963" s="338">
        <v>0</v>
      </c>
      <c r="S963" s="338">
        <v>10810</v>
      </c>
      <c r="T963" s="338">
        <v>1076</v>
      </c>
      <c r="U963" s="338">
        <v>0</v>
      </c>
      <c r="V963" s="338">
        <v>747</v>
      </c>
      <c r="W963" s="338">
        <v>12633</v>
      </c>
      <c r="X963" s="338">
        <v>1076</v>
      </c>
      <c r="Y963" s="338">
        <v>0</v>
      </c>
      <c r="Z963" s="338">
        <v>0</v>
      </c>
      <c r="AA963" s="338">
        <v>0</v>
      </c>
      <c r="AB963" s="338">
        <v>0</v>
      </c>
      <c r="AC963" s="338">
        <v>1076</v>
      </c>
      <c r="AD963" s="338">
        <v>9734</v>
      </c>
      <c r="AE963" s="338">
        <v>0</v>
      </c>
      <c r="AF963" s="338" t="s">
        <v>1082</v>
      </c>
      <c r="AG963" s="338">
        <v>50100876592630</v>
      </c>
      <c r="AH963" s="338">
        <v>0</v>
      </c>
      <c r="AI963" t="s">
        <v>1964</v>
      </c>
      <c r="AJ963" t="s">
        <v>2256</v>
      </c>
    </row>
    <row r="964" spans="1:36" x14ac:dyDescent="0.3">
      <c r="A964" s="335">
        <v>46203</v>
      </c>
      <c r="B964" t="s">
        <v>1997</v>
      </c>
      <c r="C964" t="s">
        <v>1870</v>
      </c>
      <c r="D964" t="s">
        <v>166</v>
      </c>
      <c r="E964" t="s">
        <v>163</v>
      </c>
      <c r="F964" t="s">
        <v>163</v>
      </c>
      <c r="G964" t="s">
        <v>299</v>
      </c>
      <c r="H964" t="s">
        <v>605</v>
      </c>
      <c r="I964" s="338">
        <v>25.5</v>
      </c>
      <c r="J964" s="338">
        <v>0</v>
      </c>
      <c r="K964" s="338">
        <v>0</v>
      </c>
      <c r="L964" s="338">
        <v>4</v>
      </c>
      <c r="M964" s="338">
        <v>0</v>
      </c>
      <c r="N964" s="336">
        <v>25.5</v>
      </c>
      <c r="O964" s="338" t="s">
        <v>1964</v>
      </c>
      <c r="P964" s="338">
        <v>9435</v>
      </c>
      <c r="Q964" s="338">
        <v>2040</v>
      </c>
      <c r="R964" s="338">
        <v>0</v>
      </c>
      <c r="S964" s="338">
        <v>11475</v>
      </c>
      <c r="T964" s="338">
        <v>1132</v>
      </c>
      <c r="U964" s="338">
        <v>0</v>
      </c>
      <c r="V964" s="338">
        <v>786</v>
      </c>
      <c r="W964" s="338">
        <v>13393</v>
      </c>
      <c r="X964" s="338">
        <v>1132</v>
      </c>
      <c r="Y964" s="338">
        <v>0</v>
      </c>
      <c r="Z964" s="338">
        <v>0</v>
      </c>
      <c r="AA964" s="338">
        <v>0</v>
      </c>
      <c r="AB964" s="338">
        <v>0</v>
      </c>
      <c r="AC964" s="338">
        <v>1132</v>
      </c>
      <c r="AD964" s="338">
        <v>10343</v>
      </c>
      <c r="AE964" s="338">
        <v>0</v>
      </c>
      <c r="AF964" s="338" t="s">
        <v>1082</v>
      </c>
      <c r="AG964" s="338">
        <v>50100876592410</v>
      </c>
      <c r="AH964" s="338">
        <v>0</v>
      </c>
      <c r="AI964" t="s">
        <v>1964</v>
      </c>
      <c r="AJ964" t="s">
        <v>2256</v>
      </c>
    </row>
    <row r="965" spans="1:36" x14ac:dyDescent="0.3">
      <c r="A965" s="335">
        <v>46203</v>
      </c>
      <c r="B965" t="s">
        <v>1998</v>
      </c>
      <c r="C965" t="s">
        <v>1872</v>
      </c>
      <c r="D965" t="s">
        <v>166</v>
      </c>
      <c r="E965" t="s">
        <v>163</v>
      </c>
      <c r="F965" t="s">
        <v>163</v>
      </c>
      <c r="G965" t="s">
        <v>51</v>
      </c>
      <c r="H965" t="s">
        <v>605</v>
      </c>
      <c r="I965" s="338">
        <v>26</v>
      </c>
      <c r="J965" s="338">
        <v>0</v>
      </c>
      <c r="K965" s="338">
        <v>0</v>
      </c>
      <c r="L965" s="338">
        <v>4</v>
      </c>
      <c r="M965" s="338">
        <v>0</v>
      </c>
      <c r="N965" s="336">
        <v>26</v>
      </c>
      <c r="O965" s="338" t="s">
        <v>1964</v>
      </c>
      <c r="P965" s="338">
        <v>9620</v>
      </c>
      <c r="Q965" s="338">
        <v>1820</v>
      </c>
      <c r="R965" s="338">
        <v>0</v>
      </c>
      <c r="S965" s="338">
        <v>11440</v>
      </c>
      <c r="T965" s="338">
        <v>1154</v>
      </c>
      <c r="U965" s="338">
        <v>0</v>
      </c>
      <c r="V965" s="338">
        <v>801</v>
      </c>
      <c r="W965" s="338">
        <v>13395</v>
      </c>
      <c r="X965" s="338">
        <v>1154</v>
      </c>
      <c r="Y965" s="338">
        <v>0</v>
      </c>
      <c r="Z965" s="338">
        <v>0</v>
      </c>
      <c r="AA965" s="338">
        <v>0</v>
      </c>
      <c r="AB965" s="338">
        <v>0</v>
      </c>
      <c r="AC965" s="338">
        <v>1154</v>
      </c>
      <c r="AD965" s="338">
        <v>10286</v>
      </c>
      <c r="AE965" s="338">
        <v>0</v>
      </c>
      <c r="AF965" s="338" t="s">
        <v>1082</v>
      </c>
      <c r="AG965" s="338">
        <v>50100876592245</v>
      </c>
      <c r="AH965" s="338">
        <v>0</v>
      </c>
      <c r="AI965" t="s">
        <v>1964</v>
      </c>
      <c r="AJ965" t="s">
        <v>2256</v>
      </c>
    </row>
    <row r="966" spans="1:36" x14ac:dyDescent="0.3">
      <c r="A966" s="335">
        <v>46203</v>
      </c>
      <c r="B966" t="s">
        <v>1999</v>
      </c>
      <c r="C966" t="s">
        <v>1874</v>
      </c>
      <c r="D966" t="s">
        <v>166</v>
      </c>
      <c r="E966" t="s">
        <v>163</v>
      </c>
      <c r="F966" t="s">
        <v>163</v>
      </c>
      <c r="G966" t="s">
        <v>51</v>
      </c>
      <c r="H966" t="s">
        <v>605</v>
      </c>
      <c r="I966" s="338">
        <v>24</v>
      </c>
      <c r="J966" s="338">
        <v>0</v>
      </c>
      <c r="K966" s="338">
        <v>0</v>
      </c>
      <c r="L966" s="338">
        <v>4</v>
      </c>
      <c r="M966" s="338">
        <v>0</v>
      </c>
      <c r="N966" s="336">
        <v>24</v>
      </c>
      <c r="O966" s="338" t="s">
        <v>1964</v>
      </c>
      <c r="P966" s="338">
        <v>8880</v>
      </c>
      <c r="Q966" s="338">
        <v>1680</v>
      </c>
      <c r="R966" s="338">
        <v>0</v>
      </c>
      <c r="S966" s="338">
        <v>10560</v>
      </c>
      <c r="T966" s="338">
        <v>1066</v>
      </c>
      <c r="U966" s="338">
        <v>0</v>
      </c>
      <c r="V966" s="338">
        <v>740</v>
      </c>
      <c r="W966" s="338">
        <v>12366</v>
      </c>
      <c r="X966" s="338">
        <v>1066</v>
      </c>
      <c r="Y966" s="338">
        <v>0</v>
      </c>
      <c r="Z966" s="338">
        <v>0</v>
      </c>
      <c r="AA966" s="338">
        <v>0</v>
      </c>
      <c r="AB966" s="338">
        <v>0</v>
      </c>
      <c r="AC966" s="338">
        <v>1066</v>
      </c>
      <c r="AD966" s="338">
        <v>9494</v>
      </c>
      <c r="AE966" s="338">
        <v>0</v>
      </c>
      <c r="AF966" s="338" t="s">
        <v>1082</v>
      </c>
      <c r="AG966" s="338">
        <v>50100876592400</v>
      </c>
      <c r="AH966" s="338">
        <v>0</v>
      </c>
      <c r="AI966" t="s">
        <v>1964</v>
      </c>
      <c r="AJ966" t="s">
        <v>2256</v>
      </c>
    </row>
    <row r="967" spans="1:36" x14ac:dyDescent="0.3">
      <c r="A967" s="335">
        <v>46203</v>
      </c>
      <c r="B967" t="s">
        <v>1950</v>
      </c>
      <c r="C967" t="s">
        <v>1741</v>
      </c>
      <c r="D967" t="s">
        <v>41</v>
      </c>
      <c r="E967" t="s">
        <v>163</v>
      </c>
      <c r="F967" t="s">
        <v>163</v>
      </c>
      <c r="G967" t="s">
        <v>247</v>
      </c>
      <c r="H967" t="s">
        <v>614</v>
      </c>
      <c r="I967" s="338">
        <v>23</v>
      </c>
      <c r="J967" s="338">
        <v>3</v>
      </c>
      <c r="K967" s="338">
        <v>0</v>
      </c>
      <c r="L967" s="338">
        <v>4</v>
      </c>
      <c r="M967" s="338">
        <v>0</v>
      </c>
      <c r="N967" s="336">
        <v>26</v>
      </c>
      <c r="O967" s="338" t="s">
        <v>1964</v>
      </c>
      <c r="P967" s="338">
        <v>11466</v>
      </c>
      <c r="Q967" s="338">
        <v>4186</v>
      </c>
      <c r="R967" s="338">
        <v>0</v>
      </c>
      <c r="S967" s="338">
        <v>15652</v>
      </c>
      <c r="T967" s="338">
        <v>1376</v>
      </c>
      <c r="U967" s="338">
        <v>0</v>
      </c>
      <c r="V967" s="338">
        <v>955</v>
      </c>
      <c r="W967" s="338">
        <v>17983</v>
      </c>
      <c r="X967" s="338">
        <v>1376</v>
      </c>
      <c r="Y967" s="338">
        <v>0</v>
      </c>
      <c r="Z967" s="338">
        <v>0</v>
      </c>
      <c r="AA967" s="338">
        <v>0</v>
      </c>
      <c r="AB967" s="338">
        <v>0</v>
      </c>
      <c r="AC967" s="338">
        <v>1376</v>
      </c>
      <c r="AD967" s="338">
        <v>14276</v>
      </c>
      <c r="AE967" s="338">
        <v>0</v>
      </c>
      <c r="AF967" s="338" t="s">
        <v>1082</v>
      </c>
      <c r="AG967" s="338">
        <v>50100782690426</v>
      </c>
      <c r="AH967" s="338">
        <v>0</v>
      </c>
      <c r="AI967" t="s">
        <v>1964</v>
      </c>
      <c r="AJ967" t="s">
        <v>2256</v>
      </c>
    </row>
    <row r="968" spans="1:36" x14ac:dyDescent="0.3">
      <c r="A968" s="335">
        <v>46203</v>
      </c>
      <c r="B968" t="s">
        <v>1951</v>
      </c>
      <c r="C968" t="s">
        <v>1745</v>
      </c>
      <c r="D968" t="s">
        <v>41</v>
      </c>
      <c r="E968" t="s">
        <v>163</v>
      </c>
      <c r="F968" t="s">
        <v>163</v>
      </c>
      <c r="G968" t="s">
        <v>247</v>
      </c>
      <c r="H968" t="s">
        <v>615</v>
      </c>
      <c r="I968" s="338">
        <v>25</v>
      </c>
      <c r="J968" s="338">
        <v>0</v>
      </c>
      <c r="K968" s="338">
        <v>0</v>
      </c>
      <c r="L968" s="338">
        <v>4</v>
      </c>
      <c r="M968" s="338">
        <v>0</v>
      </c>
      <c r="N968" s="336">
        <v>25</v>
      </c>
      <c r="O968" s="338" t="s">
        <v>1964</v>
      </c>
      <c r="P968" s="338">
        <v>11025</v>
      </c>
      <c r="Q968" s="338">
        <v>9350</v>
      </c>
      <c r="R968" s="338">
        <v>0</v>
      </c>
      <c r="S968" s="338">
        <v>20375</v>
      </c>
      <c r="T968" s="338">
        <v>1323</v>
      </c>
      <c r="U968" s="338">
        <v>0</v>
      </c>
      <c r="V968" s="338">
        <v>918</v>
      </c>
      <c r="W968" s="338">
        <v>22616</v>
      </c>
      <c r="X968" s="338">
        <v>1323</v>
      </c>
      <c r="Y968" s="338">
        <v>0</v>
      </c>
      <c r="Z968" s="338">
        <v>0</v>
      </c>
      <c r="AA968" s="338">
        <v>0</v>
      </c>
      <c r="AB968" s="338">
        <v>0</v>
      </c>
      <c r="AC968" s="338">
        <v>1323</v>
      </c>
      <c r="AD968" s="338">
        <v>19052</v>
      </c>
      <c r="AE968" s="338">
        <v>0</v>
      </c>
      <c r="AF968" s="338" t="s">
        <v>1082</v>
      </c>
      <c r="AG968" s="338">
        <v>50100262034180</v>
      </c>
      <c r="AH968" s="338">
        <v>0</v>
      </c>
      <c r="AI968" t="s">
        <v>1964</v>
      </c>
      <c r="AJ968" t="s">
        <v>2256</v>
      </c>
    </row>
    <row r="969" spans="1:36" x14ac:dyDescent="0.3">
      <c r="A969" s="335">
        <v>46203</v>
      </c>
      <c r="B969" t="s">
        <v>1952</v>
      </c>
      <c r="C969" t="s">
        <v>1452</v>
      </c>
      <c r="D969" t="s">
        <v>41</v>
      </c>
      <c r="E969" t="s">
        <v>163</v>
      </c>
      <c r="F969" t="s">
        <v>163</v>
      </c>
      <c r="G969" t="s">
        <v>104</v>
      </c>
      <c r="H969" t="s">
        <v>614</v>
      </c>
      <c r="I969" s="338">
        <v>22.5</v>
      </c>
      <c r="J969" s="338">
        <v>0</v>
      </c>
      <c r="K969" s="338">
        <v>0</v>
      </c>
      <c r="L969" s="338">
        <v>4</v>
      </c>
      <c r="M969" s="338">
        <v>0</v>
      </c>
      <c r="N969" s="336">
        <v>22.5</v>
      </c>
      <c r="O969" s="338" t="s">
        <v>1964</v>
      </c>
      <c r="P969" s="338">
        <v>9000</v>
      </c>
      <c r="Q969" s="338">
        <v>4275</v>
      </c>
      <c r="R969" s="338">
        <v>338</v>
      </c>
      <c r="S969" s="338">
        <v>13613</v>
      </c>
      <c r="T969" s="338">
        <v>1080</v>
      </c>
      <c r="U969" s="338">
        <v>0</v>
      </c>
      <c r="V969" s="338">
        <v>750</v>
      </c>
      <c r="W969" s="338">
        <v>15443</v>
      </c>
      <c r="X969" s="338">
        <v>1080</v>
      </c>
      <c r="Y969" s="338">
        <v>0</v>
      </c>
      <c r="Z969" s="338">
        <v>0</v>
      </c>
      <c r="AA969" s="338">
        <v>0</v>
      </c>
      <c r="AB969" s="338">
        <v>0</v>
      </c>
      <c r="AC969" s="338">
        <v>1080</v>
      </c>
      <c r="AD969" s="338">
        <v>12533</v>
      </c>
      <c r="AE969" s="338">
        <v>0</v>
      </c>
      <c r="AF969" s="338" t="s">
        <v>1082</v>
      </c>
      <c r="AG969" s="338">
        <v>50100876592755</v>
      </c>
      <c r="AH969" s="338">
        <v>0</v>
      </c>
      <c r="AI969" t="s">
        <v>1964</v>
      </c>
      <c r="AJ969" t="s">
        <v>2256</v>
      </c>
    </row>
    <row r="970" spans="1:36" x14ac:dyDescent="0.3">
      <c r="A970" s="335">
        <v>46203</v>
      </c>
      <c r="B970" t="s">
        <v>1988</v>
      </c>
      <c r="C970" t="s">
        <v>208</v>
      </c>
      <c r="D970" t="s">
        <v>166</v>
      </c>
      <c r="E970" t="s">
        <v>163</v>
      </c>
      <c r="F970" t="s">
        <v>163</v>
      </c>
      <c r="G970" t="s">
        <v>203</v>
      </c>
      <c r="H970" t="s">
        <v>605</v>
      </c>
      <c r="I970" s="338">
        <v>22</v>
      </c>
      <c r="J970" s="338">
        <v>4</v>
      </c>
      <c r="K970" s="338">
        <v>0</v>
      </c>
      <c r="L970" s="338">
        <v>4</v>
      </c>
      <c r="M970" s="338">
        <v>0</v>
      </c>
      <c r="N970" s="336">
        <v>26</v>
      </c>
      <c r="O970" s="338" t="s">
        <v>1964</v>
      </c>
      <c r="P970" s="338">
        <v>11388</v>
      </c>
      <c r="Q970" s="338">
        <v>4940</v>
      </c>
      <c r="R970" s="338">
        <v>390</v>
      </c>
      <c r="S970" s="338">
        <v>16718</v>
      </c>
      <c r="T970" s="338">
        <v>1367</v>
      </c>
      <c r="U970" s="338">
        <v>0</v>
      </c>
      <c r="V970" s="338">
        <v>949</v>
      </c>
      <c r="W970" s="338">
        <v>19034</v>
      </c>
      <c r="X970" s="338">
        <v>1367</v>
      </c>
      <c r="Y970" s="338">
        <v>0</v>
      </c>
      <c r="Z970" s="338">
        <v>0</v>
      </c>
      <c r="AA970" s="338">
        <v>0</v>
      </c>
      <c r="AB970" s="338">
        <v>0</v>
      </c>
      <c r="AC970" s="338">
        <v>1367</v>
      </c>
      <c r="AD970" s="338">
        <v>15351</v>
      </c>
      <c r="AE970" s="338">
        <v>0</v>
      </c>
      <c r="AF970" s="338" t="s">
        <v>1082</v>
      </c>
      <c r="AG970" s="338">
        <v>50100332272040</v>
      </c>
      <c r="AH970" s="338">
        <v>0</v>
      </c>
      <c r="AI970" t="s">
        <v>1964</v>
      </c>
      <c r="AJ970" t="s">
        <v>2256</v>
      </c>
    </row>
    <row r="971" spans="1:36" x14ac:dyDescent="0.3">
      <c r="A971" s="335">
        <v>46203</v>
      </c>
      <c r="B971" t="s">
        <v>2037</v>
      </c>
      <c r="C971" t="s">
        <v>2021</v>
      </c>
      <c r="D971" t="s">
        <v>41</v>
      </c>
      <c r="E971" t="s">
        <v>163</v>
      </c>
      <c r="F971" t="s">
        <v>163</v>
      </c>
      <c r="G971" t="s">
        <v>1179</v>
      </c>
      <c r="H971" t="s">
        <v>605</v>
      </c>
      <c r="I971" s="338">
        <v>13</v>
      </c>
      <c r="J971" s="338">
        <v>1</v>
      </c>
      <c r="K971" s="338">
        <v>0</v>
      </c>
      <c r="L971" s="338">
        <v>4</v>
      </c>
      <c r="M971" s="338">
        <v>0</v>
      </c>
      <c r="N971" s="336">
        <v>14</v>
      </c>
      <c r="O971" s="338" t="s">
        <v>1964</v>
      </c>
      <c r="P971" s="338">
        <v>6188</v>
      </c>
      <c r="Q971" s="338">
        <v>2422</v>
      </c>
      <c r="R971" s="338">
        <v>0</v>
      </c>
      <c r="S971" s="338">
        <v>8610</v>
      </c>
      <c r="T971" s="338">
        <v>743</v>
      </c>
      <c r="U971" s="338">
        <v>0</v>
      </c>
      <c r="V971" s="338">
        <v>515</v>
      </c>
      <c r="W971" s="338">
        <v>9868</v>
      </c>
      <c r="X971" s="338">
        <v>743</v>
      </c>
      <c r="Y971" s="338">
        <v>0</v>
      </c>
      <c r="Z971" s="338">
        <v>0</v>
      </c>
      <c r="AA971" s="338">
        <v>0</v>
      </c>
      <c r="AB971" s="338">
        <v>0</v>
      </c>
      <c r="AC971" s="338">
        <v>743</v>
      </c>
      <c r="AD971" s="338">
        <v>7867</v>
      </c>
      <c r="AE971" s="338">
        <v>0</v>
      </c>
      <c r="AF971" s="338" t="s">
        <v>1082</v>
      </c>
      <c r="AG971" s="338">
        <v>50100262034546</v>
      </c>
      <c r="AH971" s="338">
        <v>0</v>
      </c>
      <c r="AI971" t="s">
        <v>1964</v>
      </c>
      <c r="AJ971" t="s">
        <v>2256</v>
      </c>
    </row>
    <row r="972" spans="1:36" x14ac:dyDescent="0.3">
      <c r="A972" s="335">
        <v>46203</v>
      </c>
      <c r="B972" t="s">
        <v>2038</v>
      </c>
      <c r="C972" t="s">
        <v>2022</v>
      </c>
      <c r="D972" t="s">
        <v>41</v>
      </c>
      <c r="E972" t="s">
        <v>163</v>
      </c>
      <c r="F972" t="s">
        <v>163</v>
      </c>
      <c r="G972" t="s">
        <v>1179</v>
      </c>
      <c r="H972" t="s">
        <v>605</v>
      </c>
      <c r="I972" s="338">
        <v>19.5</v>
      </c>
      <c r="J972" s="338">
        <v>0</v>
      </c>
      <c r="K972" s="338">
        <v>0</v>
      </c>
      <c r="L972" s="338">
        <v>4</v>
      </c>
      <c r="M972" s="338">
        <v>0</v>
      </c>
      <c r="N972" s="336">
        <v>19.5</v>
      </c>
      <c r="O972" s="338" t="s">
        <v>1964</v>
      </c>
      <c r="P972" s="338">
        <v>8580</v>
      </c>
      <c r="Q972" s="338">
        <v>8482</v>
      </c>
      <c r="R972" s="338">
        <v>0</v>
      </c>
      <c r="S972" s="338">
        <v>17062</v>
      </c>
      <c r="T972" s="338">
        <v>1030</v>
      </c>
      <c r="U972" s="338">
        <v>0</v>
      </c>
      <c r="V972" s="338">
        <v>715</v>
      </c>
      <c r="W972" s="338">
        <v>18807</v>
      </c>
      <c r="X972" s="338">
        <v>1030</v>
      </c>
      <c r="Y972" s="338">
        <v>0</v>
      </c>
      <c r="Z972" s="338">
        <v>0</v>
      </c>
      <c r="AA972" s="338">
        <v>0</v>
      </c>
      <c r="AB972" s="338">
        <v>0</v>
      </c>
      <c r="AC972" s="338">
        <v>1030</v>
      </c>
      <c r="AD972" s="338">
        <v>16032</v>
      </c>
      <c r="AE972" s="338">
        <v>0</v>
      </c>
      <c r="AF972" s="338" t="s">
        <v>1082</v>
      </c>
      <c r="AG972" s="338">
        <v>50100254893719</v>
      </c>
      <c r="AH972" s="338">
        <v>0</v>
      </c>
      <c r="AI972" t="s">
        <v>1964</v>
      </c>
      <c r="AJ972" t="s">
        <v>2256</v>
      </c>
    </row>
    <row r="973" spans="1:36" x14ac:dyDescent="0.3">
      <c r="A973" s="335">
        <v>46203</v>
      </c>
      <c r="B973" t="s">
        <v>2039</v>
      </c>
      <c r="C973" t="s">
        <v>2023</v>
      </c>
      <c r="D973" t="s">
        <v>41</v>
      </c>
      <c r="E973" t="s">
        <v>163</v>
      </c>
      <c r="F973" t="s">
        <v>163</v>
      </c>
      <c r="G973" t="s">
        <v>1179</v>
      </c>
      <c r="H973" t="s">
        <v>605</v>
      </c>
      <c r="I973" s="338">
        <v>23.5</v>
      </c>
      <c r="J973" s="338">
        <v>0</v>
      </c>
      <c r="K973" s="338">
        <v>0</v>
      </c>
      <c r="L973" s="338">
        <v>4</v>
      </c>
      <c r="M973" s="338">
        <v>0</v>
      </c>
      <c r="N973" s="336">
        <v>23.5</v>
      </c>
      <c r="O973" s="338" t="s">
        <v>1964</v>
      </c>
      <c r="P973" s="338">
        <v>10364</v>
      </c>
      <c r="Q973" s="338">
        <v>7966</v>
      </c>
      <c r="R973" s="338">
        <v>0</v>
      </c>
      <c r="S973" s="338">
        <v>18330</v>
      </c>
      <c r="T973" s="338">
        <v>1244</v>
      </c>
      <c r="U973" s="338">
        <v>0</v>
      </c>
      <c r="V973" s="338">
        <v>863</v>
      </c>
      <c r="W973" s="338">
        <v>20437</v>
      </c>
      <c r="X973" s="338">
        <v>1244</v>
      </c>
      <c r="Y973" s="338">
        <v>0</v>
      </c>
      <c r="Z973" s="338">
        <v>0</v>
      </c>
      <c r="AA973" s="338">
        <v>0</v>
      </c>
      <c r="AB973" s="338">
        <v>0</v>
      </c>
      <c r="AC973" s="338">
        <v>1244</v>
      </c>
      <c r="AD973" s="338">
        <v>17086</v>
      </c>
      <c r="AE973" s="338">
        <v>0</v>
      </c>
      <c r="AF973" s="338" t="s">
        <v>1082</v>
      </c>
      <c r="AG973" s="338">
        <v>50100254780833</v>
      </c>
      <c r="AH973" s="338">
        <v>0</v>
      </c>
      <c r="AI973" t="s">
        <v>1964</v>
      </c>
      <c r="AJ973" t="s">
        <v>2256</v>
      </c>
    </row>
    <row r="974" spans="1:36" x14ac:dyDescent="0.3">
      <c r="A974" s="335">
        <v>46203</v>
      </c>
      <c r="B974" t="s">
        <v>2040</v>
      </c>
      <c r="C974" t="s">
        <v>2024</v>
      </c>
      <c r="D974" t="s">
        <v>41</v>
      </c>
      <c r="E974" t="s">
        <v>163</v>
      </c>
      <c r="F974" t="s">
        <v>163</v>
      </c>
      <c r="G974" t="s">
        <v>1179</v>
      </c>
      <c r="H974" t="s">
        <v>605</v>
      </c>
      <c r="I974" s="338">
        <v>23</v>
      </c>
      <c r="J974" s="338">
        <v>0</v>
      </c>
      <c r="K974" s="338">
        <v>0</v>
      </c>
      <c r="L974" s="338">
        <v>4</v>
      </c>
      <c r="M974" s="338">
        <v>0</v>
      </c>
      <c r="N974" s="336">
        <v>23</v>
      </c>
      <c r="O974" s="338" t="s">
        <v>1964</v>
      </c>
      <c r="P974" s="338">
        <v>9660</v>
      </c>
      <c r="Q974" s="338">
        <v>5980</v>
      </c>
      <c r="R974" s="338">
        <v>0</v>
      </c>
      <c r="S974" s="338">
        <v>15640</v>
      </c>
      <c r="T974" s="338">
        <v>1159</v>
      </c>
      <c r="U974" s="338">
        <v>0</v>
      </c>
      <c r="V974" s="338">
        <v>805</v>
      </c>
      <c r="W974" s="338">
        <v>17604</v>
      </c>
      <c r="X974" s="338">
        <v>1159</v>
      </c>
      <c r="Y974" s="338">
        <v>0</v>
      </c>
      <c r="Z974" s="338">
        <v>0</v>
      </c>
      <c r="AA974" s="338">
        <v>0</v>
      </c>
      <c r="AB974" s="338">
        <v>0</v>
      </c>
      <c r="AC974" s="338">
        <v>1159</v>
      </c>
      <c r="AD974" s="338">
        <v>14481</v>
      </c>
      <c r="AE974" s="338">
        <v>0</v>
      </c>
      <c r="AF974" s="338" t="s">
        <v>1082</v>
      </c>
      <c r="AG974" s="338">
        <v>50100254780922</v>
      </c>
      <c r="AH974" s="338">
        <v>0</v>
      </c>
      <c r="AI974" t="s">
        <v>1964</v>
      </c>
      <c r="AJ974" t="s">
        <v>2256</v>
      </c>
    </row>
    <row r="975" spans="1:36" x14ac:dyDescent="0.3">
      <c r="A975" s="335">
        <v>46203</v>
      </c>
      <c r="B975" t="s">
        <v>2033</v>
      </c>
      <c r="C975" t="s">
        <v>2027</v>
      </c>
      <c r="D975" t="s">
        <v>166</v>
      </c>
      <c r="E975" t="s">
        <v>163</v>
      </c>
      <c r="F975" t="s">
        <v>163</v>
      </c>
      <c r="G975" t="s">
        <v>51</v>
      </c>
      <c r="H975" t="s">
        <v>605</v>
      </c>
      <c r="I975" s="338">
        <v>23</v>
      </c>
      <c r="J975" s="338">
        <v>0</v>
      </c>
      <c r="K975" s="338">
        <v>0</v>
      </c>
      <c r="L975" s="338">
        <v>4</v>
      </c>
      <c r="M975" s="338">
        <v>0</v>
      </c>
      <c r="N975" s="336">
        <v>23</v>
      </c>
      <c r="O975" s="338" t="s">
        <v>1964</v>
      </c>
      <c r="P975" s="338">
        <v>8740</v>
      </c>
      <c r="Q975" s="338">
        <v>2185</v>
      </c>
      <c r="R975" s="338">
        <v>0</v>
      </c>
      <c r="S975" s="338">
        <v>10925</v>
      </c>
      <c r="T975" s="338">
        <v>1049</v>
      </c>
      <c r="U975" s="338">
        <v>0</v>
      </c>
      <c r="V975" s="338">
        <v>728</v>
      </c>
      <c r="W975" s="338">
        <v>12702</v>
      </c>
      <c r="X975" s="338">
        <v>1049</v>
      </c>
      <c r="Y975" s="338">
        <v>0</v>
      </c>
      <c r="Z975" s="338">
        <v>0</v>
      </c>
      <c r="AA975" s="338">
        <v>0</v>
      </c>
      <c r="AB975" s="338">
        <v>0</v>
      </c>
      <c r="AC975" s="338">
        <v>1049</v>
      </c>
      <c r="AD975" s="338">
        <v>9876</v>
      </c>
      <c r="AE975" s="338">
        <v>0</v>
      </c>
      <c r="AF975" s="338" t="s">
        <v>1082</v>
      </c>
      <c r="AG975" s="338">
        <v>50100885864101</v>
      </c>
      <c r="AH975" s="338">
        <v>0</v>
      </c>
      <c r="AI975" t="s">
        <v>1964</v>
      </c>
      <c r="AJ975" t="s">
        <v>2256</v>
      </c>
    </row>
    <row r="976" spans="1:36" x14ac:dyDescent="0.3">
      <c r="A976" s="335">
        <v>46203</v>
      </c>
      <c r="B976" t="s">
        <v>2034</v>
      </c>
      <c r="C976" t="s">
        <v>2028</v>
      </c>
      <c r="D976" t="s">
        <v>166</v>
      </c>
      <c r="E976" t="s">
        <v>163</v>
      </c>
      <c r="F976" t="s">
        <v>163</v>
      </c>
      <c r="G976" t="s">
        <v>51</v>
      </c>
      <c r="H976" t="s">
        <v>605</v>
      </c>
      <c r="I976" s="338">
        <v>24.5</v>
      </c>
      <c r="J976" s="338">
        <v>0</v>
      </c>
      <c r="K976" s="338">
        <v>0</v>
      </c>
      <c r="L976" s="338">
        <v>4</v>
      </c>
      <c r="M976" s="338">
        <v>0</v>
      </c>
      <c r="N976" s="336">
        <v>24.5</v>
      </c>
      <c r="O976" s="338" t="s">
        <v>1964</v>
      </c>
      <c r="P976" s="338">
        <v>9065</v>
      </c>
      <c r="Q976" s="338">
        <v>2450</v>
      </c>
      <c r="R976" s="338">
        <v>0</v>
      </c>
      <c r="S976" s="338">
        <v>11515</v>
      </c>
      <c r="T976" s="338">
        <v>1088</v>
      </c>
      <c r="U976" s="338">
        <v>0</v>
      </c>
      <c r="V976" s="338">
        <v>755</v>
      </c>
      <c r="W976" s="338">
        <v>13358</v>
      </c>
      <c r="X976" s="338">
        <v>1088</v>
      </c>
      <c r="Y976" s="338">
        <v>0</v>
      </c>
      <c r="Z976" s="338">
        <v>0</v>
      </c>
      <c r="AA976" s="338">
        <v>0</v>
      </c>
      <c r="AB976" s="338">
        <v>0</v>
      </c>
      <c r="AC976" s="338">
        <v>1088</v>
      </c>
      <c r="AD976" s="338">
        <v>10427</v>
      </c>
      <c r="AE976" s="338">
        <v>0</v>
      </c>
      <c r="AF976" s="338" t="s">
        <v>1082</v>
      </c>
      <c r="AG976" s="338">
        <v>50100885864182</v>
      </c>
      <c r="AH976" s="338">
        <v>0</v>
      </c>
      <c r="AI976" t="s">
        <v>1964</v>
      </c>
      <c r="AJ976" t="s">
        <v>2256</v>
      </c>
    </row>
    <row r="977" spans="1:36" x14ac:dyDescent="0.3">
      <c r="A977" s="335">
        <v>46203</v>
      </c>
      <c r="B977" t="s">
        <v>2035</v>
      </c>
      <c r="C977" t="s">
        <v>2261</v>
      </c>
      <c r="D977" t="s">
        <v>166</v>
      </c>
      <c r="E977" t="s">
        <v>163</v>
      </c>
      <c r="F977" t="s">
        <v>163</v>
      </c>
      <c r="G977" t="s">
        <v>51</v>
      </c>
      <c r="H977" t="s">
        <v>605</v>
      </c>
      <c r="I977" s="338">
        <v>26</v>
      </c>
      <c r="J977" s="338">
        <v>0</v>
      </c>
      <c r="K977" s="338">
        <v>0</v>
      </c>
      <c r="L977" s="338">
        <v>4</v>
      </c>
      <c r="M977" s="338">
        <v>0</v>
      </c>
      <c r="N977" s="336">
        <v>26</v>
      </c>
      <c r="O977" s="338" t="s">
        <v>1964</v>
      </c>
      <c r="P977" s="338">
        <v>9100</v>
      </c>
      <c r="Q977" s="338">
        <v>2860</v>
      </c>
      <c r="R977" s="338">
        <v>0</v>
      </c>
      <c r="S977" s="338">
        <v>11960</v>
      </c>
      <c r="T977" s="338">
        <v>1092</v>
      </c>
      <c r="U977" s="338">
        <v>0</v>
      </c>
      <c r="V977" s="338">
        <v>758</v>
      </c>
      <c r="W977" s="338">
        <v>13810</v>
      </c>
      <c r="X977" s="338">
        <v>1092</v>
      </c>
      <c r="Y977" s="338">
        <v>0</v>
      </c>
      <c r="Z977" s="338">
        <v>0</v>
      </c>
      <c r="AA977" s="338">
        <v>0</v>
      </c>
      <c r="AB977" s="338">
        <v>0</v>
      </c>
      <c r="AC977" s="338">
        <v>1092</v>
      </c>
      <c r="AD977" s="338">
        <v>10868</v>
      </c>
      <c r="AE977" s="338">
        <v>0</v>
      </c>
      <c r="AF977" s="338" t="s">
        <v>1082</v>
      </c>
      <c r="AG977" s="338">
        <v>50100885864127</v>
      </c>
      <c r="AH977" s="338">
        <v>0</v>
      </c>
      <c r="AI977" t="s">
        <v>1964</v>
      </c>
      <c r="AJ977" t="s">
        <v>2256</v>
      </c>
    </row>
    <row r="978" spans="1:36" x14ac:dyDescent="0.3">
      <c r="A978" s="335">
        <v>46203</v>
      </c>
      <c r="B978" t="s">
        <v>2036</v>
      </c>
      <c r="C978" t="s">
        <v>2030</v>
      </c>
      <c r="D978" t="s">
        <v>166</v>
      </c>
      <c r="E978" t="s">
        <v>163</v>
      </c>
      <c r="F978" t="s">
        <v>163</v>
      </c>
      <c r="G978" t="s">
        <v>299</v>
      </c>
      <c r="H978" t="s">
        <v>605</v>
      </c>
      <c r="I978" s="338">
        <v>25</v>
      </c>
      <c r="J978" s="338">
        <v>0</v>
      </c>
      <c r="K978" s="338">
        <v>0</v>
      </c>
      <c r="L978" s="338">
        <v>4</v>
      </c>
      <c r="M978" s="338">
        <v>0</v>
      </c>
      <c r="N978" s="336">
        <v>25</v>
      </c>
      <c r="O978" s="338" t="s">
        <v>1964</v>
      </c>
      <c r="P978" s="338">
        <v>8275</v>
      </c>
      <c r="Q978" s="338">
        <v>2850</v>
      </c>
      <c r="R978" s="338">
        <v>0</v>
      </c>
      <c r="S978" s="338">
        <v>11125</v>
      </c>
      <c r="T978" s="338">
        <v>993</v>
      </c>
      <c r="U978" s="338">
        <v>0</v>
      </c>
      <c r="V978" s="338">
        <v>689</v>
      </c>
      <c r="W978" s="338">
        <v>12807</v>
      </c>
      <c r="X978" s="338">
        <v>993</v>
      </c>
      <c r="Y978" s="338">
        <v>0</v>
      </c>
      <c r="Z978" s="338">
        <v>0</v>
      </c>
      <c r="AA978" s="338">
        <v>0</v>
      </c>
      <c r="AB978" s="338">
        <v>0</v>
      </c>
      <c r="AC978" s="338">
        <v>993</v>
      </c>
      <c r="AD978" s="338">
        <v>10132</v>
      </c>
      <c r="AE978" s="338">
        <v>0</v>
      </c>
      <c r="AF978" s="338" t="s">
        <v>1082</v>
      </c>
      <c r="AG978" s="338">
        <v>50100885864077</v>
      </c>
      <c r="AH978" s="338">
        <v>0</v>
      </c>
      <c r="AI978" t="s">
        <v>1964</v>
      </c>
      <c r="AJ978" t="s">
        <v>2256</v>
      </c>
    </row>
    <row r="979" spans="1:36" x14ac:dyDescent="0.3">
      <c r="A979" s="335">
        <v>46203</v>
      </c>
      <c r="B979" t="s">
        <v>2041</v>
      </c>
      <c r="C979" t="s">
        <v>2031</v>
      </c>
      <c r="D979" t="s">
        <v>41</v>
      </c>
      <c r="E979" t="s">
        <v>163</v>
      </c>
      <c r="F979" t="s">
        <v>163</v>
      </c>
      <c r="G979" t="s">
        <v>247</v>
      </c>
      <c r="H979" t="s">
        <v>605</v>
      </c>
      <c r="I979" s="338">
        <v>0</v>
      </c>
      <c r="J979" s="338">
        <v>0</v>
      </c>
      <c r="K979" s="338">
        <v>0</v>
      </c>
      <c r="L979" s="338">
        <v>0</v>
      </c>
      <c r="M979" s="338">
        <v>0</v>
      </c>
      <c r="N979" s="336">
        <v>0</v>
      </c>
      <c r="O979" s="338" t="s">
        <v>1965</v>
      </c>
      <c r="P979" s="338">
        <v>0</v>
      </c>
      <c r="Q979" s="338">
        <v>0</v>
      </c>
      <c r="R979" s="338">
        <v>0</v>
      </c>
      <c r="S979" s="338">
        <v>0</v>
      </c>
      <c r="T979" s="338">
        <v>0</v>
      </c>
      <c r="U979" s="338">
        <v>0</v>
      </c>
      <c r="V979" s="338">
        <v>0</v>
      </c>
      <c r="W979" s="338">
        <v>0</v>
      </c>
      <c r="X979" s="338">
        <v>0</v>
      </c>
      <c r="Y979" s="338">
        <v>0</v>
      </c>
      <c r="Z979" s="338">
        <v>0</v>
      </c>
      <c r="AA979" s="338">
        <v>0</v>
      </c>
      <c r="AB979" s="338">
        <v>0</v>
      </c>
      <c r="AC979" s="338">
        <v>0</v>
      </c>
      <c r="AD979" s="338">
        <v>0</v>
      </c>
      <c r="AE979" s="338">
        <v>0</v>
      </c>
      <c r="AF979" s="338">
        <v>0</v>
      </c>
      <c r="AG979" s="338">
        <v>0</v>
      </c>
      <c r="AH979" s="338">
        <v>0</v>
      </c>
      <c r="AI979" t="s">
        <v>1965</v>
      </c>
      <c r="AJ979" t="s">
        <v>2256</v>
      </c>
    </row>
    <row r="980" spans="1:36" x14ac:dyDescent="0.3">
      <c r="A980" s="335">
        <v>46203</v>
      </c>
      <c r="B980" t="s">
        <v>2042</v>
      </c>
      <c r="C980" t="s">
        <v>2032</v>
      </c>
      <c r="D980" t="s">
        <v>41</v>
      </c>
      <c r="E980" t="s">
        <v>163</v>
      </c>
      <c r="F980" t="s">
        <v>163</v>
      </c>
      <c r="G980" t="s">
        <v>247</v>
      </c>
      <c r="H980" t="s">
        <v>605</v>
      </c>
      <c r="I980" s="338">
        <v>0</v>
      </c>
      <c r="J980" s="338">
        <v>0</v>
      </c>
      <c r="K980" s="338">
        <v>0</v>
      </c>
      <c r="L980" s="338">
        <v>0</v>
      </c>
      <c r="M980" s="338">
        <v>0</v>
      </c>
      <c r="N980" s="336">
        <v>0</v>
      </c>
      <c r="O980" s="338" t="s">
        <v>1965</v>
      </c>
      <c r="P980" s="338">
        <v>0</v>
      </c>
      <c r="Q980" s="338">
        <v>0</v>
      </c>
      <c r="R980" s="338">
        <v>0</v>
      </c>
      <c r="S980" s="338">
        <v>0</v>
      </c>
      <c r="T980" s="338">
        <v>0</v>
      </c>
      <c r="U980" s="338">
        <v>0</v>
      </c>
      <c r="V980" s="338">
        <v>0</v>
      </c>
      <c r="W980" s="338">
        <v>0</v>
      </c>
      <c r="X980" s="338">
        <v>0</v>
      </c>
      <c r="Y980" s="338">
        <v>0</v>
      </c>
      <c r="Z980" s="338">
        <v>0</v>
      </c>
      <c r="AA980" s="338">
        <v>0</v>
      </c>
      <c r="AB980" s="338">
        <v>0</v>
      </c>
      <c r="AC980" s="338">
        <v>0</v>
      </c>
      <c r="AD980" s="338">
        <v>0</v>
      </c>
      <c r="AE980" s="338">
        <v>0</v>
      </c>
      <c r="AG980" s="338">
        <v>0</v>
      </c>
      <c r="AH980" s="338">
        <v>0</v>
      </c>
      <c r="AI980" t="s">
        <v>1965</v>
      </c>
      <c r="AJ980" t="s">
        <v>2256</v>
      </c>
    </row>
  </sheetData>
  <sheetProtection algorithmName="SHA-512" hashValue="Qje0Tp9HmKcdSCt46fJkJaLfm3qaRqcsPCFDOBxAfkJwEpCm8EAzx5siFte4QjKx06GeOPNupqYAyCr5UItKLw==" saltValue="UcGJKVA/zAd6wnhG28zYxQ==" spinCount="100000" sheet="1" objects="1" scenarios="1" autoFilter="0"/>
  <hyperlinks>
    <hyperlink ref="V2" r:id="rId1" display="https://www.google.com/url?sa=E&amp;q=https%3A%2F%2Fvertexaisearch.cloud.google.com%2Fgrounding-api-redirect%2FAUZIYQGijDodvPXuXQc1Er2BrlUonMVEtPXgI9Q3m_jZOdyXt551kRgvRnlNoOeCkxLiiJV0RRnq2gIC2V8vvX193nv2rwSY3PdFJ1KmBDjh4G2UHzMzBIVIJF8UnJBi7DJC1zWu2EjK4FyYKZ4shcsq14hHHmgAA-P5QFFC94jIk9G93vLd" xr:uid="{8E85A6E9-FC4E-4CCA-BABA-AFC7AA7E9E4C}"/>
  </hyperlinks>
  <pageMargins left="0.75" right="0.75" top="1" bottom="1" header="0.5" footer="0.5"/>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48048-2A68-4DBF-9879-4DCC8BB0B40E}">
  <sheetPr codeName="Sheet22"/>
  <dimension ref="A1:H66"/>
  <sheetViews>
    <sheetView showGridLines="0" workbookViewId="0">
      <selection activeCell="G14" sqref="G14"/>
    </sheetView>
  </sheetViews>
  <sheetFormatPr defaultColWidth="8.88671875" defaultRowHeight="15" x14ac:dyDescent="0.4"/>
  <cols>
    <col min="1" max="1" width="10.88671875" style="419" customWidth="1"/>
    <col min="2" max="2" width="13.5546875" style="426" customWidth="1"/>
    <col min="3" max="3" width="21.33203125" style="419" customWidth="1"/>
    <col min="4" max="4" width="9" style="426" customWidth="1"/>
    <col min="5" max="5" width="11.21875" style="419" customWidth="1"/>
    <col min="6" max="6" width="13.21875" style="419" customWidth="1"/>
    <col min="7" max="7" width="11.109375" style="419" customWidth="1"/>
    <col min="8" max="8" width="14.5546875" style="419" customWidth="1"/>
    <col min="9" max="9" width="8.88671875" style="419"/>
    <col min="10" max="10" width="11" style="419" customWidth="1"/>
    <col min="11" max="11" width="11.33203125" style="419" customWidth="1"/>
    <col min="12" max="12" width="9" style="419" customWidth="1"/>
    <col min="13" max="16384" width="8.88671875" style="419"/>
  </cols>
  <sheetData>
    <row r="1" spans="1:8" s="420" customFormat="1" ht="29.4" customHeight="1" x14ac:dyDescent="0.3">
      <c r="A1" s="416" t="s">
        <v>503</v>
      </c>
      <c r="B1" s="424" t="s">
        <v>1093</v>
      </c>
      <c r="C1" s="416" t="s">
        <v>1911</v>
      </c>
      <c r="D1" s="424" t="s">
        <v>10</v>
      </c>
      <c r="E1" s="416" t="s">
        <v>1930</v>
      </c>
      <c r="F1" s="416" t="s">
        <v>2453</v>
      </c>
      <c r="G1" s="416" t="s">
        <v>2451</v>
      </c>
      <c r="H1" s="416" t="s">
        <v>2452</v>
      </c>
    </row>
    <row r="2" spans="1:8" s="422" customFormat="1" ht="16.95" customHeight="1" x14ac:dyDescent="0.3">
      <c r="A2" s="421">
        <v>46142</v>
      </c>
      <c r="B2" s="425" t="str">
        <f>IFERROR(_xlfn.XLOOKUP(C2,MASTER_Workers!C:C,MASTER_Workers!B:B),"")</f>
        <v>SK1WK0226</v>
      </c>
      <c r="C2" s="417" t="s">
        <v>496</v>
      </c>
      <c r="D2" s="676" t="str">
        <f>IFERROR(_xlfn.XLOOKUP(B2,MASTER_Workers!B:B,MASTER_Workers!D:D),"")</f>
        <v>Sakar-I</v>
      </c>
      <c r="E2" s="421">
        <v>46152</v>
      </c>
      <c r="F2" s="677">
        <v>2000</v>
      </c>
      <c r="G2" s="677">
        <v>0</v>
      </c>
      <c r="H2" s="677">
        <v>0</v>
      </c>
    </row>
    <row r="3" spans="1:8" ht="16.95" customHeight="1" x14ac:dyDescent="0.4">
      <c r="A3" s="421">
        <v>46142</v>
      </c>
      <c r="B3" s="425" t="str">
        <f>IFERROR(_xlfn.XLOOKUP(C3,MASTER_Workers!C:C,MASTER_Workers!B:B),"")</f>
        <v>SK1WK0042</v>
      </c>
      <c r="C3" s="417" t="s">
        <v>354</v>
      </c>
      <c r="D3" s="676" t="str">
        <f>IFERROR(_xlfn.XLOOKUP(B3,MASTER_Workers!B:B,MASTER_Workers!D:D),"")</f>
        <v>Sakar-I</v>
      </c>
      <c r="E3" s="421">
        <v>46152</v>
      </c>
      <c r="F3" s="678">
        <v>0</v>
      </c>
      <c r="G3" s="679">
        <v>5000</v>
      </c>
      <c r="H3" s="679">
        <v>0</v>
      </c>
    </row>
    <row r="4" spans="1:8" ht="16.95" customHeight="1" x14ac:dyDescent="0.4">
      <c r="A4" s="421">
        <v>46173</v>
      </c>
      <c r="B4" s="425" t="str">
        <f>IFERROR(_xlfn.XLOOKUP(C4,MASTER_Workers!C:C,MASTER_Workers!B:B),"")</f>
        <v>SK1WK0226</v>
      </c>
      <c r="C4" s="417" t="s">
        <v>496</v>
      </c>
      <c r="D4" s="676" t="str">
        <f>IFERROR(_xlfn.XLOOKUP(B4,MASTER_Workers!B:B,MASTER_Workers!D:D),"")</f>
        <v>Sakar-I</v>
      </c>
      <c r="E4" s="421">
        <v>46152</v>
      </c>
      <c r="F4" s="678">
        <v>3000</v>
      </c>
      <c r="G4" s="678">
        <v>0</v>
      </c>
      <c r="H4" s="679">
        <v>0</v>
      </c>
    </row>
    <row r="5" spans="1:8" ht="16.95" customHeight="1" x14ac:dyDescent="0.4">
      <c r="A5" s="421">
        <v>46173</v>
      </c>
      <c r="B5" s="425" t="str">
        <f>IFERROR(_xlfn.XLOOKUP(C5,MASTER_Workers!C:C,MASTER_Workers!B:B),"")</f>
        <v>SK1WK0042</v>
      </c>
      <c r="C5" s="417" t="s">
        <v>354</v>
      </c>
      <c r="D5" s="676" t="str">
        <f>IFERROR(_xlfn.XLOOKUP(B5,MASTER_Workers!B:B,MASTER_Workers!D:D),"")</f>
        <v>Sakar-I</v>
      </c>
      <c r="E5" s="421">
        <v>46152</v>
      </c>
      <c r="F5" s="677">
        <v>0</v>
      </c>
      <c r="G5" s="677">
        <v>2000</v>
      </c>
      <c r="H5" s="677">
        <v>0</v>
      </c>
    </row>
    <row r="6" spans="1:8" ht="16.95" customHeight="1" x14ac:dyDescent="0.4">
      <c r="A6" s="421">
        <v>46173</v>
      </c>
      <c r="B6" s="425" t="str">
        <f>IFERROR(_xlfn.XLOOKUP(C6,MASTER_Workers!C:C,MASTER_Workers!B:B),"")</f>
        <v>SK3CW0023</v>
      </c>
      <c r="C6" s="417" t="s">
        <v>637</v>
      </c>
      <c r="D6" s="676" t="str">
        <f>IFERROR(_xlfn.XLOOKUP(B6,MASTER_Workers!B:B,MASTER_Workers!D:D),"")</f>
        <v>Sakar-III</v>
      </c>
      <c r="E6" s="421">
        <v>46152</v>
      </c>
      <c r="F6" s="678">
        <v>2000</v>
      </c>
      <c r="G6" s="679">
        <v>0</v>
      </c>
      <c r="H6" s="679">
        <v>0</v>
      </c>
    </row>
    <row r="7" spans="1:8" ht="16.95" customHeight="1" x14ac:dyDescent="0.4">
      <c r="A7" s="421">
        <v>46203</v>
      </c>
      <c r="B7" s="425" t="str">
        <f>IFERROR(_xlfn.XLOOKUP(C7,MASTER_Workers!C:C,MASTER_Workers!B:B),"")</f>
        <v>SK1WK0042</v>
      </c>
      <c r="C7" s="417" t="s">
        <v>354</v>
      </c>
      <c r="D7" s="676" t="str">
        <f>IFERROR(_xlfn.XLOOKUP(B7,MASTER_Workers!B:B,MASTER_Workers!D:D),"")</f>
        <v>Sakar-I</v>
      </c>
      <c r="E7" s="421">
        <v>46152</v>
      </c>
      <c r="F7" s="678">
        <v>0</v>
      </c>
      <c r="G7" s="678">
        <v>2000</v>
      </c>
      <c r="H7" s="679">
        <v>0</v>
      </c>
    </row>
    <row r="8" spans="1:8" x14ac:dyDescent="0.4">
      <c r="A8" s="421">
        <v>46203</v>
      </c>
      <c r="B8" s="425" t="str">
        <f>IFERROR(_xlfn.XLOOKUP(C8,MASTER_Workers!C:C,MASTER_Workers!B:B),"")</f>
        <v>SK3CW0023</v>
      </c>
      <c r="C8" s="417" t="s">
        <v>637</v>
      </c>
      <c r="D8" s="676" t="str">
        <f>IFERROR(_xlfn.XLOOKUP(B8,MASTER_Workers!B:B,MASTER_Workers!D:D),"")</f>
        <v>Sakar-III</v>
      </c>
      <c r="E8" s="421">
        <v>46152</v>
      </c>
      <c r="F8" s="677">
        <v>2000</v>
      </c>
      <c r="G8" s="677">
        <v>0</v>
      </c>
      <c r="H8" s="677">
        <v>0</v>
      </c>
    </row>
    <row r="9" spans="1:8" x14ac:dyDescent="0.4">
      <c r="A9" s="421">
        <v>46203</v>
      </c>
      <c r="B9" s="425" t="str">
        <f>IFERROR(_xlfn.XLOOKUP(C9,MASTER_Workers!C:C,MASTER_Workers!B:B),"")</f>
        <v>SV2PCOM072</v>
      </c>
      <c r="C9" s="680" t="s">
        <v>305</v>
      </c>
      <c r="D9" s="676" t="str">
        <f>IFERROR(_xlfn.XLOOKUP(B9,MASTER_Workers!B:B,MASTER_Workers!D:D),"")</f>
        <v>SVN-II</v>
      </c>
      <c r="E9" s="421">
        <v>46152</v>
      </c>
      <c r="F9" s="678">
        <v>0</v>
      </c>
      <c r="G9" s="679">
        <v>0</v>
      </c>
      <c r="H9" s="679">
        <v>0</v>
      </c>
    </row>
    <row r="10" spans="1:8" x14ac:dyDescent="0.4">
      <c r="A10" s="421">
        <v>46234</v>
      </c>
      <c r="B10" s="425" t="str">
        <f>IFERROR(_xlfn.XLOOKUP(C10,MASTER_Workers!C:C,MASTER_Workers!B:B),"")</f>
        <v>SK3CW0023</v>
      </c>
      <c r="C10" s="417" t="s">
        <v>637</v>
      </c>
      <c r="D10" s="676" t="str">
        <f>IFERROR(_xlfn.XLOOKUP(B10,MASTER_Workers!B:B,MASTER_Workers!D:D),"")</f>
        <v>Sakar-III</v>
      </c>
      <c r="E10" s="421">
        <v>46152</v>
      </c>
      <c r="F10" s="678">
        <v>2000</v>
      </c>
      <c r="G10" s="678">
        <v>0</v>
      </c>
      <c r="H10" s="679">
        <v>0</v>
      </c>
    </row>
    <row r="11" spans="1:8" x14ac:dyDescent="0.4">
      <c r="A11" s="421">
        <v>46234</v>
      </c>
      <c r="B11" s="425" t="str">
        <f>IFERROR(_xlfn.XLOOKUP(C11,MASTER_Workers!C:C,MASTER_Workers!B:B),"")</f>
        <v>SK1WK0042</v>
      </c>
      <c r="C11" s="417" t="s">
        <v>354</v>
      </c>
      <c r="D11" s="676" t="str">
        <f>IFERROR(_xlfn.XLOOKUP(B11,MASTER_Workers!B:B,MASTER_Workers!D:D),"")</f>
        <v>Sakar-I</v>
      </c>
      <c r="E11" s="421">
        <v>46152</v>
      </c>
      <c r="F11" s="677">
        <v>0</v>
      </c>
      <c r="G11" s="677">
        <v>0</v>
      </c>
      <c r="H11" s="677">
        <v>0</v>
      </c>
    </row>
    <row r="12" spans="1:8" x14ac:dyDescent="0.4">
      <c r="A12" s="421">
        <v>46234</v>
      </c>
      <c r="B12" s="425" t="str">
        <f>IFERROR(_xlfn.XLOOKUP(C12,MASTER_Workers!C:C,MASTER_Workers!B:B),"")</f>
        <v>SK3CW0023</v>
      </c>
      <c r="C12" s="417" t="s">
        <v>637</v>
      </c>
      <c r="D12" s="676" t="str">
        <f>IFERROR(_xlfn.XLOOKUP(B12,MASTER_Workers!B:B,MASTER_Workers!D:D),"")</f>
        <v>Sakar-III</v>
      </c>
      <c r="E12" s="421">
        <v>46152</v>
      </c>
      <c r="F12" s="678">
        <v>0</v>
      </c>
      <c r="G12" s="679">
        <v>0</v>
      </c>
      <c r="H12" s="679">
        <v>0</v>
      </c>
    </row>
    <row r="13" spans="1:8" x14ac:dyDescent="0.4">
      <c r="A13" s="421">
        <v>46265</v>
      </c>
      <c r="B13" s="425" t="str">
        <f>IFERROR(_xlfn.XLOOKUP(C13,MASTER_Workers!C:C,MASTER_Workers!B:B),"")</f>
        <v>SK1WK0042</v>
      </c>
      <c r="C13" s="417" t="s">
        <v>354</v>
      </c>
      <c r="D13" s="676" t="str">
        <f>IFERROR(_xlfn.XLOOKUP(B13,MASTER_Workers!B:B,MASTER_Workers!D:D),"")</f>
        <v>Sakar-I</v>
      </c>
      <c r="E13" s="421">
        <v>46152</v>
      </c>
      <c r="F13" s="678">
        <v>0</v>
      </c>
      <c r="G13" s="678">
        <v>0</v>
      </c>
      <c r="H13" s="679">
        <v>0</v>
      </c>
    </row>
    <row r="14" spans="1:8" x14ac:dyDescent="0.4">
      <c r="A14" s="421">
        <v>46265</v>
      </c>
      <c r="B14" s="425" t="str">
        <f>IFERROR(_xlfn.XLOOKUP(C14,MASTER_Workers!C:C,MASTER_Workers!B:B),"")</f>
        <v>SK3CW0023</v>
      </c>
      <c r="C14" s="417" t="s">
        <v>637</v>
      </c>
      <c r="D14" s="676" t="str">
        <f>IFERROR(_xlfn.XLOOKUP(B14,MASTER_Workers!B:B,MASTER_Workers!D:D),"")</f>
        <v>Sakar-III</v>
      </c>
      <c r="E14" s="421"/>
      <c r="F14" s="678">
        <v>2000</v>
      </c>
      <c r="G14" s="679"/>
      <c r="H14" s="679"/>
    </row>
    <row r="15" spans="1:8" x14ac:dyDescent="0.4">
      <c r="A15" s="421"/>
      <c r="B15" s="425">
        <f>IFERROR(_xlfn.XLOOKUP(C15,MASTER_Workers!C:C,MASTER_Workers!B:B),"")</f>
        <v>0</v>
      </c>
      <c r="C15" s="417"/>
      <c r="D15" s="676" t="str">
        <f>IFERROR(_xlfn.XLOOKUP(B15,MASTER_Workers!B:B,MASTER_Workers!D:D),"")</f>
        <v/>
      </c>
      <c r="E15" s="421"/>
      <c r="F15" s="678"/>
      <c r="G15" s="679"/>
      <c r="H15" s="679"/>
    </row>
    <row r="16" spans="1:8" x14ac:dyDescent="0.4">
      <c r="A16" s="421"/>
      <c r="B16" s="425">
        <f>IFERROR(_xlfn.XLOOKUP(C16,MASTER_Workers!C:C,MASTER_Workers!B:B),"")</f>
        <v>0</v>
      </c>
      <c r="C16" s="417"/>
      <c r="D16" s="676" t="str">
        <f>IFERROR(_xlfn.XLOOKUP(B16,MASTER_Workers!B:B,MASTER_Workers!D:D),"")</f>
        <v/>
      </c>
      <c r="E16" s="421"/>
      <c r="F16" s="678"/>
      <c r="G16" s="679"/>
      <c r="H16" s="679"/>
    </row>
    <row r="17" spans="1:8" x14ac:dyDescent="0.4">
      <c r="A17" s="421"/>
      <c r="B17" s="425">
        <f>IFERROR(_xlfn.XLOOKUP(C17,MASTER_Workers!C:C,MASTER_Workers!B:B),"")</f>
        <v>0</v>
      </c>
      <c r="C17" s="417"/>
      <c r="D17" s="676" t="str">
        <f>IFERROR(_xlfn.XLOOKUP(B17,MASTER_Workers!B:B,MASTER_Workers!D:D),"")</f>
        <v/>
      </c>
      <c r="E17" s="421"/>
      <c r="F17" s="678"/>
      <c r="G17" s="679"/>
      <c r="H17" s="679"/>
    </row>
    <row r="18" spans="1:8" x14ac:dyDescent="0.4">
      <c r="A18" s="421"/>
      <c r="B18" s="425">
        <f>IFERROR(_xlfn.XLOOKUP(C18,MASTER_Workers!C:C,MASTER_Workers!B:B),"")</f>
        <v>0</v>
      </c>
      <c r="C18" s="417"/>
      <c r="D18" s="676" t="str">
        <f>IFERROR(_xlfn.XLOOKUP(B18,MASTER_Workers!B:B,MASTER_Workers!D:D),"")</f>
        <v/>
      </c>
      <c r="E18" s="421"/>
      <c r="F18" s="678"/>
      <c r="G18" s="679"/>
      <c r="H18" s="679"/>
    </row>
    <row r="19" spans="1:8" x14ac:dyDescent="0.4">
      <c r="A19" s="421"/>
      <c r="B19" s="425">
        <f>IFERROR(_xlfn.XLOOKUP(C19,MASTER_Workers!C:C,MASTER_Workers!B:B),"")</f>
        <v>0</v>
      </c>
      <c r="C19" s="417"/>
      <c r="D19" s="676" t="str">
        <f>IFERROR(_xlfn.XLOOKUP(B19,MASTER_Workers!B:B,MASTER_Workers!D:D),"")</f>
        <v/>
      </c>
      <c r="E19" s="421"/>
      <c r="F19" s="678"/>
      <c r="G19" s="679"/>
      <c r="H19" s="679"/>
    </row>
    <row r="20" spans="1:8" x14ac:dyDescent="0.4">
      <c r="A20" s="421"/>
      <c r="B20" s="425">
        <f>IFERROR(_xlfn.XLOOKUP(C20,MASTER_Workers!C:C,MASTER_Workers!B:B),"")</f>
        <v>0</v>
      </c>
      <c r="C20" s="417"/>
      <c r="D20" s="676" t="str">
        <f>IFERROR(_xlfn.XLOOKUP(B20,MASTER_Workers!B:B,MASTER_Workers!D:D),"")</f>
        <v/>
      </c>
      <c r="E20" s="421"/>
      <c r="F20" s="678">
        <v>0</v>
      </c>
      <c r="G20" s="679">
        <v>0</v>
      </c>
      <c r="H20" s="679"/>
    </row>
    <row r="21" spans="1:8" x14ac:dyDescent="0.4">
      <c r="A21" s="421"/>
      <c r="B21" s="425">
        <f>IFERROR(_xlfn.XLOOKUP(C21,MASTER_Workers!C:C,MASTER_Workers!B:B),"")</f>
        <v>0</v>
      </c>
      <c r="C21" s="417"/>
      <c r="D21" s="676" t="str">
        <f>IFERROR(_xlfn.XLOOKUP(B21,MASTER_Workers!B:B,MASTER_Workers!D:D),"")</f>
        <v/>
      </c>
      <c r="E21" s="421"/>
      <c r="F21" s="678">
        <v>0</v>
      </c>
      <c r="G21" s="679">
        <v>0</v>
      </c>
      <c r="H21" s="679"/>
    </row>
    <row r="22" spans="1:8" x14ac:dyDescent="0.4">
      <c r="A22" s="421"/>
      <c r="B22" s="425">
        <f>IFERROR(_xlfn.XLOOKUP(C22,MASTER_Workers!C:C,MASTER_Workers!B:B),"")</f>
        <v>0</v>
      </c>
      <c r="C22" s="417"/>
      <c r="D22" s="676" t="str">
        <f>IFERROR(_xlfn.XLOOKUP(B22,MASTER_Workers!B:B,MASTER_Workers!D:D),"")</f>
        <v/>
      </c>
      <c r="E22" s="421"/>
      <c r="F22" s="678">
        <v>0</v>
      </c>
      <c r="G22" s="679">
        <v>0</v>
      </c>
      <c r="H22" s="679"/>
    </row>
    <row r="23" spans="1:8" x14ac:dyDescent="0.4">
      <c r="A23" s="421"/>
      <c r="B23" s="425">
        <f>IFERROR(_xlfn.XLOOKUP(C23,MASTER_Workers!C:C,MASTER_Workers!B:B),"")</f>
        <v>0</v>
      </c>
      <c r="C23" s="417"/>
      <c r="D23" s="676" t="str">
        <f>IFERROR(_xlfn.XLOOKUP(B23,MASTER_Workers!B:B,MASTER_Workers!D:D),"")</f>
        <v/>
      </c>
      <c r="E23" s="421"/>
      <c r="F23" s="678"/>
      <c r="G23" s="679"/>
      <c r="H23" s="679"/>
    </row>
    <row r="24" spans="1:8" x14ac:dyDescent="0.4">
      <c r="A24" s="421"/>
      <c r="B24" s="425">
        <f>IFERROR(_xlfn.XLOOKUP(C24,MASTER_Workers!C:C,MASTER_Workers!B:B),"")</f>
        <v>0</v>
      </c>
      <c r="C24" s="417"/>
      <c r="D24" s="676" t="str">
        <f>IFERROR(_xlfn.XLOOKUP(B24,MASTER_Workers!B:B,MASTER_Workers!D:D),"")</f>
        <v/>
      </c>
      <c r="E24" s="421"/>
      <c r="F24" s="678"/>
      <c r="G24" s="679"/>
      <c r="H24" s="679"/>
    </row>
    <row r="25" spans="1:8" x14ac:dyDescent="0.4">
      <c r="A25" s="421"/>
      <c r="B25" s="425">
        <f>IFERROR(_xlfn.XLOOKUP(C25,MASTER_Workers!C:C,MASTER_Workers!B:B),"")</f>
        <v>0</v>
      </c>
      <c r="C25" s="417"/>
      <c r="D25" s="676" t="str">
        <f>IFERROR(_xlfn.XLOOKUP(B25,MASTER_Workers!B:B,MASTER_Workers!D:D),"")</f>
        <v/>
      </c>
      <c r="E25" s="421"/>
      <c r="F25" s="678"/>
      <c r="G25" s="679"/>
      <c r="H25" s="679"/>
    </row>
    <row r="26" spans="1:8" x14ac:dyDescent="0.4">
      <c r="A26" s="421"/>
      <c r="B26" s="425">
        <f>IFERROR(_xlfn.XLOOKUP(C26,MASTER_Workers!C:C,MASTER_Workers!B:B),"")</f>
        <v>0</v>
      </c>
      <c r="C26" s="417"/>
      <c r="D26" s="676" t="str">
        <f>IFERROR(_xlfn.XLOOKUP(B26,MASTER_Workers!B:B,MASTER_Workers!D:D),"")</f>
        <v/>
      </c>
      <c r="E26" s="421"/>
      <c r="F26" s="678"/>
      <c r="G26" s="679"/>
      <c r="H26" s="679"/>
    </row>
    <row r="27" spans="1:8" x14ac:dyDescent="0.4">
      <c r="A27" s="421"/>
      <c r="B27" s="425">
        <f>IFERROR(_xlfn.XLOOKUP(C27,MASTER_Workers!C:C,MASTER_Workers!B:B),"")</f>
        <v>0</v>
      </c>
      <c r="C27" s="417"/>
      <c r="D27" s="676" t="str">
        <f>IFERROR(_xlfn.XLOOKUP(B27,MASTER_Workers!B:B,MASTER_Workers!D:D),"")</f>
        <v/>
      </c>
      <c r="E27" s="421"/>
      <c r="F27" s="678"/>
      <c r="G27" s="679"/>
      <c r="H27" s="679"/>
    </row>
    <row r="28" spans="1:8" x14ac:dyDescent="0.4">
      <c r="A28" s="421"/>
      <c r="B28" s="425">
        <f>IFERROR(_xlfn.XLOOKUP(C28,MASTER_Workers!C:C,MASTER_Workers!B:B),"")</f>
        <v>0</v>
      </c>
      <c r="C28" s="417"/>
      <c r="D28" s="676" t="str">
        <f>IFERROR(_xlfn.XLOOKUP(B28,MASTER_Workers!B:B,MASTER_Workers!D:D),"")</f>
        <v/>
      </c>
      <c r="E28" s="421"/>
      <c r="F28" s="678"/>
      <c r="G28" s="679"/>
      <c r="H28" s="679"/>
    </row>
    <row r="29" spans="1:8" x14ac:dyDescent="0.4">
      <c r="A29" s="421"/>
      <c r="B29" s="425">
        <f>IFERROR(_xlfn.XLOOKUP(C29,MASTER_Workers!C:C,MASTER_Workers!B:B),"")</f>
        <v>0</v>
      </c>
      <c r="C29" s="417"/>
      <c r="D29" s="676" t="str">
        <f>IFERROR(_xlfn.XLOOKUP(B29,MASTER_Workers!B:B,MASTER_Workers!D:D),"")</f>
        <v/>
      </c>
      <c r="E29" s="421"/>
      <c r="F29" s="678"/>
      <c r="G29" s="679"/>
      <c r="H29" s="679"/>
    </row>
    <row r="30" spans="1:8" x14ac:dyDescent="0.4">
      <c r="A30" s="421"/>
      <c r="B30" s="425">
        <f>IFERROR(_xlfn.XLOOKUP(C30,MASTER_Workers!C:C,MASTER_Workers!B:B),"")</f>
        <v>0</v>
      </c>
      <c r="C30" s="417"/>
      <c r="D30" s="676" t="str">
        <f>IFERROR(_xlfn.XLOOKUP(B30,MASTER_Workers!B:B,MASTER_Workers!D:D),"")</f>
        <v/>
      </c>
      <c r="E30" s="421"/>
      <c r="F30" s="678"/>
      <c r="G30" s="679"/>
      <c r="H30" s="679"/>
    </row>
    <row r="31" spans="1:8" x14ac:dyDescent="0.4">
      <c r="A31" s="421"/>
      <c r="B31" s="425">
        <f>IFERROR(_xlfn.XLOOKUP(C31,MASTER_Workers!C:C,MASTER_Workers!B:B),"")</f>
        <v>0</v>
      </c>
      <c r="C31" s="417"/>
      <c r="D31" s="676" t="str">
        <f>IFERROR(_xlfn.XLOOKUP(B31,MASTER_Workers!B:B,MASTER_Workers!D:D),"")</f>
        <v/>
      </c>
      <c r="E31" s="421"/>
      <c r="F31" s="678"/>
      <c r="G31" s="679"/>
      <c r="H31" s="679"/>
    </row>
    <row r="32" spans="1:8" x14ac:dyDescent="0.4">
      <c r="A32" s="421"/>
      <c r="B32" s="425">
        <f>IFERROR(_xlfn.XLOOKUP(C32,MASTER_Workers!C:C,MASTER_Workers!B:B),"")</f>
        <v>0</v>
      </c>
      <c r="C32" s="417"/>
      <c r="D32" s="676" t="str">
        <f>IFERROR(_xlfn.XLOOKUP(B32,MASTER_Workers!B:B,MASTER_Workers!D:D),"")</f>
        <v/>
      </c>
      <c r="E32" s="421"/>
      <c r="F32" s="678"/>
      <c r="G32" s="679"/>
      <c r="H32" s="679"/>
    </row>
    <row r="33" spans="1:8" x14ac:dyDescent="0.4">
      <c r="A33" s="421"/>
      <c r="B33" s="425">
        <f>IFERROR(_xlfn.XLOOKUP(C33,MASTER_Workers!C:C,MASTER_Workers!B:B),"")</f>
        <v>0</v>
      </c>
      <c r="C33" s="417"/>
      <c r="D33" s="676" t="str">
        <f>IFERROR(_xlfn.XLOOKUP(B33,MASTER_Workers!B:B,MASTER_Workers!D:D),"")</f>
        <v/>
      </c>
      <c r="E33" s="421"/>
      <c r="F33" s="678"/>
      <c r="G33" s="679"/>
      <c r="H33" s="679"/>
    </row>
    <row r="34" spans="1:8" x14ac:dyDescent="0.4">
      <c r="A34" s="421"/>
      <c r="B34" s="425">
        <f>IFERROR(_xlfn.XLOOKUP(C34,MASTER_Workers!C:C,MASTER_Workers!B:B),"")</f>
        <v>0</v>
      </c>
      <c r="C34" s="417"/>
      <c r="D34" s="676" t="str">
        <f>IFERROR(_xlfn.XLOOKUP(B34,MASTER_Workers!B:B,MASTER_Workers!D:D),"")</f>
        <v/>
      </c>
      <c r="E34" s="421"/>
      <c r="F34" s="678"/>
      <c r="G34" s="679"/>
      <c r="H34" s="679"/>
    </row>
    <row r="35" spans="1:8" x14ac:dyDescent="0.4">
      <c r="A35" s="421"/>
      <c r="B35" s="425">
        <f>IFERROR(_xlfn.XLOOKUP(C35,MASTER_Workers!C:C,MASTER_Workers!B:B),"")</f>
        <v>0</v>
      </c>
      <c r="C35" s="417"/>
      <c r="D35" s="676" t="str">
        <f>IFERROR(_xlfn.XLOOKUP(B35,MASTER_Workers!B:B,MASTER_Workers!D:D),"")</f>
        <v/>
      </c>
      <c r="E35" s="421"/>
      <c r="F35" s="678"/>
      <c r="G35" s="679"/>
      <c r="H35" s="679"/>
    </row>
    <row r="36" spans="1:8" x14ac:dyDescent="0.4">
      <c r="A36" s="421"/>
      <c r="B36" s="425">
        <f>IFERROR(_xlfn.XLOOKUP(C36,MASTER_Workers!C:C,MASTER_Workers!B:B),"")</f>
        <v>0</v>
      </c>
      <c r="C36" s="417"/>
      <c r="D36" s="676" t="str">
        <f>IFERROR(_xlfn.XLOOKUP(B36,MASTER_Workers!B:B,MASTER_Workers!D:D),"")</f>
        <v/>
      </c>
      <c r="E36" s="421"/>
      <c r="F36" s="678"/>
      <c r="G36" s="679"/>
      <c r="H36" s="679"/>
    </row>
    <row r="37" spans="1:8" x14ac:dyDescent="0.4">
      <c r="A37" s="421"/>
      <c r="B37" s="425">
        <f>IFERROR(_xlfn.XLOOKUP(C37,MASTER_Workers!C:C,MASTER_Workers!B:B),"")</f>
        <v>0</v>
      </c>
      <c r="C37" s="417"/>
      <c r="D37" s="676" t="str">
        <f>IFERROR(_xlfn.XLOOKUP(B37,MASTER_Workers!B:B,MASTER_Workers!D:D),"")</f>
        <v/>
      </c>
      <c r="E37" s="421"/>
      <c r="F37" s="678"/>
      <c r="G37" s="679"/>
      <c r="H37" s="679"/>
    </row>
    <row r="38" spans="1:8" x14ac:dyDescent="0.4">
      <c r="A38" s="421"/>
      <c r="B38" s="425">
        <f>IFERROR(_xlfn.XLOOKUP(C38,MASTER_Workers!C:C,MASTER_Workers!B:B),"")</f>
        <v>0</v>
      </c>
      <c r="C38" s="417"/>
      <c r="D38" s="676" t="str">
        <f>IFERROR(_xlfn.XLOOKUP(B38,MASTER_Workers!B:B,MASTER_Workers!D:D),"")</f>
        <v/>
      </c>
      <c r="E38" s="421"/>
      <c r="F38" s="678"/>
      <c r="G38" s="679"/>
      <c r="H38" s="679"/>
    </row>
    <row r="39" spans="1:8" x14ac:dyDescent="0.4">
      <c r="A39" s="421"/>
      <c r="B39" s="425">
        <f>IFERROR(_xlfn.XLOOKUP(C39,MASTER_Workers!C:C,MASTER_Workers!B:B),"")</f>
        <v>0</v>
      </c>
      <c r="C39" s="417"/>
      <c r="D39" s="676" t="str">
        <f>IFERROR(_xlfn.XLOOKUP(B39,MASTER_Workers!B:B,MASTER_Workers!D:D),"")</f>
        <v/>
      </c>
      <c r="E39" s="421"/>
      <c r="F39" s="678"/>
      <c r="G39" s="679"/>
      <c r="H39" s="679"/>
    </row>
    <row r="40" spans="1:8" x14ac:dyDescent="0.4">
      <c r="A40" s="421"/>
      <c r="B40" s="425">
        <f>IFERROR(_xlfn.XLOOKUP(C40,MASTER_Workers!C:C,MASTER_Workers!B:B),"")</f>
        <v>0</v>
      </c>
      <c r="C40" s="417"/>
      <c r="D40" s="676" t="str">
        <f>IFERROR(_xlfn.XLOOKUP(B40,MASTER_Workers!B:B,MASTER_Workers!D:D),"")</f>
        <v/>
      </c>
      <c r="E40" s="421"/>
      <c r="F40" s="678"/>
      <c r="G40" s="679"/>
      <c r="H40" s="679"/>
    </row>
    <row r="41" spans="1:8" x14ac:dyDescent="0.4">
      <c r="A41" s="421"/>
      <c r="B41" s="425">
        <f>IFERROR(_xlfn.XLOOKUP(C41,MASTER_Workers!C:C,MASTER_Workers!B:B),"")</f>
        <v>0</v>
      </c>
      <c r="C41" s="417"/>
      <c r="D41" s="676" t="str">
        <f>IFERROR(_xlfn.XLOOKUP(B41,MASTER_Workers!B:B,MASTER_Workers!D:D),"")</f>
        <v/>
      </c>
      <c r="E41" s="421"/>
      <c r="F41" s="678"/>
      <c r="G41" s="679"/>
      <c r="H41" s="679"/>
    </row>
    <row r="42" spans="1:8" x14ac:dyDescent="0.4">
      <c r="A42" s="421"/>
      <c r="B42" s="425">
        <f>IFERROR(_xlfn.XLOOKUP(C42,MASTER_Workers!C:C,MASTER_Workers!B:B),"")</f>
        <v>0</v>
      </c>
      <c r="C42" s="417"/>
      <c r="D42" s="676" t="str">
        <f>IFERROR(_xlfn.XLOOKUP(B42,MASTER_Workers!B:B,MASTER_Workers!D:D),"")</f>
        <v/>
      </c>
      <c r="E42" s="421"/>
      <c r="F42" s="678"/>
      <c r="G42" s="679"/>
      <c r="H42" s="679"/>
    </row>
    <row r="43" spans="1:8" x14ac:dyDescent="0.4">
      <c r="A43" s="421"/>
      <c r="B43" s="425">
        <f>IFERROR(_xlfn.XLOOKUP(C43,MASTER_Workers!C:C,MASTER_Workers!B:B),"")</f>
        <v>0</v>
      </c>
      <c r="C43" s="417"/>
      <c r="D43" s="676" t="str">
        <f>IFERROR(_xlfn.XLOOKUP(B43,MASTER_Workers!B:B,MASTER_Workers!D:D),"")</f>
        <v/>
      </c>
      <c r="E43" s="421"/>
      <c r="F43" s="678"/>
      <c r="G43" s="679"/>
      <c r="H43" s="679"/>
    </row>
    <row r="44" spans="1:8" x14ac:dyDescent="0.4">
      <c r="A44" s="421"/>
      <c r="B44" s="425">
        <f>IFERROR(_xlfn.XLOOKUP(C44,MASTER_Workers!C:C,MASTER_Workers!B:B),"")</f>
        <v>0</v>
      </c>
      <c r="C44" s="417"/>
      <c r="D44" s="676" t="str">
        <f>IFERROR(_xlfn.XLOOKUP(B44,MASTER_Workers!B:B,MASTER_Workers!D:D),"")</f>
        <v/>
      </c>
      <c r="E44" s="421"/>
      <c r="F44" s="418"/>
      <c r="G44" s="423"/>
      <c r="H44" s="423"/>
    </row>
    <row r="45" spans="1:8" x14ac:dyDescent="0.4">
      <c r="A45" s="421"/>
      <c r="B45" s="425">
        <f>IFERROR(_xlfn.XLOOKUP(C45,MASTER_Workers!C:C,MASTER_Workers!B:B),"")</f>
        <v>0</v>
      </c>
      <c r="C45" s="417"/>
      <c r="D45" s="676" t="str">
        <f>IFERROR(_xlfn.XLOOKUP(B45,MASTER_Workers!B:B,MASTER_Workers!D:D),"")</f>
        <v/>
      </c>
      <c r="E45" s="421"/>
      <c r="F45" s="418"/>
      <c r="G45" s="423"/>
      <c r="H45" s="423"/>
    </row>
    <row r="46" spans="1:8" x14ac:dyDescent="0.4">
      <c r="A46" s="421"/>
      <c r="B46" s="425">
        <f>IFERROR(_xlfn.XLOOKUP(C46,MASTER_Workers!C:C,MASTER_Workers!B:B),"")</f>
        <v>0</v>
      </c>
      <c r="C46" s="417"/>
      <c r="D46" s="676" t="str">
        <f>IFERROR(_xlfn.XLOOKUP(B46,MASTER_Workers!B:B,MASTER_Workers!D:D),"")</f>
        <v/>
      </c>
      <c r="E46" s="421"/>
      <c r="F46" s="418"/>
      <c r="G46" s="423"/>
      <c r="H46" s="423"/>
    </row>
    <row r="47" spans="1:8" x14ac:dyDescent="0.4">
      <c r="A47" s="421"/>
      <c r="B47" s="425">
        <f>IFERROR(_xlfn.XLOOKUP(C47,MASTER_Workers!C:C,MASTER_Workers!B:B),"")</f>
        <v>0</v>
      </c>
      <c r="C47" s="417"/>
      <c r="D47" s="676" t="str">
        <f>IFERROR(_xlfn.XLOOKUP(B47,MASTER_Workers!B:B,MASTER_Workers!D:D),"")</f>
        <v/>
      </c>
      <c r="E47" s="421"/>
      <c r="F47" s="418"/>
      <c r="G47" s="423"/>
      <c r="H47" s="423"/>
    </row>
    <row r="48" spans="1:8" x14ac:dyDescent="0.4">
      <c r="A48" s="421"/>
      <c r="B48" s="425">
        <f>IFERROR(_xlfn.XLOOKUP(C48,MASTER_Workers!C:C,MASTER_Workers!B:B),"")</f>
        <v>0</v>
      </c>
      <c r="C48" s="417"/>
      <c r="D48" s="676" t="str">
        <f>IFERROR(_xlfn.XLOOKUP(B48,MASTER_Workers!B:B,MASTER_Workers!D:D),"")</f>
        <v/>
      </c>
      <c r="E48" s="421"/>
      <c r="F48" s="418"/>
      <c r="G48" s="423"/>
      <c r="H48" s="423"/>
    </row>
    <row r="49" spans="1:8" x14ac:dyDescent="0.4">
      <c r="A49" s="421"/>
      <c r="B49" s="425">
        <f>IFERROR(_xlfn.XLOOKUP(C49,MASTER_Workers!C:C,MASTER_Workers!B:B),"")</f>
        <v>0</v>
      </c>
      <c r="C49" s="417"/>
      <c r="D49" s="676" t="str">
        <f>IFERROR(_xlfn.XLOOKUP(B49,MASTER_Workers!B:B,MASTER_Workers!D:D),"")</f>
        <v/>
      </c>
      <c r="E49" s="421"/>
      <c r="F49" s="418"/>
      <c r="G49" s="423"/>
      <c r="H49" s="423"/>
    </row>
    <row r="50" spans="1:8" x14ac:dyDescent="0.4">
      <c r="A50" s="421"/>
      <c r="B50" s="425">
        <f>IFERROR(_xlfn.XLOOKUP(C50,MASTER_Workers!C:C,MASTER_Workers!B:B),"")</f>
        <v>0</v>
      </c>
      <c r="C50" s="417"/>
      <c r="D50" s="676" t="str">
        <f>IFERROR(_xlfn.XLOOKUP(B50,MASTER_Workers!B:B,MASTER_Workers!D:D),"")</f>
        <v/>
      </c>
      <c r="E50" s="421"/>
      <c r="F50" s="418"/>
      <c r="G50" s="423"/>
      <c r="H50" s="423"/>
    </row>
    <row r="51" spans="1:8" x14ac:dyDescent="0.4">
      <c r="A51" s="421"/>
      <c r="B51" s="425">
        <f>IFERROR(_xlfn.XLOOKUP(C51,MASTER_Workers!C:C,MASTER_Workers!B:B),"")</f>
        <v>0</v>
      </c>
      <c r="C51" s="417"/>
      <c r="D51" s="676" t="str">
        <f>IFERROR(_xlfn.XLOOKUP(B51,MASTER_Workers!B:B,MASTER_Workers!D:D),"")</f>
        <v/>
      </c>
      <c r="E51" s="421"/>
      <c r="F51" s="418"/>
      <c r="G51" s="423"/>
      <c r="H51" s="423"/>
    </row>
    <row r="52" spans="1:8" x14ac:dyDescent="0.4">
      <c r="A52" s="421"/>
      <c r="B52" s="425">
        <f>IFERROR(_xlfn.XLOOKUP(C52,MASTER_Workers!C:C,MASTER_Workers!B:B),"")</f>
        <v>0</v>
      </c>
      <c r="C52" s="417"/>
      <c r="D52" s="676" t="str">
        <f>IFERROR(_xlfn.XLOOKUP(B52,MASTER_Workers!B:B,MASTER_Workers!D:D),"")</f>
        <v/>
      </c>
      <c r="E52" s="421"/>
      <c r="F52" s="418"/>
      <c r="G52" s="423"/>
      <c r="H52" s="423"/>
    </row>
    <row r="53" spans="1:8" x14ac:dyDescent="0.4">
      <c r="A53" s="421"/>
      <c r="B53" s="425">
        <f>IFERROR(_xlfn.XLOOKUP(C53,MASTER_Workers!C:C,MASTER_Workers!B:B),"")</f>
        <v>0</v>
      </c>
      <c r="C53" s="417"/>
      <c r="D53" s="676" t="str">
        <f>IFERROR(_xlfn.XLOOKUP(B53,MASTER_Workers!B:B,MASTER_Workers!D:D),"")</f>
        <v/>
      </c>
      <c r="E53" s="421"/>
      <c r="F53" s="418"/>
      <c r="G53" s="423"/>
      <c r="H53" s="423"/>
    </row>
    <row r="54" spans="1:8" x14ac:dyDescent="0.4">
      <c r="A54" s="421"/>
      <c r="B54" s="425">
        <f>IFERROR(_xlfn.XLOOKUP(C54,MASTER_Workers!C:C,MASTER_Workers!B:B),"")</f>
        <v>0</v>
      </c>
      <c r="C54" s="417"/>
      <c r="D54" s="676" t="str">
        <f>IFERROR(_xlfn.XLOOKUP(B54,MASTER_Workers!B:B,MASTER_Workers!D:D),"")</f>
        <v/>
      </c>
      <c r="E54" s="421"/>
      <c r="F54" s="418"/>
      <c r="G54" s="423"/>
      <c r="H54" s="423"/>
    </row>
    <row r="55" spans="1:8" x14ac:dyDescent="0.4">
      <c r="A55" s="421"/>
      <c r="B55" s="425">
        <f>IFERROR(_xlfn.XLOOKUP(C55,MASTER_Workers!C:C,MASTER_Workers!B:B),"")</f>
        <v>0</v>
      </c>
      <c r="C55" s="417"/>
      <c r="D55" s="676" t="str">
        <f>IFERROR(_xlfn.XLOOKUP(B55,MASTER_Workers!B:B,MASTER_Workers!D:D),"")</f>
        <v/>
      </c>
      <c r="E55" s="421"/>
      <c r="F55" s="418"/>
      <c r="G55" s="423"/>
      <c r="H55" s="423"/>
    </row>
    <row r="56" spans="1:8" x14ac:dyDescent="0.4">
      <c r="A56" s="421"/>
      <c r="B56" s="425">
        <f>IFERROR(_xlfn.XLOOKUP(C56,MASTER_Workers!C:C,MASTER_Workers!B:B),"")</f>
        <v>0</v>
      </c>
      <c r="C56" s="417"/>
      <c r="D56" s="676" t="str">
        <f>IFERROR(_xlfn.XLOOKUP(B56,MASTER_Workers!B:B,MASTER_Workers!D:D),"")</f>
        <v/>
      </c>
      <c r="E56" s="421"/>
      <c r="F56" s="418"/>
      <c r="G56" s="423"/>
      <c r="H56" s="423"/>
    </row>
    <row r="57" spans="1:8" x14ac:dyDescent="0.4">
      <c r="A57" s="421"/>
      <c r="B57" s="425">
        <f>IFERROR(_xlfn.XLOOKUP(C57,MASTER_Workers!C:C,MASTER_Workers!B:B),"")</f>
        <v>0</v>
      </c>
      <c r="C57" s="417"/>
      <c r="D57" s="676" t="str">
        <f>IFERROR(_xlfn.XLOOKUP(B57,MASTER_Workers!B:B,MASTER_Workers!D:D),"")</f>
        <v/>
      </c>
      <c r="E57" s="421"/>
      <c r="F57" s="418"/>
      <c r="G57" s="423"/>
      <c r="H57" s="423"/>
    </row>
    <row r="58" spans="1:8" x14ac:dyDescent="0.4">
      <c r="A58" s="421"/>
      <c r="B58" s="425">
        <f>IFERROR(_xlfn.XLOOKUP(C58,MASTER_Workers!C:C,MASTER_Workers!B:B),"")</f>
        <v>0</v>
      </c>
      <c r="C58" s="417"/>
      <c r="D58" s="676" t="str">
        <f>IFERROR(_xlfn.XLOOKUP(B58,MASTER_Workers!B:B,MASTER_Workers!D:D),"")</f>
        <v/>
      </c>
      <c r="E58" s="421"/>
      <c r="F58" s="418"/>
      <c r="G58" s="423"/>
      <c r="H58" s="423"/>
    </row>
    <row r="59" spans="1:8" x14ac:dyDescent="0.4">
      <c r="A59" s="421"/>
      <c r="B59" s="425">
        <f>IFERROR(_xlfn.XLOOKUP(C59,MASTER_Workers!C:C,MASTER_Workers!B:B),"")</f>
        <v>0</v>
      </c>
      <c r="C59" s="417"/>
      <c r="D59" s="676" t="str">
        <f>IFERROR(_xlfn.XLOOKUP(B59,MASTER_Workers!B:B,MASTER_Workers!D:D),"")</f>
        <v/>
      </c>
      <c r="E59" s="421"/>
      <c r="F59" s="418"/>
      <c r="G59" s="423"/>
      <c r="H59" s="423"/>
    </row>
    <row r="60" spans="1:8" x14ac:dyDescent="0.4">
      <c r="A60" s="421"/>
      <c r="B60" s="425">
        <f>IFERROR(_xlfn.XLOOKUP(C60,MASTER_Workers!C:C,MASTER_Workers!B:B),"")</f>
        <v>0</v>
      </c>
      <c r="C60" s="417"/>
      <c r="D60" s="676" t="str">
        <f>IFERROR(_xlfn.XLOOKUP(B60,MASTER_Workers!B:B,MASTER_Workers!D:D),"")</f>
        <v/>
      </c>
      <c r="E60" s="421"/>
      <c r="F60" s="418"/>
      <c r="G60" s="423"/>
      <c r="H60" s="423"/>
    </row>
    <row r="61" spans="1:8" x14ac:dyDescent="0.4">
      <c r="A61" s="421"/>
      <c r="B61" s="425">
        <f>IFERROR(_xlfn.XLOOKUP(C61,MASTER_Workers!C:C,MASTER_Workers!B:B),"")</f>
        <v>0</v>
      </c>
      <c r="C61" s="417"/>
      <c r="D61" s="676" t="str">
        <f>IFERROR(_xlfn.XLOOKUP(B61,MASTER_Workers!B:B,MASTER_Workers!D:D),"")</f>
        <v/>
      </c>
      <c r="E61" s="421"/>
      <c r="F61" s="418"/>
      <c r="G61" s="423"/>
      <c r="H61" s="423"/>
    </row>
    <row r="62" spans="1:8" x14ac:dyDescent="0.4">
      <c r="A62" s="421"/>
      <c r="B62" s="425">
        <f>IFERROR(_xlfn.XLOOKUP(C62,MASTER_Workers!C:C,MASTER_Workers!B:B),"")</f>
        <v>0</v>
      </c>
      <c r="C62" s="417"/>
      <c r="D62" s="676" t="str">
        <f>IFERROR(_xlfn.XLOOKUP(B62,MASTER_Workers!B:B,MASTER_Workers!D:D),"")</f>
        <v/>
      </c>
      <c r="E62" s="421"/>
      <c r="F62" s="418"/>
      <c r="G62" s="423"/>
      <c r="H62" s="423"/>
    </row>
    <row r="63" spans="1:8" x14ac:dyDescent="0.4">
      <c r="A63" s="421"/>
      <c r="B63" s="425">
        <f>IFERROR(_xlfn.XLOOKUP(C63,MASTER_Workers!C:C,MASTER_Workers!B:B),"")</f>
        <v>0</v>
      </c>
      <c r="C63" s="417"/>
      <c r="D63" s="676" t="str">
        <f>IFERROR(_xlfn.XLOOKUP(B63,MASTER_Workers!B:B,MASTER_Workers!D:D),"")</f>
        <v/>
      </c>
      <c r="E63" s="421"/>
      <c r="F63" s="418"/>
      <c r="G63" s="423"/>
      <c r="H63" s="423"/>
    </row>
    <row r="64" spans="1:8" x14ac:dyDescent="0.4">
      <c r="A64" s="421"/>
      <c r="B64" s="425">
        <f>IFERROR(_xlfn.XLOOKUP(C64,MASTER_Workers!C:C,MASTER_Workers!B:B),"")</f>
        <v>0</v>
      </c>
      <c r="C64" s="417"/>
      <c r="D64" s="676" t="str">
        <f>IFERROR(_xlfn.XLOOKUP(B64,MASTER_Workers!B:B,MASTER_Workers!D:D),"")</f>
        <v/>
      </c>
      <c r="E64" s="421"/>
      <c r="F64" s="418"/>
      <c r="G64" s="423"/>
      <c r="H64" s="423"/>
    </row>
    <row r="65" spans="1:8" x14ac:dyDescent="0.4">
      <c r="A65" s="421"/>
      <c r="B65" s="425">
        <f>IFERROR(_xlfn.XLOOKUP(C65,MASTER_Workers!C:C,MASTER_Workers!B:B),"")</f>
        <v>0</v>
      </c>
      <c r="C65" s="417"/>
      <c r="D65" s="676" t="str">
        <f>IFERROR(_xlfn.XLOOKUP(B65,MASTER_Workers!B:B,MASTER_Workers!D:D),"")</f>
        <v/>
      </c>
      <c r="E65" s="421"/>
      <c r="F65" s="418"/>
      <c r="G65" s="423"/>
      <c r="H65" s="423"/>
    </row>
    <row r="66" spans="1:8" x14ac:dyDescent="0.4">
      <c r="A66" s="421"/>
      <c r="B66" s="425">
        <f>IFERROR(_xlfn.XLOOKUP(C66,MASTER_Workers!C:C,MASTER_Workers!B:B),"")</f>
        <v>0</v>
      </c>
      <c r="C66" s="417"/>
      <c r="D66" s="676" t="str">
        <f>IFERROR(_xlfn.XLOOKUP(B66,MASTER_Workers!B:B,MASTER_Workers!D:D),"")</f>
        <v/>
      </c>
      <c r="E66" s="421"/>
      <c r="F66" s="418"/>
      <c r="G66" s="423"/>
      <c r="H66" s="423"/>
    </row>
  </sheetData>
  <sheetProtection autoFilter="0"/>
  <conditionalFormatting sqref="C9">
    <cfRule type="duplicateValues" dxfId="8" priority="1"/>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prompt="Select the Name of Worker by List " xr:uid="{E762926C-C880-4D38-97E9-3DD72040E24F}">
          <x14:formula1>
            <xm:f>MASTER_Workers!$C:$C</xm:f>
          </x14:formula1>
          <xm:sqref>C1:C8 C10:C1048576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X466"/>
  <sheetViews>
    <sheetView showGridLines="0" tabSelected="1" workbookViewId="0">
      <pane xSplit="2" ySplit="4" topLeftCell="C8" activePane="bottomRight" state="frozen"/>
      <selection activeCell="E21" sqref="E21"/>
      <selection pane="topRight" activeCell="E21" sqref="E21"/>
      <selection pane="bottomLeft" activeCell="E21" sqref="E21"/>
      <selection pane="bottomRight" activeCell="I13" sqref="I13"/>
    </sheetView>
  </sheetViews>
  <sheetFormatPr defaultColWidth="14.88671875" defaultRowHeight="13.2" x14ac:dyDescent="0.25"/>
  <cols>
    <col min="1" max="1" width="13.109375" style="302" bestFit="1" customWidth="1"/>
    <col min="2" max="2" width="26.21875" style="301" bestFit="1" customWidth="1"/>
    <col min="3" max="3" width="14.33203125" style="303" bestFit="1" customWidth="1"/>
    <col min="4" max="4" width="9.88671875" style="303" bestFit="1" customWidth="1"/>
    <col min="5" max="5" width="6.21875" style="303" bestFit="1" customWidth="1"/>
    <col min="6" max="6" width="6.77734375" style="303" bestFit="1" customWidth="1"/>
    <col min="7" max="8" width="11.33203125" style="303" bestFit="1" customWidth="1"/>
    <col min="9" max="9" width="8.33203125" style="303" bestFit="1" customWidth="1"/>
    <col min="10" max="10" width="5" style="301" bestFit="1" customWidth="1"/>
    <col min="11" max="11" width="9.5546875" style="300" bestFit="1" customWidth="1"/>
    <col min="12" max="12" width="8.109375" style="301" bestFit="1" customWidth="1"/>
    <col min="13" max="13" width="14.33203125" style="301" bestFit="1" customWidth="1"/>
    <col min="14" max="14" width="5" style="301" bestFit="1" customWidth="1"/>
    <col min="15" max="15" width="7.109375" style="301" bestFit="1" customWidth="1"/>
    <col min="16" max="16" width="9.21875" style="301" bestFit="1" customWidth="1"/>
    <col min="17" max="17" width="7.44140625" style="301" bestFit="1" customWidth="1"/>
    <col min="18" max="18" width="5.44140625" style="301" customWidth="1"/>
    <col min="19" max="19" width="4.88671875" style="301" customWidth="1"/>
    <col min="20" max="20" width="5.33203125" style="301" customWidth="1"/>
    <col min="21" max="21" width="6.33203125" style="301" customWidth="1"/>
    <col min="22" max="16384" width="14.88671875" style="301"/>
  </cols>
  <sheetData>
    <row r="1" spans="1:24" ht="16.8" customHeight="1" x14ac:dyDescent="0.25">
      <c r="A1" s="661"/>
      <c r="B1" s="662"/>
      <c r="C1" s="672" t="s">
        <v>12</v>
      </c>
      <c r="D1" s="672" t="s">
        <v>10</v>
      </c>
      <c r="E1" s="663"/>
      <c r="F1" s="663"/>
      <c r="G1" s="663"/>
      <c r="H1" s="663"/>
      <c r="I1" s="663"/>
      <c r="J1" s="662"/>
      <c r="K1" s="664"/>
      <c r="L1" s="662"/>
      <c r="M1" s="662"/>
      <c r="N1" s="662"/>
      <c r="O1" s="662"/>
      <c r="P1" s="662"/>
      <c r="Q1" s="662"/>
      <c r="U1" s="301" t="s">
        <v>2471</v>
      </c>
    </row>
    <row r="2" spans="1:24" ht="19.2" customHeight="1" x14ac:dyDescent="0.25">
      <c r="A2" s="661"/>
      <c r="B2" s="662"/>
      <c r="C2" s="671" t="s">
        <v>43</v>
      </c>
      <c r="D2" s="671" t="s">
        <v>2473</v>
      </c>
      <c r="E2" s="663"/>
      <c r="F2" s="663"/>
      <c r="G2" s="663"/>
      <c r="H2" s="663"/>
      <c r="I2" s="663"/>
      <c r="J2" s="662"/>
      <c r="K2" s="664"/>
      <c r="L2" s="662"/>
      <c r="M2" s="662"/>
      <c r="N2" s="662"/>
      <c r="O2" s="662"/>
      <c r="P2" s="662"/>
      <c r="Q2" s="662"/>
    </row>
    <row r="3" spans="1:24" ht="40.200000000000003" customHeight="1" x14ac:dyDescent="0.25">
      <c r="A3" s="667" t="s">
        <v>2460</v>
      </c>
      <c r="B3" s="668" t="s">
        <v>2461</v>
      </c>
      <c r="C3" s="669" t="s">
        <v>1089</v>
      </c>
      <c r="D3" s="669" t="s">
        <v>1090</v>
      </c>
      <c r="E3" s="669" t="s">
        <v>1091</v>
      </c>
      <c r="F3" s="669" t="s">
        <v>2462</v>
      </c>
      <c r="G3" s="669" t="s">
        <v>2469</v>
      </c>
      <c r="H3" s="669" t="s">
        <v>2470</v>
      </c>
      <c r="I3" s="669" t="s">
        <v>2463</v>
      </c>
      <c r="J3" s="668" t="s">
        <v>1092</v>
      </c>
      <c r="K3" s="670" t="s">
        <v>2464</v>
      </c>
      <c r="L3" s="668" t="s">
        <v>10</v>
      </c>
      <c r="M3" s="668" t="s">
        <v>2465</v>
      </c>
      <c r="N3" s="668" t="s">
        <v>2466</v>
      </c>
      <c r="O3" s="668" t="s">
        <v>1101</v>
      </c>
      <c r="P3" s="668" t="s">
        <v>2467</v>
      </c>
      <c r="Q3" s="668" t="s">
        <v>2468</v>
      </c>
    </row>
    <row r="4" spans="1:24" s="304" customFormat="1" ht="12.6" customHeight="1" x14ac:dyDescent="0.25">
      <c r="A4" s="656" t="s">
        <v>2474</v>
      </c>
      <c r="B4" s="653" t="s">
        <v>40</v>
      </c>
      <c r="C4" s="665">
        <v>11730</v>
      </c>
      <c r="D4" s="665">
        <v>8303</v>
      </c>
      <c r="E4" s="665">
        <v>8303</v>
      </c>
      <c r="F4" s="665">
        <v>8303</v>
      </c>
      <c r="G4" s="665">
        <v>304</v>
      </c>
      <c r="H4" s="665">
        <v>692</v>
      </c>
      <c r="I4" s="665">
        <v>996</v>
      </c>
      <c r="J4" s="653">
        <v>8</v>
      </c>
      <c r="K4" s="666">
        <v>0</v>
      </c>
      <c r="L4" s="653" t="s">
        <v>41</v>
      </c>
      <c r="M4" s="653" t="s">
        <v>43</v>
      </c>
      <c r="N4" s="657">
        <v>23</v>
      </c>
      <c r="O4" s="653">
        <v>510</v>
      </c>
      <c r="P4" s="653">
        <v>23</v>
      </c>
      <c r="Q4" s="657">
        <v>23</v>
      </c>
      <c r="T4" s="301"/>
      <c r="U4" s="301"/>
      <c r="V4" s="301"/>
    </row>
    <row r="5" spans="1:24" ht="13.95" customHeight="1" x14ac:dyDescent="0.3">
      <c r="A5" s="656" t="s">
        <v>2475</v>
      </c>
      <c r="B5" s="653" t="s">
        <v>47</v>
      </c>
      <c r="C5" s="665">
        <v>10695</v>
      </c>
      <c r="D5" s="665">
        <v>7958</v>
      </c>
      <c r="E5" s="665">
        <v>7958</v>
      </c>
      <c r="F5" s="665">
        <v>7958</v>
      </c>
      <c r="G5" s="665">
        <v>292</v>
      </c>
      <c r="H5" s="665">
        <v>663</v>
      </c>
      <c r="I5" s="665">
        <v>955</v>
      </c>
      <c r="J5" s="653">
        <v>10</v>
      </c>
      <c r="K5" s="666">
        <v>0</v>
      </c>
      <c r="L5" s="653" t="s">
        <v>41</v>
      </c>
      <c r="M5" s="653" t="s">
        <v>43</v>
      </c>
      <c r="N5" s="657">
        <v>23</v>
      </c>
      <c r="O5" s="653">
        <v>465</v>
      </c>
      <c r="P5" s="653">
        <v>21</v>
      </c>
      <c r="Q5" s="657">
        <v>21</v>
      </c>
      <c r="R5" s="300"/>
      <c r="U5" s="673"/>
      <c r="V5" s="674"/>
      <c r="W5" s="673"/>
      <c r="X5" s="673"/>
    </row>
    <row r="6" spans="1:24" ht="13.95" customHeight="1" x14ac:dyDescent="0.3">
      <c r="A6" s="656" t="s">
        <v>2476</v>
      </c>
      <c r="B6" s="653" t="s">
        <v>50</v>
      </c>
      <c r="C6" s="654">
        <v>6580</v>
      </c>
      <c r="D6" s="654">
        <v>4914</v>
      </c>
      <c r="E6" s="654">
        <v>4914</v>
      </c>
      <c r="F6" s="654">
        <v>4914</v>
      </c>
      <c r="G6" s="654">
        <v>181</v>
      </c>
      <c r="H6" s="654">
        <v>409</v>
      </c>
      <c r="I6" s="654">
        <v>590</v>
      </c>
      <c r="J6" s="653">
        <v>18</v>
      </c>
      <c r="K6" s="655">
        <v>0</v>
      </c>
      <c r="L6" s="653" t="s">
        <v>41</v>
      </c>
      <c r="M6" s="653" t="s">
        <v>43</v>
      </c>
      <c r="N6" s="657">
        <v>14</v>
      </c>
      <c r="O6" s="653">
        <v>470</v>
      </c>
      <c r="P6" s="653">
        <v>13</v>
      </c>
      <c r="Q6" s="657">
        <v>13</v>
      </c>
      <c r="R6" s="300"/>
      <c r="U6" s="673"/>
      <c r="V6" s="675"/>
      <c r="W6" s="673"/>
      <c r="X6" s="673"/>
    </row>
    <row r="7" spans="1:24" ht="13.95" customHeight="1" x14ac:dyDescent="0.3">
      <c r="A7" s="656" t="s">
        <v>2477</v>
      </c>
      <c r="B7" s="653" t="s">
        <v>54</v>
      </c>
      <c r="C7" s="654">
        <v>9765</v>
      </c>
      <c r="D7" s="654">
        <v>7266</v>
      </c>
      <c r="E7" s="654">
        <v>7266</v>
      </c>
      <c r="F7" s="654">
        <v>7266</v>
      </c>
      <c r="G7" s="654">
        <v>267</v>
      </c>
      <c r="H7" s="654">
        <v>605</v>
      </c>
      <c r="I7" s="654">
        <v>872</v>
      </c>
      <c r="J7" s="653">
        <v>12</v>
      </c>
      <c r="K7" s="655">
        <v>0</v>
      </c>
      <c r="L7" s="653" t="s">
        <v>41</v>
      </c>
      <c r="M7" s="653" t="s">
        <v>43</v>
      </c>
      <c r="N7" s="657">
        <v>21</v>
      </c>
      <c r="O7" s="653">
        <v>465</v>
      </c>
      <c r="P7" s="653">
        <v>19</v>
      </c>
      <c r="Q7" s="657">
        <v>19</v>
      </c>
      <c r="R7" s="300"/>
      <c r="U7" s="673"/>
      <c r="V7" s="675"/>
      <c r="W7" s="673"/>
      <c r="X7" s="673"/>
    </row>
    <row r="8" spans="1:24" ht="13.95" customHeight="1" x14ac:dyDescent="0.3">
      <c r="A8" s="658" t="s">
        <v>2478</v>
      </c>
      <c r="B8" s="653" t="s">
        <v>56</v>
      </c>
      <c r="C8" s="654">
        <v>11040</v>
      </c>
      <c r="D8" s="654">
        <v>8304</v>
      </c>
      <c r="E8" s="654">
        <v>8304</v>
      </c>
      <c r="F8" s="654">
        <v>8304</v>
      </c>
      <c r="G8" s="654">
        <v>304</v>
      </c>
      <c r="H8" s="654">
        <v>692</v>
      </c>
      <c r="I8" s="654">
        <v>996</v>
      </c>
      <c r="J8" s="653">
        <v>10</v>
      </c>
      <c r="K8" s="655">
        <v>0</v>
      </c>
      <c r="L8" s="653" t="s">
        <v>41</v>
      </c>
      <c r="M8" s="653" t="s">
        <v>43</v>
      </c>
      <c r="N8" s="657">
        <v>24</v>
      </c>
      <c r="O8" s="653">
        <v>460</v>
      </c>
      <c r="P8" s="653">
        <v>21</v>
      </c>
      <c r="Q8" s="657">
        <v>21</v>
      </c>
      <c r="R8" s="300"/>
      <c r="U8" s="673"/>
      <c r="V8" s="675"/>
      <c r="W8" s="673"/>
      <c r="X8" s="673"/>
    </row>
    <row r="9" spans="1:24" ht="13.95" customHeight="1" x14ac:dyDescent="0.3">
      <c r="A9" s="658" t="s">
        <v>2479</v>
      </c>
      <c r="B9" s="653" t="s">
        <v>60</v>
      </c>
      <c r="C9" s="654">
        <v>9555</v>
      </c>
      <c r="D9" s="654">
        <v>7161</v>
      </c>
      <c r="E9" s="654">
        <v>7161</v>
      </c>
      <c r="F9" s="654">
        <v>7161</v>
      </c>
      <c r="G9" s="654">
        <v>262</v>
      </c>
      <c r="H9" s="654">
        <v>597</v>
      </c>
      <c r="I9" s="654">
        <v>859</v>
      </c>
      <c r="J9" s="653">
        <v>12</v>
      </c>
      <c r="K9" s="655">
        <v>0</v>
      </c>
      <c r="L9" s="653" t="s">
        <v>41</v>
      </c>
      <c r="M9" s="653" t="s">
        <v>43</v>
      </c>
      <c r="N9" s="657">
        <v>21</v>
      </c>
      <c r="O9" s="653">
        <v>455</v>
      </c>
      <c r="P9" s="653">
        <v>19</v>
      </c>
      <c r="Q9" s="657">
        <v>19</v>
      </c>
      <c r="R9" s="300"/>
      <c r="U9" s="673"/>
      <c r="V9" s="675"/>
      <c r="W9" s="673"/>
      <c r="X9" s="673"/>
    </row>
    <row r="10" spans="1:24" ht="13.95" customHeight="1" x14ac:dyDescent="0.3">
      <c r="A10" s="656" t="s">
        <v>2480</v>
      </c>
      <c r="B10" s="653" t="s">
        <v>62</v>
      </c>
      <c r="C10" s="654">
        <v>7963</v>
      </c>
      <c r="D10" s="654">
        <v>5968</v>
      </c>
      <c r="E10" s="654">
        <v>5968</v>
      </c>
      <c r="F10" s="654">
        <v>5968</v>
      </c>
      <c r="G10" s="654">
        <v>219</v>
      </c>
      <c r="H10" s="654">
        <v>497</v>
      </c>
      <c r="I10" s="654">
        <v>716</v>
      </c>
      <c r="J10" s="653">
        <v>16</v>
      </c>
      <c r="K10" s="655">
        <v>0</v>
      </c>
      <c r="L10" s="653" t="s">
        <v>41</v>
      </c>
      <c r="M10" s="653" t="s">
        <v>43</v>
      </c>
      <c r="N10" s="657">
        <v>17.5</v>
      </c>
      <c r="O10" s="653">
        <v>455</v>
      </c>
      <c r="P10" s="653">
        <v>15</v>
      </c>
      <c r="Q10" s="657">
        <v>15</v>
      </c>
      <c r="R10" s="300"/>
      <c r="U10" s="673"/>
      <c r="V10" s="675"/>
      <c r="W10" s="673"/>
      <c r="X10" s="673"/>
    </row>
    <row r="11" spans="1:24" ht="13.95" customHeight="1" x14ac:dyDescent="0.3">
      <c r="A11" s="656" t="s">
        <v>2481</v>
      </c>
      <c r="B11" s="653" t="s">
        <v>65</v>
      </c>
      <c r="C11" s="654">
        <v>9870</v>
      </c>
      <c r="D11" s="654">
        <v>7371</v>
      </c>
      <c r="E11" s="654">
        <v>7371</v>
      </c>
      <c r="F11" s="654">
        <v>7371</v>
      </c>
      <c r="G11" s="654">
        <v>271</v>
      </c>
      <c r="H11" s="654">
        <v>614</v>
      </c>
      <c r="I11" s="654">
        <v>885</v>
      </c>
      <c r="J11" s="653">
        <v>12</v>
      </c>
      <c r="K11" s="655">
        <v>0</v>
      </c>
      <c r="L11" s="653" t="s">
        <v>41</v>
      </c>
      <c r="M11" s="653" t="s">
        <v>43</v>
      </c>
      <c r="N11" s="657">
        <v>21</v>
      </c>
      <c r="O11" s="653">
        <v>470</v>
      </c>
      <c r="P11" s="653">
        <v>19</v>
      </c>
      <c r="Q11" s="657">
        <v>19</v>
      </c>
      <c r="R11" s="300"/>
      <c r="U11" s="673"/>
      <c r="V11" s="675"/>
      <c r="W11" s="673"/>
      <c r="X11" s="673"/>
    </row>
    <row r="12" spans="1:24" ht="13.95" customHeight="1" x14ac:dyDescent="0.3">
      <c r="A12" s="656" t="s">
        <v>2482</v>
      </c>
      <c r="B12" s="659" t="s">
        <v>67</v>
      </c>
      <c r="C12" s="660">
        <v>9765</v>
      </c>
      <c r="D12" s="654">
        <v>7266</v>
      </c>
      <c r="E12" s="654">
        <v>7266</v>
      </c>
      <c r="F12" s="654">
        <v>7266</v>
      </c>
      <c r="G12" s="654">
        <v>267</v>
      </c>
      <c r="H12" s="654">
        <v>605</v>
      </c>
      <c r="I12" s="654">
        <v>872</v>
      </c>
      <c r="J12" s="653">
        <v>12</v>
      </c>
      <c r="K12" s="655">
        <v>0</v>
      </c>
      <c r="L12" s="653" t="s">
        <v>41</v>
      </c>
      <c r="M12" s="653" t="s">
        <v>43</v>
      </c>
      <c r="N12" s="657">
        <v>21</v>
      </c>
      <c r="O12" s="653">
        <v>465</v>
      </c>
      <c r="P12" s="653">
        <v>19</v>
      </c>
      <c r="Q12" s="657">
        <v>19</v>
      </c>
      <c r="R12" s="300"/>
      <c r="U12" s="673"/>
      <c r="V12" s="675"/>
      <c r="W12" s="673"/>
      <c r="X12" s="673"/>
    </row>
    <row r="13" spans="1:24" ht="13.95" customHeight="1" x14ac:dyDescent="0.3">
      <c r="A13" s="656" t="s">
        <v>2483</v>
      </c>
      <c r="B13" s="659" t="s">
        <v>69</v>
      </c>
      <c r="C13" s="660">
        <v>9555</v>
      </c>
      <c r="D13" s="654">
        <v>7161</v>
      </c>
      <c r="E13" s="654">
        <v>7161</v>
      </c>
      <c r="F13" s="654">
        <v>7161</v>
      </c>
      <c r="G13" s="654">
        <v>262</v>
      </c>
      <c r="H13" s="654">
        <v>597</v>
      </c>
      <c r="I13" s="654">
        <v>859</v>
      </c>
      <c r="J13" s="653">
        <v>12</v>
      </c>
      <c r="K13" s="655">
        <v>0</v>
      </c>
      <c r="L13" s="653" t="s">
        <v>41</v>
      </c>
      <c r="M13" s="653" t="s">
        <v>43</v>
      </c>
      <c r="N13" s="657">
        <v>21</v>
      </c>
      <c r="O13" s="653">
        <v>455</v>
      </c>
      <c r="P13" s="653">
        <v>19</v>
      </c>
      <c r="Q13" s="657">
        <v>19</v>
      </c>
      <c r="R13" s="300"/>
      <c r="U13" s="673"/>
      <c r="V13" s="675"/>
      <c r="W13" s="673"/>
      <c r="X13" s="673"/>
    </row>
    <row r="14" spans="1:24" ht="13.95" customHeight="1" x14ac:dyDescent="0.3">
      <c r="A14" s="656" t="s">
        <v>2484</v>
      </c>
      <c r="B14" s="659" t="s">
        <v>71</v>
      </c>
      <c r="C14" s="660">
        <v>10920</v>
      </c>
      <c r="D14" s="654">
        <v>8184</v>
      </c>
      <c r="E14" s="654">
        <v>8184</v>
      </c>
      <c r="F14" s="654">
        <v>8184</v>
      </c>
      <c r="G14" s="654">
        <v>300</v>
      </c>
      <c r="H14" s="654">
        <v>682</v>
      </c>
      <c r="I14" s="654">
        <v>982</v>
      </c>
      <c r="J14" s="653">
        <v>10</v>
      </c>
      <c r="K14" s="655">
        <v>0</v>
      </c>
      <c r="L14" s="653" t="s">
        <v>41</v>
      </c>
      <c r="M14" s="653" t="s">
        <v>43</v>
      </c>
      <c r="N14" s="657">
        <v>24</v>
      </c>
      <c r="O14" s="653">
        <v>455</v>
      </c>
      <c r="P14" s="653">
        <v>21</v>
      </c>
      <c r="Q14" s="657">
        <v>21</v>
      </c>
      <c r="R14" s="300"/>
      <c r="U14" s="673"/>
      <c r="V14" s="675"/>
      <c r="W14" s="673"/>
      <c r="X14" s="673"/>
    </row>
    <row r="15" spans="1:24" ht="13.95" customHeight="1" x14ac:dyDescent="0.3">
      <c r="A15" s="656" t="s">
        <v>2485</v>
      </c>
      <c r="B15" s="659" t="s">
        <v>73</v>
      </c>
      <c r="C15" s="660">
        <v>4650</v>
      </c>
      <c r="D15" s="654">
        <v>3460</v>
      </c>
      <c r="E15" s="654">
        <v>3460</v>
      </c>
      <c r="F15" s="654">
        <v>3460</v>
      </c>
      <c r="G15" s="654">
        <v>127</v>
      </c>
      <c r="H15" s="654">
        <v>288</v>
      </c>
      <c r="I15" s="654">
        <v>415</v>
      </c>
      <c r="J15" s="653">
        <v>22</v>
      </c>
      <c r="K15" s="655">
        <v>0</v>
      </c>
      <c r="L15" s="653" t="s">
        <v>41</v>
      </c>
      <c r="M15" s="653" t="s">
        <v>43</v>
      </c>
      <c r="N15" s="657">
        <v>10</v>
      </c>
      <c r="O15" s="653">
        <v>465</v>
      </c>
      <c r="P15" s="653">
        <v>9</v>
      </c>
      <c r="Q15" s="657">
        <v>9</v>
      </c>
      <c r="R15" s="300"/>
      <c r="U15" s="673"/>
      <c r="V15" s="675"/>
      <c r="W15" s="673"/>
      <c r="X15" s="673"/>
    </row>
    <row r="16" spans="1:24" ht="13.95" customHeight="1" x14ac:dyDescent="0.3">
      <c r="A16" s="656" t="s">
        <v>2486</v>
      </c>
      <c r="B16" s="659" t="s">
        <v>75</v>
      </c>
      <c r="C16" s="660">
        <v>10237</v>
      </c>
      <c r="D16" s="654">
        <v>7672</v>
      </c>
      <c r="E16" s="654">
        <v>7672</v>
      </c>
      <c r="F16" s="654">
        <v>7672</v>
      </c>
      <c r="G16" s="654">
        <v>282</v>
      </c>
      <c r="H16" s="654">
        <v>639</v>
      </c>
      <c r="I16" s="654">
        <v>921</v>
      </c>
      <c r="J16" s="653">
        <v>11</v>
      </c>
      <c r="K16" s="655">
        <v>0</v>
      </c>
      <c r="L16" s="653" t="s">
        <v>41</v>
      </c>
      <c r="M16" s="653" t="s">
        <v>43</v>
      </c>
      <c r="N16" s="657">
        <v>22.5</v>
      </c>
      <c r="O16" s="653">
        <v>455</v>
      </c>
      <c r="P16" s="653">
        <v>20</v>
      </c>
      <c r="Q16" s="657">
        <v>20</v>
      </c>
      <c r="R16" s="300"/>
      <c r="U16" s="673"/>
      <c r="V16" s="675"/>
      <c r="W16" s="673"/>
      <c r="X16" s="673"/>
    </row>
    <row r="17" spans="1:24" ht="13.95" customHeight="1" x14ac:dyDescent="0.3">
      <c r="A17" s="656" t="s">
        <v>2487</v>
      </c>
      <c r="B17" s="659" t="s">
        <v>77</v>
      </c>
      <c r="C17" s="660">
        <v>8100</v>
      </c>
      <c r="D17" s="654">
        <v>6048</v>
      </c>
      <c r="E17" s="654">
        <v>6048</v>
      </c>
      <c r="F17" s="654">
        <v>6048</v>
      </c>
      <c r="G17" s="654">
        <v>222</v>
      </c>
      <c r="H17" s="654">
        <v>504</v>
      </c>
      <c r="I17" s="654">
        <v>726</v>
      </c>
      <c r="J17" s="653">
        <v>15</v>
      </c>
      <c r="K17" s="655">
        <v>0</v>
      </c>
      <c r="L17" s="653" t="s">
        <v>41</v>
      </c>
      <c r="M17" s="653" t="s">
        <v>43</v>
      </c>
      <c r="N17" s="657">
        <v>18</v>
      </c>
      <c r="O17" s="653">
        <v>450</v>
      </c>
      <c r="P17" s="653">
        <v>16</v>
      </c>
      <c r="Q17" s="657">
        <v>16</v>
      </c>
      <c r="R17" s="300"/>
      <c r="U17" s="673"/>
      <c r="V17" s="675"/>
      <c r="W17" s="673"/>
      <c r="X17" s="673"/>
    </row>
    <row r="18" spans="1:24" ht="13.95" customHeight="1" x14ac:dyDescent="0.25">
      <c r="A18" s="656" t="s">
        <v>2488</v>
      </c>
      <c r="B18" s="659" t="s">
        <v>80</v>
      </c>
      <c r="C18" s="660">
        <v>8930</v>
      </c>
      <c r="D18" s="654">
        <v>6669</v>
      </c>
      <c r="E18" s="654">
        <v>6669</v>
      </c>
      <c r="F18" s="654">
        <v>6669</v>
      </c>
      <c r="G18" s="654">
        <v>244</v>
      </c>
      <c r="H18" s="654">
        <v>556</v>
      </c>
      <c r="I18" s="654">
        <v>800</v>
      </c>
      <c r="J18" s="653">
        <v>14</v>
      </c>
      <c r="K18" s="655">
        <v>0</v>
      </c>
      <c r="L18" s="653" t="s">
        <v>41</v>
      </c>
      <c r="M18" s="653" t="s">
        <v>43</v>
      </c>
      <c r="N18" s="657">
        <v>19</v>
      </c>
      <c r="O18" s="653">
        <v>470</v>
      </c>
      <c r="P18" s="653">
        <v>17</v>
      </c>
      <c r="Q18" s="657">
        <v>17</v>
      </c>
      <c r="R18" s="300"/>
    </row>
    <row r="19" spans="1:24" ht="13.95" customHeight="1" x14ac:dyDescent="0.25">
      <c r="A19" s="656" t="s">
        <v>2489</v>
      </c>
      <c r="B19" s="659" t="s">
        <v>82</v>
      </c>
      <c r="C19" s="660">
        <v>10340</v>
      </c>
      <c r="D19" s="654">
        <v>7722</v>
      </c>
      <c r="E19" s="654">
        <v>7722</v>
      </c>
      <c r="F19" s="654">
        <v>7722</v>
      </c>
      <c r="G19" s="654">
        <v>284</v>
      </c>
      <c r="H19" s="654">
        <v>643</v>
      </c>
      <c r="I19" s="654">
        <v>927</v>
      </c>
      <c r="J19" s="653">
        <v>11</v>
      </c>
      <c r="K19" s="655">
        <v>0</v>
      </c>
      <c r="L19" s="653" t="s">
        <v>41</v>
      </c>
      <c r="M19" s="653" t="s">
        <v>43</v>
      </c>
      <c r="N19" s="657">
        <v>22</v>
      </c>
      <c r="O19" s="653">
        <v>470</v>
      </c>
      <c r="P19" s="653">
        <v>20</v>
      </c>
      <c r="Q19" s="657">
        <v>20</v>
      </c>
      <c r="R19" s="300"/>
    </row>
    <row r="20" spans="1:24" ht="13.95" customHeight="1" x14ac:dyDescent="0.25">
      <c r="A20" s="656" t="s">
        <v>2490</v>
      </c>
      <c r="B20" s="659" t="s">
        <v>84</v>
      </c>
      <c r="C20" s="660">
        <v>9555</v>
      </c>
      <c r="D20" s="654">
        <v>7161</v>
      </c>
      <c r="E20" s="654">
        <v>7161</v>
      </c>
      <c r="F20" s="654">
        <v>7161</v>
      </c>
      <c r="G20" s="654">
        <v>262</v>
      </c>
      <c r="H20" s="654">
        <v>597</v>
      </c>
      <c r="I20" s="654">
        <v>859</v>
      </c>
      <c r="J20" s="653">
        <v>12</v>
      </c>
      <c r="K20" s="655">
        <v>0</v>
      </c>
      <c r="L20" s="653" t="s">
        <v>41</v>
      </c>
      <c r="M20" s="653" t="s">
        <v>43</v>
      </c>
      <c r="N20" s="657">
        <v>21</v>
      </c>
      <c r="O20" s="653">
        <v>455</v>
      </c>
      <c r="P20" s="653">
        <v>19</v>
      </c>
      <c r="Q20" s="657">
        <v>19</v>
      </c>
      <c r="R20" s="300"/>
    </row>
    <row r="21" spans="1:24" ht="13.95" customHeight="1" x14ac:dyDescent="0.25">
      <c r="A21" s="656" t="s">
        <v>2491</v>
      </c>
      <c r="B21" s="659" t="s">
        <v>86</v>
      </c>
      <c r="C21" s="660">
        <v>9300</v>
      </c>
      <c r="D21" s="654">
        <v>6920</v>
      </c>
      <c r="E21" s="654">
        <v>6920</v>
      </c>
      <c r="F21" s="654">
        <v>6920</v>
      </c>
      <c r="G21" s="654">
        <v>254</v>
      </c>
      <c r="H21" s="654">
        <v>576</v>
      </c>
      <c r="I21" s="654">
        <v>830</v>
      </c>
      <c r="J21" s="653">
        <v>13</v>
      </c>
      <c r="K21" s="655">
        <v>0</v>
      </c>
      <c r="L21" s="653" t="s">
        <v>41</v>
      </c>
      <c r="M21" s="653" t="s">
        <v>43</v>
      </c>
      <c r="N21" s="657">
        <v>20</v>
      </c>
      <c r="O21" s="653">
        <v>465</v>
      </c>
      <c r="P21" s="653">
        <v>18</v>
      </c>
      <c r="Q21" s="657">
        <v>18</v>
      </c>
      <c r="R21" s="300"/>
    </row>
    <row r="22" spans="1:24" ht="13.95" customHeight="1" x14ac:dyDescent="0.25">
      <c r="A22" s="658" t="s">
        <v>2492</v>
      </c>
      <c r="B22" s="659" t="s">
        <v>89</v>
      </c>
      <c r="C22" s="660">
        <v>9450</v>
      </c>
      <c r="D22" s="654">
        <v>7056</v>
      </c>
      <c r="E22" s="654">
        <v>7056</v>
      </c>
      <c r="F22" s="654">
        <v>7056</v>
      </c>
      <c r="G22" s="654">
        <v>259</v>
      </c>
      <c r="H22" s="654">
        <v>588</v>
      </c>
      <c r="I22" s="654">
        <v>847</v>
      </c>
      <c r="J22" s="653">
        <v>13</v>
      </c>
      <c r="K22" s="655">
        <v>0</v>
      </c>
      <c r="L22" s="653" t="s">
        <v>41</v>
      </c>
      <c r="M22" s="653" t="s">
        <v>43</v>
      </c>
      <c r="N22" s="657">
        <v>21</v>
      </c>
      <c r="O22" s="653">
        <v>450</v>
      </c>
      <c r="P22" s="653">
        <v>18</v>
      </c>
      <c r="Q22" s="657">
        <v>18</v>
      </c>
      <c r="R22" s="300"/>
    </row>
    <row r="23" spans="1:24" ht="13.95" customHeight="1" x14ac:dyDescent="0.25">
      <c r="A23" s="658" t="s">
        <v>2493</v>
      </c>
      <c r="B23" s="653" t="s">
        <v>91</v>
      </c>
      <c r="C23" s="654">
        <v>8370</v>
      </c>
      <c r="D23" s="654">
        <v>6228</v>
      </c>
      <c r="E23" s="654">
        <v>6228</v>
      </c>
      <c r="F23" s="654">
        <v>6228</v>
      </c>
      <c r="G23" s="654">
        <v>228</v>
      </c>
      <c r="H23" s="654">
        <v>519</v>
      </c>
      <c r="I23" s="654">
        <v>747</v>
      </c>
      <c r="J23" s="653">
        <v>15</v>
      </c>
      <c r="K23" s="655">
        <v>0</v>
      </c>
      <c r="L23" s="653" t="s">
        <v>41</v>
      </c>
      <c r="M23" s="653" t="s">
        <v>43</v>
      </c>
      <c r="N23" s="657">
        <v>18</v>
      </c>
      <c r="O23" s="653">
        <v>465</v>
      </c>
      <c r="P23" s="653">
        <v>16</v>
      </c>
      <c r="Q23" s="657">
        <v>16</v>
      </c>
      <c r="R23" s="300"/>
    </row>
    <row r="24" spans="1:24" ht="13.95" customHeight="1" x14ac:dyDescent="0.25">
      <c r="A24" s="658" t="s">
        <v>2494</v>
      </c>
      <c r="B24" s="653" t="s">
        <v>93</v>
      </c>
      <c r="C24" s="654">
        <v>10465</v>
      </c>
      <c r="D24" s="654">
        <v>7843</v>
      </c>
      <c r="E24" s="654">
        <v>7843</v>
      </c>
      <c r="F24" s="654">
        <v>7843</v>
      </c>
      <c r="G24" s="654">
        <v>288</v>
      </c>
      <c r="H24" s="654">
        <v>653</v>
      </c>
      <c r="I24" s="654">
        <v>941</v>
      </c>
      <c r="J24" s="653">
        <v>11</v>
      </c>
      <c r="K24" s="655">
        <v>0</v>
      </c>
      <c r="L24" s="653" t="s">
        <v>41</v>
      </c>
      <c r="M24" s="653" t="s">
        <v>43</v>
      </c>
      <c r="N24" s="657">
        <v>23</v>
      </c>
      <c r="O24" s="653">
        <v>455</v>
      </c>
      <c r="P24" s="653">
        <v>20</v>
      </c>
      <c r="Q24" s="657">
        <v>20</v>
      </c>
      <c r="R24" s="300"/>
    </row>
    <row r="25" spans="1:24" ht="13.95" customHeight="1" x14ac:dyDescent="0.25">
      <c r="A25" s="656" t="s">
        <v>2495</v>
      </c>
      <c r="B25" s="653" t="s">
        <v>95</v>
      </c>
      <c r="C25" s="654">
        <v>11500</v>
      </c>
      <c r="D25" s="654">
        <v>8650</v>
      </c>
      <c r="E25" s="654">
        <v>8650</v>
      </c>
      <c r="F25" s="654">
        <v>8650</v>
      </c>
      <c r="G25" s="654">
        <v>317</v>
      </c>
      <c r="H25" s="654">
        <v>721</v>
      </c>
      <c r="I25" s="654">
        <v>1038</v>
      </c>
      <c r="J25" s="653">
        <v>9</v>
      </c>
      <c r="K25" s="655">
        <v>0</v>
      </c>
      <c r="L25" s="653" t="s">
        <v>41</v>
      </c>
      <c r="M25" s="653" t="s">
        <v>43</v>
      </c>
      <c r="N25" s="657">
        <v>25</v>
      </c>
      <c r="O25" s="653">
        <v>460</v>
      </c>
      <c r="P25" s="653">
        <v>22</v>
      </c>
      <c r="Q25" s="657">
        <v>22</v>
      </c>
      <c r="R25" s="300"/>
    </row>
    <row r="26" spans="1:24" ht="13.95" customHeight="1" x14ac:dyDescent="0.25">
      <c r="A26" s="656" t="s">
        <v>2496</v>
      </c>
      <c r="B26" s="653" t="s">
        <v>97</v>
      </c>
      <c r="C26" s="654">
        <v>9450</v>
      </c>
      <c r="D26" s="654">
        <v>7056</v>
      </c>
      <c r="E26" s="654">
        <v>7056</v>
      </c>
      <c r="F26" s="654">
        <v>7056</v>
      </c>
      <c r="G26" s="654">
        <v>259</v>
      </c>
      <c r="H26" s="654">
        <v>588</v>
      </c>
      <c r="I26" s="654">
        <v>847</v>
      </c>
      <c r="J26" s="653">
        <v>13</v>
      </c>
      <c r="K26" s="655">
        <v>0</v>
      </c>
      <c r="L26" s="653" t="s">
        <v>41</v>
      </c>
      <c r="M26" s="653" t="s">
        <v>43</v>
      </c>
      <c r="N26" s="657">
        <v>21</v>
      </c>
      <c r="O26" s="653">
        <v>450</v>
      </c>
      <c r="P26" s="653">
        <v>18</v>
      </c>
      <c r="Q26" s="657">
        <v>18</v>
      </c>
      <c r="R26" s="300"/>
    </row>
    <row r="27" spans="1:24" ht="13.95" customHeight="1" x14ac:dyDescent="0.25">
      <c r="A27" s="656" t="s">
        <v>2497</v>
      </c>
      <c r="B27" s="653" t="s">
        <v>99</v>
      </c>
      <c r="C27" s="654">
        <v>8370</v>
      </c>
      <c r="D27" s="654">
        <v>6228</v>
      </c>
      <c r="E27" s="654">
        <v>6228</v>
      </c>
      <c r="F27" s="654">
        <v>6228</v>
      </c>
      <c r="G27" s="654">
        <v>228</v>
      </c>
      <c r="H27" s="654">
        <v>519</v>
      </c>
      <c r="I27" s="654">
        <v>747</v>
      </c>
      <c r="J27" s="653">
        <v>15</v>
      </c>
      <c r="K27" s="655">
        <v>0</v>
      </c>
      <c r="L27" s="653" t="s">
        <v>41</v>
      </c>
      <c r="M27" s="653" t="s">
        <v>43</v>
      </c>
      <c r="N27" s="657">
        <v>18</v>
      </c>
      <c r="O27" s="653">
        <v>465</v>
      </c>
      <c r="P27" s="653">
        <v>16</v>
      </c>
      <c r="Q27" s="657">
        <v>16</v>
      </c>
      <c r="R27" s="300"/>
    </row>
    <row r="28" spans="1:24" ht="13.95" customHeight="1" x14ac:dyDescent="0.25">
      <c r="A28" s="656" t="s">
        <v>2498</v>
      </c>
      <c r="B28" s="653" t="s">
        <v>101</v>
      </c>
      <c r="C28" s="654">
        <v>10010</v>
      </c>
      <c r="D28" s="654">
        <v>7502</v>
      </c>
      <c r="E28" s="654">
        <v>7502</v>
      </c>
      <c r="F28" s="654">
        <v>7502</v>
      </c>
      <c r="G28" s="654">
        <v>275</v>
      </c>
      <c r="H28" s="654">
        <v>625</v>
      </c>
      <c r="I28" s="654">
        <v>900</v>
      </c>
      <c r="J28" s="653">
        <v>12</v>
      </c>
      <c r="K28" s="655">
        <v>0</v>
      </c>
      <c r="L28" s="653" t="s">
        <v>41</v>
      </c>
      <c r="M28" s="653" t="s">
        <v>43</v>
      </c>
      <c r="N28" s="657">
        <v>22</v>
      </c>
      <c r="O28" s="653">
        <v>455</v>
      </c>
      <c r="P28" s="653">
        <v>19</v>
      </c>
      <c r="Q28" s="657">
        <v>19</v>
      </c>
      <c r="R28" s="300"/>
    </row>
    <row r="29" spans="1:24" ht="13.95" customHeight="1" x14ac:dyDescent="0.25">
      <c r="A29" s="656" t="s">
        <v>2499</v>
      </c>
      <c r="B29" s="653" t="s">
        <v>103</v>
      </c>
      <c r="C29" s="654">
        <v>10350</v>
      </c>
      <c r="D29" s="654">
        <v>7728</v>
      </c>
      <c r="E29" s="654">
        <v>7728</v>
      </c>
      <c r="F29" s="654">
        <v>7728</v>
      </c>
      <c r="G29" s="654">
        <v>283</v>
      </c>
      <c r="H29" s="654">
        <v>644</v>
      </c>
      <c r="I29" s="654">
        <v>927</v>
      </c>
      <c r="J29" s="653">
        <v>11</v>
      </c>
      <c r="K29" s="655">
        <v>0</v>
      </c>
      <c r="L29" s="653" t="s">
        <v>41</v>
      </c>
      <c r="M29" s="653" t="s">
        <v>43</v>
      </c>
      <c r="N29" s="657">
        <v>23</v>
      </c>
      <c r="O29" s="653">
        <v>450</v>
      </c>
      <c r="P29" s="653">
        <v>20</v>
      </c>
      <c r="Q29" s="657">
        <v>20</v>
      </c>
      <c r="R29" s="300"/>
    </row>
    <row r="30" spans="1:24" ht="13.95" customHeight="1" x14ac:dyDescent="0.25">
      <c r="A30" s="656" t="s">
        <v>2500</v>
      </c>
      <c r="B30" s="653" t="s">
        <v>106</v>
      </c>
      <c r="C30" s="654">
        <v>9240</v>
      </c>
      <c r="D30" s="654">
        <v>7140</v>
      </c>
      <c r="E30" s="654">
        <v>7140</v>
      </c>
      <c r="F30" s="654">
        <v>7140</v>
      </c>
      <c r="G30" s="654">
        <v>262</v>
      </c>
      <c r="H30" s="654">
        <v>595</v>
      </c>
      <c r="I30" s="654">
        <v>857</v>
      </c>
      <c r="J30" s="653">
        <v>13</v>
      </c>
      <c r="K30" s="655">
        <v>0</v>
      </c>
      <c r="L30" s="653" t="s">
        <v>41</v>
      </c>
      <c r="M30" s="653" t="s">
        <v>43</v>
      </c>
      <c r="N30" s="657">
        <v>21</v>
      </c>
      <c r="O30" s="653">
        <v>440</v>
      </c>
      <c r="P30" s="653">
        <v>18</v>
      </c>
      <c r="Q30" s="657">
        <v>18</v>
      </c>
      <c r="R30" s="300"/>
    </row>
    <row r="31" spans="1:24" ht="13.95" customHeight="1" x14ac:dyDescent="0.25">
      <c r="A31" s="656" t="s">
        <v>2501</v>
      </c>
      <c r="B31" s="653" t="s">
        <v>108</v>
      </c>
      <c r="C31" s="654">
        <v>10120</v>
      </c>
      <c r="D31" s="654">
        <v>7820</v>
      </c>
      <c r="E31" s="654">
        <v>7820</v>
      </c>
      <c r="F31" s="654">
        <v>7820</v>
      </c>
      <c r="G31" s="654">
        <v>287</v>
      </c>
      <c r="H31" s="654">
        <v>651</v>
      </c>
      <c r="I31" s="654">
        <v>938</v>
      </c>
      <c r="J31" s="653">
        <v>11</v>
      </c>
      <c r="K31" s="655">
        <v>0</v>
      </c>
      <c r="L31" s="653" t="s">
        <v>41</v>
      </c>
      <c r="M31" s="653" t="s">
        <v>43</v>
      </c>
      <c r="N31" s="657">
        <v>23</v>
      </c>
      <c r="O31" s="653">
        <v>440</v>
      </c>
      <c r="P31" s="653">
        <v>20</v>
      </c>
      <c r="Q31" s="657">
        <v>20</v>
      </c>
      <c r="R31" s="300"/>
    </row>
    <row r="32" spans="1:24" ht="13.95" customHeight="1" x14ac:dyDescent="0.25">
      <c r="A32" s="656" t="s">
        <v>2502</v>
      </c>
      <c r="B32" s="653" t="s">
        <v>110</v>
      </c>
      <c r="C32" s="654">
        <v>5720</v>
      </c>
      <c r="D32" s="654">
        <v>4420</v>
      </c>
      <c r="E32" s="654">
        <v>4420</v>
      </c>
      <c r="F32" s="654">
        <v>4420</v>
      </c>
      <c r="G32" s="654">
        <v>162</v>
      </c>
      <c r="H32" s="654">
        <v>368</v>
      </c>
      <c r="I32" s="654">
        <v>530</v>
      </c>
      <c r="J32" s="653">
        <v>20</v>
      </c>
      <c r="K32" s="655">
        <v>0</v>
      </c>
      <c r="L32" s="653" t="s">
        <v>41</v>
      </c>
      <c r="M32" s="653" t="s">
        <v>43</v>
      </c>
      <c r="N32" s="657">
        <v>13</v>
      </c>
      <c r="O32" s="653">
        <v>440</v>
      </c>
      <c r="P32" s="653">
        <v>11</v>
      </c>
      <c r="Q32" s="657">
        <v>11</v>
      </c>
      <c r="R32" s="300"/>
    </row>
    <row r="33" spans="1:18" ht="13.95" customHeight="1" x14ac:dyDescent="0.25">
      <c r="A33" s="656" t="s">
        <v>2503</v>
      </c>
      <c r="B33" s="653" t="s">
        <v>112</v>
      </c>
      <c r="C33" s="654">
        <v>9240</v>
      </c>
      <c r="D33" s="654">
        <v>7140</v>
      </c>
      <c r="E33" s="654">
        <v>7140</v>
      </c>
      <c r="F33" s="654">
        <v>7140</v>
      </c>
      <c r="G33" s="654">
        <v>262</v>
      </c>
      <c r="H33" s="654">
        <v>595</v>
      </c>
      <c r="I33" s="654">
        <v>857</v>
      </c>
      <c r="J33" s="653">
        <v>13</v>
      </c>
      <c r="K33" s="655">
        <v>0</v>
      </c>
      <c r="L33" s="653" t="s">
        <v>41</v>
      </c>
      <c r="M33" s="653" t="s">
        <v>43</v>
      </c>
      <c r="N33" s="657">
        <v>21</v>
      </c>
      <c r="O33" s="653">
        <v>440</v>
      </c>
      <c r="P33" s="653">
        <v>18</v>
      </c>
      <c r="Q33" s="657">
        <v>18</v>
      </c>
      <c r="R33" s="300"/>
    </row>
    <row r="34" spans="1:18" ht="13.95" customHeight="1" x14ac:dyDescent="0.25">
      <c r="A34" s="656" t="s">
        <v>2504</v>
      </c>
      <c r="B34" s="653" t="s">
        <v>517</v>
      </c>
      <c r="C34" s="654">
        <v>9765</v>
      </c>
      <c r="D34" s="654">
        <v>7266</v>
      </c>
      <c r="E34" s="654">
        <v>7266</v>
      </c>
      <c r="F34" s="654">
        <v>7266</v>
      </c>
      <c r="G34" s="654">
        <v>267</v>
      </c>
      <c r="H34" s="654">
        <v>605</v>
      </c>
      <c r="I34" s="654">
        <v>872</v>
      </c>
      <c r="J34" s="653">
        <v>12</v>
      </c>
      <c r="K34" s="655">
        <v>0</v>
      </c>
      <c r="L34" s="653" t="s">
        <v>166</v>
      </c>
      <c r="M34" s="653" t="s">
        <v>43</v>
      </c>
      <c r="N34" s="657">
        <v>21</v>
      </c>
      <c r="O34" s="653">
        <v>465</v>
      </c>
      <c r="P34" s="653">
        <v>19</v>
      </c>
      <c r="Q34" s="657">
        <v>19</v>
      </c>
      <c r="R34" s="300"/>
    </row>
    <row r="35" spans="1:18" ht="13.95" customHeight="1" x14ac:dyDescent="0.25">
      <c r="A35" s="656" t="s">
        <v>2505</v>
      </c>
      <c r="B35" s="653" t="s">
        <v>519</v>
      </c>
      <c r="C35" s="654">
        <v>5060</v>
      </c>
      <c r="D35" s="654">
        <v>3806</v>
      </c>
      <c r="E35" s="654">
        <v>3806</v>
      </c>
      <c r="F35" s="654">
        <v>3806</v>
      </c>
      <c r="G35" s="654">
        <v>140</v>
      </c>
      <c r="H35" s="654">
        <v>317</v>
      </c>
      <c r="I35" s="654">
        <v>457</v>
      </c>
      <c r="J35" s="653">
        <v>21</v>
      </c>
      <c r="K35" s="655">
        <v>0</v>
      </c>
      <c r="L35" s="653" t="s">
        <v>166</v>
      </c>
      <c r="M35" s="653" t="s">
        <v>43</v>
      </c>
      <c r="N35" s="657">
        <v>11</v>
      </c>
      <c r="O35" s="653">
        <v>460</v>
      </c>
      <c r="P35" s="653">
        <v>10</v>
      </c>
      <c r="Q35" s="657">
        <v>10</v>
      </c>
      <c r="R35" s="300"/>
    </row>
    <row r="36" spans="1:18" ht="13.95" customHeight="1" x14ac:dyDescent="0.25">
      <c r="A36" s="656" t="s">
        <v>2506</v>
      </c>
      <c r="B36" s="653" t="s">
        <v>521</v>
      </c>
      <c r="C36" s="654">
        <v>11040</v>
      </c>
      <c r="D36" s="654">
        <v>8304</v>
      </c>
      <c r="E36" s="654">
        <v>8304</v>
      </c>
      <c r="F36" s="654">
        <v>8304</v>
      </c>
      <c r="G36" s="654">
        <v>304</v>
      </c>
      <c r="H36" s="654">
        <v>692</v>
      </c>
      <c r="I36" s="654">
        <v>996</v>
      </c>
      <c r="J36" s="653">
        <v>10</v>
      </c>
      <c r="K36" s="655">
        <v>0</v>
      </c>
      <c r="L36" s="653" t="s">
        <v>166</v>
      </c>
      <c r="M36" s="653" t="s">
        <v>43</v>
      </c>
      <c r="N36" s="657">
        <v>24</v>
      </c>
      <c r="O36" s="653">
        <v>460</v>
      </c>
      <c r="P36" s="653">
        <v>21</v>
      </c>
      <c r="Q36" s="657">
        <v>21</v>
      </c>
      <c r="R36" s="300"/>
    </row>
    <row r="37" spans="1:18" ht="13.95" customHeight="1" x14ac:dyDescent="0.25">
      <c r="A37" s="656" t="s">
        <v>2507</v>
      </c>
      <c r="B37" s="653" t="s">
        <v>525</v>
      </c>
      <c r="C37" s="654">
        <v>12870</v>
      </c>
      <c r="D37" s="654">
        <v>8580</v>
      </c>
      <c r="E37" s="654">
        <v>8580</v>
      </c>
      <c r="F37" s="654">
        <v>8580</v>
      </c>
      <c r="G37" s="654">
        <v>315</v>
      </c>
      <c r="H37" s="654">
        <v>715</v>
      </c>
      <c r="I37" s="654">
        <v>1030</v>
      </c>
      <c r="J37" s="653">
        <v>9</v>
      </c>
      <c r="K37" s="655">
        <v>0</v>
      </c>
      <c r="L37" s="653" t="s">
        <v>166</v>
      </c>
      <c r="M37" s="653" t="s">
        <v>43</v>
      </c>
      <c r="N37" s="657">
        <v>22</v>
      </c>
      <c r="O37" s="653">
        <v>585</v>
      </c>
      <c r="P37" s="653">
        <v>25</v>
      </c>
      <c r="Q37" s="657">
        <v>22</v>
      </c>
      <c r="R37" s="300"/>
    </row>
    <row r="38" spans="1:18" ht="13.95" customHeight="1" x14ac:dyDescent="0.25">
      <c r="A38" s="656" t="s">
        <v>2508</v>
      </c>
      <c r="B38" s="653" t="s">
        <v>527</v>
      </c>
      <c r="C38" s="654">
        <v>14520</v>
      </c>
      <c r="D38" s="654">
        <v>9600</v>
      </c>
      <c r="E38" s="654">
        <v>9600</v>
      </c>
      <c r="F38" s="654">
        <v>9600</v>
      </c>
      <c r="G38" s="654">
        <v>352</v>
      </c>
      <c r="H38" s="654">
        <v>800</v>
      </c>
      <c r="I38" s="654">
        <v>1152</v>
      </c>
      <c r="J38" s="653">
        <v>7</v>
      </c>
      <c r="K38" s="655">
        <v>0</v>
      </c>
      <c r="L38" s="653" t="s">
        <v>166</v>
      </c>
      <c r="M38" s="653" t="s">
        <v>43</v>
      </c>
      <c r="N38" s="657">
        <v>24</v>
      </c>
      <c r="O38" s="653">
        <v>605</v>
      </c>
      <c r="P38" s="653">
        <v>28</v>
      </c>
      <c r="Q38" s="657">
        <v>24</v>
      </c>
      <c r="R38" s="300"/>
    </row>
    <row r="39" spans="1:18" ht="13.95" customHeight="1" x14ac:dyDescent="0.25">
      <c r="A39" s="656" t="s">
        <v>2509</v>
      </c>
      <c r="B39" s="653" t="s">
        <v>529</v>
      </c>
      <c r="C39" s="654">
        <v>11495</v>
      </c>
      <c r="D39" s="654">
        <v>7600</v>
      </c>
      <c r="E39" s="654">
        <v>7600</v>
      </c>
      <c r="F39" s="654">
        <v>7600</v>
      </c>
      <c r="G39" s="654">
        <v>279</v>
      </c>
      <c r="H39" s="654">
        <v>633</v>
      </c>
      <c r="I39" s="654">
        <v>912</v>
      </c>
      <c r="J39" s="653">
        <v>12</v>
      </c>
      <c r="K39" s="655">
        <v>0</v>
      </c>
      <c r="L39" s="653" t="s">
        <v>166</v>
      </c>
      <c r="M39" s="653" t="s">
        <v>43</v>
      </c>
      <c r="N39" s="657">
        <v>19</v>
      </c>
      <c r="O39" s="653">
        <v>605</v>
      </c>
      <c r="P39" s="653">
        <v>22</v>
      </c>
      <c r="Q39" s="657">
        <v>19</v>
      </c>
      <c r="R39" s="300"/>
    </row>
    <row r="40" spans="1:18" ht="13.95" customHeight="1" x14ac:dyDescent="0.25">
      <c r="A40" s="656" t="s">
        <v>2510</v>
      </c>
      <c r="B40" s="653" t="s">
        <v>533</v>
      </c>
      <c r="C40" s="654">
        <v>10010</v>
      </c>
      <c r="D40" s="654">
        <v>7502</v>
      </c>
      <c r="E40" s="654">
        <v>7502</v>
      </c>
      <c r="F40" s="654">
        <v>7502</v>
      </c>
      <c r="G40" s="654">
        <v>275</v>
      </c>
      <c r="H40" s="654">
        <v>625</v>
      </c>
      <c r="I40" s="654">
        <v>900</v>
      </c>
      <c r="J40" s="653">
        <v>12</v>
      </c>
      <c r="K40" s="655">
        <v>0</v>
      </c>
      <c r="L40" s="653" t="s">
        <v>166</v>
      </c>
      <c r="M40" s="653" t="s">
        <v>43</v>
      </c>
      <c r="N40" s="657">
        <v>22</v>
      </c>
      <c r="O40" s="653">
        <v>455</v>
      </c>
      <c r="P40" s="653">
        <v>19</v>
      </c>
      <c r="Q40" s="657">
        <v>19</v>
      </c>
      <c r="R40" s="300"/>
    </row>
    <row r="41" spans="1:18" ht="13.95" customHeight="1" x14ac:dyDescent="0.25">
      <c r="A41" s="656" t="s">
        <v>2511</v>
      </c>
      <c r="B41" s="653" t="s">
        <v>535</v>
      </c>
      <c r="C41" s="654">
        <v>9300</v>
      </c>
      <c r="D41" s="654">
        <v>6920</v>
      </c>
      <c r="E41" s="654">
        <v>6920</v>
      </c>
      <c r="F41" s="654">
        <v>6920</v>
      </c>
      <c r="G41" s="654">
        <v>254</v>
      </c>
      <c r="H41" s="654">
        <v>576</v>
      </c>
      <c r="I41" s="654">
        <v>830</v>
      </c>
      <c r="J41" s="653">
        <v>13</v>
      </c>
      <c r="K41" s="655">
        <v>0</v>
      </c>
      <c r="L41" s="653" t="s">
        <v>166</v>
      </c>
      <c r="M41" s="653" t="s">
        <v>43</v>
      </c>
      <c r="N41" s="657">
        <v>20</v>
      </c>
      <c r="O41" s="653">
        <v>465</v>
      </c>
      <c r="P41" s="653">
        <v>18</v>
      </c>
      <c r="Q41" s="657">
        <v>18</v>
      </c>
      <c r="R41" s="300"/>
    </row>
    <row r="42" spans="1:18" ht="13.95" customHeight="1" x14ac:dyDescent="0.25">
      <c r="A42" s="656" t="s">
        <v>2512</v>
      </c>
      <c r="B42" s="653" t="s">
        <v>541</v>
      </c>
      <c r="C42" s="654">
        <v>13915</v>
      </c>
      <c r="D42" s="654">
        <v>9315</v>
      </c>
      <c r="E42" s="654">
        <v>9315</v>
      </c>
      <c r="F42" s="654">
        <v>9315</v>
      </c>
      <c r="G42" s="654">
        <v>342</v>
      </c>
      <c r="H42" s="654">
        <v>776</v>
      </c>
      <c r="I42" s="654">
        <v>1118</v>
      </c>
      <c r="J42" s="653">
        <v>8</v>
      </c>
      <c r="K42" s="655">
        <v>0</v>
      </c>
      <c r="L42" s="653" t="s">
        <v>166</v>
      </c>
      <c r="M42" s="653" t="s">
        <v>43</v>
      </c>
      <c r="N42" s="657">
        <v>23</v>
      </c>
      <c r="O42" s="653">
        <v>605</v>
      </c>
      <c r="P42" s="653">
        <v>27</v>
      </c>
      <c r="Q42" s="657">
        <v>23</v>
      </c>
      <c r="R42" s="300"/>
    </row>
    <row r="43" spans="1:18" ht="13.95" customHeight="1" x14ac:dyDescent="0.25">
      <c r="A43" s="656" t="s">
        <v>2513</v>
      </c>
      <c r="B43" s="653" t="s">
        <v>544</v>
      </c>
      <c r="C43" s="654">
        <v>10810</v>
      </c>
      <c r="D43" s="654">
        <v>8073</v>
      </c>
      <c r="E43" s="654">
        <v>8073</v>
      </c>
      <c r="F43" s="654">
        <v>8073</v>
      </c>
      <c r="G43" s="654">
        <v>297</v>
      </c>
      <c r="H43" s="654">
        <v>672</v>
      </c>
      <c r="I43" s="654">
        <v>969</v>
      </c>
      <c r="J43" s="653">
        <v>10</v>
      </c>
      <c r="K43" s="655">
        <v>0</v>
      </c>
      <c r="L43" s="653" t="s">
        <v>166</v>
      </c>
      <c r="M43" s="653" t="s">
        <v>43</v>
      </c>
      <c r="N43" s="657">
        <v>23</v>
      </c>
      <c r="O43" s="653">
        <v>470</v>
      </c>
      <c r="P43" s="653">
        <v>21</v>
      </c>
      <c r="Q43" s="657">
        <v>21</v>
      </c>
      <c r="R43" s="300"/>
    </row>
    <row r="44" spans="1:18" ht="13.95" customHeight="1" x14ac:dyDescent="0.25">
      <c r="A44" s="656" t="s">
        <v>2514</v>
      </c>
      <c r="B44" s="653" t="s">
        <v>548</v>
      </c>
      <c r="C44" s="654">
        <v>10340</v>
      </c>
      <c r="D44" s="654">
        <v>7722</v>
      </c>
      <c r="E44" s="654">
        <v>7722</v>
      </c>
      <c r="F44" s="654">
        <v>7722</v>
      </c>
      <c r="G44" s="654">
        <v>284</v>
      </c>
      <c r="H44" s="654">
        <v>643</v>
      </c>
      <c r="I44" s="654">
        <v>927</v>
      </c>
      <c r="J44" s="653">
        <v>11</v>
      </c>
      <c r="K44" s="655">
        <v>0</v>
      </c>
      <c r="L44" s="653" t="s">
        <v>166</v>
      </c>
      <c r="M44" s="653" t="s">
        <v>43</v>
      </c>
      <c r="N44" s="657">
        <v>22</v>
      </c>
      <c r="O44" s="653">
        <v>470</v>
      </c>
      <c r="P44" s="653">
        <v>20</v>
      </c>
      <c r="Q44" s="657">
        <v>20</v>
      </c>
      <c r="R44" s="300"/>
    </row>
    <row r="45" spans="1:18" ht="13.95" customHeight="1" x14ac:dyDescent="0.25">
      <c r="A45" s="656" t="s">
        <v>2515</v>
      </c>
      <c r="B45" s="653" t="s">
        <v>550</v>
      </c>
      <c r="C45" s="654">
        <v>11830</v>
      </c>
      <c r="D45" s="654">
        <v>8866</v>
      </c>
      <c r="E45" s="654">
        <v>8866</v>
      </c>
      <c r="F45" s="654">
        <v>8866</v>
      </c>
      <c r="G45" s="654">
        <v>325</v>
      </c>
      <c r="H45" s="654">
        <v>739</v>
      </c>
      <c r="I45" s="654">
        <v>1064</v>
      </c>
      <c r="J45" s="653">
        <v>8</v>
      </c>
      <c r="K45" s="655">
        <v>0</v>
      </c>
      <c r="L45" s="653" t="s">
        <v>166</v>
      </c>
      <c r="M45" s="653" t="s">
        <v>43</v>
      </c>
      <c r="N45" s="657">
        <v>26</v>
      </c>
      <c r="O45" s="653">
        <v>455</v>
      </c>
      <c r="P45" s="653">
        <v>23</v>
      </c>
      <c r="Q45" s="657">
        <v>23</v>
      </c>
      <c r="R45" s="300"/>
    </row>
    <row r="46" spans="1:18" ht="13.95" customHeight="1" x14ac:dyDescent="0.25">
      <c r="A46" s="656" t="s">
        <v>2516</v>
      </c>
      <c r="B46" s="653" t="s">
        <v>552</v>
      </c>
      <c r="C46" s="654">
        <v>10925</v>
      </c>
      <c r="D46" s="654">
        <v>8188</v>
      </c>
      <c r="E46" s="654">
        <v>8188</v>
      </c>
      <c r="F46" s="654">
        <v>8188</v>
      </c>
      <c r="G46" s="654">
        <v>301</v>
      </c>
      <c r="H46" s="654">
        <v>682</v>
      </c>
      <c r="I46" s="654">
        <v>983</v>
      </c>
      <c r="J46" s="653">
        <v>10</v>
      </c>
      <c r="K46" s="655">
        <v>0</v>
      </c>
      <c r="L46" s="653" t="s">
        <v>166</v>
      </c>
      <c r="M46" s="653" t="s">
        <v>43</v>
      </c>
      <c r="N46" s="657">
        <v>23</v>
      </c>
      <c r="O46" s="653">
        <v>475</v>
      </c>
      <c r="P46" s="653">
        <v>21</v>
      </c>
      <c r="Q46" s="657">
        <v>21</v>
      </c>
      <c r="R46" s="300"/>
    </row>
    <row r="47" spans="1:18" ht="13.95" customHeight="1" x14ac:dyDescent="0.25">
      <c r="A47" s="656" t="s">
        <v>2517</v>
      </c>
      <c r="B47" s="653" t="s">
        <v>554</v>
      </c>
      <c r="C47" s="654">
        <v>11830</v>
      </c>
      <c r="D47" s="654">
        <v>8866</v>
      </c>
      <c r="E47" s="654">
        <v>8866</v>
      </c>
      <c r="F47" s="654">
        <v>8866</v>
      </c>
      <c r="G47" s="654">
        <v>325</v>
      </c>
      <c r="H47" s="654">
        <v>739</v>
      </c>
      <c r="I47" s="654">
        <v>1064</v>
      </c>
      <c r="J47" s="653">
        <v>8</v>
      </c>
      <c r="K47" s="655">
        <v>0</v>
      </c>
      <c r="L47" s="653" t="s">
        <v>166</v>
      </c>
      <c r="M47" s="653" t="s">
        <v>43</v>
      </c>
      <c r="N47" s="657">
        <v>26</v>
      </c>
      <c r="O47" s="653">
        <v>455</v>
      </c>
      <c r="P47" s="653">
        <v>23</v>
      </c>
      <c r="Q47" s="657">
        <v>23</v>
      </c>
      <c r="R47" s="300"/>
    </row>
    <row r="48" spans="1:18" ht="13.95" customHeight="1" x14ac:dyDescent="0.25">
      <c r="A48" s="656" t="s">
        <v>2518</v>
      </c>
      <c r="B48" s="653" t="s">
        <v>558</v>
      </c>
      <c r="C48" s="654">
        <v>11570</v>
      </c>
      <c r="D48" s="654">
        <v>8606</v>
      </c>
      <c r="E48" s="654">
        <v>8606</v>
      </c>
      <c r="F48" s="654">
        <v>8606</v>
      </c>
      <c r="G48" s="654">
        <v>316</v>
      </c>
      <c r="H48" s="654">
        <v>717</v>
      </c>
      <c r="I48" s="654">
        <v>1033</v>
      </c>
      <c r="J48" s="653">
        <v>8</v>
      </c>
      <c r="K48" s="655">
        <v>0</v>
      </c>
      <c r="L48" s="653" t="s">
        <v>166</v>
      </c>
      <c r="M48" s="653" t="s">
        <v>43</v>
      </c>
      <c r="N48" s="657">
        <v>26</v>
      </c>
      <c r="O48" s="653">
        <v>445</v>
      </c>
      <c r="P48" s="653">
        <v>23</v>
      </c>
      <c r="Q48" s="657">
        <v>23</v>
      </c>
      <c r="R48" s="300"/>
    </row>
    <row r="49" spans="1:18" ht="13.95" customHeight="1" x14ac:dyDescent="0.25">
      <c r="A49" s="656" t="s">
        <v>2519</v>
      </c>
      <c r="B49" s="653" t="s">
        <v>617</v>
      </c>
      <c r="C49" s="654">
        <v>8245</v>
      </c>
      <c r="D49" s="654">
        <v>6154</v>
      </c>
      <c r="E49" s="654">
        <v>6154</v>
      </c>
      <c r="F49" s="654">
        <v>6154</v>
      </c>
      <c r="G49" s="654">
        <v>225</v>
      </c>
      <c r="H49" s="654">
        <v>513</v>
      </c>
      <c r="I49" s="654">
        <v>738</v>
      </c>
      <c r="J49" s="653">
        <v>15</v>
      </c>
      <c r="K49" s="655">
        <v>0</v>
      </c>
      <c r="L49" s="653" t="s">
        <v>930</v>
      </c>
      <c r="M49" s="653" t="s">
        <v>43</v>
      </c>
      <c r="N49" s="657">
        <v>17</v>
      </c>
      <c r="O49" s="653">
        <v>485</v>
      </c>
      <c r="P49" s="653">
        <v>16</v>
      </c>
      <c r="Q49" s="657">
        <v>16</v>
      </c>
      <c r="R49" s="300"/>
    </row>
    <row r="50" spans="1:18" ht="13.95" customHeight="1" x14ac:dyDescent="0.25">
      <c r="A50" s="656" t="s">
        <v>2520</v>
      </c>
      <c r="B50" s="653" t="s">
        <v>619</v>
      </c>
      <c r="C50" s="654">
        <v>9215</v>
      </c>
      <c r="D50" s="654">
        <v>6878</v>
      </c>
      <c r="E50" s="654">
        <v>6878</v>
      </c>
      <c r="F50" s="654">
        <v>6878</v>
      </c>
      <c r="G50" s="654">
        <v>252</v>
      </c>
      <c r="H50" s="654">
        <v>573</v>
      </c>
      <c r="I50" s="654">
        <v>825</v>
      </c>
      <c r="J50" s="653">
        <v>13</v>
      </c>
      <c r="K50" s="655">
        <v>0</v>
      </c>
      <c r="L50" s="653" t="s">
        <v>930</v>
      </c>
      <c r="M50" s="653" t="s">
        <v>43</v>
      </c>
      <c r="N50" s="657">
        <v>19</v>
      </c>
      <c r="O50" s="653">
        <v>485</v>
      </c>
      <c r="P50" s="653">
        <v>18</v>
      </c>
      <c r="Q50" s="657">
        <v>18</v>
      </c>
      <c r="R50" s="300"/>
    </row>
    <row r="51" spans="1:18" ht="13.95" customHeight="1" x14ac:dyDescent="0.25">
      <c r="A51" s="656" t="s">
        <v>2521</v>
      </c>
      <c r="B51" s="653" t="s">
        <v>621</v>
      </c>
      <c r="C51" s="654">
        <v>8245</v>
      </c>
      <c r="D51" s="654">
        <v>6154</v>
      </c>
      <c r="E51" s="654">
        <v>6154</v>
      </c>
      <c r="F51" s="654">
        <v>6154</v>
      </c>
      <c r="G51" s="654">
        <v>225</v>
      </c>
      <c r="H51" s="654">
        <v>513</v>
      </c>
      <c r="I51" s="654">
        <v>738</v>
      </c>
      <c r="J51" s="653">
        <v>15</v>
      </c>
      <c r="K51" s="655">
        <v>0</v>
      </c>
      <c r="L51" s="653" t="s">
        <v>930</v>
      </c>
      <c r="M51" s="653" t="s">
        <v>43</v>
      </c>
      <c r="N51" s="657">
        <v>17</v>
      </c>
      <c r="O51" s="653">
        <v>485</v>
      </c>
      <c r="P51" s="653">
        <v>16</v>
      </c>
      <c r="Q51" s="657">
        <v>16</v>
      </c>
      <c r="R51" s="300"/>
    </row>
    <row r="52" spans="1:18" ht="13.95" customHeight="1" x14ac:dyDescent="0.25">
      <c r="A52" s="656" t="s">
        <v>2522</v>
      </c>
      <c r="B52" s="653" t="s">
        <v>623</v>
      </c>
      <c r="C52" s="654">
        <v>11160</v>
      </c>
      <c r="D52" s="654">
        <v>8352</v>
      </c>
      <c r="E52" s="654">
        <v>8352</v>
      </c>
      <c r="F52" s="654">
        <v>8352</v>
      </c>
      <c r="G52" s="654">
        <v>306</v>
      </c>
      <c r="H52" s="654">
        <v>696</v>
      </c>
      <c r="I52" s="654">
        <v>1002</v>
      </c>
      <c r="J52" s="653">
        <v>9</v>
      </c>
      <c r="K52" s="655">
        <v>0</v>
      </c>
      <c r="L52" s="653" t="s">
        <v>930</v>
      </c>
      <c r="M52" s="653" t="s">
        <v>43</v>
      </c>
      <c r="N52" s="657">
        <v>24</v>
      </c>
      <c r="O52" s="653">
        <v>465</v>
      </c>
      <c r="P52" s="653">
        <v>22</v>
      </c>
      <c r="Q52" s="657">
        <v>22</v>
      </c>
      <c r="R52" s="300"/>
    </row>
    <row r="53" spans="1:18" ht="13.95" customHeight="1" x14ac:dyDescent="0.25">
      <c r="A53" s="656" t="s">
        <v>2523</v>
      </c>
      <c r="B53" s="653" t="s">
        <v>625</v>
      </c>
      <c r="C53" s="654">
        <v>4882</v>
      </c>
      <c r="D53" s="654">
        <v>3654</v>
      </c>
      <c r="E53" s="654">
        <v>3654</v>
      </c>
      <c r="F53" s="654">
        <v>3654</v>
      </c>
      <c r="G53" s="654">
        <v>134</v>
      </c>
      <c r="H53" s="654">
        <v>304</v>
      </c>
      <c r="I53" s="654">
        <v>438</v>
      </c>
      <c r="J53" s="653">
        <v>22</v>
      </c>
      <c r="K53" s="655">
        <v>0</v>
      </c>
      <c r="L53" s="653" t="s">
        <v>930</v>
      </c>
      <c r="M53" s="653" t="s">
        <v>43</v>
      </c>
      <c r="N53" s="657">
        <v>10.5</v>
      </c>
      <c r="O53" s="653">
        <v>465</v>
      </c>
      <c r="P53" s="653">
        <v>9</v>
      </c>
      <c r="Q53" s="657">
        <v>9</v>
      </c>
      <c r="R53" s="300"/>
    </row>
    <row r="54" spans="1:18" ht="13.95" customHeight="1" x14ac:dyDescent="0.25">
      <c r="A54" s="656" t="s">
        <v>2524</v>
      </c>
      <c r="B54" s="653" t="s">
        <v>627</v>
      </c>
      <c r="C54" s="654">
        <v>7905</v>
      </c>
      <c r="D54" s="654">
        <v>5916</v>
      </c>
      <c r="E54" s="654">
        <v>5916</v>
      </c>
      <c r="F54" s="654">
        <v>5916</v>
      </c>
      <c r="G54" s="654">
        <v>217</v>
      </c>
      <c r="H54" s="654">
        <v>493</v>
      </c>
      <c r="I54" s="654">
        <v>710</v>
      </c>
      <c r="J54" s="653">
        <v>16</v>
      </c>
      <c r="K54" s="655">
        <v>0</v>
      </c>
      <c r="L54" s="653" t="s">
        <v>930</v>
      </c>
      <c r="M54" s="653" t="s">
        <v>43</v>
      </c>
      <c r="N54" s="657">
        <v>17</v>
      </c>
      <c r="O54" s="653">
        <v>465</v>
      </c>
      <c r="P54" s="653">
        <v>15</v>
      </c>
      <c r="Q54" s="657">
        <v>15</v>
      </c>
      <c r="R54" s="300"/>
    </row>
    <row r="55" spans="1:18" ht="13.95" customHeight="1" x14ac:dyDescent="0.25">
      <c r="A55" s="656" t="s">
        <v>2525</v>
      </c>
      <c r="B55" s="653" t="s">
        <v>629</v>
      </c>
      <c r="C55" s="654">
        <v>9653</v>
      </c>
      <c r="D55" s="654">
        <v>7059</v>
      </c>
      <c r="E55" s="654">
        <v>7059</v>
      </c>
      <c r="F55" s="654">
        <v>7059</v>
      </c>
      <c r="G55" s="654">
        <v>259</v>
      </c>
      <c r="H55" s="654">
        <v>588</v>
      </c>
      <c r="I55" s="654">
        <v>847</v>
      </c>
      <c r="J55" s="653">
        <v>12</v>
      </c>
      <c r="K55" s="655">
        <v>0</v>
      </c>
      <c r="L55" s="653" t="s">
        <v>930</v>
      </c>
      <c r="M55" s="653" t="s">
        <v>43</v>
      </c>
      <c r="N55" s="657">
        <v>19.5</v>
      </c>
      <c r="O55" s="653">
        <v>495</v>
      </c>
      <c r="P55" s="653">
        <v>19</v>
      </c>
      <c r="Q55" s="657">
        <v>19</v>
      </c>
      <c r="R55" s="300"/>
    </row>
    <row r="56" spans="1:18" ht="13.95" customHeight="1" x14ac:dyDescent="0.25">
      <c r="A56" s="656" t="s">
        <v>2526</v>
      </c>
      <c r="B56" s="653" t="s">
        <v>631</v>
      </c>
      <c r="C56" s="654">
        <v>7208</v>
      </c>
      <c r="D56" s="654">
        <v>5394</v>
      </c>
      <c r="E56" s="654">
        <v>5394</v>
      </c>
      <c r="F56" s="654">
        <v>5394</v>
      </c>
      <c r="G56" s="654">
        <v>198</v>
      </c>
      <c r="H56" s="654">
        <v>449</v>
      </c>
      <c r="I56" s="654">
        <v>647</v>
      </c>
      <c r="J56" s="653">
        <v>17</v>
      </c>
      <c r="K56" s="655">
        <v>0</v>
      </c>
      <c r="L56" s="653" t="s">
        <v>930</v>
      </c>
      <c r="M56" s="653" t="s">
        <v>43</v>
      </c>
      <c r="N56" s="657">
        <v>15.5</v>
      </c>
      <c r="O56" s="653">
        <v>465</v>
      </c>
      <c r="P56" s="653">
        <v>14</v>
      </c>
      <c r="Q56" s="657">
        <v>14</v>
      </c>
      <c r="R56" s="300"/>
    </row>
    <row r="57" spans="1:18" ht="13.95" customHeight="1" x14ac:dyDescent="0.25">
      <c r="A57" s="656" t="s">
        <v>2527</v>
      </c>
      <c r="B57" s="653" t="s">
        <v>633</v>
      </c>
      <c r="C57" s="654">
        <v>8370</v>
      </c>
      <c r="D57" s="654">
        <v>6264</v>
      </c>
      <c r="E57" s="654">
        <v>6264</v>
      </c>
      <c r="F57" s="654">
        <v>6264</v>
      </c>
      <c r="G57" s="654">
        <v>230</v>
      </c>
      <c r="H57" s="654">
        <v>522</v>
      </c>
      <c r="I57" s="654">
        <v>752</v>
      </c>
      <c r="J57" s="653">
        <v>15</v>
      </c>
      <c r="K57" s="655">
        <v>0</v>
      </c>
      <c r="L57" s="653" t="s">
        <v>930</v>
      </c>
      <c r="M57" s="653" t="s">
        <v>43</v>
      </c>
      <c r="N57" s="657">
        <v>18</v>
      </c>
      <c r="O57" s="653">
        <v>465</v>
      </c>
      <c r="P57" s="653">
        <v>16</v>
      </c>
      <c r="Q57" s="657">
        <v>16</v>
      </c>
      <c r="R57" s="300"/>
    </row>
    <row r="58" spans="1:18" ht="13.95" customHeight="1" x14ac:dyDescent="0.25">
      <c r="A58" s="656" t="s">
        <v>2528</v>
      </c>
      <c r="B58" s="653" t="s">
        <v>635</v>
      </c>
      <c r="C58" s="654">
        <v>9765</v>
      </c>
      <c r="D58" s="654">
        <v>7308</v>
      </c>
      <c r="E58" s="654">
        <v>7308</v>
      </c>
      <c r="F58" s="654">
        <v>7308</v>
      </c>
      <c r="G58" s="654">
        <v>268</v>
      </c>
      <c r="H58" s="654">
        <v>609</v>
      </c>
      <c r="I58" s="654">
        <v>877</v>
      </c>
      <c r="J58" s="653">
        <v>12</v>
      </c>
      <c r="K58" s="655">
        <v>0</v>
      </c>
      <c r="L58" s="653" t="s">
        <v>930</v>
      </c>
      <c r="M58" s="653" t="s">
        <v>43</v>
      </c>
      <c r="N58" s="657">
        <v>21</v>
      </c>
      <c r="O58" s="653">
        <v>465</v>
      </c>
      <c r="P58" s="653">
        <v>19</v>
      </c>
      <c r="Q58" s="657">
        <v>19</v>
      </c>
      <c r="R58" s="300"/>
    </row>
    <row r="59" spans="1:18" ht="13.95" customHeight="1" x14ac:dyDescent="0.25">
      <c r="A59" s="656" t="s">
        <v>2529</v>
      </c>
      <c r="B59" s="653" t="s">
        <v>637</v>
      </c>
      <c r="C59" s="654">
        <v>10010</v>
      </c>
      <c r="D59" s="654">
        <v>7546</v>
      </c>
      <c r="E59" s="654">
        <v>7546</v>
      </c>
      <c r="F59" s="654">
        <v>7546</v>
      </c>
      <c r="G59" s="654">
        <v>277</v>
      </c>
      <c r="H59" s="654">
        <v>629</v>
      </c>
      <c r="I59" s="654">
        <v>906</v>
      </c>
      <c r="J59" s="653">
        <v>12</v>
      </c>
      <c r="K59" s="655">
        <v>0</v>
      </c>
      <c r="L59" s="653" t="s">
        <v>930</v>
      </c>
      <c r="M59" s="653" t="s">
        <v>43</v>
      </c>
      <c r="N59" s="657">
        <v>22</v>
      </c>
      <c r="O59" s="653">
        <v>455</v>
      </c>
      <c r="P59" s="653">
        <v>19</v>
      </c>
      <c r="Q59" s="657">
        <v>19</v>
      </c>
      <c r="R59" s="300"/>
    </row>
    <row r="60" spans="1:18" ht="13.95" customHeight="1" x14ac:dyDescent="0.25">
      <c r="A60" s="656" t="s">
        <v>2530</v>
      </c>
      <c r="B60" s="653" t="s">
        <v>639</v>
      </c>
      <c r="C60" s="654">
        <v>7280</v>
      </c>
      <c r="D60" s="654">
        <v>5488</v>
      </c>
      <c r="E60" s="654">
        <v>5488</v>
      </c>
      <c r="F60" s="654">
        <v>5488</v>
      </c>
      <c r="G60" s="654">
        <v>202</v>
      </c>
      <c r="H60" s="654">
        <v>457</v>
      </c>
      <c r="I60" s="654">
        <v>659</v>
      </c>
      <c r="J60" s="653">
        <v>17</v>
      </c>
      <c r="K60" s="655">
        <v>0</v>
      </c>
      <c r="L60" s="653" t="s">
        <v>930</v>
      </c>
      <c r="M60" s="653" t="s">
        <v>43</v>
      </c>
      <c r="N60" s="657">
        <v>16</v>
      </c>
      <c r="O60" s="653">
        <v>455</v>
      </c>
      <c r="P60" s="653">
        <v>14</v>
      </c>
      <c r="Q60" s="657">
        <v>14</v>
      </c>
      <c r="R60" s="300"/>
    </row>
    <row r="61" spans="1:18" ht="13.95" customHeight="1" x14ac:dyDescent="0.25">
      <c r="A61" s="656" t="s">
        <v>2531</v>
      </c>
      <c r="B61" s="653" t="s">
        <v>641</v>
      </c>
      <c r="C61" s="654">
        <v>9300</v>
      </c>
      <c r="D61" s="654">
        <v>6960</v>
      </c>
      <c r="E61" s="654">
        <v>6960</v>
      </c>
      <c r="F61" s="654">
        <v>6960</v>
      </c>
      <c r="G61" s="654">
        <v>255</v>
      </c>
      <c r="H61" s="654">
        <v>580</v>
      </c>
      <c r="I61" s="654">
        <v>835</v>
      </c>
      <c r="J61" s="653">
        <v>13</v>
      </c>
      <c r="K61" s="655">
        <v>0</v>
      </c>
      <c r="L61" s="653" t="s">
        <v>930</v>
      </c>
      <c r="M61" s="653" t="s">
        <v>43</v>
      </c>
      <c r="N61" s="657">
        <v>20</v>
      </c>
      <c r="O61" s="653">
        <v>465</v>
      </c>
      <c r="P61" s="653">
        <v>18</v>
      </c>
      <c r="Q61" s="657">
        <v>18</v>
      </c>
      <c r="R61" s="300"/>
    </row>
    <row r="62" spans="1:18" ht="13.95" customHeight="1" x14ac:dyDescent="0.25">
      <c r="A62" s="656" t="s">
        <v>2532</v>
      </c>
      <c r="B62" s="653" t="s">
        <v>645</v>
      </c>
      <c r="C62" s="654">
        <v>6300</v>
      </c>
      <c r="D62" s="654">
        <v>4760</v>
      </c>
      <c r="E62" s="654">
        <v>4760</v>
      </c>
      <c r="F62" s="654">
        <v>4760</v>
      </c>
      <c r="G62" s="654">
        <v>174</v>
      </c>
      <c r="H62" s="654">
        <v>397</v>
      </c>
      <c r="I62" s="654">
        <v>571</v>
      </c>
      <c r="J62" s="653">
        <v>19</v>
      </c>
      <c r="K62" s="655">
        <v>0</v>
      </c>
      <c r="L62" s="653" t="s">
        <v>930</v>
      </c>
      <c r="M62" s="653" t="s">
        <v>43</v>
      </c>
      <c r="N62" s="657">
        <v>14</v>
      </c>
      <c r="O62" s="653">
        <v>450</v>
      </c>
      <c r="P62" s="653">
        <v>12</v>
      </c>
      <c r="Q62" s="657">
        <v>12</v>
      </c>
      <c r="R62" s="300"/>
    </row>
    <row r="63" spans="1:18" ht="13.95" customHeight="1" x14ac:dyDescent="0.25">
      <c r="A63" s="656" t="s">
        <v>2533</v>
      </c>
      <c r="B63" s="653" t="s">
        <v>647</v>
      </c>
      <c r="C63" s="654">
        <v>9225</v>
      </c>
      <c r="D63" s="654">
        <v>6970</v>
      </c>
      <c r="E63" s="654">
        <v>6970</v>
      </c>
      <c r="F63" s="654">
        <v>6970</v>
      </c>
      <c r="G63" s="654">
        <v>255</v>
      </c>
      <c r="H63" s="654">
        <v>581</v>
      </c>
      <c r="I63" s="654">
        <v>836</v>
      </c>
      <c r="J63" s="653">
        <v>13</v>
      </c>
      <c r="K63" s="655">
        <v>0</v>
      </c>
      <c r="L63" s="653" t="s">
        <v>930</v>
      </c>
      <c r="M63" s="653" t="s">
        <v>43</v>
      </c>
      <c r="N63" s="657">
        <v>20.5</v>
      </c>
      <c r="O63" s="653">
        <v>450</v>
      </c>
      <c r="P63" s="653">
        <v>18</v>
      </c>
      <c r="Q63" s="657">
        <v>18</v>
      </c>
      <c r="R63" s="300"/>
    </row>
    <row r="64" spans="1:18" ht="13.95" customHeight="1" x14ac:dyDescent="0.25">
      <c r="A64" s="656" t="s">
        <v>2534</v>
      </c>
      <c r="B64" s="653" t="s">
        <v>649</v>
      </c>
      <c r="C64" s="654">
        <v>9000</v>
      </c>
      <c r="D64" s="654">
        <v>6800</v>
      </c>
      <c r="E64" s="654">
        <v>6800</v>
      </c>
      <c r="F64" s="654">
        <v>6800</v>
      </c>
      <c r="G64" s="654">
        <v>250</v>
      </c>
      <c r="H64" s="654">
        <v>566</v>
      </c>
      <c r="I64" s="654">
        <v>816</v>
      </c>
      <c r="J64" s="653">
        <v>14</v>
      </c>
      <c r="K64" s="655">
        <v>0</v>
      </c>
      <c r="L64" s="653" t="s">
        <v>930</v>
      </c>
      <c r="M64" s="653" t="s">
        <v>43</v>
      </c>
      <c r="N64" s="657">
        <v>20</v>
      </c>
      <c r="O64" s="653">
        <v>450</v>
      </c>
      <c r="P64" s="653">
        <v>17</v>
      </c>
      <c r="Q64" s="657">
        <v>17</v>
      </c>
      <c r="R64" s="300"/>
    </row>
    <row r="65" spans="1:18" ht="13.95" customHeight="1" x14ac:dyDescent="0.25">
      <c r="A65" s="656" t="s">
        <v>2535</v>
      </c>
      <c r="B65" s="653" t="s">
        <v>651</v>
      </c>
      <c r="C65" s="654">
        <v>9300</v>
      </c>
      <c r="D65" s="654">
        <v>6960</v>
      </c>
      <c r="E65" s="654">
        <v>6960</v>
      </c>
      <c r="F65" s="654">
        <v>6960</v>
      </c>
      <c r="G65" s="654">
        <v>255</v>
      </c>
      <c r="H65" s="654">
        <v>580</v>
      </c>
      <c r="I65" s="654">
        <v>835</v>
      </c>
      <c r="J65" s="653">
        <v>13</v>
      </c>
      <c r="K65" s="655">
        <v>0</v>
      </c>
      <c r="L65" s="653" t="s">
        <v>930</v>
      </c>
      <c r="M65" s="653" t="s">
        <v>43</v>
      </c>
      <c r="N65" s="657">
        <v>20</v>
      </c>
      <c r="O65" s="653">
        <v>465</v>
      </c>
      <c r="P65" s="653">
        <v>18</v>
      </c>
      <c r="Q65" s="657">
        <v>18</v>
      </c>
      <c r="R65" s="300"/>
    </row>
    <row r="66" spans="1:18" ht="13.95" customHeight="1" x14ac:dyDescent="0.25">
      <c r="A66" s="656" t="s">
        <v>2536</v>
      </c>
      <c r="B66" s="653" t="s">
        <v>653</v>
      </c>
      <c r="C66" s="654">
        <v>9900</v>
      </c>
      <c r="D66" s="654">
        <v>7480</v>
      </c>
      <c r="E66" s="654">
        <v>7480</v>
      </c>
      <c r="F66" s="654">
        <v>7480</v>
      </c>
      <c r="G66" s="654">
        <v>275</v>
      </c>
      <c r="H66" s="654">
        <v>623</v>
      </c>
      <c r="I66" s="654">
        <v>898</v>
      </c>
      <c r="J66" s="653">
        <v>12</v>
      </c>
      <c r="K66" s="655">
        <v>0</v>
      </c>
      <c r="L66" s="653" t="s">
        <v>930</v>
      </c>
      <c r="M66" s="653" t="s">
        <v>43</v>
      </c>
      <c r="N66" s="657">
        <v>22</v>
      </c>
      <c r="O66" s="653">
        <v>450</v>
      </c>
      <c r="P66" s="653">
        <v>19</v>
      </c>
      <c r="Q66" s="657">
        <v>19</v>
      </c>
      <c r="R66" s="300"/>
    </row>
    <row r="67" spans="1:18" ht="13.95" customHeight="1" x14ac:dyDescent="0.25">
      <c r="A67" s="656" t="s">
        <v>2537</v>
      </c>
      <c r="B67" s="653" t="s">
        <v>655</v>
      </c>
      <c r="C67" s="654">
        <v>11270</v>
      </c>
      <c r="D67" s="654">
        <v>8280</v>
      </c>
      <c r="E67" s="654">
        <v>8280</v>
      </c>
      <c r="F67" s="654">
        <v>8280</v>
      </c>
      <c r="G67" s="654">
        <v>304</v>
      </c>
      <c r="H67" s="654">
        <v>690</v>
      </c>
      <c r="I67" s="654">
        <v>994</v>
      </c>
      <c r="J67" s="653">
        <v>9</v>
      </c>
      <c r="K67" s="655">
        <v>0</v>
      </c>
      <c r="L67" s="653" t="s">
        <v>930</v>
      </c>
      <c r="M67" s="653" t="s">
        <v>43</v>
      </c>
      <c r="N67" s="657">
        <v>23</v>
      </c>
      <c r="O67" s="653">
        <v>490</v>
      </c>
      <c r="P67" s="653">
        <v>22</v>
      </c>
      <c r="Q67" s="657">
        <v>22</v>
      </c>
      <c r="R67" s="300"/>
    </row>
    <row r="68" spans="1:18" ht="13.95" customHeight="1" x14ac:dyDescent="0.25">
      <c r="A68" s="656" t="s">
        <v>2538</v>
      </c>
      <c r="B68" s="653" t="s">
        <v>657</v>
      </c>
      <c r="C68" s="654">
        <v>10230</v>
      </c>
      <c r="D68" s="654">
        <v>7656</v>
      </c>
      <c r="E68" s="654">
        <v>7656</v>
      </c>
      <c r="F68" s="654">
        <v>7656</v>
      </c>
      <c r="G68" s="654">
        <v>281</v>
      </c>
      <c r="H68" s="654">
        <v>638</v>
      </c>
      <c r="I68" s="654">
        <v>919</v>
      </c>
      <c r="J68" s="653">
        <v>11</v>
      </c>
      <c r="K68" s="655">
        <v>0</v>
      </c>
      <c r="L68" s="653" t="s">
        <v>930</v>
      </c>
      <c r="M68" s="653" t="s">
        <v>43</v>
      </c>
      <c r="N68" s="657">
        <v>22</v>
      </c>
      <c r="O68" s="653">
        <v>465</v>
      </c>
      <c r="P68" s="653">
        <v>20</v>
      </c>
      <c r="Q68" s="657">
        <v>20</v>
      </c>
      <c r="R68" s="300"/>
    </row>
    <row r="69" spans="1:18" ht="13.95" customHeight="1" x14ac:dyDescent="0.25">
      <c r="A69" s="656" t="s">
        <v>2539</v>
      </c>
      <c r="B69" s="653" t="s">
        <v>659</v>
      </c>
      <c r="C69" s="654">
        <v>9900</v>
      </c>
      <c r="D69" s="654">
        <v>7480</v>
      </c>
      <c r="E69" s="654">
        <v>7480</v>
      </c>
      <c r="F69" s="654">
        <v>7480</v>
      </c>
      <c r="G69" s="654">
        <v>275</v>
      </c>
      <c r="H69" s="654">
        <v>623</v>
      </c>
      <c r="I69" s="654">
        <v>898</v>
      </c>
      <c r="J69" s="653">
        <v>12</v>
      </c>
      <c r="K69" s="655">
        <v>0</v>
      </c>
      <c r="L69" s="653" t="s">
        <v>930</v>
      </c>
      <c r="M69" s="653" t="s">
        <v>43</v>
      </c>
      <c r="N69" s="657">
        <v>22</v>
      </c>
      <c r="O69" s="653">
        <v>450</v>
      </c>
      <c r="P69" s="653">
        <v>19</v>
      </c>
      <c r="Q69" s="657">
        <v>19</v>
      </c>
      <c r="R69" s="300"/>
    </row>
    <row r="70" spans="1:18" ht="13.95" customHeight="1" x14ac:dyDescent="0.25">
      <c r="A70" s="656" t="s">
        <v>2540</v>
      </c>
      <c r="B70" s="653" t="s">
        <v>661</v>
      </c>
      <c r="C70" s="654">
        <v>9790</v>
      </c>
      <c r="D70" s="654">
        <v>7480</v>
      </c>
      <c r="E70" s="654">
        <v>7480</v>
      </c>
      <c r="F70" s="654">
        <v>7480</v>
      </c>
      <c r="G70" s="654">
        <v>275</v>
      </c>
      <c r="H70" s="654">
        <v>623</v>
      </c>
      <c r="I70" s="654">
        <v>898</v>
      </c>
      <c r="J70" s="653">
        <v>12</v>
      </c>
      <c r="K70" s="655">
        <v>0</v>
      </c>
      <c r="L70" s="653" t="s">
        <v>930</v>
      </c>
      <c r="M70" s="653" t="s">
        <v>43</v>
      </c>
      <c r="N70" s="657">
        <v>22</v>
      </c>
      <c r="O70" s="653">
        <v>445</v>
      </c>
      <c r="P70" s="653">
        <v>19</v>
      </c>
      <c r="Q70" s="657">
        <v>19</v>
      </c>
      <c r="R70" s="300"/>
    </row>
    <row r="71" spans="1:18" ht="13.95" customHeight="1" x14ac:dyDescent="0.25">
      <c r="A71" s="656" t="s">
        <v>2541</v>
      </c>
      <c r="B71" s="653" t="s">
        <v>663</v>
      </c>
      <c r="C71" s="654">
        <v>8455</v>
      </c>
      <c r="D71" s="654">
        <v>6460</v>
      </c>
      <c r="E71" s="654">
        <v>6460</v>
      </c>
      <c r="F71" s="654">
        <v>6460</v>
      </c>
      <c r="G71" s="654">
        <v>237</v>
      </c>
      <c r="H71" s="654">
        <v>538</v>
      </c>
      <c r="I71" s="654">
        <v>775</v>
      </c>
      <c r="J71" s="653">
        <v>15</v>
      </c>
      <c r="K71" s="655">
        <v>0</v>
      </c>
      <c r="L71" s="653" t="s">
        <v>930</v>
      </c>
      <c r="M71" s="653" t="s">
        <v>43</v>
      </c>
      <c r="N71" s="657">
        <v>19</v>
      </c>
      <c r="O71" s="653">
        <v>445</v>
      </c>
      <c r="P71" s="653">
        <v>16</v>
      </c>
      <c r="Q71" s="657">
        <v>16</v>
      </c>
      <c r="R71" s="300"/>
    </row>
    <row r="72" spans="1:18" ht="13.95" customHeight="1" x14ac:dyDescent="0.25">
      <c r="A72" s="656" t="s">
        <v>2542</v>
      </c>
      <c r="B72" s="653" t="s">
        <v>665</v>
      </c>
      <c r="C72" s="654">
        <v>7120</v>
      </c>
      <c r="D72" s="654">
        <v>5440</v>
      </c>
      <c r="E72" s="654">
        <v>5440</v>
      </c>
      <c r="F72" s="654">
        <v>5440</v>
      </c>
      <c r="G72" s="654">
        <v>200</v>
      </c>
      <c r="H72" s="654">
        <v>453</v>
      </c>
      <c r="I72" s="654">
        <v>653</v>
      </c>
      <c r="J72" s="653">
        <v>17</v>
      </c>
      <c r="K72" s="655">
        <v>0</v>
      </c>
      <c r="L72" s="653" t="s">
        <v>930</v>
      </c>
      <c r="M72" s="653" t="s">
        <v>43</v>
      </c>
      <c r="N72" s="657">
        <v>16</v>
      </c>
      <c r="O72" s="653">
        <v>445</v>
      </c>
      <c r="P72" s="653">
        <v>14</v>
      </c>
      <c r="Q72" s="657">
        <v>14</v>
      </c>
      <c r="R72" s="300"/>
    </row>
    <row r="73" spans="1:18" ht="13.95" customHeight="1" x14ac:dyDescent="0.25">
      <c r="A73" s="656" t="s">
        <v>2543</v>
      </c>
      <c r="B73" s="653" t="s">
        <v>667</v>
      </c>
      <c r="C73" s="654">
        <v>7920</v>
      </c>
      <c r="D73" s="654">
        <v>6120</v>
      </c>
      <c r="E73" s="654">
        <v>6120</v>
      </c>
      <c r="F73" s="654">
        <v>6120</v>
      </c>
      <c r="G73" s="654">
        <v>224</v>
      </c>
      <c r="H73" s="654">
        <v>510</v>
      </c>
      <c r="I73" s="654">
        <v>734</v>
      </c>
      <c r="J73" s="653">
        <v>16</v>
      </c>
      <c r="K73" s="655">
        <v>0</v>
      </c>
      <c r="L73" s="653" t="s">
        <v>930</v>
      </c>
      <c r="M73" s="653" t="s">
        <v>43</v>
      </c>
      <c r="N73" s="657">
        <v>18</v>
      </c>
      <c r="O73" s="653">
        <v>440</v>
      </c>
      <c r="P73" s="653">
        <v>15</v>
      </c>
      <c r="Q73" s="657">
        <v>15</v>
      </c>
      <c r="R73" s="300"/>
    </row>
    <row r="74" spans="1:18" ht="13.95" customHeight="1" x14ac:dyDescent="0.25">
      <c r="A74" s="656" t="s">
        <v>2544</v>
      </c>
      <c r="B74" s="653" t="s">
        <v>669</v>
      </c>
      <c r="C74" s="654">
        <v>7120</v>
      </c>
      <c r="D74" s="654">
        <v>5440</v>
      </c>
      <c r="E74" s="654">
        <v>5440</v>
      </c>
      <c r="F74" s="654">
        <v>5440</v>
      </c>
      <c r="G74" s="654">
        <v>200</v>
      </c>
      <c r="H74" s="654">
        <v>453</v>
      </c>
      <c r="I74" s="654">
        <v>653</v>
      </c>
      <c r="J74" s="653">
        <v>17</v>
      </c>
      <c r="K74" s="655">
        <v>0</v>
      </c>
      <c r="L74" s="653" t="s">
        <v>930</v>
      </c>
      <c r="M74" s="653" t="s">
        <v>43</v>
      </c>
      <c r="N74" s="657">
        <v>16</v>
      </c>
      <c r="O74" s="653">
        <v>445</v>
      </c>
      <c r="P74" s="653">
        <v>14</v>
      </c>
      <c r="Q74" s="657">
        <v>14</v>
      </c>
      <c r="R74" s="300"/>
    </row>
    <row r="75" spans="1:18" ht="13.95" customHeight="1" x14ac:dyDescent="0.25">
      <c r="A75" s="656" t="s">
        <v>2545</v>
      </c>
      <c r="B75" s="653" t="s">
        <v>671</v>
      </c>
      <c r="C75" s="654">
        <v>5785</v>
      </c>
      <c r="D75" s="654">
        <v>4420</v>
      </c>
      <c r="E75" s="654">
        <v>4420</v>
      </c>
      <c r="F75" s="654">
        <v>4420</v>
      </c>
      <c r="G75" s="654">
        <v>162</v>
      </c>
      <c r="H75" s="654">
        <v>368</v>
      </c>
      <c r="I75" s="654">
        <v>530</v>
      </c>
      <c r="J75" s="653">
        <v>20</v>
      </c>
      <c r="K75" s="655">
        <v>0</v>
      </c>
      <c r="L75" s="653" t="s">
        <v>930</v>
      </c>
      <c r="M75" s="653" t="s">
        <v>43</v>
      </c>
      <c r="N75" s="657">
        <v>13</v>
      </c>
      <c r="O75" s="653">
        <v>445</v>
      </c>
      <c r="P75" s="653">
        <v>11</v>
      </c>
      <c r="Q75" s="657">
        <v>11</v>
      </c>
      <c r="R75" s="300"/>
    </row>
    <row r="76" spans="1:18" ht="13.95" customHeight="1" x14ac:dyDescent="0.25">
      <c r="A76" s="656" t="s">
        <v>2546</v>
      </c>
      <c r="B76" s="653" t="s">
        <v>673</v>
      </c>
      <c r="C76" s="654">
        <v>7565</v>
      </c>
      <c r="D76" s="654">
        <v>5780</v>
      </c>
      <c r="E76" s="654">
        <v>5780</v>
      </c>
      <c r="F76" s="654">
        <v>5780</v>
      </c>
      <c r="G76" s="654">
        <v>213</v>
      </c>
      <c r="H76" s="654">
        <v>481</v>
      </c>
      <c r="I76" s="654">
        <v>694</v>
      </c>
      <c r="J76" s="653">
        <v>16</v>
      </c>
      <c r="K76" s="655">
        <v>0</v>
      </c>
      <c r="L76" s="653" t="s">
        <v>930</v>
      </c>
      <c r="M76" s="653" t="s">
        <v>43</v>
      </c>
      <c r="N76" s="657">
        <v>17</v>
      </c>
      <c r="O76" s="653">
        <v>445</v>
      </c>
      <c r="P76" s="653">
        <v>15</v>
      </c>
      <c r="Q76" s="657">
        <v>15</v>
      </c>
      <c r="R76" s="300"/>
    </row>
    <row r="77" spans="1:18" ht="13.95" customHeight="1" x14ac:dyDescent="0.25">
      <c r="A77" s="656" t="s">
        <v>2547</v>
      </c>
      <c r="B77" s="653" t="s">
        <v>675</v>
      </c>
      <c r="C77" s="654">
        <v>10235</v>
      </c>
      <c r="D77" s="654">
        <v>7820</v>
      </c>
      <c r="E77" s="654">
        <v>7820</v>
      </c>
      <c r="F77" s="654">
        <v>7820</v>
      </c>
      <c r="G77" s="654">
        <v>287</v>
      </c>
      <c r="H77" s="654">
        <v>651</v>
      </c>
      <c r="I77" s="654">
        <v>938</v>
      </c>
      <c r="J77" s="653">
        <v>11</v>
      </c>
      <c r="K77" s="655">
        <v>0</v>
      </c>
      <c r="L77" s="653" t="s">
        <v>930</v>
      </c>
      <c r="M77" s="653" t="s">
        <v>43</v>
      </c>
      <c r="N77" s="657">
        <v>23</v>
      </c>
      <c r="O77" s="653">
        <v>445</v>
      </c>
      <c r="P77" s="653">
        <v>20</v>
      </c>
      <c r="Q77" s="657">
        <v>20</v>
      </c>
      <c r="R77" s="300"/>
    </row>
    <row r="78" spans="1:18" ht="13.95" customHeight="1" x14ac:dyDescent="0.25">
      <c r="A78" s="656" t="s">
        <v>2548</v>
      </c>
      <c r="B78" s="653" t="s">
        <v>677</v>
      </c>
      <c r="C78" s="654">
        <v>8580</v>
      </c>
      <c r="D78" s="654">
        <v>6630</v>
      </c>
      <c r="E78" s="654">
        <v>6630</v>
      </c>
      <c r="F78" s="654">
        <v>6630</v>
      </c>
      <c r="G78" s="654">
        <v>244</v>
      </c>
      <c r="H78" s="654">
        <v>552</v>
      </c>
      <c r="I78" s="654">
        <v>796</v>
      </c>
      <c r="J78" s="653">
        <v>14</v>
      </c>
      <c r="K78" s="655">
        <v>0</v>
      </c>
      <c r="L78" s="653" t="s">
        <v>930</v>
      </c>
      <c r="M78" s="653" t="s">
        <v>43</v>
      </c>
      <c r="N78" s="657">
        <v>19.5</v>
      </c>
      <c r="O78" s="653">
        <v>440</v>
      </c>
      <c r="P78" s="653">
        <v>17</v>
      </c>
      <c r="Q78" s="657">
        <v>17</v>
      </c>
      <c r="R78" s="300"/>
    </row>
    <row r="79" spans="1:18" ht="13.95" customHeight="1" x14ac:dyDescent="0.25">
      <c r="A79" s="656" t="s">
        <v>2549</v>
      </c>
      <c r="B79" s="653" t="s">
        <v>679</v>
      </c>
      <c r="C79" s="654">
        <v>10560</v>
      </c>
      <c r="D79" s="654">
        <v>8160</v>
      </c>
      <c r="E79" s="654">
        <v>8160</v>
      </c>
      <c r="F79" s="654">
        <v>8160</v>
      </c>
      <c r="G79" s="654">
        <v>299</v>
      </c>
      <c r="H79" s="654">
        <v>680</v>
      </c>
      <c r="I79" s="654">
        <v>979</v>
      </c>
      <c r="J79" s="653">
        <v>10</v>
      </c>
      <c r="K79" s="655">
        <v>0</v>
      </c>
      <c r="L79" s="653" t="s">
        <v>930</v>
      </c>
      <c r="M79" s="653" t="s">
        <v>43</v>
      </c>
      <c r="N79" s="657">
        <v>24</v>
      </c>
      <c r="O79" s="653">
        <v>440</v>
      </c>
      <c r="P79" s="653">
        <v>21</v>
      </c>
      <c r="Q79" s="657">
        <v>21</v>
      </c>
      <c r="R79" s="300"/>
    </row>
    <row r="80" spans="1:18" ht="13.95" customHeight="1" x14ac:dyDescent="0.25">
      <c r="A80" s="656" t="s">
        <v>2550</v>
      </c>
      <c r="B80" s="653" t="s">
        <v>681</v>
      </c>
      <c r="C80" s="654">
        <v>10680</v>
      </c>
      <c r="D80" s="654">
        <v>8160</v>
      </c>
      <c r="E80" s="654">
        <v>8160</v>
      </c>
      <c r="F80" s="654">
        <v>8160</v>
      </c>
      <c r="G80" s="654">
        <v>299</v>
      </c>
      <c r="H80" s="654">
        <v>680</v>
      </c>
      <c r="I80" s="654">
        <v>979</v>
      </c>
      <c r="J80" s="653">
        <v>10</v>
      </c>
      <c r="K80" s="655">
        <v>0</v>
      </c>
      <c r="L80" s="653" t="s">
        <v>930</v>
      </c>
      <c r="M80" s="653" t="s">
        <v>43</v>
      </c>
      <c r="N80" s="657">
        <v>24</v>
      </c>
      <c r="O80" s="653">
        <v>445</v>
      </c>
      <c r="P80" s="653">
        <v>21</v>
      </c>
      <c r="Q80" s="657">
        <v>21</v>
      </c>
      <c r="R80" s="300"/>
    </row>
    <row r="81" spans="1:18" ht="13.95" customHeight="1" x14ac:dyDescent="0.25">
      <c r="A81" s="656" t="s">
        <v>2551</v>
      </c>
      <c r="B81" s="653" t="s">
        <v>683</v>
      </c>
      <c r="C81" s="654">
        <v>8360</v>
      </c>
      <c r="D81" s="654">
        <v>6460</v>
      </c>
      <c r="E81" s="654">
        <v>6460</v>
      </c>
      <c r="F81" s="654">
        <v>6460</v>
      </c>
      <c r="G81" s="654">
        <v>237</v>
      </c>
      <c r="H81" s="654">
        <v>538</v>
      </c>
      <c r="I81" s="654">
        <v>775</v>
      </c>
      <c r="J81" s="653">
        <v>15</v>
      </c>
      <c r="K81" s="655">
        <v>0</v>
      </c>
      <c r="L81" s="653" t="s">
        <v>930</v>
      </c>
      <c r="M81" s="653" t="s">
        <v>43</v>
      </c>
      <c r="N81" s="657">
        <v>19</v>
      </c>
      <c r="O81" s="653">
        <v>440</v>
      </c>
      <c r="P81" s="653">
        <v>16</v>
      </c>
      <c r="Q81" s="657">
        <v>16</v>
      </c>
      <c r="R81" s="300"/>
    </row>
    <row r="82" spans="1:18" ht="13.95" customHeight="1" x14ac:dyDescent="0.25">
      <c r="A82" s="658" t="s">
        <v>2552</v>
      </c>
      <c r="B82" s="653" t="s">
        <v>685</v>
      </c>
      <c r="C82" s="654">
        <v>8360</v>
      </c>
      <c r="D82" s="654">
        <v>6460</v>
      </c>
      <c r="E82" s="654">
        <v>6460</v>
      </c>
      <c r="F82" s="654">
        <v>6460</v>
      </c>
      <c r="G82" s="654">
        <v>237</v>
      </c>
      <c r="H82" s="654">
        <v>538</v>
      </c>
      <c r="I82" s="654">
        <v>775</v>
      </c>
      <c r="J82" s="653">
        <v>15</v>
      </c>
      <c r="K82" s="655">
        <v>0</v>
      </c>
      <c r="L82" s="653" t="s">
        <v>930</v>
      </c>
      <c r="M82" s="653" t="s">
        <v>43</v>
      </c>
      <c r="N82" s="657">
        <v>19</v>
      </c>
      <c r="O82" s="653">
        <v>440</v>
      </c>
      <c r="P82" s="653">
        <v>16</v>
      </c>
      <c r="Q82" s="657">
        <v>16</v>
      </c>
      <c r="R82" s="300"/>
    </row>
    <row r="83" spans="1:18" ht="13.95" customHeight="1" x14ac:dyDescent="0.25">
      <c r="A83" s="656" t="s">
        <v>2553</v>
      </c>
      <c r="B83" s="653" t="s">
        <v>687</v>
      </c>
      <c r="C83" s="654">
        <v>9680</v>
      </c>
      <c r="D83" s="654">
        <v>7480</v>
      </c>
      <c r="E83" s="654">
        <v>7480</v>
      </c>
      <c r="F83" s="654">
        <v>7480</v>
      </c>
      <c r="G83" s="654">
        <v>275</v>
      </c>
      <c r="H83" s="654">
        <v>623</v>
      </c>
      <c r="I83" s="654">
        <v>898</v>
      </c>
      <c r="J83" s="653">
        <v>12</v>
      </c>
      <c r="K83" s="655">
        <v>0</v>
      </c>
      <c r="L83" s="653" t="s">
        <v>930</v>
      </c>
      <c r="M83" s="653" t="s">
        <v>43</v>
      </c>
      <c r="N83" s="657">
        <v>22</v>
      </c>
      <c r="O83" s="653">
        <v>440</v>
      </c>
      <c r="P83" s="653">
        <v>19</v>
      </c>
      <c r="Q83" s="657">
        <v>19</v>
      </c>
      <c r="R83" s="300"/>
    </row>
    <row r="84" spans="1:18" ht="13.95" customHeight="1" x14ac:dyDescent="0.25">
      <c r="A84" s="656" t="s">
        <v>2554</v>
      </c>
      <c r="B84" s="653" t="s">
        <v>689</v>
      </c>
      <c r="C84" s="654">
        <v>7040</v>
      </c>
      <c r="D84" s="654">
        <v>5440</v>
      </c>
      <c r="E84" s="654">
        <v>5440</v>
      </c>
      <c r="F84" s="654">
        <v>5440</v>
      </c>
      <c r="G84" s="654">
        <v>200</v>
      </c>
      <c r="H84" s="654">
        <v>453</v>
      </c>
      <c r="I84" s="654">
        <v>653</v>
      </c>
      <c r="J84" s="653">
        <v>17</v>
      </c>
      <c r="K84" s="655">
        <v>0</v>
      </c>
      <c r="L84" s="653" t="s">
        <v>930</v>
      </c>
      <c r="M84" s="653" t="s">
        <v>43</v>
      </c>
      <c r="N84" s="657">
        <v>16</v>
      </c>
      <c r="O84" s="653">
        <v>440</v>
      </c>
      <c r="P84" s="653">
        <v>14</v>
      </c>
      <c r="Q84" s="657">
        <v>14</v>
      </c>
      <c r="R84" s="300"/>
    </row>
    <row r="85" spans="1:18" ht="13.95" customHeight="1" x14ac:dyDescent="0.25">
      <c r="A85" s="656" t="s">
        <v>2555</v>
      </c>
      <c r="B85" s="653" t="s">
        <v>691</v>
      </c>
      <c r="C85" s="654">
        <v>9680</v>
      </c>
      <c r="D85" s="654">
        <v>7480</v>
      </c>
      <c r="E85" s="654">
        <v>7480</v>
      </c>
      <c r="F85" s="654">
        <v>7480</v>
      </c>
      <c r="G85" s="654">
        <v>275</v>
      </c>
      <c r="H85" s="654">
        <v>623</v>
      </c>
      <c r="I85" s="654">
        <v>898</v>
      </c>
      <c r="J85" s="653">
        <v>12</v>
      </c>
      <c r="K85" s="655">
        <v>0</v>
      </c>
      <c r="L85" s="653" t="s">
        <v>930</v>
      </c>
      <c r="M85" s="653" t="s">
        <v>43</v>
      </c>
      <c r="N85" s="657">
        <v>22</v>
      </c>
      <c r="O85" s="653">
        <v>440</v>
      </c>
      <c r="P85" s="653">
        <v>19</v>
      </c>
      <c r="Q85" s="657">
        <v>19</v>
      </c>
      <c r="R85" s="300"/>
    </row>
    <row r="86" spans="1:18" ht="13.95" customHeight="1" x14ac:dyDescent="0.25">
      <c r="A86" s="656" t="s">
        <v>2556</v>
      </c>
      <c r="B86" s="653" t="s">
        <v>693</v>
      </c>
      <c r="C86" s="654">
        <v>9240</v>
      </c>
      <c r="D86" s="654">
        <v>7140</v>
      </c>
      <c r="E86" s="654">
        <v>7140</v>
      </c>
      <c r="F86" s="654">
        <v>7140</v>
      </c>
      <c r="G86" s="654">
        <v>262</v>
      </c>
      <c r="H86" s="654">
        <v>595</v>
      </c>
      <c r="I86" s="654">
        <v>857</v>
      </c>
      <c r="J86" s="653">
        <v>13</v>
      </c>
      <c r="K86" s="655">
        <v>0</v>
      </c>
      <c r="L86" s="653" t="s">
        <v>930</v>
      </c>
      <c r="M86" s="653" t="s">
        <v>43</v>
      </c>
      <c r="N86" s="657">
        <v>21</v>
      </c>
      <c r="O86" s="653">
        <v>440</v>
      </c>
      <c r="P86" s="653">
        <v>18</v>
      </c>
      <c r="Q86" s="657">
        <v>18</v>
      </c>
      <c r="R86" s="300"/>
    </row>
    <row r="87" spans="1:18" ht="13.95" customHeight="1" x14ac:dyDescent="0.25">
      <c r="A87" s="658" t="s">
        <v>2557</v>
      </c>
      <c r="B87" s="653" t="s">
        <v>695</v>
      </c>
      <c r="C87" s="654">
        <v>10230</v>
      </c>
      <c r="D87" s="654">
        <v>7546</v>
      </c>
      <c r="E87" s="654">
        <v>7546</v>
      </c>
      <c r="F87" s="654">
        <v>7546</v>
      </c>
      <c r="G87" s="654">
        <v>277</v>
      </c>
      <c r="H87" s="654">
        <v>629</v>
      </c>
      <c r="I87" s="654">
        <v>906</v>
      </c>
      <c r="J87" s="653">
        <v>11</v>
      </c>
      <c r="K87" s="655">
        <v>0</v>
      </c>
      <c r="L87" s="653" t="s">
        <v>930</v>
      </c>
      <c r="M87" s="653" t="s">
        <v>43</v>
      </c>
      <c r="N87" s="657">
        <v>22</v>
      </c>
      <c r="O87" s="653">
        <v>465</v>
      </c>
      <c r="P87" s="653">
        <v>20</v>
      </c>
      <c r="Q87" s="657">
        <v>20</v>
      </c>
      <c r="R87" s="300"/>
    </row>
    <row r="88" spans="1:18" ht="13.95" customHeight="1" x14ac:dyDescent="0.25">
      <c r="A88" s="656" t="s">
        <v>2558</v>
      </c>
      <c r="B88" s="653" t="s">
        <v>697</v>
      </c>
      <c r="C88" s="654">
        <v>7920</v>
      </c>
      <c r="D88" s="654">
        <v>6120</v>
      </c>
      <c r="E88" s="654">
        <v>6120</v>
      </c>
      <c r="F88" s="654">
        <v>6120</v>
      </c>
      <c r="G88" s="654">
        <v>224</v>
      </c>
      <c r="H88" s="654">
        <v>510</v>
      </c>
      <c r="I88" s="654">
        <v>734</v>
      </c>
      <c r="J88" s="653">
        <v>16</v>
      </c>
      <c r="K88" s="655">
        <v>0</v>
      </c>
      <c r="L88" s="653" t="s">
        <v>930</v>
      </c>
      <c r="M88" s="653" t="s">
        <v>43</v>
      </c>
      <c r="N88" s="657">
        <v>18</v>
      </c>
      <c r="O88" s="653">
        <v>440</v>
      </c>
      <c r="P88" s="653">
        <v>15</v>
      </c>
      <c r="Q88" s="657">
        <v>15</v>
      </c>
      <c r="R88" s="300"/>
    </row>
    <row r="89" spans="1:18" ht="13.95" customHeight="1" x14ac:dyDescent="0.25">
      <c r="A89" s="658" t="s">
        <v>2559</v>
      </c>
      <c r="B89" s="653" t="s">
        <v>699</v>
      </c>
      <c r="C89" s="654">
        <v>10560</v>
      </c>
      <c r="D89" s="654">
        <v>8160</v>
      </c>
      <c r="E89" s="654">
        <v>8160</v>
      </c>
      <c r="F89" s="654">
        <v>8160</v>
      </c>
      <c r="G89" s="654">
        <v>299</v>
      </c>
      <c r="H89" s="654">
        <v>680</v>
      </c>
      <c r="I89" s="654">
        <v>979</v>
      </c>
      <c r="J89" s="653">
        <v>10</v>
      </c>
      <c r="K89" s="655">
        <v>0</v>
      </c>
      <c r="L89" s="653" t="s">
        <v>930</v>
      </c>
      <c r="M89" s="653" t="s">
        <v>43</v>
      </c>
      <c r="N89" s="657">
        <v>24</v>
      </c>
      <c r="O89" s="653">
        <v>440</v>
      </c>
      <c r="P89" s="653">
        <v>21</v>
      </c>
      <c r="Q89" s="657">
        <v>21</v>
      </c>
      <c r="R89" s="300"/>
    </row>
    <row r="90" spans="1:18" ht="13.95" customHeight="1" x14ac:dyDescent="0.25">
      <c r="A90" s="656" t="s">
        <v>2560</v>
      </c>
      <c r="B90" s="653" t="s">
        <v>701</v>
      </c>
      <c r="C90" s="654">
        <v>9680</v>
      </c>
      <c r="D90" s="654">
        <v>7480</v>
      </c>
      <c r="E90" s="654">
        <v>7480</v>
      </c>
      <c r="F90" s="654">
        <v>7480</v>
      </c>
      <c r="G90" s="654">
        <v>275</v>
      </c>
      <c r="H90" s="654">
        <v>623</v>
      </c>
      <c r="I90" s="654">
        <v>898</v>
      </c>
      <c r="J90" s="653">
        <v>12</v>
      </c>
      <c r="K90" s="655">
        <v>0</v>
      </c>
      <c r="L90" s="653" t="s">
        <v>930</v>
      </c>
      <c r="M90" s="653" t="s">
        <v>43</v>
      </c>
      <c r="N90" s="657">
        <v>22</v>
      </c>
      <c r="O90" s="653">
        <v>440</v>
      </c>
      <c r="P90" s="653">
        <v>19</v>
      </c>
      <c r="Q90" s="657">
        <v>19</v>
      </c>
      <c r="R90" s="300"/>
    </row>
    <row r="91" spans="1:18" ht="13.95" customHeight="1" x14ac:dyDescent="0.25">
      <c r="A91" s="656" t="s">
        <v>2561</v>
      </c>
      <c r="B91" s="653" t="s">
        <v>705</v>
      </c>
      <c r="C91" s="654">
        <v>8800</v>
      </c>
      <c r="D91" s="654">
        <v>6800</v>
      </c>
      <c r="E91" s="654">
        <v>6800</v>
      </c>
      <c r="F91" s="654">
        <v>6800</v>
      </c>
      <c r="G91" s="654">
        <v>250</v>
      </c>
      <c r="H91" s="654">
        <v>566</v>
      </c>
      <c r="I91" s="654">
        <v>816</v>
      </c>
      <c r="J91" s="653">
        <v>14</v>
      </c>
      <c r="K91" s="655">
        <v>0</v>
      </c>
      <c r="L91" s="653" t="s">
        <v>930</v>
      </c>
      <c r="M91" s="653" t="s">
        <v>43</v>
      </c>
      <c r="N91" s="657">
        <v>20</v>
      </c>
      <c r="O91" s="653">
        <v>440</v>
      </c>
      <c r="P91" s="653">
        <v>17</v>
      </c>
      <c r="Q91" s="657">
        <v>17</v>
      </c>
      <c r="R91" s="300"/>
    </row>
    <row r="92" spans="1:18" ht="13.95" customHeight="1" x14ac:dyDescent="0.25">
      <c r="A92" s="656" t="s">
        <v>2562</v>
      </c>
      <c r="B92" s="653" t="s">
        <v>707</v>
      </c>
      <c r="C92" s="654">
        <v>8360</v>
      </c>
      <c r="D92" s="654">
        <v>6460</v>
      </c>
      <c r="E92" s="654">
        <v>6460</v>
      </c>
      <c r="F92" s="654">
        <v>6460</v>
      </c>
      <c r="G92" s="654">
        <v>237</v>
      </c>
      <c r="H92" s="654">
        <v>538</v>
      </c>
      <c r="I92" s="654">
        <v>775</v>
      </c>
      <c r="J92" s="653">
        <v>15</v>
      </c>
      <c r="K92" s="655">
        <v>0</v>
      </c>
      <c r="L92" s="653" t="s">
        <v>930</v>
      </c>
      <c r="M92" s="653" t="s">
        <v>43</v>
      </c>
      <c r="N92" s="657">
        <v>19</v>
      </c>
      <c r="O92" s="653">
        <v>440</v>
      </c>
      <c r="P92" s="653">
        <v>16</v>
      </c>
      <c r="Q92" s="657">
        <v>16</v>
      </c>
      <c r="R92" s="300"/>
    </row>
    <row r="93" spans="1:18" ht="13.95" customHeight="1" x14ac:dyDescent="0.25">
      <c r="A93" s="656" t="s">
        <v>2563</v>
      </c>
      <c r="B93" s="653" t="s">
        <v>709</v>
      </c>
      <c r="C93" s="654">
        <v>9240</v>
      </c>
      <c r="D93" s="654">
        <v>7140</v>
      </c>
      <c r="E93" s="654">
        <v>7140</v>
      </c>
      <c r="F93" s="654">
        <v>7140</v>
      </c>
      <c r="G93" s="654">
        <v>262</v>
      </c>
      <c r="H93" s="654">
        <v>595</v>
      </c>
      <c r="I93" s="654">
        <v>857</v>
      </c>
      <c r="J93" s="653">
        <v>13</v>
      </c>
      <c r="K93" s="655">
        <v>0</v>
      </c>
      <c r="L93" s="653" t="s">
        <v>930</v>
      </c>
      <c r="M93" s="653" t="s">
        <v>43</v>
      </c>
      <c r="N93" s="657">
        <v>21</v>
      </c>
      <c r="O93" s="653">
        <v>440</v>
      </c>
      <c r="P93" s="653">
        <v>18</v>
      </c>
      <c r="Q93" s="657">
        <v>18</v>
      </c>
      <c r="R93" s="300"/>
    </row>
    <row r="94" spans="1:18" ht="13.95" customHeight="1" x14ac:dyDescent="0.25">
      <c r="A94" s="656" t="s">
        <v>2564</v>
      </c>
      <c r="B94" s="653" t="s">
        <v>1396</v>
      </c>
      <c r="C94" s="654">
        <v>11400</v>
      </c>
      <c r="D94" s="654">
        <v>8544</v>
      </c>
      <c r="E94" s="654">
        <v>8544</v>
      </c>
      <c r="F94" s="654">
        <v>8544</v>
      </c>
      <c r="G94" s="654">
        <v>313</v>
      </c>
      <c r="H94" s="654">
        <v>712</v>
      </c>
      <c r="I94" s="654">
        <v>1025</v>
      </c>
      <c r="J94" s="653">
        <v>9</v>
      </c>
      <c r="K94" s="655">
        <v>0</v>
      </c>
      <c r="L94" s="653" t="s">
        <v>41</v>
      </c>
      <c r="M94" s="653" t="s">
        <v>43</v>
      </c>
      <c r="N94" s="657">
        <v>24</v>
      </c>
      <c r="O94" s="653">
        <v>475</v>
      </c>
      <c r="P94" s="653">
        <v>22</v>
      </c>
      <c r="Q94" s="657">
        <v>22</v>
      </c>
      <c r="R94" s="300"/>
    </row>
    <row r="95" spans="1:18" ht="13.95" customHeight="1" x14ac:dyDescent="0.25">
      <c r="A95" s="656" t="s">
        <v>2565</v>
      </c>
      <c r="B95" s="653" t="s">
        <v>1301</v>
      </c>
      <c r="C95" s="654">
        <v>8645</v>
      </c>
      <c r="D95" s="654">
        <v>6479</v>
      </c>
      <c r="E95" s="654">
        <v>6479</v>
      </c>
      <c r="F95" s="654">
        <v>6479</v>
      </c>
      <c r="G95" s="654">
        <v>237</v>
      </c>
      <c r="H95" s="654">
        <v>540</v>
      </c>
      <c r="I95" s="654">
        <v>777</v>
      </c>
      <c r="J95" s="653">
        <v>14</v>
      </c>
      <c r="K95" s="655">
        <v>0</v>
      </c>
      <c r="L95" s="653" t="s">
        <v>41</v>
      </c>
      <c r="M95" s="653" t="s">
        <v>43</v>
      </c>
      <c r="N95" s="657">
        <v>19</v>
      </c>
      <c r="O95" s="653">
        <v>455</v>
      </c>
      <c r="P95" s="653">
        <v>17</v>
      </c>
      <c r="Q95" s="657">
        <v>17</v>
      </c>
      <c r="R95" s="300"/>
    </row>
    <row r="96" spans="1:18" ht="13.95" customHeight="1" x14ac:dyDescent="0.25">
      <c r="A96" s="656" t="s">
        <v>2566</v>
      </c>
      <c r="B96" s="653" t="s">
        <v>1303</v>
      </c>
      <c r="C96" s="654">
        <v>11250</v>
      </c>
      <c r="D96" s="654">
        <v>8400</v>
      </c>
      <c r="E96" s="654">
        <v>8400</v>
      </c>
      <c r="F96" s="654">
        <v>8400</v>
      </c>
      <c r="G96" s="654">
        <v>308</v>
      </c>
      <c r="H96" s="654">
        <v>700</v>
      </c>
      <c r="I96" s="654">
        <v>1008</v>
      </c>
      <c r="J96" s="653">
        <v>9</v>
      </c>
      <c r="K96" s="655">
        <v>0</v>
      </c>
      <c r="L96" s="653" t="s">
        <v>41</v>
      </c>
      <c r="M96" s="653" t="s">
        <v>43</v>
      </c>
      <c r="N96" s="657">
        <v>25</v>
      </c>
      <c r="O96" s="653">
        <v>450</v>
      </c>
      <c r="P96" s="653">
        <v>22</v>
      </c>
      <c r="Q96" s="657">
        <v>22</v>
      </c>
      <c r="R96" s="300"/>
    </row>
    <row r="97" spans="1:18" ht="13.95" customHeight="1" x14ac:dyDescent="0.25">
      <c r="A97" s="656" t="s">
        <v>2567</v>
      </c>
      <c r="B97" s="653" t="s">
        <v>1305</v>
      </c>
      <c r="C97" s="654">
        <v>8455</v>
      </c>
      <c r="D97" s="654">
        <v>6289</v>
      </c>
      <c r="E97" s="654">
        <v>6289</v>
      </c>
      <c r="F97" s="654">
        <v>6289</v>
      </c>
      <c r="G97" s="654">
        <v>231</v>
      </c>
      <c r="H97" s="654">
        <v>524</v>
      </c>
      <c r="I97" s="654">
        <v>755</v>
      </c>
      <c r="J97" s="653">
        <v>15</v>
      </c>
      <c r="K97" s="655">
        <v>0</v>
      </c>
      <c r="L97" s="653" t="s">
        <v>41</v>
      </c>
      <c r="M97" s="653" t="s">
        <v>43</v>
      </c>
      <c r="N97" s="657">
        <v>19</v>
      </c>
      <c r="O97" s="653">
        <v>445</v>
      </c>
      <c r="P97" s="653">
        <v>16</v>
      </c>
      <c r="Q97" s="657">
        <v>16</v>
      </c>
      <c r="R97" s="300"/>
    </row>
    <row r="98" spans="1:18" ht="13.95" customHeight="1" x14ac:dyDescent="0.25">
      <c r="A98" s="656" t="s">
        <v>2568</v>
      </c>
      <c r="B98" s="653" t="s">
        <v>1307</v>
      </c>
      <c r="C98" s="654">
        <v>7200</v>
      </c>
      <c r="D98" s="654">
        <v>5376</v>
      </c>
      <c r="E98" s="654">
        <v>5376</v>
      </c>
      <c r="F98" s="654">
        <v>5376</v>
      </c>
      <c r="G98" s="654">
        <v>197</v>
      </c>
      <c r="H98" s="654">
        <v>448</v>
      </c>
      <c r="I98" s="654">
        <v>645</v>
      </c>
      <c r="J98" s="653">
        <v>17</v>
      </c>
      <c r="K98" s="655">
        <v>0</v>
      </c>
      <c r="L98" s="653" t="s">
        <v>41</v>
      </c>
      <c r="M98" s="653" t="s">
        <v>43</v>
      </c>
      <c r="N98" s="657">
        <v>16</v>
      </c>
      <c r="O98" s="653">
        <v>450</v>
      </c>
      <c r="P98" s="653">
        <v>14</v>
      </c>
      <c r="Q98" s="657">
        <v>14</v>
      </c>
      <c r="R98" s="300"/>
    </row>
    <row r="99" spans="1:18" ht="13.95" customHeight="1" x14ac:dyDescent="0.25">
      <c r="A99" s="656" t="s">
        <v>2569</v>
      </c>
      <c r="B99" s="653" t="s">
        <v>1309</v>
      </c>
      <c r="C99" s="654">
        <v>11125</v>
      </c>
      <c r="D99" s="654">
        <v>8275</v>
      </c>
      <c r="E99" s="654">
        <v>8275</v>
      </c>
      <c r="F99" s="654">
        <v>8275</v>
      </c>
      <c r="G99" s="654">
        <v>304</v>
      </c>
      <c r="H99" s="654">
        <v>689</v>
      </c>
      <c r="I99" s="654">
        <v>993</v>
      </c>
      <c r="J99" s="653">
        <v>9</v>
      </c>
      <c r="K99" s="655">
        <v>0</v>
      </c>
      <c r="L99" s="653" t="s">
        <v>41</v>
      </c>
      <c r="M99" s="653" t="s">
        <v>43</v>
      </c>
      <c r="N99" s="657">
        <v>25</v>
      </c>
      <c r="O99" s="653">
        <v>445</v>
      </c>
      <c r="P99" s="653">
        <v>22</v>
      </c>
      <c r="Q99" s="657">
        <v>22</v>
      </c>
      <c r="R99" s="300"/>
    </row>
    <row r="100" spans="1:18" ht="13.95" customHeight="1" x14ac:dyDescent="0.25">
      <c r="A100" s="656" t="s">
        <v>2570</v>
      </c>
      <c r="B100" s="653" t="s">
        <v>1311</v>
      </c>
      <c r="C100" s="654">
        <v>11040</v>
      </c>
      <c r="D100" s="654">
        <v>8304</v>
      </c>
      <c r="E100" s="654">
        <v>8304</v>
      </c>
      <c r="F100" s="654">
        <v>8304</v>
      </c>
      <c r="G100" s="654">
        <v>304</v>
      </c>
      <c r="H100" s="654">
        <v>692</v>
      </c>
      <c r="I100" s="654">
        <v>996</v>
      </c>
      <c r="J100" s="653">
        <v>10</v>
      </c>
      <c r="K100" s="655">
        <v>0</v>
      </c>
      <c r="L100" s="653" t="s">
        <v>41</v>
      </c>
      <c r="M100" s="653" t="s">
        <v>43</v>
      </c>
      <c r="N100" s="657">
        <v>24</v>
      </c>
      <c r="O100" s="653">
        <v>460</v>
      </c>
      <c r="P100" s="653">
        <v>21</v>
      </c>
      <c r="Q100" s="657">
        <v>21</v>
      </c>
      <c r="R100" s="300"/>
    </row>
    <row r="101" spans="1:18" ht="13.95" customHeight="1" x14ac:dyDescent="0.25">
      <c r="A101" s="656" t="s">
        <v>2571</v>
      </c>
      <c r="B101" s="653" t="s">
        <v>1313</v>
      </c>
      <c r="C101" s="654">
        <v>12120</v>
      </c>
      <c r="D101" s="654">
        <v>8784</v>
      </c>
      <c r="E101" s="654">
        <v>8784</v>
      </c>
      <c r="F101" s="654">
        <v>8784</v>
      </c>
      <c r="G101" s="654">
        <v>322</v>
      </c>
      <c r="H101" s="654">
        <v>732</v>
      </c>
      <c r="I101" s="654">
        <v>1054</v>
      </c>
      <c r="J101" s="653">
        <v>7</v>
      </c>
      <c r="K101" s="655">
        <v>0</v>
      </c>
      <c r="L101" s="653" t="s">
        <v>41</v>
      </c>
      <c r="M101" s="653" t="s">
        <v>43</v>
      </c>
      <c r="N101" s="657">
        <v>24</v>
      </c>
      <c r="O101" s="653">
        <v>505</v>
      </c>
      <c r="P101" s="653">
        <v>24</v>
      </c>
      <c r="Q101" s="657">
        <v>24</v>
      </c>
      <c r="R101" s="300"/>
    </row>
    <row r="102" spans="1:18" ht="13.95" customHeight="1" x14ac:dyDescent="0.25">
      <c r="A102" s="656" t="s">
        <v>2572</v>
      </c>
      <c r="B102" s="653" t="s">
        <v>1333</v>
      </c>
      <c r="C102" s="654">
        <v>12450</v>
      </c>
      <c r="D102" s="654">
        <v>9875</v>
      </c>
      <c r="E102" s="654">
        <v>9875</v>
      </c>
      <c r="F102" s="654">
        <v>9875</v>
      </c>
      <c r="G102" s="654">
        <v>362</v>
      </c>
      <c r="H102" s="654">
        <v>823</v>
      </c>
      <c r="I102" s="654">
        <v>1185</v>
      </c>
      <c r="J102" s="653">
        <v>7</v>
      </c>
      <c r="K102" s="655">
        <v>0</v>
      </c>
      <c r="L102" s="653" t="s">
        <v>41</v>
      </c>
      <c r="M102" s="653" t="s">
        <v>43</v>
      </c>
      <c r="N102" s="657">
        <v>25</v>
      </c>
      <c r="O102" s="653">
        <v>498</v>
      </c>
      <c r="P102" s="653">
        <v>24</v>
      </c>
      <c r="Q102" s="657">
        <v>24</v>
      </c>
      <c r="R102" s="300"/>
    </row>
    <row r="103" spans="1:18" ht="13.95" customHeight="1" x14ac:dyDescent="0.25">
      <c r="A103" s="656"/>
      <c r="B103" s="653"/>
      <c r="C103" s="654"/>
      <c r="D103" s="654"/>
      <c r="E103" s="654"/>
      <c r="F103" s="654"/>
      <c r="G103" s="654"/>
      <c r="H103" s="654"/>
      <c r="I103" s="654"/>
      <c r="J103" s="653"/>
      <c r="K103" s="655"/>
      <c r="L103" s="653"/>
      <c r="M103" s="653"/>
      <c r="N103" s="657"/>
      <c r="O103" s="653"/>
      <c r="P103" s="653"/>
      <c r="Q103" s="657"/>
      <c r="R103" s="300"/>
    </row>
    <row r="104" spans="1:18" ht="13.95" customHeight="1" x14ac:dyDescent="0.25">
      <c r="A104" s="656"/>
      <c r="B104" s="653"/>
      <c r="C104" s="654"/>
      <c r="D104" s="654"/>
      <c r="E104" s="654"/>
      <c r="F104" s="654"/>
      <c r="G104" s="654"/>
      <c r="H104" s="654"/>
      <c r="I104" s="654"/>
      <c r="J104" s="653"/>
      <c r="K104" s="655"/>
      <c r="L104" s="653"/>
      <c r="M104" s="653"/>
      <c r="N104" s="657"/>
      <c r="O104" s="653"/>
      <c r="P104" s="653"/>
      <c r="Q104" s="657"/>
      <c r="R104" s="300"/>
    </row>
    <row r="105" spans="1:18" ht="13.95" customHeight="1" x14ac:dyDescent="0.25">
      <c r="A105" s="656"/>
      <c r="B105" s="653"/>
      <c r="C105" s="654"/>
      <c r="D105" s="654"/>
      <c r="E105" s="654"/>
      <c r="F105" s="654"/>
      <c r="G105" s="654"/>
      <c r="H105" s="654"/>
      <c r="I105" s="654"/>
      <c r="J105" s="653"/>
      <c r="K105" s="655"/>
      <c r="L105" s="653"/>
      <c r="M105" s="653"/>
      <c r="N105" s="657"/>
      <c r="O105" s="653"/>
      <c r="P105" s="653"/>
      <c r="Q105" s="657"/>
      <c r="R105" s="300"/>
    </row>
    <row r="106" spans="1:18" ht="13.95" customHeight="1" x14ac:dyDescent="0.25">
      <c r="A106" s="656"/>
      <c r="B106" s="653"/>
      <c r="C106" s="654"/>
      <c r="D106" s="654"/>
      <c r="E106" s="654"/>
      <c r="F106" s="654"/>
      <c r="G106" s="654"/>
      <c r="H106" s="654"/>
      <c r="I106" s="654"/>
      <c r="J106" s="653"/>
      <c r="K106" s="655"/>
      <c r="L106" s="653"/>
      <c r="M106" s="653"/>
      <c r="N106" s="657"/>
      <c r="O106" s="653"/>
      <c r="P106" s="653"/>
      <c r="Q106" s="657"/>
      <c r="R106" s="300"/>
    </row>
    <row r="107" spans="1:18" ht="13.95" customHeight="1" x14ac:dyDescent="0.25">
      <c r="A107" s="656"/>
      <c r="B107" s="653"/>
      <c r="C107" s="654"/>
      <c r="D107" s="654"/>
      <c r="E107" s="654"/>
      <c r="F107" s="654"/>
      <c r="G107" s="654"/>
      <c r="H107" s="654"/>
      <c r="I107" s="654"/>
      <c r="J107" s="653"/>
      <c r="K107" s="655"/>
      <c r="L107" s="653"/>
      <c r="M107" s="653"/>
      <c r="N107" s="657"/>
      <c r="O107" s="653"/>
      <c r="P107" s="653"/>
      <c r="Q107" s="657"/>
      <c r="R107" s="300"/>
    </row>
    <row r="108" spans="1:18" ht="13.95" customHeight="1" x14ac:dyDescent="0.25">
      <c r="A108" s="656"/>
      <c r="B108" s="653"/>
      <c r="C108" s="654"/>
      <c r="D108" s="654"/>
      <c r="E108" s="654"/>
      <c r="F108" s="654"/>
      <c r="G108" s="654"/>
      <c r="H108" s="654"/>
      <c r="I108" s="654"/>
      <c r="J108" s="653"/>
      <c r="K108" s="655"/>
      <c r="L108" s="653"/>
      <c r="M108" s="653"/>
      <c r="N108" s="657"/>
      <c r="O108" s="653"/>
      <c r="P108" s="653"/>
      <c r="Q108" s="657"/>
      <c r="R108" s="300"/>
    </row>
    <row r="109" spans="1:18" ht="13.95" customHeight="1" x14ac:dyDescent="0.25">
      <c r="A109" s="656"/>
      <c r="B109" s="653"/>
      <c r="C109" s="654"/>
      <c r="D109" s="654"/>
      <c r="E109" s="654"/>
      <c r="F109" s="654"/>
      <c r="G109" s="654"/>
      <c r="H109" s="654"/>
      <c r="I109" s="654"/>
      <c r="J109" s="653"/>
      <c r="K109" s="655"/>
      <c r="L109" s="653"/>
      <c r="M109" s="653"/>
      <c r="N109" s="657"/>
      <c r="O109" s="653"/>
      <c r="P109" s="653"/>
      <c r="Q109" s="657"/>
      <c r="R109" s="300"/>
    </row>
    <row r="110" spans="1:18" ht="13.95" customHeight="1" x14ac:dyDescent="0.25">
      <c r="A110" s="656"/>
      <c r="B110" s="653"/>
      <c r="C110" s="654"/>
      <c r="D110" s="654"/>
      <c r="E110" s="654"/>
      <c r="F110" s="654"/>
      <c r="G110" s="654"/>
      <c r="H110" s="654"/>
      <c r="I110" s="654"/>
      <c r="J110" s="653"/>
      <c r="K110" s="655"/>
      <c r="L110" s="653"/>
      <c r="M110" s="653"/>
      <c r="N110" s="657"/>
      <c r="O110" s="653"/>
      <c r="P110" s="653"/>
      <c r="Q110" s="657"/>
      <c r="R110" s="300"/>
    </row>
    <row r="111" spans="1:18" ht="13.95" customHeight="1" x14ac:dyDescent="0.25">
      <c r="A111" s="656"/>
      <c r="B111" s="653"/>
      <c r="C111" s="654"/>
      <c r="D111" s="654"/>
      <c r="E111" s="654"/>
      <c r="F111" s="654"/>
      <c r="G111" s="654"/>
      <c r="H111" s="654"/>
      <c r="I111" s="654"/>
      <c r="J111" s="653"/>
      <c r="K111" s="655"/>
      <c r="L111" s="653"/>
      <c r="M111" s="653"/>
      <c r="N111" s="657"/>
      <c r="O111" s="653"/>
      <c r="P111" s="653"/>
      <c r="Q111" s="657"/>
      <c r="R111" s="300"/>
    </row>
    <row r="112" spans="1:18" ht="13.95" customHeight="1" x14ac:dyDescent="0.25">
      <c r="A112" s="656"/>
      <c r="B112" s="653"/>
      <c r="C112" s="654"/>
      <c r="D112" s="654"/>
      <c r="E112" s="654"/>
      <c r="F112" s="654"/>
      <c r="G112" s="654"/>
      <c r="H112" s="654"/>
      <c r="I112" s="654"/>
      <c r="J112" s="653"/>
      <c r="K112" s="655"/>
      <c r="L112" s="653"/>
      <c r="M112" s="653"/>
      <c r="N112" s="657"/>
      <c r="O112" s="653"/>
      <c r="P112" s="653"/>
      <c r="Q112" s="657"/>
      <c r="R112" s="300"/>
    </row>
    <row r="113" spans="1:18" ht="13.95" customHeight="1" x14ac:dyDescent="0.25">
      <c r="A113" s="656"/>
      <c r="B113" s="653"/>
      <c r="C113" s="654"/>
      <c r="D113" s="654"/>
      <c r="E113" s="654"/>
      <c r="F113" s="654"/>
      <c r="G113" s="654"/>
      <c r="H113" s="654"/>
      <c r="I113" s="654"/>
      <c r="J113" s="653"/>
      <c r="K113" s="655"/>
      <c r="L113" s="653"/>
      <c r="M113" s="653"/>
      <c r="N113" s="657"/>
      <c r="O113" s="653"/>
      <c r="P113" s="653"/>
      <c r="Q113" s="657"/>
      <c r="R113" s="300"/>
    </row>
    <row r="114" spans="1:18" ht="13.95" customHeight="1" x14ac:dyDescent="0.25">
      <c r="A114" s="656"/>
      <c r="B114" s="653"/>
      <c r="C114" s="654"/>
      <c r="D114" s="654"/>
      <c r="E114" s="654"/>
      <c r="F114" s="654"/>
      <c r="G114" s="654"/>
      <c r="H114" s="654"/>
      <c r="I114" s="654"/>
      <c r="J114" s="653"/>
      <c r="K114" s="655"/>
      <c r="L114" s="653"/>
      <c r="M114" s="653"/>
      <c r="N114" s="657"/>
      <c r="O114" s="653"/>
      <c r="P114" s="653"/>
      <c r="Q114" s="657"/>
      <c r="R114" s="300"/>
    </row>
    <row r="115" spans="1:18" ht="13.95" customHeight="1" x14ac:dyDescent="0.25">
      <c r="A115" s="656"/>
      <c r="B115" s="653"/>
      <c r="C115" s="654"/>
      <c r="D115" s="654"/>
      <c r="E115" s="654"/>
      <c r="F115" s="654"/>
      <c r="G115" s="654"/>
      <c r="H115" s="654"/>
      <c r="I115" s="654"/>
      <c r="J115" s="653"/>
      <c r="K115" s="655"/>
      <c r="L115" s="653"/>
      <c r="M115" s="653"/>
      <c r="N115" s="657"/>
      <c r="O115" s="653"/>
      <c r="P115" s="653"/>
      <c r="Q115" s="657"/>
      <c r="R115" s="300"/>
    </row>
    <row r="116" spans="1:18" ht="13.95" customHeight="1" x14ac:dyDescent="0.25">
      <c r="A116" s="656"/>
      <c r="B116" s="653"/>
      <c r="C116" s="654"/>
      <c r="D116" s="654"/>
      <c r="E116" s="654"/>
      <c r="F116" s="654"/>
      <c r="G116" s="654"/>
      <c r="H116" s="654"/>
      <c r="I116" s="654"/>
      <c r="J116" s="653"/>
      <c r="K116" s="655"/>
      <c r="L116" s="653"/>
      <c r="M116" s="653"/>
      <c r="N116" s="657"/>
      <c r="O116" s="653"/>
      <c r="P116" s="653"/>
      <c r="Q116" s="657"/>
      <c r="R116" s="300"/>
    </row>
    <row r="117" spans="1:18" ht="13.95" customHeight="1" x14ac:dyDescent="0.25">
      <c r="A117" s="656"/>
      <c r="B117" s="653"/>
      <c r="C117" s="654"/>
      <c r="D117" s="654"/>
      <c r="E117" s="654"/>
      <c r="F117" s="654"/>
      <c r="G117" s="654"/>
      <c r="H117" s="654"/>
      <c r="I117" s="654"/>
      <c r="J117" s="653"/>
      <c r="K117" s="655"/>
      <c r="L117" s="653"/>
      <c r="M117" s="653"/>
      <c r="N117" s="657"/>
      <c r="O117" s="653"/>
      <c r="P117" s="653"/>
      <c r="Q117" s="657"/>
      <c r="R117" s="300"/>
    </row>
    <row r="118" spans="1:18" ht="13.95" customHeight="1" x14ac:dyDescent="0.25">
      <c r="A118" s="656"/>
      <c r="B118" s="653"/>
      <c r="C118" s="654"/>
      <c r="D118" s="654"/>
      <c r="E118" s="654"/>
      <c r="F118" s="654"/>
      <c r="G118" s="654"/>
      <c r="H118" s="654"/>
      <c r="I118" s="654"/>
      <c r="J118" s="653"/>
      <c r="K118" s="655"/>
      <c r="L118" s="653"/>
      <c r="M118" s="653"/>
      <c r="N118" s="657"/>
      <c r="O118" s="653"/>
      <c r="P118" s="653"/>
      <c r="Q118" s="657"/>
      <c r="R118" s="300"/>
    </row>
    <row r="119" spans="1:18" ht="13.95" customHeight="1" x14ac:dyDescent="0.25">
      <c r="A119" s="656"/>
      <c r="B119" s="653"/>
      <c r="C119" s="654"/>
      <c r="D119" s="654"/>
      <c r="E119" s="654"/>
      <c r="F119" s="654"/>
      <c r="G119" s="654"/>
      <c r="H119" s="654"/>
      <c r="I119" s="654"/>
      <c r="J119" s="653"/>
      <c r="K119" s="655"/>
      <c r="L119" s="653"/>
      <c r="M119" s="653"/>
      <c r="N119" s="657"/>
      <c r="O119" s="653"/>
      <c r="P119" s="653"/>
      <c r="Q119" s="657"/>
      <c r="R119" s="300"/>
    </row>
    <row r="120" spans="1:18" ht="13.95" customHeight="1" x14ac:dyDescent="0.25">
      <c r="A120" s="656"/>
      <c r="B120" s="653"/>
      <c r="C120" s="654"/>
      <c r="D120" s="654"/>
      <c r="E120" s="654"/>
      <c r="F120" s="654"/>
      <c r="G120" s="654"/>
      <c r="H120" s="654"/>
      <c r="I120" s="654"/>
      <c r="J120" s="653"/>
      <c r="K120" s="655"/>
      <c r="L120" s="653"/>
      <c r="M120" s="653"/>
      <c r="N120" s="657"/>
      <c r="O120" s="653"/>
      <c r="P120" s="653"/>
      <c r="Q120" s="657"/>
      <c r="R120" s="300"/>
    </row>
    <row r="121" spans="1:18" ht="13.95" customHeight="1" x14ac:dyDescent="0.25">
      <c r="A121" s="656"/>
      <c r="B121" s="653"/>
      <c r="C121" s="654"/>
      <c r="D121" s="654"/>
      <c r="E121" s="654"/>
      <c r="F121" s="654"/>
      <c r="G121" s="654"/>
      <c r="H121" s="654"/>
      <c r="I121" s="654"/>
      <c r="J121" s="653"/>
      <c r="K121" s="655"/>
      <c r="L121" s="653"/>
      <c r="M121" s="653"/>
      <c r="N121" s="657"/>
      <c r="O121" s="653"/>
      <c r="P121" s="653"/>
      <c r="Q121" s="657"/>
      <c r="R121" s="300"/>
    </row>
    <row r="122" spans="1:18" ht="13.95" customHeight="1" x14ac:dyDescent="0.25">
      <c r="A122" s="656"/>
      <c r="B122" s="653"/>
      <c r="C122" s="654"/>
      <c r="D122" s="654"/>
      <c r="E122" s="654"/>
      <c r="F122" s="654"/>
      <c r="G122" s="654"/>
      <c r="H122" s="654"/>
      <c r="I122" s="654"/>
      <c r="J122" s="653"/>
      <c r="K122" s="655"/>
      <c r="L122" s="653"/>
      <c r="M122" s="653"/>
      <c r="N122" s="657"/>
      <c r="O122" s="653"/>
      <c r="P122" s="653"/>
      <c r="Q122" s="657"/>
      <c r="R122" s="300"/>
    </row>
    <row r="123" spans="1:18" ht="13.95" customHeight="1" x14ac:dyDescent="0.25">
      <c r="A123" s="656"/>
      <c r="B123" s="653"/>
      <c r="C123" s="654"/>
      <c r="D123" s="654"/>
      <c r="E123" s="654"/>
      <c r="F123" s="654"/>
      <c r="G123" s="654"/>
      <c r="H123" s="654"/>
      <c r="I123" s="654"/>
      <c r="J123" s="653"/>
      <c r="K123" s="655"/>
      <c r="L123" s="653"/>
      <c r="M123" s="653"/>
      <c r="N123" s="657"/>
      <c r="O123" s="653"/>
      <c r="P123" s="653"/>
      <c r="Q123" s="657"/>
      <c r="R123" s="300"/>
    </row>
    <row r="124" spans="1:18" ht="13.95" customHeight="1" x14ac:dyDescent="0.25">
      <c r="A124" s="656"/>
      <c r="B124" s="653"/>
      <c r="C124" s="654"/>
      <c r="D124" s="654"/>
      <c r="E124" s="654"/>
      <c r="F124" s="654"/>
      <c r="G124" s="654"/>
      <c r="H124" s="654"/>
      <c r="I124" s="654"/>
      <c r="J124" s="653"/>
      <c r="K124" s="655"/>
      <c r="L124" s="653"/>
      <c r="M124" s="653"/>
      <c r="N124" s="657"/>
      <c r="O124" s="653"/>
      <c r="P124" s="653"/>
      <c r="Q124" s="657"/>
      <c r="R124" s="300"/>
    </row>
    <row r="125" spans="1:18" ht="13.95" customHeight="1" x14ac:dyDescent="0.25">
      <c r="A125" s="656"/>
      <c r="B125" s="653"/>
      <c r="C125" s="654"/>
      <c r="D125" s="654"/>
      <c r="E125" s="654"/>
      <c r="F125" s="654"/>
      <c r="G125" s="654"/>
      <c r="H125" s="654"/>
      <c r="I125" s="654"/>
      <c r="J125" s="653"/>
      <c r="K125" s="655"/>
      <c r="L125" s="653"/>
      <c r="M125" s="653"/>
      <c r="N125" s="657"/>
      <c r="O125" s="653"/>
      <c r="P125" s="653"/>
      <c r="Q125" s="657"/>
      <c r="R125" s="300"/>
    </row>
    <row r="126" spans="1:18" ht="13.95" customHeight="1" x14ac:dyDescent="0.25">
      <c r="A126" s="656"/>
      <c r="B126" s="653"/>
      <c r="C126" s="654"/>
      <c r="D126" s="654"/>
      <c r="E126" s="654"/>
      <c r="F126" s="654"/>
      <c r="G126" s="654"/>
      <c r="H126" s="654"/>
      <c r="I126" s="654"/>
      <c r="J126" s="653"/>
      <c r="K126" s="655"/>
      <c r="L126" s="653"/>
      <c r="M126" s="653"/>
      <c r="N126" s="657"/>
      <c r="O126" s="653"/>
      <c r="P126" s="653"/>
      <c r="Q126" s="657"/>
      <c r="R126" s="300"/>
    </row>
    <row r="127" spans="1:18" ht="13.95" customHeight="1" x14ac:dyDescent="0.25">
      <c r="A127" s="656"/>
      <c r="B127" s="653"/>
      <c r="C127" s="654"/>
      <c r="D127" s="654"/>
      <c r="E127" s="654"/>
      <c r="F127" s="654"/>
      <c r="G127" s="654"/>
      <c r="H127" s="654"/>
      <c r="I127" s="654"/>
      <c r="J127" s="653"/>
      <c r="K127" s="655"/>
      <c r="L127" s="653"/>
      <c r="M127" s="653"/>
      <c r="N127" s="657"/>
      <c r="O127" s="653"/>
      <c r="P127" s="653"/>
      <c r="Q127" s="657"/>
      <c r="R127" s="300"/>
    </row>
    <row r="128" spans="1:18" ht="13.95" customHeight="1" x14ac:dyDescent="0.25">
      <c r="A128" s="656"/>
      <c r="B128" s="653"/>
      <c r="C128" s="654"/>
      <c r="D128" s="654"/>
      <c r="E128" s="654"/>
      <c r="F128" s="654"/>
      <c r="G128" s="654"/>
      <c r="H128" s="654"/>
      <c r="I128" s="654"/>
      <c r="J128" s="653"/>
      <c r="K128" s="655"/>
      <c r="L128" s="653"/>
      <c r="M128" s="653"/>
      <c r="N128" s="657"/>
      <c r="O128" s="653"/>
      <c r="P128" s="653"/>
      <c r="Q128" s="657"/>
      <c r="R128" s="300"/>
    </row>
    <row r="129" spans="1:18" ht="13.95" customHeight="1" x14ac:dyDescent="0.25">
      <c r="A129" s="656"/>
      <c r="B129" s="653"/>
      <c r="C129" s="654"/>
      <c r="D129" s="654"/>
      <c r="E129" s="654"/>
      <c r="F129" s="654"/>
      <c r="G129" s="654"/>
      <c r="H129" s="654"/>
      <c r="I129" s="654"/>
      <c r="J129" s="653"/>
      <c r="K129" s="655"/>
      <c r="L129" s="653"/>
      <c r="M129" s="653"/>
      <c r="N129" s="657"/>
      <c r="O129" s="653"/>
      <c r="P129" s="653"/>
      <c r="Q129" s="657"/>
      <c r="R129" s="300"/>
    </row>
    <row r="130" spans="1:18" ht="13.95" customHeight="1" x14ac:dyDescent="0.25">
      <c r="A130" s="656"/>
      <c r="B130" s="653"/>
      <c r="C130" s="654"/>
      <c r="D130" s="654"/>
      <c r="E130" s="654"/>
      <c r="F130" s="654"/>
      <c r="G130" s="654"/>
      <c r="H130" s="654"/>
      <c r="I130" s="654"/>
      <c r="J130" s="653"/>
      <c r="K130" s="655"/>
      <c r="L130" s="653"/>
      <c r="M130" s="653"/>
      <c r="N130" s="657"/>
      <c r="O130" s="653"/>
      <c r="P130" s="653"/>
      <c r="Q130" s="657"/>
      <c r="R130" s="300"/>
    </row>
    <row r="131" spans="1:18" ht="13.95" customHeight="1" x14ac:dyDescent="0.25">
      <c r="A131" s="656"/>
      <c r="B131" s="653"/>
      <c r="C131" s="654"/>
      <c r="D131" s="654"/>
      <c r="E131" s="654"/>
      <c r="F131" s="654"/>
      <c r="G131" s="654"/>
      <c r="H131" s="654"/>
      <c r="I131" s="654"/>
      <c r="J131" s="653"/>
      <c r="K131" s="655"/>
      <c r="L131" s="653"/>
      <c r="M131" s="653"/>
      <c r="N131" s="657"/>
      <c r="O131" s="653"/>
      <c r="P131" s="653"/>
      <c r="Q131" s="657"/>
      <c r="R131" s="300"/>
    </row>
    <row r="132" spans="1:18" ht="13.95" customHeight="1" x14ac:dyDescent="0.25">
      <c r="A132" s="656"/>
      <c r="B132" s="653"/>
      <c r="C132" s="654"/>
      <c r="D132" s="654"/>
      <c r="E132" s="654"/>
      <c r="F132" s="654"/>
      <c r="G132" s="654"/>
      <c r="H132" s="654"/>
      <c r="I132" s="654"/>
      <c r="J132" s="653"/>
      <c r="K132" s="655"/>
      <c r="L132" s="653"/>
      <c r="M132" s="653"/>
      <c r="N132" s="657"/>
      <c r="O132" s="653"/>
      <c r="P132" s="653"/>
      <c r="Q132" s="657"/>
      <c r="R132" s="300"/>
    </row>
    <row r="133" spans="1:18" ht="13.95" customHeight="1" x14ac:dyDescent="0.25">
      <c r="A133" s="656"/>
      <c r="B133" s="653"/>
      <c r="C133" s="654"/>
      <c r="D133" s="654"/>
      <c r="E133" s="654"/>
      <c r="F133" s="654"/>
      <c r="G133" s="654"/>
      <c r="H133" s="654"/>
      <c r="I133" s="654"/>
      <c r="J133" s="653"/>
      <c r="K133" s="655"/>
      <c r="L133" s="653"/>
      <c r="M133" s="653"/>
      <c r="N133" s="657"/>
      <c r="O133" s="653"/>
      <c r="P133" s="653"/>
      <c r="Q133" s="657"/>
      <c r="R133" s="300"/>
    </row>
    <row r="134" spans="1:18" ht="13.95" customHeight="1" x14ac:dyDescent="0.25">
      <c r="A134" s="656"/>
      <c r="B134" s="653"/>
      <c r="C134" s="654"/>
      <c r="D134" s="654"/>
      <c r="E134" s="654"/>
      <c r="F134" s="654"/>
      <c r="G134" s="654"/>
      <c r="H134" s="654"/>
      <c r="I134" s="654"/>
      <c r="J134" s="653"/>
      <c r="K134" s="655"/>
      <c r="L134" s="653"/>
      <c r="M134" s="653"/>
      <c r="N134" s="657"/>
      <c r="O134" s="653"/>
      <c r="P134" s="653"/>
      <c r="Q134" s="657"/>
      <c r="R134" s="300"/>
    </row>
    <row r="135" spans="1:18" ht="13.95" customHeight="1" x14ac:dyDescent="0.25">
      <c r="A135" s="656"/>
      <c r="B135" s="653"/>
      <c r="C135" s="654"/>
      <c r="D135" s="654"/>
      <c r="E135" s="654"/>
      <c r="F135" s="654"/>
      <c r="G135" s="654"/>
      <c r="H135" s="654"/>
      <c r="I135" s="654"/>
      <c r="J135" s="653"/>
      <c r="K135" s="655"/>
      <c r="L135" s="653"/>
      <c r="M135" s="653"/>
      <c r="N135" s="657"/>
      <c r="O135" s="653"/>
      <c r="P135" s="653"/>
      <c r="Q135" s="657"/>
      <c r="R135" s="300"/>
    </row>
    <row r="136" spans="1:18" ht="13.95" customHeight="1" x14ac:dyDescent="0.25">
      <c r="A136" s="656"/>
      <c r="B136" s="653"/>
      <c r="C136" s="654"/>
      <c r="D136" s="654"/>
      <c r="E136" s="654"/>
      <c r="F136" s="654"/>
      <c r="G136" s="654"/>
      <c r="H136" s="654"/>
      <c r="I136" s="654"/>
      <c r="J136" s="653"/>
      <c r="K136" s="655"/>
      <c r="L136" s="653"/>
      <c r="M136" s="653"/>
      <c r="N136" s="657"/>
      <c r="O136" s="653"/>
      <c r="P136" s="653"/>
      <c r="Q136" s="657"/>
      <c r="R136" s="300"/>
    </row>
    <row r="137" spans="1:18" ht="13.95" customHeight="1" x14ac:dyDescent="0.25">
      <c r="A137" s="656"/>
      <c r="B137" s="653"/>
      <c r="C137" s="654"/>
      <c r="D137" s="654"/>
      <c r="E137" s="654"/>
      <c r="F137" s="654"/>
      <c r="G137" s="654"/>
      <c r="H137" s="654"/>
      <c r="I137" s="654"/>
      <c r="J137" s="653"/>
      <c r="K137" s="655"/>
      <c r="L137" s="653"/>
      <c r="M137" s="653"/>
      <c r="N137" s="657"/>
      <c r="O137" s="653"/>
      <c r="P137" s="653"/>
      <c r="Q137" s="657"/>
      <c r="R137" s="300"/>
    </row>
    <row r="138" spans="1:18" ht="13.95" customHeight="1" x14ac:dyDescent="0.25">
      <c r="A138" s="656"/>
      <c r="B138" s="653"/>
      <c r="C138" s="654"/>
      <c r="D138" s="654"/>
      <c r="E138" s="654"/>
      <c r="F138" s="654"/>
      <c r="G138" s="654"/>
      <c r="H138" s="654"/>
      <c r="I138" s="654"/>
      <c r="J138" s="653"/>
      <c r="K138" s="655"/>
      <c r="L138" s="653"/>
      <c r="M138" s="653"/>
      <c r="N138" s="657"/>
      <c r="O138" s="653"/>
      <c r="P138" s="653"/>
      <c r="Q138" s="657"/>
      <c r="R138" s="300"/>
    </row>
    <row r="139" spans="1:18" ht="13.95" customHeight="1" x14ac:dyDescent="0.25">
      <c r="A139" s="656"/>
      <c r="B139" s="653"/>
      <c r="C139" s="654"/>
      <c r="D139" s="654"/>
      <c r="E139" s="654"/>
      <c r="F139" s="654"/>
      <c r="G139" s="654"/>
      <c r="H139" s="654"/>
      <c r="I139" s="654"/>
      <c r="J139" s="653"/>
      <c r="K139" s="655"/>
      <c r="L139" s="653"/>
      <c r="M139" s="653"/>
      <c r="N139" s="657"/>
      <c r="O139" s="653"/>
      <c r="P139" s="653"/>
      <c r="Q139" s="657"/>
      <c r="R139" s="300"/>
    </row>
    <row r="140" spans="1:18" ht="13.95" customHeight="1" x14ac:dyDescent="0.25">
      <c r="A140" s="656"/>
      <c r="B140" s="653"/>
      <c r="C140" s="654"/>
      <c r="D140" s="654"/>
      <c r="E140" s="654"/>
      <c r="F140" s="654"/>
      <c r="G140" s="654"/>
      <c r="H140" s="654"/>
      <c r="I140" s="654"/>
      <c r="J140" s="653"/>
      <c r="K140" s="655"/>
      <c r="L140" s="653"/>
      <c r="M140" s="653"/>
      <c r="N140" s="657"/>
      <c r="O140" s="653"/>
      <c r="P140" s="653"/>
      <c r="Q140" s="657"/>
      <c r="R140" s="300"/>
    </row>
    <row r="141" spans="1:18" ht="13.95" customHeight="1" x14ac:dyDescent="0.25">
      <c r="A141" s="656"/>
      <c r="B141" s="653"/>
      <c r="C141" s="654"/>
      <c r="D141" s="654"/>
      <c r="E141" s="654"/>
      <c r="F141" s="654"/>
      <c r="G141" s="654"/>
      <c r="H141" s="654"/>
      <c r="I141" s="654"/>
      <c r="J141" s="653"/>
      <c r="K141" s="655"/>
      <c r="L141" s="653"/>
      <c r="M141" s="653"/>
      <c r="N141" s="657"/>
      <c r="O141" s="653"/>
      <c r="P141" s="653"/>
      <c r="Q141" s="657"/>
      <c r="R141" s="300"/>
    </row>
    <row r="142" spans="1:18" ht="13.95" customHeight="1" x14ac:dyDescent="0.25">
      <c r="A142" s="656"/>
      <c r="B142" s="653"/>
      <c r="C142" s="654"/>
      <c r="D142" s="654"/>
      <c r="E142" s="654"/>
      <c r="F142" s="654"/>
      <c r="G142" s="654"/>
      <c r="H142" s="654"/>
      <c r="I142" s="654"/>
      <c r="J142" s="653"/>
      <c r="K142" s="655"/>
      <c r="L142" s="653"/>
      <c r="M142" s="653"/>
      <c r="N142" s="657"/>
      <c r="O142" s="653"/>
      <c r="P142" s="653"/>
      <c r="Q142" s="657"/>
      <c r="R142" s="300"/>
    </row>
    <row r="143" spans="1:18" ht="13.95" customHeight="1" x14ac:dyDescent="0.25">
      <c r="A143" s="656"/>
      <c r="B143" s="653"/>
      <c r="C143" s="654"/>
      <c r="D143" s="654"/>
      <c r="E143" s="654"/>
      <c r="F143" s="654"/>
      <c r="G143" s="654"/>
      <c r="H143" s="654"/>
      <c r="I143" s="654"/>
      <c r="J143" s="653"/>
      <c r="K143" s="655"/>
      <c r="L143" s="653"/>
      <c r="M143" s="653"/>
      <c r="N143" s="657"/>
      <c r="O143" s="653"/>
      <c r="P143" s="653"/>
      <c r="Q143" s="657"/>
      <c r="R143" s="300"/>
    </row>
    <row r="144" spans="1:18" ht="13.95" customHeight="1" x14ac:dyDescent="0.25">
      <c r="A144" s="656"/>
      <c r="B144" s="653"/>
      <c r="C144" s="654"/>
      <c r="D144" s="654"/>
      <c r="E144" s="654"/>
      <c r="F144" s="654"/>
      <c r="G144" s="654"/>
      <c r="H144" s="654"/>
      <c r="I144" s="654"/>
      <c r="J144" s="653"/>
      <c r="K144" s="655"/>
      <c r="L144" s="653"/>
      <c r="M144" s="653"/>
      <c r="N144" s="657"/>
      <c r="O144" s="653"/>
      <c r="P144" s="653"/>
      <c r="Q144" s="657"/>
      <c r="R144" s="300"/>
    </row>
    <row r="145" spans="1:18" ht="13.95" customHeight="1" x14ac:dyDescent="0.25">
      <c r="A145" s="656"/>
      <c r="B145" s="653"/>
      <c r="C145" s="654"/>
      <c r="D145" s="654"/>
      <c r="E145" s="654"/>
      <c r="F145" s="654"/>
      <c r="G145" s="654"/>
      <c r="H145" s="654"/>
      <c r="I145" s="654"/>
      <c r="J145" s="653"/>
      <c r="K145" s="655"/>
      <c r="L145" s="653"/>
      <c r="M145" s="653"/>
      <c r="N145" s="657"/>
      <c r="O145" s="653"/>
      <c r="P145" s="653"/>
      <c r="Q145" s="657"/>
      <c r="R145" s="300"/>
    </row>
    <row r="146" spans="1:18" ht="13.95" customHeight="1" x14ac:dyDescent="0.25">
      <c r="A146" s="656"/>
      <c r="B146" s="653"/>
      <c r="C146" s="654"/>
      <c r="D146" s="654"/>
      <c r="E146" s="654"/>
      <c r="F146" s="654"/>
      <c r="G146" s="654"/>
      <c r="H146" s="654"/>
      <c r="I146" s="654"/>
      <c r="J146" s="653"/>
      <c r="K146" s="655"/>
      <c r="L146" s="653"/>
      <c r="M146" s="653"/>
      <c r="N146" s="657"/>
      <c r="O146" s="653"/>
      <c r="P146" s="653"/>
      <c r="Q146" s="657"/>
      <c r="R146" s="300"/>
    </row>
    <row r="147" spans="1:18" ht="13.95" customHeight="1" x14ac:dyDescent="0.25">
      <c r="A147" s="656"/>
      <c r="B147" s="653"/>
      <c r="C147" s="654"/>
      <c r="D147" s="654"/>
      <c r="E147" s="654"/>
      <c r="F147" s="654"/>
      <c r="G147" s="654"/>
      <c r="H147" s="654"/>
      <c r="I147" s="654"/>
      <c r="J147" s="653"/>
      <c r="K147" s="655"/>
      <c r="L147" s="653"/>
      <c r="M147" s="653"/>
      <c r="N147" s="657"/>
      <c r="O147" s="653"/>
      <c r="P147" s="653"/>
      <c r="Q147" s="657"/>
      <c r="R147" s="300"/>
    </row>
    <row r="148" spans="1:18" ht="13.95" customHeight="1" x14ac:dyDescent="0.25">
      <c r="A148" s="656"/>
      <c r="B148" s="653"/>
      <c r="C148" s="654"/>
      <c r="D148" s="654"/>
      <c r="E148" s="654"/>
      <c r="F148" s="654"/>
      <c r="G148" s="654"/>
      <c r="H148" s="654"/>
      <c r="I148" s="654"/>
      <c r="J148" s="653"/>
      <c r="K148" s="655"/>
      <c r="L148" s="653"/>
      <c r="M148" s="653"/>
      <c r="N148" s="657"/>
      <c r="O148" s="653"/>
      <c r="P148" s="653"/>
      <c r="Q148" s="657"/>
      <c r="R148" s="300"/>
    </row>
    <row r="149" spans="1:18" ht="13.95" customHeight="1" x14ac:dyDescent="0.25">
      <c r="A149" s="656"/>
      <c r="B149" s="653"/>
      <c r="C149" s="654"/>
      <c r="D149" s="654"/>
      <c r="E149" s="654"/>
      <c r="F149" s="654"/>
      <c r="G149" s="654"/>
      <c r="H149" s="654"/>
      <c r="I149" s="654"/>
      <c r="J149" s="653"/>
      <c r="K149" s="655"/>
      <c r="L149" s="653"/>
      <c r="M149" s="653"/>
      <c r="N149" s="657"/>
      <c r="O149" s="653"/>
      <c r="P149" s="653"/>
      <c r="Q149" s="657"/>
      <c r="R149" s="300"/>
    </row>
    <row r="150" spans="1:18" ht="13.95" customHeight="1" x14ac:dyDescent="0.25">
      <c r="A150" s="656"/>
      <c r="B150" s="653"/>
      <c r="C150" s="654"/>
      <c r="D150" s="654"/>
      <c r="E150" s="654"/>
      <c r="F150" s="654"/>
      <c r="G150" s="654"/>
      <c r="H150" s="654"/>
      <c r="I150" s="654"/>
      <c r="J150" s="653"/>
      <c r="K150" s="655"/>
      <c r="L150" s="653"/>
      <c r="M150" s="653"/>
      <c r="N150" s="657"/>
      <c r="O150" s="653"/>
      <c r="P150" s="653"/>
      <c r="Q150" s="657"/>
      <c r="R150" s="300"/>
    </row>
    <row r="151" spans="1:18" ht="13.95" customHeight="1" x14ac:dyDescent="0.25">
      <c r="A151" s="656"/>
      <c r="B151" s="653"/>
      <c r="C151" s="654"/>
      <c r="D151" s="654"/>
      <c r="E151" s="654"/>
      <c r="F151" s="654"/>
      <c r="G151" s="654"/>
      <c r="H151" s="654"/>
      <c r="I151" s="654"/>
      <c r="J151" s="653"/>
      <c r="K151" s="655"/>
      <c r="L151" s="653"/>
      <c r="M151" s="653"/>
      <c r="N151" s="657"/>
      <c r="O151" s="653"/>
      <c r="P151" s="653"/>
      <c r="Q151" s="657"/>
      <c r="R151" s="300"/>
    </row>
    <row r="152" spans="1:18" ht="13.95" customHeight="1" x14ac:dyDescent="0.25">
      <c r="A152" s="656"/>
      <c r="B152" s="653"/>
      <c r="C152" s="654"/>
      <c r="D152" s="654"/>
      <c r="E152" s="654"/>
      <c r="F152" s="654"/>
      <c r="G152" s="654"/>
      <c r="H152" s="654"/>
      <c r="I152" s="654"/>
      <c r="J152" s="653"/>
      <c r="K152" s="655"/>
      <c r="L152" s="653"/>
      <c r="M152" s="653"/>
      <c r="N152" s="657"/>
      <c r="O152" s="653"/>
      <c r="P152" s="653"/>
      <c r="Q152" s="657"/>
      <c r="R152" s="300"/>
    </row>
    <row r="153" spans="1:18" ht="13.95" customHeight="1" x14ac:dyDescent="0.25">
      <c r="A153" s="656"/>
      <c r="B153" s="653"/>
      <c r="C153" s="654"/>
      <c r="D153" s="654"/>
      <c r="E153" s="654"/>
      <c r="F153" s="654"/>
      <c r="G153" s="654"/>
      <c r="H153" s="654"/>
      <c r="I153" s="654"/>
      <c r="J153" s="653"/>
      <c r="K153" s="655"/>
      <c r="L153" s="653"/>
      <c r="M153" s="653"/>
      <c r="N153" s="657"/>
      <c r="O153" s="653"/>
      <c r="P153" s="653"/>
      <c r="Q153" s="657"/>
      <c r="R153" s="300"/>
    </row>
    <row r="154" spans="1:18" ht="13.95" customHeight="1" x14ac:dyDescent="0.25">
      <c r="A154" s="656"/>
      <c r="B154" s="653"/>
      <c r="C154" s="654"/>
      <c r="D154" s="654"/>
      <c r="E154" s="654"/>
      <c r="F154" s="654"/>
      <c r="G154" s="654"/>
      <c r="H154" s="654"/>
      <c r="I154" s="654"/>
      <c r="J154" s="653"/>
      <c r="K154" s="655"/>
      <c r="L154" s="653"/>
      <c r="M154" s="653"/>
      <c r="N154" s="657"/>
      <c r="O154" s="653"/>
      <c r="P154" s="653"/>
      <c r="Q154" s="657"/>
      <c r="R154" s="300"/>
    </row>
    <row r="155" spans="1:18" ht="13.95" customHeight="1" x14ac:dyDescent="0.25">
      <c r="A155" s="656"/>
      <c r="B155" s="653"/>
      <c r="C155" s="654"/>
      <c r="D155" s="654"/>
      <c r="E155" s="654"/>
      <c r="F155" s="654"/>
      <c r="G155" s="654"/>
      <c r="H155" s="654"/>
      <c r="I155" s="654"/>
      <c r="J155" s="653"/>
      <c r="K155" s="655"/>
      <c r="L155" s="653"/>
      <c r="M155" s="653"/>
      <c r="N155" s="657"/>
      <c r="O155" s="653"/>
      <c r="P155" s="653"/>
      <c r="Q155" s="657"/>
      <c r="R155" s="300"/>
    </row>
    <row r="156" spans="1:18" ht="13.95" customHeight="1" x14ac:dyDescent="0.25">
      <c r="A156" s="656"/>
      <c r="B156" s="653"/>
      <c r="C156" s="654"/>
      <c r="D156" s="654"/>
      <c r="E156" s="654"/>
      <c r="F156" s="654"/>
      <c r="G156" s="654"/>
      <c r="H156" s="654"/>
      <c r="I156" s="654"/>
      <c r="J156" s="653"/>
      <c r="K156" s="655"/>
      <c r="L156" s="653"/>
      <c r="M156" s="653"/>
      <c r="N156" s="657"/>
      <c r="O156" s="653"/>
      <c r="P156" s="653"/>
      <c r="Q156" s="657"/>
      <c r="R156" s="300"/>
    </row>
    <row r="157" spans="1:18" ht="13.95" customHeight="1" x14ac:dyDescent="0.25">
      <c r="A157" s="656"/>
      <c r="B157" s="653"/>
      <c r="C157" s="654"/>
      <c r="D157" s="654"/>
      <c r="E157" s="654"/>
      <c r="F157" s="654"/>
      <c r="G157" s="654"/>
      <c r="H157" s="654"/>
      <c r="I157" s="654"/>
      <c r="J157" s="653"/>
      <c r="K157" s="655"/>
      <c r="L157" s="653"/>
      <c r="M157" s="653"/>
      <c r="N157" s="657"/>
      <c r="O157" s="653"/>
      <c r="P157" s="653"/>
      <c r="Q157" s="657"/>
      <c r="R157" s="300"/>
    </row>
    <row r="158" spans="1:18" ht="13.95" customHeight="1" x14ac:dyDescent="0.25">
      <c r="A158" s="656"/>
      <c r="B158" s="653"/>
      <c r="C158" s="654"/>
      <c r="D158" s="654"/>
      <c r="E158" s="654"/>
      <c r="F158" s="654"/>
      <c r="G158" s="654"/>
      <c r="H158" s="654"/>
      <c r="I158" s="654"/>
      <c r="J158" s="653"/>
      <c r="K158" s="655"/>
      <c r="L158" s="653"/>
      <c r="M158" s="653"/>
      <c r="N158" s="657"/>
      <c r="O158" s="653"/>
      <c r="P158" s="653"/>
      <c r="Q158" s="657"/>
      <c r="R158" s="300"/>
    </row>
    <row r="159" spans="1:18" ht="13.95" customHeight="1" x14ac:dyDescent="0.25">
      <c r="A159" s="656"/>
      <c r="B159" s="653"/>
      <c r="C159" s="654"/>
      <c r="D159" s="654"/>
      <c r="E159" s="654"/>
      <c r="F159" s="654"/>
      <c r="G159" s="654"/>
      <c r="H159" s="654"/>
      <c r="I159" s="654"/>
      <c r="J159" s="653"/>
      <c r="K159" s="655"/>
      <c r="L159" s="653"/>
      <c r="M159" s="653"/>
      <c r="N159" s="657"/>
      <c r="O159" s="653"/>
      <c r="P159" s="653"/>
      <c r="Q159" s="657"/>
      <c r="R159" s="300"/>
    </row>
    <row r="160" spans="1:18" ht="13.95" customHeight="1" x14ac:dyDescent="0.25">
      <c r="A160" s="656"/>
      <c r="B160" s="653"/>
      <c r="C160" s="654"/>
      <c r="D160" s="654"/>
      <c r="E160" s="654"/>
      <c r="F160" s="654"/>
      <c r="G160" s="654"/>
      <c r="H160" s="654"/>
      <c r="I160" s="654"/>
      <c r="J160" s="653"/>
      <c r="K160" s="655"/>
      <c r="L160" s="653"/>
      <c r="M160" s="653"/>
      <c r="N160" s="657"/>
      <c r="O160" s="653"/>
      <c r="P160" s="653"/>
      <c r="Q160" s="657"/>
      <c r="R160" s="300"/>
    </row>
    <row r="161" spans="1:18" ht="13.95" customHeight="1" x14ac:dyDescent="0.25">
      <c r="A161" s="656"/>
      <c r="B161" s="653"/>
      <c r="C161" s="654"/>
      <c r="D161" s="654"/>
      <c r="E161" s="654"/>
      <c r="F161" s="654"/>
      <c r="G161" s="654"/>
      <c r="H161" s="654"/>
      <c r="I161" s="654"/>
      <c r="J161" s="653"/>
      <c r="K161" s="655"/>
      <c r="L161" s="653"/>
      <c r="M161" s="653"/>
      <c r="N161" s="657"/>
      <c r="O161" s="653"/>
      <c r="P161" s="653"/>
      <c r="Q161" s="657"/>
      <c r="R161" s="300"/>
    </row>
    <row r="162" spans="1:18" ht="13.95" customHeight="1" x14ac:dyDescent="0.25">
      <c r="A162" s="656"/>
      <c r="B162" s="653"/>
      <c r="C162" s="654"/>
      <c r="D162" s="654"/>
      <c r="E162" s="654"/>
      <c r="F162" s="654"/>
      <c r="G162" s="654"/>
      <c r="H162" s="654"/>
      <c r="I162" s="654"/>
      <c r="J162" s="653"/>
      <c r="K162" s="655"/>
      <c r="L162" s="653"/>
      <c r="M162" s="653"/>
      <c r="N162" s="657"/>
      <c r="O162" s="653"/>
      <c r="P162" s="653"/>
      <c r="Q162" s="657"/>
      <c r="R162" s="300"/>
    </row>
    <row r="163" spans="1:18" ht="13.95" customHeight="1" x14ac:dyDescent="0.25">
      <c r="A163" s="656"/>
      <c r="B163" s="653"/>
      <c r="C163" s="654"/>
      <c r="D163" s="654"/>
      <c r="E163" s="654"/>
      <c r="F163" s="654"/>
      <c r="G163" s="654"/>
      <c r="H163" s="654"/>
      <c r="I163" s="654"/>
      <c r="J163" s="653"/>
      <c r="K163" s="655"/>
      <c r="L163" s="653"/>
      <c r="M163" s="653"/>
      <c r="N163" s="657"/>
      <c r="O163" s="653"/>
      <c r="P163" s="653"/>
      <c r="Q163" s="657"/>
      <c r="R163" s="300"/>
    </row>
    <row r="164" spans="1:18" ht="13.95" customHeight="1" x14ac:dyDescent="0.25">
      <c r="A164" s="656"/>
      <c r="B164" s="653"/>
      <c r="C164" s="654"/>
      <c r="D164" s="654"/>
      <c r="E164" s="654"/>
      <c r="F164" s="654"/>
      <c r="G164" s="654"/>
      <c r="H164" s="654"/>
      <c r="I164" s="654"/>
      <c r="J164" s="653"/>
      <c r="K164" s="655"/>
      <c r="L164" s="653"/>
      <c r="M164" s="653"/>
      <c r="N164" s="657"/>
      <c r="O164" s="653"/>
      <c r="P164" s="653"/>
      <c r="Q164" s="657"/>
      <c r="R164" s="300"/>
    </row>
    <row r="165" spans="1:18" ht="13.95" customHeight="1" x14ac:dyDescent="0.25">
      <c r="A165" s="656"/>
      <c r="B165" s="653"/>
      <c r="C165" s="654"/>
      <c r="D165" s="654"/>
      <c r="E165" s="654"/>
      <c r="F165" s="654"/>
      <c r="G165" s="654"/>
      <c r="H165" s="654"/>
      <c r="I165" s="654"/>
      <c r="J165" s="653"/>
      <c r="K165" s="655"/>
      <c r="L165" s="653"/>
      <c r="M165" s="653"/>
      <c r="N165" s="657"/>
      <c r="O165" s="653"/>
      <c r="P165" s="653"/>
      <c r="Q165" s="657"/>
      <c r="R165" s="300"/>
    </row>
    <row r="166" spans="1:18" ht="13.95" customHeight="1" x14ac:dyDescent="0.25">
      <c r="A166" s="656"/>
      <c r="B166" s="653"/>
      <c r="C166" s="654"/>
      <c r="D166" s="654"/>
      <c r="E166" s="654"/>
      <c r="F166" s="654"/>
      <c r="G166" s="654"/>
      <c r="H166" s="654"/>
      <c r="I166" s="654"/>
      <c r="J166" s="653"/>
      <c r="K166" s="655"/>
      <c r="L166" s="653"/>
      <c r="M166" s="653"/>
      <c r="N166" s="657"/>
      <c r="O166" s="653"/>
      <c r="P166" s="653"/>
      <c r="Q166" s="657"/>
      <c r="R166" s="300"/>
    </row>
    <row r="167" spans="1:18" ht="13.95" customHeight="1" x14ac:dyDescent="0.25">
      <c r="A167" s="656"/>
      <c r="B167" s="653"/>
      <c r="C167" s="654"/>
      <c r="D167" s="654"/>
      <c r="E167" s="654"/>
      <c r="F167" s="654"/>
      <c r="G167" s="654"/>
      <c r="H167" s="654"/>
      <c r="I167" s="654"/>
      <c r="J167" s="653"/>
      <c r="K167" s="655"/>
      <c r="L167" s="653"/>
      <c r="M167" s="653"/>
      <c r="N167" s="657"/>
      <c r="O167" s="653"/>
      <c r="P167" s="653"/>
      <c r="Q167" s="657"/>
      <c r="R167" s="300"/>
    </row>
    <row r="168" spans="1:18" ht="13.95" customHeight="1" x14ac:dyDescent="0.25">
      <c r="A168" s="656"/>
      <c r="B168" s="653"/>
      <c r="C168" s="654"/>
      <c r="D168" s="654"/>
      <c r="E168" s="654"/>
      <c r="F168" s="654"/>
      <c r="G168" s="654"/>
      <c r="H168" s="654"/>
      <c r="I168" s="654"/>
      <c r="J168" s="653"/>
      <c r="K168" s="655"/>
      <c r="L168" s="653"/>
      <c r="M168" s="653"/>
      <c r="N168" s="657"/>
      <c r="O168" s="653"/>
      <c r="P168" s="653"/>
      <c r="Q168" s="657"/>
      <c r="R168" s="300"/>
    </row>
    <row r="169" spans="1:18" ht="13.95" customHeight="1" x14ac:dyDescent="0.25">
      <c r="A169" s="656"/>
      <c r="B169" s="653"/>
      <c r="C169" s="654"/>
      <c r="D169" s="654"/>
      <c r="E169" s="654"/>
      <c r="F169" s="654"/>
      <c r="G169" s="654"/>
      <c r="H169" s="654"/>
      <c r="I169" s="654"/>
      <c r="J169" s="653"/>
      <c r="K169" s="655"/>
      <c r="L169" s="653"/>
      <c r="M169" s="653"/>
      <c r="N169" s="657"/>
      <c r="O169" s="653"/>
      <c r="P169" s="653"/>
      <c r="Q169" s="657"/>
      <c r="R169" s="300"/>
    </row>
    <row r="170" spans="1:18" ht="13.95" customHeight="1" x14ac:dyDescent="0.25">
      <c r="A170" s="656"/>
      <c r="B170" s="653"/>
      <c r="C170" s="654"/>
      <c r="D170" s="654"/>
      <c r="E170" s="654"/>
      <c r="F170" s="654"/>
      <c r="G170" s="654"/>
      <c r="H170" s="654"/>
      <c r="I170" s="654"/>
      <c r="J170" s="653"/>
      <c r="K170" s="655"/>
      <c r="L170" s="653"/>
      <c r="M170" s="653"/>
      <c r="N170" s="657"/>
      <c r="O170" s="653"/>
      <c r="P170" s="653"/>
      <c r="Q170" s="657"/>
      <c r="R170" s="300"/>
    </row>
    <row r="171" spans="1:18" ht="13.95" customHeight="1" x14ac:dyDescent="0.25">
      <c r="A171" s="656"/>
      <c r="B171" s="653"/>
      <c r="C171" s="654"/>
      <c r="D171" s="654"/>
      <c r="E171" s="654"/>
      <c r="F171" s="654"/>
      <c r="G171" s="654"/>
      <c r="H171" s="654"/>
      <c r="I171" s="654"/>
      <c r="J171" s="653"/>
      <c r="K171" s="655"/>
      <c r="L171" s="653"/>
      <c r="M171" s="653"/>
      <c r="N171" s="657"/>
      <c r="O171" s="653"/>
      <c r="P171" s="653"/>
      <c r="Q171" s="657"/>
      <c r="R171" s="300"/>
    </row>
    <row r="172" spans="1:18" ht="13.95" customHeight="1" x14ac:dyDescent="0.25">
      <c r="A172" s="656"/>
      <c r="B172" s="653"/>
      <c r="C172" s="654"/>
      <c r="D172" s="654"/>
      <c r="E172" s="654"/>
      <c r="F172" s="654"/>
      <c r="G172" s="654"/>
      <c r="H172" s="654"/>
      <c r="I172" s="654"/>
      <c r="J172" s="653"/>
      <c r="K172" s="655"/>
      <c r="L172" s="653"/>
      <c r="M172" s="653"/>
      <c r="N172" s="657"/>
      <c r="O172" s="653"/>
      <c r="P172" s="653"/>
      <c r="Q172" s="657"/>
      <c r="R172" s="300"/>
    </row>
    <row r="173" spans="1:18" ht="13.95" customHeight="1" x14ac:dyDescent="0.25">
      <c r="A173" s="656"/>
      <c r="B173" s="653"/>
      <c r="C173" s="654"/>
      <c r="D173" s="654"/>
      <c r="E173" s="654"/>
      <c r="F173" s="654"/>
      <c r="G173" s="654"/>
      <c r="H173" s="654"/>
      <c r="I173" s="654"/>
      <c r="J173" s="653"/>
      <c r="K173" s="655"/>
      <c r="L173" s="653"/>
      <c r="M173" s="653"/>
      <c r="N173" s="657"/>
      <c r="O173" s="653"/>
      <c r="P173" s="653"/>
      <c r="Q173" s="657"/>
      <c r="R173" s="300"/>
    </row>
    <row r="174" spans="1:18" ht="13.95" customHeight="1" x14ac:dyDescent="0.25">
      <c r="A174" s="656"/>
      <c r="B174" s="653"/>
      <c r="C174" s="654"/>
      <c r="D174" s="654"/>
      <c r="E174" s="654"/>
      <c r="F174" s="654"/>
      <c r="G174" s="654"/>
      <c r="H174" s="654"/>
      <c r="I174" s="654"/>
      <c r="J174" s="653"/>
      <c r="K174" s="655"/>
      <c r="L174" s="653"/>
      <c r="M174" s="653"/>
      <c r="N174" s="657"/>
      <c r="O174" s="653"/>
      <c r="P174" s="653"/>
      <c r="Q174" s="657"/>
      <c r="R174" s="300"/>
    </row>
    <row r="175" spans="1:18" ht="13.95" customHeight="1" x14ac:dyDescent="0.25">
      <c r="A175" s="656"/>
      <c r="B175" s="653"/>
      <c r="C175" s="654"/>
      <c r="D175" s="654"/>
      <c r="E175" s="654"/>
      <c r="F175" s="654"/>
      <c r="G175" s="654"/>
      <c r="H175" s="654"/>
      <c r="I175" s="654"/>
      <c r="J175" s="653"/>
      <c r="K175" s="655"/>
      <c r="L175" s="653"/>
      <c r="M175" s="653"/>
      <c r="N175" s="657"/>
      <c r="O175" s="653"/>
      <c r="P175" s="653"/>
      <c r="Q175" s="657"/>
      <c r="R175" s="300"/>
    </row>
    <row r="176" spans="1:18" ht="13.95" customHeight="1" x14ac:dyDescent="0.25">
      <c r="A176" s="656"/>
      <c r="B176" s="653"/>
      <c r="C176" s="654"/>
      <c r="D176" s="654"/>
      <c r="E176" s="654"/>
      <c r="F176" s="654"/>
      <c r="G176" s="654"/>
      <c r="H176" s="654"/>
      <c r="I176" s="654"/>
      <c r="J176" s="653"/>
      <c r="K176" s="655"/>
      <c r="L176" s="653"/>
      <c r="M176" s="653"/>
      <c r="N176" s="657"/>
      <c r="O176" s="653"/>
      <c r="P176" s="653"/>
      <c r="Q176" s="657"/>
      <c r="R176" s="300"/>
    </row>
    <row r="177" spans="1:18" ht="13.95" customHeight="1" x14ac:dyDescent="0.25">
      <c r="A177" s="656"/>
      <c r="B177" s="653"/>
      <c r="C177" s="654"/>
      <c r="D177" s="654"/>
      <c r="E177" s="654"/>
      <c r="F177" s="654"/>
      <c r="G177" s="654"/>
      <c r="H177" s="654"/>
      <c r="I177" s="654"/>
      <c r="J177" s="653"/>
      <c r="K177" s="655"/>
      <c r="L177" s="653"/>
      <c r="M177" s="653"/>
      <c r="N177" s="657"/>
      <c r="O177" s="653"/>
      <c r="P177" s="653"/>
      <c r="Q177" s="657"/>
      <c r="R177" s="300"/>
    </row>
    <row r="178" spans="1:18" ht="13.95" customHeight="1" x14ac:dyDescent="0.25">
      <c r="A178" s="656"/>
      <c r="B178" s="653"/>
      <c r="C178" s="654"/>
      <c r="D178" s="654"/>
      <c r="E178" s="654"/>
      <c r="F178" s="654"/>
      <c r="G178" s="654"/>
      <c r="H178" s="654"/>
      <c r="I178" s="654"/>
      <c r="J178" s="653"/>
      <c r="K178" s="655"/>
      <c r="L178" s="653"/>
      <c r="M178" s="653"/>
      <c r="N178" s="657"/>
      <c r="O178" s="653"/>
      <c r="P178" s="653"/>
      <c r="Q178" s="657"/>
      <c r="R178" s="300"/>
    </row>
    <row r="179" spans="1:18" ht="13.95" customHeight="1" x14ac:dyDescent="0.25">
      <c r="A179" s="656"/>
      <c r="B179" s="653"/>
      <c r="C179" s="654"/>
      <c r="D179" s="654"/>
      <c r="E179" s="654"/>
      <c r="F179" s="654"/>
      <c r="G179" s="654"/>
      <c r="H179" s="654"/>
      <c r="I179" s="654"/>
      <c r="J179" s="653"/>
      <c r="K179" s="655"/>
      <c r="L179" s="653"/>
      <c r="M179" s="653"/>
      <c r="N179" s="657"/>
      <c r="O179" s="653"/>
      <c r="P179" s="653"/>
      <c r="Q179" s="657"/>
      <c r="R179" s="300"/>
    </row>
    <row r="180" spans="1:18" ht="13.95" customHeight="1" x14ac:dyDescent="0.25">
      <c r="A180" s="656"/>
      <c r="B180" s="653"/>
      <c r="C180" s="654"/>
      <c r="D180" s="654"/>
      <c r="E180" s="654"/>
      <c r="F180" s="654"/>
      <c r="G180" s="654"/>
      <c r="H180" s="654"/>
      <c r="I180" s="654"/>
      <c r="J180" s="653"/>
      <c r="K180" s="655"/>
      <c r="L180" s="653"/>
      <c r="M180" s="653"/>
      <c r="N180" s="657"/>
      <c r="O180" s="653"/>
      <c r="P180" s="653"/>
      <c r="Q180" s="657"/>
      <c r="R180" s="300"/>
    </row>
    <row r="181" spans="1:18" ht="13.95" customHeight="1" x14ac:dyDescent="0.25">
      <c r="A181" s="656"/>
      <c r="B181" s="653"/>
      <c r="C181" s="654"/>
      <c r="D181" s="654"/>
      <c r="E181" s="654"/>
      <c r="F181" s="654"/>
      <c r="G181" s="654"/>
      <c r="H181" s="654"/>
      <c r="I181" s="654"/>
      <c r="J181" s="653"/>
      <c r="K181" s="655"/>
      <c r="L181" s="653"/>
      <c r="M181" s="653"/>
      <c r="N181" s="657"/>
      <c r="O181" s="653"/>
      <c r="P181" s="653"/>
      <c r="Q181" s="657"/>
      <c r="R181" s="300"/>
    </row>
    <row r="182" spans="1:18" ht="13.95" customHeight="1" x14ac:dyDescent="0.25">
      <c r="A182" s="656"/>
      <c r="B182" s="653"/>
      <c r="C182" s="654"/>
      <c r="D182" s="654"/>
      <c r="E182" s="654"/>
      <c r="F182" s="654"/>
      <c r="G182" s="654"/>
      <c r="H182" s="654"/>
      <c r="I182" s="654"/>
      <c r="J182" s="653"/>
      <c r="K182" s="655"/>
      <c r="L182" s="653"/>
      <c r="M182" s="653"/>
      <c r="N182" s="657"/>
      <c r="O182" s="653"/>
      <c r="P182" s="653"/>
      <c r="Q182" s="657"/>
      <c r="R182" s="300"/>
    </row>
    <row r="183" spans="1:18" ht="13.95" customHeight="1" x14ac:dyDescent="0.25">
      <c r="A183" s="656"/>
      <c r="B183" s="653"/>
      <c r="C183" s="654"/>
      <c r="D183" s="654"/>
      <c r="E183" s="654"/>
      <c r="F183" s="654"/>
      <c r="G183" s="654"/>
      <c r="H183" s="654"/>
      <c r="I183" s="654"/>
      <c r="J183" s="653"/>
      <c r="K183" s="655"/>
      <c r="L183" s="653"/>
      <c r="M183" s="653"/>
      <c r="N183" s="657"/>
      <c r="O183" s="653"/>
      <c r="P183" s="653"/>
      <c r="Q183" s="657"/>
      <c r="R183" s="300"/>
    </row>
    <row r="184" spans="1:18" ht="13.95" customHeight="1" x14ac:dyDescent="0.25">
      <c r="A184" s="656"/>
      <c r="B184" s="653"/>
      <c r="C184" s="654"/>
      <c r="D184" s="654"/>
      <c r="E184" s="654"/>
      <c r="F184" s="654"/>
      <c r="G184" s="654"/>
      <c r="H184" s="654"/>
      <c r="I184" s="654"/>
      <c r="J184" s="653"/>
      <c r="K184" s="655"/>
      <c r="L184" s="653"/>
      <c r="M184" s="653"/>
      <c r="N184" s="657"/>
      <c r="O184" s="653"/>
      <c r="P184" s="653"/>
      <c r="Q184" s="657"/>
      <c r="R184" s="300"/>
    </row>
    <row r="185" spans="1:18" ht="13.95" customHeight="1" x14ac:dyDescent="0.25">
      <c r="A185" s="656"/>
      <c r="B185" s="653"/>
      <c r="C185" s="654"/>
      <c r="D185" s="654"/>
      <c r="E185" s="654"/>
      <c r="F185" s="654"/>
      <c r="G185" s="654"/>
      <c r="H185" s="654"/>
      <c r="I185" s="654"/>
      <c r="J185" s="653"/>
      <c r="K185" s="655"/>
      <c r="L185" s="653"/>
      <c r="M185" s="653"/>
      <c r="N185" s="657"/>
      <c r="O185" s="653"/>
      <c r="P185" s="653"/>
      <c r="Q185" s="657"/>
      <c r="R185" s="300"/>
    </row>
    <row r="186" spans="1:18" ht="13.95" customHeight="1" x14ac:dyDescent="0.25">
      <c r="A186" s="656"/>
      <c r="B186" s="653"/>
      <c r="C186" s="654"/>
      <c r="D186" s="654"/>
      <c r="E186" s="654"/>
      <c r="F186" s="654"/>
      <c r="G186" s="654"/>
      <c r="H186" s="654"/>
      <c r="I186" s="654"/>
      <c r="J186" s="653"/>
      <c r="K186" s="655"/>
      <c r="L186" s="653"/>
      <c r="M186" s="653"/>
      <c r="N186" s="657"/>
      <c r="O186" s="653"/>
      <c r="P186" s="653"/>
      <c r="Q186" s="657"/>
      <c r="R186" s="300"/>
    </row>
    <row r="187" spans="1:18" ht="13.95" customHeight="1" x14ac:dyDescent="0.25">
      <c r="A187" s="656"/>
      <c r="B187" s="653"/>
      <c r="C187" s="654"/>
      <c r="D187" s="654"/>
      <c r="E187" s="654"/>
      <c r="F187" s="654"/>
      <c r="G187" s="654"/>
      <c r="H187" s="654"/>
      <c r="I187" s="654"/>
      <c r="J187" s="653"/>
      <c r="K187" s="655"/>
      <c r="L187" s="653"/>
      <c r="M187" s="653"/>
      <c r="N187" s="657"/>
      <c r="O187" s="653"/>
      <c r="P187" s="653"/>
      <c r="Q187" s="657"/>
      <c r="R187" s="300"/>
    </row>
    <row r="188" spans="1:18" ht="13.95" customHeight="1" x14ac:dyDescent="0.25">
      <c r="A188" s="656"/>
      <c r="B188" s="653"/>
      <c r="C188" s="654"/>
      <c r="D188" s="654"/>
      <c r="E188" s="654"/>
      <c r="F188" s="654"/>
      <c r="G188" s="654"/>
      <c r="H188" s="654"/>
      <c r="I188" s="654"/>
      <c r="J188" s="653"/>
      <c r="K188" s="655"/>
      <c r="L188" s="653"/>
      <c r="M188" s="653"/>
      <c r="N188" s="657"/>
      <c r="O188" s="653"/>
      <c r="P188" s="653"/>
      <c r="Q188" s="657"/>
      <c r="R188" s="300"/>
    </row>
    <row r="189" spans="1:18" ht="13.95" customHeight="1" x14ac:dyDescent="0.25">
      <c r="A189" s="656"/>
      <c r="B189" s="653"/>
      <c r="C189" s="654"/>
      <c r="D189" s="654"/>
      <c r="E189" s="654"/>
      <c r="F189" s="654"/>
      <c r="G189" s="654"/>
      <c r="H189" s="654"/>
      <c r="I189" s="654"/>
      <c r="J189" s="653"/>
      <c r="K189" s="655"/>
      <c r="L189" s="653"/>
      <c r="M189" s="653"/>
      <c r="N189" s="657"/>
      <c r="O189" s="653"/>
      <c r="P189" s="653"/>
      <c r="Q189" s="657"/>
      <c r="R189" s="300"/>
    </row>
    <row r="190" spans="1:18" ht="13.95" customHeight="1" x14ac:dyDescent="0.25">
      <c r="A190" s="656"/>
      <c r="B190" s="653"/>
      <c r="C190" s="654"/>
      <c r="D190" s="654"/>
      <c r="E190" s="654"/>
      <c r="F190" s="654"/>
      <c r="G190" s="654"/>
      <c r="H190" s="654"/>
      <c r="I190" s="654"/>
      <c r="J190" s="653"/>
      <c r="K190" s="655"/>
      <c r="L190" s="653"/>
      <c r="M190" s="653"/>
      <c r="N190" s="657"/>
      <c r="O190" s="653"/>
      <c r="P190" s="653"/>
      <c r="Q190" s="657"/>
      <c r="R190" s="300"/>
    </row>
    <row r="191" spans="1:18" ht="13.95" customHeight="1" x14ac:dyDescent="0.25">
      <c r="A191" s="656"/>
      <c r="B191" s="653"/>
      <c r="C191" s="654"/>
      <c r="D191" s="654"/>
      <c r="E191" s="654"/>
      <c r="F191" s="654"/>
      <c r="G191" s="654"/>
      <c r="H191" s="654"/>
      <c r="I191" s="654"/>
      <c r="J191" s="653"/>
      <c r="K191" s="655"/>
      <c r="L191" s="653"/>
      <c r="M191" s="653"/>
      <c r="N191" s="657"/>
      <c r="O191" s="653"/>
      <c r="P191" s="653"/>
      <c r="Q191" s="657"/>
      <c r="R191" s="300"/>
    </row>
    <row r="192" spans="1:18" ht="13.95" customHeight="1" x14ac:dyDescent="0.25">
      <c r="A192" s="656"/>
      <c r="B192" s="653"/>
      <c r="C192" s="654"/>
      <c r="D192" s="654"/>
      <c r="E192" s="654"/>
      <c r="F192" s="654"/>
      <c r="G192" s="654"/>
      <c r="H192" s="654"/>
      <c r="I192" s="654"/>
      <c r="J192" s="653"/>
      <c r="K192" s="655"/>
      <c r="L192" s="653"/>
      <c r="M192" s="653"/>
      <c r="N192" s="657"/>
      <c r="O192" s="653"/>
      <c r="P192" s="653"/>
      <c r="Q192" s="657"/>
      <c r="R192" s="300"/>
    </row>
    <row r="193" spans="1:18" ht="13.95" customHeight="1" x14ac:dyDescent="0.25">
      <c r="A193" s="656"/>
      <c r="B193" s="653"/>
      <c r="C193" s="654"/>
      <c r="D193" s="654"/>
      <c r="E193" s="654"/>
      <c r="F193" s="654"/>
      <c r="G193" s="654"/>
      <c r="H193" s="654"/>
      <c r="I193" s="654"/>
      <c r="J193" s="653"/>
      <c r="K193" s="655"/>
      <c r="L193" s="653"/>
      <c r="M193" s="653"/>
      <c r="N193" s="657"/>
      <c r="O193" s="653"/>
      <c r="P193" s="653"/>
      <c r="Q193" s="657"/>
      <c r="R193" s="300"/>
    </row>
    <row r="194" spans="1:18" ht="13.95" customHeight="1" x14ac:dyDescent="0.25">
      <c r="A194" s="656"/>
      <c r="B194" s="653"/>
      <c r="C194" s="654"/>
      <c r="D194" s="654"/>
      <c r="E194" s="654"/>
      <c r="F194" s="654"/>
      <c r="G194" s="654"/>
      <c r="H194" s="654"/>
      <c r="I194" s="654"/>
      <c r="J194" s="653"/>
      <c r="K194" s="655"/>
      <c r="L194" s="653"/>
      <c r="M194" s="653"/>
      <c r="N194" s="657"/>
      <c r="O194" s="653"/>
      <c r="P194" s="653"/>
      <c r="Q194" s="657"/>
      <c r="R194" s="300"/>
    </row>
    <row r="195" spans="1:18" ht="13.95" customHeight="1" x14ac:dyDescent="0.25">
      <c r="A195" s="656"/>
      <c r="B195" s="653"/>
      <c r="C195" s="654"/>
      <c r="D195" s="654"/>
      <c r="E195" s="654"/>
      <c r="F195" s="654"/>
      <c r="G195" s="654"/>
      <c r="H195" s="654"/>
      <c r="I195" s="654"/>
      <c r="J195" s="653"/>
      <c r="K195" s="655"/>
      <c r="L195" s="653"/>
      <c r="M195" s="653"/>
      <c r="N195" s="657"/>
      <c r="O195" s="653"/>
      <c r="P195" s="653"/>
      <c r="Q195" s="657"/>
      <c r="R195" s="300"/>
    </row>
    <row r="196" spans="1:18" ht="13.95" customHeight="1" x14ac:dyDescent="0.25">
      <c r="A196" s="656"/>
      <c r="B196" s="653"/>
      <c r="C196" s="654"/>
      <c r="D196" s="654"/>
      <c r="E196" s="654"/>
      <c r="F196" s="654"/>
      <c r="G196" s="654"/>
      <c r="H196" s="654"/>
      <c r="I196" s="654"/>
      <c r="J196" s="653"/>
      <c r="K196" s="655"/>
      <c r="L196" s="653"/>
      <c r="M196" s="653"/>
      <c r="N196" s="657"/>
      <c r="O196" s="653"/>
      <c r="P196" s="653"/>
      <c r="Q196" s="657"/>
      <c r="R196" s="300"/>
    </row>
    <row r="197" spans="1:18" ht="13.95" customHeight="1" x14ac:dyDescent="0.25">
      <c r="A197" s="656"/>
      <c r="B197" s="653"/>
      <c r="C197" s="654"/>
      <c r="D197" s="654"/>
      <c r="E197" s="654"/>
      <c r="F197" s="654"/>
      <c r="G197" s="654"/>
      <c r="H197" s="654"/>
      <c r="I197" s="654"/>
      <c r="J197" s="653"/>
      <c r="K197" s="655"/>
      <c r="L197" s="653"/>
      <c r="M197" s="653"/>
      <c r="N197" s="657"/>
      <c r="O197" s="653"/>
      <c r="P197" s="653"/>
      <c r="Q197" s="657"/>
      <c r="R197" s="300"/>
    </row>
    <row r="198" spans="1:18" ht="13.95" customHeight="1" x14ac:dyDescent="0.25">
      <c r="A198" s="656"/>
      <c r="B198" s="653"/>
      <c r="C198" s="654"/>
      <c r="D198" s="654"/>
      <c r="E198" s="654"/>
      <c r="F198" s="654"/>
      <c r="G198" s="654"/>
      <c r="H198" s="654"/>
      <c r="I198" s="654"/>
      <c r="J198" s="653"/>
      <c r="K198" s="655"/>
      <c r="L198" s="653"/>
      <c r="M198" s="653"/>
      <c r="N198" s="657"/>
      <c r="O198" s="653"/>
      <c r="P198" s="653"/>
      <c r="Q198" s="657"/>
      <c r="R198" s="300"/>
    </row>
    <row r="199" spans="1:18" ht="13.95" customHeight="1" x14ac:dyDescent="0.25">
      <c r="A199" s="656"/>
      <c r="B199" s="653"/>
      <c r="C199" s="654"/>
      <c r="D199" s="654"/>
      <c r="E199" s="654"/>
      <c r="F199" s="654"/>
      <c r="G199" s="654"/>
      <c r="H199" s="654"/>
      <c r="I199" s="654"/>
      <c r="J199" s="653"/>
      <c r="K199" s="655"/>
      <c r="L199" s="653"/>
      <c r="M199" s="653"/>
      <c r="N199" s="657"/>
      <c r="O199" s="653"/>
      <c r="P199" s="653"/>
      <c r="Q199" s="657"/>
      <c r="R199" s="300"/>
    </row>
    <row r="200" spans="1:18" ht="13.95" customHeight="1" x14ac:dyDescent="0.25">
      <c r="A200" s="656"/>
      <c r="B200" s="653"/>
      <c r="C200" s="654"/>
      <c r="D200" s="654"/>
      <c r="E200" s="654"/>
      <c r="F200" s="654"/>
      <c r="G200" s="654"/>
      <c r="H200" s="654"/>
      <c r="I200" s="654"/>
      <c r="J200" s="653"/>
      <c r="K200" s="655"/>
      <c r="L200" s="653"/>
      <c r="M200" s="653"/>
      <c r="N200" s="657"/>
      <c r="O200" s="653"/>
      <c r="P200" s="653"/>
      <c r="Q200" s="657"/>
      <c r="R200" s="300"/>
    </row>
    <row r="201" spans="1:18" ht="13.95" customHeight="1" x14ac:dyDescent="0.25">
      <c r="A201" s="656"/>
      <c r="B201" s="653"/>
      <c r="C201" s="654"/>
      <c r="D201" s="654"/>
      <c r="E201" s="654"/>
      <c r="F201" s="654"/>
      <c r="G201" s="654"/>
      <c r="H201" s="654"/>
      <c r="I201" s="654"/>
      <c r="J201" s="653"/>
      <c r="K201" s="655"/>
      <c r="L201" s="653"/>
      <c r="M201" s="653"/>
      <c r="N201" s="657"/>
      <c r="O201" s="653"/>
      <c r="P201" s="653"/>
      <c r="Q201" s="657"/>
      <c r="R201" s="300"/>
    </row>
    <row r="202" spans="1:18" ht="13.95" customHeight="1" x14ac:dyDescent="0.25">
      <c r="A202" s="656"/>
      <c r="B202" s="653"/>
      <c r="C202" s="654"/>
      <c r="D202" s="654"/>
      <c r="E202" s="654"/>
      <c r="F202" s="654"/>
      <c r="G202" s="654"/>
      <c r="H202" s="654"/>
      <c r="I202" s="654"/>
      <c r="J202" s="653"/>
      <c r="K202" s="655"/>
      <c r="L202" s="653"/>
      <c r="M202" s="653"/>
      <c r="N202" s="657"/>
      <c r="O202" s="653"/>
      <c r="P202" s="653"/>
      <c r="Q202" s="657"/>
      <c r="R202" s="300"/>
    </row>
    <row r="203" spans="1:18" ht="13.95" customHeight="1" x14ac:dyDescent="0.25">
      <c r="A203" s="656"/>
      <c r="B203" s="653"/>
      <c r="C203" s="654"/>
      <c r="D203" s="654"/>
      <c r="E203" s="654"/>
      <c r="F203" s="654"/>
      <c r="G203" s="654"/>
      <c r="H203" s="654"/>
      <c r="I203" s="654"/>
      <c r="J203" s="653"/>
      <c r="K203" s="655"/>
      <c r="L203" s="653"/>
      <c r="M203" s="653"/>
      <c r="N203" s="657"/>
      <c r="O203" s="653"/>
      <c r="P203" s="653"/>
      <c r="Q203" s="657"/>
      <c r="R203" s="300"/>
    </row>
    <row r="204" spans="1:18" ht="13.95" customHeight="1" x14ac:dyDescent="0.25">
      <c r="A204" s="656"/>
      <c r="B204" s="653"/>
      <c r="C204" s="654"/>
      <c r="D204" s="654"/>
      <c r="E204" s="654"/>
      <c r="F204" s="654"/>
      <c r="G204" s="654"/>
      <c r="H204" s="654"/>
      <c r="I204" s="654"/>
      <c r="J204" s="653"/>
      <c r="K204" s="655"/>
      <c r="L204" s="653"/>
      <c r="M204" s="653"/>
      <c r="N204" s="657"/>
      <c r="O204" s="653"/>
      <c r="P204" s="653"/>
      <c r="Q204" s="657"/>
      <c r="R204" s="300"/>
    </row>
    <row r="205" spans="1:18" ht="13.95" customHeight="1" x14ac:dyDescent="0.25">
      <c r="A205" s="656"/>
      <c r="B205" s="653"/>
      <c r="C205" s="654"/>
      <c r="D205" s="654"/>
      <c r="E205" s="654"/>
      <c r="F205" s="654"/>
      <c r="G205" s="654"/>
      <c r="H205" s="654"/>
      <c r="I205" s="654"/>
      <c r="J205" s="653"/>
      <c r="K205" s="655"/>
      <c r="L205" s="653"/>
      <c r="M205" s="653"/>
      <c r="N205" s="657"/>
      <c r="O205" s="653"/>
      <c r="P205" s="653"/>
      <c r="Q205" s="657"/>
      <c r="R205" s="300"/>
    </row>
    <row r="206" spans="1:18" ht="13.95" customHeight="1" x14ac:dyDescent="0.25">
      <c r="A206" s="656"/>
      <c r="B206" s="653"/>
      <c r="C206" s="654"/>
      <c r="D206" s="654"/>
      <c r="E206" s="654"/>
      <c r="F206" s="654"/>
      <c r="G206" s="654"/>
      <c r="H206" s="654"/>
      <c r="I206" s="654"/>
      <c r="J206" s="653"/>
      <c r="K206" s="655"/>
      <c r="L206" s="653"/>
      <c r="M206" s="653"/>
      <c r="N206" s="657"/>
      <c r="O206" s="653"/>
      <c r="P206" s="653"/>
      <c r="Q206" s="657"/>
      <c r="R206" s="300"/>
    </row>
    <row r="207" spans="1:18" ht="13.95" customHeight="1" x14ac:dyDescent="0.25">
      <c r="A207" s="656"/>
      <c r="B207" s="653"/>
      <c r="C207" s="654"/>
      <c r="D207" s="654"/>
      <c r="E207" s="654"/>
      <c r="F207" s="654"/>
      <c r="G207" s="654"/>
      <c r="H207" s="654"/>
      <c r="I207" s="654"/>
      <c r="J207" s="653"/>
      <c r="K207" s="655"/>
      <c r="L207" s="653"/>
      <c r="M207" s="653"/>
      <c r="N207" s="657"/>
      <c r="O207" s="653"/>
      <c r="P207" s="653"/>
      <c r="Q207" s="657"/>
      <c r="R207" s="300"/>
    </row>
    <row r="208" spans="1:18" ht="13.95" customHeight="1" x14ac:dyDescent="0.25">
      <c r="A208" s="656"/>
      <c r="B208" s="653"/>
      <c r="C208" s="654"/>
      <c r="D208" s="654"/>
      <c r="E208" s="654"/>
      <c r="F208" s="654"/>
      <c r="G208" s="654"/>
      <c r="H208" s="654"/>
      <c r="I208" s="654"/>
      <c r="J208" s="653"/>
      <c r="K208" s="655"/>
      <c r="L208" s="653"/>
      <c r="M208" s="653"/>
      <c r="N208" s="657"/>
      <c r="O208" s="653"/>
      <c r="P208" s="653"/>
      <c r="Q208" s="657"/>
      <c r="R208" s="300"/>
    </row>
    <row r="209" spans="1:18" ht="13.95" customHeight="1" x14ac:dyDescent="0.25">
      <c r="A209" s="656"/>
      <c r="B209" s="653"/>
      <c r="C209" s="654"/>
      <c r="D209" s="654"/>
      <c r="E209" s="654"/>
      <c r="F209" s="654"/>
      <c r="G209" s="654"/>
      <c r="H209" s="654"/>
      <c r="I209" s="654"/>
      <c r="J209" s="653"/>
      <c r="K209" s="655"/>
      <c r="L209" s="653"/>
      <c r="M209" s="653"/>
      <c r="N209" s="657"/>
      <c r="O209" s="653"/>
      <c r="P209" s="653"/>
      <c r="Q209" s="657"/>
      <c r="R209" s="300"/>
    </row>
    <row r="210" spans="1:18" ht="13.95" customHeight="1" x14ac:dyDescent="0.25">
      <c r="A210" s="656"/>
      <c r="B210" s="653"/>
      <c r="C210" s="654"/>
      <c r="D210" s="654"/>
      <c r="E210" s="654"/>
      <c r="F210" s="654"/>
      <c r="G210" s="654"/>
      <c r="H210" s="654"/>
      <c r="I210" s="654"/>
      <c r="J210" s="653"/>
      <c r="K210" s="655"/>
      <c r="L210" s="653"/>
      <c r="M210" s="653"/>
      <c r="N210" s="657"/>
      <c r="O210" s="653"/>
      <c r="P210" s="653"/>
      <c r="Q210" s="657"/>
      <c r="R210" s="300"/>
    </row>
    <row r="211" spans="1:18" ht="13.95" customHeight="1" x14ac:dyDescent="0.25">
      <c r="A211" s="656"/>
      <c r="B211" s="653"/>
      <c r="C211" s="654"/>
      <c r="D211" s="654"/>
      <c r="E211" s="654"/>
      <c r="F211" s="654"/>
      <c r="G211" s="654"/>
      <c r="H211" s="654"/>
      <c r="I211" s="654"/>
      <c r="J211" s="653"/>
      <c r="K211" s="655"/>
      <c r="L211" s="653"/>
      <c r="M211" s="653"/>
      <c r="N211" s="657"/>
      <c r="O211" s="653"/>
      <c r="P211" s="653"/>
      <c r="Q211" s="657"/>
      <c r="R211" s="300"/>
    </row>
    <row r="212" spans="1:18" ht="13.95" customHeight="1" x14ac:dyDescent="0.25">
      <c r="A212" s="656"/>
      <c r="B212" s="653"/>
      <c r="C212" s="654"/>
      <c r="D212" s="654"/>
      <c r="E212" s="654"/>
      <c r="F212" s="654"/>
      <c r="G212" s="654"/>
      <c r="H212" s="654"/>
      <c r="I212" s="654"/>
      <c r="J212" s="653"/>
      <c r="K212" s="655"/>
      <c r="L212" s="653"/>
      <c r="M212" s="653"/>
      <c r="N212" s="657"/>
      <c r="O212" s="653"/>
      <c r="P212" s="653"/>
      <c r="Q212" s="657"/>
      <c r="R212" s="300"/>
    </row>
    <row r="213" spans="1:18" ht="13.95" customHeight="1" x14ac:dyDescent="0.25">
      <c r="A213" s="656"/>
      <c r="B213" s="653"/>
      <c r="C213" s="654"/>
      <c r="D213" s="654"/>
      <c r="E213" s="654"/>
      <c r="F213" s="654"/>
      <c r="G213" s="654"/>
      <c r="H213" s="654"/>
      <c r="I213" s="654"/>
      <c r="J213" s="653"/>
      <c r="K213" s="655"/>
      <c r="L213" s="653"/>
      <c r="M213" s="653"/>
      <c r="N213" s="657"/>
      <c r="O213" s="653"/>
      <c r="P213" s="653"/>
      <c r="Q213" s="657"/>
      <c r="R213" s="300"/>
    </row>
    <row r="214" spans="1:18" ht="13.95" customHeight="1" x14ac:dyDescent="0.25">
      <c r="A214" s="656"/>
      <c r="B214" s="653"/>
      <c r="C214" s="654"/>
      <c r="D214" s="654"/>
      <c r="E214" s="654"/>
      <c r="F214" s="654"/>
      <c r="G214" s="654"/>
      <c r="H214" s="654"/>
      <c r="I214" s="654"/>
      <c r="J214" s="653"/>
      <c r="K214" s="655"/>
      <c r="L214" s="653"/>
      <c r="M214" s="653"/>
      <c r="N214" s="657"/>
      <c r="O214" s="653"/>
      <c r="P214" s="653"/>
      <c r="Q214" s="657"/>
      <c r="R214" s="300"/>
    </row>
    <row r="215" spans="1:18" ht="13.95" customHeight="1" x14ac:dyDescent="0.25">
      <c r="A215" s="656"/>
      <c r="B215" s="653"/>
      <c r="C215" s="654"/>
      <c r="D215" s="654"/>
      <c r="E215" s="654"/>
      <c r="F215" s="654"/>
      <c r="G215" s="654"/>
      <c r="H215" s="654"/>
      <c r="I215" s="654"/>
      <c r="J215" s="653"/>
      <c r="K215" s="655"/>
      <c r="L215" s="653"/>
      <c r="M215" s="653"/>
      <c r="N215" s="657"/>
      <c r="O215" s="653"/>
      <c r="P215" s="653"/>
      <c r="Q215" s="657"/>
      <c r="R215" s="300"/>
    </row>
    <row r="216" spans="1:18" ht="13.95" customHeight="1" x14ac:dyDescent="0.25">
      <c r="A216" s="656"/>
      <c r="B216" s="653"/>
      <c r="C216" s="654"/>
      <c r="D216" s="654"/>
      <c r="E216" s="654"/>
      <c r="F216" s="654"/>
      <c r="G216" s="654"/>
      <c r="H216" s="654"/>
      <c r="I216" s="654"/>
      <c r="J216" s="653"/>
      <c r="K216" s="655"/>
      <c r="L216" s="653"/>
      <c r="M216" s="653"/>
      <c r="N216" s="657"/>
      <c r="O216" s="653"/>
      <c r="P216" s="653"/>
      <c r="Q216" s="657"/>
      <c r="R216" s="300"/>
    </row>
    <row r="217" spans="1:18" ht="13.95" customHeight="1" x14ac:dyDescent="0.25">
      <c r="A217" s="656"/>
      <c r="B217" s="653"/>
      <c r="C217" s="654"/>
      <c r="D217" s="654"/>
      <c r="E217" s="654"/>
      <c r="F217" s="654"/>
      <c r="G217" s="654"/>
      <c r="H217" s="654"/>
      <c r="I217" s="654"/>
      <c r="J217" s="653"/>
      <c r="K217" s="655"/>
      <c r="L217" s="653"/>
      <c r="M217" s="653"/>
      <c r="N217" s="657"/>
      <c r="O217" s="653"/>
      <c r="P217" s="653"/>
      <c r="Q217" s="657"/>
      <c r="R217" s="300"/>
    </row>
    <row r="218" spans="1:18" ht="13.95" customHeight="1" x14ac:dyDescent="0.25">
      <c r="A218" s="656"/>
      <c r="B218" s="653"/>
      <c r="C218" s="654"/>
      <c r="D218" s="654"/>
      <c r="E218" s="654"/>
      <c r="F218" s="654"/>
      <c r="G218" s="654"/>
      <c r="H218" s="654"/>
      <c r="I218" s="654"/>
      <c r="J218" s="653"/>
      <c r="K218" s="655"/>
      <c r="L218" s="653"/>
      <c r="M218" s="653"/>
      <c r="N218" s="657"/>
      <c r="O218" s="653"/>
      <c r="P218" s="653"/>
      <c r="Q218" s="657"/>
      <c r="R218" s="300"/>
    </row>
    <row r="219" spans="1:18" ht="13.95" customHeight="1" x14ac:dyDescent="0.25">
      <c r="A219" s="656"/>
      <c r="B219" s="653"/>
      <c r="C219" s="654"/>
      <c r="D219" s="654"/>
      <c r="E219" s="654"/>
      <c r="F219" s="654"/>
      <c r="G219" s="654"/>
      <c r="H219" s="654"/>
      <c r="I219" s="654"/>
      <c r="J219" s="653"/>
      <c r="K219" s="655"/>
      <c r="L219" s="653"/>
      <c r="M219" s="653"/>
      <c r="N219" s="657"/>
      <c r="O219" s="653"/>
      <c r="P219" s="653"/>
      <c r="Q219" s="657"/>
      <c r="R219" s="300"/>
    </row>
    <row r="220" spans="1:18" ht="13.95" customHeight="1" x14ac:dyDescent="0.25">
      <c r="A220" s="656"/>
      <c r="B220" s="653"/>
      <c r="C220" s="654"/>
      <c r="D220" s="654"/>
      <c r="E220" s="654"/>
      <c r="F220" s="654"/>
      <c r="G220" s="654"/>
      <c r="H220" s="654"/>
      <c r="I220" s="654"/>
      <c r="J220" s="653"/>
      <c r="K220" s="655"/>
      <c r="L220" s="653"/>
      <c r="M220" s="653"/>
      <c r="N220" s="657"/>
      <c r="O220" s="653"/>
      <c r="P220" s="653"/>
      <c r="Q220" s="657"/>
      <c r="R220" s="300"/>
    </row>
    <row r="221" spans="1:18" ht="13.95" customHeight="1" x14ac:dyDescent="0.25">
      <c r="A221" s="656"/>
      <c r="B221" s="653"/>
      <c r="C221" s="654"/>
      <c r="D221" s="654"/>
      <c r="E221" s="654"/>
      <c r="F221" s="654"/>
      <c r="G221" s="654"/>
      <c r="H221" s="654"/>
      <c r="I221" s="654"/>
      <c r="J221" s="653"/>
      <c r="K221" s="655"/>
      <c r="L221" s="653"/>
      <c r="M221" s="653"/>
      <c r="N221" s="657"/>
      <c r="O221" s="653"/>
      <c r="P221" s="653"/>
      <c r="Q221" s="657"/>
      <c r="R221" s="300"/>
    </row>
    <row r="222" spans="1:18" ht="13.95" customHeight="1" x14ac:dyDescent="0.25">
      <c r="A222" s="656"/>
      <c r="B222" s="653"/>
      <c r="C222" s="654"/>
      <c r="D222" s="654"/>
      <c r="E222" s="654"/>
      <c r="F222" s="654"/>
      <c r="G222" s="654"/>
      <c r="H222" s="654"/>
      <c r="I222" s="654"/>
      <c r="J222" s="653"/>
      <c r="K222" s="655"/>
      <c r="L222" s="653"/>
      <c r="M222" s="653"/>
      <c r="N222" s="657"/>
      <c r="O222" s="653"/>
      <c r="P222" s="653"/>
      <c r="Q222" s="657"/>
      <c r="R222" s="300"/>
    </row>
    <row r="223" spans="1:18" ht="13.95" customHeight="1" x14ac:dyDescent="0.25">
      <c r="A223" s="656"/>
      <c r="B223" s="653"/>
      <c r="C223" s="654"/>
      <c r="D223" s="654"/>
      <c r="E223" s="654"/>
      <c r="F223" s="654"/>
      <c r="G223" s="654"/>
      <c r="H223" s="654"/>
      <c r="I223" s="654"/>
      <c r="J223" s="653"/>
      <c r="K223" s="655"/>
      <c r="L223" s="653"/>
      <c r="M223" s="653"/>
      <c r="N223" s="657"/>
      <c r="O223" s="653"/>
      <c r="P223" s="653"/>
      <c r="Q223" s="657"/>
      <c r="R223" s="300"/>
    </row>
    <row r="224" spans="1:18" ht="13.95" customHeight="1" x14ac:dyDescent="0.25">
      <c r="A224" s="656"/>
      <c r="B224" s="653"/>
      <c r="C224" s="654"/>
      <c r="D224" s="654"/>
      <c r="E224" s="654"/>
      <c r="F224" s="654"/>
      <c r="G224" s="654"/>
      <c r="H224" s="654"/>
      <c r="I224" s="654"/>
      <c r="J224" s="653"/>
      <c r="K224" s="655"/>
      <c r="L224" s="653"/>
      <c r="M224" s="653"/>
      <c r="N224" s="657"/>
      <c r="O224" s="653"/>
      <c r="P224" s="653"/>
      <c r="Q224" s="657"/>
      <c r="R224" s="300"/>
    </row>
    <row r="225" spans="1:18" ht="13.95" customHeight="1" x14ac:dyDescent="0.25">
      <c r="A225" s="656"/>
      <c r="B225" s="653"/>
      <c r="C225" s="654"/>
      <c r="D225" s="654"/>
      <c r="E225" s="654"/>
      <c r="F225" s="654"/>
      <c r="G225" s="654"/>
      <c r="H225" s="654"/>
      <c r="I225" s="654"/>
      <c r="J225" s="653"/>
      <c r="K225" s="655"/>
      <c r="L225" s="653"/>
      <c r="M225" s="653"/>
      <c r="N225" s="657"/>
      <c r="O225" s="653"/>
      <c r="P225" s="653"/>
      <c r="Q225" s="657"/>
      <c r="R225" s="300"/>
    </row>
    <row r="226" spans="1:18" ht="13.95" customHeight="1" x14ac:dyDescent="0.25">
      <c r="A226" s="656"/>
      <c r="B226" s="653"/>
      <c r="C226" s="654"/>
      <c r="D226" s="654"/>
      <c r="E226" s="654"/>
      <c r="F226" s="654"/>
      <c r="G226" s="654"/>
      <c r="H226" s="654"/>
      <c r="I226" s="654"/>
      <c r="J226" s="653"/>
      <c r="K226" s="655"/>
      <c r="L226" s="653"/>
      <c r="M226" s="653"/>
      <c r="N226" s="657"/>
      <c r="O226" s="653"/>
      <c r="P226" s="653"/>
      <c r="Q226" s="657"/>
      <c r="R226" s="300"/>
    </row>
    <row r="227" spans="1:18" ht="13.95" customHeight="1" x14ac:dyDescent="0.25">
      <c r="A227" s="656"/>
      <c r="B227" s="653"/>
      <c r="C227" s="654"/>
      <c r="D227" s="654"/>
      <c r="E227" s="654"/>
      <c r="F227" s="654"/>
      <c r="G227" s="654"/>
      <c r="H227" s="654"/>
      <c r="I227" s="654"/>
      <c r="J227" s="653"/>
      <c r="K227" s="655"/>
      <c r="L227" s="653"/>
      <c r="M227" s="653"/>
      <c r="N227" s="657"/>
      <c r="O227" s="653"/>
      <c r="P227" s="653"/>
      <c r="Q227" s="657"/>
      <c r="R227" s="300"/>
    </row>
    <row r="228" spans="1:18" ht="13.95" customHeight="1" x14ac:dyDescent="0.25">
      <c r="A228" s="656"/>
      <c r="B228" s="653"/>
      <c r="C228" s="654"/>
      <c r="D228" s="654"/>
      <c r="E228" s="654"/>
      <c r="F228" s="654"/>
      <c r="G228" s="654"/>
      <c r="H228" s="654"/>
      <c r="I228" s="654"/>
      <c r="J228" s="653"/>
      <c r="K228" s="655"/>
      <c r="L228" s="653"/>
      <c r="M228" s="653"/>
      <c r="N228" s="657"/>
      <c r="O228" s="653"/>
      <c r="P228" s="653"/>
      <c r="Q228" s="657"/>
      <c r="R228" s="300"/>
    </row>
    <row r="229" spans="1:18" ht="13.95" customHeight="1" x14ac:dyDescent="0.25">
      <c r="A229" s="656"/>
      <c r="B229" s="653"/>
      <c r="C229" s="654"/>
      <c r="D229" s="654"/>
      <c r="E229" s="654"/>
      <c r="F229" s="654"/>
      <c r="G229" s="654"/>
      <c r="H229" s="654"/>
      <c r="I229" s="654"/>
      <c r="J229" s="653"/>
      <c r="K229" s="655"/>
      <c r="L229" s="653"/>
      <c r="M229" s="653"/>
      <c r="N229" s="657"/>
      <c r="O229" s="653"/>
      <c r="P229" s="653"/>
      <c r="Q229" s="657"/>
      <c r="R229" s="300"/>
    </row>
    <row r="230" spans="1:18" ht="13.95" customHeight="1" x14ac:dyDescent="0.25">
      <c r="A230" s="656"/>
      <c r="B230" s="653"/>
      <c r="C230" s="654"/>
      <c r="D230" s="654"/>
      <c r="E230" s="654"/>
      <c r="F230" s="654"/>
      <c r="G230" s="654"/>
      <c r="H230" s="654"/>
      <c r="I230" s="654"/>
      <c r="J230" s="653"/>
      <c r="K230" s="655"/>
      <c r="L230" s="653"/>
      <c r="M230" s="653"/>
      <c r="N230" s="657"/>
      <c r="O230" s="653"/>
      <c r="P230" s="653"/>
      <c r="Q230" s="657"/>
      <c r="R230" s="300"/>
    </row>
    <row r="231" spans="1:18" ht="13.95" customHeight="1" x14ac:dyDescent="0.25">
      <c r="A231" s="656"/>
      <c r="B231" s="653"/>
      <c r="C231" s="654"/>
      <c r="D231" s="654"/>
      <c r="E231" s="654"/>
      <c r="F231" s="654"/>
      <c r="G231" s="654"/>
      <c r="H231" s="654"/>
      <c r="I231" s="654"/>
      <c r="J231" s="653"/>
      <c r="K231" s="655"/>
      <c r="L231" s="653"/>
      <c r="M231" s="653"/>
      <c r="N231" s="657"/>
      <c r="O231" s="653"/>
      <c r="P231" s="653"/>
      <c r="Q231" s="657"/>
      <c r="R231" s="300"/>
    </row>
    <row r="232" spans="1:18" ht="13.95" customHeight="1" x14ac:dyDescent="0.25">
      <c r="A232" s="656"/>
      <c r="B232" s="653"/>
      <c r="C232" s="654"/>
      <c r="D232" s="654"/>
      <c r="E232" s="654"/>
      <c r="F232" s="654"/>
      <c r="G232" s="654"/>
      <c r="H232" s="654"/>
      <c r="I232" s="654"/>
      <c r="J232" s="653"/>
      <c r="K232" s="655"/>
      <c r="L232" s="653"/>
      <c r="M232" s="653"/>
      <c r="N232" s="657"/>
      <c r="O232" s="653"/>
      <c r="P232" s="653"/>
      <c r="Q232" s="657"/>
      <c r="R232" s="300"/>
    </row>
    <row r="233" spans="1:18" ht="13.95" customHeight="1" x14ac:dyDescent="0.25">
      <c r="A233" s="656"/>
      <c r="B233" s="653"/>
      <c r="C233" s="654"/>
      <c r="D233" s="654"/>
      <c r="E233" s="654"/>
      <c r="F233" s="654"/>
      <c r="G233" s="654"/>
      <c r="H233" s="654"/>
      <c r="I233" s="654"/>
      <c r="J233" s="653"/>
      <c r="K233" s="655"/>
      <c r="L233" s="653"/>
      <c r="M233" s="653"/>
      <c r="N233" s="657"/>
      <c r="O233" s="653"/>
      <c r="P233" s="653"/>
      <c r="Q233" s="657"/>
      <c r="R233" s="300"/>
    </row>
    <row r="234" spans="1:18" ht="13.95" customHeight="1" x14ac:dyDescent="0.25">
      <c r="A234" s="656"/>
      <c r="B234" s="653"/>
      <c r="C234" s="654"/>
      <c r="D234" s="654"/>
      <c r="E234" s="654"/>
      <c r="F234" s="654"/>
      <c r="G234" s="654"/>
      <c r="H234" s="654"/>
      <c r="I234" s="654"/>
      <c r="J234" s="653"/>
      <c r="K234" s="655"/>
      <c r="L234" s="653"/>
      <c r="M234" s="653"/>
      <c r="N234" s="657"/>
      <c r="O234" s="653"/>
      <c r="P234" s="653"/>
      <c r="Q234" s="657"/>
      <c r="R234" s="300"/>
    </row>
    <row r="235" spans="1:18" ht="13.95" customHeight="1" x14ac:dyDescent="0.25">
      <c r="A235" s="656"/>
      <c r="B235" s="653"/>
      <c r="C235" s="654"/>
      <c r="D235" s="654"/>
      <c r="E235" s="654"/>
      <c r="F235" s="654"/>
      <c r="G235" s="654"/>
      <c r="H235" s="654"/>
      <c r="I235" s="654"/>
      <c r="J235" s="653"/>
      <c r="K235" s="655"/>
      <c r="L235" s="653"/>
      <c r="M235" s="653"/>
      <c r="N235" s="657"/>
      <c r="O235" s="653"/>
      <c r="P235" s="653"/>
      <c r="Q235" s="657"/>
      <c r="R235" s="300"/>
    </row>
    <row r="236" spans="1:18" ht="13.95" customHeight="1" x14ac:dyDescent="0.25">
      <c r="A236" s="656"/>
      <c r="B236" s="653"/>
      <c r="C236" s="654"/>
      <c r="D236" s="654"/>
      <c r="E236" s="654"/>
      <c r="F236" s="654"/>
      <c r="G236" s="654"/>
      <c r="H236" s="654"/>
      <c r="I236" s="654"/>
      <c r="J236" s="653"/>
      <c r="K236" s="655"/>
      <c r="L236" s="653"/>
      <c r="M236" s="653"/>
      <c r="N236" s="657"/>
      <c r="O236" s="653"/>
      <c r="P236" s="653"/>
      <c r="Q236" s="657"/>
      <c r="R236" s="300"/>
    </row>
    <row r="237" spans="1:18" ht="13.95" customHeight="1" x14ac:dyDescent="0.25">
      <c r="A237" s="656"/>
      <c r="B237" s="653"/>
      <c r="C237" s="654"/>
      <c r="D237" s="654"/>
      <c r="E237" s="654"/>
      <c r="F237" s="654"/>
      <c r="G237" s="654"/>
      <c r="H237" s="654"/>
      <c r="I237" s="654"/>
      <c r="J237" s="653"/>
      <c r="K237" s="655"/>
      <c r="L237" s="653"/>
      <c r="M237" s="653"/>
      <c r="N237" s="657"/>
      <c r="O237" s="653"/>
      <c r="P237" s="653"/>
      <c r="Q237" s="657"/>
      <c r="R237" s="300"/>
    </row>
    <row r="238" spans="1:18" ht="13.95" customHeight="1" x14ac:dyDescent="0.25">
      <c r="A238" s="656"/>
      <c r="B238" s="653"/>
      <c r="C238" s="654"/>
      <c r="D238" s="654"/>
      <c r="E238" s="654"/>
      <c r="F238" s="654"/>
      <c r="G238" s="654"/>
      <c r="H238" s="654"/>
      <c r="I238" s="654"/>
      <c r="J238" s="653"/>
      <c r="K238" s="655"/>
      <c r="L238" s="653"/>
      <c r="M238" s="653"/>
      <c r="N238" s="657"/>
      <c r="O238" s="653"/>
      <c r="P238" s="653"/>
      <c r="Q238" s="657"/>
      <c r="R238" s="300"/>
    </row>
    <row r="239" spans="1:18" ht="13.95" customHeight="1" x14ac:dyDescent="0.25">
      <c r="A239" s="656"/>
      <c r="B239" s="653"/>
      <c r="C239" s="654"/>
      <c r="D239" s="654"/>
      <c r="E239" s="654"/>
      <c r="F239" s="654"/>
      <c r="G239" s="654"/>
      <c r="H239" s="654"/>
      <c r="I239" s="654"/>
      <c r="J239" s="653"/>
      <c r="K239" s="655"/>
      <c r="L239" s="653"/>
      <c r="M239" s="653"/>
      <c r="N239" s="657"/>
      <c r="O239" s="653"/>
      <c r="P239" s="653"/>
      <c r="Q239" s="657"/>
      <c r="R239" s="300"/>
    </row>
    <row r="240" spans="1:18" ht="13.95" customHeight="1" x14ac:dyDescent="0.25">
      <c r="A240" s="656"/>
      <c r="B240" s="653"/>
      <c r="C240" s="654"/>
      <c r="D240" s="654"/>
      <c r="E240" s="654"/>
      <c r="F240" s="654"/>
      <c r="G240" s="654"/>
      <c r="H240" s="654"/>
      <c r="I240" s="654"/>
      <c r="J240" s="653"/>
      <c r="K240" s="655"/>
      <c r="L240" s="653"/>
      <c r="M240" s="653"/>
      <c r="N240" s="657"/>
      <c r="O240" s="653"/>
      <c r="P240" s="653"/>
      <c r="Q240" s="657"/>
      <c r="R240" s="300"/>
    </row>
    <row r="241" spans="1:18" ht="13.95" customHeight="1" x14ac:dyDescent="0.25">
      <c r="A241" s="656"/>
      <c r="B241" s="653"/>
      <c r="C241" s="654"/>
      <c r="D241" s="654"/>
      <c r="E241" s="654"/>
      <c r="F241" s="654"/>
      <c r="G241" s="654"/>
      <c r="H241" s="654"/>
      <c r="I241" s="654"/>
      <c r="J241" s="653"/>
      <c r="K241" s="655"/>
      <c r="L241" s="653"/>
      <c r="M241" s="653"/>
      <c r="N241" s="657"/>
      <c r="O241" s="653"/>
      <c r="P241" s="653"/>
      <c r="Q241" s="657"/>
      <c r="R241" s="300"/>
    </row>
    <row r="242" spans="1:18" ht="13.95" customHeight="1" x14ac:dyDescent="0.25">
      <c r="A242" s="656"/>
      <c r="B242" s="653"/>
      <c r="C242" s="654"/>
      <c r="D242" s="654"/>
      <c r="E242" s="654"/>
      <c r="F242" s="654"/>
      <c r="G242" s="654"/>
      <c r="H242" s="654"/>
      <c r="I242" s="654"/>
      <c r="J242" s="653"/>
      <c r="K242" s="655"/>
      <c r="L242" s="653"/>
      <c r="M242" s="653"/>
      <c r="N242" s="657"/>
      <c r="O242" s="653"/>
      <c r="P242" s="653"/>
      <c r="Q242" s="657"/>
      <c r="R242" s="300"/>
    </row>
    <row r="243" spans="1:18" ht="13.95" customHeight="1" x14ac:dyDescent="0.25">
      <c r="A243" s="656"/>
      <c r="B243" s="653"/>
      <c r="C243" s="654"/>
      <c r="D243" s="654"/>
      <c r="E243" s="654"/>
      <c r="F243" s="654"/>
      <c r="G243" s="654"/>
      <c r="H243" s="654"/>
      <c r="I243" s="654"/>
      <c r="J243" s="653"/>
      <c r="K243" s="655"/>
      <c r="L243" s="653"/>
      <c r="M243" s="653"/>
      <c r="N243" s="657"/>
      <c r="O243" s="653"/>
      <c r="P243" s="653"/>
      <c r="Q243" s="657"/>
      <c r="R243" s="300"/>
    </row>
    <row r="244" spans="1:18" ht="13.95" customHeight="1" x14ac:dyDescent="0.25">
      <c r="A244" s="656"/>
      <c r="B244" s="653"/>
      <c r="C244" s="654"/>
      <c r="D244" s="654"/>
      <c r="E244" s="654"/>
      <c r="F244" s="654"/>
      <c r="G244" s="654"/>
      <c r="H244" s="654"/>
      <c r="I244" s="654"/>
      <c r="J244" s="653"/>
      <c r="K244" s="655"/>
      <c r="L244" s="653"/>
      <c r="M244" s="653"/>
      <c r="N244" s="657"/>
      <c r="O244" s="653"/>
      <c r="P244" s="653"/>
      <c r="Q244" s="657"/>
      <c r="R244" s="300"/>
    </row>
    <row r="245" spans="1:18" ht="13.95" customHeight="1" x14ac:dyDescent="0.25">
      <c r="A245" s="656"/>
      <c r="B245" s="653"/>
      <c r="C245" s="654"/>
      <c r="D245" s="654"/>
      <c r="E245" s="654"/>
      <c r="F245" s="654"/>
      <c r="G245" s="654"/>
      <c r="H245" s="654"/>
      <c r="I245" s="654"/>
      <c r="J245" s="653"/>
      <c r="K245" s="655"/>
      <c r="L245" s="653"/>
      <c r="M245" s="653"/>
      <c r="N245" s="657"/>
      <c r="O245" s="653"/>
      <c r="P245" s="653"/>
      <c r="Q245" s="657"/>
      <c r="R245" s="300"/>
    </row>
    <row r="246" spans="1:18" ht="13.95" customHeight="1" x14ac:dyDescent="0.25">
      <c r="A246" s="656"/>
      <c r="B246" s="653"/>
      <c r="C246" s="654"/>
      <c r="D246" s="654"/>
      <c r="E246" s="654"/>
      <c r="F246" s="654"/>
      <c r="G246" s="654"/>
      <c r="H246" s="654"/>
      <c r="I246" s="654"/>
      <c r="J246" s="653"/>
      <c r="K246" s="655"/>
      <c r="L246" s="653"/>
      <c r="M246" s="653"/>
      <c r="N246" s="657"/>
      <c r="O246" s="653"/>
      <c r="P246" s="653"/>
      <c r="Q246" s="657"/>
      <c r="R246" s="300"/>
    </row>
    <row r="247" spans="1:18" ht="13.95" customHeight="1" x14ac:dyDescent="0.25">
      <c r="A247" s="656"/>
      <c r="B247" s="653"/>
      <c r="C247" s="654"/>
      <c r="D247" s="654"/>
      <c r="E247" s="654"/>
      <c r="F247" s="654"/>
      <c r="G247" s="654"/>
      <c r="H247" s="654"/>
      <c r="I247" s="654"/>
      <c r="J247" s="653"/>
      <c r="K247" s="655"/>
      <c r="L247" s="653"/>
      <c r="M247" s="653"/>
      <c r="N247" s="657"/>
      <c r="O247" s="653"/>
      <c r="P247" s="653"/>
      <c r="Q247" s="657"/>
      <c r="R247" s="300"/>
    </row>
    <row r="248" spans="1:18" ht="13.95" customHeight="1" x14ac:dyDescent="0.25">
      <c r="A248" s="656"/>
      <c r="B248" s="653"/>
      <c r="C248" s="654"/>
      <c r="D248" s="654"/>
      <c r="E248" s="654"/>
      <c r="F248" s="654"/>
      <c r="G248" s="654"/>
      <c r="H248" s="654"/>
      <c r="I248" s="654"/>
      <c r="J248" s="653"/>
      <c r="K248" s="655"/>
      <c r="L248" s="653"/>
      <c r="M248" s="653"/>
      <c r="N248" s="657"/>
      <c r="O248" s="653"/>
      <c r="P248" s="653"/>
      <c r="Q248" s="657"/>
      <c r="R248" s="300"/>
    </row>
    <row r="249" spans="1:18" ht="13.95" customHeight="1" x14ac:dyDescent="0.25">
      <c r="A249" s="656"/>
      <c r="B249" s="653"/>
      <c r="C249" s="654"/>
      <c r="D249" s="654"/>
      <c r="E249" s="654"/>
      <c r="F249" s="654"/>
      <c r="G249" s="654"/>
      <c r="H249" s="654"/>
      <c r="I249" s="654"/>
      <c r="J249" s="653"/>
      <c r="K249" s="655"/>
      <c r="L249" s="653"/>
      <c r="M249" s="653"/>
      <c r="N249" s="657"/>
      <c r="O249" s="653"/>
      <c r="P249" s="653"/>
      <c r="Q249" s="657"/>
      <c r="R249" s="300"/>
    </row>
    <row r="250" spans="1:18" ht="13.95" customHeight="1" x14ac:dyDescent="0.25">
      <c r="A250" s="656"/>
      <c r="B250" s="653"/>
      <c r="C250" s="654"/>
      <c r="D250" s="654"/>
      <c r="E250" s="654"/>
      <c r="F250" s="654"/>
      <c r="G250" s="654"/>
      <c r="H250" s="654"/>
      <c r="I250" s="654"/>
      <c r="J250" s="653"/>
      <c r="K250" s="655"/>
      <c r="L250" s="653"/>
      <c r="M250" s="653"/>
      <c r="N250" s="657"/>
      <c r="O250" s="653"/>
      <c r="P250" s="653"/>
      <c r="Q250" s="657"/>
      <c r="R250" s="300"/>
    </row>
    <row r="251" spans="1:18" ht="13.95" customHeight="1" x14ac:dyDescent="0.25">
      <c r="A251" s="656"/>
      <c r="B251" s="653"/>
      <c r="C251" s="654"/>
      <c r="D251" s="654"/>
      <c r="E251" s="654"/>
      <c r="F251" s="654"/>
      <c r="G251" s="654"/>
      <c r="H251" s="654"/>
      <c r="I251" s="654"/>
      <c r="J251" s="653"/>
      <c r="K251" s="655"/>
      <c r="L251" s="653"/>
      <c r="M251" s="653"/>
      <c r="N251" s="657"/>
      <c r="O251" s="653"/>
      <c r="P251" s="653"/>
      <c r="Q251" s="657"/>
      <c r="R251" s="300"/>
    </row>
    <row r="252" spans="1:18" ht="13.95" customHeight="1" x14ac:dyDescent="0.25">
      <c r="A252" s="656"/>
      <c r="B252" s="653"/>
      <c r="C252" s="654"/>
      <c r="D252" s="654"/>
      <c r="E252" s="654"/>
      <c r="F252" s="654"/>
      <c r="G252" s="654"/>
      <c r="H252" s="654"/>
      <c r="I252" s="654"/>
      <c r="J252" s="653"/>
      <c r="K252" s="655"/>
      <c r="L252" s="653"/>
      <c r="M252" s="653"/>
      <c r="N252" s="657"/>
      <c r="O252" s="653"/>
      <c r="P252" s="653"/>
      <c r="Q252" s="657"/>
      <c r="R252" s="300"/>
    </row>
    <row r="253" spans="1:18" ht="13.95" customHeight="1" x14ac:dyDescent="0.25">
      <c r="A253" s="656"/>
      <c r="B253" s="653"/>
      <c r="C253" s="654"/>
      <c r="D253" s="654"/>
      <c r="E253" s="654"/>
      <c r="F253" s="654"/>
      <c r="G253" s="654"/>
      <c r="H253" s="654"/>
      <c r="I253" s="654"/>
      <c r="J253" s="653"/>
      <c r="K253" s="655"/>
      <c r="L253" s="653"/>
      <c r="M253" s="653"/>
      <c r="N253" s="657"/>
      <c r="O253" s="653"/>
      <c r="P253" s="653"/>
      <c r="Q253" s="657"/>
      <c r="R253" s="300"/>
    </row>
    <row r="254" spans="1:18" ht="13.95" customHeight="1" x14ac:dyDescent="0.25">
      <c r="A254" s="656"/>
      <c r="B254" s="653"/>
      <c r="C254" s="654"/>
      <c r="D254" s="654"/>
      <c r="E254" s="654"/>
      <c r="F254" s="654"/>
      <c r="G254" s="654"/>
      <c r="H254" s="654"/>
      <c r="I254" s="654"/>
      <c r="J254" s="653"/>
      <c r="K254" s="655"/>
      <c r="L254" s="653"/>
      <c r="M254" s="653"/>
      <c r="N254" s="657"/>
      <c r="O254" s="653"/>
      <c r="P254" s="653"/>
      <c r="Q254" s="657"/>
      <c r="R254" s="300"/>
    </row>
    <row r="255" spans="1:18" ht="13.95" customHeight="1" x14ac:dyDescent="0.25">
      <c r="A255" s="656"/>
      <c r="B255" s="653"/>
      <c r="C255" s="654"/>
      <c r="D255" s="654"/>
      <c r="E255" s="654"/>
      <c r="F255" s="654"/>
      <c r="G255" s="654"/>
      <c r="H255" s="654"/>
      <c r="I255" s="654"/>
      <c r="J255" s="653"/>
      <c r="K255" s="655"/>
      <c r="L255" s="653"/>
      <c r="M255" s="653"/>
      <c r="N255" s="657"/>
      <c r="O255" s="653"/>
      <c r="P255" s="653"/>
      <c r="Q255" s="657"/>
      <c r="R255" s="300"/>
    </row>
    <row r="256" spans="1:18" ht="13.95" customHeight="1" x14ac:dyDescent="0.25">
      <c r="A256" s="656"/>
      <c r="B256" s="653"/>
      <c r="C256" s="654"/>
      <c r="D256" s="654"/>
      <c r="E256" s="654"/>
      <c r="F256" s="654"/>
      <c r="G256" s="654"/>
      <c r="H256" s="654"/>
      <c r="I256" s="654"/>
      <c r="J256" s="653"/>
      <c r="K256" s="655"/>
      <c r="L256" s="653"/>
      <c r="M256" s="653"/>
      <c r="N256" s="657"/>
      <c r="O256" s="653"/>
      <c r="P256" s="653"/>
      <c r="Q256" s="657"/>
      <c r="R256" s="300"/>
    </row>
    <row r="257" spans="1:18" ht="13.95" customHeight="1" x14ac:dyDescent="0.25">
      <c r="A257" s="656"/>
      <c r="B257" s="653"/>
      <c r="C257" s="654"/>
      <c r="D257" s="654"/>
      <c r="E257" s="654"/>
      <c r="F257" s="654"/>
      <c r="G257" s="654"/>
      <c r="H257" s="654"/>
      <c r="I257" s="654"/>
      <c r="J257" s="653"/>
      <c r="K257" s="655"/>
      <c r="L257" s="653"/>
      <c r="M257" s="653"/>
      <c r="N257" s="657"/>
      <c r="O257" s="653"/>
      <c r="P257" s="653"/>
      <c r="Q257" s="657"/>
      <c r="R257" s="300"/>
    </row>
    <row r="258" spans="1:18" ht="13.95" customHeight="1" x14ac:dyDescent="0.25">
      <c r="A258" s="656"/>
      <c r="B258" s="653"/>
      <c r="C258" s="654"/>
      <c r="D258" s="654"/>
      <c r="E258" s="654"/>
      <c r="F258" s="654"/>
      <c r="G258" s="654"/>
      <c r="H258" s="654"/>
      <c r="I258" s="654"/>
      <c r="J258" s="653"/>
      <c r="K258" s="655"/>
      <c r="L258" s="653"/>
      <c r="M258" s="653"/>
      <c r="N258" s="657"/>
      <c r="O258" s="653"/>
      <c r="P258" s="653"/>
      <c r="Q258" s="657"/>
      <c r="R258" s="300"/>
    </row>
    <row r="259" spans="1:18" ht="13.95" customHeight="1" x14ac:dyDescent="0.25">
      <c r="A259" s="656"/>
      <c r="B259" s="653"/>
      <c r="C259" s="654"/>
      <c r="D259" s="654"/>
      <c r="E259" s="654"/>
      <c r="F259" s="654"/>
      <c r="G259" s="654"/>
      <c r="H259" s="654"/>
      <c r="I259" s="654"/>
      <c r="J259" s="653"/>
      <c r="K259" s="655"/>
      <c r="L259" s="653"/>
      <c r="M259" s="653"/>
      <c r="N259" s="657"/>
      <c r="O259" s="653"/>
      <c r="P259" s="653"/>
      <c r="Q259" s="657"/>
      <c r="R259" s="300"/>
    </row>
    <row r="260" spans="1:18" ht="13.95" customHeight="1" x14ac:dyDescent="0.25">
      <c r="A260" s="656"/>
      <c r="B260" s="653"/>
      <c r="C260" s="654"/>
      <c r="D260" s="654"/>
      <c r="E260" s="654"/>
      <c r="F260" s="654"/>
      <c r="G260" s="654"/>
      <c r="H260" s="654"/>
      <c r="I260" s="654"/>
      <c r="J260" s="653"/>
      <c r="K260" s="655"/>
      <c r="L260" s="653"/>
      <c r="M260" s="653"/>
      <c r="N260" s="657"/>
      <c r="O260" s="653"/>
      <c r="P260" s="653"/>
      <c r="Q260" s="657"/>
      <c r="R260" s="300"/>
    </row>
    <row r="261" spans="1:18" ht="13.95" customHeight="1" x14ac:dyDescent="0.25">
      <c r="A261" s="656"/>
      <c r="B261" s="653"/>
      <c r="C261" s="654"/>
      <c r="D261" s="654"/>
      <c r="E261" s="654"/>
      <c r="F261" s="654"/>
      <c r="G261" s="654"/>
      <c r="H261" s="654"/>
      <c r="I261" s="654"/>
      <c r="J261" s="653"/>
      <c r="K261" s="655"/>
      <c r="L261" s="653"/>
      <c r="M261" s="653"/>
      <c r="N261" s="657"/>
      <c r="O261" s="653"/>
      <c r="P261" s="653"/>
      <c r="Q261" s="657"/>
      <c r="R261" s="300"/>
    </row>
    <row r="262" spans="1:18" ht="13.95" customHeight="1" x14ac:dyDescent="0.25">
      <c r="A262" s="656"/>
      <c r="B262" s="653"/>
      <c r="C262" s="654"/>
      <c r="D262" s="654"/>
      <c r="E262" s="654"/>
      <c r="F262" s="654"/>
      <c r="G262" s="654"/>
      <c r="H262" s="654"/>
      <c r="I262" s="654"/>
      <c r="J262" s="653"/>
      <c r="K262" s="655"/>
      <c r="L262" s="653"/>
      <c r="M262" s="653"/>
      <c r="N262" s="657"/>
      <c r="O262" s="653"/>
      <c r="P262" s="653"/>
      <c r="Q262" s="657"/>
      <c r="R262" s="300"/>
    </row>
    <row r="263" spans="1:18" ht="13.95" customHeight="1" x14ac:dyDescent="0.25">
      <c r="A263" s="656"/>
      <c r="B263" s="653"/>
      <c r="C263" s="654"/>
      <c r="D263" s="654"/>
      <c r="E263" s="654"/>
      <c r="F263" s="654"/>
      <c r="G263" s="654"/>
      <c r="H263" s="654"/>
      <c r="I263" s="654"/>
      <c r="J263" s="653"/>
      <c r="K263" s="655"/>
      <c r="L263" s="653"/>
      <c r="M263" s="653"/>
      <c r="N263" s="657"/>
      <c r="O263" s="653"/>
      <c r="P263" s="653"/>
      <c r="Q263" s="657"/>
      <c r="R263" s="300"/>
    </row>
    <row r="264" spans="1:18" ht="13.95" customHeight="1" x14ac:dyDescent="0.25">
      <c r="A264" s="656"/>
      <c r="B264" s="653"/>
      <c r="C264" s="654"/>
      <c r="D264" s="654"/>
      <c r="E264" s="654"/>
      <c r="F264" s="654"/>
      <c r="G264" s="654"/>
      <c r="H264" s="654"/>
      <c r="I264" s="654"/>
      <c r="J264" s="653"/>
      <c r="K264" s="655"/>
      <c r="L264" s="653"/>
      <c r="M264" s="653"/>
      <c r="N264" s="657"/>
      <c r="O264" s="653"/>
      <c r="P264" s="653"/>
      <c r="Q264" s="657"/>
      <c r="R264" s="300"/>
    </row>
    <row r="265" spans="1:18" ht="13.95" customHeight="1" x14ac:dyDescent="0.25">
      <c r="A265" s="656"/>
      <c r="B265" s="653"/>
      <c r="C265" s="654"/>
      <c r="D265" s="654"/>
      <c r="E265" s="654"/>
      <c r="F265" s="654"/>
      <c r="G265" s="654"/>
      <c r="H265" s="654"/>
      <c r="I265" s="654"/>
      <c r="J265" s="653"/>
      <c r="K265" s="655"/>
      <c r="L265" s="653"/>
      <c r="M265" s="653"/>
      <c r="N265" s="657"/>
      <c r="O265" s="653"/>
      <c r="P265" s="653"/>
      <c r="Q265" s="657"/>
      <c r="R265" s="300"/>
    </row>
    <row r="266" spans="1:18" ht="13.95" customHeight="1" x14ac:dyDescent="0.25">
      <c r="A266" s="656"/>
      <c r="B266" s="653"/>
      <c r="C266" s="654"/>
      <c r="D266" s="654"/>
      <c r="E266" s="654"/>
      <c r="F266" s="654"/>
      <c r="G266" s="654"/>
      <c r="H266" s="654"/>
      <c r="I266" s="654"/>
      <c r="J266" s="653"/>
      <c r="K266" s="655"/>
      <c r="L266" s="653"/>
      <c r="M266" s="653"/>
      <c r="N266" s="657"/>
      <c r="O266" s="653"/>
      <c r="P266" s="653"/>
      <c r="Q266" s="657"/>
      <c r="R266" s="300"/>
    </row>
    <row r="267" spans="1:18" ht="13.95" customHeight="1" x14ac:dyDescent="0.25">
      <c r="A267" s="656"/>
      <c r="B267" s="653"/>
      <c r="C267" s="654"/>
      <c r="D267" s="654"/>
      <c r="E267" s="654"/>
      <c r="F267" s="654"/>
      <c r="G267" s="654"/>
      <c r="H267" s="654"/>
      <c r="I267" s="654"/>
      <c r="J267" s="653"/>
      <c r="K267" s="655"/>
      <c r="L267" s="653"/>
      <c r="M267" s="653"/>
      <c r="N267" s="657"/>
      <c r="O267" s="653"/>
      <c r="P267" s="653"/>
      <c r="Q267" s="657"/>
      <c r="R267" s="300"/>
    </row>
    <row r="268" spans="1:18" ht="13.95" customHeight="1" x14ac:dyDescent="0.25">
      <c r="A268" s="656"/>
      <c r="B268" s="653"/>
      <c r="C268" s="654"/>
      <c r="D268" s="654"/>
      <c r="E268" s="654"/>
      <c r="F268" s="654"/>
      <c r="G268" s="654"/>
      <c r="H268" s="654"/>
      <c r="I268" s="654"/>
      <c r="J268" s="653"/>
      <c r="K268" s="655"/>
      <c r="L268" s="653"/>
      <c r="M268" s="653"/>
      <c r="N268" s="657"/>
      <c r="O268" s="653"/>
      <c r="P268" s="653"/>
      <c r="Q268" s="657"/>
      <c r="R268" s="300"/>
    </row>
    <row r="269" spans="1:18" ht="13.95" customHeight="1" x14ac:dyDescent="0.25">
      <c r="A269" s="656"/>
      <c r="B269" s="653"/>
      <c r="C269" s="654"/>
      <c r="D269" s="654"/>
      <c r="E269" s="654"/>
      <c r="F269" s="654"/>
      <c r="G269" s="654"/>
      <c r="H269" s="654"/>
      <c r="I269" s="654"/>
      <c r="J269" s="653"/>
      <c r="K269" s="655"/>
      <c r="L269" s="653"/>
      <c r="M269" s="653"/>
      <c r="N269" s="657"/>
      <c r="O269" s="653"/>
      <c r="P269" s="653"/>
      <c r="Q269" s="657"/>
      <c r="R269" s="300"/>
    </row>
    <row r="270" spans="1:18" ht="13.95" customHeight="1" x14ac:dyDescent="0.25">
      <c r="A270" s="656"/>
      <c r="B270" s="653"/>
      <c r="C270" s="654"/>
      <c r="D270" s="654"/>
      <c r="E270" s="654"/>
      <c r="F270" s="654"/>
      <c r="G270" s="654"/>
      <c r="H270" s="654"/>
      <c r="I270" s="654"/>
      <c r="J270" s="653"/>
      <c r="K270" s="655"/>
      <c r="L270" s="653"/>
      <c r="M270" s="653"/>
      <c r="N270" s="657"/>
      <c r="O270" s="653"/>
      <c r="P270" s="653"/>
      <c r="Q270" s="657"/>
      <c r="R270" s="300"/>
    </row>
    <row r="271" spans="1:18" ht="13.95" customHeight="1" x14ac:dyDescent="0.25">
      <c r="A271" s="656"/>
      <c r="B271" s="653"/>
      <c r="C271" s="654"/>
      <c r="D271" s="654"/>
      <c r="E271" s="654"/>
      <c r="F271" s="654"/>
      <c r="G271" s="654"/>
      <c r="H271" s="654"/>
      <c r="I271" s="654"/>
      <c r="J271" s="653"/>
      <c r="K271" s="655"/>
      <c r="L271" s="653"/>
      <c r="M271" s="653"/>
      <c r="N271" s="657"/>
      <c r="O271" s="653"/>
      <c r="P271" s="653"/>
      <c r="Q271" s="657"/>
      <c r="R271" s="300"/>
    </row>
    <row r="272" spans="1:18" ht="13.95" customHeight="1" x14ac:dyDescent="0.25">
      <c r="A272" s="656"/>
      <c r="B272" s="653"/>
      <c r="C272" s="654"/>
      <c r="D272" s="654"/>
      <c r="E272" s="654"/>
      <c r="F272" s="654"/>
      <c r="G272" s="654"/>
      <c r="H272" s="654"/>
      <c r="I272" s="654"/>
      <c r="J272" s="653"/>
      <c r="K272" s="655"/>
      <c r="L272" s="653"/>
      <c r="M272" s="653"/>
      <c r="N272" s="657"/>
      <c r="O272" s="653"/>
      <c r="P272" s="653"/>
      <c r="Q272" s="657"/>
      <c r="R272" s="300"/>
    </row>
    <row r="273" spans="1:18" ht="13.95" customHeight="1" x14ac:dyDescent="0.25">
      <c r="A273" s="656"/>
      <c r="B273" s="653"/>
      <c r="C273" s="654"/>
      <c r="D273" s="654"/>
      <c r="E273" s="654"/>
      <c r="F273" s="654"/>
      <c r="G273" s="654"/>
      <c r="H273" s="654"/>
      <c r="I273" s="654"/>
      <c r="J273" s="653"/>
      <c r="K273" s="655"/>
      <c r="L273" s="653"/>
      <c r="M273" s="653"/>
      <c r="N273" s="657"/>
      <c r="O273" s="653"/>
      <c r="P273" s="653"/>
      <c r="Q273" s="657"/>
      <c r="R273" s="300"/>
    </row>
    <row r="274" spans="1:18" x14ac:dyDescent="0.25">
      <c r="A274" s="656"/>
      <c r="B274" s="653"/>
      <c r="C274" s="654"/>
      <c r="D274" s="654"/>
      <c r="E274" s="654"/>
      <c r="F274" s="654"/>
      <c r="G274" s="654"/>
      <c r="H274" s="654"/>
      <c r="I274" s="654"/>
      <c r="J274" s="653"/>
      <c r="K274" s="655"/>
      <c r="L274" s="653"/>
      <c r="M274" s="653"/>
      <c r="N274" s="657"/>
      <c r="O274" s="653"/>
      <c r="P274" s="653"/>
      <c r="Q274" s="657"/>
      <c r="R274" s="300"/>
    </row>
    <row r="275" spans="1:18" x14ac:dyDescent="0.25">
      <c r="A275" s="656"/>
      <c r="B275" s="653"/>
      <c r="C275" s="654"/>
      <c r="D275" s="654"/>
      <c r="E275" s="654"/>
      <c r="F275" s="654"/>
      <c r="G275" s="654"/>
      <c r="H275" s="654"/>
      <c r="I275" s="654"/>
      <c r="J275" s="653"/>
      <c r="K275" s="655"/>
      <c r="L275" s="653"/>
      <c r="M275" s="653"/>
      <c r="N275" s="657"/>
      <c r="O275" s="653"/>
      <c r="P275" s="653"/>
      <c r="Q275" s="657"/>
      <c r="R275" s="300"/>
    </row>
    <row r="276" spans="1:18" x14ac:dyDescent="0.25">
      <c r="A276" s="656"/>
      <c r="B276" s="653"/>
      <c r="C276" s="654"/>
      <c r="D276" s="654"/>
      <c r="E276" s="654"/>
      <c r="F276" s="654"/>
      <c r="G276" s="654"/>
      <c r="H276" s="654"/>
      <c r="I276" s="654"/>
      <c r="J276" s="653"/>
      <c r="K276" s="655"/>
      <c r="L276" s="653"/>
      <c r="M276" s="653"/>
      <c r="N276" s="657"/>
      <c r="O276" s="653"/>
      <c r="P276" s="653"/>
      <c r="Q276" s="657"/>
      <c r="R276" s="300"/>
    </row>
    <row r="277" spans="1:18" x14ac:dyDescent="0.25">
      <c r="A277" s="656"/>
      <c r="B277" s="653"/>
      <c r="C277" s="654"/>
      <c r="D277" s="654"/>
      <c r="E277" s="654"/>
      <c r="F277" s="654"/>
      <c r="G277" s="654"/>
      <c r="H277" s="654"/>
      <c r="I277" s="654"/>
      <c r="J277" s="653"/>
      <c r="K277" s="655"/>
      <c r="L277" s="653"/>
      <c r="M277" s="653"/>
      <c r="N277" s="657"/>
      <c r="O277" s="653"/>
      <c r="P277" s="653"/>
      <c r="Q277" s="657"/>
      <c r="R277" s="300"/>
    </row>
    <row r="278" spans="1:18" x14ac:dyDescent="0.25">
      <c r="A278" s="656"/>
      <c r="B278" s="653"/>
      <c r="C278" s="654"/>
      <c r="D278" s="654"/>
      <c r="E278" s="654"/>
      <c r="F278" s="654"/>
      <c r="G278" s="654"/>
      <c r="H278" s="654"/>
      <c r="I278" s="654"/>
      <c r="J278" s="653"/>
      <c r="K278" s="655"/>
      <c r="L278" s="653"/>
      <c r="M278" s="653"/>
      <c r="N278" s="657"/>
      <c r="O278" s="653"/>
      <c r="P278" s="653"/>
      <c r="Q278" s="657"/>
      <c r="R278" s="300"/>
    </row>
    <row r="279" spans="1:18" x14ac:dyDescent="0.25">
      <c r="A279" s="656"/>
      <c r="B279" s="653"/>
      <c r="C279" s="654"/>
      <c r="D279" s="654"/>
      <c r="E279" s="654"/>
      <c r="F279" s="654"/>
      <c r="G279" s="654"/>
      <c r="H279" s="654"/>
      <c r="I279" s="654"/>
      <c r="J279" s="653"/>
      <c r="K279" s="655"/>
      <c r="L279" s="653"/>
      <c r="M279" s="653"/>
      <c r="N279" s="657"/>
      <c r="O279" s="653"/>
      <c r="P279" s="653"/>
      <c r="Q279" s="657"/>
      <c r="R279" s="300"/>
    </row>
    <row r="280" spans="1:18" x14ac:dyDescent="0.25">
      <c r="A280" s="656"/>
      <c r="B280" s="653"/>
      <c r="C280" s="654"/>
      <c r="D280" s="654"/>
      <c r="E280" s="654"/>
      <c r="F280" s="654"/>
      <c r="G280" s="654"/>
      <c r="H280" s="654"/>
      <c r="I280" s="654"/>
      <c r="J280" s="653"/>
      <c r="K280" s="655"/>
      <c r="L280" s="653"/>
      <c r="M280" s="653"/>
      <c r="N280" s="657"/>
      <c r="O280" s="653"/>
      <c r="P280" s="653"/>
      <c r="Q280" s="657"/>
      <c r="R280" s="300"/>
    </row>
    <row r="281" spans="1:18" x14ac:dyDescent="0.25">
      <c r="A281" s="656"/>
      <c r="B281" s="653"/>
      <c r="C281" s="654"/>
      <c r="D281" s="654"/>
      <c r="E281" s="654"/>
      <c r="F281" s="654"/>
      <c r="G281" s="654"/>
      <c r="H281" s="654"/>
      <c r="I281" s="654"/>
      <c r="J281" s="653"/>
      <c r="K281" s="655"/>
      <c r="L281" s="653"/>
      <c r="M281" s="653"/>
      <c r="N281" s="657"/>
      <c r="O281" s="653"/>
      <c r="P281" s="653"/>
      <c r="Q281" s="657"/>
      <c r="R281" s="300"/>
    </row>
    <row r="282" spans="1:18" x14ac:dyDescent="0.25">
      <c r="A282" s="656"/>
      <c r="B282" s="653"/>
      <c r="C282" s="654"/>
      <c r="D282" s="654"/>
      <c r="E282" s="654"/>
      <c r="F282" s="654"/>
      <c r="G282" s="654"/>
      <c r="H282" s="654"/>
      <c r="I282" s="654"/>
      <c r="J282" s="653"/>
      <c r="K282" s="655"/>
      <c r="L282" s="653"/>
      <c r="M282" s="653"/>
      <c r="N282" s="657"/>
      <c r="O282" s="653"/>
      <c r="P282" s="653"/>
      <c r="Q282" s="657"/>
      <c r="R282" s="300"/>
    </row>
    <row r="283" spans="1:18" x14ac:dyDescent="0.25">
      <c r="A283" s="656"/>
      <c r="B283" s="653"/>
      <c r="C283" s="654"/>
      <c r="D283" s="654"/>
      <c r="E283" s="654"/>
      <c r="F283" s="654"/>
      <c r="G283" s="654"/>
      <c r="H283" s="654"/>
      <c r="I283" s="654"/>
      <c r="J283" s="653"/>
      <c r="K283" s="655"/>
      <c r="L283" s="653"/>
      <c r="M283" s="653"/>
      <c r="N283" s="657"/>
      <c r="O283" s="653"/>
      <c r="P283" s="653"/>
      <c r="Q283" s="657"/>
      <c r="R283" s="300"/>
    </row>
    <row r="284" spans="1:18" x14ac:dyDescent="0.25">
      <c r="A284" s="656"/>
      <c r="B284" s="653"/>
      <c r="C284" s="654"/>
      <c r="D284" s="654"/>
      <c r="E284" s="654"/>
      <c r="F284" s="654"/>
      <c r="G284" s="654"/>
      <c r="H284" s="654"/>
      <c r="I284" s="654"/>
      <c r="J284" s="653"/>
      <c r="K284" s="655"/>
      <c r="L284" s="653"/>
      <c r="M284" s="653"/>
      <c r="N284" s="657"/>
      <c r="O284" s="653"/>
      <c r="P284" s="653"/>
      <c r="Q284" s="657"/>
      <c r="R284" s="300"/>
    </row>
    <row r="285" spans="1:18" x14ac:dyDescent="0.25">
      <c r="A285" s="656"/>
      <c r="B285" s="653"/>
      <c r="C285" s="654"/>
      <c r="D285" s="654"/>
      <c r="E285" s="654"/>
      <c r="F285" s="654"/>
      <c r="G285" s="654"/>
      <c r="H285" s="654"/>
      <c r="I285" s="654"/>
      <c r="J285" s="653"/>
      <c r="K285" s="655"/>
      <c r="L285" s="653"/>
      <c r="M285" s="653"/>
      <c r="N285" s="657"/>
      <c r="O285" s="653"/>
      <c r="P285" s="653"/>
      <c r="Q285" s="657"/>
      <c r="R285" s="300"/>
    </row>
    <row r="286" spans="1:18" x14ac:dyDescent="0.25">
      <c r="A286" s="656"/>
      <c r="B286" s="653"/>
      <c r="C286" s="654"/>
      <c r="D286" s="654"/>
      <c r="E286" s="654"/>
      <c r="F286" s="654"/>
      <c r="G286" s="654"/>
      <c r="H286" s="654"/>
      <c r="I286" s="654"/>
      <c r="J286" s="653"/>
      <c r="K286" s="655"/>
      <c r="L286" s="653"/>
      <c r="M286" s="653"/>
      <c r="N286" s="657"/>
      <c r="O286" s="653"/>
      <c r="P286" s="653"/>
      <c r="Q286" s="657"/>
      <c r="R286" s="300"/>
    </row>
    <row r="287" spans="1:18" x14ac:dyDescent="0.25">
      <c r="A287" s="656"/>
      <c r="B287" s="653"/>
      <c r="C287" s="654"/>
      <c r="D287" s="654"/>
      <c r="E287" s="654"/>
      <c r="F287" s="654"/>
      <c r="G287" s="654"/>
      <c r="H287" s="654"/>
      <c r="I287" s="654"/>
      <c r="J287" s="653"/>
      <c r="K287" s="655"/>
      <c r="L287" s="653"/>
      <c r="M287" s="653"/>
      <c r="N287" s="657"/>
      <c r="O287" s="653"/>
      <c r="P287" s="653"/>
      <c r="Q287" s="657"/>
      <c r="R287" s="300"/>
    </row>
    <row r="288" spans="1:18" x14ac:dyDescent="0.25">
      <c r="A288" s="656"/>
      <c r="B288" s="653"/>
      <c r="C288" s="654"/>
      <c r="D288" s="654"/>
      <c r="E288" s="654"/>
      <c r="F288" s="654"/>
      <c r="G288" s="654"/>
      <c r="H288" s="654"/>
      <c r="I288" s="654"/>
      <c r="J288" s="653"/>
      <c r="K288" s="655"/>
      <c r="L288" s="653"/>
      <c r="M288" s="653"/>
      <c r="N288" s="657"/>
      <c r="O288" s="653"/>
      <c r="P288" s="653"/>
      <c r="Q288" s="657"/>
      <c r="R288" s="300"/>
    </row>
    <row r="289" spans="1:18" x14ac:dyDescent="0.25">
      <c r="A289" s="656"/>
      <c r="B289" s="653"/>
      <c r="C289" s="654"/>
      <c r="D289" s="654"/>
      <c r="E289" s="654"/>
      <c r="F289" s="654"/>
      <c r="G289" s="654"/>
      <c r="H289" s="654"/>
      <c r="I289" s="654"/>
      <c r="J289" s="653"/>
      <c r="K289" s="655"/>
      <c r="L289" s="653"/>
      <c r="M289" s="653"/>
      <c r="N289" s="657"/>
      <c r="O289" s="653"/>
      <c r="P289" s="653"/>
      <c r="Q289" s="657"/>
      <c r="R289" s="300"/>
    </row>
    <row r="290" spans="1:18" x14ac:dyDescent="0.25">
      <c r="A290" s="656"/>
      <c r="B290" s="653"/>
      <c r="C290" s="654"/>
      <c r="D290" s="654"/>
      <c r="E290" s="654"/>
      <c r="F290" s="654"/>
      <c r="G290" s="654"/>
      <c r="H290" s="654"/>
      <c r="I290" s="654"/>
      <c r="J290" s="653"/>
      <c r="K290" s="655"/>
      <c r="L290" s="653"/>
      <c r="M290" s="653"/>
      <c r="N290" s="657"/>
      <c r="O290" s="653"/>
      <c r="P290" s="653"/>
      <c r="Q290" s="657"/>
      <c r="R290" s="300"/>
    </row>
    <row r="291" spans="1:18" x14ac:dyDescent="0.25">
      <c r="A291" s="656"/>
      <c r="B291" s="653"/>
      <c r="C291" s="654"/>
      <c r="D291" s="654"/>
      <c r="E291" s="654"/>
      <c r="F291" s="654"/>
      <c r="G291" s="654"/>
      <c r="H291" s="654"/>
      <c r="I291" s="654"/>
      <c r="J291" s="653"/>
      <c r="K291" s="655"/>
      <c r="L291" s="653"/>
      <c r="M291" s="653"/>
      <c r="N291" s="657"/>
      <c r="O291" s="653"/>
      <c r="P291" s="653"/>
      <c r="Q291" s="657"/>
      <c r="R291" s="300"/>
    </row>
    <row r="292" spans="1:18" x14ac:dyDescent="0.25">
      <c r="A292" s="656"/>
      <c r="B292" s="653"/>
      <c r="C292" s="654"/>
      <c r="D292" s="654"/>
      <c r="E292" s="654"/>
      <c r="F292" s="654"/>
      <c r="G292" s="654"/>
      <c r="H292" s="654"/>
      <c r="I292" s="654"/>
      <c r="J292" s="653"/>
      <c r="K292" s="655"/>
      <c r="L292" s="653"/>
      <c r="M292" s="653"/>
      <c r="N292" s="657"/>
      <c r="O292" s="653"/>
      <c r="P292" s="653"/>
      <c r="Q292" s="657"/>
      <c r="R292" s="300"/>
    </row>
    <row r="293" spans="1:18" x14ac:dyDescent="0.25">
      <c r="A293" s="656"/>
      <c r="B293" s="653"/>
      <c r="C293" s="654"/>
      <c r="D293" s="654"/>
      <c r="E293" s="654"/>
      <c r="F293" s="654"/>
      <c r="G293" s="654"/>
      <c r="H293" s="654"/>
      <c r="I293" s="654"/>
      <c r="J293" s="653"/>
      <c r="K293" s="655"/>
      <c r="L293" s="653"/>
      <c r="M293" s="653"/>
      <c r="N293" s="657"/>
      <c r="O293" s="653"/>
      <c r="P293" s="653"/>
      <c r="Q293" s="657"/>
      <c r="R293" s="300"/>
    </row>
    <row r="294" spans="1:18" x14ac:dyDescent="0.25">
      <c r="A294" s="656"/>
      <c r="B294" s="653"/>
      <c r="C294" s="654"/>
      <c r="D294" s="654"/>
      <c r="E294" s="654"/>
      <c r="F294" s="654"/>
      <c r="G294" s="654"/>
      <c r="H294" s="654"/>
      <c r="I294" s="654"/>
      <c r="J294" s="653"/>
      <c r="K294" s="655"/>
      <c r="L294" s="653"/>
      <c r="M294" s="653"/>
      <c r="N294" s="657"/>
      <c r="O294" s="653"/>
      <c r="P294" s="653"/>
      <c r="Q294" s="657"/>
      <c r="R294" s="300"/>
    </row>
    <row r="295" spans="1:18" x14ac:dyDescent="0.25">
      <c r="A295" s="656"/>
      <c r="B295" s="653"/>
      <c r="C295" s="654"/>
      <c r="D295" s="654"/>
      <c r="E295" s="654"/>
      <c r="F295" s="654"/>
      <c r="G295" s="654"/>
      <c r="H295" s="654"/>
      <c r="I295" s="654"/>
      <c r="J295" s="653"/>
      <c r="K295" s="655"/>
      <c r="L295" s="653"/>
      <c r="M295" s="653"/>
      <c r="N295" s="657"/>
      <c r="O295" s="653"/>
      <c r="P295" s="653"/>
      <c r="Q295" s="657"/>
      <c r="R295" s="300"/>
    </row>
    <row r="296" spans="1:18" x14ac:dyDescent="0.25">
      <c r="A296" s="656"/>
      <c r="B296" s="653"/>
      <c r="C296" s="654"/>
      <c r="D296" s="654"/>
      <c r="E296" s="654"/>
      <c r="F296" s="654"/>
      <c r="G296" s="654"/>
      <c r="H296" s="654"/>
      <c r="I296" s="654"/>
      <c r="J296" s="653"/>
      <c r="K296" s="655"/>
      <c r="L296" s="653"/>
      <c r="M296" s="653"/>
      <c r="N296" s="657"/>
      <c r="O296" s="653"/>
      <c r="P296" s="653"/>
      <c r="Q296" s="657"/>
      <c r="R296" s="300"/>
    </row>
    <row r="297" spans="1:18" x14ac:dyDescent="0.25">
      <c r="A297" s="656"/>
      <c r="B297" s="653"/>
      <c r="C297" s="654"/>
      <c r="D297" s="654"/>
      <c r="E297" s="654"/>
      <c r="F297" s="654"/>
      <c r="G297" s="654"/>
      <c r="H297" s="654"/>
      <c r="I297" s="654"/>
      <c r="J297" s="653"/>
      <c r="K297" s="655"/>
      <c r="L297" s="653"/>
      <c r="M297" s="653"/>
      <c r="N297" s="657"/>
      <c r="O297" s="653"/>
      <c r="P297" s="653"/>
      <c r="Q297" s="657"/>
      <c r="R297" s="300"/>
    </row>
    <row r="298" spans="1:18" x14ac:dyDescent="0.25">
      <c r="A298" s="656"/>
      <c r="B298" s="653"/>
      <c r="C298" s="654"/>
      <c r="D298" s="654"/>
      <c r="E298" s="654"/>
      <c r="F298" s="654"/>
      <c r="G298" s="654"/>
      <c r="H298" s="654"/>
      <c r="I298" s="654"/>
      <c r="J298" s="653"/>
      <c r="K298" s="655"/>
      <c r="L298" s="653"/>
      <c r="M298" s="653"/>
      <c r="N298" s="657"/>
      <c r="O298" s="653"/>
      <c r="P298" s="653"/>
      <c r="Q298" s="657"/>
      <c r="R298" s="300"/>
    </row>
    <row r="299" spans="1:18" x14ac:dyDescent="0.25">
      <c r="A299" s="656"/>
      <c r="B299" s="653"/>
      <c r="C299" s="654"/>
      <c r="D299" s="654"/>
      <c r="E299" s="654"/>
      <c r="F299" s="654"/>
      <c r="G299" s="654"/>
      <c r="H299" s="654"/>
      <c r="I299" s="654"/>
      <c r="J299" s="653"/>
      <c r="K299" s="655"/>
      <c r="L299" s="653"/>
      <c r="M299" s="653"/>
      <c r="N299" s="657"/>
      <c r="O299" s="653"/>
      <c r="P299" s="653"/>
      <c r="Q299" s="657"/>
      <c r="R299" s="300"/>
    </row>
    <row r="300" spans="1:18" x14ac:dyDescent="0.25">
      <c r="A300" s="656"/>
      <c r="B300" s="653"/>
      <c r="C300" s="654"/>
      <c r="D300" s="654"/>
      <c r="E300" s="654"/>
      <c r="F300" s="654"/>
      <c r="G300" s="654"/>
      <c r="H300" s="654"/>
      <c r="I300" s="654"/>
      <c r="J300" s="653"/>
      <c r="K300" s="655"/>
      <c r="L300" s="653"/>
      <c r="M300" s="653"/>
      <c r="N300" s="657"/>
      <c r="O300" s="653"/>
      <c r="P300" s="653"/>
      <c r="Q300" s="657"/>
      <c r="R300" s="300"/>
    </row>
    <row r="301" spans="1:18" x14ac:dyDescent="0.25">
      <c r="A301" s="656"/>
      <c r="B301" s="653"/>
      <c r="C301" s="654"/>
      <c r="D301" s="654"/>
      <c r="E301" s="654"/>
      <c r="F301" s="654"/>
      <c r="G301" s="654"/>
      <c r="H301" s="654"/>
      <c r="I301" s="654"/>
      <c r="J301" s="653"/>
      <c r="K301" s="655"/>
      <c r="L301" s="653"/>
      <c r="M301" s="653"/>
      <c r="N301" s="657"/>
      <c r="O301" s="653"/>
      <c r="P301" s="653"/>
      <c r="Q301" s="657"/>
      <c r="R301" s="300"/>
    </row>
    <row r="302" spans="1:18" x14ac:dyDescent="0.25">
      <c r="A302" s="656"/>
      <c r="B302" s="653"/>
      <c r="C302" s="654"/>
      <c r="D302" s="654"/>
      <c r="E302" s="654"/>
      <c r="F302" s="654"/>
      <c r="G302" s="654"/>
      <c r="H302" s="654"/>
      <c r="I302" s="654"/>
      <c r="J302" s="653"/>
      <c r="K302" s="655"/>
      <c r="L302" s="653"/>
      <c r="M302" s="653"/>
      <c r="N302" s="657"/>
      <c r="O302" s="653"/>
      <c r="P302" s="653"/>
      <c r="Q302" s="657"/>
      <c r="R302" s="300"/>
    </row>
    <row r="303" spans="1:18" x14ac:dyDescent="0.25">
      <c r="A303" s="656"/>
      <c r="B303" s="653"/>
      <c r="C303" s="654"/>
      <c r="D303" s="654"/>
      <c r="E303" s="654"/>
      <c r="F303" s="654"/>
      <c r="G303" s="654"/>
      <c r="H303" s="654"/>
      <c r="I303" s="654"/>
      <c r="J303" s="653"/>
      <c r="K303" s="655"/>
      <c r="L303" s="653"/>
      <c r="M303" s="653"/>
      <c r="N303" s="657"/>
      <c r="O303" s="653"/>
      <c r="P303" s="653"/>
      <c r="Q303" s="657"/>
      <c r="R303" s="300"/>
    </row>
    <row r="304" spans="1:18" x14ac:dyDescent="0.25">
      <c r="A304" s="656"/>
      <c r="B304" s="653"/>
      <c r="C304" s="654"/>
      <c r="D304" s="654"/>
      <c r="E304" s="654"/>
      <c r="F304" s="654"/>
      <c r="G304" s="654"/>
      <c r="H304" s="654"/>
      <c r="I304" s="654"/>
      <c r="J304" s="653"/>
      <c r="K304" s="655"/>
      <c r="L304" s="653"/>
      <c r="M304" s="653"/>
      <c r="N304" s="657"/>
      <c r="O304" s="653"/>
      <c r="P304" s="653"/>
      <c r="Q304" s="657"/>
      <c r="R304" s="300"/>
    </row>
    <row r="305" spans="1:18" x14ac:dyDescent="0.25">
      <c r="A305" s="656"/>
      <c r="B305" s="653"/>
      <c r="C305" s="654"/>
      <c r="D305" s="654"/>
      <c r="E305" s="654"/>
      <c r="F305" s="654"/>
      <c r="G305" s="654"/>
      <c r="H305" s="654"/>
      <c r="I305" s="654"/>
      <c r="J305" s="653"/>
      <c r="K305" s="655"/>
      <c r="L305" s="653"/>
      <c r="M305" s="653"/>
      <c r="N305" s="657"/>
      <c r="O305" s="653"/>
      <c r="P305" s="653"/>
      <c r="Q305" s="657"/>
      <c r="R305" s="300"/>
    </row>
    <row r="306" spans="1:18" x14ac:dyDescent="0.25">
      <c r="A306" s="656"/>
      <c r="B306" s="653"/>
      <c r="C306" s="654"/>
      <c r="D306" s="654"/>
      <c r="E306" s="654"/>
      <c r="F306" s="654"/>
      <c r="G306" s="654"/>
      <c r="H306" s="654"/>
      <c r="I306" s="654"/>
      <c r="J306" s="653"/>
      <c r="K306" s="655"/>
      <c r="L306" s="653"/>
      <c r="M306" s="653"/>
      <c r="N306" s="657"/>
      <c r="O306" s="653"/>
      <c r="P306" s="653"/>
      <c r="Q306" s="657"/>
      <c r="R306" s="300"/>
    </row>
    <row r="307" spans="1:18" x14ac:dyDescent="0.25">
      <c r="A307" s="656"/>
      <c r="B307" s="653"/>
      <c r="C307" s="654"/>
      <c r="D307" s="654"/>
      <c r="E307" s="654"/>
      <c r="F307" s="654"/>
      <c r="G307" s="654"/>
      <c r="H307" s="654"/>
      <c r="I307" s="654"/>
      <c r="J307" s="653"/>
      <c r="K307" s="655"/>
      <c r="L307" s="653"/>
      <c r="M307" s="653"/>
      <c r="N307" s="657"/>
      <c r="O307" s="653"/>
      <c r="P307" s="653"/>
      <c r="Q307" s="657"/>
      <c r="R307" s="300"/>
    </row>
    <row r="308" spans="1:18" x14ac:dyDescent="0.25">
      <c r="A308" s="656"/>
      <c r="B308" s="653"/>
      <c r="C308" s="654"/>
      <c r="D308" s="654"/>
      <c r="E308" s="654"/>
      <c r="F308" s="654"/>
      <c r="G308" s="654"/>
      <c r="H308" s="654"/>
      <c r="I308" s="654"/>
      <c r="J308" s="653"/>
      <c r="K308" s="655"/>
      <c r="L308" s="653"/>
      <c r="M308" s="653"/>
      <c r="N308" s="657"/>
      <c r="O308" s="653"/>
      <c r="P308" s="653"/>
      <c r="Q308" s="657"/>
      <c r="R308" s="300"/>
    </row>
    <row r="309" spans="1:18" x14ac:dyDescent="0.25">
      <c r="A309" s="656"/>
      <c r="B309" s="653"/>
      <c r="C309" s="654"/>
      <c r="D309" s="654"/>
      <c r="E309" s="654"/>
      <c r="F309" s="654"/>
      <c r="G309" s="654"/>
      <c r="H309" s="654"/>
      <c r="I309" s="654"/>
      <c r="J309" s="653"/>
      <c r="K309" s="655"/>
      <c r="L309" s="653"/>
      <c r="M309" s="653"/>
      <c r="N309" s="657"/>
      <c r="O309" s="653"/>
      <c r="P309" s="653"/>
      <c r="Q309" s="657"/>
      <c r="R309" s="300"/>
    </row>
    <row r="310" spans="1:18" x14ac:dyDescent="0.25">
      <c r="A310" s="656"/>
      <c r="B310" s="653"/>
      <c r="C310" s="654"/>
      <c r="D310" s="654"/>
      <c r="E310" s="654"/>
      <c r="F310" s="654"/>
      <c r="G310" s="654"/>
      <c r="H310" s="654"/>
      <c r="I310" s="654"/>
      <c r="J310" s="653"/>
      <c r="K310" s="655"/>
      <c r="L310" s="653"/>
      <c r="M310" s="653"/>
      <c r="N310" s="657"/>
      <c r="O310" s="653"/>
      <c r="P310" s="653"/>
      <c r="Q310" s="657"/>
      <c r="R310" s="300"/>
    </row>
    <row r="311" spans="1:18" x14ac:dyDescent="0.25">
      <c r="A311" s="656"/>
      <c r="B311" s="653"/>
      <c r="C311" s="654"/>
      <c r="D311" s="654"/>
      <c r="E311" s="654"/>
      <c r="F311" s="654"/>
      <c r="G311" s="654"/>
      <c r="H311" s="654"/>
      <c r="I311" s="654"/>
      <c r="J311" s="653"/>
      <c r="K311" s="655"/>
      <c r="L311" s="653"/>
      <c r="M311" s="653"/>
      <c r="N311" s="657"/>
      <c r="O311" s="653"/>
      <c r="P311" s="653"/>
      <c r="Q311" s="657"/>
      <c r="R311" s="300"/>
    </row>
    <row r="312" spans="1:18" x14ac:dyDescent="0.25">
      <c r="A312" s="656"/>
      <c r="B312" s="653"/>
      <c r="C312" s="654"/>
      <c r="D312" s="654"/>
      <c r="E312" s="654"/>
      <c r="F312" s="654"/>
      <c r="G312" s="654"/>
      <c r="H312" s="654"/>
      <c r="I312" s="654"/>
      <c r="J312" s="653"/>
      <c r="K312" s="655"/>
      <c r="L312" s="653"/>
      <c r="M312" s="653"/>
      <c r="N312" s="657"/>
      <c r="O312" s="653"/>
      <c r="P312" s="653"/>
      <c r="Q312" s="657"/>
      <c r="R312" s="300"/>
    </row>
    <row r="313" spans="1:18" x14ac:dyDescent="0.25">
      <c r="A313" s="656"/>
      <c r="B313" s="653"/>
      <c r="C313" s="654"/>
      <c r="D313" s="654"/>
      <c r="E313" s="654"/>
      <c r="F313" s="654"/>
      <c r="G313" s="654"/>
      <c r="H313" s="654"/>
      <c r="I313" s="654"/>
      <c r="J313" s="653"/>
      <c r="K313" s="655"/>
      <c r="L313" s="653"/>
      <c r="M313" s="653"/>
      <c r="N313" s="657"/>
      <c r="O313" s="653"/>
      <c r="P313" s="653"/>
      <c r="Q313" s="657"/>
      <c r="R313" s="300"/>
    </row>
    <row r="314" spans="1:18" x14ac:dyDescent="0.25">
      <c r="A314" s="656"/>
      <c r="B314" s="653"/>
      <c r="C314" s="654"/>
      <c r="D314" s="654"/>
      <c r="E314" s="654"/>
      <c r="F314" s="654"/>
      <c r="G314" s="654"/>
      <c r="H314" s="654"/>
      <c r="I314" s="654"/>
      <c r="J314" s="653"/>
      <c r="K314" s="655"/>
      <c r="L314" s="653"/>
      <c r="M314" s="653"/>
      <c r="N314" s="657"/>
      <c r="O314" s="653"/>
      <c r="P314" s="653"/>
      <c r="Q314" s="657"/>
      <c r="R314" s="300"/>
    </row>
    <row r="315" spans="1:18" x14ac:dyDescent="0.25">
      <c r="A315" s="656"/>
      <c r="B315" s="653"/>
      <c r="C315" s="654"/>
      <c r="D315" s="654"/>
      <c r="E315" s="654"/>
      <c r="F315" s="654"/>
      <c r="G315" s="654"/>
      <c r="H315" s="654"/>
      <c r="I315" s="654"/>
      <c r="J315" s="653"/>
      <c r="K315" s="655"/>
      <c r="L315" s="653"/>
      <c r="M315" s="653"/>
      <c r="N315" s="657"/>
      <c r="O315" s="653"/>
      <c r="P315" s="653"/>
      <c r="Q315" s="657"/>
      <c r="R315" s="300"/>
    </row>
    <row r="316" spans="1:18" x14ac:dyDescent="0.25">
      <c r="A316" s="656"/>
      <c r="B316" s="653"/>
      <c r="C316" s="654"/>
      <c r="D316" s="654"/>
      <c r="E316" s="654"/>
      <c r="F316" s="654"/>
      <c r="G316" s="654"/>
      <c r="H316" s="654"/>
      <c r="I316" s="654"/>
      <c r="J316" s="653"/>
      <c r="K316" s="655"/>
      <c r="L316" s="653"/>
      <c r="M316" s="653"/>
      <c r="N316" s="657"/>
      <c r="O316" s="653"/>
      <c r="P316" s="653"/>
      <c r="Q316" s="657"/>
      <c r="R316" s="300"/>
    </row>
    <row r="317" spans="1:18" x14ac:dyDescent="0.25">
      <c r="A317" s="656"/>
      <c r="B317" s="653"/>
      <c r="C317" s="654"/>
      <c r="D317" s="654"/>
      <c r="E317" s="654"/>
      <c r="F317" s="654"/>
      <c r="G317" s="654"/>
      <c r="H317" s="654"/>
      <c r="I317" s="654"/>
      <c r="J317" s="653"/>
      <c r="K317" s="655"/>
      <c r="L317" s="653"/>
      <c r="M317" s="653"/>
      <c r="N317" s="657"/>
      <c r="O317" s="653"/>
      <c r="P317" s="653"/>
      <c r="Q317" s="657"/>
      <c r="R317" s="300"/>
    </row>
    <row r="318" spans="1:18" x14ac:dyDescent="0.25">
      <c r="A318" s="656"/>
      <c r="B318" s="653"/>
      <c r="C318" s="654"/>
      <c r="D318" s="654"/>
      <c r="E318" s="654"/>
      <c r="F318" s="654"/>
      <c r="G318" s="654"/>
      <c r="H318" s="654"/>
      <c r="I318" s="654"/>
      <c r="J318" s="653"/>
      <c r="K318" s="655"/>
      <c r="L318" s="653"/>
      <c r="M318" s="653"/>
      <c r="N318" s="657"/>
      <c r="O318" s="653"/>
      <c r="P318" s="653"/>
      <c r="Q318" s="657"/>
      <c r="R318" s="300"/>
    </row>
    <row r="319" spans="1:18" x14ac:dyDescent="0.25">
      <c r="A319" s="656"/>
      <c r="B319" s="653"/>
      <c r="C319" s="654"/>
      <c r="D319" s="654"/>
      <c r="E319" s="654"/>
      <c r="F319" s="654"/>
      <c r="G319" s="654"/>
      <c r="H319" s="654"/>
      <c r="I319" s="654"/>
      <c r="J319" s="653"/>
      <c r="K319" s="655"/>
      <c r="L319" s="653"/>
      <c r="M319" s="653"/>
      <c r="N319" s="657"/>
      <c r="O319" s="653"/>
      <c r="P319" s="653"/>
      <c r="Q319" s="657"/>
      <c r="R319" s="300"/>
    </row>
    <row r="320" spans="1:18" x14ac:dyDescent="0.25">
      <c r="A320" s="656"/>
      <c r="B320" s="653"/>
      <c r="C320" s="654"/>
      <c r="D320" s="654"/>
      <c r="E320" s="654"/>
      <c r="F320" s="654"/>
      <c r="G320" s="654"/>
      <c r="H320" s="654"/>
      <c r="I320" s="654"/>
      <c r="J320" s="653"/>
      <c r="K320" s="655"/>
      <c r="L320" s="653"/>
      <c r="M320" s="653"/>
      <c r="N320" s="657"/>
      <c r="O320" s="653"/>
      <c r="P320" s="653"/>
      <c r="Q320" s="657"/>
      <c r="R320" s="300"/>
    </row>
    <row r="321" spans="1:18" x14ac:dyDescent="0.25">
      <c r="A321" s="656"/>
      <c r="B321" s="653"/>
      <c r="C321" s="654"/>
      <c r="D321" s="654"/>
      <c r="E321" s="654"/>
      <c r="F321" s="654"/>
      <c r="G321" s="654"/>
      <c r="H321" s="654"/>
      <c r="I321" s="654"/>
      <c r="J321" s="653"/>
      <c r="K321" s="655"/>
      <c r="L321" s="653"/>
      <c r="M321" s="653"/>
      <c r="N321" s="657"/>
      <c r="O321" s="653"/>
      <c r="P321" s="653"/>
      <c r="Q321" s="657"/>
      <c r="R321" s="300"/>
    </row>
    <row r="322" spans="1:18" x14ac:dyDescent="0.25">
      <c r="A322" s="656"/>
      <c r="B322" s="653"/>
      <c r="C322" s="654"/>
      <c r="D322" s="654"/>
      <c r="E322" s="654"/>
      <c r="F322" s="654"/>
      <c r="G322" s="654"/>
      <c r="H322" s="654"/>
      <c r="I322" s="654"/>
      <c r="J322" s="653"/>
      <c r="K322" s="655"/>
      <c r="L322" s="653"/>
      <c r="M322" s="653"/>
      <c r="N322" s="657"/>
      <c r="O322" s="653"/>
      <c r="P322" s="653"/>
      <c r="Q322" s="657"/>
      <c r="R322" s="300"/>
    </row>
    <row r="323" spans="1:18" x14ac:dyDescent="0.25">
      <c r="A323" s="656"/>
      <c r="B323" s="653"/>
      <c r="C323" s="654"/>
      <c r="D323" s="654"/>
      <c r="E323" s="654"/>
      <c r="F323" s="654"/>
      <c r="G323" s="654"/>
      <c r="H323" s="654"/>
      <c r="I323" s="654"/>
      <c r="J323" s="653"/>
      <c r="K323" s="655"/>
      <c r="L323" s="653"/>
      <c r="M323" s="653"/>
      <c r="N323" s="657"/>
      <c r="O323" s="653"/>
      <c r="P323" s="653"/>
      <c r="Q323" s="657"/>
      <c r="R323" s="300"/>
    </row>
    <row r="324" spans="1:18" x14ac:dyDescent="0.25">
      <c r="A324" s="656"/>
      <c r="B324" s="653"/>
      <c r="C324" s="654"/>
      <c r="D324" s="654"/>
      <c r="E324" s="654"/>
      <c r="F324" s="654"/>
      <c r="G324" s="654"/>
      <c r="H324" s="654"/>
      <c r="I324" s="654"/>
      <c r="J324" s="653"/>
      <c r="K324" s="655"/>
      <c r="L324" s="653"/>
      <c r="M324" s="653"/>
      <c r="N324" s="657"/>
      <c r="O324" s="653"/>
      <c r="P324" s="653"/>
      <c r="Q324" s="657"/>
      <c r="R324" s="300"/>
    </row>
    <row r="325" spans="1:18" x14ac:dyDescent="0.25">
      <c r="A325" s="656"/>
      <c r="B325" s="653"/>
      <c r="C325" s="654"/>
      <c r="D325" s="654"/>
      <c r="E325" s="654"/>
      <c r="F325" s="654"/>
      <c r="G325" s="654"/>
      <c r="H325" s="654"/>
      <c r="I325" s="654"/>
      <c r="J325" s="653"/>
      <c r="K325" s="655"/>
      <c r="L325" s="653"/>
      <c r="M325" s="653"/>
      <c r="N325" s="657"/>
      <c r="O325" s="653"/>
      <c r="P325" s="653"/>
      <c r="Q325" s="657"/>
      <c r="R325" s="300"/>
    </row>
    <row r="326" spans="1:18" x14ac:dyDescent="0.25">
      <c r="A326" s="656"/>
      <c r="B326" s="653"/>
      <c r="C326" s="654"/>
      <c r="D326" s="654"/>
      <c r="E326" s="654"/>
      <c r="F326" s="654"/>
      <c r="G326" s="654"/>
      <c r="H326" s="654"/>
      <c r="I326" s="654"/>
      <c r="J326" s="653"/>
      <c r="K326" s="655"/>
      <c r="L326" s="653"/>
      <c r="M326" s="653"/>
      <c r="N326" s="657"/>
      <c r="O326" s="653"/>
      <c r="P326" s="653"/>
      <c r="Q326" s="657"/>
      <c r="R326" s="300"/>
    </row>
    <row r="327" spans="1:18" x14ac:dyDescent="0.25">
      <c r="A327" s="656"/>
      <c r="B327" s="653"/>
      <c r="C327" s="654"/>
      <c r="D327" s="654"/>
      <c r="E327" s="654"/>
      <c r="F327" s="654"/>
      <c r="G327" s="654"/>
      <c r="H327" s="654"/>
      <c r="I327" s="654"/>
      <c r="J327" s="653"/>
      <c r="K327" s="655"/>
      <c r="L327" s="653"/>
      <c r="M327" s="653"/>
      <c r="N327" s="657"/>
      <c r="O327" s="653"/>
      <c r="P327" s="653"/>
      <c r="Q327" s="657"/>
      <c r="R327" s="300"/>
    </row>
    <row r="328" spans="1:18" x14ac:dyDescent="0.25">
      <c r="A328" s="656"/>
      <c r="B328" s="653"/>
      <c r="C328" s="654"/>
      <c r="D328" s="654"/>
      <c r="E328" s="654"/>
      <c r="F328" s="654"/>
      <c r="G328" s="654"/>
      <c r="H328" s="654"/>
      <c r="I328" s="654"/>
      <c r="J328" s="653"/>
      <c r="K328" s="655"/>
      <c r="L328" s="653"/>
      <c r="M328" s="653"/>
      <c r="N328" s="657"/>
      <c r="O328" s="653"/>
      <c r="P328" s="653"/>
      <c r="Q328" s="657"/>
      <c r="R328" s="300"/>
    </row>
    <row r="329" spans="1:18" x14ac:dyDescent="0.25">
      <c r="A329" s="656"/>
      <c r="B329" s="653"/>
      <c r="C329" s="654"/>
      <c r="D329" s="654"/>
      <c r="E329" s="654"/>
      <c r="F329" s="654"/>
      <c r="G329" s="654"/>
      <c r="H329" s="654"/>
      <c r="I329" s="654"/>
      <c r="J329" s="653"/>
      <c r="K329" s="655"/>
      <c r="L329" s="653"/>
      <c r="M329" s="653"/>
      <c r="N329" s="657"/>
      <c r="O329" s="653"/>
      <c r="P329" s="653"/>
      <c r="Q329" s="657"/>
      <c r="R329" s="300"/>
    </row>
    <row r="330" spans="1:18" x14ac:dyDescent="0.25">
      <c r="A330" s="656"/>
      <c r="B330" s="653"/>
      <c r="C330" s="654"/>
      <c r="D330" s="654"/>
      <c r="E330" s="654"/>
      <c r="F330" s="654"/>
      <c r="G330" s="654"/>
      <c r="H330" s="654"/>
      <c r="I330" s="654"/>
      <c r="J330" s="653"/>
      <c r="K330" s="655"/>
      <c r="L330" s="653"/>
      <c r="M330" s="653"/>
      <c r="N330" s="657"/>
      <c r="O330" s="653"/>
      <c r="P330" s="653"/>
      <c r="Q330" s="657"/>
      <c r="R330" s="300"/>
    </row>
    <row r="331" spans="1:18" x14ac:dyDescent="0.25">
      <c r="A331" s="656"/>
      <c r="B331" s="653"/>
      <c r="C331" s="654"/>
      <c r="D331" s="654"/>
      <c r="E331" s="654"/>
      <c r="F331" s="654"/>
      <c r="G331" s="654"/>
      <c r="H331" s="654"/>
      <c r="I331" s="654"/>
      <c r="J331" s="653"/>
      <c r="K331" s="655"/>
      <c r="L331" s="653"/>
      <c r="M331" s="653"/>
      <c r="N331" s="657"/>
      <c r="O331" s="653"/>
      <c r="P331" s="653"/>
      <c r="Q331" s="657"/>
      <c r="R331" s="300"/>
    </row>
    <row r="332" spans="1:18" x14ac:dyDescent="0.25">
      <c r="A332" s="656"/>
      <c r="B332" s="653"/>
      <c r="C332" s="654"/>
      <c r="D332" s="654"/>
      <c r="E332" s="654"/>
      <c r="F332" s="654"/>
      <c r="G332" s="654"/>
      <c r="H332" s="654"/>
      <c r="I332" s="654"/>
      <c r="J332" s="653"/>
      <c r="K332" s="655"/>
      <c r="L332" s="653"/>
      <c r="M332" s="653"/>
      <c r="N332" s="657"/>
      <c r="O332" s="653"/>
      <c r="P332" s="653"/>
      <c r="Q332" s="657"/>
      <c r="R332" s="300"/>
    </row>
    <row r="333" spans="1:18" x14ac:dyDescent="0.25">
      <c r="A333" s="656"/>
      <c r="B333" s="653"/>
      <c r="C333" s="654"/>
      <c r="D333" s="654"/>
      <c r="E333" s="654"/>
      <c r="F333" s="654"/>
      <c r="G333" s="654"/>
      <c r="H333" s="654"/>
      <c r="I333" s="654"/>
      <c r="J333" s="653"/>
      <c r="K333" s="655"/>
      <c r="L333" s="653"/>
      <c r="M333" s="653"/>
      <c r="N333" s="657"/>
      <c r="O333" s="653"/>
      <c r="P333" s="653"/>
      <c r="Q333" s="657"/>
      <c r="R333" s="300"/>
    </row>
    <row r="334" spans="1:18" x14ac:dyDescent="0.25">
      <c r="A334" s="656"/>
      <c r="B334" s="653"/>
      <c r="C334" s="654"/>
      <c r="D334" s="654"/>
      <c r="E334" s="654"/>
      <c r="F334" s="654"/>
      <c r="G334" s="654"/>
      <c r="H334" s="654"/>
      <c r="I334" s="654"/>
      <c r="J334" s="653"/>
      <c r="K334" s="655"/>
      <c r="L334" s="653"/>
      <c r="M334" s="653"/>
      <c r="N334" s="657"/>
      <c r="O334" s="653"/>
      <c r="P334" s="653"/>
      <c r="Q334" s="657"/>
      <c r="R334" s="300"/>
    </row>
    <row r="335" spans="1:18" x14ac:dyDescent="0.25">
      <c r="A335" s="656"/>
      <c r="B335" s="653"/>
      <c r="C335" s="654"/>
      <c r="D335" s="654"/>
      <c r="E335" s="654"/>
      <c r="F335" s="654"/>
      <c r="G335" s="654"/>
      <c r="H335" s="654"/>
      <c r="I335" s="654"/>
      <c r="J335" s="653"/>
      <c r="K335" s="655"/>
      <c r="L335" s="653"/>
      <c r="M335" s="653"/>
      <c r="N335" s="657"/>
      <c r="O335" s="653"/>
      <c r="P335" s="653"/>
      <c r="Q335" s="657"/>
      <c r="R335" s="300"/>
    </row>
    <row r="336" spans="1:18" x14ac:dyDescent="0.25">
      <c r="A336" s="656"/>
      <c r="B336" s="653"/>
      <c r="C336" s="654"/>
      <c r="D336" s="654"/>
      <c r="E336" s="654"/>
      <c r="F336" s="654"/>
      <c r="G336" s="654"/>
      <c r="H336" s="654"/>
      <c r="I336" s="654"/>
      <c r="J336" s="653"/>
      <c r="K336" s="655"/>
      <c r="L336" s="653"/>
      <c r="M336" s="653"/>
      <c r="N336" s="657"/>
      <c r="O336" s="653"/>
      <c r="P336" s="653"/>
      <c r="Q336" s="657"/>
      <c r="R336" s="300"/>
    </row>
    <row r="337" spans="1:18" x14ac:dyDescent="0.25">
      <c r="A337" s="656"/>
      <c r="B337" s="653"/>
      <c r="C337" s="654"/>
      <c r="D337" s="654"/>
      <c r="E337" s="654"/>
      <c r="F337" s="654"/>
      <c r="G337" s="654"/>
      <c r="H337" s="654"/>
      <c r="I337" s="654"/>
      <c r="J337" s="653"/>
      <c r="K337" s="655"/>
      <c r="L337" s="653"/>
      <c r="M337" s="653"/>
      <c r="N337" s="657"/>
      <c r="O337" s="653"/>
      <c r="P337" s="653"/>
      <c r="Q337" s="657"/>
      <c r="R337" s="300"/>
    </row>
    <row r="338" spans="1:18" x14ac:dyDescent="0.25">
      <c r="A338" s="656"/>
      <c r="B338" s="653"/>
      <c r="C338" s="654"/>
      <c r="D338" s="654"/>
      <c r="E338" s="654"/>
      <c r="F338" s="654"/>
      <c r="G338" s="654"/>
      <c r="H338" s="654"/>
      <c r="I338" s="654"/>
      <c r="J338" s="653"/>
      <c r="K338" s="655"/>
      <c r="L338" s="653"/>
      <c r="M338" s="653"/>
      <c r="N338" s="657"/>
      <c r="O338" s="653"/>
      <c r="P338" s="653"/>
      <c r="Q338" s="657"/>
      <c r="R338" s="300"/>
    </row>
    <row r="339" spans="1:18" x14ac:dyDescent="0.25">
      <c r="A339" s="656"/>
      <c r="B339" s="653"/>
      <c r="C339" s="654"/>
      <c r="D339" s="654"/>
      <c r="E339" s="654"/>
      <c r="F339" s="654"/>
      <c r="G339" s="654"/>
      <c r="H339" s="654"/>
      <c r="I339" s="654"/>
      <c r="J339" s="653"/>
      <c r="K339" s="655"/>
      <c r="L339" s="653"/>
      <c r="M339" s="653"/>
      <c r="N339" s="657"/>
      <c r="O339" s="653"/>
      <c r="P339" s="653"/>
      <c r="Q339" s="657"/>
      <c r="R339" s="300"/>
    </row>
    <row r="340" spans="1:18" x14ac:dyDescent="0.25">
      <c r="A340" s="656"/>
      <c r="B340" s="653"/>
      <c r="C340" s="654"/>
      <c r="D340" s="654"/>
      <c r="E340" s="654"/>
      <c r="F340" s="654"/>
      <c r="G340" s="654"/>
      <c r="H340" s="654"/>
      <c r="I340" s="654"/>
      <c r="J340" s="653"/>
      <c r="K340" s="655"/>
      <c r="L340" s="653"/>
      <c r="M340" s="653"/>
      <c r="N340" s="657"/>
      <c r="O340" s="653"/>
      <c r="P340" s="653"/>
      <c r="Q340" s="657"/>
      <c r="R340" s="300"/>
    </row>
    <row r="341" spans="1:18" x14ac:dyDescent="0.25">
      <c r="A341" s="656"/>
      <c r="B341" s="653"/>
      <c r="C341" s="654"/>
      <c r="D341" s="654"/>
      <c r="E341" s="654"/>
      <c r="F341" s="654"/>
      <c r="G341" s="654"/>
      <c r="H341" s="654"/>
      <c r="I341" s="654"/>
      <c r="J341" s="653"/>
      <c r="K341" s="655"/>
      <c r="L341" s="653"/>
      <c r="M341" s="653"/>
      <c r="N341" s="657"/>
      <c r="O341" s="653"/>
      <c r="P341" s="653"/>
      <c r="Q341" s="657"/>
      <c r="R341" s="300"/>
    </row>
    <row r="342" spans="1:18" x14ac:dyDescent="0.25">
      <c r="A342" s="656"/>
      <c r="B342" s="653"/>
      <c r="C342" s="654"/>
      <c r="D342" s="654"/>
      <c r="E342" s="654"/>
      <c r="F342" s="654"/>
      <c r="G342" s="654"/>
      <c r="H342" s="654"/>
      <c r="I342" s="654"/>
      <c r="J342" s="653"/>
      <c r="K342" s="655"/>
      <c r="L342" s="653"/>
      <c r="M342" s="653"/>
      <c r="N342" s="657"/>
      <c r="O342" s="653"/>
      <c r="P342" s="653"/>
      <c r="Q342" s="657"/>
      <c r="R342" s="300"/>
    </row>
    <row r="343" spans="1:18" x14ac:dyDescent="0.25">
      <c r="A343" s="656"/>
      <c r="B343" s="653"/>
      <c r="C343" s="654"/>
      <c r="D343" s="654"/>
      <c r="E343" s="654"/>
      <c r="F343" s="654"/>
      <c r="G343" s="654"/>
      <c r="H343" s="654"/>
      <c r="I343" s="654"/>
      <c r="J343" s="653"/>
      <c r="K343" s="655"/>
      <c r="L343" s="653"/>
      <c r="M343" s="653"/>
      <c r="N343" s="657"/>
      <c r="O343" s="653"/>
      <c r="P343" s="653"/>
      <c r="Q343" s="657"/>
      <c r="R343" s="300"/>
    </row>
    <row r="344" spans="1:18" x14ac:dyDescent="0.25">
      <c r="A344" s="656"/>
      <c r="B344" s="653"/>
      <c r="C344" s="654"/>
      <c r="D344" s="654"/>
      <c r="E344" s="654"/>
      <c r="F344" s="654"/>
      <c r="G344" s="654"/>
      <c r="H344" s="654"/>
      <c r="I344" s="654"/>
      <c r="J344" s="653"/>
      <c r="K344" s="655"/>
      <c r="L344" s="653"/>
      <c r="M344" s="653"/>
      <c r="N344" s="657"/>
      <c r="O344" s="653"/>
      <c r="P344" s="653"/>
      <c r="Q344" s="657"/>
      <c r="R344" s="300"/>
    </row>
    <row r="345" spans="1:18" x14ac:dyDescent="0.25">
      <c r="A345" s="656"/>
      <c r="B345" s="653"/>
      <c r="C345" s="654"/>
      <c r="D345" s="654"/>
      <c r="E345" s="654"/>
      <c r="F345" s="654"/>
      <c r="G345" s="654"/>
      <c r="H345" s="654"/>
      <c r="I345" s="654"/>
      <c r="J345" s="653"/>
      <c r="K345" s="655"/>
      <c r="L345" s="653"/>
      <c r="M345" s="653"/>
      <c r="N345" s="657"/>
      <c r="O345" s="653"/>
      <c r="P345" s="653"/>
      <c r="Q345" s="657"/>
      <c r="R345" s="300"/>
    </row>
    <row r="346" spans="1:18" x14ac:dyDescent="0.25">
      <c r="A346" s="656"/>
      <c r="B346" s="653"/>
      <c r="C346" s="654"/>
      <c r="D346" s="654"/>
      <c r="E346" s="654"/>
      <c r="F346" s="654"/>
      <c r="G346" s="654"/>
      <c r="H346" s="654"/>
      <c r="I346" s="654"/>
      <c r="J346" s="653"/>
      <c r="K346" s="655"/>
      <c r="L346" s="653"/>
      <c r="M346" s="653"/>
      <c r="N346" s="657"/>
      <c r="O346" s="653"/>
      <c r="P346" s="653"/>
      <c r="Q346" s="657"/>
      <c r="R346" s="300"/>
    </row>
    <row r="347" spans="1:18" x14ac:dyDescent="0.25">
      <c r="A347" s="656"/>
      <c r="B347" s="653"/>
      <c r="C347" s="654"/>
      <c r="D347" s="654"/>
      <c r="E347" s="654"/>
      <c r="F347" s="654"/>
      <c r="G347" s="654"/>
      <c r="H347" s="654"/>
      <c r="I347" s="654"/>
      <c r="J347" s="653"/>
      <c r="K347" s="655"/>
      <c r="L347" s="653"/>
      <c r="M347" s="653"/>
      <c r="N347" s="657"/>
      <c r="O347" s="653"/>
      <c r="P347" s="653"/>
      <c r="Q347" s="657"/>
      <c r="R347" s="300"/>
    </row>
    <row r="348" spans="1:18" x14ac:dyDescent="0.25">
      <c r="A348" s="656"/>
      <c r="B348" s="653"/>
      <c r="C348" s="654"/>
      <c r="D348" s="654"/>
      <c r="E348" s="654"/>
      <c r="F348" s="654"/>
      <c r="G348" s="654"/>
      <c r="H348" s="654"/>
      <c r="I348" s="654"/>
      <c r="J348" s="653"/>
      <c r="K348" s="655"/>
      <c r="L348" s="653"/>
      <c r="M348" s="653"/>
      <c r="N348" s="657"/>
      <c r="O348" s="653"/>
      <c r="P348" s="653"/>
      <c r="Q348" s="657"/>
      <c r="R348" s="300"/>
    </row>
    <row r="349" spans="1:18" x14ac:dyDescent="0.25">
      <c r="A349" s="656"/>
      <c r="B349" s="653"/>
      <c r="C349" s="654"/>
      <c r="D349" s="654"/>
      <c r="E349" s="654"/>
      <c r="F349" s="654"/>
      <c r="G349" s="654"/>
      <c r="H349" s="654"/>
      <c r="I349" s="654"/>
      <c r="J349" s="653"/>
      <c r="K349" s="655"/>
      <c r="L349" s="653"/>
      <c r="M349" s="653"/>
      <c r="N349" s="657"/>
      <c r="O349" s="653"/>
      <c r="P349" s="653"/>
      <c r="Q349" s="657"/>
      <c r="R349" s="300"/>
    </row>
    <row r="350" spans="1:18" x14ac:dyDescent="0.25">
      <c r="A350" s="656"/>
      <c r="B350" s="653"/>
      <c r="C350" s="654"/>
      <c r="D350" s="654"/>
      <c r="E350" s="654"/>
      <c r="F350" s="654"/>
      <c r="G350" s="654"/>
      <c r="H350" s="654"/>
      <c r="I350" s="654"/>
      <c r="J350" s="653"/>
      <c r="K350" s="655"/>
      <c r="L350" s="653"/>
      <c r="M350" s="653"/>
      <c r="N350" s="657"/>
      <c r="O350" s="653"/>
      <c r="P350" s="653"/>
      <c r="Q350" s="657"/>
      <c r="R350" s="300"/>
    </row>
    <row r="351" spans="1:18" x14ac:dyDescent="0.25">
      <c r="A351" s="656"/>
      <c r="B351" s="653"/>
      <c r="C351" s="654"/>
      <c r="D351" s="654"/>
      <c r="E351" s="654"/>
      <c r="F351" s="654"/>
      <c r="G351" s="654"/>
      <c r="H351" s="654"/>
      <c r="I351" s="654"/>
      <c r="J351" s="653"/>
      <c r="K351" s="655"/>
      <c r="L351" s="653"/>
      <c r="M351" s="653"/>
      <c r="N351" s="657"/>
      <c r="O351" s="653"/>
      <c r="P351" s="653"/>
      <c r="Q351" s="657"/>
      <c r="R351" s="300"/>
    </row>
    <row r="352" spans="1:18" x14ac:dyDescent="0.25">
      <c r="A352" s="656"/>
      <c r="B352" s="653"/>
      <c r="C352" s="654"/>
      <c r="D352" s="654"/>
      <c r="E352" s="654"/>
      <c r="F352" s="654"/>
      <c r="G352" s="654"/>
      <c r="H352" s="654"/>
      <c r="I352" s="654"/>
      <c r="J352" s="653"/>
      <c r="K352" s="655"/>
      <c r="L352" s="653"/>
      <c r="M352" s="653"/>
      <c r="N352" s="657"/>
      <c r="O352" s="653"/>
      <c r="P352" s="653"/>
      <c r="Q352" s="657"/>
      <c r="R352" s="300"/>
    </row>
    <row r="353" spans="1:18" x14ac:dyDescent="0.25">
      <c r="A353" s="656"/>
      <c r="B353" s="653"/>
      <c r="C353" s="654"/>
      <c r="D353" s="654"/>
      <c r="E353" s="654"/>
      <c r="F353" s="654"/>
      <c r="G353" s="654"/>
      <c r="H353" s="654"/>
      <c r="I353" s="654"/>
      <c r="J353" s="653"/>
      <c r="K353" s="655"/>
      <c r="L353" s="653"/>
      <c r="M353" s="653"/>
      <c r="N353" s="657"/>
      <c r="O353" s="653"/>
      <c r="P353" s="653"/>
      <c r="Q353" s="657"/>
      <c r="R353" s="300"/>
    </row>
    <row r="354" spans="1:18" x14ac:dyDescent="0.25">
      <c r="A354" s="656"/>
      <c r="B354" s="653"/>
      <c r="C354" s="654"/>
      <c r="D354" s="654"/>
      <c r="E354" s="654"/>
      <c r="F354" s="654"/>
      <c r="G354" s="654"/>
      <c r="H354" s="654"/>
      <c r="I354" s="654"/>
      <c r="J354" s="653"/>
      <c r="K354" s="655"/>
      <c r="L354" s="653"/>
      <c r="M354" s="653"/>
      <c r="N354" s="657"/>
      <c r="O354" s="653"/>
      <c r="P354" s="653"/>
      <c r="Q354" s="657"/>
      <c r="R354" s="300"/>
    </row>
    <row r="355" spans="1:18" x14ac:dyDescent="0.25">
      <c r="A355" s="656"/>
      <c r="B355" s="653"/>
      <c r="C355" s="654"/>
      <c r="D355" s="654"/>
      <c r="E355" s="654"/>
      <c r="F355" s="654"/>
      <c r="G355" s="654"/>
      <c r="H355" s="654"/>
      <c r="I355" s="654"/>
      <c r="J355" s="653"/>
      <c r="K355" s="655"/>
      <c r="L355" s="653"/>
      <c r="M355" s="653"/>
      <c r="N355" s="657"/>
      <c r="O355" s="653"/>
      <c r="P355" s="653"/>
      <c r="Q355" s="657"/>
      <c r="R355" s="300"/>
    </row>
    <row r="356" spans="1:18" x14ac:dyDescent="0.25">
      <c r="A356" s="656"/>
      <c r="B356" s="653"/>
      <c r="C356" s="654"/>
      <c r="D356" s="654"/>
      <c r="E356" s="654"/>
      <c r="F356" s="654"/>
      <c r="G356" s="654"/>
      <c r="H356" s="654"/>
      <c r="I356" s="654"/>
      <c r="J356" s="653"/>
      <c r="K356" s="655"/>
      <c r="L356" s="653"/>
      <c r="M356" s="653"/>
      <c r="N356" s="657"/>
      <c r="O356" s="653"/>
      <c r="P356" s="653"/>
      <c r="Q356" s="657"/>
      <c r="R356" s="300"/>
    </row>
    <row r="357" spans="1:18" x14ac:dyDescent="0.25">
      <c r="A357" s="656"/>
      <c r="B357" s="653"/>
      <c r="C357" s="654"/>
      <c r="D357" s="654"/>
      <c r="E357" s="654"/>
      <c r="F357" s="654"/>
      <c r="G357" s="654"/>
      <c r="H357" s="654"/>
      <c r="I357" s="654"/>
      <c r="J357" s="653"/>
      <c r="K357" s="655"/>
      <c r="L357" s="653"/>
      <c r="M357" s="653"/>
      <c r="N357" s="657"/>
      <c r="O357" s="653"/>
      <c r="P357" s="653"/>
      <c r="Q357" s="657"/>
      <c r="R357" s="300"/>
    </row>
    <row r="358" spans="1:18" x14ac:dyDescent="0.25">
      <c r="A358" s="656"/>
      <c r="B358" s="653"/>
      <c r="C358" s="654"/>
      <c r="D358" s="654"/>
      <c r="E358" s="654"/>
      <c r="F358" s="654"/>
      <c r="G358" s="654"/>
      <c r="H358" s="654"/>
      <c r="I358" s="654"/>
      <c r="J358" s="653"/>
      <c r="K358" s="655"/>
      <c r="L358" s="653"/>
      <c r="M358" s="653"/>
      <c r="N358" s="657"/>
      <c r="O358" s="653"/>
      <c r="P358" s="653"/>
      <c r="Q358" s="657"/>
      <c r="R358" s="300"/>
    </row>
    <row r="359" spans="1:18" x14ac:dyDescent="0.25">
      <c r="A359" s="656"/>
      <c r="B359" s="653"/>
      <c r="C359" s="654"/>
      <c r="D359" s="654"/>
      <c r="E359" s="654"/>
      <c r="F359" s="654"/>
      <c r="G359" s="654"/>
      <c r="H359" s="654"/>
      <c r="I359" s="654"/>
      <c r="J359" s="653"/>
      <c r="K359" s="655"/>
      <c r="L359" s="653"/>
      <c r="M359" s="653"/>
      <c r="N359" s="657"/>
      <c r="O359" s="653"/>
      <c r="P359" s="653"/>
      <c r="Q359" s="657"/>
      <c r="R359" s="300"/>
    </row>
    <row r="360" spans="1:18" x14ac:dyDescent="0.25">
      <c r="A360" s="656"/>
      <c r="B360" s="653"/>
      <c r="C360" s="654"/>
      <c r="D360" s="654"/>
      <c r="E360" s="654"/>
      <c r="F360" s="654"/>
      <c r="G360" s="654"/>
      <c r="H360" s="654"/>
      <c r="I360" s="654"/>
      <c r="J360" s="653"/>
      <c r="K360" s="655"/>
      <c r="L360" s="653"/>
      <c r="M360" s="653"/>
      <c r="N360" s="657"/>
      <c r="O360" s="653"/>
      <c r="P360" s="653"/>
      <c r="Q360" s="657"/>
      <c r="R360" s="300"/>
    </row>
    <row r="361" spans="1:18" x14ac:dyDescent="0.25">
      <c r="A361" s="656"/>
      <c r="B361" s="653"/>
      <c r="C361" s="654"/>
      <c r="D361" s="654"/>
      <c r="E361" s="654"/>
      <c r="F361" s="654"/>
      <c r="G361" s="654"/>
      <c r="H361" s="654"/>
      <c r="I361" s="654"/>
      <c r="J361" s="653"/>
      <c r="K361" s="655"/>
      <c r="L361" s="653"/>
      <c r="M361" s="653"/>
      <c r="N361" s="657"/>
      <c r="O361" s="653"/>
      <c r="P361" s="653"/>
      <c r="Q361" s="657"/>
      <c r="R361" s="300"/>
    </row>
    <row r="362" spans="1:18" x14ac:dyDescent="0.25">
      <c r="A362" s="656"/>
      <c r="B362" s="653"/>
      <c r="C362" s="654"/>
      <c r="D362" s="654"/>
      <c r="E362" s="654"/>
      <c r="F362" s="654"/>
      <c r="G362" s="654"/>
      <c r="H362" s="654"/>
      <c r="I362" s="654"/>
      <c r="J362" s="653"/>
      <c r="K362" s="655"/>
      <c r="L362" s="653"/>
      <c r="M362" s="653"/>
      <c r="N362" s="657"/>
      <c r="O362" s="653"/>
      <c r="P362" s="653"/>
      <c r="Q362" s="657"/>
      <c r="R362" s="300"/>
    </row>
    <row r="363" spans="1:18" x14ac:dyDescent="0.25">
      <c r="A363" s="656"/>
      <c r="B363" s="653"/>
      <c r="C363" s="654"/>
      <c r="D363" s="654"/>
      <c r="E363" s="654"/>
      <c r="F363" s="654"/>
      <c r="G363" s="654"/>
      <c r="H363" s="654"/>
      <c r="I363" s="654"/>
      <c r="J363" s="653"/>
      <c r="K363" s="655"/>
      <c r="L363" s="653"/>
      <c r="M363" s="653"/>
      <c r="N363" s="657"/>
      <c r="O363" s="653"/>
      <c r="P363" s="653"/>
      <c r="Q363" s="657"/>
      <c r="R363" s="300"/>
    </row>
    <row r="364" spans="1:18" x14ac:dyDescent="0.25">
      <c r="A364" s="656"/>
      <c r="B364" s="653"/>
      <c r="C364" s="654"/>
      <c r="D364" s="654"/>
      <c r="E364" s="654"/>
      <c r="F364" s="654"/>
      <c r="G364" s="654"/>
      <c r="H364" s="654"/>
      <c r="I364" s="654"/>
      <c r="J364" s="653"/>
      <c r="K364" s="655"/>
      <c r="L364" s="653"/>
      <c r="M364" s="653"/>
      <c r="N364" s="657"/>
      <c r="O364" s="653"/>
      <c r="P364" s="653"/>
      <c r="Q364" s="657"/>
      <c r="R364" s="300"/>
    </row>
    <row r="365" spans="1:18" x14ac:dyDescent="0.25">
      <c r="A365" s="656"/>
      <c r="B365" s="653"/>
      <c r="C365" s="654"/>
      <c r="D365" s="654"/>
      <c r="E365" s="654"/>
      <c r="F365" s="654"/>
      <c r="G365" s="654"/>
      <c r="H365" s="654"/>
      <c r="I365" s="654"/>
      <c r="J365" s="653"/>
      <c r="K365" s="655"/>
      <c r="L365" s="653"/>
      <c r="M365" s="653"/>
      <c r="N365" s="657"/>
      <c r="O365" s="653"/>
      <c r="P365" s="653"/>
      <c r="Q365" s="657"/>
      <c r="R365" s="300"/>
    </row>
    <row r="366" spans="1:18" x14ac:dyDescent="0.25">
      <c r="A366" s="656"/>
      <c r="B366" s="653"/>
      <c r="C366" s="654"/>
      <c r="D366" s="654"/>
      <c r="E366" s="654"/>
      <c r="F366" s="654"/>
      <c r="G366" s="654"/>
      <c r="H366" s="654"/>
      <c r="I366" s="654"/>
      <c r="J366" s="653"/>
      <c r="K366" s="655"/>
      <c r="L366" s="653"/>
      <c r="M366" s="653"/>
      <c r="N366" s="657"/>
      <c r="O366" s="653"/>
      <c r="P366" s="653"/>
      <c r="Q366" s="657"/>
      <c r="R366" s="300"/>
    </row>
    <row r="367" spans="1:18" x14ac:dyDescent="0.25">
      <c r="A367" s="656"/>
      <c r="B367" s="653"/>
      <c r="C367" s="654"/>
      <c r="D367" s="654"/>
      <c r="E367" s="654"/>
      <c r="F367" s="654"/>
      <c r="G367" s="654"/>
      <c r="H367" s="654"/>
      <c r="I367" s="654"/>
      <c r="J367" s="653"/>
      <c r="K367" s="655"/>
      <c r="L367" s="653"/>
      <c r="M367" s="653"/>
      <c r="N367" s="657"/>
      <c r="O367" s="653"/>
      <c r="P367" s="653"/>
      <c r="Q367" s="657"/>
      <c r="R367" s="300"/>
    </row>
    <row r="368" spans="1:18" x14ac:dyDescent="0.25">
      <c r="A368" s="656"/>
      <c r="B368" s="653"/>
      <c r="C368" s="654"/>
      <c r="D368" s="654"/>
      <c r="E368" s="654"/>
      <c r="F368" s="654"/>
      <c r="G368" s="654"/>
      <c r="H368" s="654"/>
      <c r="I368" s="654"/>
      <c r="J368" s="653"/>
      <c r="K368" s="655"/>
      <c r="L368" s="653"/>
      <c r="M368" s="653"/>
      <c r="N368" s="657"/>
      <c r="O368" s="653"/>
      <c r="P368" s="653"/>
      <c r="Q368" s="657"/>
      <c r="R368" s="300"/>
    </row>
    <row r="369" spans="1:18" x14ac:dyDescent="0.25">
      <c r="A369" s="656"/>
      <c r="B369" s="653"/>
      <c r="C369" s="654"/>
      <c r="D369" s="654"/>
      <c r="E369" s="654"/>
      <c r="F369" s="654"/>
      <c r="G369" s="654"/>
      <c r="H369" s="654"/>
      <c r="I369" s="654"/>
      <c r="J369" s="653"/>
      <c r="K369" s="655"/>
      <c r="L369" s="653"/>
      <c r="M369" s="653"/>
      <c r="N369" s="657"/>
      <c r="O369" s="653"/>
      <c r="P369" s="653"/>
      <c r="Q369" s="657"/>
      <c r="R369" s="300"/>
    </row>
    <row r="370" spans="1:18" x14ac:dyDescent="0.25">
      <c r="A370" s="656"/>
      <c r="B370" s="653"/>
      <c r="C370" s="654"/>
      <c r="D370" s="654"/>
      <c r="E370" s="654"/>
      <c r="F370" s="654"/>
      <c r="G370" s="654"/>
      <c r="H370" s="654"/>
      <c r="I370" s="654"/>
      <c r="J370" s="653"/>
      <c r="K370" s="655"/>
      <c r="L370" s="653"/>
      <c r="M370" s="653"/>
      <c r="N370" s="657"/>
      <c r="O370" s="653"/>
      <c r="P370" s="653"/>
      <c r="Q370" s="657"/>
      <c r="R370" s="300"/>
    </row>
    <row r="371" spans="1:18" x14ac:dyDescent="0.25">
      <c r="A371" s="656"/>
      <c r="B371" s="653"/>
      <c r="C371" s="654"/>
      <c r="D371" s="654"/>
      <c r="E371" s="654"/>
      <c r="F371" s="654"/>
      <c r="G371" s="654"/>
      <c r="H371" s="654"/>
      <c r="I371" s="654"/>
      <c r="J371" s="653"/>
      <c r="K371" s="655"/>
      <c r="L371" s="653"/>
      <c r="M371" s="653"/>
      <c r="N371" s="657"/>
      <c r="O371" s="653"/>
      <c r="P371" s="653"/>
      <c r="Q371" s="657"/>
      <c r="R371" s="300"/>
    </row>
    <row r="372" spans="1:18" x14ac:dyDescent="0.25">
      <c r="A372" s="656"/>
      <c r="B372" s="653"/>
      <c r="C372" s="654"/>
      <c r="D372" s="654"/>
      <c r="E372" s="654"/>
      <c r="F372" s="654"/>
      <c r="G372" s="654"/>
      <c r="H372" s="654"/>
      <c r="I372" s="654"/>
      <c r="J372" s="653"/>
      <c r="K372" s="655"/>
      <c r="L372" s="653"/>
      <c r="M372" s="653"/>
      <c r="N372" s="657"/>
      <c r="O372" s="653"/>
      <c r="P372" s="653"/>
      <c r="Q372" s="657"/>
      <c r="R372" s="300"/>
    </row>
    <row r="373" spans="1:18" x14ac:dyDescent="0.25">
      <c r="A373" s="656"/>
      <c r="B373" s="653"/>
      <c r="C373" s="654"/>
      <c r="D373" s="654"/>
      <c r="E373" s="654"/>
      <c r="F373" s="654"/>
      <c r="G373" s="654"/>
      <c r="H373" s="654"/>
      <c r="I373" s="654"/>
      <c r="J373" s="653"/>
      <c r="K373" s="655"/>
      <c r="L373" s="653"/>
      <c r="M373" s="653"/>
      <c r="N373" s="657"/>
      <c r="O373" s="653"/>
      <c r="P373" s="653"/>
      <c r="Q373" s="657"/>
      <c r="R373" s="300"/>
    </row>
    <row r="374" spans="1:18" x14ac:dyDescent="0.25">
      <c r="A374" s="656"/>
      <c r="B374" s="653"/>
      <c r="C374" s="654"/>
      <c r="D374" s="654"/>
      <c r="E374" s="654"/>
      <c r="F374" s="654"/>
      <c r="G374" s="654"/>
      <c r="H374" s="654"/>
      <c r="I374" s="654"/>
      <c r="J374" s="653"/>
      <c r="K374" s="655"/>
      <c r="L374" s="653"/>
      <c r="M374" s="653"/>
      <c r="N374" s="657"/>
      <c r="O374" s="653"/>
      <c r="P374" s="653"/>
      <c r="Q374" s="657"/>
      <c r="R374" s="300"/>
    </row>
    <row r="375" spans="1:18" x14ac:dyDescent="0.25">
      <c r="A375" s="656"/>
      <c r="B375" s="653"/>
      <c r="C375" s="654"/>
      <c r="D375" s="654"/>
      <c r="E375" s="654"/>
      <c r="F375" s="654"/>
      <c r="G375" s="654"/>
      <c r="H375" s="654"/>
      <c r="I375" s="654"/>
      <c r="J375" s="653"/>
      <c r="K375" s="655"/>
      <c r="L375" s="653"/>
      <c r="M375" s="653"/>
      <c r="N375" s="657"/>
      <c r="O375" s="653"/>
      <c r="P375" s="653"/>
      <c r="Q375" s="657"/>
      <c r="R375" s="300"/>
    </row>
    <row r="376" spans="1:18" x14ac:dyDescent="0.25">
      <c r="A376" s="656"/>
      <c r="B376" s="653"/>
      <c r="C376" s="654"/>
      <c r="D376" s="654"/>
      <c r="E376" s="654"/>
      <c r="F376" s="654"/>
      <c r="G376" s="654"/>
      <c r="H376" s="654"/>
      <c r="I376" s="654"/>
      <c r="J376" s="653"/>
      <c r="K376" s="655"/>
      <c r="L376" s="653"/>
      <c r="M376" s="653"/>
      <c r="N376" s="657"/>
      <c r="O376" s="653"/>
      <c r="P376" s="653"/>
      <c r="Q376" s="657"/>
      <c r="R376" s="300"/>
    </row>
    <row r="377" spans="1:18" x14ac:dyDescent="0.25">
      <c r="A377" s="656"/>
      <c r="B377" s="653"/>
      <c r="C377" s="654"/>
      <c r="D377" s="654"/>
      <c r="E377" s="654"/>
      <c r="F377" s="654"/>
      <c r="G377" s="654"/>
      <c r="H377" s="654"/>
      <c r="I377" s="654"/>
      <c r="J377" s="653"/>
      <c r="K377" s="655"/>
      <c r="L377" s="653"/>
      <c r="M377" s="653"/>
      <c r="N377" s="657"/>
      <c r="O377" s="653"/>
      <c r="P377" s="653"/>
      <c r="Q377" s="657"/>
      <c r="R377" s="300"/>
    </row>
    <row r="378" spans="1:18" x14ac:dyDescent="0.25">
      <c r="A378" s="656"/>
      <c r="B378" s="653"/>
      <c r="C378" s="654"/>
      <c r="D378" s="654"/>
      <c r="E378" s="654"/>
      <c r="F378" s="654"/>
      <c r="G378" s="654"/>
      <c r="H378" s="654"/>
      <c r="I378" s="654"/>
      <c r="J378" s="653"/>
      <c r="K378" s="655"/>
      <c r="L378" s="653"/>
      <c r="M378" s="653"/>
      <c r="N378" s="657"/>
      <c r="O378" s="653"/>
      <c r="P378" s="653"/>
      <c r="Q378" s="657"/>
      <c r="R378" s="300"/>
    </row>
    <row r="379" spans="1:18" x14ac:dyDescent="0.25">
      <c r="A379" s="656"/>
      <c r="B379" s="653"/>
      <c r="C379" s="654"/>
      <c r="D379" s="654"/>
      <c r="E379" s="654"/>
      <c r="F379" s="654"/>
      <c r="G379" s="654"/>
      <c r="H379" s="654"/>
      <c r="I379" s="654"/>
      <c r="J379" s="653"/>
      <c r="K379" s="655"/>
      <c r="L379" s="653"/>
      <c r="M379" s="653"/>
      <c r="N379" s="657"/>
      <c r="O379" s="653"/>
      <c r="P379" s="653"/>
      <c r="Q379" s="657"/>
      <c r="R379" s="300"/>
    </row>
    <row r="380" spans="1:18" x14ac:dyDescent="0.25">
      <c r="A380" s="656"/>
      <c r="B380" s="653"/>
      <c r="C380" s="654"/>
      <c r="D380" s="654"/>
      <c r="E380" s="654"/>
      <c r="F380" s="654"/>
      <c r="G380" s="654"/>
      <c r="H380" s="654"/>
      <c r="I380" s="654"/>
      <c r="J380" s="653"/>
      <c r="K380" s="655"/>
      <c r="L380" s="653"/>
      <c r="M380" s="653"/>
      <c r="N380" s="657"/>
      <c r="O380" s="653"/>
      <c r="P380" s="653"/>
      <c r="Q380" s="657"/>
      <c r="R380" s="300"/>
    </row>
    <row r="381" spans="1:18" x14ac:dyDescent="0.25">
      <c r="A381" s="656"/>
      <c r="B381" s="653"/>
      <c r="C381" s="654"/>
      <c r="D381" s="654"/>
      <c r="E381" s="654"/>
      <c r="F381" s="654"/>
      <c r="G381" s="654"/>
      <c r="H381" s="654"/>
      <c r="I381" s="654"/>
      <c r="J381" s="653"/>
      <c r="K381" s="655"/>
      <c r="L381" s="653"/>
      <c r="M381" s="653"/>
      <c r="N381" s="657"/>
      <c r="O381" s="653"/>
      <c r="P381" s="653"/>
      <c r="Q381" s="657"/>
      <c r="R381" s="300"/>
    </row>
    <row r="382" spans="1:18" x14ac:dyDescent="0.25">
      <c r="A382" s="656"/>
      <c r="B382" s="653"/>
      <c r="C382" s="654"/>
      <c r="D382" s="654"/>
      <c r="E382" s="654"/>
      <c r="F382" s="654"/>
      <c r="G382" s="654"/>
      <c r="H382" s="654"/>
      <c r="I382" s="654"/>
      <c r="J382" s="653"/>
      <c r="K382" s="655"/>
      <c r="L382" s="653"/>
      <c r="M382" s="653"/>
      <c r="N382" s="657"/>
      <c r="O382" s="653"/>
      <c r="P382" s="653"/>
      <c r="Q382" s="657"/>
      <c r="R382" s="300"/>
    </row>
    <row r="383" spans="1:18" x14ac:dyDescent="0.25">
      <c r="A383" s="656"/>
      <c r="B383" s="653"/>
      <c r="C383" s="654"/>
      <c r="D383" s="654"/>
      <c r="E383" s="654"/>
      <c r="F383" s="654"/>
      <c r="G383" s="654"/>
      <c r="H383" s="654"/>
      <c r="I383" s="654"/>
      <c r="J383" s="653"/>
      <c r="K383" s="655"/>
      <c r="L383" s="653"/>
      <c r="M383" s="653"/>
      <c r="N383" s="657"/>
      <c r="O383" s="653"/>
      <c r="P383" s="653"/>
      <c r="Q383" s="657"/>
      <c r="R383" s="300"/>
    </row>
    <row r="384" spans="1:18" x14ac:dyDescent="0.25">
      <c r="A384" s="656"/>
      <c r="B384" s="653"/>
      <c r="C384" s="654"/>
      <c r="D384" s="654"/>
      <c r="E384" s="654"/>
      <c r="F384" s="654"/>
      <c r="G384" s="654"/>
      <c r="H384" s="654"/>
      <c r="I384" s="654"/>
      <c r="J384" s="653"/>
      <c r="K384" s="655"/>
      <c r="L384" s="653"/>
      <c r="M384" s="653"/>
      <c r="N384" s="657"/>
      <c r="O384" s="653"/>
      <c r="P384" s="653"/>
      <c r="Q384" s="657"/>
      <c r="R384" s="300"/>
    </row>
    <row r="385" spans="1:18" x14ac:dyDescent="0.25">
      <c r="A385" s="656"/>
      <c r="B385" s="653"/>
      <c r="C385" s="654"/>
      <c r="D385" s="654"/>
      <c r="E385" s="654"/>
      <c r="F385" s="654"/>
      <c r="G385" s="654"/>
      <c r="H385" s="654"/>
      <c r="I385" s="654"/>
      <c r="J385" s="653"/>
      <c r="K385" s="655"/>
      <c r="L385" s="653"/>
      <c r="M385" s="653"/>
      <c r="N385" s="657"/>
      <c r="O385" s="653"/>
      <c r="P385" s="653"/>
      <c r="Q385" s="657"/>
      <c r="R385" s="300"/>
    </row>
    <row r="386" spans="1:18" x14ac:dyDescent="0.25">
      <c r="A386" s="656"/>
      <c r="B386" s="653"/>
      <c r="C386" s="654"/>
      <c r="D386" s="654"/>
      <c r="E386" s="654"/>
      <c r="F386" s="654"/>
      <c r="G386" s="654"/>
      <c r="H386" s="654"/>
      <c r="I386" s="654"/>
      <c r="J386" s="653"/>
      <c r="K386" s="655"/>
      <c r="L386" s="653"/>
      <c r="M386" s="653"/>
      <c r="N386" s="657"/>
      <c r="O386" s="653"/>
      <c r="P386" s="653"/>
      <c r="Q386" s="657"/>
      <c r="R386" s="300"/>
    </row>
    <row r="387" spans="1:18" x14ac:dyDescent="0.25">
      <c r="A387" s="656"/>
      <c r="B387" s="653"/>
      <c r="C387" s="654"/>
      <c r="D387" s="654"/>
      <c r="E387" s="654"/>
      <c r="F387" s="654"/>
      <c r="G387" s="654"/>
      <c r="H387" s="654"/>
      <c r="I387" s="654"/>
      <c r="J387" s="653"/>
      <c r="K387" s="655"/>
      <c r="L387" s="653"/>
      <c r="M387" s="653"/>
      <c r="N387" s="657"/>
      <c r="O387" s="653"/>
      <c r="P387" s="653"/>
      <c r="Q387" s="657"/>
      <c r="R387" s="300"/>
    </row>
    <row r="388" spans="1:18" x14ac:dyDescent="0.25">
      <c r="A388" s="656"/>
      <c r="B388" s="653"/>
      <c r="C388" s="654"/>
      <c r="D388" s="654"/>
      <c r="E388" s="654"/>
      <c r="F388" s="654"/>
      <c r="G388" s="654"/>
      <c r="H388" s="654"/>
      <c r="I388" s="654"/>
      <c r="J388" s="653"/>
      <c r="K388" s="655"/>
      <c r="L388" s="653"/>
      <c r="M388" s="653"/>
      <c r="N388" s="657"/>
      <c r="O388" s="653"/>
      <c r="P388" s="653"/>
      <c r="Q388" s="657"/>
      <c r="R388" s="300"/>
    </row>
    <row r="389" spans="1:18" x14ac:dyDescent="0.25">
      <c r="A389" s="656"/>
      <c r="B389" s="653"/>
      <c r="C389" s="654"/>
      <c r="D389" s="654"/>
      <c r="E389" s="654"/>
      <c r="F389" s="654"/>
      <c r="G389" s="654"/>
      <c r="H389" s="654"/>
      <c r="I389" s="654"/>
      <c r="J389" s="653"/>
      <c r="K389" s="655"/>
      <c r="L389" s="653"/>
      <c r="M389" s="653"/>
      <c r="N389" s="657"/>
      <c r="O389" s="653"/>
      <c r="P389" s="653"/>
      <c r="Q389" s="657"/>
      <c r="R389" s="300"/>
    </row>
    <row r="390" spans="1:18" x14ac:dyDescent="0.25">
      <c r="A390" s="656"/>
      <c r="B390" s="653"/>
      <c r="C390" s="654"/>
      <c r="D390" s="654"/>
      <c r="E390" s="654"/>
      <c r="F390" s="654"/>
      <c r="G390" s="654"/>
      <c r="H390" s="654"/>
      <c r="I390" s="654"/>
      <c r="J390" s="653"/>
      <c r="K390" s="655"/>
      <c r="L390" s="653"/>
      <c r="M390" s="653"/>
      <c r="N390" s="657"/>
      <c r="O390" s="653"/>
      <c r="P390" s="653"/>
      <c r="Q390" s="657"/>
      <c r="R390" s="300"/>
    </row>
    <row r="391" spans="1:18" x14ac:dyDescent="0.25">
      <c r="A391" s="656"/>
      <c r="B391" s="653"/>
      <c r="C391" s="654"/>
      <c r="D391" s="654"/>
      <c r="E391" s="654"/>
      <c r="F391" s="654"/>
      <c r="G391" s="654"/>
      <c r="H391" s="654"/>
      <c r="I391" s="654"/>
      <c r="J391" s="653"/>
      <c r="K391" s="655"/>
      <c r="L391" s="653"/>
      <c r="M391" s="653"/>
      <c r="N391" s="657"/>
      <c r="O391" s="653"/>
      <c r="P391" s="653"/>
      <c r="Q391" s="657"/>
      <c r="R391" s="300"/>
    </row>
    <row r="392" spans="1:18" x14ac:dyDescent="0.25">
      <c r="A392" s="656"/>
      <c r="B392" s="653"/>
      <c r="C392" s="654"/>
      <c r="D392" s="654"/>
      <c r="E392" s="654"/>
      <c r="F392" s="654"/>
      <c r="G392" s="654"/>
      <c r="H392" s="654"/>
      <c r="I392" s="654"/>
      <c r="J392" s="653"/>
      <c r="K392" s="655"/>
      <c r="L392" s="653"/>
      <c r="M392" s="653"/>
      <c r="N392" s="657"/>
      <c r="O392" s="653"/>
      <c r="P392" s="653"/>
      <c r="Q392" s="657"/>
      <c r="R392" s="300"/>
    </row>
    <row r="393" spans="1:18" x14ac:dyDescent="0.25">
      <c r="A393" s="656"/>
      <c r="B393" s="653"/>
      <c r="C393" s="654"/>
      <c r="D393" s="654"/>
      <c r="E393" s="654"/>
      <c r="F393" s="654"/>
      <c r="G393" s="654"/>
      <c r="H393" s="654"/>
      <c r="I393" s="654"/>
      <c r="J393" s="653"/>
      <c r="K393" s="655"/>
      <c r="L393" s="653"/>
      <c r="M393" s="653"/>
      <c r="N393" s="657"/>
      <c r="O393" s="653"/>
      <c r="P393" s="653"/>
      <c r="Q393" s="657"/>
      <c r="R393" s="300"/>
    </row>
    <row r="394" spans="1:18" x14ac:dyDescent="0.25">
      <c r="A394" s="656"/>
      <c r="B394" s="653"/>
      <c r="C394" s="654"/>
      <c r="D394" s="654"/>
      <c r="E394" s="654"/>
      <c r="F394" s="654"/>
      <c r="G394" s="654"/>
      <c r="H394" s="654"/>
      <c r="I394" s="654"/>
      <c r="J394" s="653"/>
      <c r="K394" s="655"/>
      <c r="L394" s="653"/>
      <c r="M394" s="653"/>
      <c r="N394" s="657"/>
      <c r="O394" s="653"/>
      <c r="P394" s="653"/>
      <c r="Q394" s="657"/>
      <c r="R394" s="300"/>
    </row>
    <row r="395" spans="1:18" x14ac:dyDescent="0.25">
      <c r="A395" s="656"/>
      <c r="B395" s="653"/>
      <c r="C395" s="654"/>
      <c r="D395" s="654"/>
      <c r="E395" s="654"/>
      <c r="F395" s="654"/>
      <c r="G395" s="654"/>
      <c r="H395" s="654"/>
      <c r="I395" s="654"/>
      <c r="J395" s="653"/>
      <c r="K395" s="655"/>
      <c r="L395" s="653"/>
      <c r="M395" s="653"/>
      <c r="N395" s="657"/>
      <c r="O395" s="653"/>
      <c r="P395" s="653"/>
      <c r="Q395" s="657"/>
      <c r="R395" s="300"/>
    </row>
    <row r="396" spans="1:18" x14ac:dyDescent="0.25">
      <c r="A396" s="656"/>
      <c r="B396" s="653"/>
      <c r="C396" s="654"/>
      <c r="D396" s="654"/>
      <c r="E396" s="654"/>
      <c r="F396" s="654"/>
      <c r="G396" s="654"/>
      <c r="H396" s="654"/>
      <c r="I396" s="654"/>
      <c r="J396" s="653"/>
      <c r="K396" s="655"/>
      <c r="L396" s="653"/>
      <c r="M396" s="653"/>
      <c r="N396" s="657"/>
      <c r="O396" s="653"/>
      <c r="P396" s="653"/>
      <c r="Q396" s="657"/>
      <c r="R396" s="300"/>
    </row>
    <row r="397" spans="1:18" x14ac:dyDescent="0.25">
      <c r="A397" s="656"/>
      <c r="B397" s="653"/>
      <c r="C397" s="654"/>
      <c r="D397" s="654"/>
      <c r="E397" s="654"/>
      <c r="F397" s="654"/>
      <c r="G397" s="654"/>
      <c r="H397" s="654"/>
      <c r="I397" s="654"/>
      <c r="J397" s="653"/>
      <c r="K397" s="655"/>
      <c r="L397" s="653"/>
      <c r="M397" s="653"/>
      <c r="N397" s="657"/>
      <c r="O397" s="653"/>
      <c r="P397" s="653"/>
      <c r="Q397" s="657"/>
      <c r="R397" s="300"/>
    </row>
    <row r="398" spans="1:18" x14ac:dyDescent="0.25">
      <c r="A398" s="656"/>
      <c r="B398" s="653"/>
      <c r="C398" s="654"/>
      <c r="D398" s="654"/>
      <c r="E398" s="654"/>
      <c r="F398" s="654"/>
      <c r="G398" s="654"/>
      <c r="H398" s="654"/>
      <c r="I398" s="654"/>
      <c r="J398" s="653"/>
      <c r="K398" s="655"/>
      <c r="L398" s="653"/>
      <c r="M398" s="653"/>
      <c r="N398" s="657"/>
      <c r="O398" s="653"/>
      <c r="P398" s="653"/>
      <c r="Q398" s="657"/>
      <c r="R398" s="300"/>
    </row>
    <row r="399" spans="1:18" x14ac:dyDescent="0.25">
      <c r="A399" s="656"/>
      <c r="B399" s="653"/>
      <c r="C399" s="654"/>
      <c r="D399" s="654"/>
      <c r="E399" s="654"/>
      <c r="F399" s="654"/>
      <c r="G399" s="654"/>
      <c r="H399" s="654"/>
      <c r="I399" s="654"/>
      <c r="J399" s="653"/>
      <c r="K399" s="655"/>
      <c r="L399" s="653"/>
      <c r="M399" s="653"/>
      <c r="N399" s="657"/>
      <c r="O399" s="653"/>
      <c r="P399" s="653"/>
      <c r="Q399" s="657"/>
      <c r="R399" s="300"/>
    </row>
    <row r="400" spans="1:18" x14ac:dyDescent="0.25">
      <c r="A400" s="656"/>
      <c r="B400" s="653"/>
      <c r="C400" s="654"/>
      <c r="D400" s="654"/>
      <c r="E400" s="654"/>
      <c r="F400" s="654"/>
      <c r="G400" s="654"/>
      <c r="H400" s="654"/>
      <c r="I400" s="654"/>
      <c r="J400" s="653"/>
      <c r="K400" s="655"/>
      <c r="L400" s="653"/>
      <c r="M400" s="653"/>
      <c r="N400" s="657"/>
      <c r="O400" s="653"/>
      <c r="P400" s="653"/>
      <c r="Q400" s="657"/>
      <c r="R400" s="300"/>
    </row>
    <row r="401" spans="1:18" x14ac:dyDescent="0.25">
      <c r="A401" s="656"/>
      <c r="B401" s="653"/>
      <c r="C401" s="654"/>
      <c r="D401" s="654"/>
      <c r="E401" s="654"/>
      <c r="F401" s="654"/>
      <c r="G401" s="654"/>
      <c r="H401" s="654"/>
      <c r="I401" s="654"/>
      <c r="J401" s="653"/>
      <c r="K401" s="655"/>
      <c r="L401" s="653"/>
      <c r="M401" s="653"/>
      <c r="N401" s="657"/>
      <c r="O401" s="653"/>
      <c r="P401" s="653"/>
      <c r="Q401" s="657"/>
      <c r="R401" s="300"/>
    </row>
    <row r="402" spans="1:18" x14ac:dyDescent="0.25">
      <c r="A402" s="656"/>
      <c r="B402" s="653"/>
      <c r="C402" s="654"/>
      <c r="D402" s="654"/>
      <c r="E402" s="654"/>
      <c r="F402" s="654"/>
      <c r="G402" s="654"/>
      <c r="H402" s="654"/>
      <c r="I402" s="654"/>
      <c r="J402" s="653"/>
      <c r="K402" s="655"/>
      <c r="L402" s="653"/>
      <c r="M402" s="653"/>
      <c r="N402" s="657"/>
      <c r="O402" s="653"/>
      <c r="P402" s="653"/>
      <c r="Q402" s="657"/>
      <c r="R402" s="300"/>
    </row>
    <row r="403" spans="1:18" x14ac:dyDescent="0.25">
      <c r="A403" s="656"/>
      <c r="B403" s="653"/>
      <c r="C403" s="654"/>
      <c r="D403" s="654"/>
      <c r="E403" s="654"/>
      <c r="F403" s="654"/>
      <c r="G403" s="654"/>
      <c r="H403" s="654"/>
      <c r="I403" s="654"/>
      <c r="J403" s="653"/>
      <c r="K403" s="655"/>
      <c r="L403" s="653"/>
      <c r="M403" s="653"/>
      <c r="N403" s="657"/>
      <c r="O403" s="653"/>
      <c r="P403" s="653"/>
      <c r="Q403" s="657"/>
      <c r="R403" s="300"/>
    </row>
    <row r="404" spans="1:18" x14ac:dyDescent="0.25">
      <c r="A404" s="656"/>
      <c r="B404" s="653"/>
      <c r="C404" s="654"/>
      <c r="D404" s="654"/>
      <c r="E404" s="654"/>
      <c r="F404" s="654"/>
      <c r="G404" s="654"/>
      <c r="H404" s="654"/>
      <c r="I404" s="654"/>
      <c r="J404" s="653"/>
      <c r="K404" s="655"/>
      <c r="L404" s="653"/>
      <c r="M404" s="653"/>
      <c r="N404" s="657"/>
      <c r="O404" s="653"/>
      <c r="P404" s="653"/>
      <c r="Q404" s="657"/>
      <c r="R404" s="300"/>
    </row>
    <row r="405" spans="1:18" x14ac:dyDescent="0.25">
      <c r="A405" s="656"/>
      <c r="B405" s="653"/>
      <c r="C405" s="654"/>
      <c r="D405" s="654"/>
      <c r="E405" s="654"/>
      <c r="F405" s="654"/>
      <c r="G405" s="654"/>
      <c r="H405" s="654"/>
      <c r="I405" s="654"/>
      <c r="J405" s="653"/>
      <c r="K405" s="655"/>
      <c r="L405" s="653"/>
      <c r="M405" s="653"/>
      <c r="N405" s="657"/>
      <c r="O405" s="653"/>
      <c r="P405" s="653"/>
      <c r="Q405" s="657"/>
      <c r="R405" s="300"/>
    </row>
    <row r="406" spans="1:18" x14ac:dyDescent="0.25">
      <c r="A406" s="656"/>
      <c r="B406" s="653"/>
      <c r="C406" s="654"/>
      <c r="D406" s="654"/>
      <c r="E406" s="654"/>
      <c r="F406" s="654"/>
      <c r="G406" s="654"/>
      <c r="H406" s="654"/>
      <c r="I406" s="654"/>
      <c r="J406" s="653"/>
      <c r="K406" s="655"/>
      <c r="L406" s="653"/>
      <c r="M406" s="653"/>
      <c r="N406" s="657"/>
      <c r="O406" s="653"/>
      <c r="P406" s="653"/>
      <c r="Q406" s="657"/>
      <c r="R406" s="300"/>
    </row>
    <row r="407" spans="1:18" x14ac:dyDescent="0.25">
      <c r="A407" s="656"/>
      <c r="B407" s="653"/>
      <c r="C407" s="654"/>
      <c r="D407" s="654"/>
      <c r="E407" s="654"/>
      <c r="F407" s="654"/>
      <c r="G407" s="654"/>
      <c r="H407" s="654"/>
      <c r="I407" s="654"/>
      <c r="J407" s="653"/>
      <c r="K407" s="655"/>
      <c r="L407" s="653"/>
      <c r="M407" s="653"/>
      <c r="N407" s="657"/>
      <c r="O407" s="653"/>
      <c r="P407" s="653"/>
      <c r="Q407" s="657"/>
      <c r="R407" s="300"/>
    </row>
    <row r="408" spans="1:18" x14ac:dyDescent="0.25">
      <c r="A408" s="656"/>
      <c r="B408" s="653"/>
      <c r="C408" s="654"/>
      <c r="D408" s="654"/>
      <c r="E408" s="654"/>
      <c r="F408" s="654"/>
      <c r="G408" s="654"/>
      <c r="H408" s="654"/>
      <c r="I408" s="654"/>
      <c r="J408" s="653"/>
      <c r="K408" s="655"/>
      <c r="L408" s="653"/>
      <c r="M408" s="653"/>
      <c r="N408" s="657"/>
      <c r="O408" s="653"/>
      <c r="P408" s="653"/>
      <c r="Q408" s="657"/>
      <c r="R408" s="300"/>
    </row>
    <row r="409" spans="1:18" x14ac:dyDescent="0.25">
      <c r="A409" s="656"/>
      <c r="B409" s="653"/>
      <c r="C409" s="654"/>
      <c r="D409" s="654"/>
      <c r="E409" s="654"/>
      <c r="F409" s="654"/>
      <c r="G409" s="654"/>
      <c r="H409" s="654"/>
      <c r="I409" s="654"/>
      <c r="J409" s="653"/>
      <c r="K409" s="655"/>
      <c r="L409" s="653"/>
      <c r="M409" s="653"/>
      <c r="N409" s="657"/>
      <c r="O409" s="653"/>
      <c r="P409" s="653"/>
      <c r="Q409" s="657"/>
      <c r="R409" s="300"/>
    </row>
    <row r="410" spans="1:18" x14ac:dyDescent="0.25">
      <c r="A410" s="656"/>
      <c r="B410" s="653"/>
      <c r="C410" s="654"/>
      <c r="D410" s="654"/>
      <c r="E410" s="654"/>
      <c r="F410" s="654"/>
      <c r="G410" s="654"/>
      <c r="H410" s="654"/>
      <c r="I410" s="654"/>
      <c r="J410" s="653"/>
      <c r="K410" s="655"/>
      <c r="L410" s="653"/>
      <c r="M410" s="653"/>
      <c r="N410" s="657"/>
      <c r="O410" s="653"/>
      <c r="P410" s="653"/>
      <c r="Q410" s="657"/>
      <c r="R410" s="300"/>
    </row>
    <row r="411" spans="1:18" x14ac:dyDescent="0.25">
      <c r="A411" s="656"/>
      <c r="B411" s="653"/>
      <c r="C411" s="654"/>
      <c r="D411" s="654"/>
      <c r="E411" s="654"/>
      <c r="F411" s="654"/>
      <c r="G411" s="654"/>
      <c r="H411" s="654"/>
      <c r="I411" s="654"/>
      <c r="J411" s="653"/>
      <c r="K411" s="655"/>
      <c r="L411" s="653"/>
      <c r="M411" s="653"/>
      <c r="N411" s="657"/>
      <c r="O411" s="653"/>
      <c r="P411" s="653"/>
      <c r="Q411" s="657"/>
      <c r="R411" s="300"/>
    </row>
    <row r="412" spans="1:18" x14ac:dyDescent="0.25">
      <c r="A412" s="656"/>
      <c r="B412" s="653"/>
      <c r="C412" s="654"/>
      <c r="D412" s="654"/>
      <c r="E412" s="654"/>
      <c r="F412" s="654"/>
      <c r="G412" s="654"/>
      <c r="H412" s="654"/>
      <c r="I412" s="654"/>
      <c r="J412" s="653"/>
      <c r="K412" s="655"/>
      <c r="L412" s="653"/>
      <c r="M412" s="653"/>
      <c r="N412" s="657"/>
      <c r="O412" s="653"/>
      <c r="P412" s="653"/>
      <c r="Q412" s="657"/>
      <c r="R412" s="300"/>
    </row>
    <row r="413" spans="1:18" x14ac:dyDescent="0.25">
      <c r="A413" s="656"/>
      <c r="B413" s="653"/>
      <c r="C413" s="654"/>
      <c r="D413" s="654"/>
      <c r="E413" s="654"/>
      <c r="F413" s="654"/>
      <c r="G413" s="654"/>
      <c r="H413" s="654"/>
      <c r="I413" s="654"/>
      <c r="J413" s="653"/>
      <c r="K413" s="655"/>
      <c r="L413" s="653"/>
      <c r="M413" s="653"/>
      <c r="N413" s="657"/>
      <c r="O413" s="653"/>
      <c r="P413" s="653"/>
      <c r="Q413" s="657"/>
      <c r="R413" s="300"/>
    </row>
    <row r="414" spans="1:18" x14ac:dyDescent="0.25">
      <c r="A414" s="656"/>
      <c r="B414" s="653"/>
      <c r="C414" s="654"/>
      <c r="D414" s="654"/>
      <c r="E414" s="654"/>
      <c r="F414" s="654"/>
      <c r="G414" s="654"/>
      <c r="H414" s="654"/>
      <c r="I414" s="654"/>
      <c r="J414" s="653"/>
      <c r="K414" s="655"/>
      <c r="L414" s="653"/>
      <c r="M414" s="653"/>
      <c r="N414" s="657"/>
      <c r="O414" s="653"/>
      <c r="P414" s="653"/>
      <c r="Q414" s="657"/>
      <c r="R414" s="300"/>
    </row>
    <row r="415" spans="1:18" x14ac:dyDescent="0.25">
      <c r="A415" s="656"/>
      <c r="B415" s="653"/>
      <c r="C415" s="654"/>
      <c r="D415" s="654"/>
      <c r="E415" s="654"/>
      <c r="F415" s="654"/>
      <c r="G415" s="654"/>
      <c r="H415" s="654"/>
      <c r="I415" s="654"/>
      <c r="J415" s="653"/>
      <c r="K415" s="655"/>
      <c r="L415" s="653"/>
      <c r="M415" s="653"/>
      <c r="N415" s="657"/>
      <c r="O415" s="653"/>
      <c r="P415" s="653"/>
      <c r="Q415" s="657"/>
      <c r="R415" s="300"/>
    </row>
    <row r="416" spans="1:18" x14ac:dyDescent="0.25">
      <c r="A416" s="656"/>
      <c r="B416" s="653"/>
      <c r="C416" s="654"/>
      <c r="D416" s="654"/>
      <c r="E416" s="654"/>
      <c r="F416" s="654"/>
      <c r="G416" s="654"/>
      <c r="H416" s="654"/>
      <c r="I416" s="654"/>
      <c r="J416" s="653"/>
      <c r="K416" s="655"/>
      <c r="L416" s="653"/>
      <c r="M416" s="653"/>
      <c r="N416" s="657"/>
      <c r="O416" s="653"/>
      <c r="P416" s="653"/>
      <c r="Q416" s="657"/>
      <c r="R416" s="300"/>
    </row>
    <row r="417" spans="1:18" x14ac:dyDescent="0.25">
      <c r="A417" s="656"/>
      <c r="B417" s="653"/>
      <c r="C417" s="654"/>
      <c r="D417" s="654"/>
      <c r="E417" s="654"/>
      <c r="F417" s="654"/>
      <c r="G417" s="654"/>
      <c r="H417" s="654"/>
      <c r="I417" s="654"/>
      <c r="J417" s="653"/>
      <c r="K417" s="655"/>
      <c r="L417" s="653"/>
      <c r="M417" s="653"/>
      <c r="N417" s="657"/>
      <c r="O417" s="653"/>
      <c r="P417" s="653"/>
      <c r="Q417" s="657"/>
      <c r="R417" s="300"/>
    </row>
    <row r="418" spans="1:18" x14ac:dyDescent="0.25">
      <c r="A418" s="656"/>
      <c r="B418" s="653"/>
      <c r="C418" s="654"/>
      <c r="D418" s="654"/>
      <c r="E418" s="654"/>
      <c r="F418" s="654"/>
      <c r="G418" s="654"/>
      <c r="H418" s="654"/>
      <c r="I418" s="654"/>
      <c r="J418" s="653"/>
      <c r="K418" s="655"/>
      <c r="L418" s="653"/>
      <c r="M418" s="653"/>
      <c r="N418" s="657"/>
      <c r="O418" s="653"/>
      <c r="P418" s="653"/>
      <c r="Q418" s="657"/>
      <c r="R418" s="300"/>
    </row>
    <row r="419" spans="1:18" x14ac:dyDescent="0.25">
      <c r="A419" s="656"/>
      <c r="B419" s="653"/>
      <c r="C419" s="654"/>
      <c r="D419" s="654"/>
      <c r="E419" s="654"/>
      <c r="F419" s="654"/>
      <c r="G419" s="654"/>
      <c r="H419" s="654"/>
      <c r="I419" s="654"/>
      <c r="J419" s="653"/>
      <c r="K419" s="655"/>
      <c r="L419" s="653"/>
      <c r="M419" s="653"/>
      <c r="N419" s="657"/>
      <c r="O419" s="653"/>
      <c r="P419" s="653"/>
      <c r="Q419" s="657"/>
      <c r="R419" s="300"/>
    </row>
    <row r="420" spans="1:18" x14ac:dyDescent="0.25">
      <c r="A420" s="656"/>
      <c r="B420" s="653"/>
      <c r="C420" s="654"/>
      <c r="D420" s="654"/>
      <c r="E420" s="654"/>
      <c r="F420" s="654"/>
      <c r="G420" s="654"/>
      <c r="H420" s="654"/>
      <c r="I420" s="654"/>
      <c r="J420" s="653"/>
      <c r="K420" s="655"/>
      <c r="L420" s="653"/>
      <c r="M420" s="653"/>
      <c r="N420" s="657"/>
      <c r="O420" s="653"/>
      <c r="P420" s="653"/>
      <c r="Q420" s="657"/>
      <c r="R420" s="300"/>
    </row>
    <row r="421" spans="1:18" x14ac:dyDescent="0.25">
      <c r="A421" s="656"/>
      <c r="B421" s="653"/>
      <c r="C421" s="654"/>
      <c r="D421" s="654"/>
      <c r="E421" s="654"/>
      <c r="F421" s="654"/>
      <c r="G421" s="654"/>
      <c r="H421" s="654"/>
      <c r="I421" s="654"/>
      <c r="J421" s="653"/>
      <c r="K421" s="655"/>
      <c r="L421" s="653"/>
      <c r="M421" s="653"/>
      <c r="N421" s="657"/>
      <c r="O421" s="653"/>
      <c r="P421" s="653"/>
      <c r="Q421" s="657"/>
      <c r="R421" s="300"/>
    </row>
    <row r="422" spans="1:18" x14ac:dyDescent="0.25">
      <c r="A422" s="656"/>
      <c r="B422" s="653"/>
      <c r="C422" s="654"/>
      <c r="D422" s="654"/>
      <c r="E422" s="654"/>
      <c r="F422" s="654"/>
      <c r="G422" s="654"/>
      <c r="H422" s="654"/>
      <c r="I422" s="654"/>
      <c r="J422" s="653"/>
      <c r="K422" s="655"/>
      <c r="L422" s="653"/>
      <c r="M422" s="653"/>
      <c r="N422" s="657"/>
      <c r="O422" s="653"/>
      <c r="P422" s="653"/>
      <c r="Q422" s="657"/>
      <c r="R422" s="300"/>
    </row>
    <row r="423" spans="1:18" x14ac:dyDescent="0.25">
      <c r="A423" s="656"/>
      <c r="B423" s="653"/>
      <c r="C423" s="654"/>
      <c r="D423" s="654"/>
      <c r="E423" s="654"/>
      <c r="F423" s="654"/>
      <c r="G423" s="654"/>
      <c r="H423" s="654"/>
      <c r="I423" s="654"/>
      <c r="J423" s="653"/>
      <c r="K423" s="655"/>
      <c r="L423" s="653"/>
      <c r="M423" s="653"/>
      <c r="N423" s="657"/>
      <c r="O423" s="653"/>
      <c r="P423" s="653"/>
      <c r="Q423" s="657"/>
      <c r="R423" s="300"/>
    </row>
    <row r="424" spans="1:18" x14ac:dyDescent="0.25">
      <c r="A424" s="656"/>
      <c r="B424" s="653"/>
      <c r="C424" s="654"/>
      <c r="D424" s="654"/>
      <c r="E424" s="654"/>
      <c r="F424" s="654"/>
      <c r="G424" s="654"/>
      <c r="H424" s="654"/>
      <c r="I424" s="654"/>
      <c r="J424" s="653"/>
      <c r="K424" s="655"/>
      <c r="L424" s="653"/>
      <c r="M424" s="653"/>
      <c r="N424" s="657"/>
      <c r="O424" s="653"/>
      <c r="P424" s="653"/>
      <c r="Q424" s="657"/>
      <c r="R424" s="300"/>
    </row>
    <row r="425" spans="1:18" x14ac:dyDescent="0.25">
      <c r="A425" s="656"/>
      <c r="B425" s="653"/>
      <c r="C425" s="654"/>
      <c r="D425" s="654"/>
      <c r="E425" s="654"/>
      <c r="F425" s="654"/>
      <c r="G425" s="654"/>
      <c r="H425" s="654"/>
      <c r="I425" s="654"/>
      <c r="J425" s="653"/>
      <c r="K425" s="655"/>
      <c r="L425" s="653"/>
      <c r="M425" s="653"/>
      <c r="N425" s="657"/>
      <c r="O425" s="653"/>
      <c r="P425" s="653"/>
      <c r="Q425" s="657"/>
      <c r="R425" s="300"/>
    </row>
    <row r="426" spans="1:18" x14ac:dyDescent="0.25">
      <c r="A426" s="656"/>
      <c r="B426" s="653"/>
      <c r="C426" s="654"/>
      <c r="D426" s="654"/>
      <c r="E426" s="654"/>
      <c r="F426" s="654"/>
      <c r="G426" s="654"/>
      <c r="H426" s="654"/>
      <c r="I426" s="654"/>
      <c r="J426" s="653"/>
      <c r="K426" s="655"/>
      <c r="L426" s="653"/>
      <c r="M426" s="653"/>
      <c r="N426" s="657"/>
      <c r="O426" s="653"/>
      <c r="P426" s="653"/>
      <c r="Q426" s="657"/>
      <c r="R426" s="300"/>
    </row>
    <row r="427" spans="1:18" x14ac:dyDescent="0.25">
      <c r="A427" s="656"/>
      <c r="B427" s="653"/>
      <c r="C427" s="654"/>
      <c r="D427" s="654"/>
      <c r="E427" s="654"/>
      <c r="F427" s="654"/>
      <c r="G427" s="654"/>
      <c r="H427" s="654"/>
      <c r="I427" s="654"/>
      <c r="J427" s="653"/>
      <c r="K427" s="655"/>
      <c r="L427" s="653"/>
      <c r="M427" s="653"/>
      <c r="N427" s="657"/>
      <c r="O427" s="653"/>
      <c r="P427" s="653"/>
      <c r="Q427" s="657"/>
      <c r="R427" s="300"/>
    </row>
    <row r="428" spans="1:18" x14ac:dyDescent="0.25">
      <c r="A428" s="656"/>
      <c r="B428" s="653"/>
      <c r="C428" s="654"/>
      <c r="D428" s="654"/>
      <c r="E428" s="654"/>
      <c r="F428" s="654"/>
      <c r="G428" s="654"/>
      <c r="H428" s="654"/>
      <c r="I428" s="654"/>
      <c r="J428" s="653"/>
      <c r="K428" s="655"/>
      <c r="L428" s="653"/>
      <c r="M428" s="653"/>
      <c r="N428" s="657"/>
      <c r="O428" s="653"/>
      <c r="P428" s="653"/>
      <c r="Q428" s="657"/>
      <c r="R428" s="300"/>
    </row>
    <row r="429" spans="1:18" x14ac:dyDescent="0.25">
      <c r="A429" s="656"/>
      <c r="B429" s="653"/>
      <c r="C429" s="654"/>
      <c r="D429" s="654"/>
      <c r="E429" s="654"/>
      <c r="F429" s="654"/>
      <c r="G429" s="654"/>
      <c r="H429" s="654"/>
      <c r="I429" s="654"/>
      <c r="J429" s="653"/>
      <c r="K429" s="655"/>
      <c r="L429" s="653"/>
      <c r="M429" s="653"/>
      <c r="N429" s="657"/>
      <c r="O429" s="653"/>
      <c r="P429" s="653"/>
      <c r="Q429" s="657"/>
      <c r="R429" s="300"/>
    </row>
    <row r="430" spans="1:18" x14ac:dyDescent="0.25">
      <c r="A430" s="656"/>
      <c r="B430" s="653"/>
      <c r="C430" s="654"/>
      <c r="D430" s="654"/>
      <c r="E430" s="654"/>
      <c r="F430" s="654"/>
      <c r="G430" s="654"/>
      <c r="H430" s="654"/>
      <c r="I430" s="654"/>
      <c r="J430" s="653"/>
      <c r="K430" s="655"/>
      <c r="L430" s="653"/>
      <c r="M430" s="653"/>
      <c r="N430" s="657"/>
      <c r="O430" s="653"/>
      <c r="P430" s="653"/>
      <c r="Q430" s="657"/>
      <c r="R430" s="300"/>
    </row>
    <row r="431" spans="1:18" x14ac:dyDescent="0.25">
      <c r="A431" s="656"/>
      <c r="B431" s="653"/>
      <c r="C431" s="654"/>
      <c r="D431" s="654"/>
      <c r="E431" s="654"/>
      <c r="F431" s="654"/>
      <c r="G431" s="654"/>
      <c r="H431" s="654"/>
      <c r="I431" s="654"/>
      <c r="J431" s="653"/>
      <c r="K431" s="655"/>
      <c r="L431" s="653"/>
      <c r="M431" s="653"/>
      <c r="N431" s="657"/>
      <c r="O431" s="653"/>
      <c r="P431" s="653"/>
      <c r="Q431" s="657"/>
      <c r="R431" s="300"/>
    </row>
    <row r="432" spans="1:18" x14ac:dyDescent="0.25">
      <c r="A432" s="656"/>
      <c r="B432" s="653"/>
      <c r="C432" s="654"/>
      <c r="D432" s="654"/>
      <c r="E432" s="654"/>
      <c r="F432" s="654"/>
      <c r="G432" s="654"/>
      <c r="H432" s="654"/>
      <c r="I432" s="654"/>
      <c r="J432" s="653"/>
      <c r="K432" s="655"/>
      <c r="L432" s="653"/>
      <c r="M432" s="653"/>
      <c r="N432" s="657"/>
      <c r="O432" s="653"/>
      <c r="P432" s="653"/>
      <c r="Q432" s="657"/>
      <c r="R432" s="300"/>
    </row>
    <row r="433" spans="1:18" x14ac:dyDescent="0.25">
      <c r="A433" s="656"/>
      <c r="B433" s="653"/>
      <c r="C433" s="654"/>
      <c r="D433" s="654"/>
      <c r="E433" s="654"/>
      <c r="F433" s="654"/>
      <c r="G433" s="654"/>
      <c r="H433" s="654"/>
      <c r="I433" s="654"/>
      <c r="J433" s="653"/>
      <c r="K433" s="655"/>
      <c r="L433" s="653"/>
      <c r="M433" s="653"/>
      <c r="N433" s="657"/>
      <c r="O433" s="653"/>
      <c r="P433" s="653"/>
      <c r="Q433" s="657"/>
      <c r="R433" s="300"/>
    </row>
    <row r="434" spans="1:18" x14ac:dyDescent="0.25">
      <c r="A434" s="656"/>
      <c r="B434" s="653"/>
      <c r="C434" s="654"/>
      <c r="D434" s="654"/>
      <c r="E434" s="654"/>
      <c r="F434" s="654"/>
      <c r="G434" s="654"/>
      <c r="H434" s="654"/>
      <c r="I434" s="654"/>
      <c r="J434" s="653"/>
      <c r="K434" s="655"/>
      <c r="L434" s="653"/>
      <c r="M434" s="653"/>
      <c r="N434" s="657"/>
      <c r="O434" s="653"/>
      <c r="P434" s="653"/>
      <c r="Q434" s="657"/>
      <c r="R434" s="300"/>
    </row>
    <row r="435" spans="1:18" x14ac:dyDescent="0.25">
      <c r="A435" s="656"/>
      <c r="B435" s="653"/>
      <c r="C435" s="654"/>
      <c r="D435" s="654"/>
      <c r="E435" s="654"/>
      <c r="F435" s="654"/>
      <c r="G435" s="654"/>
      <c r="H435" s="654"/>
      <c r="I435" s="654"/>
      <c r="J435" s="653"/>
      <c r="K435" s="655"/>
      <c r="L435" s="653"/>
      <c r="M435" s="653"/>
      <c r="N435" s="657"/>
      <c r="O435" s="653"/>
      <c r="P435" s="653"/>
      <c r="Q435" s="657"/>
      <c r="R435" s="300"/>
    </row>
    <row r="436" spans="1:18" x14ac:dyDescent="0.25">
      <c r="A436" s="656"/>
      <c r="B436" s="653"/>
      <c r="C436" s="654"/>
      <c r="D436" s="654"/>
      <c r="E436" s="654"/>
      <c r="F436" s="654"/>
      <c r="G436" s="654"/>
      <c r="H436" s="654"/>
      <c r="I436" s="654"/>
      <c r="J436" s="653"/>
      <c r="K436" s="655"/>
      <c r="L436" s="653"/>
      <c r="M436" s="653"/>
      <c r="N436" s="657"/>
      <c r="O436" s="653"/>
      <c r="P436" s="653"/>
      <c r="Q436" s="657"/>
      <c r="R436" s="300"/>
    </row>
    <row r="437" spans="1:18" x14ac:dyDescent="0.25">
      <c r="A437" s="656"/>
      <c r="B437" s="653"/>
      <c r="C437" s="654"/>
      <c r="D437" s="654"/>
      <c r="E437" s="654"/>
      <c r="F437" s="654"/>
      <c r="G437" s="654"/>
      <c r="H437" s="654"/>
      <c r="I437" s="654"/>
      <c r="J437" s="653"/>
      <c r="K437" s="655"/>
      <c r="L437" s="653"/>
      <c r="M437" s="653"/>
      <c r="N437" s="657"/>
      <c r="O437" s="653"/>
      <c r="P437" s="653"/>
      <c r="Q437" s="657"/>
      <c r="R437" s="300"/>
    </row>
    <row r="438" spans="1:18" x14ac:dyDescent="0.25">
      <c r="A438" s="656"/>
      <c r="B438" s="653"/>
      <c r="C438" s="654"/>
      <c r="D438" s="654"/>
      <c r="E438" s="654"/>
      <c r="F438" s="654"/>
      <c r="G438" s="654"/>
      <c r="H438" s="654"/>
      <c r="I438" s="654"/>
      <c r="J438" s="653"/>
      <c r="K438" s="655"/>
      <c r="L438" s="653"/>
      <c r="M438" s="653"/>
      <c r="N438" s="657"/>
      <c r="O438" s="653"/>
      <c r="P438" s="653"/>
      <c r="Q438" s="657"/>
      <c r="R438" s="300"/>
    </row>
    <row r="439" spans="1:18" x14ac:dyDescent="0.25">
      <c r="A439" s="656"/>
      <c r="B439" s="653"/>
      <c r="C439" s="654"/>
      <c r="D439" s="654"/>
      <c r="E439" s="654"/>
      <c r="F439" s="654"/>
      <c r="G439" s="654"/>
      <c r="H439" s="654"/>
      <c r="I439" s="654"/>
      <c r="J439" s="653"/>
      <c r="K439" s="655"/>
      <c r="L439" s="653"/>
      <c r="M439" s="653"/>
      <c r="N439" s="657"/>
      <c r="O439" s="653"/>
      <c r="P439" s="653"/>
      <c r="Q439" s="657"/>
      <c r="R439" s="300"/>
    </row>
    <row r="440" spans="1:18" x14ac:dyDescent="0.25">
      <c r="A440" s="656"/>
      <c r="B440" s="653"/>
      <c r="C440" s="654"/>
      <c r="D440" s="654"/>
      <c r="E440" s="654"/>
      <c r="F440" s="654"/>
      <c r="G440" s="654"/>
      <c r="H440" s="654"/>
      <c r="I440" s="654"/>
      <c r="J440" s="653"/>
      <c r="K440" s="655"/>
      <c r="L440" s="653"/>
      <c r="M440" s="653"/>
      <c r="N440" s="657"/>
      <c r="O440" s="653"/>
      <c r="P440" s="653"/>
      <c r="Q440" s="657"/>
      <c r="R440" s="300"/>
    </row>
    <row r="441" spans="1:18" x14ac:dyDescent="0.25">
      <c r="A441" s="656"/>
      <c r="B441" s="653"/>
      <c r="C441" s="654"/>
      <c r="D441" s="654"/>
      <c r="E441" s="654"/>
      <c r="F441" s="654"/>
      <c r="G441" s="654"/>
      <c r="H441" s="654"/>
      <c r="I441" s="654"/>
      <c r="J441" s="653"/>
      <c r="K441" s="655"/>
      <c r="L441" s="653"/>
      <c r="M441" s="653"/>
      <c r="N441" s="657"/>
      <c r="O441" s="653"/>
      <c r="P441" s="653"/>
      <c r="Q441" s="657"/>
      <c r="R441" s="300"/>
    </row>
    <row r="442" spans="1:18" x14ac:dyDescent="0.25">
      <c r="A442" s="656"/>
      <c r="B442" s="653"/>
      <c r="C442" s="654"/>
      <c r="D442" s="654"/>
      <c r="E442" s="654"/>
      <c r="F442" s="654"/>
      <c r="G442" s="654"/>
      <c r="H442" s="654"/>
      <c r="I442" s="654"/>
      <c r="J442" s="653"/>
      <c r="K442" s="655"/>
      <c r="L442" s="653"/>
      <c r="M442" s="653"/>
      <c r="N442" s="657"/>
      <c r="O442" s="653"/>
      <c r="P442" s="653"/>
      <c r="Q442" s="657"/>
      <c r="R442" s="300"/>
    </row>
    <row r="443" spans="1:18" x14ac:dyDescent="0.25">
      <c r="A443" s="656"/>
      <c r="B443" s="653"/>
      <c r="C443" s="654"/>
      <c r="D443" s="654"/>
      <c r="E443" s="654"/>
      <c r="F443" s="654"/>
      <c r="G443" s="654"/>
      <c r="H443" s="654"/>
      <c r="I443" s="654"/>
      <c r="J443" s="653"/>
      <c r="K443" s="655"/>
      <c r="L443" s="653"/>
      <c r="M443" s="653"/>
      <c r="N443" s="657"/>
      <c r="O443" s="653"/>
      <c r="P443" s="653"/>
      <c r="Q443" s="657"/>
      <c r="R443" s="300"/>
    </row>
    <row r="444" spans="1:18" x14ac:dyDescent="0.25">
      <c r="A444" s="656"/>
      <c r="B444" s="653"/>
      <c r="C444" s="654"/>
      <c r="D444" s="654"/>
      <c r="E444" s="654"/>
      <c r="F444" s="654"/>
      <c r="G444" s="654"/>
      <c r="H444" s="654"/>
      <c r="I444" s="654"/>
      <c r="J444" s="653"/>
      <c r="K444" s="655"/>
      <c r="L444" s="653"/>
      <c r="M444" s="653"/>
      <c r="N444" s="657"/>
      <c r="O444" s="653"/>
      <c r="P444" s="653"/>
      <c r="Q444" s="657"/>
      <c r="R444" s="300"/>
    </row>
    <row r="445" spans="1:18" x14ac:dyDescent="0.25">
      <c r="A445" s="656"/>
      <c r="B445" s="653"/>
      <c r="C445" s="654"/>
      <c r="D445" s="654"/>
      <c r="E445" s="654"/>
      <c r="F445" s="654"/>
      <c r="G445" s="654"/>
      <c r="H445" s="654"/>
      <c r="I445" s="654"/>
      <c r="J445" s="653"/>
      <c r="K445" s="655"/>
      <c r="L445" s="653"/>
      <c r="M445" s="653"/>
      <c r="N445" s="657"/>
      <c r="O445" s="653"/>
      <c r="P445" s="653"/>
      <c r="Q445" s="657"/>
      <c r="R445" s="300"/>
    </row>
    <row r="446" spans="1:18" x14ac:dyDescent="0.25">
      <c r="A446" s="656"/>
      <c r="B446" s="653"/>
      <c r="C446" s="654"/>
      <c r="D446" s="654"/>
      <c r="E446" s="654"/>
      <c r="F446" s="654"/>
      <c r="G446" s="654"/>
      <c r="H446" s="654"/>
      <c r="I446" s="654"/>
      <c r="J446" s="653"/>
      <c r="K446" s="655"/>
      <c r="L446" s="653"/>
      <c r="M446" s="653"/>
      <c r="N446" s="657"/>
      <c r="O446" s="653"/>
      <c r="P446" s="653"/>
      <c r="Q446" s="657"/>
      <c r="R446" s="300"/>
    </row>
    <row r="447" spans="1:18" x14ac:dyDescent="0.25">
      <c r="A447" s="656"/>
      <c r="B447" s="653"/>
      <c r="C447" s="654"/>
      <c r="D447" s="654"/>
      <c r="E447" s="654"/>
      <c r="F447" s="654"/>
      <c r="G447" s="654"/>
      <c r="H447" s="654"/>
      <c r="I447" s="654"/>
      <c r="J447" s="653"/>
      <c r="K447" s="655"/>
      <c r="L447" s="653"/>
      <c r="M447" s="653"/>
      <c r="N447" s="657"/>
      <c r="O447" s="653"/>
      <c r="P447" s="653"/>
      <c r="Q447" s="657"/>
      <c r="R447" s="300"/>
    </row>
    <row r="448" spans="1:18" x14ac:dyDescent="0.25">
      <c r="A448" s="656"/>
      <c r="B448" s="653"/>
      <c r="C448" s="654"/>
      <c r="D448" s="654"/>
      <c r="E448" s="654"/>
      <c r="F448" s="654"/>
      <c r="G448" s="654"/>
      <c r="H448" s="654"/>
      <c r="I448" s="654"/>
      <c r="J448" s="653"/>
      <c r="K448" s="655"/>
      <c r="L448" s="653"/>
      <c r="M448" s="653"/>
      <c r="N448" s="657"/>
      <c r="O448" s="653"/>
      <c r="P448" s="653"/>
      <c r="Q448" s="657"/>
      <c r="R448" s="300"/>
    </row>
    <row r="449" spans="1:18" x14ac:dyDescent="0.25">
      <c r="A449" s="656"/>
      <c r="B449" s="653"/>
      <c r="C449" s="654"/>
      <c r="D449" s="654"/>
      <c r="E449" s="654"/>
      <c r="F449" s="654"/>
      <c r="G449" s="654"/>
      <c r="H449" s="654"/>
      <c r="I449" s="654"/>
      <c r="J449" s="653"/>
      <c r="K449" s="655"/>
      <c r="L449" s="653"/>
      <c r="M449" s="653"/>
      <c r="N449" s="657"/>
      <c r="O449" s="653"/>
      <c r="P449" s="653"/>
      <c r="Q449" s="657"/>
      <c r="R449" s="300"/>
    </row>
    <row r="450" spans="1:18" x14ac:dyDescent="0.25">
      <c r="A450" s="656"/>
      <c r="B450" s="653"/>
      <c r="C450" s="654"/>
      <c r="D450" s="654"/>
      <c r="E450" s="654"/>
      <c r="F450" s="654"/>
      <c r="G450" s="654"/>
      <c r="H450" s="654"/>
      <c r="I450" s="654"/>
      <c r="J450" s="653"/>
      <c r="K450" s="655"/>
      <c r="L450" s="653"/>
      <c r="M450" s="653"/>
      <c r="N450" s="657"/>
      <c r="O450" s="653"/>
      <c r="P450" s="653"/>
      <c r="Q450" s="657"/>
      <c r="R450" s="300"/>
    </row>
    <row r="451" spans="1:18" x14ac:dyDescent="0.25">
      <c r="A451" s="656"/>
      <c r="B451" s="653"/>
      <c r="C451" s="654"/>
      <c r="D451" s="654"/>
      <c r="E451" s="654"/>
      <c r="F451" s="654"/>
      <c r="G451" s="654"/>
      <c r="H451" s="654"/>
      <c r="I451" s="654"/>
      <c r="J451" s="653"/>
      <c r="K451" s="655"/>
      <c r="L451" s="653"/>
      <c r="M451" s="653"/>
      <c r="N451" s="657"/>
      <c r="O451" s="653"/>
      <c r="P451" s="653"/>
      <c r="Q451" s="657"/>
      <c r="R451" s="300"/>
    </row>
    <row r="452" spans="1:18" x14ac:dyDescent="0.25">
      <c r="A452" s="656"/>
      <c r="B452" s="653"/>
      <c r="C452" s="654"/>
      <c r="D452" s="654"/>
      <c r="E452" s="654"/>
      <c r="F452" s="654"/>
      <c r="G452" s="654"/>
      <c r="H452" s="654"/>
      <c r="I452" s="654"/>
      <c r="J452" s="653"/>
      <c r="K452" s="655"/>
      <c r="L452" s="653"/>
      <c r="M452" s="653"/>
      <c r="N452" s="657"/>
      <c r="O452" s="653"/>
      <c r="P452" s="653"/>
      <c r="Q452" s="657"/>
      <c r="R452" s="300"/>
    </row>
    <row r="453" spans="1:18" x14ac:dyDescent="0.25">
      <c r="A453" s="656"/>
      <c r="B453" s="653"/>
      <c r="C453" s="654"/>
      <c r="D453" s="654"/>
      <c r="E453" s="654"/>
      <c r="F453" s="654"/>
      <c r="G453" s="654"/>
      <c r="H453" s="654"/>
      <c r="I453" s="654"/>
      <c r="J453" s="653"/>
      <c r="K453" s="655"/>
      <c r="L453" s="653"/>
      <c r="M453" s="653"/>
      <c r="N453" s="657"/>
      <c r="O453" s="653"/>
      <c r="P453" s="653"/>
      <c r="Q453" s="657"/>
      <c r="R453" s="300"/>
    </row>
    <row r="454" spans="1:18" x14ac:dyDescent="0.25">
      <c r="A454" s="656"/>
      <c r="B454" s="653"/>
      <c r="C454" s="654"/>
      <c r="D454" s="654"/>
      <c r="E454" s="654"/>
      <c r="F454" s="654"/>
      <c r="G454" s="654"/>
      <c r="H454" s="654"/>
      <c r="I454" s="654"/>
      <c r="J454" s="653"/>
      <c r="K454" s="655"/>
      <c r="L454" s="653"/>
      <c r="M454" s="653"/>
      <c r="N454" s="657"/>
      <c r="O454" s="653"/>
      <c r="P454" s="653"/>
      <c r="Q454" s="657"/>
      <c r="R454" s="300"/>
    </row>
    <row r="455" spans="1:18" x14ac:dyDescent="0.25">
      <c r="A455" s="656"/>
      <c r="B455" s="653"/>
      <c r="C455" s="654"/>
      <c r="D455" s="654"/>
      <c r="E455" s="654"/>
      <c r="F455" s="654"/>
      <c r="G455" s="654"/>
      <c r="H455" s="654"/>
      <c r="I455" s="654"/>
      <c r="J455" s="653"/>
      <c r="K455" s="655"/>
      <c r="L455" s="653"/>
      <c r="M455" s="653"/>
      <c r="N455" s="657"/>
      <c r="O455" s="653"/>
      <c r="P455" s="653"/>
      <c r="Q455" s="657"/>
      <c r="R455" s="300"/>
    </row>
    <row r="456" spans="1:18" x14ac:dyDescent="0.25">
      <c r="A456" s="584"/>
      <c r="B456" s="585"/>
      <c r="C456" s="586"/>
      <c r="D456" s="586"/>
      <c r="E456" s="586"/>
      <c r="F456" s="586"/>
      <c r="G456" s="586"/>
      <c r="H456" s="586"/>
      <c r="I456" s="586"/>
      <c r="J456" s="585"/>
      <c r="K456" s="587"/>
      <c r="L456" s="585"/>
      <c r="M456" s="585"/>
      <c r="N456" s="588"/>
      <c r="O456" s="585"/>
      <c r="P456" s="585"/>
      <c r="Q456" s="588"/>
      <c r="R456" s="300"/>
    </row>
    <row r="457" spans="1:18" x14ac:dyDescent="0.25">
      <c r="A457" s="584"/>
      <c r="B457" s="585"/>
      <c r="C457" s="586"/>
      <c r="D457" s="586"/>
      <c r="E457" s="586"/>
      <c r="F457" s="586"/>
      <c r="G457" s="586"/>
      <c r="H457" s="586"/>
      <c r="I457" s="586"/>
      <c r="J457" s="585"/>
      <c r="K457" s="587"/>
      <c r="L457" s="585"/>
      <c r="M457" s="585"/>
      <c r="N457" s="588"/>
      <c r="O457" s="585"/>
      <c r="P457" s="585"/>
      <c r="Q457" s="588"/>
      <c r="R457" s="300"/>
    </row>
    <row r="458" spans="1:18" x14ac:dyDescent="0.25">
      <c r="A458" s="584"/>
      <c r="B458" s="585"/>
      <c r="C458" s="586"/>
      <c r="D458" s="586"/>
      <c r="E458" s="586"/>
      <c r="F458" s="586"/>
      <c r="G458" s="586"/>
      <c r="H458" s="586"/>
      <c r="I458" s="586"/>
      <c r="J458" s="585"/>
      <c r="K458" s="587"/>
      <c r="L458" s="585"/>
      <c r="M458" s="585"/>
      <c r="N458" s="588"/>
      <c r="O458" s="585"/>
      <c r="P458" s="585"/>
      <c r="Q458" s="588"/>
      <c r="R458" s="300"/>
    </row>
    <row r="459" spans="1:18" x14ac:dyDescent="0.25">
      <c r="A459" s="584"/>
      <c r="B459" s="585"/>
      <c r="C459" s="586"/>
      <c r="D459" s="586"/>
      <c r="E459" s="586"/>
      <c r="F459" s="586"/>
      <c r="G459" s="586"/>
      <c r="H459" s="586"/>
      <c r="I459" s="586"/>
      <c r="J459" s="585"/>
      <c r="K459" s="587"/>
      <c r="L459" s="585"/>
      <c r="M459" s="585"/>
      <c r="N459" s="588"/>
      <c r="O459" s="585"/>
      <c r="P459" s="585"/>
      <c r="Q459" s="588"/>
      <c r="R459" s="300"/>
    </row>
    <row r="460" spans="1:18" x14ac:dyDescent="0.25">
      <c r="A460" s="322"/>
      <c r="B460" s="323"/>
      <c r="C460" s="324"/>
      <c r="D460" s="324"/>
      <c r="E460" s="324"/>
      <c r="F460" s="324"/>
      <c r="G460" s="324"/>
      <c r="H460" s="324"/>
      <c r="I460" s="324"/>
      <c r="J460" s="323"/>
      <c r="K460" s="326"/>
      <c r="L460" s="323"/>
      <c r="M460" s="323"/>
      <c r="N460" s="325"/>
      <c r="O460" s="323"/>
      <c r="P460" s="323"/>
      <c r="Q460" s="325"/>
      <c r="R460" s="300"/>
    </row>
    <row r="461" spans="1:18" x14ac:dyDescent="0.25">
      <c r="A461" s="322"/>
      <c r="B461" s="323"/>
      <c r="C461" s="324"/>
      <c r="D461" s="324"/>
      <c r="E461" s="324"/>
      <c r="F461" s="324"/>
      <c r="G461" s="324"/>
      <c r="H461" s="324"/>
      <c r="I461" s="324"/>
      <c r="J461" s="323"/>
      <c r="K461" s="326"/>
      <c r="L461" s="323"/>
      <c r="M461" s="323"/>
      <c r="N461" s="325"/>
      <c r="O461" s="323"/>
      <c r="P461" s="323"/>
      <c r="Q461" s="325"/>
      <c r="R461" s="300"/>
    </row>
    <row r="462" spans="1:18" x14ac:dyDescent="0.25">
      <c r="A462" s="322"/>
      <c r="B462" s="323"/>
      <c r="C462" s="324"/>
      <c r="D462" s="324"/>
      <c r="E462" s="324"/>
      <c r="F462" s="324"/>
      <c r="G462" s="324"/>
      <c r="H462" s="324"/>
      <c r="I462" s="324"/>
      <c r="J462" s="323"/>
      <c r="K462" s="326"/>
      <c r="L462" s="323"/>
      <c r="M462" s="323"/>
      <c r="N462" s="325"/>
      <c r="O462" s="323"/>
      <c r="P462" s="323"/>
      <c r="Q462" s="325"/>
      <c r="R462" s="300"/>
    </row>
    <row r="463" spans="1:18" x14ac:dyDescent="0.25">
      <c r="A463" s="322"/>
      <c r="B463" s="323"/>
      <c r="C463" s="324"/>
      <c r="D463" s="324"/>
      <c r="E463" s="324"/>
      <c r="F463" s="324"/>
      <c r="G463" s="324"/>
      <c r="H463" s="324"/>
      <c r="I463" s="324"/>
      <c r="J463" s="323"/>
      <c r="K463" s="326"/>
      <c r="L463" s="323"/>
      <c r="M463" s="323"/>
      <c r="N463" s="325"/>
      <c r="O463" s="323"/>
      <c r="P463" s="323"/>
      <c r="Q463" s="325"/>
      <c r="R463" s="300"/>
    </row>
    <row r="464" spans="1:18" x14ac:dyDescent="0.25">
      <c r="A464" s="322"/>
      <c r="B464" s="323"/>
      <c r="C464" s="324"/>
      <c r="D464" s="324"/>
      <c r="E464" s="324"/>
      <c r="F464" s="324"/>
      <c r="G464" s="324"/>
      <c r="H464" s="324"/>
      <c r="I464" s="324"/>
      <c r="J464" s="323"/>
      <c r="K464" s="326"/>
      <c r="L464" s="323"/>
      <c r="M464" s="323"/>
      <c r="N464" s="325"/>
      <c r="O464" s="323"/>
      <c r="P464" s="323"/>
      <c r="Q464" s="325"/>
      <c r="R464" s="300"/>
    </row>
    <row r="465" spans="1:17" x14ac:dyDescent="0.25">
      <c r="A465" s="322"/>
      <c r="B465" s="323"/>
      <c r="C465" s="324"/>
      <c r="D465" s="324"/>
      <c r="E465" s="324"/>
      <c r="F465" s="324"/>
      <c r="G465" s="324"/>
      <c r="H465" s="324"/>
      <c r="I465" s="324"/>
      <c r="J465" s="323"/>
      <c r="K465" s="326"/>
      <c r="L465" s="323"/>
      <c r="M465" s="323"/>
      <c r="N465" s="323"/>
      <c r="O465" s="323"/>
      <c r="P465" s="323"/>
      <c r="Q465" s="323"/>
    </row>
    <row r="466" spans="1:17" x14ac:dyDescent="0.25">
      <c r="A466" s="322"/>
      <c r="B466" s="323"/>
      <c r="C466" s="324"/>
      <c r="D466" s="324"/>
      <c r="E466" s="324"/>
      <c r="F466" s="324"/>
      <c r="G466" s="324"/>
      <c r="H466" s="324"/>
      <c r="I466" s="324"/>
      <c r="J466" s="323"/>
      <c r="K466" s="326"/>
      <c r="L466" s="323"/>
      <c r="M466" s="323"/>
      <c r="N466" s="323"/>
      <c r="O466" s="323"/>
      <c r="P466" s="323"/>
      <c r="Q466" s="323"/>
    </row>
  </sheetData>
  <sheetProtection autoFilter="0"/>
  <autoFilter ref="A1:Q102" xr:uid="{00000000-0001-0000-0600-000000000000}"/>
  <dataValidations count="3">
    <dataValidation type="list" allowBlank="1" showInputMessage="1" showErrorMessage="1" sqref="R4" xr:uid="{F4F92C13-D624-43F9-88D6-CCC3C7FA23D5}">
      <formula1>"Bhavin Bhandari,Veer Enterprises, Company,Jai Ashapura,R N Enterprises,Shilpa Bhagone, "</formula1>
    </dataValidation>
    <dataValidation type="list" allowBlank="1" showInputMessage="1" showErrorMessage="1" sqref="D2" xr:uid="{94B7BA89-9F18-4BA8-B1E9-D66C1C225C13}">
      <formula1>"All, SVN-I, SVN-II, Sakar-I, Sakar -III"</formula1>
    </dataValidation>
    <dataValidation type="list" allowBlank="1" showInputMessage="1" showErrorMessage="1" sqref="C2" xr:uid="{103B7ACF-3398-4486-8E2C-FE0D00098285}">
      <formula1>"ALL,Company,Bhavin Bhandari,R N Enterprises,Shilpa Bhagone"</formula1>
    </dataValidation>
  </dataValidations>
  <pageMargins left="0.75" right="0.75" top="1" bottom="1" header="0.5" footer="0.5"/>
  <drawing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R83"/>
  <sheetViews>
    <sheetView showGridLines="0" showRowColHeaders="0" zoomScale="65" zoomScaleNormal="65" workbookViewId="0">
      <pane xSplit="3" ySplit="8" topLeftCell="D9" activePane="bottomRight" state="frozen"/>
      <selection activeCell="E21" sqref="E21"/>
      <selection pane="topRight" activeCell="E21" sqref="E21"/>
      <selection pane="bottomLeft" activeCell="E21" sqref="E21"/>
      <selection pane="bottomRight" activeCell="T3" sqref="T3"/>
    </sheetView>
  </sheetViews>
  <sheetFormatPr defaultColWidth="8.88671875" defaultRowHeight="13.8" x14ac:dyDescent="0.3"/>
  <cols>
    <col min="1" max="1" width="6.77734375" style="168" customWidth="1"/>
    <col min="2" max="2" width="14.77734375" style="168" customWidth="1"/>
    <col min="3" max="3" width="26.77734375" style="169" customWidth="1"/>
    <col min="4" max="11" width="12.77734375" style="170" customWidth="1"/>
    <col min="12" max="14" width="16.77734375" style="166" customWidth="1"/>
    <col min="15" max="16384" width="8.88671875" style="166"/>
  </cols>
  <sheetData>
    <row r="1" spans="1:18" s="160" customFormat="1" ht="51" customHeight="1" x14ac:dyDescent="0.3">
      <c r="A1" s="305" t="s">
        <v>1164</v>
      </c>
      <c r="B1" s="305" t="s">
        <v>1167</v>
      </c>
      <c r="C1" s="305" t="s">
        <v>10</v>
      </c>
      <c r="D1" s="305" t="s">
        <v>572</v>
      </c>
      <c r="E1" s="305" t="s">
        <v>578</v>
      </c>
      <c r="F1" s="305" t="s">
        <v>574</v>
      </c>
      <c r="G1" s="305" t="s">
        <v>1791</v>
      </c>
      <c r="H1" s="305" t="s">
        <v>579</v>
      </c>
      <c r="I1" s="305" t="s">
        <v>575</v>
      </c>
      <c r="J1" s="305" t="s">
        <v>576</v>
      </c>
      <c r="K1" s="305" t="s">
        <v>581</v>
      </c>
      <c r="L1" s="305" t="s">
        <v>1165</v>
      </c>
      <c r="M1" s="305" t="s">
        <v>583</v>
      </c>
      <c r="N1" s="305" t="s">
        <v>1166</v>
      </c>
      <c r="O1" s="330"/>
      <c r="P1" s="330"/>
      <c r="Q1"/>
      <c r="R1"/>
    </row>
    <row r="2" spans="1:18" s="161" customFormat="1" ht="34.950000000000003" customHeight="1" x14ac:dyDescent="0.3">
      <c r="A2" s="512">
        <v>21</v>
      </c>
      <c r="B2" s="513" t="s">
        <v>43</v>
      </c>
      <c r="C2" s="512" t="s">
        <v>166</v>
      </c>
      <c r="D2" s="306">
        <v>332</v>
      </c>
      <c r="E2" s="306">
        <v>119214</v>
      </c>
      <c r="F2" s="306">
        <v>45186</v>
      </c>
      <c r="G2" s="306">
        <v>880</v>
      </c>
      <c r="H2" s="306">
        <v>165280</v>
      </c>
      <c r="I2" s="306">
        <v>14307</v>
      </c>
      <c r="J2" s="306">
        <v>0</v>
      </c>
      <c r="K2" s="306">
        <v>6640</v>
      </c>
      <c r="L2" s="307">
        <v>186227</v>
      </c>
      <c r="M2" s="307">
        <v>33521</v>
      </c>
      <c r="N2" s="307">
        <v>219748</v>
      </c>
      <c r="O2" s="331"/>
      <c r="P2" s="331"/>
    </row>
    <row r="3" spans="1:18" x14ac:dyDescent="0.3">
      <c r="A3" s="162"/>
      <c r="B3" s="162"/>
      <c r="C3" s="163">
        <v>46204</v>
      </c>
      <c r="D3" s="164"/>
      <c r="E3" s="164"/>
      <c r="F3" s="164"/>
      <c r="G3" s="164"/>
      <c r="H3" s="164"/>
      <c r="I3" s="164"/>
      <c r="J3" s="164"/>
      <c r="K3" s="164"/>
      <c r="L3" s="165"/>
      <c r="M3" s="165"/>
      <c r="N3" s="165"/>
    </row>
    <row r="4" spans="1:18" x14ac:dyDescent="0.3">
      <c r="A4" s="162"/>
      <c r="B4" s="162"/>
      <c r="C4" s="167"/>
      <c r="D4" s="164"/>
      <c r="E4" s="164"/>
      <c r="F4" s="164"/>
      <c r="G4" s="164"/>
      <c r="H4" s="164"/>
      <c r="I4" s="164"/>
      <c r="J4" s="164"/>
      <c r="K4" s="164"/>
      <c r="L4" s="532"/>
      <c r="M4" s="165"/>
      <c r="N4" s="165"/>
    </row>
    <row r="5" spans="1:18" x14ac:dyDescent="0.3">
      <c r="A5" s="162"/>
      <c r="B5" s="162"/>
      <c r="C5" s="167"/>
      <c r="D5" s="164"/>
      <c r="E5" s="164"/>
      <c r="F5" s="164"/>
      <c r="G5" s="164"/>
      <c r="H5" s="164"/>
      <c r="I5" s="164"/>
      <c r="J5" s="164"/>
      <c r="K5" s="164"/>
      <c r="L5" s="165"/>
      <c r="M5" s="165"/>
      <c r="N5" s="165"/>
    </row>
    <row r="6" spans="1:18" ht="7.2" customHeight="1" x14ac:dyDescent="0.3">
      <c r="A6" s="162"/>
      <c r="B6" s="162"/>
      <c r="C6" s="167"/>
      <c r="D6" s="164"/>
      <c r="E6" s="164"/>
      <c r="F6" s="164"/>
      <c r="G6" s="164"/>
      <c r="H6" s="164"/>
      <c r="I6" s="164"/>
      <c r="J6" s="164"/>
      <c r="K6" s="165"/>
      <c r="L6" s="165"/>
      <c r="M6" s="165"/>
      <c r="N6" s="165"/>
    </row>
    <row r="7" spans="1:18" ht="7.2" customHeight="1" x14ac:dyDescent="0.3">
      <c r="K7" s="166"/>
    </row>
    <row r="8" spans="1:18" s="152" customFormat="1" ht="28.2" customHeight="1" x14ac:dyDescent="0.3">
      <c r="A8" s="774" t="s">
        <v>1161</v>
      </c>
      <c r="B8" s="774" t="s">
        <v>1168</v>
      </c>
      <c r="C8" s="774" t="s">
        <v>1159</v>
      </c>
      <c r="D8" s="774" t="s">
        <v>1162</v>
      </c>
      <c r="E8" s="774" t="s">
        <v>578</v>
      </c>
      <c r="F8" s="774" t="s">
        <v>574</v>
      </c>
      <c r="G8" s="774" t="s">
        <v>2004</v>
      </c>
      <c r="H8" s="774" t="s">
        <v>579</v>
      </c>
      <c r="I8" s="774" t="s">
        <v>575</v>
      </c>
      <c r="J8" s="774" t="s">
        <v>576</v>
      </c>
      <c r="K8" s="774" t="s">
        <v>2016</v>
      </c>
      <c r="L8" s="774" t="s">
        <v>584</v>
      </c>
      <c r="M8" s="774" t="s">
        <v>2006</v>
      </c>
      <c r="N8" s="774" t="s">
        <v>1163</v>
      </c>
    </row>
    <row r="9" spans="1:18" s="171" customFormat="1" ht="29.4" customHeight="1" x14ac:dyDescent="0.3">
      <c r="A9" s="775">
        <v>1</v>
      </c>
      <c r="B9" s="775" t="s">
        <v>1337</v>
      </c>
      <c r="C9" s="776" t="s">
        <v>513</v>
      </c>
      <c r="D9" s="777">
        <v>0</v>
      </c>
      <c r="E9" s="777">
        <v>0</v>
      </c>
      <c r="F9" s="777">
        <v>0</v>
      </c>
      <c r="G9" s="778">
        <v>0</v>
      </c>
      <c r="H9" s="777">
        <v>0</v>
      </c>
      <c r="I9" s="777">
        <v>0</v>
      </c>
      <c r="J9" s="777">
        <v>0</v>
      </c>
      <c r="K9" s="777">
        <v>0</v>
      </c>
      <c r="L9" s="778"/>
      <c r="M9" s="779"/>
      <c r="N9" s="779"/>
    </row>
    <row r="10" spans="1:18" s="171" customFormat="1" ht="29.4" customHeight="1" x14ac:dyDescent="0.3">
      <c r="A10" s="775">
        <v>2</v>
      </c>
      <c r="B10" s="775" t="s">
        <v>1338</v>
      </c>
      <c r="C10" s="776" t="s">
        <v>515</v>
      </c>
      <c r="D10" s="777">
        <v>0</v>
      </c>
      <c r="E10" s="777">
        <v>0</v>
      </c>
      <c r="F10" s="777">
        <v>0</v>
      </c>
      <c r="G10" s="778">
        <v>0</v>
      </c>
      <c r="H10" s="777">
        <v>0</v>
      </c>
      <c r="I10" s="777">
        <v>0</v>
      </c>
      <c r="J10" s="777">
        <v>0</v>
      </c>
      <c r="K10" s="777">
        <v>0</v>
      </c>
      <c r="L10" s="779"/>
      <c r="M10" s="779"/>
      <c r="N10" s="779"/>
    </row>
    <row r="11" spans="1:18" s="171" customFormat="1" ht="29.4" customHeight="1" x14ac:dyDescent="0.3">
      <c r="A11" s="775">
        <v>3</v>
      </c>
      <c r="B11" s="775" t="s">
        <v>1339</v>
      </c>
      <c r="C11" s="776" t="s">
        <v>517</v>
      </c>
      <c r="D11" s="777">
        <v>21</v>
      </c>
      <c r="E11" s="777">
        <v>7266</v>
      </c>
      <c r="F11" s="777">
        <v>2499</v>
      </c>
      <c r="G11" s="778">
        <v>0</v>
      </c>
      <c r="H11" s="777">
        <v>9765</v>
      </c>
      <c r="I11" s="777">
        <v>872</v>
      </c>
      <c r="J11" s="777">
        <v>0</v>
      </c>
      <c r="K11" s="777">
        <v>8893</v>
      </c>
      <c r="L11" s="779"/>
      <c r="M11" s="779"/>
      <c r="N11" s="779"/>
    </row>
    <row r="12" spans="1:18" s="171" customFormat="1" ht="29.4" customHeight="1" x14ac:dyDescent="0.3">
      <c r="A12" s="775">
        <v>4</v>
      </c>
      <c r="B12" s="775" t="s">
        <v>1340</v>
      </c>
      <c r="C12" s="776" t="s">
        <v>519</v>
      </c>
      <c r="D12" s="777">
        <v>11</v>
      </c>
      <c r="E12" s="777">
        <v>3806</v>
      </c>
      <c r="F12" s="777">
        <v>1254</v>
      </c>
      <c r="G12" s="778">
        <v>0</v>
      </c>
      <c r="H12" s="777">
        <v>5060</v>
      </c>
      <c r="I12" s="777">
        <v>457</v>
      </c>
      <c r="J12" s="777">
        <v>0</v>
      </c>
      <c r="K12" s="777">
        <v>4603</v>
      </c>
      <c r="L12" s="779"/>
      <c r="M12" s="779"/>
      <c r="N12" s="779"/>
    </row>
    <row r="13" spans="1:18" s="171" customFormat="1" ht="21.6" customHeight="1" x14ac:dyDescent="0.3">
      <c r="A13" s="775">
        <v>5</v>
      </c>
      <c r="B13" s="775" t="s">
        <v>1341</v>
      </c>
      <c r="C13" s="776" t="s">
        <v>521</v>
      </c>
      <c r="D13" s="777">
        <v>24</v>
      </c>
      <c r="E13" s="777">
        <v>8304</v>
      </c>
      <c r="F13" s="777">
        <v>2736</v>
      </c>
      <c r="G13" s="778">
        <v>0</v>
      </c>
      <c r="H13" s="777">
        <v>11040</v>
      </c>
      <c r="I13" s="777">
        <v>996</v>
      </c>
      <c r="J13" s="777">
        <v>0</v>
      </c>
      <c r="K13" s="777">
        <v>10044</v>
      </c>
      <c r="L13" s="779"/>
      <c r="M13" s="779"/>
      <c r="N13" s="779"/>
    </row>
    <row r="14" spans="1:18" s="171" customFormat="1" ht="21.6" customHeight="1" x14ac:dyDescent="0.3">
      <c r="A14" s="775">
        <v>6</v>
      </c>
      <c r="B14" s="775" t="s">
        <v>1342</v>
      </c>
      <c r="C14" s="776" t="s">
        <v>523</v>
      </c>
      <c r="D14" s="777">
        <v>0</v>
      </c>
      <c r="E14" s="777">
        <v>0</v>
      </c>
      <c r="F14" s="777">
        <v>0</v>
      </c>
      <c r="G14" s="778">
        <v>0</v>
      </c>
      <c r="H14" s="777">
        <v>0</v>
      </c>
      <c r="I14" s="777">
        <v>0</v>
      </c>
      <c r="J14" s="777">
        <v>0</v>
      </c>
      <c r="K14" s="777">
        <v>0</v>
      </c>
      <c r="L14" s="779"/>
      <c r="M14" s="779"/>
      <c r="N14" s="779"/>
    </row>
    <row r="15" spans="1:18" s="171" customFormat="1" ht="21.6" customHeight="1" x14ac:dyDescent="0.3">
      <c r="A15" s="775">
        <v>7</v>
      </c>
      <c r="B15" s="775" t="s">
        <v>1343</v>
      </c>
      <c r="C15" s="776" t="s">
        <v>525</v>
      </c>
      <c r="D15" s="777">
        <v>22</v>
      </c>
      <c r="E15" s="777">
        <v>8580</v>
      </c>
      <c r="F15" s="777">
        <v>4070</v>
      </c>
      <c r="G15" s="778">
        <v>220</v>
      </c>
      <c r="H15" s="777">
        <v>12870</v>
      </c>
      <c r="I15" s="777">
        <v>1030</v>
      </c>
      <c r="J15" s="777">
        <v>0</v>
      </c>
      <c r="K15" s="777">
        <v>11840</v>
      </c>
      <c r="L15" s="779"/>
      <c r="M15" s="779"/>
      <c r="N15" s="779"/>
    </row>
    <row r="16" spans="1:18" s="171" customFormat="1" ht="21.6" customHeight="1" x14ac:dyDescent="0.3">
      <c r="A16" s="775">
        <v>8</v>
      </c>
      <c r="B16" s="775" t="s">
        <v>1344</v>
      </c>
      <c r="C16" s="776" t="s">
        <v>527</v>
      </c>
      <c r="D16" s="777">
        <v>24</v>
      </c>
      <c r="E16" s="777">
        <v>9600</v>
      </c>
      <c r="F16" s="777">
        <v>4680</v>
      </c>
      <c r="G16" s="778">
        <v>240</v>
      </c>
      <c r="H16" s="777">
        <v>14520</v>
      </c>
      <c r="I16" s="777">
        <v>1152</v>
      </c>
      <c r="J16" s="777">
        <v>0</v>
      </c>
      <c r="K16" s="777">
        <v>13368</v>
      </c>
      <c r="L16" s="779"/>
      <c r="M16" s="779"/>
      <c r="N16" s="779"/>
    </row>
    <row r="17" spans="1:14" s="171" customFormat="1" ht="21.6" customHeight="1" x14ac:dyDescent="0.3">
      <c r="A17" s="775">
        <v>9</v>
      </c>
      <c r="B17" s="775" t="s">
        <v>1345</v>
      </c>
      <c r="C17" s="776" t="s">
        <v>529</v>
      </c>
      <c r="D17" s="777">
        <v>19</v>
      </c>
      <c r="E17" s="777">
        <v>7600</v>
      </c>
      <c r="F17" s="777">
        <v>3705</v>
      </c>
      <c r="G17" s="778">
        <v>190</v>
      </c>
      <c r="H17" s="777">
        <v>11495</v>
      </c>
      <c r="I17" s="777">
        <v>912</v>
      </c>
      <c r="J17" s="777">
        <v>0</v>
      </c>
      <c r="K17" s="777">
        <v>10583</v>
      </c>
      <c r="L17" s="779"/>
      <c r="M17" s="779"/>
      <c r="N17" s="779"/>
    </row>
    <row r="18" spans="1:14" s="171" customFormat="1" ht="21.6" customHeight="1" x14ac:dyDescent="0.3">
      <c r="A18" s="775">
        <v>10</v>
      </c>
      <c r="B18" s="775" t="s">
        <v>1347</v>
      </c>
      <c r="C18" s="776" t="s">
        <v>533</v>
      </c>
      <c r="D18" s="777">
        <v>22</v>
      </c>
      <c r="E18" s="777">
        <v>7502</v>
      </c>
      <c r="F18" s="777">
        <v>2508</v>
      </c>
      <c r="G18" s="778">
        <v>0</v>
      </c>
      <c r="H18" s="777">
        <v>10010</v>
      </c>
      <c r="I18" s="777">
        <v>900</v>
      </c>
      <c r="J18" s="777">
        <v>0</v>
      </c>
      <c r="K18" s="777">
        <v>9110</v>
      </c>
      <c r="L18" s="779"/>
      <c r="M18" s="779"/>
      <c r="N18" s="779"/>
    </row>
    <row r="19" spans="1:14" s="171" customFormat="1" ht="21.6" customHeight="1" x14ac:dyDescent="0.3">
      <c r="A19" s="775">
        <v>11</v>
      </c>
      <c r="B19" s="775" t="s">
        <v>1348</v>
      </c>
      <c r="C19" s="776" t="s">
        <v>535</v>
      </c>
      <c r="D19" s="777">
        <v>20</v>
      </c>
      <c r="E19" s="777">
        <v>6920</v>
      </c>
      <c r="F19" s="777">
        <v>2380</v>
      </c>
      <c r="G19" s="778">
        <v>0</v>
      </c>
      <c r="H19" s="777">
        <v>9300</v>
      </c>
      <c r="I19" s="777">
        <v>830</v>
      </c>
      <c r="J19" s="777">
        <v>0</v>
      </c>
      <c r="K19" s="777">
        <v>8470</v>
      </c>
      <c r="L19" s="779"/>
      <c r="M19" s="779"/>
      <c r="N19" s="779"/>
    </row>
    <row r="20" spans="1:14" s="171" customFormat="1" ht="21.6" customHeight="1" x14ac:dyDescent="0.3">
      <c r="A20" s="775">
        <v>12</v>
      </c>
      <c r="B20" s="775" t="s">
        <v>1349</v>
      </c>
      <c r="C20" s="776" t="s">
        <v>537</v>
      </c>
      <c r="D20" s="777">
        <v>0</v>
      </c>
      <c r="E20" s="777">
        <v>0</v>
      </c>
      <c r="F20" s="777">
        <v>0</v>
      </c>
      <c r="G20" s="778">
        <v>0</v>
      </c>
      <c r="H20" s="777">
        <v>0</v>
      </c>
      <c r="I20" s="777">
        <v>0</v>
      </c>
      <c r="J20" s="777">
        <v>0</v>
      </c>
      <c r="K20" s="777">
        <v>0</v>
      </c>
      <c r="L20" s="779"/>
      <c r="M20" s="779"/>
      <c r="N20" s="779"/>
    </row>
    <row r="21" spans="1:14" s="171" customFormat="1" ht="21.6" customHeight="1" x14ac:dyDescent="0.3">
      <c r="A21" s="775">
        <v>13</v>
      </c>
      <c r="B21" s="775" t="s">
        <v>1350</v>
      </c>
      <c r="C21" s="776" t="s">
        <v>539</v>
      </c>
      <c r="D21" s="777">
        <v>0</v>
      </c>
      <c r="E21" s="777">
        <v>0</v>
      </c>
      <c r="F21" s="777">
        <v>0</v>
      </c>
      <c r="G21" s="778">
        <v>0</v>
      </c>
      <c r="H21" s="777">
        <v>0</v>
      </c>
      <c r="I21" s="777">
        <v>0</v>
      </c>
      <c r="J21" s="777">
        <v>0</v>
      </c>
      <c r="K21" s="777">
        <v>0</v>
      </c>
      <c r="L21" s="779"/>
      <c r="M21" s="779"/>
      <c r="N21" s="779"/>
    </row>
    <row r="22" spans="1:14" s="171" customFormat="1" ht="21.6" customHeight="1" x14ac:dyDescent="0.3">
      <c r="A22" s="775">
        <v>14</v>
      </c>
      <c r="B22" s="775" t="s">
        <v>1351</v>
      </c>
      <c r="C22" s="776" t="s">
        <v>541</v>
      </c>
      <c r="D22" s="777">
        <v>23</v>
      </c>
      <c r="E22" s="777">
        <v>9315</v>
      </c>
      <c r="F22" s="777">
        <v>4370</v>
      </c>
      <c r="G22" s="778">
        <v>230</v>
      </c>
      <c r="H22" s="777">
        <v>13915</v>
      </c>
      <c r="I22" s="777">
        <v>1118</v>
      </c>
      <c r="J22" s="777">
        <v>0</v>
      </c>
      <c r="K22" s="777">
        <v>12797</v>
      </c>
      <c r="L22" s="779"/>
      <c r="M22" s="779"/>
      <c r="N22" s="779"/>
    </row>
    <row r="23" spans="1:14" s="171" customFormat="1" ht="21.6" customHeight="1" x14ac:dyDescent="0.3">
      <c r="A23" s="775">
        <v>15</v>
      </c>
      <c r="B23" s="775" t="s">
        <v>1352</v>
      </c>
      <c r="C23" s="776" t="s">
        <v>544</v>
      </c>
      <c r="D23" s="777">
        <v>23</v>
      </c>
      <c r="E23" s="777">
        <v>8073</v>
      </c>
      <c r="F23" s="777">
        <v>2737</v>
      </c>
      <c r="G23" s="778">
        <v>0</v>
      </c>
      <c r="H23" s="777">
        <v>10810</v>
      </c>
      <c r="I23" s="777">
        <v>969</v>
      </c>
      <c r="J23" s="777">
        <v>0</v>
      </c>
      <c r="K23" s="777">
        <v>9841</v>
      </c>
      <c r="L23" s="779"/>
      <c r="M23" s="779"/>
      <c r="N23" s="779"/>
    </row>
    <row r="24" spans="1:14" s="171" customFormat="1" ht="21.6" customHeight="1" x14ac:dyDescent="0.3">
      <c r="A24" s="775">
        <v>16</v>
      </c>
      <c r="B24" s="775" t="s">
        <v>1353</v>
      </c>
      <c r="C24" s="776" t="s">
        <v>548</v>
      </c>
      <c r="D24" s="777">
        <v>22</v>
      </c>
      <c r="E24" s="777">
        <v>7722</v>
      </c>
      <c r="F24" s="777">
        <v>2618</v>
      </c>
      <c r="G24" s="778">
        <v>0</v>
      </c>
      <c r="H24" s="777">
        <v>10340</v>
      </c>
      <c r="I24" s="777">
        <v>927</v>
      </c>
      <c r="J24" s="777">
        <v>0</v>
      </c>
      <c r="K24" s="777">
        <v>9413</v>
      </c>
      <c r="L24" s="779"/>
      <c r="M24" s="779"/>
      <c r="N24" s="779"/>
    </row>
    <row r="25" spans="1:14" s="171" customFormat="1" ht="21.6" customHeight="1" x14ac:dyDescent="0.3">
      <c r="A25" s="775">
        <v>17</v>
      </c>
      <c r="B25" s="775" t="s">
        <v>1354</v>
      </c>
      <c r="C25" s="776" t="s">
        <v>550</v>
      </c>
      <c r="D25" s="777">
        <v>26</v>
      </c>
      <c r="E25" s="777">
        <v>8866</v>
      </c>
      <c r="F25" s="777">
        <v>2964</v>
      </c>
      <c r="G25" s="778">
        <v>0</v>
      </c>
      <c r="H25" s="777">
        <v>11830</v>
      </c>
      <c r="I25" s="777">
        <v>1064</v>
      </c>
      <c r="J25" s="777">
        <v>0</v>
      </c>
      <c r="K25" s="777">
        <v>10766</v>
      </c>
      <c r="L25" s="779"/>
      <c r="M25" s="779"/>
      <c r="N25" s="779"/>
    </row>
    <row r="26" spans="1:14" s="171" customFormat="1" ht="21.6" customHeight="1" x14ac:dyDescent="0.3">
      <c r="A26" s="775">
        <v>18</v>
      </c>
      <c r="B26" s="775" t="s">
        <v>1355</v>
      </c>
      <c r="C26" s="776" t="s">
        <v>552</v>
      </c>
      <c r="D26" s="777">
        <v>23</v>
      </c>
      <c r="E26" s="777">
        <v>8188</v>
      </c>
      <c r="F26" s="777">
        <v>2737</v>
      </c>
      <c r="G26" s="778">
        <v>0</v>
      </c>
      <c r="H26" s="777">
        <v>10925</v>
      </c>
      <c r="I26" s="777">
        <v>983</v>
      </c>
      <c r="J26" s="777">
        <v>0</v>
      </c>
      <c r="K26" s="777">
        <v>9942</v>
      </c>
      <c r="L26" s="779"/>
      <c r="M26" s="779"/>
      <c r="N26" s="779"/>
    </row>
    <row r="27" spans="1:14" s="171" customFormat="1" ht="21.6" customHeight="1" x14ac:dyDescent="0.3">
      <c r="A27" s="775">
        <v>19</v>
      </c>
      <c r="B27" s="775" t="s">
        <v>1356</v>
      </c>
      <c r="C27" s="776" t="s">
        <v>554</v>
      </c>
      <c r="D27" s="777">
        <v>26</v>
      </c>
      <c r="E27" s="777">
        <v>8866</v>
      </c>
      <c r="F27" s="777">
        <v>2964</v>
      </c>
      <c r="G27" s="778">
        <v>0</v>
      </c>
      <c r="H27" s="777">
        <v>11830</v>
      </c>
      <c r="I27" s="777">
        <v>1064</v>
      </c>
      <c r="J27" s="777">
        <v>0</v>
      </c>
      <c r="K27" s="777">
        <v>10766</v>
      </c>
      <c r="L27" s="779"/>
      <c r="M27" s="779"/>
      <c r="N27" s="779"/>
    </row>
    <row r="28" spans="1:14" s="171" customFormat="1" ht="21.6" customHeight="1" x14ac:dyDescent="0.3">
      <c r="A28" s="775">
        <v>20</v>
      </c>
      <c r="B28" s="775" t="s">
        <v>1357</v>
      </c>
      <c r="C28" s="776" t="s">
        <v>556</v>
      </c>
      <c r="D28" s="777">
        <v>0</v>
      </c>
      <c r="E28" s="777">
        <v>0</v>
      </c>
      <c r="F28" s="777">
        <v>0</v>
      </c>
      <c r="G28" s="778">
        <v>0</v>
      </c>
      <c r="H28" s="777">
        <v>0</v>
      </c>
      <c r="I28" s="777">
        <v>0</v>
      </c>
      <c r="J28" s="777">
        <v>0</v>
      </c>
      <c r="K28" s="777">
        <v>0</v>
      </c>
      <c r="L28" s="779"/>
      <c r="M28" s="779"/>
      <c r="N28" s="779"/>
    </row>
    <row r="29" spans="1:14" s="171" customFormat="1" ht="21.6" customHeight="1" x14ac:dyDescent="0.3">
      <c r="A29" s="775">
        <v>21</v>
      </c>
      <c r="B29" s="775" t="s">
        <v>1358</v>
      </c>
      <c r="C29" s="776" t="s">
        <v>558</v>
      </c>
      <c r="D29" s="777">
        <v>26</v>
      </c>
      <c r="E29" s="777">
        <v>8606</v>
      </c>
      <c r="F29" s="777">
        <v>2964</v>
      </c>
      <c r="G29" s="778">
        <v>0</v>
      </c>
      <c r="H29" s="777">
        <v>11570</v>
      </c>
      <c r="I29" s="777">
        <v>1033</v>
      </c>
      <c r="J29" s="777">
        <v>0</v>
      </c>
      <c r="K29" s="777">
        <v>10537</v>
      </c>
      <c r="L29" s="779"/>
      <c r="M29" s="779"/>
      <c r="N29" s="779"/>
    </row>
    <row r="30" spans="1:14" s="171" customFormat="1" ht="26.4" customHeight="1" x14ac:dyDescent="0.3">
      <c r="A30" s="780"/>
      <c r="B30" s="780"/>
      <c r="C30" s="781" t="s">
        <v>1160</v>
      </c>
      <c r="D30" s="782">
        <v>332</v>
      </c>
      <c r="E30" s="782">
        <v>119214</v>
      </c>
      <c r="F30" s="782">
        <v>45186</v>
      </c>
      <c r="G30" s="783">
        <v>880</v>
      </c>
      <c r="H30" s="782">
        <v>165280</v>
      </c>
      <c r="I30" s="782">
        <v>14307</v>
      </c>
      <c r="J30" s="782">
        <v>0</v>
      </c>
      <c r="K30" s="782">
        <v>150973</v>
      </c>
      <c r="L30" s="784"/>
      <c r="M30" s="784"/>
      <c r="N30" s="784"/>
    </row>
    <row r="31" spans="1:14" s="171" customFormat="1" ht="26.4" customHeight="1" x14ac:dyDescent="0.3">
      <c r="A31" s="758"/>
      <c r="B31" s="758"/>
      <c r="C31" s="759"/>
      <c r="D31" s="760"/>
      <c r="E31" s="760"/>
      <c r="F31" s="760"/>
      <c r="G31" s="761"/>
      <c r="H31" s="760"/>
      <c r="I31" s="760"/>
      <c r="J31" s="760"/>
      <c r="K31" s="760"/>
      <c r="L31" s="762"/>
      <c r="M31" s="762"/>
      <c r="N31" s="762"/>
    </row>
    <row r="32" spans="1:14" s="171" customFormat="1" ht="26.4" customHeight="1" x14ac:dyDescent="0.3">
      <c r="A32" s="758"/>
      <c r="B32" s="758"/>
      <c r="C32" s="759"/>
      <c r="D32" s="760"/>
      <c r="E32" s="760"/>
      <c r="F32" s="760"/>
      <c r="G32" s="761"/>
      <c r="H32" s="760"/>
      <c r="I32" s="760"/>
      <c r="J32" s="760"/>
      <c r="K32" s="760"/>
      <c r="L32" s="762"/>
      <c r="M32" s="762"/>
      <c r="N32" s="762"/>
    </row>
    <row r="33" spans="1:14" s="171" customFormat="1" ht="26.4" customHeight="1" x14ac:dyDescent="0.3">
      <c r="A33" s="758"/>
      <c r="B33" s="758"/>
      <c r="C33" s="759"/>
      <c r="D33" s="760"/>
      <c r="E33" s="760"/>
      <c r="F33" s="760"/>
      <c r="G33" s="761"/>
      <c r="H33" s="760"/>
      <c r="I33" s="760"/>
      <c r="J33" s="760"/>
      <c r="K33" s="760"/>
      <c r="L33" s="762"/>
      <c r="M33" s="762"/>
      <c r="N33" s="762"/>
    </row>
    <row r="34" spans="1:14" s="171" customFormat="1" ht="26.4" customHeight="1" x14ac:dyDescent="0.3">
      <c r="A34" s="758"/>
      <c r="B34" s="758"/>
      <c r="C34" s="759"/>
      <c r="D34" s="760"/>
      <c r="E34" s="760"/>
      <c r="F34" s="760"/>
      <c r="G34" s="761"/>
      <c r="H34" s="760"/>
      <c r="I34" s="760"/>
      <c r="J34" s="760"/>
      <c r="K34" s="760"/>
      <c r="L34" s="762"/>
      <c r="M34" s="762"/>
      <c r="N34" s="762"/>
    </row>
    <row r="35" spans="1:14" s="171" customFormat="1" ht="26.4" customHeight="1" x14ac:dyDescent="0.3">
      <c r="A35" s="758"/>
      <c r="B35" s="758"/>
      <c r="C35" s="759"/>
      <c r="D35" s="760"/>
      <c r="E35" s="760"/>
      <c r="F35" s="760"/>
      <c r="G35" s="761"/>
      <c r="H35" s="760"/>
      <c r="I35" s="760"/>
      <c r="J35" s="760"/>
      <c r="K35" s="760"/>
      <c r="L35" s="762"/>
      <c r="M35" s="762"/>
      <c r="N35" s="762"/>
    </row>
    <row r="36" spans="1:14" s="171" customFormat="1" ht="26.4" customHeight="1" x14ac:dyDescent="0.3">
      <c r="A36" s="758"/>
      <c r="B36" s="758"/>
      <c r="C36" s="759"/>
      <c r="D36" s="760"/>
      <c r="E36" s="760"/>
      <c r="F36" s="760"/>
      <c r="G36" s="761"/>
      <c r="H36" s="760"/>
      <c r="I36" s="760"/>
      <c r="J36" s="760"/>
      <c r="K36" s="760"/>
      <c r="L36" s="762"/>
      <c r="M36" s="762"/>
      <c r="N36" s="762"/>
    </row>
    <row r="37" spans="1:14" s="171" customFormat="1" ht="26.4" customHeight="1" x14ac:dyDescent="0.3">
      <c r="A37" s="758"/>
      <c r="B37" s="758"/>
      <c r="C37" s="759"/>
      <c r="D37" s="760"/>
      <c r="E37" s="760"/>
      <c r="F37" s="760"/>
      <c r="G37" s="761"/>
      <c r="H37" s="760"/>
      <c r="I37" s="760"/>
      <c r="J37" s="760"/>
      <c r="K37" s="760"/>
      <c r="L37" s="762"/>
      <c r="M37" s="762"/>
      <c r="N37" s="762"/>
    </row>
    <row r="38" spans="1:14" s="171" customFormat="1" ht="26.4" customHeight="1" x14ac:dyDescent="0.3">
      <c r="A38" s="758"/>
      <c r="B38" s="758"/>
      <c r="C38" s="759"/>
      <c r="D38" s="760"/>
      <c r="E38" s="760"/>
      <c r="F38" s="760"/>
      <c r="G38" s="761"/>
      <c r="H38" s="760"/>
      <c r="I38" s="760"/>
      <c r="J38" s="760"/>
      <c r="K38" s="760"/>
      <c r="L38" s="762"/>
      <c r="M38" s="762"/>
      <c r="N38" s="762"/>
    </row>
    <row r="39" spans="1:14" s="171" customFormat="1" ht="26.4" customHeight="1" x14ac:dyDescent="0.3">
      <c r="A39" s="758"/>
      <c r="B39" s="758"/>
      <c r="C39" s="759"/>
      <c r="D39" s="760"/>
      <c r="E39" s="760"/>
      <c r="F39" s="760"/>
      <c r="G39" s="761"/>
      <c r="H39" s="760"/>
      <c r="I39" s="760"/>
      <c r="J39" s="760"/>
      <c r="K39" s="760"/>
      <c r="L39" s="762"/>
      <c r="M39" s="762"/>
      <c r="N39" s="762"/>
    </row>
    <row r="40" spans="1:14" s="171" customFormat="1" ht="26.4" customHeight="1" x14ac:dyDescent="0.3">
      <c r="A40" s="758"/>
      <c r="B40" s="758"/>
      <c r="C40" s="759"/>
      <c r="D40" s="760"/>
      <c r="E40" s="760"/>
      <c r="F40" s="760"/>
      <c r="G40" s="761"/>
      <c r="H40" s="760"/>
      <c r="I40" s="760"/>
      <c r="J40" s="760"/>
      <c r="K40" s="760"/>
      <c r="L40" s="762"/>
      <c r="M40" s="762"/>
      <c r="N40" s="762"/>
    </row>
    <row r="41" spans="1:14" s="171" customFormat="1" ht="26.4" customHeight="1" x14ac:dyDescent="0.3">
      <c r="A41" s="758"/>
      <c r="B41" s="758"/>
      <c r="C41" s="759"/>
      <c r="D41" s="760"/>
      <c r="E41" s="760"/>
      <c r="F41" s="760"/>
      <c r="G41" s="761"/>
      <c r="H41" s="760"/>
      <c r="I41" s="760"/>
      <c r="J41" s="760"/>
      <c r="K41" s="760"/>
      <c r="L41" s="762"/>
      <c r="M41" s="762"/>
      <c r="N41" s="762"/>
    </row>
    <row r="42" spans="1:14" s="171" customFormat="1" ht="26.4" customHeight="1" x14ac:dyDescent="0.3">
      <c r="A42" s="758"/>
      <c r="B42" s="758"/>
      <c r="C42" s="759"/>
      <c r="D42" s="760"/>
      <c r="E42" s="760"/>
      <c r="F42" s="760"/>
      <c r="G42" s="761"/>
      <c r="H42" s="760"/>
      <c r="I42" s="760"/>
      <c r="J42" s="760"/>
      <c r="K42" s="760"/>
      <c r="L42" s="762"/>
      <c r="M42" s="762"/>
      <c r="N42" s="762"/>
    </row>
    <row r="43" spans="1:14" s="171" customFormat="1" ht="26.4" customHeight="1" x14ac:dyDescent="0.3">
      <c r="A43" s="758"/>
      <c r="B43" s="758"/>
      <c r="C43" s="759"/>
      <c r="D43" s="760"/>
      <c r="E43" s="760"/>
      <c r="F43" s="760"/>
      <c r="G43" s="761"/>
      <c r="H43" s="760"/>
      <c r="I43" s="760"/>
      <c r="J43" s="760"/>
      <c r="K43" s="760"/>
      <c r="L43" s="762"/>
      <c r="M43" s="762"/>
      <c r="N43" s="762"/>
    </row>
    <row r="44" spans="1:14" s="171" customFormat="1" ht="26.4" customHeight="1" x14ac:dyDescent="0.3">
      <c r="A44" s="758"/>
      <c r="B44" s="758"/>
      <c r="C44" s="759"/>
      <c r="D44" s="760"/>
      <c r="E44" s="760"/>
      <c r="F44" s="760"/>
      <c r="G44" s="761"/>
      <c r="H44" s="760"/>
      <c r="I44" s="760"/>
      <c r="J44" s="760"/>
      <c r="K44" s="760"/>
      <c r="L44" s="762"/>
      <c r="M44" s="762"/>
      <c r="N44" s="762"/>
    </row>
    <row r="45" spans="1:14" s="171" customFormat="1" ht="26.4" customHeight="1" x14ac:dyDescent="0.3">
      <c r="A45" s="758"/>
      <c r="B45" s="758"/>
      <c r="C45" s="759"/>
      <c r="D45" s="760"/>
      <c r="E45" s="760"/>
      <c r="F45" s="760"/>
      <c r="G45" s="761"/>
      <c r="H45" s="760"/>
      <c r="I45" s="760"/>
      <c r="J45" s="760"/>
      <c r="K45" s="760"/>
      <c r="L45" s="762"/>
      <c r="M45" s="762"/>
      <c r="N45" s="762"/>
    </row>
    <row r="46" spans="1:14" s="171" customFormat="1" ht="26.4" customHeight="1" x14ac:dyDescent="0.3">
      <c r="A46" s="758"/>
      <c r="B46" s="758"/>
      <c r="C46" s="759"/>
      <c r="D46" s="760"/>
      <c r="E46" s="760"/>
      <c r="F46" s="760"/>
      <c r="G46" s="761"/>
      <c r="H46" s="760"/>
      <c r="I46" s="760"/>
      <c r="J46" s="760"/>
      <c r="K46" s="760"/>
      <c r="L46" s="762"/>
      <c r="M46" s="762"/>
      <c r="N46" s="762"/>
    </row>
    <row r="47" spans="1:14" s="171" customFormat="1" ht="26.4" customHeight="1" x14ac:dyDescent="0.3">
      <c r="A47" s="758"/>
      <c r="B47" s="758"/>
      <c r="C47" s="759"/>
      <c r="D47" s="760"/>
      <c r="E47" s="760"/>
      <c r="F47" s="760"/>
      <c r="G47" s="761"/>
      <c r="H47" s="760"/>
      <c r="I47" s="760"/>
      <c r="J47" s="760"/>
      <c r="K47" s="760"/>
      <c r="L47" s="762"/>
      <c r="M47" s="762"/>
      <c r="N47" s="762"/>
    </row>
    <row r="48" spans="1:14" s="171" customFormat="1" ht="26.4" customHeight="1" x14ac:dyDescent="0.3">
      <c r="A48" s="758"/>
      <c r="B48" s="758"/>
      <c r="C48" s="759"/>
      <c r="D48" s="760"/>
      <c r="E48" s="760"/>
      <c r="F48" s="760"/>
      <c r="G48" s="761"/>
      <c r="H48" s="760"/>
      <c r="I48" s="760"/>
      <c r="J48" s="760"/>
      <c r="K48" s="760"/>
      <c r="L48" s="762"/>
      <c r="M48" s="762"/>
      <c r="N48" s="762"/>
    </row>
    <row r="49" spans="1:14" s="171" customFormat="1" ht="24.6" customHeight="1" x14ac:dyDescent="0.3">
      <c r="A49" s="763"/>
      <c r="B49" s="763"/>
      <c r="C49" s="764"/>
      <c r="D49" s="765"/>
      <c r="E49" s="765"/>
      <c r="F49" s="765"/>
      <c r="G49" s="766"/>
      <c r="H49" s="765"/>
      <c r="I49" s="765"/>
      <c r="J49" s="765"/>
      <c r="K49" s="765"/>
      <c r="L49" s="767"/>
      <c r="M49" s="767"/>
      <c r="N49" s="767"/>
    </row>
    <row r="50" spans="1:14" s="171" customFormat="1" ht="24.6" customHeight="1" x14ac:dyDescent="0.3">
      <c r="A50" s="758"/>
      <c r="B50" s="758"/>
      <c r="C50" s="759"/>
      <c r="D50" s="581"/>
      <c r="E50" s="581"/>
      <c r="F50" s="581"/>
      <c r="G50" s="582"/>
      <c r="H50" s="581"/>
      <c r="I50" s="581"/>
      <c r="J50" s="581"/>
      <c r="K50" s="581"/>
      <c r="L50" s="762"/>
      <c r="M50" s="762"/>
      <c r="N50" s="762"/>
    </row>
    <row r="51" spans="1:14" s="171" customFormat="1" ht="24.6" customHeight="1" x14ac:dyDescent="0.3">
      <c r="A51" s="763"/>
      <c r="B51" s="763"/>
      <c r="C51" s="764"/>
      <c r="D51" s="765"/>
      <c r="E51" s="765"/>
      <c r="F51" s="765"/>
      <c r="G51" s="766"/>
      <c r="H51" s="765"/>
      <c r="I51" s="765"/>
      <c r="J51" s="765"/>
      <c r="K51" s="765"/>
      <c r="L51" s="767"/>
      <c r="M51" s="767"/>
      <c r="N51" s="767"/>
    </row>
    <row r="52" spans="1:14" s="171" customFormat="1" ht="24.6" customHeight="1" x14ac:dyDescent="0.3">
      <c r="A52" s="758"/>
      <c r="B52" s="758"/>
      <c r="C52" s="759"/>
      <c r="D52" s="760"/>
      <c r="E52" s="760"/>
      <c r="F52" s="760"/>
      <c r="G52" s="761"/>
      <c r="H52" s="760"/>
      <c r="I52" s="760"/>
      <c r="J52" s="760"/>
      <c r="K52" s="760"/>
      <c r="L52" s="762"/>
      <c r="M52" s="762"/>
      <c r="N52" s="762"/>
    </row>
    <row r="53" spans="1:14" s="171" customFormat="1" ht="24.6" customHeight="1" x14ac:dyDescent="0.3">
      <c r="A53" s="758"/>
      <c r="B53" s="758"/>
      <c r="C53" s="759"/>
      <c r="D53" s="760"/>
      <c r="E53" s="760"/>
      <c r="F53" s="760"/>
      <c r="G53" s="761"/>
      <c r="H53" s="760"/>
      <c r="I53" s="760"/>
      <c r="J53" s="760"/>
      <c r="K53" s="760"/>
      <c r="L53" s="762"/>
      <c r="M53" s="762"/>
      <c r="N53" s="762"/>
    </row>
    <row r="54" spans="1:14" s="171" customFormat="1" ht="24.6" customHeight="1" x14ac:dyDescent="0.3">
      <c r="A54" s="758"/>
      <c r="B54" s="758"/>
      <c r="C54" s="759"/>
      <c r="D54" s="760"/>
      <c r="E54" s="760"/>
      <c r="F54" s="760"/>
      <c r="G54" s="761"/>
      <c r="H54" s="760"/>
      <c r="I54" s="760"/>
      <c r="J54" s="760"/>
      <c r="K54" s="760"/>
      <c r="L54" s="762"/>
      <c r="M54" s="762"/>
      <c r="N54" s="762"/>
    </row>
    <row r="55" spans="1:14" s="171" customFormat="1" ht="24.6" customHeight="1" x14ac:dyDescent="0.3">
      <c r="A55" s="758"/>
      <c r="B55" s="758"/>
      <c r="C55" s="759"/>
      <c r="D55" s="760"/>
      <c r="E55" s="760"/>
      <c r="F55" s="760"/>
      <c r="G55" s="761"/>
      <c r="H55" s="760"/>
      <c r="I55" s="760"/>
      <c r="J55" s="760"/>
      <c r="K55" s="760"/>
      <c r="L55" s="761"/>
      <c r="M55" s="762"/>
      <c r="N55" s="762"/>
    </row>
    <row r="56" spans="1:14" ht="24.6" customHeight="1" x14ac:dyDescent="0.3">
      <c r="A56" s="768"/>
      <c r="B56" s="768"/>
      <c r="C56" s="769"/>
      <c r="D56" s="770"/>
      <c r="E56" s="770"/>
      <c r="F56" s="770"/>
      <c r="G56" s="770"/>
      <c r="H56" s="770"/>
      <c r="I56" s="770"/>
      <c r="J56" s="770"/>
      <c r="K56" s="770"/>
      <c r="L56" s="771"/>
      <c r="M56" s="771"/>
      <c r="N56" s="771"/>
    </row>
    <row r="57" spans="1:14" ht="24.6" customHeight="1" x14ac:dyDescent="0.3">
      <c r="C57" s="772"/>
      <c r="D57" s="773"/>
      <c r="E57" s="773"/>
      <c r="F57" s="773"/>
      <c r="G57" s="773"/>
      <c r="H57" s="773"/>
      <c r="I57" s="773"/>
    </row>
    <row r="58" spans="1:14" ht="24.6" customHeight="1" x14ac:dyDescent="0.3">
      <c r="C58" s="772"/>
      <c r="D58" s="773"/>
      <c r="E58" s="773"/>
      <c r="F58" s="773"/>
      <c r="G58" s="773"/>
      <c r="H58" s="773"/>
      <c r="I58" s="773"/>
    </row>
    <row r="59" spans="1:14" ht="24.6" customHeight="1" x14ac:dyDescent="0.3">
      <c r="C59" s="772"/>
      <c r="D59" s="773"/>
      <c r="E59" s="773"/>
      <c r="F59" s="773"/>
      <c r="G59" s="773"/>
      <c r="H59" s="773"/>
      <c r="I59" s="773"/>
    </row>
    <row r="60" spans="1:14" ht="24.6" customHeight="1" x14ac:dyDescent="0.3">
      <c r="C60" s="772"/>
      <c r="D60" s="773"/>
      <c r="E60" s="773"/>
      <c r="F60" s="773"/>
      <c r="G60" s="773"/>
      <c r="H60" s="773"/>
      <c r="I60" s="773"/>
    </row>
    <row r="61" spans="1:14" ht="24.6" customHeight="1" x14ac:dyDescent="0.3">
      <c r="C61" s="772"/>
      <c r="D61" s="773"/>
      <c r="E61" s="773"/>
      <c r="F61" s="773"/>
      <c r="G61" s="773"/>
      <c r="H61" s="773"/>
      <c r="I61" s="773"/>
    </row>
    <row r="62" spans="1:14" ht="24.6" customHeight="1" x14ac:dyDescent="0.3">
      <c r="C62" s="772"/>
      <c r="D62" s="773"/>
      <c r="E62" s="773"/>
      <c r="F62" s="773"/>
      <c r="G62" s="773"/>
      <c r="H62" s="773"/>
      <c r="I62" s="773"/>
    </row>
    <row r="63" spans="1:14" x14ac:dyDescent="0.3">
      <c r="C63" s="772"/>
      <c r="D63" s="773"/>
      <c r="E63" s="773"/>
      <c r="F63" s="773"/>
      <c r="G63" s="773"/>
      <c r="H63" s="773"/>
      <c r="I63" s="773"/>
    </row>
    <row r="64" spans="1:14" x14ac:dyDescent="0.3">
      <c r="C64" s="772"/>
      <c r="D64" s="773"/>
      <c r="E64" s="773"/>
      <c r="F64" s="773"/>
      <c r="G64" s="773"/>
      <c r="H64" s="773"/>
      <c r="I64" s="773"/>
    </row>
    <row r="65" spans="3:9" x14ac:dyDescent="0.3">
      <c r="C65" s="772"/>
      <c r="D65" s="773"/>
      <c r="E65" s="773"/>
      <c r="F65" s="773"/>
      <c r="G65" s="773"/>
      <c r="H65" s="773"/>
      <c r="I65" s="773"/>
    </row>
    <row r="66" spans="3:9" x14ac:dyDescent="0.3">
      <c r="C66" s="772"/>
      <c r="D66" s="773"/>
      <c r="E66" s="773"/>
      <c r="F66" s="773"/>
      <c r="G66" s="773"/>
      <c r="H66" s="773"/>
      <c r="I66" s="773"/>
    </row>
    <row r="67" spans="3:9" x14ac:dyDescent="0.3">
      <c r="C67" s="772"/>
      <c r="D67" s="773"/>
      <c r="E67" s="773"/>
      <c r="F67" s="773"/>
      <c r="G67" s="773"/>
      <c r="H67" s="773"/>
      <c r="I67" s="773"/>
    </row>
    <row r="68" spans="3:9" x14ac:dyDescent="0.3">
      <c r="C68" s="772"/>
      <c r="D68" s="773"/>
      <c r="E68" s="773"/>
      <c r="F68" s="773"/>
      <c r="G68" s="773"/>
      <c r="H68" s="773"/>
      <c r="I68" s="773"/>
    </row>
    <row r="69" spans="3:9" x14ac:dyDescent="0.3">
      <c r="C69" s="772"/>
      <c r="D69" s="773"/>
      <c r="E69" s="773"/>
      <c r="F69" s="773"/>
      <c r="G69" s="773"/>
      <c r="H69" s="773"/>
      <c r="I69" s="773"/>
    </row>
    <row r="70" spans="3:9" x14ac:dyDescent="0.3">
      <c r="C70" s="772"/>
      <c r="D70" s="773"/>
      <c r="E70" s="773"/>
      <c r="F70" s="773"/>
      <c r="G70" s="773"/>
      <c r="H70" s="773"/>
      <c r="I70" s="773"/>
    </row>
    <row r="71" spans="3:9" x14ac:dyDescent="0.3">
      <c r="C71" s="772"/>
      <c r="D71" s="773"/>
      <c r="E71" s="773"/>
      <c r="F71" s="773"/>
      <c r="G71" s="773"/>
      <c r="H71" s="773"/>
      <c r="I71" s="773"/>
    </row>
    <row r="72" spans="3:9" x14ac:dyDescent="0.3">
      <c r="C72" s="772"/>
      <c r="D72" s="773"/>
      <c r="E72" s="773"/>
      <c r="F72" s="773"/>
      <c r="G72" s="773"/>
      <c r="H72" s="773"/>
      <c r="I72" s="773"/>
    </row>
    <row r="73" spans="3:9" x14ac:dyDescent="0.3">
      <c r="C73" s="772"/>
      <c r="D73" s="773"/>
      <c r="E73" s="773"/>
      <c r="F73" s="773"/>
      <c r="G73" s="773"/>
      <c r="H73" s="773"/>
      <c r="I73" s="773"/>
    </row>
    <row r="74" spans="3:9" x14ac:dyDescent="0.3">
      <c r="C74" s="772"/>
      <c r="D74" s="773"/>
      <c r="E74" s="773"/>
      <c r="F74" s="773"/>
      <c r="G74" s="773"/>
      <c r="H74" s="773"/>
      <c r="I74" s="773"/>
    </row>
    <row r="75" spans="3:9" x14ac:dyDescent="0.3">
      <c r="C75" s="772"/>
      <c r="D75" s="773"/>
      <c r="E75" s="773"/>
      <c r="F75" s="773"/>
      <c r="G75" s="773"/>
      <c r="H75" s="773"/>
      <c r="I75" s="773"/>
    </row>
    <row r="76" spans="3:9" x14ac:dyDescent="0.3">
      <c r="C76" s="772"/>
      <c r="D76" s="773"/>
      <c r="E76" s="773"/>
      <c r="F76" s="773"/>
      <c r="G76" s="773"/>
      <c r="H76" s="773"/>
      <c r="I76" s="773"/>
    </row>
    <row r="77" spans="3:9" x14ac:dyDescent="0.3">
      <c r="C77" s="772"/>
      <c r="D77" s="773"/>
      <c r="E77" s="773"/>
      <c r="F77" s="773"/>
      <c r="G77" s="773"/>
      <c r="H77" s="773"/>
      <c r="I77" s="773"/>
    </row>
    <row r="78" spans="3:9" x14ac:dyDescent="0.3">
      <c r="C78" s="772"/>
      <c r="D78" s="773"/>
      <c r="E78" s="773"/>
      <c r="F78" s="773"/>
      <c r="G78" s="773"/>
      <c r="H78" s="773"/>
      <c r="I78" s="773"/>
    </row>
    <row r="79" spans="3:9" x14ac:dyDescent="0.3">
      <c r="C79" s="772"/>
      <c r="D79" s="773"/>
      <c r="E79" s="773"/>
      <c r="F79" s="773"/>
      <c r="G79" s="773"/>
      <c r="H79" s="773"/>
      <c r="I79" s="773"/>
    </row>
    <row r="80" spans="3:9" x14ac:dyDescent="0.3">
      <c r="C80" s="772"/>
      <c r="D80" s="773"/>
      <c r="E80" s="773"/>
      <c r="F80" s="773"/>
      <c r="G80" s="773"/>
      <c r="H80" s="773"/>
      <c r="I80" s="773"/>
    </row>
    <row r="81" spans="3:9" x14ac:dyDescent="0.3">
      <c r="C81" s="772"/>
      <c r="D81" s="773"/>
      <c r="E81" s="773"/>
      <c r="F81" s="773"/>
      <c r="G81" s="773"/>
      <c r="H81" s="773"/>
      <c r="I81" s="773"/>
    </row>
    <row r="82" spans="3:9" x14ac:dyDescent="0.3">
      <c r="C82" s="772"/>
      <c r="D82" s="773"/>
      <c r="E82" s="773"/>
      <c r="F82" s="773"/>
      <c r="G82" s="773"/>
      <c r="H82" s="773"/>
      <c r="I82" s="773"/>
    </row>
    <row r="83" spans="3:9" x14ac:dyDescent="0.3">
      <c r="C83" s="772"/>
      <c r="D83" s="773"/>
      <c r="E83" s="773"/>
      <c r="F83" s="773"/>
      <c r="G83" s="773"/>
      <c r="H83" s="773"/>
      <c r="I83" s="773"/>
    </row>
  </sheetData>
  <sheetProtection autoFilter="0"/>
  <dataValidations count="2">
    <dataValidation type="list" allowBlank="1" showInputMessage="1" showErrorMessage="1" sqref="B2" xr:uid="{D33CC515-9079-4B94-8602-2E2F23CD9B7F}">
      <formula1>"Bhavin Bhandari, Shilpa Bhagone, Veer Enterprises, Company, Sakar-I Jayshri Bhandari, Dharmesh Damania, Kajal Ent., Sainath, R N Enterprises, Sakar-III, Jai Ashapura"</formula1>
    </dataValidation>
    <dataValidation type="list" allowBlank="1" showInputMessage="1" showErrorMessage="1" sqref="C2" xr:uid="{9B69D0DB-1930-48A8-AFD0-B206932F2B1C}">
      <formula1>"SVN-I,SVN-II,Sakar-I,Sakar-III"</formula1>
    </dataValidation>
  </dataValidations>
  <pageMargins left="0" right="0" top="0" bottom="0" header="0" footer="0"/>
  <pageSetup paperSize="9" scale="72" fitToHeight="0" orientation="landscape" r:id="rId1"/>
  <rowBreaks count="2" manualBreakCount="2">
    <brk id="23" max="13" man="1"/>
    <brk id="36" max="13"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54"/>
  <sheetViews>
    <sheetView workbookViewId="0">
      <selection sqref="A1:D1"/>
    </sheetView>
  </sheetViews>
  <sheetFormatPr defaultRowHeight="14.4" x14ac:dyDescent="0.3"/>
  <cols>
    <col min="1" max="2" width="13.21875" style="12" customWidth="1"/>
    <col min="3" max="3" width="13.44140625" style="12" customWidth="1"/>
    <col min="4" max="4" width="24.6640625" style="12" customWidth="1"/>
    <col min="5" max="5" width="5.33203125" style="12" customWidth="1"/>
    <col min="6" max="6" width="12.33203125" style="12" customWidth="1"/>
    <col min="7" max="7" width="11.6640625" style="12" customWidth="1"/>
    <col min="8" max="8" width="15.44140625" style="12" customWidth="1"/>
    <col min="9" max="9" width="21.21875" style="12" bestFit="1" customWidth="1"/>
    <col min="10" max="10" width="10" style="12" customWidth="1"/>
    <col min="11" max="16384" width="8.88671875" style="12"/>
  </cols>
  <sheetData>
    <row r="1" spans="1:9" ht="36.6" customHeight="1" thickBot="1" x14ac:dyDescent="0.35">
      <c r="A1" s="842" t="str">
        <f>IF(LEFT(B4,2)="SK","Sakar Electricals &amp; Electronics Pvt. Ltd.","SVN Opto Electronics Pvt Ltd")</f>
        <v>SVN Opto Electronics Pvt Ltd</v>
      </c>
      <c r="B1" s="843"/>
      <c r="C1" s="843"/>
      <c r="D1" s="844"/>
      <c r="F1" s="842" t="str">
        <f>IF(LEFT(G4,2)="SK","Sakar Electricals &amp; Electronics Pvt. Ltd.","SVN Opto Electronics Pvt Ltd")</f>
        <v>SVN Opto Electronics Pvt Ltd</v>
      </c>
      <c r="G1" s="843"/>
      <c r="H1" s="843"/>
      <c r="I1" s="844"/>
    </row>
    <row r="2" spans="1:9" x14ac:dyDescent="0.3">
      <c r="A2" s="842" t="s">
        <v>2613</v>
      </c>
      <c r="B2" s="843"/>
      <c r="C2" s="843"/>
      <c r="D2" s="844"/>
      <c r="F2" s="845" t="s">
        <v>2613</v>
      </c>
      <c r="G2" s="846"/>
      <c r="H2" s="846"/>
      <c r="I2" s="847"/>
    </row>
    <row r="3" spans="1:9" x14ac:dyDescent="0.3">
      <c r="A3" s="730" t="s">
        <v>503</v>
      </c>
      <c r="B3" s="731">
        <f>Month_Engine!B2</f>
        <v>46234</v>
      </c>
      <c r="C3" s="732" t="s">
        <v>9</v>
      </c>
      <c r="D3" s="733" t="str">
        <f>VLOOKUP(B4,Month_Engine!$B$14:$AM$498,2,0)</f>
        <v>Shivanand Chauhan</v>
      </c>
      <c r="F3" s="730" t="s">
        <v>503</v>
      </c>
      <c r="G3" s="731">
        <f>B3</f>
        <v>46234</v>
      </c>
      <c r="H3" s="732" t="s">
        <v>9</v>
      </c>
      <c r="I3" s="733" t="str">
        <f>VLOOKUP(G4,Month_Engine!$B$14:$AM$498,2,0)</f>
        <v>Hinaben Chotubhai Halpati</v>
      </c>
    </row>
    <row r="4" spans="1:9" x14ac:dyDescent="0.3">
      <c r="A4" s="734" t="s">
        <v>2614</v>
      </c>
      <c r="B4" s="735" t="s">
        <v>1287</v>
      </c>
      <c r="C4" s="736" t="s">
        <v>2615</v>
      </c>
      <c r="D4" s="737">
        <f>VLOOKUP(B4,MASTER_Workers!$B:$U,15,0)</f>
        <v>102156316275</v>
      </c>
      <c r="F4" s="734" t="s">
        <v>2614</v>
      </c>
      <c r="G4" s="735" t="s">
        <v>1264</v>
      </c>
      <c r="H4" s="736" t="s">
        <v>2615</v>
      </c>
      <c r="I4" s="737">
        <f>VLOOKUP(G4,MASTER_Workers!$B:$U,15,0)</f>
        <v>101194301940</v>
      </c>
    </row>
    <row r="5" spans="1:9" x14ac:dyDescent="0.3">
      <c r="A5" s="739" t="s">
        <v>1087</v>
      </c>
      <c r="B5" s="757">
        <f>VLOOKUP(B4,Month_Engine!$B$14:$AM$498,13,0)</f>
        <v>22</v>
      </c>
      <c r="C5" s="741" t="s">
        <v>2616</v>
      </c>
      <c r="D5" s="742">
        <f>IFERROR(VLOOKUP(B4,MASTER_Workers!$B:$U,20,0),"")</f>
        <v>50100493780502</v>
      </c>
      <c r="F5" s="739" t="s">
        <v>1087</v>
      </c>
      <c r="G5" s="740">
        <f>VLOOKUP(G4,Month_Engine!$B$14:$AM$498,13,0)</f>
        <v>22</v>
      </c>
      <c r="H5" s="741" t="s">
        <v>2616</v>
      </c>
      <c r="I5" s="742">
        <f>IFERROR(VLOOKUP(G4,MASTER_Workers!$B:$U,20,0),"")</f>
        <v>50100420733285</v>
      </c>
    </row>
    <row r="6" spans="1:9" x14ac:dyDescent="0.3">
      <c r="A6" s="734" t="s">
        <v>2617</v>
      </c>
      <c r="B6" s="744">
        <f>VLOOKUP(B4,Month_Engine!$B$14:$AM$498,15,0)</f>
        <v>8030</v>
      </c>
      <c r="C6" s="736" t="s">
        <v>2618</v>
      </c>
      <c r="D6" s="743">
        <f>VLOOKUP(B4,Month_Engine!$B$14:$AM$498,23,0)</f>
        <v>964</v>
      </c>
      <c r="F6" s="734" t="s">
        <v>2617</v>
      </c>
      <c r="G6" s="744">
        <f>VLOOKUP(G4,Month_Engine!$B$14:$AM$498,15,0)</f>
        <v>8558</v>
      </c>
      <c r="H6" s="736" t="s">
        <v>2618</v>
      </c>
      <c r="I6" s="743">
        <f>VLOOKUP(G4,Month_Engine!$B$14:$AM$498,23,0)</f>
        <v>1027</v>
      </c>
    </row>
    <row r="7" spans="1:9" x14ac:dyDescent="0.3">
      <c r="A7" s="734" t="s">
        <v>2619</v>
      </c>
      <c r="B7" s="744">
        <f>VLOOKUP(B4,Month_Engine!$B$14:$AM$498,16,0)+VLOOKUP(B4,Month_Engine!$B$14:$AM$498,17,0)</f>
        <v>5764</v>
      </c>
      <c r="C7" s="736" t="s">
        <v>2620</v>
      </c>
      <c r="D7" s="743">
        <f>VLOOKUP(B4,Month_Engine!$B$14:$AM$498,25,0)+VLOOKUP(B4,Month_Engine!$B$14:$AM$498,26,0)</f>
        <v>0</v>
      </c>
      <c r="F7" s="734" t="s">
        <v>2619</v>
      </c>
      <c r="G7" s="744">
        <f>VLOOKUP(G4,Month_Engine!$B$14:$AM$498,16,0)+VLOOKUP(G4,Month_Engine!$B$14:$AM$498,17,0)</f>
        <v>2772</v>
      </c>
      <c r="H7" s="736" t="s">
        <v>2620</v>
      </c>
      <c r="I7" s="743">
        <f>VLOOKUP(G4,Month_Engine!$B$14:$AM$498,25,0)+VLOOKUP(G4,Month_Engine!$B$14:$AM$498,26,0)</f>
        <v>0</v>
      </c>
    </row>
    <row r="8" spans="1:9" x14ac:dyDescent="0.3">
      <c r="A8" s="739"/>
      <c r="B8" s="745"/>
      <c r="C8" s="741" t="s">
        <v>2621</v>
      </c>
      <c r="D8" s="743">
        <f>VLOOKUP(B4,Month_Engine!$B$14:$AM$498,24,0)</f>
        <v>0</v>
      </c>
      <c r="F8" s="739"/>
      <c r="G8" s="745"/>
      <c r="H8" s="741" t="s">
        <v>2621</v>
      </c>
      <c r="I8" s="743">
        <f>VLOOKUP(G4,Month_Engine!$B$14:$AM$498,24,0)</f>
        <v>0</v>
      </c>
    </row>
    <row r="9" spans="1:9" x14ac:dyDescent="0.3">
      <c r="A9" s="746"/>
      <c r="B9" s="747">
        <f>VLOOKUP(B4,Month_Engine!$B$14:$AM$498,18,0)</f>
        <v>13794</v>
      </c>
      <c r="C9" s="748"/>
      <c r="D9" s="749">
        <f>SUM(D6:D8)</f>
        <v>964</v>
      </c>
      <c r="F9" s="746"/>
      <c r="G9" s="747">
        <v>11440</v>
      </c>
      <c r="H9" s="748"/>
      <c r="I9" s="749">
        <f>SUM(I6:I8)</f>
        <v>1027</v>
      </c>
    </row>
    <row r="10" spans="1:9" ht="15" thickBot="1" x14ac:dyDescent="0.35">
      <c r="A10" s="750"/>
      <c r="B10" s="751"/>
      <c r="C10" s="751" t="s">
        <v>1173</v>
      </c>
      <c r="D10" s="752">
        <f>+B9-D9</f>
        <v>12830</v>
      </c>
      <c r="F10" s="750"/>
      <c r="G10" s="751"/>
      <c r="H10" s="751" t="s">
        <v>1173</v>
      </c>
      <c r="I10" s="753">
        <f>+G9-I9</f>
        <v>10413</v>
      </c>
    </row>
    <row r="11" spans="1:9" ht="15" thickBot="1" x14ac:dyDescent="0.35"/>
    <row r="12" spans="1:9" ht="15" thickBot="1" x14ac:dyDescent="0.35">
      <c r="A12" s="842" t="s">
        <v>2612</v>
      </c>
      <c r="B12" s="843"/>
      <c r="C12" s="843"/>
      <c r="D12" s="844"/>
      <c r="F12" s="842" t="s">
        <v>2612</v>
      </c>
      <c r="G12" s="843"/>
      <c r="H12" s="843"/>
      <c r="I12" s="844"/>
    </row>
    <row r="13" spans="1:9" x14ac:dyDescent="0.3">
      <c r="A13" s="842" t="s">
        <v>2613</v>
      </c>
      <c r="B13" s="843"/>
      <c r="C13" s="843"/>
      <c r="D13" s="844"/>
      <c r="F13" s="845" t="s">
        <v>2613</v>
      </c>
      <c r="G13" s="846"/>
      <c r="H13" s="846"/>
      <c r="I13" s="847"/>
    </row>
    <row r="14" spans="1:9" x14ac:dyDescent="0.3">
      <c r="A14" s="730" t="s">
        <v>503</v>
      </c>
      <c r="B14" s="731">
        <f>B3</f>
        <v>46234</v>
      </c>
      <c r="C14" s="732" t="s">
        <v>9</v>
      </c>
      <c r="D14" s="733" t="str">
        <f>VLOOKUP(B15,Month_Engine!$B$14:$AM$498,2,0)</f>
        <v>Sunita Shailendra Thakur</v>
      </c>
      <c r="F14" s="730" t="s">
        <v>503</v>
      </c>
      <c r="G14" s="731">
        <f>G3</f>
        <v>46234</v>
      </c>
      <c r="H14" s="732" t="s">
        <v>9</v>
      </c>
      <c r="I14" s="733" t="str">
        <f>VLOOKUP(G15,Month_Engine!$B$14:$AM$498,2,0)</f>
        <v>Halpati Sitaben Maheshbhai</v>
      </c>
    </row>
    <row r="15" spans="1:9" x14ac:dyDescent="0.3">
      <c r="A15" s="734" t="s">
        <v>2614</v>
      </c>
      <c r="B15" s="738" t="str" cm="1">
        <f t="array" ref="B15">IFERROR(INDEX(MASTER_Workers!B:B,MATCH(Pay_Slip!B4,MASTER_Workers!B:B,0)+1),"")</f>
        <v>SV2PRNE001</v>
      </c>
      <c r="C15" s="736" t="s">
        <v>2615</v>
      </c>
      <c r="D15" s="737">
        <f>VLOOKUP(B15,MASTER_Workers!$B:$U,15,0)</f>
        <v>102221994804</v>
      </c>
      <c r="F15" s="734" t="s">
        <v>2614</v>
      </c>
      <c r="G15" s="738" t="str" cm="1">
        <f t="array" ref="G15">IFERROR(INDEX(MASTER_Workers!B:B,MATCH(Pay_Slip!G4,MASTER_Workers!B:B,0)+1),"")</f>
        <v>SV2PCOM121</v>
      </c>
      <c r="H15" s="736" t="s">
        <v>2615</v>
      </c>
      <c r="I15" s="737">
        <f>VLOOKUP(G15,MASTER_Workers!$B:$U,15,0)</f>
        <v>101680276041</v>
      </c>
    </row>
    <row r="16" spans="1:9" x14ac:dyDescent="0.3">
      <c r="A16" s="739" t="s">
        <v>1087</v>
      </c>
      <c r="B16" s="740">
        <f>VLOOKUP(B15,Month_Engine!$B$14:$AM$498,13,0)</f>
        <v>26</v>
      </c>
      <c r="C16" s="741" t="s">
        <v>2616</v>
      </c>
      <c r="D16" s="742">
        <f>IFERROR(VLOOKUP(B15,MASTER_Workers!$B:$U,20,0),"")</f>
        <v>0</v>
      </c>
      <c r="F16" s="739" t="s">
        <v>1087</v>
      </c>
      <c r="G16" s="740">
        <f>VLOOKUP(G15,Month_Engine!$B$14:$AM$498,13,0)</f>
        <v>27</v>
      </c>
      <c r="H16" s="741" t="s">
        <v>2616</v>
      </c>
      <c r="I16" s="742">
        <f>IFERROR(VLOOKUP(G15,MASTER_Workers!$B:$U,20,0),"")</f>
        <v>50100420733335</v>
      </c>
    </row>
    <row r="17" spans="1:9" x14ac:dyDescent="0.3">
      <c r="A17" s="734" t="s">
        <v>2617</v>
      </c>
      <c r="B17" s="744">
        <f>VLOOKUP(B15,Month_Engine!$B$14:$AM$498,15,0)</f>
        <v>8346</v>
      </c>
      <c r="C17" s="736" t="s">
        <v>2618</v>
      </c>
      <c r="D17" s="743">
        <f>VLOOKUP(B15,Month_Engine!$B$14:$AM$498,23,0)</f>
        <v>1002</v>
      </c>
      <c r="F17" s="734" t="s">
        <v>2617</v>
      </c>
      <c r="G17" s="744">
        <f>VLOOKUP(G15,Month_Engine!$B$14:$AM$498,15,0)</f>
        <v>10503</v>
      </c>
      <c r="H17" s="736" t="s">
        <v>2618</v>
      </c>
      <c r="I17" s="743">
        <f>VLOOKUP(G15,Month_Engine!$B$14:$AM$498,23,0)</f>
        <v>1260</v>
      </c>
    </row>
    <row r="18" spans="1:9" x14ac:dyDescent="0.3">
      <c r="A18" s="734" t="s">
        <v>2619</v>
      </c>
      <c r="B18" s="744">
        <f>VLOOKUP(B15,Month_Engine!$B$14:$AM$498,16,0)+VLOOKUP(B15,Month_Engine!$B$14:$AM$498,17,0)</f>
        <v>3094</v>
      </c>
      <c r="C18" s="736" t="s">
        <v>2620</v>
      </c>
      <c r="D18" s="743">
        <f>VLOOKUP(B15,Month_Engine!$B$14:$AM$498,25,0)+VLOOKUP(B15,Month_Engine!$B$14:$AM$498,26,0)</f>
        <v>0</v>
      </c>
      <c r="F18" s="734" t="s">
        <v>2619</v>
      </c>
      <c r="G18" s="744">
        <f>VLOOKUP(G15,Month_Engine!$B$14:$AM$498,16,0)+VLOOKUP(G15,Month_Engine!$B$14:$AM$498,17,0)</f>
        <v>3402</v>
      </c>
      <c r="H18" s="736" t="s">
        <v>2620</v>
      </c>
      <c r="I18" s="743">
        <f>VLOOKUP(G15,Month_Engine!$B$14:$AM$498,25,0)+VLOOKUP(G15,Month_Engine!$B$14:$AM$498,26,0)</f>
        <v>0</v>
      </c>
    </row>
    <row r="19" spans="1:9" x14ac:dyDescent="0.3">
      <c r="A19" s="739"/>
      <c r="B19" s="745"/>
      <c r="C19" s="741" t="s">
        <v>2621</v>
      </c>
      <c r="D19" s="743">
        <f>VLOOKUP(B15,Month_Engine!$B$14:$AM$498,24,0)</f>
        <v>0</v>
      </c>
      <c r="F19" s="739"/>
      <c r="G19" s="745"/>
      <c r="H19" s="741" t="s">
        <v>2621</v>
      </c>
      <c r="I19" s="743">
        <f>VLOOKUP(G15,Month_Engine!$B$14:$AM$498,24,0)</f>
        <v>0</v>
      </c>
    </row>
    <row r="20" spans="1:9" x14ac:dyDescent="0.3">
      <c r="A20" s="746"/>
      <c r="B20" s="747">
        <f>VLOOKUP(B15,Month_Engine!$B$14:$AM$498,18,0)</f>
        <v>11440</v>
      </c>
      <c r="C20" s="748"/>
      <c r="D20" s="749">
        <f>SUM(D17:D19)</f>
        <v>1002</v>
      </c>
      <c r="F20" s="746"/>
      <c r="G20" s="747">
        <f>VLOOKUP(G15,Month_Engine!$B$14:$AM$498,18,0)</f>
        <v>13905</v>
      </c>
      <c r="H20" s="748"/>
      <c r="I20" s="749">
        <f>SUM(I17:I19)</f>
        <v>1260</v>
      </c>
    </row>
    <row r="21" spans="1:9" ht="15" thickBot="1" x14ac:dyDescent="0.35">
      <c r="A21" s="750"/>
      <c r="B21" s="751"/>
      <c r="C21" s="751" t="s">
        <v>1173</v>
      </c>
      <c r="D21" s="752">
        <f>+B20-D20</f>
        <v>10438</v>
      </c>
      <c r="F21" s="750"/>
      <c r="G21" s="751"/>
      <c r="H21" s="751" t="s">
        <v>1173</v>
      </c>
      <c r="I21" s="753">
        <f>+G20-I20</f>
        <v>12645</v>
      </c>
    </row>
    <row r="22" spans="1:9" ht="15" thickBot="1" x14ac:dyDescent="0.35">
      <c r="A22" s="754"/>
      <c r="B22" s="754"/>
      <c r="C22" s="754"/>
      <c r="D22" s="755"/>
      <c r="F22" s="754"/>
      <c r="G22" s="754"/>
      <c r="H22" s="754"/>
      <c r="I22" s="755"/>
    </row>
    <row r="23" spans="1:9" ht="15" thickBot="1" x14ac:dyDescent="0.35">
      <c r="A23" s="848" t="s">
        <v>2612</v>
      </c>
      <c r="B23" s="849"/>
      <c r="C23" s="849"/>
      <c r="D23" s="850"/>
      <c r="F23" s="842" t="s">
        <v>2612</v>
      </c>
      <c r="G23" s="843"/>
      <c r="H23" s="843"/>
      <c r="I23" s="844"/>
    </row>
    <row r="24" spans="1:9" x14ac:dyDescent="0.3">
      <c r="A24" s="842" t="s">
        <v>2613</v>
      </c>
      <c r="B24" s="843"/>
      <c r="C24" s="843"/>
      <c r="D24" s="844"/>
      <c r="F24" s="845" t="s">
        <v>2613</v>
      </c>
      <c r="G24" s="846"/>
      <c r="H24" s="846"/>
      <c r="I24" s="847"/>
    </row>
    <row r="25" spans="1:9" x14ac:dyDescent="0.3">
      <c r="A25" s="730" t="s">
        <v>503</v>
      </c>
      <c r="B25" s="731">
        <f>B3</f>
        <v>46234</v>
      </c>
      <c r="C25" s="732" t="s">
        <v>9</v>
      </c>
      <c r="D25" s="733" t="str">
        <f>VLOOKUP(B26,Month_Engine!$B$14:$AM$498,2,0)</f>
        <v xml:space="preserve">Rebanti Devi Pankaj Kumar </v>
      </c>
      <c r="F25" s="730" t="s">
        <v>503</v>
      </c>
      <c r="G25" s="731">
        <f>G3</f>
        <v>46234</v>
      </c>
      <c r="H25" s="732" t="s">
        <v>9</v>
      </c>
      <c r="I25" s="733" t="str">
        <f>VLOOKUP(G26,Month_Engine!$B$14:$AM$498,2,0)</f>
        <v>Halpati Asmitaben</v>
      </c>
    </row>
    <row r="26" spans="1:9" x14ac:dyDescent="0.3">
      <c r="A26" s="734" t="s">
        <v>2614</v>
      </c>
      <c r="B26" s="738" t="str" cm="1">
        <f t="array" ref="B26">IFERROR(INDEX(MASTER_Workers!B:B,MATCH(Pay_Slip!B15,MASTER_Workers!B:B,0)+1),"")</f>
        <v>SV2PRNE002</v>
      </c>
      <c r="C26" s="736" t="s">
        <v>2615</v>
      </c>
      <c r="D26" s="737">
        <f>VLOOKUP(B26,MASTER_Workers!$B:$U,15,0)</f>
        <v>100526080506</v>
      </c>
      <c r="F26" s="734" t="s">
        <v>2614</v>
      </c>
      <c r="G26" s="738" t="str" cm="1">
        <f t="array" ref="G26">IFERROR(INDEX(MASTER_Workers!B:B,MATCH(Pay_Slip!G15,MASTER_Workers!B:B,0)+1),"")</f>
        <v>SV2PCOM122</v>
      </c>
      <c r="H26" s="736" t="s">
        <v>2615</v>
      </c>
      <c r="I26" s="737">
        <f>VLOOKUP(G26,MASTER_Workers!$B:$U,15,0)</f>
        <v>101682099905</v>
      </c>
    </row>
    <row r="27" spans="1:9" x14ac:dyDescent="0.3">
      <c r="A27" s="739" t="s">
        <v>1087</v>
      </c>
      <c r="B27" s="740">
        <f>VLOOKUP(B26,Month_Engine!$B$14:$AM$498,13,0)</f>
        <v>24</v>
      </c>
      <c r="C27" s="741" t="s">
        <v>2616</v>
      </c>
      <c r="D27" s="742" t="str">
        <f>IFERROR(VLOOKUP(B26,MASTER_Workers!$B:$U,21,FALSE),"")</f>
        <v/>
      </c>
      <c r="F27" s="739" t="s">
        <v>1087</v>
      </c>
      <c r="G27" s="740">
        <f>VLOOKUP(G26,Month_Engine!$B$14:$AM$498,13,0)</f>
        <v>24</v>
      </c>
      <c r="H27" s="741" t="s">
        <v>2616</v>
      </c>
      <c r="I27" s="742">
        <f>IFERROR(VLOOKUP(G26,MASTER_Workers!$B:$U,20,0),"")</f>
        <v>50100420733312</v>
      </c>
    </row>
    <row r="28" spans="1:9" x14ac:dyDescent="0.3">
      <c r="A28" s="734" t="s">
        <v>2617</v>
      </c>
      <c r="B28" s="744">
        <f>VLOOKUP(B26,Month_Engine!$B$14:$AM$498,15,0)</f>
        <v>7944</v>
      </c>
      <c r="C28" s="736" t="s">
        <v>2618</v>
      </c>
      <c r="D28" s="743">
        <f>VLOOKUP(B26,Month_Engine!$B$14:$AM$498,23,0)</f>
        <v>953</v>
      </c>
      <c r="F28" s="734" t="s">
        <v>2617</v>
      </c>
      <c r="G28" s="744">
        <f>VLOOKUP(G26,Month_Engine!$B$14:$AM$498,15,0)</f>
        <v>9264</v>
      </c>
      <c r="H28" s="736" t="s">
        <v>2618</v>
      </c>
      <c r="I28" s="743">
        <f>VLOOKUP(G26,Month_Engine!$B$14:$AM$498,23,0)</f>
        <v>1112</v>
      </c>
    </row>
    <row r="29" spans="1:9" x14ac:dyDescent="0.3">
      <c r="A29" s="734" t="s">
        <v>2619</v>
      </c>
      <c r="B29" s="744">
        <f>VLOOKUP(B26,Month_Engine!$B$14:$AM$498,16,0)+VLOOKUP(B26,Month_Engine!$B$14:$AM$498,17,0)</f>
        <v>2736</v>
      </c>
      <c r="C29" s="736" t="s">
        <v>2620</v>
      </c>
      <c r="D29" s="743">
        <f>VLOOKUP(B26,Month_Engine!$B$14:$AM$498,25,0)+VLOOKUP(B26,Month_Engine!$B$14:$AM$498,26,0)</f>
        <v>0</v>
      </c>
      <c r="F29" s="734" t="s">
        <v>2619</v>
      </c>
      <c r="G29" s="744">
        <f>VLOOKUP(G26,Month_Engine!$B$14:$AM$498,16,0)+VLOOKUP(G26,Month_Engine!$B$14:$AM$498,17,0)</f>
        <v>2736</v>
      </c>
      <c r="H29" s="736" t="s">
        <v>2620</v>
      </c>
      <c r="I29" s="743">
        <f>VLOOKUP(G26,Month_Engine!$B$14:$AM$498,25,0)+VLOOKUP(G26,Month_Engine!$B$14:$AM$498,26,0)</f>
        <v>0</v>
      </c>
    </row>
    <row r="30" spans="1:9" x14ac:dyDescent="0.3">
      <c r="A30" s="739"/>
      <c r="B30" s="745"/>
      <c r="C30" s="741" t="s">
        <v>2621</v>
      </c>
      <c r="D30" s="743">
        <f>VLOOKUP(B26,Month_Engine!$B$14:$AM$498,24,0)</f>
        <v>0</v>
      </c>
      <c r="F30" s="739"/>
      <c r="G30" s="745"/>
      <c r="H30" s="741" t="s">
        <v>2621</v>
      </c>
      <c r="I30" s="743">
        <f>VLOOKUP(G26,Month_Engine!$B$14:$AM$498,24,0)</f>
        <v>0</v>
      </c>
    </row>
    <row r="31" spans="1:9" x14ac:dyDescent="0.3">
      <c r="A31" s="746"/>
      <c r="B31" s="747">
        <f>VLOOKUP(B26,Month_Engine!$B$14:$AM$498,18,0)</f>
        <v>10680</v>
      </c>
      <c r="C31" s="748"/>
      <c r="D31" s="749">
        <f>SUM(D28:D30)</f>
        <v>953</v>
      </c>
      <c r="F31" s="746"/>
      <c r="G31" s="747">
        <f>VLOOKUP(G26,Month_Engine!$B$14:$AM$498,18,0)</f>
        <v>12000</v>
      </c>
      <c r="H31" s="748"/>
      <c r="I31" s="749">
        <f>SUM(I28:I30)</f>
        <v>1112</v>
      </c>
    </row>
    <row r="32" spans="1:9" ht="15" thickBot="1" x14ac:dyDescent="0.35">
      <c r="A32" s="750"/>
      <c r="B32" s="751"/>
      <c r="C32" s="751" t="s">
        <v>1173</v>
      </c>
      <c r="D32" s="752">
        <f>+B31-D31</f>
        <v>9727</v>
      </c>
      <c r="F32" s="750"/>
      <c r="G32" s="751"/>
      <c r="H32" s="751" t="s">
        <v>1173</v>
      </c>
      <c r="I32" s="753">
        <f>+G31-I31</f>
        <v>10888</v>
      </c>
    </row>
    <row r="33" spans="1:9" ht="15" thickBot="1" x14ac:dyDescent="0.35"/>
    <row r="34" spans="1:9" ht="15" thickBot="1" x14ac:dyDescent="0.35">
      <c r="A34" s="842" t="s">
        <v>2612</v>
      </c>
      <c r="B34" s="843"/>
      <c r="C34" s="843"/>
      <c r="D34" s="844"/>
      <c r="F34" s="842" t="s">
        <v>2612</v>
      </c>
      <c r="G34" s="843"/>
      <c r="H34" s="843"/>
      <c r="I34" s="844"/>
    </row>
    <row r="35" spans="1:9" x14ac:dyDescent="0.3">
      <c r="A35" s="842" t="s">
        <v>2613</v>
      </c>
      <c r="B35" s="843"/>
      <c r="C35" s="843"/>
      <c r="D35" s="844"/>
      <c r="F35" s="845" t="s">
        <v>2613</v>
      </c>
      <c r="G35" s="846"/>
      <c r="H35" s="846"/>
      <c r="I35" s="847"/>
    </row>
    <row r="36" spans="1:9" x14ac:dyDescent="0.3">
      <c r="A36" s="730" t="s">
        <v>503</v>
      </c>
      <c r="B36" s="731">
        <f>B3</f>
        <v>46234</v>
      </c>
      <c r="C36" s="732" t="s">
        <v>9</v>
      </c>
      <c r="D36" s="733" t="str">
        <f>VLOOKUP(B37,Month_Engine!$B$14:$AM$498,2,0)</f>
        <v>Kanti Ganesh Mochi</v>
      </c>
      <c r="F36" s="730" t="s">
        <v>503</v>
      </c>
      <c r="G36" s="731">
        <f>G3</f>
        <v>46234</v>
      </c>
      <c r="H36" s="732" t="s">
        <v>9</v>
      </c>
      <c r="I36" s="733" t="str">
        <f>VLOOKUP(G37,Month_Engine!$B$14:$AM$498,2,0)</f>
        <v>Varli Roshben Kiranbhai</v>
      </c>
    </row>
    <row r="37" spans="1:9" x14ac:dyDescent="0.3">
      <c r="A37" s="734" t="s">
        <v>2614</v>
      </c>
      <c r="B37" s="738" t="str" cm="1">
        <f t="array" ref="B37">IFERROR(INDEX(MASTER_Workers!B:B,MATCH(Pay_Slip!B26,MASTER_Workers!B:B,0)+1),"")</f>
        <v>SV2PRNE003</v>
      </c>
      <c r="C37" s="736" t="s">
        <v>2615</v>
      </c>
      <c r="D37" s="737">
        <f>VLOOKUP(B37,MASTER_Workers!$B:$U,15,0)</f>
        <v>101769645685</v>
      </c>
      <c r="F37" s="734" t="s">
        <v>2614</v>
      </c>
      <c r="G37" s="738" t="str" cm="1">
        <f t="array" ref="G37">IFERROR(INDEX(MASTER_Workers!B:B,MATCH(Pay_Slip!G26,MASTER_Workers!B:B,0)+1),"")</f>
        <v>SV2PCOM123</v>
      </c>
      <c r="H37" s="736" t="s">
        <v>2615</v>
      </c>
      <c r="I37" s="737">
        <f>VLOOKUP(G37,MASTER_Workers!$B:$U,15,0)</f>
        <v>101682099824</v>
      </c>
    </row>
    <row r="38" spans="1:9" x14ac:dyDescent="0.3">
      <c r="A38" s="739" t="s">
        <v>1087</v>
      </c>
      <c r="B38" s="740">
        <f>VLOOKUP(B37,Month_Engine!$B$14:$AM$498,13,0)</f>
        <v>23</v>
      </c>
      <c r="C38" s="741" t="s">
        <v>2616</v>
      </c>
      <c r="D38" s="742" t="str">
        <f>IFERROR(VLOOKUP(B37,MASTER_Workers!$B:$U,21,FALSE),"")</f>
        <v/>
      </c>
      <c r="F38" s="739" t="s">
        <v>1087</v>
      </c>
      <c r="G38" s="740">
        <f>VLOOKUP(G37,Month_Engine!$B$14:$AM$498,13,0)</f>
        <v>20.5</v>
      </c>
      <c r="H38" s="741" t="s">
        <v>2616</v>
      </c>
      <c r="I38" s="742">
        <f>IFERROR(VLOOKUP(G37,MASTER_Workers!$B:$U,20,0),"")</f>
        <v>50100420733591</v>
      </c>
    </row>
    <row r="39" spans="1:9" x14ac:dyDescent="0.3">
      <c r="A39" s="734" t="s">
        <v>2617</v>
      </c>
      <c r="B39" s="744">
        <f>VLOOKUP(B37,Month_Engine!$B$14:$AM$498,15,0)</f>
        <v>7498</v>
      </c>
      <c r="C39" s="736" t="s">
        <v>2618</v>
      </c>
      <c r="D39" s="743">
        <f>VLOOKUP(B37,Month_Engine!$B$14:$AM$498,23,0)</f>
        <v>900</v>
      </c>
      <c r="F39" s="734" t="s">
        <v>2617</v>
      </c>
      <c r="G39" s="744">
        <f>VLOOKUP(G37,Month_Engine!$B$14:$AM$498,15,0)</f>
        <v>7913</v>
      </c>
      <c r="H39" s="736" t="s">
        <v>2618</v>
      </c>
      <c r="I39" s="743">
        <f>VLOOKUP(G37,Month_Engine!$B$14:$AM$498,23,0)</f>
        <v>950</v>
      </c>
    </row>
    <row r="40" spans="1:9" x14ac:dyDescent="0.3">
      <c r="A40" s="734" t="s">
        <v>2619</v>
      </c>
      <c r="B40" s="744">
        <f>VLOOKUP(B37,Month_Engine!$B$14:$AM$498,16,0)+VLOOKUP(B37,Month_Engine!$B$14:$AM$498,17,0)</f>
        <v>2852</v>
      </c>
      <c r="C40" s="736" t="s">
        <v>2620</v>
      </c>
      <c r="D40" s="743">
        <f>VLOOKUP(B37,Month_Engine!$B$14:$AM$498,25,0)+VLOOKUP(B37,Month_Engine!$B$14:$AM$498,26,0)</f>
        <v>0</v>
      </c>
      <c r="F40" s="734" t="s">
        <v>2619</v>
      </c>
      <c r="G40" s="744">
        <f>VLOOKUP(G37,Month_Engine!$B$14:$AM$498,16,0)+VLOOKUP(G37,Month_Engine!$B$14:$AM$498,17,0)</f>
        <v>2337</v>
      </c>
      <c r="H40" s="736" t="s">
        <v>2620</v>
      </c>
      <c r="I40" s="743">
        <f>VLOOKUP(G37,Month_Engine!$B$14:$AM$498,25,0)+VLOOKUP(G37,Month_Engine!$B$14:$AM$498,26,0)</f>
        <v>0</v>
      </c>
    </row>
    <row r="41" spans="1:9" x14ac:dyDescent="0.3">
      <c r="A41" s="739"/>
      <c r="B41" s="745"/>
      <c r="C41" s="741" t="s">
        <v>2621</v>
      </c>
      <c r="D41" s="743">
        <f>VLOOKUP(B37,Month_Engine!$B$14:$AM$498,24,0)</f>
        <v>0</v>
      </c>
      <c r="F41" s="739"/>
      <c r="G41" s="745"/>
      <c r="H41" s="741" t="s">
        <v>2621</v>
      </c>
      <c r="I41" s="743">
        <f>VLOOKUP(G37,Month_Engine!$B$14:$AM$498,24,0)</f>
        <v>0</v>
      </c>
    </row>
    <row r="42" spans="1:9" x14ac:dyDescent="0.3">
      <c r="A42" s="746"/>
      <c r="B42" s="747">
        <f>VLOOKUP(B37,Month_Engine!$B$14:$AM$498,18,0)</f>
        <v>10350</v>
      </c>
      <c r="C42" s="748"/>
      <c r="D42" s="749">
        <f>SUM(D39:D41)</f>
        <v>900</v>
      </c>
      <c r="F42" s="746"/>
      <c r="G42" s="747">
        <f>VLOOKUP(G37,Month_Engine!$B$14:$AM$498,18,0)</f>
        <v>10250</v>
      </c>
      <c r="H42" s="748"/>
      <c r="I42" s="749">
        <f>SUM(I39:I41)</f>
        <v>950</v>
      </c>
    </row>
    <row r="43" spans="1:9" ht="15" thickBot="1" x14ac:dyDescent="0.35">
      <c r="A43" s="750"/>
      <c r="B43" s="751"/>
      <c r="C43" s="751" t="s">
        <v>1173</v>
      </c>
      <c r="D43" s="752">
        <f>+B42-D42</f>
        <v>9450</v>
      </c>
      <c r="F43" s="750"/>
      <c r="G43" s="751"/>
      <c r="H43" s="751" t="s">
        <v>1173</v>
      </c>
      <c r="I43" s="753">
        <f>+G42-I42</f>
        <v>9300</v>
      </c>
    </row>
    <row r="44" spans="1:9" ht="15" thickBot="1" x14ac:dyDescent="0.35">
      <c r="A44" s="754"/>
      <c r="B44" s="754"/>
      <c r="C44" s="754"/>
      <c r="D44" s="756"/>
      <c r="F44" s="754"/>
      <c r="G44" s="754"/>
      <c r="H44" s="754"/>
      <c r="I44" s="756"/>
    </row>
    <row r="45" spans="1:9" ht="15" thickBot="1" x14ac:dyDescent="0.35">
      <c r="A45" s="842" t="s">
        <v>2612</v>
      </c>
      <c r="B45" s="843"/>
      <c r="C45" s="843"/>
      <c r="D45" s="844"/>
      <c r="F45" s="842" t="s">
        <v>2612</v>
      </c>
      <c r="G45" s="843"/>
      <c r="H45" s="843"/>
      <c r="I45" s="844"/>
    </row>
    <row r="46" spans="1:9" x14ac:dyDescent="0.3">
      <c r="A46" s="842" t="s">
        <v>2613</v>
      </c>
      <c r="B46" s="843"/>
      <c r="C46" s="843"/>
      <c r="D46" s="844"/>
      <c r="F46" s="845" t="s">
        <v>2613</v>
      </c>
      <c r="G46" s="846"/>
      <c r="H46" s="846"/>
      <c r="I46" s="847"/>
    </row>
    <row r="47" spans="1:9" x14ac:dyDescent="0.3">
      <c r="A47" s="730" t="s">
        <v>503</v>
      </c>
      <c r="B47" s="731">
        <f>B3</f>
        <v>46234</v>
      </c>
      <c r="C47" s="732" t="s">
        <v>9</v>
      </c>
      <c r="D47" s="733" t="str">
        <f>VLOOKUP(B48,Month_Engine!$B$14:$AM$498,2,0)</f>
        <v>Pramila Shilesh Varli</v>
      </c>
      <c r="F47" s="730" t="s">
        <v>503</v>
      </c>
      <c r="G47" s="731">
        <f>G3</f>
        <v>46234</v>
      </c>
      <c r="H47" s="732" t="s">
        <v>9</v>
      </c>
      <c r="I47" s="733" t="str">
        <f>VLOOKUP(G48,Month_Engine!$B$14:$AM$498,2,0)</f>
        <v>Manishben Ashokbhai Nayka</v>
      </c>
    </row>
    <row r="48" spans="1:9" x14ac:dyDescent="0.3">
      <c r="A48" s="734" t="s">
        <v>2614</v>
      </c>
      <c r="B48" s="738" t="str" cm="1">
        <f t="array" ref="B48">IFERROR(INDEX(MASTER_Workers!B:B,MATCH(Pay_Slip!B37,MASTER_Workers!B:B,0)+1),"")</f>
        <v>SV2PRNE004</v>
      </c>
      <c r="C48" s="736" t="s">
        <v>2615</v>
      </c>
      <c r="D48" s="737">
        <f>VLOOKUP(B48,MASTER_Workers!$B:$U,15,0)</f>
        <v>101792232376</v>
      </c>
      <c r="F48" s="734" t="s">
        <v>2614</v>
      </c>
      <c r="G48" s="738" t="str" cm="1">
        <f t="array" ref="G48">IFERROR(INDEX(MASTER_Workers!B:B,MATCH(Pay_Slip!G37,MASTER_Workers!B:B,0)+1),"")</f>
        <v>SV2PCOM124</v>
      </c>
      <c r="H48" s="736" t="s">
        <v>2615</v>
      </c>
      <c r="I48" s="737">
        <f>VLOOKUP(G48,MASTER_Workers!$B:$U,15,0)</f>
        <v>100525201760</v>
      </c>
    </row>
    <row r="49" spans="1:9" x14ac:dyDescent="0.3">
      <c r="A49" s="739" t="s">
        <v>1087</v>
      </c>
      <c r="B49" s="740">
        <f>VLOOKUP(B48,Month_Engine!$B$14:$AM$498,13,0)</f>
        <v>15</v>
      </c>
      <c r="C49" s="741" t="s">
        <v>2616</v>
      </c>
      <c r="D49" s="742" t="str">
        <f>IFERROR(VLOOKUP(B48,MASTER_Workers!$B:$U,21,FALSE),"")</f>
        <v/>
      </c>
      <c r="F49" s="739" t="s">
        <v>1087</v>
      </c>
      <c r="G49" s="740">
        <f>VLOOKUP(G48,Month_Engine!$B$14:$AM$498,13,0)</f>
        <v>23</v>
      </c>
      <c r="H49" s="741" t="s">
        <v>2616</v>
      </c>
      <c r="I49" s="742">
        <f>IFERROR(VLOOKUP(G48,MASTER_Workers!$B:$U,20,0),"")</f>
        <v>50100244577830</v>
      </c>
    </row>
    <row r="50" spans="1:9" x14ac:dyDescent="0.3">
      <c r="A50" s="734" t="s">
        <v>2617</v>
      </c>
      <c r="B50" s="744">
        <f>VLOOKUP(B48,Month_Engine!$B$14:$AM$498,15,0)</f>
        <v>4890</v>
      </c>
      <c r="C50" s="736" t="s">
        <v>2618</v>
      </c>
      <c r="D50" s="743">
        <f>VLOOKUP(B48,Month_Engine!$B$14:$AM$498,23,0)</f>
        <v>587</v>
      </c>
      <c r="F50" s="734" t="s">
        <v>2617</v>
      </c>
      <c r="G50" s="744">
        <f>VLOOKUP(G48,Month_Engine!$B$14:$AM$498,15,0)</f>
        <v>9108</v>
      </c>
      <c r="H50" s="736" t="s">
        <v>2618</v>
      </c>
      <c r="I50" s="743">
        <f>VLOOKUP(G48,Month_Engine!$B$14:$AM$498,23,0)</f>
        <v>1093</v>
      </c>
    </row>
    <row r="51" spans="1:9" x14ac:dyDescent="0.3">
      <c r="A51" s="734" t="s">
        <v>2619</v>
      </c>
      <c r="B51" s="744">
        <f>VLOOKUP(B48,Month_Engine!$B$14:$AM$498,16,0)+VLOOKUP(B48,Month_Engine!$B$14:$AM$498,17,0)</f>
        <v>1860</v>
      </c>
      <c r="C51" s="736" t="s">
        <v>2620</v>
      </c>
      <c r="D51" s="743">
        <f>VLOOKUP(B48,Month_Engine!$B$14:$AM$498,25,0)+VLOOKUP(B48,Month_Engine!$B$14:$AM$498,26,0)</f>
        <v>0</v>
      </c>
      <c r="F51" s="734" t="s">
        <v>2619</v>
      </c>
      <c r="G51" s="744">
        <f>VLOOKUP(G48,Month_Engine!$B$14:$AM$498,16,0)+VLOOKUP(G48,Month_Engine!$B$14:$AM$498,17,0)</f>
        <v>3312</v>
      </c>
      <c r="H51" s="736" t="s">
        <v>2620</v>
      </c>
      <c r="I51" s="743">
        <f>VLOOKUP(G48,Month_Engine!$B$14:$AM$498,25,0)+VLOOKUP(G48,Month_Engine!$B$14:$AM$498,26,0)</f>
        <v>0</v>
      </c>
    </row>
    <row r="52" spans="1:9" x14ac:dyDescent="0.3">
      <c r="A52" s="739"/>
      <c r="B52" s="745"/>
      <c r="C52" s="741" t="s">
        <v>2621</v>
      </c>
      <c r="D52" s="743">
        <f>VLOOKUP(B48,Month_Engine!$B$14:$AM$498,24,0)</f>
        <v>0</v>
      </c>
      <c r="F52" s="739"/>
      <c r="G52" s="745"/>
      <c r="H52" s="741" t="s">
        <v>2621</v>
      </c>
      <c r="I52" s="743">
        <f>VLOOKUP(G48,Month_Engine!$B$14:$AM$498,24,0)</f>
        <v>0</v>
      </c>
    </row>
    <row r="53" spans="1:9" x14ac:dyDescent="0.3">
      <c r="A53" s="746"/>
      <c r="B53" s="747">
        <f>VLOOKUP(B48,Month_Engine!$B$14:$AM$498,18,0)</f>
        <v>6750</v>
      </c>
      <c r="C53" s="748"/>
      <c r="D53" s="749">
        <f>SUM(D50:D52)</f>
        <v>587</v>
      </c>
      <c r="F53" s="746"/>
      <c r="G53" s="747">
        <f>VLOOKUP(G48,Month_Engine!$B$14:$AM$498,18,0)</f>
        <v>12420</v>
      </c>
      <c r="H53" s="748"/>
      <c r="I53" s="749">
        <f>SUM(I50:I52)</f>
        <v>1093</v>
      </c>
    </row>
    <row r="54" spans="1:9" ht="15" thickBot="1" x14ac:dyDescent="0.35">
      <c r="A54" s="750"/>
      <c r="B54" s="751"/>
      <c r="C54" s="751" t="s">
        <v>1173</v>
      </c>
      <c r="D54" s="752">
        <f>+B53-D53</f>
        <v>6163</v>
      </c>
      <c r="F54" s="750"/>
      <c r="G54" s="751"/>
      <c r="H54" s="751" t="s">
        <v>1173</v>
      </c>
      <c r="I54" s="753">
        <f>+G53-I53</f>
        <v>11327</v>
      </c>
    </row>
  </sheetData>
  <sheetProtection algorithmName="SHA-512" hashValue="TGBtxwtSVHJ1Lsek0G0vWc0XnE/247EbmxH5Nlrnpc24kGfrH5ip9MRx/rzjbpTU9qgEJ7N7A+DnGYtplCW5hQ==" saltValue="ML14m3nhgUCSt/BEqEi4iA==" spinCount="100000" sheet="1" sort="0" autoFilter="0" pivotTables="0"/>
  <mergeCells count="20">
    <mergeCell ref="A46:D46"/>
    <mergeCell ref="F46:I46"/>
    <mergeCell ref="A24:D24"/>
    <mergeCell ref="F24:I24"/>
    <mergeCell ref="A34:D34"/>
    <mergeCell ref="F34:I34"/>
    <mergeCell ref="A35:D35"/>
    <mergeCell ref="F35:I35"/>
    <mergeCell ref="A13:D13"/>
    <mergeCell ref="F13:I13"/>
    <mergeCell ref="A23:D23"/>
    <mergeCell ref="F23:I23"/>
    <mergeCell ref="A45:D45"/>
    <mergeCell ref="F45:I45"/>
    <mergeCell ref="A1:D1"/>
    <mergeCell ref="F1:I1"/>
    <mergeCell ref="A2:D2"/>
    <mergeCell ref="F2:I2"/>
    <mergeCell ref="A12:D12"/>
    <mergeCell ref="F12:I12"/>
  </mergeCells>
  <conditionalFormatting sqref="B2">
    <cfRule type="duplicateValues" dxfId="7" priority="1"/>
  </conditionalFormatting>
  <pageMargins left="0.75" right="0.75" top="1" bottom="1" header="0.5" footer="0.5"/>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08ACA50-3D0C-48EF-A34B-2D8D065C06DA}">
          <x14:formula1>
            <xm:f>Month_Engine!$B$14:$B$490</xm:f>
          </x14:formula1>
          <xm:sqref>B4 G4</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G18"/>
  <sheetViews>
    <sheetView workbookViewId="0">
      <selection activeCell="E21" sqref="E21"/>
    </sheetView>
  </sheetViews>
  <sheetFormatPr defaultRowHeight="14.4" x14ac:dyDescent="0.3"/>
  <cols>
    <col min="1" max="1" width="13.5546875" customWidth="1"/>
    <col min="2" max="2" width="17.33203125" customWidth="1"/>
    <col min="3" max="3" width="11.5546875" customWidth="1"/>
    <col min="4" max="4" width="17.5546875" customWidth="1"/>
    <col min="5" max="5" width="13.109375" customWidth="1"/>
    <col min="6" max="6" width="12.33203125" customWidth="1"/>
    <col min="7" max="7" width="16.88671875" customWidth="1"/>
  </cols>
  <sheetData>
    <row r="1" spans="1:7" x14ac:dyDescent="0.3">
      <c r="A1" s="103" t="s">
        <v>8</v>
      </c>
      <c r="B1" s="103" t="s">
        <v>9</v>
      </c>
      <c r="C1" s="103" t="s">
        <v>10</v>
      </c>
      <c r="D1" s="103" t="s">
        <v>585</v>
      </c>
      <c r="E1" s="103" t="s">
        <v>586</v>
      </c>
      <c r="F1" s="103" t="s">
        <v>6</v>
      </c>
      <c r="G1" s="103" t="s">
        <v>587</v>
      </c>
    </row>
    <row r="2" spans="1:7" x14ac:dyDescent="0.3">
      <c r="A2" s="2" t="s">
        <v>928</v>
      </c>
      <c r="B2" s="2" t="str">
        <f>_xlfn.XLOOKUP(A2,MASTER_Workers!$B:$B,MASTER_Workers!$C:$C,"Not Found")</f>
        <v>Patel Hetalben Pravinbhai</v>
      </c>
      <c r="C2" s="2" t="str">
        <f>_xlfn.XLOOKUP(A2,MASTER_Workers!$B:$B,MASTER_Workers!$D:$D,"Not Found")</f>
        <v>Sakar-III</v>
      </c>
      <c r="D2" s="2">
        <f>SUMIF(FACT_Year!$B:$B,A2,FACT_Year!$H:$H)</f>
        <v>0</v>
      </c>
      <c r="E2" s="2" t="str">
        <f>IF(D2&gt;=30,"Eligible","Not Eligible")</f>
        <v>Not Eligible</v>
      </c>
      <c r="F2" s="2">
        <f>IF(E2="Eligible",SETUP!$G$2,0)</f>
        <v>0</v>
      </c>
      <c r="G2" s="2">
        <f>IF(E2="Eligible",ROUND(_xlfn.XLOOKUP(A2,MASTER_Workers!$B:$B,MASTER_Workers!$W:$W,0)*26*F2,0),0)</f>
        <v>0</v>
      </c>
    </row>
    <row r="3" spans="1:7" x14ac:dyDescent="0.3">
      <c r="A3" s="2"/>
      <c r="B3" s="2"/>
      <c r="C3" s="2"/>
      <c r="D3" s="2"/>
      <c r="E3" s="2"/>
      <c r="F3" s="2"/>
      <c r="G3" s="2"/>
    </row>
    <row r="4" spans="1:7" x14ac:dyDescent="0.3">
      <c r="A4" s="2"/>
      <c r="B4" s="2"/>
      <c r="C4" s="2"/>
      <c r="D4" s="2"/>
      <c r="E4" s="2"/>
      <c r="F4" s="2"/>
      <c r="G4" s="2"/>
    </row>
    <row r="5" spans="1:7" x14ac:dyDescent="0.3">
      <c r="A5" s="2"/>
      <c r="B5" s="2"/>
      <c r="C5" s="2"/>
      <c r="D5" s="2"/>
      <c r="E5" s="2"/>
      <c r="F5" s="2"/>
      <c r="G5" s="2"/>
    </row>
    <row r="6" spans="1:7" x14ac:dyDescent="0.3">
      <c r="A6" s="2"/>
      <c r="B6" s="2"/>
      <c r="C6" s="2"/>
      <c r="D6" s="2"/>
      <c r="E6" s="2"/>
      <c r="F6" s="2"/>
      <c r="G6" s="2"/>
    </row>
    <row r="7" spans="1:7" x14ac:dyDescent="0.3">
      <c r="A7" s="2"/>
      <c r="B7" s="2"/>
      <c r="C7" s="2"/>
      <c r="D7" s="2"/>
      <c r="E7" s="2"/>
      <c r="F7" s="2"/>
      <c r="G7" s="2"/>
    </row>
    <row r="8" spans="1:7" x14ac:dyDescent="0.3">
      <c r="A8" s="2"/>
      <c r="B8" s="2"/>
      <c r="C8" s="2"/>
      <c r="D8" s="2"/>
      <c r="E8" s="2"/>
      <c r="F8" s="2"/>
      <c r="G8" s="2"/>
    </row>
    <row r="9" spans="1:7" x14ac:dyDescent="0.3">
      <c r="A9" s="2"/>
      <c r="B9" s="2"/>
      <c r="C9" s="2"/>
      <c r="D9" s="2"/>
      <c r="E9" s="2"/>
      <c r="F9" s="2"/>
      <c r="G9" s="2"/>
    </row>
    <row r="10" spans="1:7" x14ac:dyDescent="0.3">
      <c r="A10" s="2"/>
      <c r="B10" s="2"/>
      <c r="C10" s="2"/>
      <c r="D10" s="2"/>
      <c r="E10" s="2"/>
      <c r="F10" s="2"/>
      <c r="G10" s="2"/>
    </row>
    <row r="11" spans="1:7" x14ac:dyDescent="0.3">
      <c r="A11" s="2"/>
      <c r="B11" s="2"/>
      <c r="C11" s="2"/>
      <c r="D11" s="2"/>
      <c r="E11" s="2"/>
      <c r="F11" s="2"/>
      <c r="G11" s="2"/>
    </row>
    <row r="12" spans="1:7" x14ac:dyDescent="0.3">
      <c r="A12" s="2"/>
      <c r="B12" s="2"/>
      <c r="C12" s="2"/>
      <c r="D12" s="2"/>
      <c r="E12" s="2"/>
      <c r="F12" s="2"/>
      <c r="G12" s="2"/>
    </row>
    <row r="13" spans="1:7" x14ac:dyDescent="0.3">
      <c r="A13" s="2"/>
      <c r="B13" s="2"/>
      <c r="C13" s="2"/>
      <c r="D13" s="2"/>
      <c r="E13" s="2"/>
      <c r="F13" s="2"/>
      <c r="G13" s="2"/>
    </row>
    <row r="14" spans="1:7" x14ac:dyDescent="0.3">
      <c r="A14" s="2"/>
      <c r="B14" s="2"/>
      <c r="C14" s="2"/>
      <c r="D14" s="2"/>
      <c r="E14" s="2"/>
      <c r="F14" s="2"/>
      <c r="G14" s="2"/>
    </row>
    <row r="15" spans="1:7" x14ac:dyDescent="0.3">
      <c r="A15" s="2"/>
      <c r="B15" s="2"/>
      <c r="C15" s="2"/>
      <c r="D15" s="2"/>
      <c r="E15" s="2"/>
      <c r="F15" s="2"/>
      <c r="G15" s="2"/>
    </row>
    <row r="16" spans="1:7" x14ac:dyDescent="0.3">
      <c r="A16" s="2"/>
      <c r="B16" s="2"/>
      <c r="C16" s="2"/>
      <c r="D16" s="2"/>
      <c r="E16" s="2"/>
      <c r="F16" s="2"/>
      <c r="G16" s="2"/>
    </row>
    <row r="17" spans="1:7" x14ac:dyDescent="0.3">
      <c r="A17" s="2"/>
      <c r="B17" s="2"/>
      <c r="C17" s="2"/>
      <c r="D17" s="2"/>
      <c r="E17" s="2"/>
      <c r="F17" s="2"/>
      <c r="G17" s="2"/>
    </row>
    <row r="18" spans="1:7" x14ac:dyDescent="0.3">
      <c r="A18" s="2"/>
      <c r="B18" s="2"/>
      <c r="C18" s="2"/>
      <c r="D18" s="2"/>
      <c r="E18" s="2"/>
      <c r="F18" s="2"/>
      <c r="G18" s="2"/>
    </row>
  </sheetData>
  <sheetProtection algorithmName="SHA-512" hashValue="vuLgp51B6rg26mwa+CmDziIe41izBXIidEE11ua2SSFcKM9GpR6+Z0HLDpyipYcZsnLRxZEXEiZoC+HthKbCtg==" saltValue="phyoHgbCLpF0wi2poq8dmQ==" spinCount="100000" sheet="1" objects="1" scenarios="1" autoFilter="0"/>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2:AA484"/>
  <sheetViews>
    <sheetView zoomScale="94" zoomScaleNormal="94" workbookViewId="0">
      <selection activeCell="E21" sqref="E21"/>
    </sheetView>
  </sheetViews>
  <sheetFormatPr defaultRowHeight="14.4" x14ac:dyDescent="0.3"/>
  <cols>
    <col min="1" max="1" width="14.33203125" customWidth="1"/>
    <col min="2" max="2" width="22.88671875" customWidth="1"/>
    <col min="3" max="3" width="9.44140625" customWidth="1"/>
    <col min="4" max="4" width="8.6640625" customWidth="1"/>
    <col min="5" max="5" width="14.33203125" customWidth="1"/>
    <col min="6" max="6" width="7.33203125" customWidth="1"/>
    <col min="7" max="7" width="11.44140625" customWidth="1"/>
    <col min="8" max="8" width="11.33203125" customWidth="1"/>
    <col min="9" max="9" width="7.33203125" customWidth="1"/>
    <col min="10" max="10" width="6.33203125" customWidth="1"/>
    <col min="11" max="11" width="5.5546875" customWidth="1"/>
    <col min="12" max="12" width="7" customWidth="1"/>
    <col min="13" max="16" width="6" customWidth="1"/>
    <col min="17" max="27" width="6" style="338" customWidth="1"/>
  </cols>
  <sheetData>
    <row r="2" spans="1:27" s="619" customFormat="1" ht="33.6" customHeight="1" x14ac:dyDescent="0.3">
      <c r="A2" s="620" t="s">
        <v>8</v>
      </c>
      <c r="B2" s="620" t="s">
        <v>9</v>
      </c>
      <c r="C2" s="620" t="s">
        <v>10</v>
      </c>
      <c r="D2" s="620" t="s">
        <v>11</v>
      </c>
      <c r="E2" s="620" t="s">
        <v>13</v>
      </c>
      <c r="F2" s="620" t="s">
        <v>15</v>
      </c>
      <c r="G2" s="620" t="s">
        <v>18</v>
      </c>
      <c r="H2" s="620" t="s">
        <v>588</v>
      </c>
      <c r="I2" s="620" t="s">
        <v>589</v>
      </c>
      <c r="J2" s="620" t="s">
        <v>590</v>
      </c>
      <c r="K2" s="620" t="s">
        <v>591</v>
      </c>
      <c r="L2" s="635" t="s">
        <v>2419</v>
      </c>
      <c r="M2" s="621">
        <v>46053</v>
      </c>
      <c r="N2" s="621">
        <v>46081</v>
      </c>
      <c r="O2" s="621">
        <v>46112</v>
      </c>
      <c r="P2" s="621">
        <v>46142</v>
      </c>
      <c r="Q2" s="621">
        <v>46168</v>
      </c>
      <c r="R2" s="621">
        <v>46199</v>
      </c>
      <c r="S2" s="621">
        <v>46229</v>
      </c>
      <c r="T2" s="621">
        <v>46260</v>
      </c>
      <c r="U2" s="621">
        <v>46291</v>
      </c>
      <c r="V2" s="621">
        <v>46321</v>
      </c>
      <c r="W2" s="621">
        <v>46352</v>
      </c>
      <c r="X2" s="621">
        <v>46382</v>
      </c>
      <c r="Y2" s="621">
        <v>46049</v>
      </c>
      <c r="Z2" s="621">
        <v>46080</v>
      </c>
      <c r="AA2" s="621">
        <v>46108</v>
      </c>
    </row>
    <row r="3" spans="1:27" x14ac:dyDescent="0.3">
      <c r="A3" s="616" t="s">
        <v>1398</v>
      </c>
      <c r="B3" s="533" t="s">
        <v>165</v>
      </c>
      <c r="C3" s="534" t="s">
        <v>41</v>
      </c>
      <c r="D3" s="617" t="s">
        <v>163</v>
      </c>
      <c r="E3" s="534" t="s">
        <v>87</v>
      </c>
      <c r="F3" s="534" t="s">
        <v>52</v>
      </c>
      <c r="G3" s="534" t="s">
        <v>605</v>
      </c>
      <c r="H3" s="583" t="s">
        <v>1922</v>
      </c>
      <c r="I3" s="583"/>
      <c r="J3" s="583"/>
      <c r="K3" s="583">
        <f t="shared" ref="K3:K66" si="0">SUM(M3:AA3)</f>
        <v>5</v>
      </c>
      <c r="L3" s="636">
        <f t="shared" ref="L3:L66" si="1">I3+J3-K3</f>
        <v>-5</v>
      </c>
      <c r="M3" s="583"/>
      <c r="N3" s="583"/>
      <c r="O3" s="583"/>
      <c r="P3" s="583"/>
      <c r="Q3" s="622">
        <v>3</v>
      </c>
      <c r="R3" s="622">
        <v>2</v>
      </c>
      <c r="S3" s="622">
        <v>0</v>
      </c>
      <c r="T3" s="622">
        <v>0</v>
      </c>
      <c r="U3" s="622">
        <v>0</v>
      </c>
      <c r="V3" s="622">
        <v>0</v>
      </c>
      <c r="W3" s="622">
        <v>0</v>
      </c>
      <c r="X3" s="622">
        <v>0</v>
      </c>
      <c r="Y3" s="622">
        <v>0</v>
      </c>
      <c r="Z3" s="622">
        <v>0</v>
      </c>
      <c r="AA3" s="622">
        <v>0</v>
      </c>
    </row>
    <row r="4" spans="1:27" x14ac:dyDescent="0.3">
      <c r="A4" s="616" t="s">
        <v>1399</v>
      </c>
      <c r="B4" s="533" t="s">
        <v>168</v>
      </c>
      <c r="C4" s="534" t="s">
        <v>41</v>
      </c>
      <c r="D4" s="617" t="s">
        <v>163</v>
      </c>
      <c r="E4" s="534" t="s">
        <v>48</v>
      </c>
      <c r="F4" s="534" t="s">
        <v>52</v>
      </c>
      <c r="G4" s="534" t="s">
        <v>605</v>
      </c>
      <c r="H4" s="583" t="s">
        <v>1922</v>
      </c>
      <c r="I4" s="583"/>
      <c r="J4" s="583"/>
      <c r="K4" s="583">
        <f t="shared" si="0"/>
        <v>8</v>
      </c>
      <c r="L4" s="636">
        <f t="shared" si="1"/>
        <v>-8</v>
      </c>
      <c r="M4" s="583"/>
      <c r="N4" s="583"/>
      <c r="O4" s="583"/>
      <c r="P4" s="583"/>
      <c r="Q4" s="622">
        <v>8</v>
      </c>
      <c r="R4" s="622">
        <v>0</v>
      </c>
      <c r="S4" s="622">
        <v>0</v>
      </c>
      <c r="T4" s="622">
        <v>0</v>
      </c>
      <c r="U4" s="622">
        <v>0</v>
      </c>
      <c r="V4" s="622">
        <v>0</v>
      </c>
      <c r="W4" s="622">
        <v>0</v>
      </c>
      <c r="X4" s="622">
        <v>0</v>
      </c>
      <c r="Y4" s="622">
        <v>0</v>
      </c>
      <c r="Z4" s="622">
        <v>0</v>
      </c>
      <c r="AA4" s="622">
        <v>0</v>
      </c>
    </row>
    <row r="5" spans="1:27" x14ac:dyDescent="0.3">
      <c r="A5" s="616" t="s">
        <v>1400</v>
      </c>
      <c r="B5" s="533" t="s">
        <v>170</v>
      </c>
      <c r="C5" s="534" t="s">
        <v>41</v>
      </c>
      <c r="D5" s="617" t="s">
        <v>163</v>
      </c>
      <c r="E5" s="534" t="s">
        <v>51</v>
      </c>
      <c r="F5" s="534" t="s">
        <v>52</v>
      </c>
      <c r="G5" s="534" t="s">
        <v>605</v>
      </c>
      <c r="H5" s="583" t="s">
        <v>1922</v>
      </c>
      <c r="I5" s="583"/>
      <c r="J5" s="583"/>
      <c r="K5" s="583">
        <f t="shared" si="0"/>
        <v>0</v>
      </c>
      <c r="L5" s="636">
        <f t="shared" si="1"/>
        <v>0</v>
      </c>
      <c r="M5" s="583"/>
      <c r="N5" s="583"/>
      <c r="O5" s="583"/>
      <c r="P5" s="583"/>
      <c r="Q5" s="622">
        <v>0</v>
      </c>
      <c r="R5" s="622">
        <v>0</v>
      </c>
      <c r="S5" s="622">
        <v>0</v>
      </c>
      <c r="T5" s="622">
        <v>0</v>
      </c>
      <c r="U5" s="622">
        <v>0</v>
      </c>
      <c r="V5" s="622">
        <v>0</v>
      </c>
      <c r="W5" s="622">
        <v>0</v>
      </c>
      <c r="X5" s="622">
        <v>0</v>
      </c>
      <c r="Y5" s="622">
        <v>0</v>
      </c>
      <c r="Z5" s="622">
        <v>0</v>
      </c>
      <c r="AA5" s="622">
        <v>0</v>
      </c>
    </row>
    <row r="6" spans="1:27" x14ac:dyDescent="0.3">
      <c r="A6" s="616" t="s">
        <v>1058</v>
      </c>
      <c r="B6" s="533"/>
      <c r="C6" s="534" t="s">
        <v>41</v>
      </c>
      <c r="D6" s="617" t="s">
        <v>163</v>
      </c>
      <c r="E6" s="534" t="s">
        <v>51</v>
      </c>
      <c r="F6" s="534" t="s">
        <v>52</v>
      </c>
      <c r="G6" s="534" t="s">
        <v>605</v>
      </c>
      <c r="H6" s="583" t="s">
        <v>1922</v>
      </c>
      <c r="I6" s="583"/>
      <c r="J6" s="583"/>
      <c r="K6" s="583">
        <f t="shared" si="0"/>
        <v>0</v>
      </c>
      <c r="L6" s="636">
        <f t="shared" si="1"/>
        <v>0</v>
      </c>
      <c r="M6" s="583"/>
      <c r="N6" s="583"/>
      <c r="O6" s="583"/>
      <c r="P6" s="583"/>
      <c r="Q6" s="622">
        <v>0</v>
      </c>
      <c r="R6" s="622">
        <v>0</v>
      </c>
      <c r="S6" s="622">
        <v>0</v>
      </c>
      <c r="T6" s="622">
        <v>0</v>
      </c>
      <c r="U6" s="622">
        <v>0</v>
      </c>
      <c r="V6" s="622">
        <v>0</v>
      </c>
      <c r="W6" s="622">
        <v>0</v>
      </c>
      <c r="X6" s="622">
        <v>0</v>
      </c>
      <c r="Y6" s="622">
        <v>0</v>
      </c>
      <c r="Z6" s="622">
        <v>0</v>
      </c>
      <c r="AA6" s="622">
        <v>0</v>
      </c>
    </row>
    <row r="7" spans="1:27" x14ac:dyDescent="0.3">
      <c r="A7" s="616" t="s">
        <v>1401</v>
      </c>
      <c r="B7" s="533" t="s">
        <v>175</v>
      </c>
      <c r="C7" s="534" t="s">
        <v>41</v>
      </c>
      <c r="D7" s="617" t="s">
        <v>163</v>
      </c>
      <c r="E7" s="534" t="s">
        <v>63</v>
      </c>
      <c r="F7" s="534" t="s">
        <v>45</v>
      </c>
      <c r="G7" s="534" t="s">
        <v>605</v>
      </c>
      <c r="H7" s="583" t="s">
        <v>1922</v>
      </c>
      <c r="I7" s="583"/>
      <c r="J7" s="583"/>
      <c r="K7" s="583">
        <f t="shared" si="0"/>
        <v>3</v>
      </c>
      <c r="L7" s="636">
        <f t="shared" si="1"/>
        <v>-3</v>
      </c>
      <c r="M7" s="583"/>
      <c r="N7" s="583"/>
      <c r="O7" s="583"/>
      <c r="P7" s="583"/>
      <c r="Q7" s="622">
        <v>3</v>
      </c>
      <c r="R7" s="622">
        <v>0</v>
      </c>
      <c r="S7" s="622">
        <v>0</v>
      </c>
      <c r="T7" s="622">
        <v>0</v>
      </c>
      <c r="U7" s="622">
        <v>0</v>
      </c>
      <c r="V7" s="622">
        <v>0</v>
      </c>
      <c r="W7" s="622">
        <v>0</v>
      </c>
      <c r="X7" s="622">
        <v>0</v>
      </c>
      <c r="Y7" s="622">
        <v>0</v>
      </c>
      <c r="Z7" s="622">
        <v>0</v>
      </c>
      <c r="AA7" s="622">
        <v>0</v>
      </c>
    </row>
    <row r="8" spans="1:27" x14ac:dyDescent="0.3">
      <c r="A8" s="616" t="s">
        <v>1059</v>
      </c>
      <c r="B8" s="533" t="s">
        <v>177</v>
      </c>
      <c r="C8" s="534" t="s">
        <v>41</v>
      </c>
      <c r="D8" s="617" t="s">
        <v>163</v>
      </c>
      <c r="E8" s="534" t="s">
        <v>51</v>
      </c>
      <c r="F8" s="534" t="s">
        <v>52</v>
      </c>
      <c r="G8" s="534" t="s">
        <v>605</v>
      </c>
      <c r="H8" s="583" t="s">
        <v>1922</v>
      </c>
      <c r="I8" s="583"/>
      <c r="J8" s="583"/>
      <c r="K8" s="583">
        <f t="shared" si="0"/>
        <v>0</v>
      </c>
      <c r="L8" s="636">
        <f t="shared" si="1"/>
        <v>0</v>
      </c>
      <c r="M8" s="583"/>
      <c r="N8" s="583"/>
      <c r="O8" s="583"/>
      <c r="P8" s="583"/>
      <c r="Q8" s="622">
        <v>0</v>
      </c>
      <c r="R8" s="622">
        <v>0</v>
      </c>
      <c r="S8" s="622">
        <v>0</v>
      </c>
      <c r="T8" s="622">
        <v>0</v>
      </c>
      <c r="U8" s="622">
        <v>0</v>
      </c>
      <c r="V8" s="622">
        <v>0</v>
      </c>
      <c r="W8" s="622">
        <v>0</v>
      </c>
      <c r="X8" s="622">
        <v>0</v>
      </c>
      <c r="Y8" s="622">
        <v>0</v>
      </c>
      <c r="Z8" s="622">
        <v>0</v>
      </c>
      <c r="AA8" s="622">
        <v>0</v>
      </c>
    </row>
    <row r="9" spans="1:27" x14ac:dyDescent="0.3">
      <c r="A9" s="616" t="s">
        <v>1402</v>
      </c>
      <c r="B9" s="533" t="s">
        <v>179</v>
      </c>
      <c r="C9" s="534" t="s">
        <v>41</v>
      </c>
      <c r="D9" s="617" t="s">
        <v>163</v>
      </c>
      <c r="E9" s="534" t="s">
        <v>51</v>
      </c>
      <c r="F9" s="534" t="s">
        <v>52</v>
      </c>
      <c r="G9" s="534" t="s">
        <v>605</v>
      </c>
      <c r="H9" s="583" t="s">
        <v>1922</v>
      </c>
      <c r="I9" s="583"/>
      <c r="J9" s="583"/>
      <c r="K9" s="583">
        <f t="shared" si="0"/>
        <v>0</v>
      </c>
      <c r="L9" s="636">
        <f t="shared" si="1"/>
        <v>0</v>
      </c>
      <c r="M9" s="583"/>
      <c r="N9" s="583"/>
      <c r="O9" s="583"/>
      <c r="P9" s="583"/>
      <c r="Q9" s="622">
        <v>0</v>
      </c>
      <c r="R9" s="622">
        <v>0</v>
      </c>
      <c r="S9" s="622">
        <v>0</v>
      </c>
      <c r="T9" s="622">
        <v>0</v>
      </c>
      <c r="U9" s="622">
        <v>0</v>
      </c>
      <c r="V9" s="622">
        <v>0</v>
      </c>
      <c r="W9" s="622">
        <v>0</v>
      </c>
      <c r="X9" s="622">
        <v>0</v>
      </c>
      <c r="Y9" s="622">
        <v>0</v>
      </c>
      <c r="Z9" s="622">
        <v>0</v>
      </c>
      <c r="AA9" s="622">
        <v>0</v>
      </c>
    </row>
    <row r="10" spans="1:27" x14ac:dyDescent="0.3">
      <c r="A10" s="616" t="s">
        <v>1403</v>
      </c>
      <c r="B10" s="533" t="s">
        <v>181</v>
      </c>
      <c r="C10" s="534" t="s">
        <v>41</v>
      </c>
      <c r="D10" s="617" t="s">
        <v>163</v>
      </c>
      <c r="E10" s="534" t="s">
        <v>51</v>
      </c>
      <c r="F10" s="534" t="s">
        <v>52</v>
      </c>
      <c r="G10" s="534" t="s">
        <v>605</v>
      </c>
      <c r="H10" s="583" t="s">
        <v>1922</v>
      </c>
      <c r="I10" s="583"/>
      <c r="J10" s="583"/>
      <c r="K10" s="583">
        <f t="shared" si="0"/>
        <v>2</v>
      </c>
      <c r="L10" s="636">
        <f t="shared" si="1"/>
        <v>-2</v>
      </c>
      <c r="M10" s="583"/>
      <c r="N10" s="583"/>
      <c r="O10" s="583"/>
      <c r="P10" s="583"/>
      <c r="Q10" s="622">
        <v>0</v>
      </c>
      <c r="R10" s="622">
        <v>2</v>
      </c>
      <c r="S10" s="622">
        <v>0</v>
      </c>
      <c r="T10" s="622">
        <v>0</v>
      </c>
      <c r="U10" s="622">
        <v>0</v>
      </c>
      <c r="V10" s="622">
        <v>0</v>
      </c>
      <c r="W10" s="622">
        <v>0</v>
      </c>
      <c r="X10" s="622">
        <v>0</v>
      </c>
      <c r="Y10" s="622">
        <v>0</v>
      </c>
      <c r="Z10" s="622">
        <v>0</v>
      </c>
      <c r="AA10" s="622">
        <v>0</v>
      </c>
    </row>
    <row r="11" spans="1:27" x14ac:dyDescent="0.3">
      <c r="A11" s="616" t="s">
        <v>1404</v>
      </c>
      <c r="B11" s="533" t="s">
        <v>183</v>
      </c>
      <c r="C11" s="534" t="s">
        <v>41</v>
      </c>
      <c r="D11" s="617" t="s">
        <v>163</v>
      </c>
      <c r="E11" s="534" t="s">
        <v>87</v>
      </c>
      <c r="F11" s="534" t="s">
        <v>52</v>
      </c>
      <c r="G11" s="534" t="s">
        <v>605</v>
      </c>
      <c r="H11" s="583" t="s">
        <v>1922</v>
      </c>
      <c r="I11" s="583"/>
      <c r="J11" s="583"/>
      <c r="K11" s="583">
        <f t="shared" si="0"/>
        <v>0</v>
      </c>
      <c r="L11" s="636">
        <f t="shared" si="1"/>
        <v>0</v>
      </c>
      <c r="M11" s="583"/>
      <c r="N11" s="583"/>
      <c r="O11" s="583"/>
      <c r="P11" s="583"/>
      <c r="Q11" s="622">
        <v>0</v>
      </c>
      <c r="R11" s="622">
        <v>0</v>
      </c>
      <c r="S11" s="622">
        <v>0</v>
      </c>
      <c r="T11" s="622">
        <v>0</v>
      </c>
      <c r="U11" s="622">
        <v>0</v>
      </c>
      <c r="V11" s="622">
        <v>0</v>
      </c>
      <c r="W11" s="622">
        <v>0</v>
      </c>
      <c r="X11" s="622">
        <v>0</v>
      </c>
      <c r="Y11" s="622">
        <v>0</v>
      </c>
      <c r="Z11" s="622">
        <v>0</v>
      </c>
      <c r="AA11" s="622">
        <v>0</v>
      </c>
    </row>
    <row r="12" spans="1:27" x14ac:dyDescent="0.3">
      <c r="A12" s="616" t="s">
        <v>1060</v>
      </c>
      <c r="B12" s="533" t="s">
        <v>185</v>
      </c>
      <c r="C12" s="534" t="s">
        <v>41</v>
      </c>
      <c r="D12" s="617" t="s">
        <v>163</v>
      </c>
      <c r="E12" s="534" t="s">
        <v>87</v>
      </c>
      <c r="F12" s="534" t="s">
        <v>52</v>
      </c>
      <c r="G12" s="534" t="s">
        <v>605</v>
      </c>
      <c r="H12" s="583" t="s">
        <v>1922</v>
      </c>
      <c r="I12" s="583"/>
      <c r="J12" s="583"/>
      <c r="K12" s="583">
        <f t="shared" si="0"/>
        <v>0</v>
      </c>
      <c r="L12" s="636">
        <f t="shared" si="1"/>
        <v>0</v>
      </c>
      <c r="M12" s="583"/>
      <c r="N12" s="583"/>
      <c r="O12" s="583"/>
      <c r="P12" s="583"/>
      <c r="Q12" s="622">
        <v>0</v>
      </c>
      <c r="R12" s="622">
        <v>0</v>
      </c>
      <c r="S12" s="622">
        <v>0</v>
      </c>
      <c r="T12" s="622">
        <v>0</v>
      </c>
      <c r="U12" s="622">
        <v>0</v>
      </c>
      <c r="V12" s="622">
        <v>0</v>
      </c>
      <c r="W12" s="622">
        <v>0</v>
      </c>
      <c r="X12" s="622">
        <v>0</v>
      </c>
      <c r="Y12" s="622">
        <v>0</v>
      </c>
      <c r="Z12" s="622">
        <v>0</v>
      </c>
      <c r="AA12" s="622">
        <v>0</v>
      </c>
    </row>
    <row r="13" spans="1:27" x14ac:dyDescent="0.3">
      <c r="A13" s="616" t="s">
        <v>1405</v>
      </c>
      <c r="B13" s="533" t="s">
        <v>187</v>
      </c>
      <c r="C13" s="534" t="s">
        <v>41</v>
      </c>
      <c r="D13" s="617" t="s">
        <v>163</v>
      </c>
      <c r="E13" s="534" t="s">
        <v>63</v>
      </c>
      <c r="F13" s="534" t="s">
        <v>45</v>
      </c>
      <c r="G13" s="534" t="s">
        <v>605</v>
      </c>
      <c r="H13" s="583" t="s">
        <v>1922</v>
      </c>
      <c r="I13" s="583"/>
      <c r="J13" s="583"/>
      <c r="K13" s="583">
        <f t="shared" si="0"/>
        <v>5</v>
      </c>
      <c r="L13" s="636">
        <f t="shared" si="1"/>
        <v>-5</v>
      </c>
      <c r="M13" s="583"/>
      <c r="N13" s="583"/>
      <c r="O13" s="583"/>
      <c r="P13" s="583"/>
      <c r="Q13" s="622">
        <v>0</v>
      </c>
      <c r="R13" s="622">
        <v>5</v>
      </c>
      <c r="S13" s="622">
        <v>0</v>
      </c>
      <c r="T13" s="622">
        <v>0</v>
      </c>
      <c r="U13" s="622">
        <v>0</v>
      </c>
      <c r="V13" s="622">
        <v>0</v>
      </c>
      <c r="W13" s="622">
        <v>0</v>
      </c>
      <c r="X13" s="622">
        <v>0</v>
      </c>
      <c r="Y13" s="622">
        <v>0</v>
      </c>
      <c r="Z13" s="622">
        <v>0</v>
      </c>
      <c r="AA13" s="622">
        <v>0</v>
      </c>
    </row>
    <row r="14" spans="1:27" x14ac:dyDescent="0.3">
      <c r="A14" s="616" t="s">
        <v>1406</v>
      </c>
      <c r="B14" s="533" t="s">
        <v>189</v>
      </c>
      <c r="C14" s="534" t="s">
        <v>41</v>
      </c>
      <c r="D14" s="617" t="s">
        <v>163</v>
      </c>
      <c r="E14" s="534" t="s">
        <v>87</v>
      </c>
      <c r="F14" s="534" t="s">
        <v>52</v>
      </c>
      <c r="G14" s="534" t="s">
        <v>605</v>
      </c>
      <c r="H14" s="583" t="s">
        <v>1922</v>
      </c>
      <c r="I14" s="583"/>
      <c r="J14" s="583"/>
      <c r="K14" s="583">
        <f t="shared" si="0"/>
        <v>0</v>
      </c>
      <c r="L14" s="636">
        <f t="shared" si="1"/>
        <v>0</v>
      </c>
      <c r="M14" s="583"/>
      <c r="N14" s="583"/>
      <c r="O14" s="583"/>
      <c r="P14" s="583"/>
      <c r="Q14" s="622">
        <v>0</v>
      </c>
      <c r="R14" s="622">
        <v>0</v>
      </c>
      <c r="S14" s="622">
        <v>0</v>
      </c>
      <c r="T14" s="622">
        <v>0</v>
      </c>
      <c r="U14" s="622">
        <v>0</v>
      </c>
      <c r="V14" s="622">
        <v>0</v>
      </c>
      <c r="W14" s="622">
        <v>0</v>
      </c>
      <c r="X14" s="622">
        <v>0</v>
      </c>
      <c r="Y14" s="622">
        <v>0</v>
      </c>
      <c r="Z14" s="622">
        <v>0</v>
      </c>
      <c r="AA14" s="622">
        <v>0</v>
      </c>
    </row>
    <row r="15" spans="1:27" x14ac:dyDescent="0.3">
      <c r="A15" s="616" t="s">
        <v>1407</v>
      </c>
      <c r="B15" s="533" t="s">
        <v>191</v>
      </c>
      <c r="C15" s="534" t="s">
        <v>41</v>
      </c>
      <c r="D15" s="617" t="s">
        <v>163</v>
      </c>
      <c r="E15" s="534" t="s">
        <v>87</v>
      </c>
      <c r="F15" s="534" t="s">
        <v>52</v>
      </c>
      <c r="G15" s="534" t="s">
        <v>605</v>
      </c>
      <c r="H15" s="583" t="s">
        <v>1922</v>
      </c>
      <c r="I15" s="583"/>
      <c r="J15" s="583"/>
      <c r="K15" s="583">
        <f t="shared" si="0"/>
        <v>4</v>
      </c>
      <c r="L15" s="636">
        <f t="shared" si="1"/>
        <v>-4</v>
      </c>
      <c r="M15" s="583"/>
      <c r="N15" s="583"/>
      <c r="O15" s="583"/>
      <c r="P15" s="583"/>
      <c r="Q15" s="622">
        <v>4</v>
      </c>
      <c r="R15" s="622">
        <v>0</v>
      </c>
      <c r="S15" s="622">
        <v>0</v>
      </c>
      <c r="T15" s="622">
        <v>0</v>
      </c>
      <c r="U15" s="622">
        <v>0</v>
      </c>
      <c r="V15" s="622">
        <v>0</v>
      </c>
      <c r="W15" s="622">
        <v>0</v>
      </c>
      <c r="X15" s="622">
        <v>0</v>
      </c>
      <c r="Y15" s="622">
        <v>0</v>
      </c>
      <c r="Z15" s="622">
        <v>0</v>
      </c>
      <c r="AA15" s="622">
        <v>0</v>
      </c>
    </row>
    <row r="16" spans="1:27" x14ac:dyDescent="0.3">
      <c r="A16" s="616" t="s">
        <v>1408</v>
      </c>
      <c r="B16" s="533" t="s">
        <v>193</v>
      </c>
      <c r="C16" s="534" t="s">
        <v>41</v>
      </c>
      <c r="D16" s="617" t="s">
        <v>163</v>
      </c>
      <c r="E16" s="534" t="s">
        <v>87</v>
      </c>
      <c r="F16" s="534" t="s">
        <v>52</v>
      </c>
      <c r="G16" s="534" t="s">
        <v>605</v>
      </c>
      <c r="H16" s="583" t="s">
        <v>1922</v>
      </c>
      <c r="I16" s="583"/>
      <c r="J16" s="583"/>
      <c r="K16" s="583">
        <f t="shared" si="0"/>
        <v>2</v>
      </c>
      <c r="L16" s="636">
        <f t="shared" si="1"/>
        <v>-2</v>
      </c>
      <c r="M16" s="583"/>
      <c r="N16" s="583"/>
      <c r="O16" s="583"/>
      <c r="P16" s="583"/>
      <c r="Q16" s="622">
        <v>0</v>
      </c>
      <c r="R16" s="622">
        <v>2</v>
      </c>
      <c r="S16" s="622">
        <v>0</v>
      </c>
      <c r="T16" s="622">
        <v>0</v>
      </c>
      <c r="U16" s="622">
        <v>0</v>
      </c>
      <c r="V16" s="622">
        <v>0</v>
      </c>
      <c r="W16" s="622">
        <v>0</v>
      </c>
      <c r="X16" s="622">
        <v>0</v>
      </c>
      <c r="Y16" s="622">
        <v>0</v>
      </c>
      <c r="Z16" s="622">
        <v>0</v>
      </c>
      <c r="AA16" s="622">
        <v>0</v>
      </c>
    </row>
    <row r="17" spans="1:27" x14ac:dyDescent="0.3">
      <c r="A17" s="616" t="s">
        <v>1409</v>
      </c>
      <c r="B17" s="533" t="s">
        <v>195</v>
      </c>
      <c r="C17" s="534" t="s">
        <v>41</v>
      </c>
      <c r="D17" s="617" t="s">
        <v>163</v>
      </c>
      <c r="E17" s="534" t="s">
        <v>44</v>
      </c>
      <c r="F17" s="534" t="s">
        <v>45</v>
      </c>
      <c r="G17" s="534" t="s">
        <v>605</v>
      </c>
      <c r="H17" s="583" t="s">
        <v>1922</v>
      </c>
      <c r="I17" s="583"/>
      <c r="J17" s="583"/>
      <c r="K17" s="583">
        <f t="shared" si="0"/>
        <v>0</v>
      </c>
      <c r="L17" s="636">
        <f t="shared" si="1"/>
        <v>0</v>
      </c>
      <c r="M17" s="583"/>
      <c r="N17" s="583"/>
      <c r="O17" s="583"/>
      <c r="P17" s="583"/>
      <c r="Q17" s="622">
        <v>0</v>
      </c>
      <c r="R17" s="622">
        <v>0</v>
      </c>
      <c r="S17" s="622">
        <v>0</v>
      </c>
      <c r="T17" s="622">
        <v>0</v>
      </c>
      <c r="U17" s="622">
        <v>0</v>
      </c>
      <c r="V17" s="622">
        <v>0</v>
      </c>
      <c r="W17" s="622">
        <v>0</v>
      </c>
      <c r="X17" s="622">
        <v>0</v>
      </c>
      <c r="Y17" s="622">
        <v>0</v>
      </c>
      <c r="Z17" s="622">
        <v>0</v>
      </c>
      <c r="AA17" s="622">
        <v>0</v>
      </c>
    </row>
    <row r="18" spans="1:27" x14ac:dyDescent="0.3">
      <c r="A18" s="616" t="s">
        <v>1410</v>
      </c>
      <c r="B18" s="533" t="s">
        <v>197</v>
      </c>
      <c r="C18" s="534" t="s">
        <v>41</v>
      </c>
      <c r="D18" s="617" t="s">
        <v>163</v>
      </c>
      <c r="E18" s="534" t="s">
        <v>203</v>
      </c>
      <c r="F18" s="534" t="s">
        <v>45</v>
      </c>
      <c r="G18" s="534" t="s">
        <v>605</v>
      </c>
      <c r="H18" s="583" t="s">
        <v>1922</v>
      </c>
      <c r="I18" s="583"/>
      <c r="J18" s="583"/>
      <c r="K18" s="583">
        <f t="shared" si="0"/>
        <v>5</v>
      </c>
      <c r="L18" s="636">
        <f t="shared" si="1"/>
        <v>-5</v>
      </c>
      <c r="M18" s="583"/>
      <c r="N18" s="583"/>
      <c r="O18" s="583"/>
      <c r="P18" s="583"/>
      <c r="Q18" s="622">
        <v>0</v>
      </c>
      <c r="R18" s="622">
        <v>5</v>
      </c>
      <c r="S18" s="622">
        <v>0</v>
      </c>
      <c r="T18" s="622">
        <v>0</v>
      </c>
      <c r="U18" s="622">
        <v>0</v>
      </c>
      <c r="V18" s="622">
        <v>0</v>
      </c>
      <c r="W18" s="622">
        <v>0</v>
      </c>
      <c r="X18" s="622">
        <v>0</v>
      </c>
      <c r="Y18" s="622">
        <v>0</v>
      </c>
      <c r="Z18" s="622">
        <v>0</v>
      </c>
      <c r="AA18" s="622">
        <v>0</v>
      </c>
    </row>
    <row r="19" spans="1:27" x14ac:dyDescent="0.3">
      <c r="A19" s="616" t="s">
        <v>1411</v>
      </c>
      <c r="B19" s="533" t="s">
        <v>199</v>
      </c>
      <c r="C19" s="534" t="s">
        <v>41</v>
      </c>
      <c r="D19" s="617" t="s">
        <v>163</v>
      </c>
      <c r="E19" s="534" t="s">
        <v>44</v>
      </c>
      <c r="F19" s="534" t="s">
        <v>45</v>
      </c>
      <c r="G19" s="534" t="s">
        <v>605</v>
      </c>
      <c r="H19" s="583" t="s">
        <v>1922</v>
      </c>
      <c r="I19" s="583"/>
      <c r="J19" s="583"/>
      <c r="K19" s="583">
        <f t="shared" si="0"/>
        <v>0</v>
      </c>
      <c r="L19" s="636">
        <f t="shared" si="1"/>
        <v>0</v>
      </c>
      <c r="M19" s="583"/>
      <c r="N19" s="583"/>
      <c r="O19" s="583"/>
      <c r="P19" s="583"/>
      <c r="Q19" s="622">
        <v>0</v>
      </c>
      <c r="R19" s="622">
        <v>0</v>
      </c>
      <c r="S19" s="622">
        <v>0</v>
      </c>
      <c r="T19" s="622">
        <v>0</v>
      </c>
      <c r="U19" s="622">
        <v>0</v>
      </c>
      <c r="V19" s="622">
        <v>0</v>
      </c>
      <c r="W19" s="622">
        <v>0</v>
      </c>
      <c r="X19" s="622">
        <v>0</v>
      </c>
      <c r="Y19" s="622">
        <v>0</v>
      </c>
      <c r="Z19" s="622">
        <v>0</v>
      </c>
      <c r="AA19" s="622">
        <v>0</v>
      </c>
    </row>
    <row r="20" spans="1:27" x14ac:dyDescent="0.3">
      <c r="A20" s="616" t="s">
        <v>1412</v>
      </c>
      <c r="B20" s="533" t="s">
        <v>202</v>
      </c>
      <c r="C20" s="534" t="s">
        <v>41</v>
      </c>
      <c r="D20" s="617" t="s">
        <v>163</v>
      </c>
      <c r="E20" s="534" t="s">
        <v>203</v>
      </c>
      <c r="F20" s="534" t="s">
        <v>45</v>
      </c>
      <c r="G20" s="534" t="s">
        <v>605</v>
      </c>
      <c r="H20" s="583" t="s">
        <v>1922</v>
      </c>
      <c r="I20" s="583"/>
      <c r="J20" s="583"/>
      <c r="K20" s="583">
        <f t="shared" si="0"/>
        <v>10</v>
      </c>
      <c r="L20" s="636">
        <f t="shared" si="1"/>
        <v>-10</v>
      </c>
      <c r="M20" s="583"/>
      <c r="N20" s="583"/>
      <c r="O20" s="583"/>
      <c r="P20" s="583"/>
      <c r="Q20" s="622">
        <v>6</v>
      </c>
      <c r="R20" s="622">
        <v>4</v>
      </c>
      <c r="S20" s="622">
        <v>0</v>
      </c>
      <c r="T20" s="622">
        <v>0</v>
      </c>
      <c r="U20" s="622">
        <v>0</v>
      </c>
      <c r="V20" s="622">
        <v>0</v>
      </c>
      <c r="W20" s="622">
        <v>0</v>
      </c>
      <c r="X20" s="622">
        <v>0</v>
      </c>
      <c r="Y20" s="622">
        <v>0</v>
      </c>
      <c r="Z20" s="622">
        <v>0</v>
      </c>
      <c r="AA20" s="622">
        <v>0</v>
      </c>
    </row>
    <row r="21" spans="1:27" x14ac:dyDescent="0.3">
      <c r="A21" s="616" t="s">
        <v>1413</v>
      </c>
      <c r="B21" s="533" t="s">
        <v>206</v>
      </c>
      <c r="C21" s="534" t="s">
        <v>41</v>
      </c>
      <c r="D21" s="617" t="s">
        <v>163</v>
      </c>
      <c r="E21" s="534" t="s">
        <v>48</v>
      </c>
      <c r="F21" s="534" t="s">
        <v>52</v>
      </c>
      <c r="G21" s="534" t="s">
        <v>605</v>
      </c>
      <c r="H21" s="583" t="s">
        <v>1922</v>
      </c>
      <c r="I21" s="583"/>
      <c r="J21" s="583"/>
      <c r="K21" s="583">
        <f t="shared" si="0"/>
        <v>0</v>
      </c>
      <c r="L21" s="636">
        <f t="shared" si="1"/>
        <v>0</v>
      </c>
      <c r="M21" s="583"/>
      <c r="N21" s="583"/>
      <c r="O21" s="583"/>
      <c r="P21" s="583"/>
      <c r="Q21" s="622">
        <v>0</v>
      </c>
      <c r="R21" s="622">
        <v>0</v>
      </c>
      <c r="S21" s="622">
        <v>0</v>
      </c>
      <c r="T21" s="622">
        <v>0</v>
      </c>
      <c r="U21" s="622">
        <v>0</v>
      </c>
      <c r="V21" s="622">
        <v>0</v>
      </c>
      <c r="W21" s="622">
        <v>0</v>
      </c>
      <c r="X21" s="622">
        <v>0</v>
      </c>
      <c r="Y21" s="622">
        <v>0</v>
      </c>
      <c r="Z21" s="622">
        <v>0</v>
      </c>
      <c r="AA21" s="622">
        <v>0</v>
      </c>
    </row>
    <row r="22" spans="1:27" x14ac:dyDescent="0.3">
      <c r="A22" s="616" t="s">
        <v>1414</v>
      </c>
      <c r="B22" s="533" t="s">
        <v>210</v>
      </c>
      <c r="C22" s="534" t="s">
        <v>41</v>
      </c>
      <c r="D22" s="617" t="s">
        <v>163</v>
      </c>
      <c r="E22" s="534" t="s">
        <v>63</v>
      </c>
      <c r="F22" s="534" t="s">
        <v>52</v>
      </c>
      <c r="G22" s="534" t="s">
        <v>605</v>
      </c>
      <c r="H22" s="583" t="s">
        <v>1922</v>
      </c>
      <c r="I22" s="583"/>
      <c r="J22" s="583"/>
      <c r="K22" s="583">
        <f t="shared" si="0"/>
        <v>3</v>
      </c>
      <c r="L22" s="636">
        <f t="shared" si="1"/>
        <v>-3</v>
      </c>
      <c r="M22" s="583"/>
      <c r="N22" s="583"/>
      <c r="O22" s="583"/>
      <c r="P22" s="583"/>
      <c r="Q22" s="622">
        <v>3</v>
      </c>
      <c r="R22" s="622">
        <v>0</v>
      </c>
      <c r="S22" s="622">
        <v>0</v>
      </c>
      <c r="T22" s="622">
        <v>0</v>
      </c>
      <c r="U22" s="622">
        <v>0</v>
      </c>
      <c r="V22" s="622">
        <v>0</v>
      </c>
      <c r="W22" s="622">
        <v>0</v>
      </c>
      <c r="X22" s="622">
        <v>0</v>
      </c>
      <c r="Y22" s="622">
        <v>0</v>
      </c>
      <c r="Z22" s="622">
        <v>0</v>
      </c>
      <c r="AA22" s="622">
        <v>0</v>
      </c>
    </row>
    <row r="23" spans="1:27" x14ac:dyDescent="0.3">
      <c r="A23" s="616" t="s">
        <v>1415</v>
      </c>
      <c r="B23" s="533" t="s">
        <v>212</v>
      </c>
      <c r="C23" s="534" t="s">
        <v>41</v>
      </c>
      <c r="D23" s="617" t="s">
        <v>163</v>
      </c>
      <c r="E23" s="534" t="s">
        <v>51</v>
      </c>
      <c r="F23" s="534" t="s">
        <v>52</v>
      </c>
      <c r="G23" s="534" t="s">
        <v>605</v>
      </c>
      <c r="H23" s="583" t="s">
        <v>1922</v>
      </c>
      <c r="I23" s="583"/>
      <c r="J23" s="583"/>
      <c r="K23" s="583">
        <f t="shared" si="0"/>
        <v>4</v>
      </c>
      <c r="L23" s="636">
        <f t="shared" si="1"/>
        <v>-4</v>
      </c>
      <c r="M23" s="583"/>
      <c r="N23" s="583"/>
      <c r="O23" s="583"/>
      <c r="P23" s="583"/>
      <c r="Q23" s="622">
        <v>4</v>
      </c>
      <c r="R23" s="622">
        <v>0</v>
      </c>
      <c r="S23" s="622">
        <v>0</v>
      </c>
      <c r="T23" s="622">
        <v>0</v>
      </c>
      <c r="U23" s="622">
        <v>0</v>
      </c>
      <c r="V23" s="622">
        <v>0</v>
      </c>
      <c r="W23" s="622">
        <v>0</v>
      </c>
      <c r="X23" s="622">
        <v>0</v>
      </c>
      <c r="Y23" s="622">
        <v>0</v>
      </c>
      <c r="Z23" s="622">
        <v>0</v>
      </c>
      <c r="AA23" s="622">
        <v>0</v>
      </c>
    </row>
    <row r="24" spans="1:27" x14ac:dyDescent="0.3">
      <c r="A24" s="616" t="s">
        <v>1416</v>
      </c>
      <c r="B24" s="533" t="s">
        <v>214</v>
      </c>
      <c r="C24" s="534" t="s">
        <v>41</v>
      </c>
      <c r="D24" s="617" t="s">
        <v>163</v>
      </c>
      <c r="E24" s="534" t="s">
        <v>104</v>
      </c>
      <c r="F24" s="534" t="s">
        <v>45</v>
      </c>
      <c r="G24" s="534" t="s">
        <v>605</v>
      </c>
      <c r="H24" s="583" t="s">
        <v>1922</v>
      </c>
      <c r="I24" s="583"/>
      <c r="J24" s="583"/>
      <c r="K24" s="583">
        <f t="shared" si="0"/>
        <v>1</v>
      </c>
      <c r="L24" s="636">
        <f t="shared" si="1"/>
        <v>-1</v>
      </c>
      <c r="M24" s="583"/>
      <c r="N24" s="583"/>
      <c r="O24" s="583"/>
      <c r="P24" s="583"/>
      <c r="Q24" s="622">
        <v>1</v>
      </c>
      <c r="R24" s="622">
        <v>0</v>
      </c>
      <c r="S24" s="622">
        <v>0</v>
      </c>
      <c r="T24" s="622">
        <v>0</v>
      </c>
      <c r="U24" s="622">
        <v>0</v>
      </c>
      <c r="V24" s="622">
        <v>0</v>
      </c>
      <c r="W24" s="622">
        <v>0</v>
      </c>
      <c r="X24" s="622">
        <v>0</v>
      </c>
      <c r="Y24" s="622">
        <v>0</v>
      </c>
      <c r="Z24" s="622">
        <v>0</v>
      </c>
      <c r="AA24" s="622">
        <v>0</v>
      </c>
    </row>
    <row r="25" spans="1:27" x14ac:dyDescent="0.3">
      <c r="A25" s="623" t="s">
        <v>1061</v>
      </c>
      <c r="B25" s="615" t="s">
        <v>216</v>
      </c>
      <c r="C25" s="624" t="s">
        <v>41</v>
      </c>
      <c r="D25" s="625" t="s">
        <v>163</v>
      </c>
      <c r="E25" s="624" t="s">
        <v>51</v>
      </c>
      <c r="F25" s="624" t="s">
        <v>52</v>
      </c>
      <c r="G25" s="624" t="s">
        <v>605</v>
      </c>
      <c r="H25" s="583" t="s">
        <v>1922</v>
      </c>
      <c r="I25" s="583"/>
      <c r="J25" s="583"/>
      <c r="K25" s="583">
        <f t="shared" si="0"/>
        <v>0</v>
      </c>
      <c r="L25" s="636">
        <f t="shared" si="1"/>
        <v>0</v>
      </c>
      <c r="M25" s="583"/>
      <c r="N25" s="583"/>
      <c r="O25" s="583"/>
      <c r="P25" s="583"/>
      <c r="Q25" s="622">
        <v>0</v>
      </c>
      <c r="R25" s="622">
        <v>0</v>
      </c>
      <c r="S25" s="622">
        <v>0</v>
      </c>
      <c r="T25" s="622">
        <v>0</v>
      </c>
      <c r="U25" s="622">
        <v>0</v>
      </c>
      <c r="V25" s="622">
        <v>0</v>
      </c>
      <c r="W25" s="622">
        <v>0</v>
      </c>
      <c r="X25" s="622">
        <v>0</v>
      </c>
      <c r="Y25" s="622">
        <v>0</v>
      </c>
      <c r="Z25" s="622">
        <v>0</v>
      </c>
      <c r="AA25" s="622">
        <v>0</v>
      </c>
    </row>
    <row r="26" spans="1:27" x14ac:dyDescent="0.3">
      <c r="A26" s="616" t="s">
        <v>1417</v>
      </c>
      <c r="B26" s="533" t="s">
        <v>218</v>
      </c>
      <c r="C26" s="534" t="s">
        <v>41</v>
      </c>
      <c r="D26" s="617" t="s">
        <v>163</v>
      </c>
      <c r="E26" s="534" t="s">
        <v>44</v>
      </c>
      <c r="F26" s="534" t="s">
        <v>45</v>
      </c>
      <c r="G26" s="534" t="s">
        <v>605</v>
      </c>
      <c r="H26" s="583" t="s">
        <v>1922</v>
      </c>
      <c r="I26" s="583"/>
      <c r="J26" s="583"/>
      <c r="K26" s="583">
        <f t="shared" si="0"/>
        <v>0</v>
      </c>
      <c r="L26" s="636">
        <f t="shared" si="1"/>
        <v>0</v>
      </c>
      <c r="M26" s="583"/>
      <c r="N26" s="583"/>
      <c r="O26" s="583"/>
      <c r="P26" s="583"/>
      <c r="Q26" s="622">
        <v>0</v>
      </c>
      <c r="R26" s="622">
        <v>0</v>
      </c>
      <c r="S26" s="622">
        <v>0</v>
      </c>
      <c r="T26" s="622">
        <v>0</v>
      </c>
      <c r="U26" s="622">
        <v>0</v>
      </c>
      <c r="V26" s="622">
        <v>0</v>
      </c>
      <c r="W26" s="622">
        <v>0</v>
      </c>
      <c r="X26" s="622">
        <v>0</v>
      </c>
      <c r="Y26" s="622">
        <v>0</v>
      </c>
      <c r="Z26" s="622">
        <v>0</v>
      </c>
      <c r="AA26" s="622">
        <v>0</v>
      </c>
    </row>
    <row r="27" spans="1:27" x14ac:dyDescent="0.3">
      <c r="A27" s="616" t="s">
        <v>1418</v>
      </c>
      <c r="B27" s="533" t="s">
        <v>220</v>
      </c>
      <c r="C27" s="534" t="s">
        <v>41</v>
      </c>
      <c r="D27" s="617" t="s">
        <v>163</v>
      </c>
      <c r="E27" s="534" t="s">
        <v>203</v>
      </c>
      <c r="F27" s="534" t="s">
        <v>45</v>
      </c>
      <c r="G27" s="534" t="s">
        <v>605</v>
      </c>
      <c r="H27" s="583" t="s">
        <v>1922</v>
      </c>
      <c r="I27" s="583"/>
      <c r="J27" s="583"/>
      <c r="K27" s="583">
        <f t="shared" si="0"/>
        <v>4</v>
      </c>
      <c r="L27" s="636">
        <f t="shared" si="1"/>
        <v>-4</v>
      </c>
      <c r="M27" s="583"/>
      <c r="N27" s="583"/>
      <c r="O27" s="583"/>
      <c r="P27" s="583"/>
      <c r="Q27" s="622">
        <v>4</v>
      </c>
      <c r="R27" s="622">
        <v>0</v>
      </c>
      <c r="S27" s="622">
        <v>0</v>
      </c>
      <c r="T27" s="622">
        <v>0</v>
      </c>
      <c r="U27" s="622">
        <v>0</v>
      </c>
      <c r="V27" s="622">
        <v>0</v>
      </c>
      <c r="W27" s="622">
        <v>0</v>
      </c>
      <c r="X27" s="622">
        <v>0</v>
      </c>
      <c r="Y27" s="622">
        <v>0</v>
      </c>
      <c r="Z27" s="622">
        <v>0</v>
      </c>
      <c r="AA27" s="622">
        <v>0</v>
      </c>
    </row>
    <row r="28" spans="1:27" x14ac:dyDescent="0.3">
      <c r="A28" s="616" t="s">
        <v>1062</v>
      </c>
      <c r="B28" s="533" t="s">
        <v>222</v>
      </c>
      <c r="C28" s="534" t="s">
        <v>41</v>
      </c>
      <c r="D28" s="617" t="s">
        <v>163</v>
      </c>
      <c r="E28" s="534" t="s">
        <v>51</v>
      </c>
      <c r="F28" s="534" t="s">
        <v>52</v>
      </c>
      <c r="G28" s="534" t="s">
        <v>605</v>
      </c>
      <c r="H28" s="583" t="s">
        <v>1922</v>
      </c>
      <c r="I28" s="583"/>
      <c r="J28" s="583"/>
      <c r="K28" s="583">
        <f t="shared" si="0"/>
        <v>0</v>
      </c>
      <c r="L28" s="636">
        <f t="shared" si="1"/>
        <v>0</v>
      </c>
      <c r="M28" s="583"/>
      <c r="N28" s="583"/>
      <c r="O28" s="583"/>
      <c r="P28" s="583"/>
      <c r="Q28" s="622">
        <v>0</v>
      </c>
      <c r="R28" s="622">
        <v>0</v>
      </c>
      <c r="S28" s="622">
        <v>0</v>
      </c>
      <c r="T28" s="622">
        <v>0</v>
      </c>
      <c r="U28" s="622">
        <v>0</v>
      </c>
      <c r="V28" s="622">
        <v>0</v>
      </c>
      <c r="W28" s="622">
        <v>0</v>
      </c>
      <c r="X28" s="622">
        <v>0</v>
      </c>
      <c r="Y28" s="622">
        <v>0</v>
      </c>
      <c r="Z28" s="622">
        <v>0</v>
      </c>
      <c r="AA28" s="622">
        <v>0</v>
      </c>
    </row>
    <row r="29" spans="1:27" x14ac:dyDescent="0.3">
      <c r="A29" s="616" t="s">
        <v>1419</v>
      </c>
      <c r="B29" s="533" t="s">
        <v>224</v>
      </c>
      <c r="C29" s="534" t="s">
        <v>41</v>
      </c>
      <c r="D29" s="617" t="s">
        <v>163</v>
      </c>
      <c r="E29" s="534" t="s">
        <v>104</v>
      </c>
      <c r="F29" s="534" t="s">
        <v>45</v>
      </c>
      <c r="G29" s="534" t="s">
        <v>614</v>
      </c>
      <c r="H29" s="583" t="s">
        <v>1922</v>
      </c>
      <c r="I29" s="583"/>
      <c r="J29" s="583"/>
      <c r="K29" s="583">
        <f t="shared" si="0"/>
        <v>2</v>
      </c>
      <c r="L29" s="636">
        <f t="shared" si="1"/>
        <v>-2</v>
      </c>
      <c r="M29" s="583"/>
      <c r="N29" s="583"/>
      <c r="O29" s="583"/>
      <c r="P29" s="583"/>
      <c r="Q29" s="622">
        <v>2</v>
      </c>
      <c r="R29" s="622">
        <v>0</v>
      </c>
      <c r="S29" s="622">
        <v>0</v>
      </c>
      <c r="T29" s="622">
        <v>0</v>
      </c>
      <c r="U29" s="622">
        <v>0</v>
      </c>
      <c r="V29" s="622">
        <v>0</v>
      </c>
      <c r="W29" s="622">
        <v>0</v>
      </c>
      <c r="X29" s="622">
        <v>0</v>
      </c>
      <c r="Y29" s="622">
        <v>0</v>
      </c>
      <c r="Z29" s="622">
        <v>0</v>
      </c>
      <c r="AA29" s="622">
        <v>0</v>
      </c>
    </row>
    <row r="30" spans="1:27" x14ac:dyDescent="0.3">
      <c r="A30" s="616" t="s">
        <v>1420</v>
      </c>
      <c r="B30" s="533" t="s">
        <v>226</v>
      </c>
      <c r="C30" s="534" t="s">
        <v>41</v>
      </c>
      <c r="D30" s="617" t="s">
        <v>163</v>
      </c>
      <c r="E30" s="534" t="s">
        <v>104</v>
      </c>
      <c r="F30" s="534" t="s">
        <v>45</v>
      </c>
      <c r="G30" s="534" t="s">
        <v>614</v>
      </c>
      <c r="H30" s="583" t="s">
        <v>1922</v>
      </c>
      <c r="I30" s="583"/>
      <c r="J30" s="583"/>
      <c r="K30" s="583">
        <f t="shared" si="0"/>
        <v>0</v>
      </c>
      <c r="L30" s="636">
        <f t="shared" si="1"/>
        <v>0</v>
      </c>
      <c r="M30" s="583"/>
      <c r="N30" s="583"/>
      <c r="O30" s="583"/>
      <c r="P30" s="583"/>
      <c r="Q30" s="622">
        <v>0</v>
      </c>
      <c r="R30" s="622">
        <v>0</v>
      </c>
      <c r="S30" s="622">
        <v>0</v>
      </c>
      <c r="T30" s="622">
        <v>0</v>
      </c>
      <c r="U30" s="622">
        <v>0</v>
      </c>
      <c r="V30" s="622">
        <v>0</v>
      </c>
      <c r="W30" s="622">
        <v>0</v>
      </c>
      <c r="X30" s="622">
        <v>0</v>
      </c>
      <c r="Y30" s="622">
        <v>0</v>
      </c>
      <c r="Z30" s="622">
        <v>0</v>
      </c>
      <c r="AA30" s="622">
        <v>0</v>
      </c>
    </row>
    <row r="31" spans="1:27" x14ac:dyDescent="0.3">
      <c r="A31" s="616" t="s">
        <v>1063</v>
      </c>
      <c r="B31" s="533" t="s">
        <v>228</v>
      </c>
      <c r="C31" s="534" t="s">
        <v>41</v>
      </c>
      <c r="D31" s="617" t="s">
        <v>163</v>
      </c>
      <c r="E31" s="534" t="s">
        <v>87</v>
      </c>
      <c r="F31" s="534" t="s">
        <v>52</v>
      </c>
      <c r="G31" s="534" t="s">
        <v>605</v>
      </c>
      <c r="H31" s="583" t="s">
        <v>1922</v>
      </c>
      <c r="I31" s="583"/>
      <c r="J31" s="583"/>
      <c r="K31" s="583">
        <f t="shared" si="0"/>
        <v>5</v>
      </c>
      <c r="L31" s="636">
        <f t="shared" si="1"/>
        <v>-5</v>
      </c>
      <c r="M31" s="583"/>
      <c r="N31" s="583"/>
      <c r="O31" s="583"/>
      <c r="P31" s="583"/>
      <c r="Q31" s="622">
        <v>4</v>
      </c>
      <c r="R31" s="622">
        <v>1</v>
      </c>
      <c r="S31" s="622">
        <v>0</v>
      </c>
      <c r="T31" s="622">
        <v>0</v>
      </c>
      <c r="U31" s="622">
        <v>0</v>
      </c>
      <c r="V31" s="622">
        <v>0</v>
      </c>
      <c r="W31" s="622">
        <v>0</v>
      </c>
      <c r="X31" s="622">
        <v>0</v>
      </c>
      <c r="Y31" s="622">
        <v>0</v>
      </c>
      <c r="Z31" s="622">
        <v>0</v>
      </c>
      <c r="AA31" s="622">
        <v>0</v>
      </c>
    </row>
    <row r="32" spans="1:27" x14ac:dyDescent="0.3">
      <c r="A32" s="616" t="s">
        <v>1064</v>
      </c>
      <c r="B32" s="533" t="s">
        <v>230</v>
      </c>
      <c r="C32" s="534" t="s">
        <v>41</v>
      </c>
      <c r="D32" s="617" t="s">
        <v>163</v>
      </c>
      <c r="E32" s="534" t="s">
        <v>87</v>
      </c>
      <c r="F32" s="534" t="s">
        <v>52</v>
      </c>
      <c r="G32" s="534" t="s">
        <v>605</v>
      </c>
      <c r="H32" s="583" t="s">
        <v>1922</v>
      </c>
      <c r="I32" s="583"/>
      <c r="J32" s="583"/>
      <c r="K32" s="583">
        <f t="shared" si="0"/>
        <v>9</v>
      </c>
      <c r="L32" s="636">
        <f t="shared" si="1"/>
        <v>-9</v>
      </c>
      <c r="M32" s="583"/>
      <c r="N32" s="583"/>
      <c r="O32" s="583"/>
      <c r="P32" s="583"/>
      <c r="Q32" s="622">
        <v>0</v>
      </c>
      <c r="R32" s="622">
        <v>9</v>
      </c>
      <c r="S32" s="622">
        <v>0</v>
      </c>
      <c r="T32" s="622">
        <v>0</v>
      </c>
      <c r="U32" s="622">
        <v>0</v>
      </c>
      <c r="V32" s="622">
        <v>0</v>
      </c>
      <c r="W32" s="622">
        <v>0</v>
      </c>
      <c r="X32" s="622">
        <v>0</v>
      </c>
      <c r="Y32" s="622">
        <v>0</v>
      </c>
      <c r="Z32" s="622">
        <v>0</v>
      </c>
      <c r="AA32" s="622">
        <v>0</v>
      </c>
    </row>
    <row r="33" spans="1:27" x14ac:dyDescent="0.3">
      <c r="A33" s="616" t="s">
        <v>1065</v>
      </c>
      <c r="B33" s="533" t="s">
        <v>232</v>
      </c>
      <c r="C33" s="534" t="s">
        <v>41</v>
      </c>
      <c r="D33" s="617" t="s">
        <v>163</v>
      </c>
      <c r="E33" s="534" t="s">
        <v>87</v>
      </c>
      <c r="F33" s="534" t="s">
        <v>52</v>
      </c>
      <c r="G33" s="534" t="s">
        <v>605</v>
      </c>
      <c r="H33" s="583" t="s">
        <v>1922</v>
      </c>
      <c r="I33" s="583"/>
      <c r="J33" s="583"/>
      <c r="K33" s="583">
        <f t="shared" si="0"/>
        <v>4</v>
      </c>
      <c r="L33" s="636">
        <f t="shared" si="1"/>
        <v>-4</v>
      </c>
      <c r="M33" s="583"/>
      <c r="N33" s="583"/>
      <c r="O33" s="583"/>
      <c r="P33" s="583"/>
      <c r="Q33" s="622">
        <v>4</v>
      </c>
      <c r="R33" s="622">
        <v>0</v>
      </c>
      <c r="S33" s="622">
        <v>0</v>
      </c>
      <c r="T33" s="622">
        <v>0</v>
      </c>
      <c r="U33" s="622">
        <v>0</v>
      </c>
      <c r="V33" s="622">
        <v>0</v>
      </c>
      <c r="W33" s="622">
        <v>0</v>
      </c>
      <c r="X33" s="622">
        <v>0</v>
      </c>
      <c r="Y33" s="622">
        <v>0</v>
      </c>
      <c r="Z33" s="622">
        <v>0</v>
      </c>
      <c r="AA33" s="622">
        <v>0</v>
      </c>
    </row>
    <row r="34" spans="1:27" x14ac:dyDescent="0.3">
      <c r="A34" s="616" t="s">
        <v>1421</v>
      </c>
      <c r="B34" s="533" t="s">
        <v>234</v>
      </c>
      <c r="C34" s="534" t="s">
        <v>41</v>
      </c>
      <c r="D34" s="617" t="s">
        <v>163</v>
      </c>
      <c r="E34" s="534" t="s">
        <v>51</v>
      </c>
      <c r="F34" s="534" t="s">
        <v>52</v>
      </c>
      <c r="G34" s="534" t="s">
        <v>605</v>
      </c>
      <c r="H34" s="583" t="s">
        <v>1922</v>
      </c>
      <c r="I34" s="583"/>
      <c r="J34" s="583"/>
      <c r="K34" s="583">
        <f t="shared" si="0"/>
        <v>0</v>
      </c>
      <c r="L34" s="636">
        <f t="shared" si="1"/>
        <v>0</v>
      </c>
      <c r="M34" s="583"/>
      <c r="N34" s="583"/>
      <c r="O34" s="583"/>
      <c r="P34" s="583"/>
      <c r="Q34" s="622">
        <v>0</v>
      </c>
      <c r="R34" s="622">
        <v>0</v>
      </c>
      <c r="S34" s="622">
        <v>0</v>
      </c>
      <c r="T34" s="622">
        <v>0</v>
      </c>
      <c r="U34" s="622">
        <v>0</v>
      </c>
      <c r="V34" s="622">
        <v>0</v>
      </c>
      <c r="W34" s="622">
        <v>0</v>
      </c>
      <c r="X34" s="622">
        <v>0</v>
      </c>
      <c r="Y34" s="622">
        <v>0</v>
      </c>
      <c r="Z34" s="622">
        <v>0</v>
      </c>
      <c r="AA34" s="622">
        <v>0</v>
      </c>
    </row>
    <row r="35" spans="1:27" x14ac:dyDescent="0.3">
      <c r="A35" s="616" t="s">
        <v>1422</v>
      </c>
      <c r="B35" s="533" t="s">
        <v>236</v>
      </c>
      <c r="C35" s="534" t="s">
        <v>41</v>
      </c>
      <c r="D35" s="617" t="s">
        <v>163</v>
      </c>
      <c r="E35" s="534" t="s">
        <v>63</v>
      </c>
      <c r="F35" s="534" t="s">
        <v>52</v>
      </c>
      <c r="G35" s="534" t="s">
        <v>605</v>
      </c>
      <c r="H35" s="583" t="s">
        <v>1922</v>
      </c>
      <c r="I35" s="583"/>
      <c r="J35" s="583"/>
      <c r="K35" s="583">
        <f t="shared" si="0"/>
        <v>0</v>
      </c>
      <c r="L35" s="636">
        <f t="shared" si="1"/>
        <v>0</v>
      </c>
      <c r="M35" s="583"/>
      <c r="N35" s="583"/>
      <c r="O35" s="583"/>
      <c r="P35" s="583"/>
      <c r="Q35" s="622">
        <v>0</v>
      </c>
      <c r="R35" s="622">
        <v>0</v>
      </c>
      <c r="S35" s="622">
        <v>0</v>
      </c>
      <c r="T35" s="622">
        <v>0</v>
      </c>
      <c r="U35" s="622">
        <v>0</v>
      </c>
      <c r="V35" s="622">
        <v>0</v>
      </c>
      <c r="W35" s="622">
        <v>0</v>
      </c>
      <c r="X35" s="622">
        <v>0</v>
      </c>
      <c r="Y35" s="622">
        <v>0</v>
      </c>
      <c r="Z35" s="622">
        <v>0</v>
      </c>
      <c r="AA35" s="622">
        <v>0</v>
      </c>
    </row>
    <row r="36" spans="1:27" x14ac:dyDescent="0.3">
      <c r="A36" s="616" t="s">
        <v>1423</v>
      </c>
      <c r="B36" s="533" t="s">
        <v>238</v>
      </c>
      <c r="C36" s="534" t="s">
        <v>41</v>
      </c>
      <c r="D36" s="617" t="s">
        <v>163</v>
      </c>
      <c r="E36" s="534" t="s">
        <v>87</v>
      </c>
      <c r="F36" s="534" t="s">
        <v>52</v>
      </c>
      <c r="G36" s="534" t="s">
        <v>605</v>
      </c>
      <c r="H36" s="583" t="s">
        <v>1922</v>
      </c>
      <c r="I36" s="583"/>
      <c r="J36" s="583"/>
      <c r="K36" s="583">
        <f t="shared" si="0"/>
        <v>2</v>
      </c>
      <c r="L36" s="636">
        <f t="shared" si="1"/>
        <v>-2</v>
      </c>
      <c r="M36" s="583"/>
      <c r="N36" s="583"/>
      <c r="O36" s="583"/>
      <c r="P36" s="583"/>
      <c r="Q36" s="622">
        <v>2</v>
      </c>
      <c r="R36" s="622">
        <v>0</v>
      </c>
      <c r="S36" s="622">
        <v>0</v>
      </c>
      <c r="T36" s="622">
        <v>0</v>
      </c>
      <c r="U36" s="622">
        <v>0</v>
      </c>
      <c r="V36" s="622">
        <v>0</v>
      </c>
      <c r="W36" s="622">
        <v>0</v>
      </c>
      <c r="X36" s="622">
        <v>0</v>
      </c>
      <c r="Y36" s="622">
        <v>0</v>
      </c>
      <c r="Z36" s="622">
        <v>0</v>
      </c>
      <c r="AA36" s="622">
        <v>0</v>
      </c>
    </row>
    <row r="37" spans="1:27" x14ac:dyDescent="0.3">
      <c r="A37" s="616" t="s">
        <v>1424</v>
      </c>
      <c r="B37" s="533" t="s">
        <v>240</v>
      </c>
      <c r="C37" s="534" t="s">
        <v>41</v>
      </c>
      <c r="D37" s="617" t="s">
        <v>163</v>
      </c>
      <c r="E37" s="534" t="s">
        <v>87</v>
      </c>
      <c r="F37" s="534" t="s">
        <v>52</v>
      </c>
      <c r="G37" s="534" t="s">
        <v>605</v>
      </c>
      <c r="H37" s="583" t="s">
        <v>1922</v>
      </c>
      <c r="I37" s="583"/>
      <c r="J37" s="583"/>
      <c r="K37" s="583">
        <f t="shared" si="0"/>
        <v>2</v>
      </c>
      <c r="L37" s="636">
        <f t="shared" si="1"/>
        <v>-2</v>
      </c>
      <c r="M37" s="583"/>
      <c r="N37" s="583"/>
      <c r="O37" s="583"/>
      <c r="P37" s="583"/>
      <c r="Q37" s="622">
        <v>2</v>
      </c>
      <c r="R37" s="622">
        <v>0</v>
      </c>
      <c r="S37" s="622">
        <v>0</v>
      </c>
      <c r="T37" s="622">
        <v>0</v>
      </c>
      <c r="U37" s="622">
        <v>0</v>
      </c>
      <c r="V37" s="622">
        <v>0</v>
      </c>
      <c r="W37" s="622">
        <v>0</v>
      </c>
      <c r="X37" s="622">
        <v>0</v>
      </c>
      <c r="Y37" s="622">
        <v>0</v>
      </c>
      <c r="Z37" s="622">
        <v>0</v>
      </c>
      <c r="AA37" s="622">
        <v>0</v>
      </c>
    </row>
    <row r="38" spans="1:27" x14ac:dyDescent="0.3">
      <c r="A38" s="616" t="s">
        <v>1425</v>
      </c>
      <c r="B38" s="533" t="s">
        <v>242</v>
      </c>
      <c r="C38" s="534" t="s">
        <v>41</v>
      </c>
      <c r="D38" s="617" t="s">
        <v>163</v>
      </c>
      <c r="E38" s="534" t="s">
        <v>87</v>
      </c>
      <c r="F38" s="534" t="s">
        <v>52</v>
      </c>
      <c r="G38" s="534" t="s">
        <v>605</v>
      </c>
      <c r="H38" s="583" t="s">
        <v>1922</v>
      </c>
      <c r="I38" s="583"/>
      <c r="J38" s="583"/>
      <c r="K38" s="583">
        <f t="shared" si="0"/>
        <v>4</v>
      </c>
      <c r="L38" s="636">
        <f t="shared" si="1"/>
        <v>-4</v>
      </c>
      <c r="M38" s="583"/>
      <c r="N38" s="583"/>
      <c r="O38" s="583"/>
      <c r="P38" s="583"/>
      <c r="Q38" s="622">
        <v>4</v>
      </c>
      <c r="R38" s="622">
        <v>0</v>
      </c>
      <c r="S38" s="622">
        <v>0</v>
      </c>
      <c r="T38" s="622">
        <v>0</v>
      </c>
      <c r="U38" s="622">
        <v>0</v>
      </c>
      <c r="V38" s="622">
        <v>0</v>
      </c>
      <c r="W38" s="622">
        <v>0</v>
      </c>
      <c r="X38" s="622">
        <v>0</v>
      </c>
      <c r="Y38" s="622">
        <v>0</v>
      </c>
      <c r="Z38" s="622">
        <v>0</v>
      </c>
      <c r="AA38" s="622">
        <v>0</v>
      </c>
    </row>
    <row r="39" spans="1:27" x14ac:dyDescent="0.3">
      <c r="A39" s="616" t="s">
        <v>1426</v>
      </c>
      <c r="B39" s="533" t="s">
        <v>244</v>
      </c>
      <c r="C39" s="534" t="s">
        <v>41</v>
      </c>
      <c r="D39" s="617" t="s">
        <v>163</v>
      </c>
      <c r="E39" s="534" t="s">
        <v>87</v>
      </c>
      <c r="F39" s="534" t="s">
        <v>52</v>
      </c>
      <c r="G39" s="534" t="s">
        <v>605</v>
      </c>
      <c r="H39" s="583" t="s">
        <v>1922</v>
      </c>
      <c r="I39" s="583"/>
      <c r="J39" s="583"/>
      <c r="K39" s="583">
        <f t="shared" si="0"/>
        <v>5</v>
      </c>
      <c r="L39" s="636">
        <f t="shared" si="1"/>
        <v>-5</v>
      </c>
      <c r="M39" s="583"/>
      <c r="N39" s="583"/>
      <c r="O39" s="583"/>
      <c r="P39" s="583"/>
      <c r="Q39" s="622">
        <v>5</v>
      </c>
      <c r="R39" s="622">
        <v>0</v>
      </c>
      <c r="S39" s="622">
        <v>0</v>
      </c>
      <c r="T39" s="622">
        <v>0</v>
      </c>
      <c r="U39" s="622">
        <v>0</v>
      </c>
      <c r="V39" s="622">
        <v>0</v>
      </c>
      <c r="W39" s="622">
        <v>0</v>
      </c>
      <c r="X39" s="622">
        <v>0</v>
      </c>
      <c r="Y39" s="622">
        <v>0</v>
      </c>
      <c r="Z39" s="622">
        <v>0</v>
      </c>
      <c r="AA39" s="622">
        <v>0</v>
      </c>
    </row>
    <row r="40" spans="1:27" x14ac:dyDescent="0.3">
      <c r="A40" s="616" t="s">
        <v>1427</v>
      </c>
      <c r="B40" s="533" t="s">
        <v>246</v>
      </c>
      <c r="C40" s="534" t="s">
        <v>41</v>
      </c>
      <c r="D40" s="617" t="s">
        <v>163</v>
      </c>
      <c r="E40" s="534" t="s">
        <v>247</v>
      </c>
      <c r="F40" s="534" t="s">
        <v>45</v>
      </c>
      <c r="G40" s="534" t="s">
        <v>614</v>
      </c>
      <c r="H40" s="583" t="s">
        <v>1922</v>
      </c>
      <c r="I40" s="583"/>
      <c r="J40" s="583"/>
      <c r="K40" s="583">
        <f t="shared" si="0"/>
        <v>20</v>
      </c>
      <c r="L40" s="636">
        <f t="shared" si="1"/>
        <v>-20</v>
      </c>
      <c r="M40" s="583"/>
      <c r="N40" s="583"/>
      <c r="O40" s="583"/>
      <c r="P40" s="583"/>
      <c r="Q40" s="622">
        <v>13</v>
      </c>
      <c r="R40" s="622">
        <v>7</v>
      </c>
      <c r="S40" s="622">
        <v>0</v>
      </c>
      <c r="T40" s="622">
        <v>0</v>
      </c>
      <c r="U40" s="622">
        <v>0</v>
      </c>
      <c r="V40" s="622">
        <v>0</v>
      </c>
      <c r="W40" s="622">
        <v>0</v>
      </c>
      <c r="X40" s="622">
        <v>0</v>
      </c>
      <c r="Y40" s="622">
        <v>0</v>
      </c>
      <c r="Z40" s="622">
        <v>0</v>
      </c>
      <c r="AA40" s="622">
        <v>0</v>
      </c>
    </row>
    <row r="41" spans="1:27" x14ac:dyDescent="0.3">
      <c r="A41" s="616" t="s">
        <v>1428</v>
      </c>
      <c r="B41" s="533" t="s">
        <v>249</v>
      </c>
      <c r="C41" s="534" t="s">
        <v>41</v>
      </c>
      <c r="D41" s="617" t="s">
        <v>163</v>
      </c>
      <c r="E41" s="534" t="s">
        <v>87</v>
      </c>
      <c r="F41" s="534" t="s">
        <v>52</v>
      </c>
      <c r="G41" s="534" t="s">
        <v>605</v>
      </c>
      <c r="H41" s="583" t="s">
        <v>1922</v>
      </c>
      <c r="I41" s="583"/>
      <c r="J41" s="583"/>
      <c r="K41" s="583">
        <f t="shared" si="0"/>
        <v>6</v>
      </c>
      <c r="L41" s="636">
        <f t="shared" si="1"/>
        <v>-6</v>
      </c>
      <c r="M41" s="583"/>
      <c r="N41" s="583"/>
      <c r="O41" s="583"/>
      <c r="P41" s="583"/>
      <c r="Q41" s="622">
        <v>0</v>
      </c>
      <c r="R41" s="622">
        <v>6</v>
      </c>
      <c r="S41" s="622">
        <v>0</v>
      </c>
      <c r="T41" s="622">
        <v>0</v>
      </c>
      <c r="U41" s="622">
        <v>0</v>
      </c>
      <c r="V41" s="622">
        <v>0</v>
      </c>
      <c r="W41" s="622">
        <v>0</v>
      </c>
      <c r="X41" s="622">
        <v>0</v>
      </c>
      <c r="Y41" s="622">
        <v>0</v>
      </c>
      <c r="Z41" s="622">
        <v>0</v>
      </c>
      <c r="AA41" s="622">
        <v>0</v>
      </c>
    </row>
    <row r="42" spans="1:27" x14ac:dyDescent="0.3">
      <c r="A42" s="616" t="s">
        <v>1429</v>
      </c>
      <c r="B42" s="533" t="s">
        <v>251</v>
      </c>
      <c r="C42" s="534" t="s">
        <v>41</v>
      </c>
      <c r="D42" s="617" t="s">
        <v>163</v>
      </c>
      <c r="E42" s="534" t="s">
        <v>87</v>
      </c>
      <c r="F42" s="534" t="s">
        <v>52</v>
      </c>
      <c r="G42" s="534" t="s">
        <v>605</v>
      </c>
      <c r="H42" s="583" t="s">
        <v>1922</v>
      </c>
      <c r="I42" s="583"/>
      <c r="J42" s="583"/>
      <c r="K42" s="583">
        <f t="shared" si="0"/>
        <v>2</v>
      </c>
      <c r="L42" s="636">
        <f t="shared" si="1"/>
        <v>-2</v>
      </c>
      <c r="M42" s="583"/>
      <c r="N42" s="583"/>
      <c r="O42" s="583"/>
      <c r="P42" s="583"/>
      <c r="Q42" s="622">
        <v>2</v>
      </c>
      <c r="R42" s="622">
        <v>0</v>
      </c>
      <c r="S42" s="622">
        <v>0</v>
      </c>
      <c r="T42" s="622">
        <v>0</v>
      </c>
      <c r="U42" s="622">
        <v>0</v>
      </c>
      <c r="V42" s="622">
        <v>0</v>
      </c>
      <c r="W42" s="622">
        <v>0</v>
      </c>
      <c r="X42" s="622">
        <v>0</v>
      </c>
      <c r="Y42" s="622">
        <v>0</v>
      </c>
      <c r="Z42" s="622">
        <v>0</v>
      </c>
      <c r="AA42" s="622">
        <v>0</v>
      </c>
    </row>
    <row r="43" spans="1:27" x14ac:dyDescent="0.3">
      <c r="A43" s="616" t="s">
        <v>1430</v>
      </c>
      <c r="B43" s="533" t="s">
        <v>253</v>
      </c>
      <c r="C43" s="534" t="s">
        <v>41</v>
      </c>
      <c r="D43" s="617" t="s">
        <v>163</v>
      </c>
      <c r="E43" s="534" t="s">
        <v>87</v>
      </c>
      <c r="F43" s="534" t="s">
        <v>52</v>
      </c>
      <c r="G43" s="534" t="s">
        <v>605</v>
      </c>
      <c r="H43" s="583" t="s">
        <v>1922</v>
      </c>
      <c r="I43" s="583"/>
      <c r="J43" s="583"/>
      <c r="K43" s="583">
        <f t="shared" si="0"/>
        <v>0</v>
      </c>
      <c r="L43" s="636">
        <f t="shared" si="1"/>
        <v>0</v>
      </c>
      <c r="M43" s="583"/>
      <c r="N43" s="583"/>
      <c r="O43" s="583"/>
      <c r="P43" s="583"/>
      <c r="Q43" s="622">
        <v>0</v>
      </c>
      <c r="R43" s="622">
        <v>0</v>
      </c>
      <c r="S43" s="622">
        <v>0</v>
      </c>
      <c r="T43" s="622">
        <v>0</v>
      </c>
      <c r="U43" s="622">
        <v>0</v>
      </c>
      <c r="V43" s="622">
        <v>0</v>
      </c>
      <c r="W43" s="622">
        <v>0</v>
      </c>
      <c r="X43" s="622">
        <v>0</v>
      </c>
      <c r="Y43" s="622">
        <v>0</v>
      </c>
      <c r="Z43" s="622">
        <v>0</v>
      </c>
      <c r="AA43" s="622">
        <v>0</v>
      </c>
    </row>
    <row r="44" spans="1:27" x14ac:dyDescent="0.3">
      <c r="A44" s="616" t="s">
        <v>1066</v>
      </c>
      <c r="B44" s="533" t="s">
        <v>255</v>
      </c>
      <c r="C44" s="534" t="s">
        <v>41</v>
      </c>
      <c r="D44" s="617" t="s">
        <v>163</v>
      </c>
      <c r="E44" s="534" t="s">
        <v>51</v>
      </c>
      <c r="F44" s="534" t="s">
        <v>45</v>
      </c>
      <c r="G44" s="534" t="s">
        <v>605</v>
      </c>
      <c r="H44" s="583" t="s">
        <v>1922</v>
      </c>
      <c r="I44" s="583"/>
      <c r="J44" s="583"/>
      <c r="K44" s="583">
        <f t="shared" si="0"/>
        <v>0</v>
      </c>
      <c r="L44" s="636">
        <f t="shared" si="1"/>
        <v>0</v>
      </c>
      <c r="M44" s="583"/>
      <c r="N44" s="583"/>
      <c r="O44" s="583"/>
      <c r="P44" s="583"/>
      <c r="Q44" s="622">
        <v>0</v>
      </c>
      <c r="R44" s="622">
        <v>0</v>
      </c>
      <c r="S44" s="622">
        <v>0</v>
      </c>
      <c r="T44" s="622">
        <v>0</v>
      </c>
      <c r="U44" s="622">
        <v>0</v>
      </c>
      <c r="V44" s="622">
        <v>0</v>
      </c>
      <c r="W44" s="622">
        <v>0</v>
      </c>
      <c r="X44" s="622">
        <v>0</v>
      </c>
      <c r="Y44" s="622">
        <v>0</v>
      </c>
      <c r="Z44" s="622">
        <v>0</v>
      </c>
      <c r="AA44" s="622">
        <v>0</v>
      </c>
    </row>
    <row r="45" spans="1:27" x14ac:dyDescent="0.3">
      <c r="A45" s="616" t="s">
        <v>1431</v>
      </c>
      <c r="B45" s="533" t="s">
        <v>257</v>
      </c>
      <c r="C45" s="534" t="s">
        <v>41</v>
      </c>
      <c r="D45" s="617" t="s">
        <v>163</v>
      </c>
      <c r="E45" s="534" t="s">
        <v>87</v>
      </c>
      <c r="F45" s="534" t="s">
        <v>52</v>
      </c>
      <c r="G45" s="534" t="s">
        <v>605</v>
      </c>
      <c r="H45" s="583" t="s">
        <v>1922</v>
      </c>
      <c r="I45" s="583"/>
      <c r="J45" s="583"/>
      <c r="K45" s="583">
        <f t="shared" si="0"/>
        <v>7</v>
      </c>
      <c r="L45" s="636">
        <f t="shared" si="1"/>
        <v>-7</v>
      </c>
      <c r="M45" s="583"/>
      <c r="N45" s="583"/>
      <c r="O45" s="583"/>
      <c r="P45" s="583"/>
      <c r="Q45" s="622">
        <v>0</v>
      </c>
      <c r="R45" s="622">
        <v>7</v>
      </c>
      <c r="S45" s="622">
        <v>0</v>
      </c>
      <c r="T45" s="622">
        <v>0</v>
      </c>
      <c r="U45" s="622">
        <v>0</v>
      </c>
      <c r="V45" s="622">
        <v>0</v>
      </c>
      <c r="W45" s="622">
        <v>0</v>
      </c>
      <c r="X45" s="622">
        <v>0</v>
      </c>
      <c r="Y45" s="622">
        <v>0</v>
      </c>
      <c r="Z45" s="622">
        <v>0</v>
      </c>
      <c r="AA45" s="622">
        <v>0</v>
      </c>
    </row>
    <row r="46" spans="1:27" x14ac:dyDescent="0.3">
      <c r="A46" s="616" t="s">
        <v>1432</v>
      </c>
      <c r="B46" s="533" t="s">
        <v>259</v>
      </c>
      <c r="C46" s="534" t="s">
        <v>41</v>
      </c>
      <c r="D46" s="617" t="s">
        <v>163</v>
      </c>
      <c r="E46" s="534" t="s">
        <v>48</v>
      </c>
      <c r="F46" s="534" t="s">
        <v>52</v>
      </c>
      <c r="G46" s="534" t="s">
        <v>605</v>
      </c>
      <c r="H46" s="583" t="s">
        <v>1922</v>
      </c>
      <c r="I46" s="583"/>
      <c r="J46" s="583"/>
      <c r="K46" s="583">
        <f t="shared" si="0"/>
        <v>0</v>
      </c>
      <c r="L46" s="636">
        <f t="shared" si="1"/>
        <v>0</v>
      </c>
      <c r="M46" s="583"/>
      <c r="N46" s="583"/>
      <c r="O46" s="583"/>
      <c r="P46" s="583"/>
      <c r="Q46" s="622">
        <v>0</v>
      </c>
      <c r="R46" s="622">
        <v>0</v>
      </c>
      <c r="S46" s="622">
        <v>0</v>
      </c>
      <c r="T46" s="622">
        <v>0</v>
      </c>
      <c r="U46" s="622">
        <v>0</v>
      </c>
      <c r="V46" s="622">
        <v>0</v>
      </c>
      <c r="W46" s="622">
        <v>0</v>
      </c>
      <c r="X46" s="622">
        <v>0</v>
      </c>
      <c r="Y46" s="622">
        <v>0</v>
      </c>
      <c r="Z46" s="622">
        <v>0</v>
      </c>
      <c r="AA46" s="622">
        <v>0</v>
      </c>
    </row>
    <row r="47" spans="1:27" x14ac:dyDescent="0.3">
      <c r="A47" s="616" t="s">
        <v>1433</v>
      </c>
      <c r="B47" s="533" t="s">
        <v>261</v>
      </c>
      <c r="C47" s="534" t="s">
        <v>41</v>
      </c>
      <c r="D47" s="617" t="s">
        <v>163</v>
      </c>
      <c r="E47" s="534" t="s">
        <v>262</v>
      </c>
      <c r="F47" s="534" t="s">
        <v>45</v>
      </c>
      <c r="G47" s="534" t="s">
        <v>605</v>
      </c>
      <c r="H47" s="583" t="s">
        <v>1922</v>
      </c>
      <c r="I47" s="583"/>
      <c r="J47" s="583"/>
      <c r="K47" s="583">
        <f t="shared" si="0"/>
        <v>4</v>
      </c>
      <c r="L47" s="636">
        <f t="shared" si="1"/>
        <v>-4</v>
      </c>
      <c r="M47" s="583"/>
      <c r="N47" s="583"/>
      <c r="O47" s="583"/>
      <c r="P47" s="583"/>
      <c r="Q47" s="622">
        <v>4</v>
      </c>
      <c r="R47" s="622">
        <v>0</v>
      </c>
      <c r="S47" s="622">
        <v>0</v>
      </c>
      <c r="T47" s="622">
        <v>0</v>
      </c>
      <c r="U47" s="622">
        <v>0</v>
      </c>
      <c r="V47" s="622">
        <v>0</v>
      </c>
      <c r="W47" s="622">
        <v>0</v>
      </c>
      <c r="X47" s="622">
        <v>0</v>
      </c>
      <c r="Y47" s="622">
        <v>0</v>
      </c>
      <c r="Z47" s="622">
        <v>0</v>
      </c>
      <c r="AA47" s="622">
        <v>0</v>
      </c>
    </row>
    <row r="48" spans="1:27" x14ac:dyDescent="0.3">
      <c r="A48" s="616" t="s">
        <v>1067</v>
      </c>
      <c r="B48" s="533" t="s">
        <v>264</v>
      </c>
      <c r="C48" s="534" t="s">
        <v>41</v>
      </c>
      <c r="D48" s="617" t="s">
        <v>163</v>
      </c>
      <c r="E48" s="534" t="s">
        <v>44</v>
      </c>
      <c r="F48" s="534" t="s">
        <v>45</v>
      </c>
      <c r="G48" s="534" t="s">
        <v>605</v>
      </c>
      <c r="H48" s="583" t="s">
        <v>1922</v>
      </c>
      <c r="I48" s="583"/>
      <c r="J48" s="583"/>
      <c r="K48" s="583">
        <f t="shared" si="0"/>
        <v>0</v>
      </c>
      <c r="L48" s="636">
        <f t="shared" si="1"/>
        <v>0</v>
      </c>
      <c r="M48" s="583"/>
      <c r="N48" s="583"/>
      <c r="O48" s="583"/>
      <c r="P48" s="583"/>
      <c r="Q48" s="622">
        <v>0</v>
      </c>
      <c r="R48" s="622">
        <v>0</v>
      </c>
      <c r="S48" s="622">
        <v>0</v>
      </c>
      <c r="T48" s="622">
        <v>0</v>
      </c>
      <c r="U48" s="622">
        <v>0</v>
      </c>
      <c r="V48" s="622">
        <v>0</v>
      </c>
      <c r="W48" s="622">
        <v>0</v>
      </c>
      <c r="X48" s="622">
        <v>0</v>
      </c>
      <c r="Y48" s="622">
        <v>0</v>
      </c>
      <c r="Z48" s="622">
        <v>0</v>
      </c>
      <c r="AA48" s="622">
        <v>0</v>
      </c>
    </row>
    <row r="49" spans="1:27" x14ac:dyDescent="0.3">
      <c r="A49" s="616" t="s">
        <v>1434</v>
      </c>
      <c r="B49" s="533" t="s">
        <v>266</v>
      </c>
      <c r="C49" s="534" t="s">
        <v>41</v>
      </c>
      <c r="D49" s="617" t="s">
        <v>163</v>
      </c>
      <c r="E49" s="534" t="s">
        <v>87</v>
      </c>
      <c r="F49" s="534" t="s">
        <v>52</v>
      </c>
      <c r="G49" s="534" t="s">
        <v>605</v>
      </c>
      <c r="H49" s="583" t="s">
        <v>1922</v>
      </c>
      <c r="I49" s="583"/>
      <c r="J49" s="583"/>
      <c r="K49" s="583">
        <f t="shared" si="0"/>
        <v>5</v>
      </c>
      <c r="L49" s="636">
        <f t="shared" si="1"/>
        <v>-5</v>
      </c>
      <c r="M49" s="583"/>
      <c r="N49" s="583"/>
      <c r="O49" s="583"/>
      <c r="P49" s="583"/>
      <c r="Q49" s="622">
        <v>0</v>
      </c>
      <c r="R49" s="622">
        <v>5</v>
      </c>
      <c r="S49" s="622">
        <v>0</v>
      </c>
      <c r="T49" s="622">
        <v>0</v>
      </c>
      <c r="U49" s="622">
        <v>0</v>
      </c>
      <c r="V49" s="622">
        <v>0</v>
      </c>
      <c r="W49" s="622">
        <v>0</v>
      </c>
      <c r="X49" s="622">
        <v>0</v>
      </c>
      <c r="Y49" s="622">
        <v>0</v>
      </c>
      <c r="Z49" s="622">
        <v>0</v>
      </c>
      <c r="AA49" s="622">
        <v>0</v>
      </c>
    </row>
    <row r="50" spans="1:27" x14ac:dyDescent="0.3">
      <c r="A50" s="616" t="s">
        <v>1435</v>
      </c>
      <c r="B50" s="533" t="s">
        <v>268</v>
      </c>
      <c r="C50" s="534" t="s">
        <v>41</v>
      </c>
      <c r="D50" s="617" t="s">
        <v>163</v>
      </c>
      <c r="E50" s="534" t="s">
        <v>203</v>
      </c>
      <c r="F50" s="534" t="s">
        <v>45</v>
      </c>
      <c r="G50" s="534" t="s">
        <v>605</v>
      </c>
      <c r="H50" s="583" t="s">
        <v>1922</v>
      </c>
      <c r="I50" s="583"/>
      <c r="J50" s="583"/>
      <c r="K50" s="583">
        <f t="shared" si="0"/>
        <v>5</v>
      </c>
      <c r="L50" s="636">
        <f t="shared" si="1"/>
        <v>-5</v>
      </c>
      <c r="M50" s="583"/>
      <c r="N50" s="583"/>
      <c r="O50" s="583"/>
      <c r="P50" s="583"/>
      <c r="Q50" s="622">
        <v>4</v>
      </c>
      <c r="R50" s="622">
        <v>1</v>
      </c>
      <c r="S50" s="622">
        <v>0</v>
      </c>
      <c r="T50" s="622">
        <v>0</v>
      </c>
      <c r="U50" s="622">
        <v>0</v>
      </c>
      <c r="V50" s="622">
        <v>0</v>
      </c>
      <c r="W50" s="622">
        <v>0</v>
      </c>
      <c r="X50" s="622">
        <v>0</v>
      </c>
      <c r="Y50" s="622">
        <v>0</v>
      </c>
      <c r="Z50" s="622">
        <v>0</v>
      </c>
      <c r="AA50" s="622">
        <v>0</v>
      </c>
    </row>
    <row r="51" spans="1:27" x14ac:dyDescent="0.3">
      <c r="A51" s="616" t="s">
        <v>1436</v>
      </c>
      <c r="B51" s="533" t="s">
        <v>270</v>
      </c>
      <c r="C51" s="534" t="s">
        <v>41</v>
      </c>
      <c r="D51" s="617" t="s">
        <v>163</v>
      </c>
      <c r="E51" s="534" t="s">
        <v>87</v>
      </c>
      <c r="F51" s="534" t="s">
        <v>52</v>
      </c>
      <c r="G51" s="534" t="s">
        <v>605</v>
      </c>
      <c r="H51" s="583" t="s">
        <v>1922</v>
      </c>
      <c r="I51" s="583"/>
      <c r="J51" s="583"/>
      <c r="K51" s="583">
        <f t="shared" si="0"/>
        <v>0</v>
      </c>
      <c r="L51" s="636">
        <f t="shared" si="1"/>
        <v>0</v>
      </c>
      <c r="M51" s="583"/>
      <c r="N51" s="583"/>
      <c r="O51" s="583"/>
      <c r="P51" s="583"/>
      <c r="Q51" s="622">
        <v>0</v>
      </c>
      <c r="R51" s="622">
        <v>0</v>
      </c>
      <c r="S51" s="622">
        <v>0</v>
      </c>
      <c r="T51" s="622">
        <v>0</v>
      </c>
      <c r="U51" s="622">
        <v>0</v>
      </c>
      <c r="V51" s="622">
        <v>0</v>
      </c>
      <c r="W51" s="622">
        <v>0</v>
      </c>
      <c r="X51" s="622">
        <v>0</v>
      </c>
      <c r="Y51" s="622">
        <v>0</v>
      </c>
      <c r="Z51" s="622">
        <v>0</v>
      </c>
      <c r="AA51" s="622">
        <v>0</v>
      </c>
    </row>
    <row r="52" spans="1:27" x14ac:dyDescent="0.3">
      <c r="A52" s="616" t="s">
        <v>1068</v>
      </c>
      <c r="B52" s="533" t="s">
        <v>272</v>
      </c>
      <c r="C52" s="534" t="s">
        <v>41</v>
      </c>
      <c r="D52" s="617" t="s">
        <v>163</v>
      </c>
      <c r="E52" s="534" t="s">
        <v>48</v>
      </c>
      <c r="F52" s="534" t="s">
        <v>52</v>
      </c>
      <c r="G52" s="534" t="s">
        <v>605</v>
      </c>
      <c r="H52" s="583" t="s">
        <v>1922</v>
      </c>
      <c r="I52" s="583"/>
      <c r="J52" s="583"/>
      <c r="K52" s="583">
        <f t="shared" si="0"/>
        <v>0</v>
      </c>
      <c r="L52" s="636">
        <f t="shared" si="1"/>
        <v>0</v>
      </c>
      <c r="M52" s="583"/>
      <c r="N52" s="583"/>
      <c r="O52" s="583"/>
      <c r="P52" s="583"/>
      <c r="Q52" s="622">
        <v>0</v>
      </c>
      <c r="R52" s="622">
        <v>0</v>
      </c>
      <c r="S52" s="622">
        <v>0</v>
      </c>
      <c r="T52" s="622">
        <v>0</v>
      </c>
      <c r="U52" s="622">
        <v>0</v>
      </c>
      <c r="V52" s="622">
        <v>0</v>
      </c>
      <c r="W52" s="622">
        <v>0</v>
      </c>
      <c r="X52" s="622">
        <v>0</v>
      </c>
      <c r="Y52" s="622">
        <v>0</v>
      </c>
      <c r="Z52" s="622">
        <v>0</v>
      </c>
      <c r="AA52" s="622">
        <v>0</v>
      </c>
    </row>
    <row r="53" spans="1:27" x14ac:dyDescent="0.3">
      <c r="A53" s="616" t="s">
        <v>1069</v>
      </c>
      <c r="B53" s="533" t="s">
        <v>274</v>
      </c>
      <c r="C53" s="534" t="s">
        <v>41</v>
      </c>
      <c r="D53" s="617" t="s">
        <v>163</v>
      </c>
      <c r="E53" s="534" t="s">
        <v>51</v>
      </c>
      <c r="F53" s="534" t="s">
        <v>52</v>
      </c>
      <c r="G53" s="534" t="s">
        <v>605</v>
      </c>
      <c r="H53" s="583" t="s">
        <v>1922</v>
      </c>
      <c r="I53" s="583"/>
      <c r="J53" s="583"/>
      <c r="K53" s="583">
        <f t="shared" si="0"/>
        <v>5</v>
      </c>
      <c r="L53" s="636">
        <f t="shared" si="1"/>
        <v>-5</v>
      </c>
      <c r="M53" s="583"/>
      <c r="N53" s="583"/>
      <c r="O53" s="583"/>
      <c r="P53" s="583"/>
      <c r="Q53" s="622">
        <v>5</v>
      </c>
      <c r="R53" s="622">
        <v>0</v>
      </c>
      <c r="S53" s="622">
        <v>0</v>
      </c>
      <c r="T53" s="622">
        <v>0</v>
      </c>
      <c r="U53" s="622">
        <v>0</v>
      </c>
      <c r="V53" s="622">
        <v>0</v>
      </c>
      <c r="W53" s="622">
        <v>0</v>
      </c>
      <c r="X53" s="622">
        <v>0</v>
      </c>
      <c r="Y53" s="622">
        <v>0</v>
      </c>
      <c r="Z53" s="622">
        <v>0</v>
      </c>
      <c r="AA53" s="622">
        <v>0</v>
      </c>
    </row>
    <row r="54" spans="1:27" x14ac:dyDescent="0.3">
      <c r="A54" s="623" t="s">
        <v>1070</v>
      </c>
      <c r="B54" s="615" t="s">
        <v>276</v>
      </c>
      <c r="C54" s="624" t="s">
        <v>41</v>
      </c>
      <c r="D54" s="625" t="s">
        <v>163</v>
      </c>
      <c r="E54" s="624" t="s">
        <v>44</v>
      </c>
      <c r="F54" s="624" t="s">
        <v>52</v>
      </c>
      <c r="G54" s="624" t="s">
        <v>605</v>
      </c>
      <c r="H54" s="583" t="s">
        <v>1922</v>
      </c>
      <c r="I54" s="583"/>
      <c r="J54" s="583"/>
      <c r="K54" s="583">
        <f t="shared" si="0"/>
        <v>0</v>
      </c>
      <c r="L54" s="636">
        <f t="shared" si="1"/>
        <v>0</v>
      </c>
      <c r="M54" s="583"/>
      <c r="N54" s="583"/>
      <c r="O54" s="583"/>
      <c r="P54" s="583"/>
      <c r="Q54" s="622">
        <v>0</v>
      </c>
      <c r="R54" s="622">
        <v>0</v>
      </c>
      <c r="S54" s="622">
        <v>0</v>
      </c>
      <c r="T54" s="622">
        <v>0</v>
      </c>
      <c r="U54" s="622">
        <v>0</v>
      </c>
      <c r="V54" s="622">
        <v>0</v>
      </c>
      <c r="W54" s="622">
        <v>0</v>
      </c>
      <c r="X54" s="622">
        <v>0</v>
      </c>
      <c r="Y54" s="622">
        <v>0</v>
      </c>
      <c r="Z54" s="622">
        <v>0</v>
      </c>
      <c r="AA54" s="622">
        <v>0</v>
      </c>
    </row>
    <row r="55" spans="1:27" x14ac:dyDescent="0.3">
      <c r="A55" s="616" t="s">
        <v>1071</v>
      </c>
      <c r="B55" s="533" t="s">
        <v>278</v>
      </c>
      <c r="C55" s="534" t="s">
        <v>41</v>
      </c>
      <c r="D55" s="617" t="s">
        <v>163</v>
      </c>
      <c r="E55" s="534" t="s">
        <v>87</v>
      </c>
      <c r="F55" s="534" t="s">
        <v>52</v>
      </c>
      <c r="G55" s="534" t="s">
        <v>605</v>
      </c>
      <c r="H55" s="583" t="s">
        <v>1922</v>
      </c>
      <c r="I55" s="583"/>
      <c r="J55" s="583"/>
      <c r="K55" s="583">
        <f t="shared" si="0"/>
        <v>2</v>
      </c>
      <c r="L55" s="636">
        <f t="shared" si="1"/>
        <v>-2</v>
      </c>
      <c r="M55" s="583"/>
      <c r="N55" s="583"/>
      <c r="O55" s="583"/>
      <c r="P55" s="583"/>
      <c r="Q55" s="622">
        <v>2</v>
      </c>
      <c r="R55" s="622">
        <v>0</v>
      </c>
      <c r="S55" s="622">
        <v>0</v>
      </c>
      <c r="T55" s="622">
        <v>0</v>
      </c>
      <c r="U55" s="622">
        <v>0</v>
      </c>
      <c r="V55" s="622">
        <v>0</v>
      </c>
      <c r="W55" s="622">
        <v>0</v>
      </c>
      <c r="X55" s="622">
        <v>0</v>
      </c>
      <c r="Y55" s="622">
        <v>0</v>
      </c>
      <c r="Z55" s="622">
        <v>0</v>
      </c>
      <c r="AA55" s="622">
        <v>0</v>
      </c>
    </row>
    <row r="56" spans="1:27" x14ac:dyDescent="0.3">
      <c r="A56" s="616" t="s">
        <v>1072</v>
      </c>
      <c r="B56" s="533" t="s">
        <v>280</v>
      </c>
      <c r="C56" s="534" t="s">
        <v>41</v>
      </c>
      <c r="D56" s="617" t="s">
        <v>163</v>
      </c>
      <c r="E56" s="534" t="s">
        <v>87</v>
      </c>
      <c r="F56" s="534" t="s">
        <v>52</v>
      </c>
      <c r="G56" s="534" t="s">
        <v>605</v>
      </c>
      <c r="H56" s="583" t="s">
        <v>1922</v>
      </c>
      <c r="I56" s="583"/>
      <c r="J56" s="583"/>
      <c r="K56" s="583">
        <f t="shared" si="0"/>
        <v>0</v>
      </c>
      <c r="L56" s="636">
        <f t="shared" si="1"/>
        <v>0</v>
      </c>
      <c r="M56" s="583"/>
      <c r="N56" s="583"/>
      <c r="O56" s="583"/>
      <c r="P56" s="583"/>
      <c r="Q56" s="622">
        <v>0</v>
      </c>
      <c r="R56" s="622">
        <v>0</v>
      </c>
      <c r="S56" s="622">
        <v>0</v>
      </c>
      <c r="T56" s="622">
        <v>0</v>
      </c>
      <c r="U56" s="622">
        <v>0</v>
      </c>
      <c r="V56" s="622">
        <v>0</v>
      </c>
      <c r="W56" s="622">
        <v>0</v>
      </c>
      <c r="X56" s="622">
        <v>0</v>
      </c>
      <c r="Y56" s="622">
        <v>0</v>
      </c>
      <c r="Z56" s="622">
        <v>0</v>
      </c>
      <c r="AA56" s="622">
        <v>0</v>
      </c>
    </row>
    <row r="57" spans="1:27" x14ac:dyDescent="0.3">
      <c r="A57" s="616" t="s">
        <v>1073</v>
      </c>
      <c r="B57" s="533" t="s">
        <v>282</v>
      </c>
      <c r="C57" s="534" t="s">
        <v>41</v>
      </c>
      <c r="D57" s="617" t="s">
        <v>163</v>
      </c>
      <c r="E57" s="534" t="s">
        <v>51</v>
      </c>
      <c r="F57" s="534" t="s">
        <v>45</v>
      </c>
      <c r="G57" s="534" t="s">
        <v>605</v>
      </c>
      <c r="H57" s="583" t="s">
        <v>1922</v>
      </c>
      <c r="I57" s="583"/>
      <c r="J57" s="583"/>
      <c r="K57" s="583">
        <f t="shared" si="0"/>
        <v>0</v>
      </c>
      <c r="L57" s="636">
        <f t="shared" si="1"/>
        <v>0</v>
      </c>
      <c r="M57" s="583"/>
      <c r="N57" s="583"/>
      <c r="O57" s="583"/>
      <c r="P57" s="583"/>
      <c r="Q57" s="622">
        <v>0</v>
      </c>
      <c r="R57" s="622">
        <v>0</v>
      </c>
      <c r="S57" s="622">
        <v>0</v>
      </c>
      <c r="T57" s="622">
        <v>0</v>
      </c>
      <c r="U57" s="622">
        <v>0</v>
      </c>
      <c r="V57" s="622">
        <v>0</v>
      </c>
      <c r="W57" s="622">
        <v>0</v>
      </c>
      <c r="X57" s="622">
        <v>0</v>
      </c>
      <c r="Y57" s="622">
        <v>0</v>
      </c>
      <c r="Z57" s="622">
        <v>0</v>
      </c>
      <c r="AA57" s="622">
        <v>0</v>
      </c>
    </row>
    <row r="58" spans="1:27" x14ac:dyDescent="0.3">
      <c r="A58" s="616" t="s">
        <v>1437</v>
      </c>
      <c r="B58" s="533" t="s">
        <v>284</v>
      </c>
      <c r="C58" s="534" t="s">
        <v>41</v>
      </c>
      <c r="D58" s="617" t="s">
        <v>163</v>
      </c>
      <c r="E58" s="534" t="s">
        <v>48</v>
      </c>
      <c r="F58" s="534" t="s">
        <v>45</v>
      </c>
      <c r="G58" s="534" t="s">
        <v>605</v>
      </c>
      <c r="H58" s="583" t="s">
        <v>1922</v>
      </c>
      <c r="I58" s="583"/>
      <c r="J58" s="583"/>
      <c r="K58" s="583">
        <f t="shared" si="0"/>
        <v>0</v>
      </c>
      <c r="L58" s="636">
        <f t="shared" si="1"/>
        <v>0</v>
      </c>
      <c r="M58" s="583"/>
      <c r="N58" s="583"/>
      <c r="O58" s="583"/>
      <c r="P58" s="583"/>
      <c r="Q58" s="622">
        <v>0</v>
      </c>
      <c r="R58" s="622">
        <v>0</v>
      </c>
      <c r="S58" s="622">
        <v>0</v>
      </c>
      <c r="T58" s="622">
        <v>0</v>
      </c>
      <c r="U58" s="622">
        <v>0</v>
      </c>
      <c r="V58" s="622">
        <v>0</v>
      </c>
      <c r="W58" s="622">
        <v>0</v>
      </c>
      <c r="X58" s="622">
        <v>0</v>
      </c>
      <c r="Y58" s="622">
        <v>0</v>
      </c>
      <c r="Z58" s="622">
        <v>0</v>
      </c>
      <c r="AA58" s="622">
        <v>0</v>
      </c>
    </row>
    <row r="59" spans="1:27" x14ac:dyDescent="0.3">
      <c r="A59" s="616" t="s">
        <v>1438</v>
      </c>
      <c r="B59" s="533" t="s">
        <v>286</v>
      </c>
      <c r="C59" s="534" t="s">
        <v>41</v>
      </c>
      <c r="D59" s="617" t="s">
        <v>163</v>
      </c>
      <c r="E59" s="534" t="s">
        <v>51</v>
      </c>
      <c r="F59" s="534" t="s">
        <v>52</v>
      </c>
      <c r="G59" s="534" t="s">
        <v>605</v>
      </c>
      <c r="H59" s="583" t="s">
        <v>1922</v>
      </c>
      <c r="I59" s="583"/>
      <c r="J59" s="583"/>
      <c r="K59" s="583">
        <f t="shared" si="0"/>
        <v>0</v>
      </c>
      <c r="L59" s="636">
        <f t="shared" si="1"/>
        <v>0</v>
      </c>
      <c r="M59" s="583"/>
      <c r="N59" s="583"/>
      <c r="O59" s="583"/>
      <c r="P59" s="583"/>
      <c r="Q59" s="622">
        <v>0</v>
      </c>
      <c r="R59" s="622">
        <v>0</v>
      </c>
      <c r="S59" s="622">
        <v>0</v>
      </c>
      <c r="T59" s="622">
        <v>0</v>
      </c>
      <c r="U59" s="622">
        <v>0</v>
      </c>
      <c r="V59" s="622">
        <v>0</v>
      </c>
      <c r="W59" s="622">
        <v>0</v>
      </c>
      <c r="X59" s="622">
        <v>0</v>
      </c>
      <c r="Y59" s="622">
        <v>0</v>
      </c>
      <c r="Z59" s="622">
        <v>0</v>
      </c>
      <c r="AA59" s="622">
        <v>0</v>
      </c>
    </row>
    <row r="60" spans="1:27" x14ac:dyDescent="0.3">
      <c r="A60" s="616" t="s">
        <v>1439</v>
      </c>
      <c r="B60" s="533" t="s">
        <v>288</v>
      </c>
      <c r="C60" s="534" t="s">
        <v>41</v>
      </c>
      <c r="D60" s="617" t="s">
        <v>163</v>
      </c>
      <c r="E60" s="534" t="s">
        <v>51</v>
      </c>
      <c r="F60" s="534" t="s">
        <v>45</v>
      </c>
      <c r="G60" s="534" t="s">
        <v>605</v>
      </c>
      <c r="H60" s="583" t="s">
        <v>1922</v>
      </c>
      <c r="I60" s="583"/>
      <c r="J60" s="583"/>
      <c r="K60" s="583">
        <f t="shared" si="0"/>
        <v>0</v>
      </c>
      <c r="L60" s="636">
        <f t="shared" si="1"/>
        <v>0</v>
      </c>
      <c r="M60" s="583"/>
      <c r="N60" s="583"/>
      <c r="O60" s="583"/>
      <c r="P60" s="583"/>
      <c r="Q60" s="622">
        <v>0</v>
      </c>
      <c r="R60" s="622">
        <v>0</v>
      </c>
      <c r="S60" s="622">
        <v>0</v>
      </c>
      <c r="T60" s="622">
        <v>0</v>
      </c>
      <c r="U60" s="622">
        <v>0</v>
      </c>
      <c r="V60" s="622">
        <v>0</v>
      </c>
      <c r="W60" s="622">
        <v>0</v>
      </c>
      <c r="X60" s="622">
        <v>0</v>
      </c>
      <c r="Y60" s="622">
        <v>0</v>
      </c>
      <c r="Z60" s="622">
        <v>0</v>
      </c>
      <c r="AA60" s="622">
        <v>0</v>
      </c>
    </row>
    <row r="61" spans="1:27" x14ac:dyDescent="0.3">
      <c r="A61" s="616" t="s">
        <v>1074</v>
      </c>
      <c r="B61" s="533" t="s">
        <v>290</v>
      </c>
      <c r="C61" s="534" t="s">
        <v>41</v>
      </c>
      <c r="D61" s="617" t="s">
        <v>163</v>
      </c>
      <c r="E61" s="534" t="s">
        <v>87</v>
      </c>
      <c r="F61" s="534" t="s">
        <v>52</v>
      </c>
      <c r="G61" s="534" t="s">
        <v>605</v>
      </c>
      <c r="H61" s="583" t="s">
        <v>1922</v>
      </c>
      <c r="I61" s="583"/>
      <c r="J61" s="583"/>
      <c r="K61" s="583">
        <f t="shared" si="0"/>
        <v>0</v>
      </c>
      <c r="L61" s="636">
        <f t="shared" si="1"/>
        <v>0</v>
      </c>
      <c r="M61" s="583"/>
      <c r="N61" s="583"/>
      <c r="O61" s="583"/>
      <c r="P61" s="583"/>
      <c r="Q61" s="622">
        <v>0</v>
      </c>
      <c r="R61" s="622">
        <v>0</v>
      </c>
      <c r="S61" s="622">
        <v>0</v>
      </c>
      <c r="T61" s="622">
        <v>0</v>
      </c>
      <c r="U61" s="622">
        <v>0</v>
      </c>
      <c r="V61" s="622">
        <v>0</v>
      </c>
      <c r="W61" s="622">
        <v>0</v>
      </c>
      <c r="X61" s="622">
        <v>0</v>
      </c>
      <c r="Y61" s="622">
        <v>0</v>
      </c>
      <c r="Z61" s="622">
        <v>0</v>
      </c>
      <c r="AA61" s="622">
        <v>0</v>
      </c>
    </row>
    <row r="62" spans="1:27" x14ac:dyDescent="0.3">
      <c r="A62" s="616" t="s">
        <v>1440</v>
      </c>
      <c r="B62" s="533" t="s">
        <v>292</v>
      </c>
      <c r="C62" s="534" t="s">
        <v>41</v>
      </c>
      <c r="D62" s="617" t="s">
        <v>163</v>
      </c>
      <c r="E62" s="534" t="s">
        <v>87</v>
      </c>
      <c r="F62" s="534" t="s">
        <v>52</v>
      </c>
      <c r="G62" s="534" t="s">
        <v>605</v>
      </c>
      <c r="H62" s="583" t="s">
        <v>1922</v>
      </c>
      <c r="I62" s="583"/>
      <c r="J62" s="583"/>
      <c r="K62" s="583">
        <f t="shared" si="0"/>
        <v>6</v>
      </c>
      <c r="L62" s="636">
        <f t="shared" si="1"/>
        <v>-6</v>
      </c>
      <c r="M62" s="583"/>
      <c r="N62" s="583"/>
      <c r="O62" s="583"/>
      <c r="P62" s="583"/>
      <c r="Q62" s="622">
        <v>6</v>
      </c>
      <c r="R62" s="622">
        <v>0</v>
      </c>
      <c r="S62" s="622">
        <v>0</v>
      </c>
      <c r="T62" s="622">
        <v>0</v>
      </c>
      <c r="U62" s="622">
        <v>0</v>
      </c>
      <c r="V62" s="622">
        <v>0</v>
      </c>
      <c r="W62" s="622">
        <v>0</v>
      </c>
      <c r="X62" s="622">
        <v>0</v>
      </c>
      <c r="Y62" s="622">
        <v>0</v>
      </c>
      <c r="Z62" s="622">
        <v>0</v>
      </c>
      <c r="AA62" s="622">
        <v>0</v>
      </c>
    </row>
    <row r="63" spans="1:27" x14ac:dyDescent="0.3">
      <c r="A63" s="616" t="s">
        <v>1441</v>
      </c>
      <c r="B63" s="533" t="s">
        <v>294</v>
      </c>
      <c r="C63" s="534" t="s">
        <v>41</v>
      </c>
      <c r="D63" s="617" t="s">
        <v>163</v>
      </c>
      <c r="E63" s="534" t="s">
        <v>51</v>
      </c>
      <c r="F63" s="534" t="s">
        <v>52</v>
      </c>
      <c r="G63" s="534" t="s">
        <v>605</v>
      </c>
      <c r="H63" s="583" t="s">
        <v>1922</v>
      </c>
      <c r="I63" s="583"/>
      <c r="J63" s="583"/>
      <c r="K63" s="583">
        <f t="shared" si="0"/>
        <v>0</v>
      </c>
      <c r="L63" s="636">
        <f t="shared" si="1"/>
        <v>0</v>
      </c>
      <c r="M63" s="583"/>
      <c r="N63" s="583"/>
      <c r="O63" s="583"/>
      <c r="P63" s="583"/>
      <c r="Q63" s="622">
        <v>0</v>
      </c>
      <c r="R63" s="622">
        <v>0</v>
      </c>
      <c r="S63" s="622">
        <v>0</v>
      </c>
      <c r="T63" s="622">
        <v>0</v>
      </c>
      <c r="U63" s="622">
        <v>0</v>
      </c>
      <c r="V63" s="622">
        <v>0</v>
      </c>
      <c r="W63" s="622">
        <v>0</v>
      </c>
      <c r="X63" s="622">
        <v>0</v>
      </c>
      <c r="Y63" s="622">
        <v>0</v>
      </c>
      <c r="Z63" s="622">
        <v>0</v>
      </c>
      <c r="AA63" s="622">
        <v>0</v>
      </c>
    </row>
    <row r="64" spans="1:27" x14ac:dyDescent="0.3">
      <c r="A64" s="616" t="s">
        <v>1442</v>
      </c>
      <c r="B64" s="533" t="s">
        <v>296</v>
      </c>
      <c r="C64" s="534" t="s">
        <v>41</v>
      </c>
      <c r="D64" s="617" t="s">
        <v>163</v>
      </c>
      <c r="E64" s="534" t="s">
        <v>51</v>
      </c>
      <c r="F64" s="534" t="s">
        <v>52</v>
      </c>
      <c r="G64" s="534" t="s">
        <v>605</v>
      </c>
      <c r="H64" s="583" t="s">
        <v>1922</v>
      </c>
      <c r="I64" s="583"/>
      <c r="J64" s="583"/>
      <c r="K64" s="583">
        <f t="shared" si="0"/>
        <v>2</v>
      </c>
      <c r="L64" s="636">
        <f t="shared" si="1"/>
        <v>-2</v>
      </c>
      <c r="M64" s="583"/>
      <c r="N64" s="583"/>
      <c r="O64" s="583"/>
      <c r="P64" s="583"/>
      <c r="Q64" s="622">
        <v>2</v>
      </c>
      <c r="R64" s="622">
        <v>0</v>
      </c>
      <c r="S64" s="622">
        <v>0</v>
      </c>
      <c r="T64" s="622">
        <v>0</v>
      </c>
      <c r="U64" s="622">
        <v>0</v>
      </c>
      <c r="V64" s="622">
        <v>0</v>
      </c>
      <c r="W64" s="622">
        <v>0</v>
      </c>
      <c r="X64" s="622">
        <v>0</v>
      </c>
      <c r="Y64" s="622">
        <v>0</v>
      </c>
      <c r="Z64" s="622">
        <v>0</v>
      </c>
      <c r="AA64" s="622">
        <v>0</v>
      </c>
    </row>
    <row r="65" spans="1:27" x14ac:dyDescent="0.3">
      <c r="A65" s="616" t="s">
        <v>1443</v>
      </c>
      <c r="B65" s="533" t="s">
        <v>298</v>
      </c>
      <c r="C65" s="534" t="s">
        <v>41</v>
      </c>
      <c r="D65" s="617" t="s">
        <v>163</v>
      </c>
      <c r="E65" s="534" t="s">
        <v>299</v>
      </c>
      <c r="F65" s="534" t="s">
        <v>45</v>
      </c>
      <c r="G65" s="534" t="s">
        <v>605</v>
      </c>
      <c r="H65" s="583" t="s">
        <v>1922</v>
      </c>
      <c r="I65" s="583"/>
      <c r="J65" s="583"/>
      <c r="K65" s="583">
        <f t="shared" si="0"/>
        <v>1</v>
      </c>
      <c r="L65" s="636">
        <f t="shared" si="1"/>
        <v>-1</v>
      </c>
      <c r="M65" s="583"/>
      <c r="N65" s="583"/>
      <c r="O65" s="583"/>
      <c r="P65" s="583"/>
      <c r="Q65" s="622">
        <v>1</v>
      </c>
      <c r="R65" s="622">
        <v>0</v>
      </c>
      <c r="S65" s="622">
        <v>0</v>
      </c>
      <c r="T65" s="622">
        <v>0</v>
      </c>
      <c r="U65" s="622">
        <v>0</v>
      </c>
      <c r="V65" s="622">
        <v>0</v>
      </c>
      <c r="W65" s="622">
        <v>0</v>
      </c>
      <c r="X65" s="622">
        <v>0</v>
      </c>
      <c r="Y65" s="622">
        <v>0</v>
      </c>
      <c r="Z65" s="622">
        <v>0</v>
      </c>
      <c r="AA65" s="622">
        <v>0</v>
      </c>
    </row>
    <row r="66" spans="1:27" x14ac:dyDescent="0.3">
      <c r="A66" s="616" t="s">
        <v>1444</v>
      </c>
      <c r="B66" s="533" t="s">
        <v>301</v>
      </c>
      <c r="C66" s="534" t="s">
        <v>41</v>
      </c>
      <c r="D66" s="617" t="s">
        <v>163</v>
      </c>
      <c r="E66" s="534" t="s">
        <v>87</v>
      </c>
      <c r="F66" s="534" t="s">
        <v>52</v>
      </c>
      <c r="G66" s="534" t="s">
        <v>605</v>
      </c>
      <c r="H66" s="583" t="s">
        <v>1922</v>
      </c>
      <c r="I66" s="583"/>
      <c r="J66" s="583"/>
      <c r="K66" s="583">
        <f t="shared" si="0"/>
        <v>6</v>
      </c>
      <c r="L66" s="636">
        <f t="shared" si="1"/>
        <v>-6</v>
      </c>
      <c r="M66" s="583"/>
      <c r="N66" s="583"/>
      <c r="O66" s="583"/>
      <c r="P66" s="583"/>
      <c r="Q66" s="622">
        <v>0</v>
      </c>
      <c r="R66" s="622">
        <v>6</v>
      </c>
      <c r="S66" s="622">
        <v>0</v>
      </c>
      <c r="T66" s="622">
        <v>0</v>
      </c>
      <c r="U66" s="622">
        <v>0</v>
      </c>
      <c r="V66" s="622">
        <v>0</v>
      </c>
      <c r="W66" s="622">
        <v>0</v>
      </c>
      <c r="X66" s="622">
        <v>0</v>
      </c>
      <c r="Y66" s="622">
        <v>0</v>
      </c>
      <c r="Z66" s="622">
        <v>0</v>
      </c>
      <c r="AA66" s="622">
        <v>0</v>
      </c>
    </row>
    <row r="67" spans="1:27" x14ac:dyDescent="0.3">
      <c r="A67" s="616" t="s">
        <v>1445</v>
      </c>
      <c r="B67" s="533" t="s">
        <v>303</v>
      </c>
      <c r="C67" s="534" t="s">
        <v>41</v>
      </c>
      <c r="D67" s="617" t="s">
        <v>163</v>
      </c>
      <c r="E67" s="534" t="s">
        <v>48</v>
      </c>
      <c r="F67" s="534" t="s">
        <v>52</v>
      </c>
      <c r="G67" s="534" t="s">
        <v>605</v>
      </c>
      <c r="H67" s="583" t="s">
        <v>1922</v>
      </c>
      <c r="I67" s="583"/>
      <c r="J67" s="583"/>
      <c r="K67" s="583">
        <f t="shared" ref="K67:K130" si="2">SUM(M67:AA67)</f>
        <v>2</v>
      </c>
      <c r="L67" s="636">
        <f t="shared" ref="L67:L130" si="3">I67+J67-K67</f>
        <v>-2</v>
      </c>
      <c r="M67" s="583"/>
      <c r="N67" s="583"/>
      <c r="O67" s="583"/>
      <c r="P67" s="583"/>
      <c r="Q67" s="622">
        <v>2</v>
      </c>
      <c r="R67" s="622">
        <v>0</v>
      </c>
      <c r="S67" s="622">
        <v>0</v>
      </c>
      <c r="T67" s="622">
        <v>0</v>
      </c>
      <c r="U67" s="622">
        <v>0</v>
      </c>
      <c r="V67" s="622">
        <v>0</v>
      </c>
      <c r="W67" s="622">
        <v>0</v>
      </c>
      <c r="X67" s="622">
        <v>0</v>
      </c>
      <c r="Y67" s="622">
        <v>0</v>
      </c>
      <c r="Z67" s="622">
        <v>0</v>
      </c>
      <c r="AA67" s="622">
        <v>0</v>
      </c>
    </row>
    <row r="68" spans="1:27" x14ac:dyDescent="0.3">
      <c r="A68" s="616" t="s">
        <v>1446</v>
      </c>
      <c r="B68" s="533" t="s">
        <v>305</v>
      </c>
      <c r="C68" s="534" t="s">
        <v>41</v>
      </c>
      <c r="D68" s="617" t="s">
        <v>163</v>
      </c>
      <c r="E68" s="534" t="s">
        <v>104</v>
      </c>
      <c r="F68" s="534" t="s">
        <v>45</v>
      </c>
      <c r="G68" s="534" t="s">
        <v>614</v>
      </c>
      <c r="H68" s="583" t="s">
        <v>1922</v>
      </c>
      <c r="I68" s="583"/>
      <c r="J68" s="583"/>
      <c r="K68" s="583">
        <f t="shared" si="2"/>
        <v>2</v>
      </c>
      <c r="L68" s="636">
        <f t="shared" si="3"/>
        <v>-2</v>
      </c>
      <c r="M68" s="583"/>
      <c r="N68" s="583"/>
      <c r="O68" s="583"/>
      <c r="P68" s="583"/>
      <c r="Q68" s="622">
        <v>2</v>
      </c>
      <c r="R68" s="622">
        <v>0</v>
      </c>
      <c r="S68" s="622">
        <v>0</v>
      </c>
      <c r="T68" s="622">
        <v>0</v>
      </c>
      <c r="U68" s="622">
        <v>0</v>
      </c>
      <c r="V68" s="622">
        <v>0</v>
      </c>
      <c r="W68" s="622">
        <v>0</v>
      </c>
      <c r="X68" s="622">
        <v>0</v>
      </c>
      <c r="Y68" s="622">
        <v>0</v>
      </c>
      <c r="Z68" s="622">
        <v>0</v>
      </c>
      <c r="AA68" s="622">
        <v>0</v>
      </c>
    </row>
    <row r="69" spans="1:27" x14ac:dyDescent="0.3">
      <c r="A69" s="616" t="s">
        <v>1447</v>
      </c>
      <c r="B69" s="533" t="s">
        <v>307</v>
      </c>
      <c r="C69" s="534" t="s">
        <v>41</v>
      </c>
      <c r="D69" s="617" t="s">
        <v>163</v>
      </c>
      <c r="E69" s="534" t="s">
        <v>299</v>
      </c>
      <c r="F69" s="534" t="s">
        <v>45</v>
      </c>
      <c r="G69" s="534" t="s">
        <v>605</v>
      </c>
      <c r="H69" s="583" t="s">
        <v>1922</v>
      </c>
      <c r="I69" s="583"/>
      <c r="J69" s="583"/>
      <c r="K69" s="583">
        <f t="shared" si="2"/>
        <v>6</v>
      </c>
      <c r="L69" s="636">
        <f t="shared" si="3"/>
        <v>-6</v>
      </c>
      <c r="M69" s="583"/>
      <c r="N69" s="583"/>
      <c r="O69" s="583"/>
      <c r="P69" s="583"/>
      <c r="Q69" s="622">
        <v>2</v>
      </c>
      <c r="R69" s="622">
        <v>4</v>
      </c>
      <c r="S69" s="622">
        <v>0</v>
      </c>
      <c r="T69" s="622">
        <v>0</v>
      </c>
      <c r="U69" s="622">
        <v>0</v>
      </c>
      <c r="V69" s="622">
        <v>0</v>
      </c>
      <c r="W69" s="622">
        <v>0</v>
      </c>
      <c r="X69" s="622">
        <v>0</v>
      </c>
      <c r="Y69" s="622">
        <v>0</v>
      </c>
      <c r="Z69" s="622">
        <v>0</v>
      </c>
      <c r="AA69" s="622">
        <v>0</v>
      </c>
    </row>
    <row r="70" spans="1:27" x14ac:dyDescent="0.3">
      <c r="A70" s="616" t="s">
        <v>1075</v>
      </c>
      <c r="B70" s="533" t="s">
        <v>309</v>
      </c>
      <c r="C70" s="534" t="s">
        <v>41</v>
      </c>
      <c r="D70" s="617" t="s">
        <v>163</v>
      </c>
      <c r="E70" s="534" t="s">
        <v>48</v>
      </c>
      <c r="F70" s="534" t="s">
        <v>52</v>
      </c>
      <c r="G70" s="534" t="s">
        <v>605</v>
      </c>
      <c r="H70" s="583" t="s">
        <v>1922</v>
      </c>
      <c r="I70" s="583"/>
      <c r="J70" s="583"/>
      <c r="K70" s="583">
        <f t="shared" si="2"/>
        <v>0</v>
      </c>
      <c r="L70" s="636">
        <f t="shared" si="3"/>
        <v>0</v>
      </c>
      <c r="M70" s="583"/>
      <c r="N70" s="583"/>
      <c r="O70" s="583"/>
      <c r="P70" s="583"/>
      <c r="Q70" s="622">
        <v>0</v>
      </c>
      <c r="R70" s="622">
        <v>0</v>
      </c>
      <c r="S70" s="622">
        <v>0</v>
      </c>
      <c r="T70" s="622">
        <v>0</v>
      </c>
      <c r="U70" s="622">
        <v>0</v>
      </c>
      <c r="V70" s="622">
        <v>0</v>
      </c>
      <c r="W70" s="622">
        <v>0</v>
      </c>
      <c r="X70" s="622">
        <v>0</v>
      </c>
      <c r="Y70" s="622">
        <v>0</v>
      </c>
      <c r="Z70" s="622">
        <v>0</v>
      </c>
      <c r="AA70" s="622">
        <v>0</v>
      </c>
    </row>
    <row r="71" spans="1:27" x14ac:dyDescent="0.3">
      <c r="A71" s="616" t="s">
        <v>1076</v>
      </c>
      <c r="B71" s="533" t="s">
        <v>311</v>
      </c>
      <c r="C71" s="534" t="s">
        <v>41</v>
      </c>
      <c r="D71" s="617" t="s">
        <v>163</v>
      </c>
      <c r="E71" s="534" t="s">
        <v>87</v>
      </c>
      <c r="F71" s="534" t="s">
        <v>52</v>
      </c>
      <c r="G71" s="534" t="s">
        <v>605</v>
      </c>
      <c r="H71" s="583" t="s">
        <v>1922</v>
      </c>
      <c r="I71" s="583"/>
      <c r="J71" s="583"/>
      <c r="K71" s="583">
        <f t="shared" si="2"/>
        <v>0</v>
      </c>
      <c r="L71" s="636">
        <f t="shared" si="3"/>
        <v>0</v>
      </c>
      <c r="M71" s="583"/>
      <c r="N71" s="583"/>
      <c r="O71" s="583"/>
      <c r="P71" s="583"/>
      <c r="Q71" s="622">
        <v>0</v>
      </c>
      <c r="R71" s="622">
        <v>0</v>
      </c>
      <c r="S71" s="622">
        <v>0</v>
      </c>
      <c r="T71" s="622">
        <v>0</v>
      </c>
      <c r="U71" s="622">
        <v>0</v>
      </c>
      <c r="V71" s="622">
        <v>0</v>
      </c>
      <c r="W71" s="622">
        <v>0</v>
      </c>
      <c r="X71" s="622">
        <v>0</v>
      </c>
      <c r="Y71" s="622">
        <v>0</v>
      </c>
      <c r="Z71" s="622">
        <v>0</v>
      </c>
      <c r="AA71" s="622">
        <v>0</v>
      </c>
    </row>
    <row r="72" spans="1:27" x14ac:dyDescent="0.3">
      <c r="A72" s="616" t="s">
        <v>1077</v>
      </c>
      <c r="B72" s="533" t="s">
        <v>313</v>
      </c>
      <c r="C72" s="534" t="s">
        <v>41</v>
      </c>
      <c r="D72" s="617" t="s">
        <v>163</v>
      </c>
      <c r="E72" s="534" t="s">
        <v>203</v>
      </c>
      <c r="F72" s="534" t="s">
        <v>52</v>
      </c>
      <c r="G72" s="534" t="s">
        <v>605</v>
      </c>
      <c r="H72" s="583" t="s">
        <v>1922</v>
      </c>
      <c r="I72" s="583"/>
      <c r="J72" s="583"/>
      <c r="K72" s="583">
        <f t="shared" si="2"/>
        <v>6</v>
      </c>
      <c r="L72" s="636">
        <f t="shared" si="3"/>
        <v>-6</v>
      </c>
      <c r="M72" s="583"/>
      <c r="N72" s="583"/>
      <c r="O72" s="583"/>
      <c r="P72" s="583"/>
      <c r="Q72" s="622">
        <v>2</v>
      </c>
      <c r="R72" s="622">
        <v>4</v>
      </c>
      <c r="S72" s="622">
        <v>0</v>
      </c>
      <c r="T72" s="622">
        <v>0</v>
      </c>
      <c r="U72" s="622">
        <v>0</v>
      </c>
      <c r="V72" s="622">
        <v>0</v>
      </c>
      <c r="W72" s="622">
        <v>0</v>
      </c>
      <c r="X72" s="622">
        <v>0</v>
      </c>
      <c r="Y72" s="622">
        <v>0</v>
      </c>
      <c r="Z72" s="622">
        <v>0</v>
      </c>
      <c r="AA72" s="622">
        <v>0</v>
      </c>
    </row>
    <row r="73" spans="1:27" x14ac:dyDescent="0.3">
      <c r="A73" s="616" t="s">
        <v>1448</v>
      </c>
      <c r="B73" s="533" t="s">
        <v>315</v>
      </c>
      <c r="C73" s="534" t="s">
        <v>41</v>
      </c>
      <c r="D73" s="617" t="s">
        <v>163</v>
      </c>
      <c r="E73" s="534" t="s">
        <v>104</v>
      </c>
      <c r="F73" s="534" t="s">
        <v>45</v>
      </c>
      <c r="G73" s="534" t="s">
        <v>614</v>
      </c>
      <c r="H73" s="583" t="s">
        <v>1922</v>
      </c>
      <c r="I73" s="583"/>
      <c r="J73" s="583"/>
      <c r="K73" s="583">
        <f t="shared" si="2"/>
        <v>4</v>
      </c>
      <c r="L73" s="636">
        <f t="shared" si="3"/>
        <v>-4</v>
      </c>
      <c r="M73" s="583"/>
      <c r="N73" s="583"/>
      <c r="O73" s="583"/>
      <c r="P73" s="583"/>
      <c r="Q73" s="622">
        <v>3</v>
      </c>
      <c r="R73" s="622">
        <v>1</v>
      </c>
      <c r="S73" s="622">
        <v>0</v>
      </c>
      <c r="T73" s="622">
        <v>0</v>
      </c>
      <c r="U73" s="622">
        <v>0</v>
      </c>
      <c r="V73" s="622">
        <v>0</v>
      </c>
      <c r="W73" s="622">
        <v>0</v>
      </c>
      <c r="X73" s="622">
        <v>0</v>
      </c>
      <c r="Y73" s="622">
        <v>0</v>
      </c>
      <c r="Z73" s="622">
        <v>0</v>
      </c>
      <c r="AA73" s="622">
        <v>0</v>
      </c>
    </row>
    <row r="74" spans="1:27" x14ac:dyDescent="0.3">
      <c r="A74" s="616" t="s">
        <v>1449</v>
      </c>
      <c r="B74" s="533" t="s">
        <v>317</v>
      </c>
      <c r="C74" s="534" t="s">
        <v>41</v>
      </c>
      <c r="D74" s="617" t="s">
        <v>163</v>
      </c>
      <c r="E74" s="534" t="s">
        <v>51</v>
      </c>
      <c r="F74" s="534" t="s">
        <v>52</v>
      </c>
      <c r="G74" s="534" t="s">
        <v>605</v>
      </c>
      <c r="H74" s="583" t="s">
        <v>1922</v>
      </c>
      <c r="I74" s="583"/>
      <c r="J74" s="583"/>
      <c r="K74" s="583">
        <f t="shared" si="2"/>
        <v>9</v>
      </c>
      <c r="L74" s="636">
        <f t="shared" si="3"/>
        <v>-9</v>
      </c>
      <c r="M74" s="583"/>
      <c r="N74" s="583"/>
      <c r="O74" s="583"/>
      <c r="P74" s="583"/>
      <c r="Q74" s="622">
        <v>6</v>
      </c>
      <c r="R74" s="622">
        <v>3</v>
      </c>
      <c r="S74" s="622">
        <v>0</v>
      </c>
      <c r="T74" s="622">
        <v>0</v>
      </c>
      <c r="U74" s="622">
        <v>0</v>
      </c>
      <c r="V74" s="622">
        <v>0</v>
      </c>
      <c r="W74" s="622">
        <v>0</v>
      </c>
      <c r="X74" s="622">
        <v>0</v>
      </c>
      <c r="Y74" s="622">
        <v>0</v>
      </c>
      <c r="Z74" s="622">
        <v>0</v>
      </c>
      <c r="AA74" s="622">
        <v>0</v>
      </c>
    </row>
    <row r="75" spans="1:27" x14ac:dyDescent="0.3">
      <c r="A75" s="616" t="s">
        <v>1450</v>
      </c>
      <c r="B75" s="533" t="s">
        <v>319</v>
      </c>
      <c r="C75" s="534" t="s">
        <v>41</v>
      </c>
      <c r="D75" s="617" t="s">
        <v>163</v>
      </c>
      <c r="E75" s="534" t="s">
        <v>299</v>
      </c>
      <c r="F75" s="534" t="s">
        <v>45</v>
      </c>
      <c r="G75" s="534" t="s">
        <v>605</v>
      </c>
      <c r="H75" s="583" t="s">
        <v>1922</v>
      </c>
      <c r="I75" s="583"/>
      <c r="J75" s="583"/>
      <c r="K75" s="583">
        <f t="shared" si="2"/>
        <v>2</v>
      </c>
      <c r="L75" s="636">
        <f t="shared" si="3"/>
        <v>-2</v>
      </c>
      <c r="M75" s="583"/>
      <c r="N75" s="583"/>
      <c r="O75" s="583"/>
      <c r="P75" s="583"/>
      <c r="Q75" s="622">
        <v>1</v>
      </c>
      <c r="R75" s="622">
        <v>1</v>
      </c>
      <c r="S75" s="622">
        <v>0</v>
      </c>
      <c r="T75" s="622">
        <v>0</v>
      </c>
      <c r="U75" s="622">
        <v>0</v>
      </c>
      <c r="V75" s="622">
        <v>0</v>
      </c>
      <c r="W75" s="622">
        <v>0</v>
      </c>
      <c r="X75" s="622">
        <v>0</v>
      </c>
      <c r="Y75" s="622">
        <v>0</v>
      </c>
      <c r="Z75" s="622">
        <v>0</v>
      </c>
      <c r="AA75" s="622">
        <v>0</v>
      </c>
    </row>
    <row r="76" spans="1:27" x14ac:dyDescent="0.3">
      <c r="A76" s="616" t="s">
        <v>320</v>
      </c>
      <c r="B76" s="533" t="s">
        <v>322</v>
      </c>
      <c r="C76" s="534" t="s">
        <v>166</v>
      </c>
      <c r="D76" s="617" t="s">
        <v>163</v>
      </c>
      <c r="E76" s="534" t="s">
        <v>87</v>
      </c>
      <c r="F76" s="534" t="s">
        <v>52</v>
      </c>
      <c r="G76" s="534" t="s">
        <v>605</v>
      </c>
      <c r="H76" s="583" t="s">
        <v>1922</v>
      </c>
      <c r="I76" s="583"/>
      <c r="J76" s="583"/>
      <c r="K76" s="583">
        <f t="shared" si="2"/>
        <v>0</v>
      </c>
      <c r="L76" s="636">
        <f t="shared" si="3"/>
        <v>0</v>
      </c>
      <c r="M76" s="583"/>
      <c r="N76" s="583"/>
      <c r="O76" s="583"/>
      <c r="P76" s="583"/>
      <c r="Q76" s="622">
        <v>0</v>
      </c>
      <c r="R76" s="622">
        <v>0</v>
      </c>
      <c r="S76" s="622">
        <v>0</v>
      </c>
      <c r="T76" s="622">
        <v>0</v>
      </c>
      <c r="U76" s="622">
        <v>0</v>
      </c>
      <c r="V76" s="622">
        <v>0</v>
      </c>
      <c r="W76" s="622">
        <v>0</v>
      </c>
      <c r="X76" s="622">
        <v>0</v>
      </c>
      <c r="Y76" s="622">
        <v>0</v>
      </c>
      <c r="Z76" s="622">
        <v>0</v>
      </c>
      <c r="AA76" s="622">
        <v>0</v>
      </c>
    </row>
    <row r="77" spans="1:27" x14ac:dyDescent="0.3">
      <c r="A77" s="616" t="s">
        <v>323</v>
      </c>
      <c r="B77" s="533" t="s">
        <v>2073</v>
      </c>
      <c r="C77" s="534" t="s">
        <v>166</v>
      </c>
      <c r="D77" s="617" t="s">
        <v>163</v>
      </c>
      <c r="E77" s="534" t="s">
        <v>51</v>
      </c>
      <c r="F77" s="534" t="s">
        <v>52</v>
      </c>
      <c r="G77" s="534" t="s">
        <v>605</v>
      </c>
      <c r="H77" s="583" t="s">
        <v>1922</v>
      </c>
      <c r="I77" s="583"/>
      <c r="J77" s="583"/>
      <c r="K77" s="583">
        <f t="shared" si="2"/>
        <v>7</v>
      </c>
      <c r="L77" s="636">
        <f t="shared" si="3"/>
        <v>-7</v>
      </c>
      <c r="M77" s="583"/>
      <c r="N77" s="583"/>
      <c r="O77" s="583"/>
      <c r="P77" s="583"/>
      <c r="Q77" s="622">
        <v>4</v>
      </c>
      <c r="R77" s="622">
        <v>3</v>
      </c>
      <c r="S77" s="622">
        <v>0</v>
      </c>
      <c r="T77" s="622">
        <v>0</v>
      </c>
      <c r="U77" s="622">
        <v>0</v>
      </c>
      <c r="V77" s="622">
        <v>0</v>
      </c>
      <c r="W77" s="622">
        <v>0</v>
      </c>
      <c r="X77" s="622">
        <v>0</v>
      </c>
      <c r="Y77" s="622">
        <v>0</v>
      </c>
      <c r="Z77" s="622">
        <v>0</v>
      </c>
      <c r="AA77" s="622">
        <v>0</v>
      </c>
    </row>
    <row r="78" spans="1:27" x14ac:dyDescent="0.3">
      <c r="A78" s="616" t="s">
        <v>327</v>
      </c>
      <c r="B78" s="533" t="s">
        <v>329</v>
      </c>
      <c r="C78" s="534" t="s">
        <v>166</v>
      </c>
      <c r="D78" s="617" t="s">
        <v>163</v>
      </c>
      <c r="E78" s="534" t="s">
        <v>87</v>
      </c>
      <c r="F78" s="534" t="s">
        <v>52</v>
      </c>
      <c r="G78" s="534" t="s">
        <v>605</v>
      </c>
      <c r="H78" s="583" t="s">
        <v>1922</v>
      </c>
      <c r="I78" s="583"/>
      <c r="J78" s="583"/>
      <c r="K78" s="583">
        <f t="shared" si="2"/>
        <v>0</v>
      </c>
      <c r="L78" s="636">
        <f t="shared" si="3"/>
        <v>0</v>
      </c>
      <c r="M78" s="583"/>
      <c r="N78" s="583"/>
      <c r="O78" s="583"/>
      <c r="P78" s="583"/>
      <c r="Q78" s="622">
        <v>0</v>
      </c>
      <c r="R78" s="622">
        <v>0</v>
      </c>
      <c r="S78" s="622">
        <v>0</v>
      </c>
      <c r="T78" s="622">
        <v>0</v>
      </c>
      <c r="U78" s="622">
        <v>0</v>
      </c>
      <c r="V78" s="622">
        <v>0</v>
      </c>
      <c r="W78" s="622">
        <v>0</v>
      </c>
      <c r="X78" s="622">
        <v>0</v>
      </c>
      <c r="Y78" s="622">
        <v>0</v>
      </c>
      <c r="Z78" s="622">
        <v>0</v>
      </c>
      <c r="AA78" s="622">
        <v>0</v>
      </c>
    </row>
    <row r="79" spans="1:27" x14ac:dyDescent="0.3">
      <c r="A79" s="616" t="s">
        <v>330</v>
      </c>
      <c r="B79" s="533" t="s">
        <v>332</v>
      </c>
      <c r="C79" s="534" t="s">
        <v>166</v>
      </c>
      <c r="D79" s="617" t="s">
        <v>163</v>
      </c>
      <c r="E79" s="534" t="s">
        <v>87</v>
      </c>
      <c r="F79" s="534" t="s">
        <v>52</v>
      </c>
      <c r="G79" s="534" t="s">
        <v>605</v>
      </c>
      <c r="H79" s="583" t="s">
        <v>1922</v>
      </c>
      <c r="I79" s="583"/>
      <c r="J79" s="583"/>
      <c r="K79" s="583">
        <f t="shared" si="2"/>
        <v>0</v>
      </c>
      <c r="L79" s="636">
        <f t="shared" si="3"/>
        <v>0</v>
      </c>
      <c r="M79" s="583"/>
      <c r="N79" s="583"/>
      <c r="O79" s="583"/>
      <c r="P79" s="583"/>
      <c r="Q79" s="622">
        <v>0</v>
      </c>
      <c r="R79" s="622">
        <v>0</v>
      </c>
      <c r="S79" s="622">
        <v>0</v>
      </c>
      <c r="T79" s="622">
        <v>0</v>
      </c>
      <c r="U79" s="622">
        <v>0</v>
      </c>
      <c r="V79" s="622">
        <v>0</v>
      </c>
      <c r="W79" s="622">
        <v>0</v>
      </c>
      <c r="X79" s="622">
        <v>0</v>
      </c>
      <c r="Y79" s="622">
        <v>0</v>
      </c>
      <c r="Z79" s="622">
        <v>0</v>
      </c>
      <c r="AA79" s="622">
        <v>0</v>
      </c>
    </row>
    <row r="80" spans="1:27" x14ac:dyDescent="0.3">
      <c r="A80" s="616" t="s">
        <v>333</v>
      </c>
      <c r="B80" s="533" t="s">
        <v>335</v>
      </c>
      <c r="C80" s="534" t="s">
        <v>166</v>
      </c>
      <c r="D80" s="617" t="s">
        <v>163</v>
      </c>
      <c r="E80" s="534" t="s">
        <v>44</v>
      </c>
      <c r="F80" s="534" t="s">
        <v>45</v>
      </c>
      <c r="G80" s="534" t="s">
        <v>605</v>
      </c>
      <c r="H80" s="583" t="s">
        <v>1922</v>
      </c>
      <c r="I80" s="583"/>
      <c r="J80" s="583"/>
      <c r="K80" s="583">
        <f t="shared" si="2"/>
        <v>0</v>
      </c>
      <c r="L80" s="636">
        <f t="shared" si="3"/>
        <v>0</v>
      </c>
      <c r="M80" s="583"/>
      <c r="N80" s="583"/>
      <c r="O80" s="583"/>
      <c r="P80" s="583"/>
      <c r="Q80" s="622">
        <v>0</v>
      </c>
      <c r="R80" s="622">
        <v>0</v>
      </c>
      <c r="S80" s="622">
        <v>0</v>
      </c>
      <c r="T80" s="622">
        <v>0</v>
      </c>
      <c r="U80" s="622">
        <v>0</v>
      </c>
      <c r="V80" s="622">
        <v>0</v>
      </c>
      <c r="W80" s="622">
        <v>0</v>
      </c>
      <c r="X80" s="622">
        <v>0</v>
      </c>
      <c r="Y80" s="622">
        <v>0</v>
      </c>
      <c r="Z80" s="622">
        <v>0</v>
      </c>
      <c r="AA80" s="622">
        <v>0</v>
      </c>
    </row>
    <row r="81" spans="1:27" x14ac:dyDescent="0.3">
      <c r="A81" s="616" t="s">
        <v>336</v>
      </c>
      <c r="B81" s="533" t="s">
        <v>338</v>
      </c>
      <c r="C81" s="534" t="s">
        <v>166</v>
      </c>
      <c r="D81" s="617" t="s">
        <v>163</v>
      </c>
      <c r="E81" s="534" t="s">
        <v>87</v>
      </c>
      <c r="F81" s="534" t="s">
        <v>52</v>
      </c>
      <c r="G81" s="534" t="s">
        <v>605</v>
      </c>
      <c r="H81" s="583" t="s">
        <v>1922</v>
      </c>
      <c r="I81" s="583"/>
      <c r="J81" s="583"/>
      <c r="K81" s="583">
        <f t="shared" si="2"/>
        <v>0</v>
      </c>
      <c r="L81" s="636">
        <f t="shared" si="3"/>
        <v>0</v>
      </c>
      <c r="M81" s="583"/>
      <c r="N81" s="583"/>
      <c r="O81" s="583"/>
      <c r="P81" s="583"/>
      <c r="Q81" s="622">
        <v>0</v>
      </c>
      <c r="R81" s="622">
        <v>0</v>
      </c>
      <c r="S81" s="622">
        <v>0</v>
      </c>
      <c r="T81" s="622">
        <v>0</v>
      </c>
      <c r="U81" s="622">
        <v>0</v>
      </c>
      <c r="V81" s="622">
        <v>0</v>
      </c>
      <c r="W81" s="622">
        <v>0</v>
      </c>
      <c r="X81" s="622">
        <v>0</v>
      </c>
      <c r="Y81" s="622">
        <v>0</v>
      </c>
      <c r="Z81" s="622">
        <v>0</v>
      </c>
      <c r="AA81" s="622">
        <v>0</v>
      </c>
    </row>
    <row r="82" spans="1:27" x14ac:dyDescent="0.3">
      <c r="A82" s="616" t="s">
        <v>339</v>
      </c>
      <c r="B82" s="533" t="s">
        <v>341</v>
      </c>
      <c r="C82" s="534" t="s">
        <v>166</v>
      </c>
      <c r="D82" s="617" t="s">
        <v>163</v>
      </c>
      <c r="E82" s="534" t="s">
        <v>203</v>
      </c>
      <c r="F82" s="534" t="s">
        <v>45</v>
      </c>
      <c r="G82" s="534" t="s">
        <v>605</v>
      </c>
      <c r="H82" s="583" t="s">
        <v>1922</v>
      </c>
      <c r="I82" s="583"/>
      <c r="J82" s="583"/>
      <c r="K82" s="583">
        <f t="shared" si="2"/>
        <v>5</v>
      </c>
      <c r="L82" s="636">
        <f t="shared" si="3"/>
        <v>-5</v>
      </c>
      <c r="M82" s="583"/>
      <c r="N82" s="583"/>
      <c r="O82" s="583"/>
      <c r="P82" s="583"/>
      <c r="Q82" s="622">
        <v>5</v>
      </c>
      <c r="R82" s="622">
        <v>0</v>
      </c>
      <c r="S82" s="622">
        <v>0</v>
      </c>
      <c r="T82" s="622">
        <v>0</v>
      </c>
      <c r="U82" s="622">
        <v>0</v>
      </c>
      <c r="V82" s="622">
        <v>0</v>
      </c>
      <c r="W82" s="622">
        <v>0</v>
      </c>
      <c r="X82" s="622">
        <v>0</v>
      </c>
      <c r="Y82" s="622">
        <v>0</v>
      </c>
      <c r="Z82" s="622">
        <v>0</v>
      </c>
      <c r="AA82" s="622">
        <v>0</v>
      </c>
    </row>
    <row r="83" spans="1:27" x14ac:dyDescent="0.3">
      <c r="A83" s="616" t="s">
        <v>345</v>
      </c>
      <c r="B83" s="533" t="s">
        <v>347</v>
      </c>
      <c r="C83" s="534" t="s">
        <v>166</v>
      </c>
      <c r="D83" s="617" t="s">
        <v>163</v>
      </c>
      <c r="E83" s="534" t="s">
        <v>44</v>
      </c>
      <c r="F83" s="534" t="s">
        <v>45</v>
      </c>
      <c r="G83" s="534" t="s">
        <v>605</v>
      </c>
      <c r="H83" s="583" t="s">
        <v>1922</v>
      </c>
      <c r="I83" s="583"/>
      <c r="J83" s="583"/>
      <c r="K83" s="583">
        <f t="shared" si="2"/>
        <v>0</v>
      </c>
      <c r="L83" s="636">
        <f t="shared" si="3"/>
        <v>0</v>
      </c>
      <c r="M83" s="583"/>
      <c r="N83" s="583"/>
      <c r="O83" s="583"/>
      <c r="P83" s="583"/>
      <c r="Q83" s="622">
        <v>0</v>
      </c>
      <c r="R83" s="622">
        <v>0</v>
      </c>
      <c r="S83" s="622">
        <v>0</v>
      </c>
      <c r="T83" s="622">
        <v>0</v>
      </c>
      <c r="U83" s="622">
        <v>0</v>
      </c>
      <c r="V83" s="622">
        <v>0</v>
      </c>
      <c r="W83" s="622">
        <v>0</v>
      </c>
      <c r="X83" s="622">
        <v>0</v>
      </c>
      <c r="Y83" s="622">
        <v>0</v>
      </c>
      <c r="Z83" s="622">
        <v>0</v>
      </c>
      <c r="AA83" s="622">
        <v>0</v>
      </c>
    </row>
    <row r="84" spans="1:27" x14ac:dyDescent="0.3">
      <c r="A84" s="616" t="s">
        <v>349</v>
      </c>
      <c r="B84" s="533" t="s">
        <v>351</v>
      </c>
      <c r="C84" s="534" t="s">
        <v>166</v>
      </c>
      <c r="D84" s="617" t="s">
        <v>163</v>
      </c>
      <c r="E84" s="534" t="s">
        <v>247</v>
      </c>
      <c r="F84" s="534" t="s">
        <v>45</v>
      </c>
      <c r="G84" s="534" t="s">
        <v>614</v>
      </c>
      <c r="H84" s="583" t="s">
        <v>1922</v>
      </c>
      <c r="I84" s="583"/>
      <c r="J84" s="583"/>
      <c r="K84" s="583">
        <f t="shared" si="2"/>
        <v>20</v>
      </c>
      <c r="L84" s="636">
        <f t="shared" si="3"/>
        <v>-20</v>
      </c>
      <c r="M84" s="583"/>
      <c r="N84" s="583"/>
      <c r="O84" s="583"/>
      <c r="P84" s="583"/>
      <c r="Q84" s="622">
        <v>20</v>
      </c>
      <c r="R84" s="622">
        <v>0</v>
      </c>
      <c r="S84" s="622">
        <v>0</v>
      </c>
      <c r="T84" s="622">
        <v>0</v>
      </c>
      <c r="U84" s="622">
        <v>0</v>
      </c>
      <c r="V84" s="622">
        <v>0</v>
      </c>
      <c r="W84" s="622">
        <v>0</v>
      </c>
      <c r="X84" s="622">
        <v>0</v>
      </c>
      <c r="Y84" s="622">
        <v>0</v>
      </c>
      <c r="Z84" s="622">
        <v>0</v>
      </c>
      <c r="AA84" s="622">
        <v>0</v>
      </c>
    </row>
    <row r="85" spans="1:27" x14ac:dyDescent="0.3">
      <c r="A85" s="616" t="s">
        <v>352</v>
      </c>
      <c r="B85" s="533" t="s">
        <v>354</v>
      </c>
      <c r="C85" s="534" t="s">
        <v>166</v>
      </c>
      <c r="D85" s="617" t="s">
        <v>163</v>
      </c>
      <c r="E85" s="534" t="s">
        <v>48</v>
      </c>
      <c r="F85" s="534" t="s">
        <v>52</v>
      </c>
      <c r="G85" s="534" t="s">
        <v>605</v>
      </c>
      <c r="H85" s="583" t="s">
        <v>1922</v>
      </c>
      <c r="I85" s="583"/>
      <c r="J85" s="583"/>
      <c r="K85" s="583">
        <f t="shared" si="2"/>
        <v>2</v>
      </c>
      <c r="L85" s="636">
        <f t="shared" si="3"/>
        <v>-2</v>
      </c>
      <c r="M85" s="583"/>
      <c r="N85" s="583"/>
      <c r="O85" s="583"/>
      <c r="P85" s="583"/>
      <c r="Q85" s="622">
        <v>2</v>
      </c>
      <c r="R85" s="622">
        <v>0</v>
      </c>
      <c r="S85" s="622">
        <v>0</v>
      </c>
      <c r="T85" s="622">
        <v>0</v>
      </c>
      <c r="U85" s="622">
        <v>0</v>
      </c>
      <c r="V85" s="622">
        <v>0</v>
      </c>
      <c r="W85" s="622">
        <v>0</v>
      </c>
      <c r="X85" s="622">
        <v>0</v>
      </c>
      <c r="Y85" s="622">
        <v>0</v>
      </c>
      <c r="Z85" s="622">
        <v>0</v>
      </c>
      <c r="AA85" s="622">
        <v>0</v>
      </c>
    </row>
    <row r="86" spans="1:27" x14ac:dyDescent="0.3">
      <c r="A86" s="616" t="s">
        <v>355</v>
      </c>
      <c r="B86" s="533" t="s">
        <v>357</v>
      </c>
      <c r="C86" s="534" t="s">
        <v>166</v>
      </c>
      <c r="D86" s="617" t="s">
        <v>163</v>
      </c>
      <c r="E86" s="534" t="s">
        <v>48</v>
      </c>
      <c r="F86" s="534" t="s">
        <v>52</v>
      </c>
      <c r="G86" s="534" t="s">
        <v>605</v>
      </c>
      <c r="H86" s="583" t="s">
        <v>1922</v>
      </c>
      <c r="I86" s="583"/>
      <c r="J86" s="583"/>
      <c r="K86" s="583">
        <f t="shared" si="2"/>
        <v>4</v>
      </c>
      <c r="L86" s="636">
        <f t="shared" si="3"/>
        <v>-4</v>
      </c>
      <c r="M86" s="583"/>
      <c r="N86" s="583"/>
      <c r="O86" s="583"/>
      <c r="P86" s="583"/>
      <c r="Q86" s="622">
        <v>4</v>
      </c>
      <c r="R86" s="622">
        <v>0</v>
      </c>
      <c r="S86" s="622">
        <v>0</v>
      </c>
      <c r="T86" s="622">
        <v>0</v>
      </c>
      <c r="U86" s="622">
        <v>0</v>
      </c>
      <c r="V86" s="622">
        <v>0</v>
      </c>
      <c r="W86" s="622">
        <v>0</v>
      </c>
      <c r="X86" s="622">
        <v>0</v>
      </c>
      <c r="Y86" s="622">
        <v>0</v>
      </c>
      <c r="Z86" s="622">
        <v>0</v>
      </c>
      <c r="AA86" s="622">
        <v>0</v>
      </c>
    </row>
    <row r="87" spans="1:27" x14ac:dyDescent="0.3">
      <c r="A87" s="616" t="s">
        <v>358</v>
      </c>
      <c r="B87" s="533" t="s">
        <v>360</v>
      </c>
      <c r="C87" s="534" t="s">
        <v>166</v>
      </c>
      <c r="D87" s="617" t="s">
        <v>163</v>
      </c>
      <c r="E87" s="534" t="s">
        <v>48</v>
      </c>
      <c r="F87" s="534" t="s">
        <v>52</v>
      </c>
      <c r="G87" s="534" t="s">
        <v>605</v>
      </c>
      <c r="H87" s="583" t="s">
        <v>1922</v>
      </c>
      <c r="I87" s="583"/>
      <c r="J87" s="583"/>
      <c r="K87" s="583">
        <f t="shared" si="2"/>
        <v>4</v>
      </c>
      <c r="L87" s="636">
        <f t="shared" si="3"/>
        <v>-4</v>
      </c>
      <c r="M87" s="583"/>
      <c r="N87" s="583"/>
      <c r="O87" s="583"/>
      <c r="P87" s="583"/>
      <c r="Q87" s="622">
        <v>1</v>
      </c>
      <c r="R87" s="622">
        <v>3</v>
      </c>
      <c r="S87" s="622">
        <v>0</v>
      </c>
      <c r="T87" s="622">
        <v>0</v>
      </c>
      <c r="U87" s="622">
        <v>0</v>
      </c>
      <c r="V87" s="622">
        <v>0</v>
      </c>
      <c r="W87" s="622">
        <v>0</v>
      </c>
      <c r="X87" s="622">
        <v>0</v>
      </c>
      <c r="Y87" s="622">
        <v>0</v>
      </c>
      <c r="Z87" s="622">
        <v>0</v>
      </c>
      <c r="AA87" s="622">
        <v>0</v>
      </c>
    </row>
    <row r="88" spans="1:27" x14ac:dyDescent="0.3">
      <c r="A88" s="616" t="s">
        <v>361</v>
      </c>
      <c r="B88" s="533" t="s">
        <v>363</v>
      </c>
      <c r="C88" s="534" t="s">
        <v>166</v>
      </c>
      <c r="D88" s="617" t="s">
        <v>163</v>
      </c>
      <c r="E88" s="534" t="s">
        <v>51</v>
      </c>
      <c r="F88" s="534" t="s">
        <v>45</v>
      </c>
      <c r="G88" s="534" t="s">
        <v>605</v>
      </c>
      <c r="H88" s="583" t="s">
        <v>1922</v>
      </c>
      <c r="I88" s="583"/>
      <c r="J88" s="583"/>
      <c r="K88" s="583">
        <f t="shared" si="2"/>
        <v>0</v>
      </c>
      <c r="L88" s="636">
        <f t="shared" si="3"/>
        <v>0</v>
      </c>
      <c r="M88" s="583"/>
      <c r="N88" s="583"/>
      <c r="O88" s="583"/>
      <c r="P88" s="583"/>
      <c r="Q88" s="622">
        <v>0</v>
      </c>
      <c r="R88" s="622">
        <v>0</v>
      </c>
      <c r="S88" s="622">
        <v>0</v>
      </c>
      <c r="T88" s="622">
        <v>0</v>
      </c>
      <c r="U88" s="622">
        <v>0</v>
      </c>
      <c r="V88" s="622">
        <v>0</v>
      </c>
      <c r="W88" s="622">
        <v>0</v>
      </c>
      <c r="X88" s="622">
        <v>0</v>
      </c>
      <c r="Y88" s="622">
        <v>0</v>
      </c>
      <c r="Z88" s="622">
        <v>0</v>
      </c>
      <c r="AA88" s="622">
        <v>0</v>
      </c>
    </row>
    <row r="89" spans="1:27" x14ac:dyDescent="0.3">
      <c r="A89" s="616" t="s">
        <v>364</v>
      </c>
      <c r="B89" s="533" t="s">
        <v>366</v>
      </c>
      <c r="C89" s="534" t="s">
        <v>166</v>
      </c>
      <c r="D89" s="617" t="s">
        <v>163</v>
      </c>
      <c r="E89" s="534" t="s">
        <v>44</v>
      </c>
      <c r="F89" s="534" t="s">
        <v>45</v>
      </c>
      <c r="G89" s="534" t="s">
        <v>605</v>
      </c>
      <c r="H89" s="583" t="s">
        <v>1922</v>
      </c>
      <c r="I89" s="583"/>
      <c r="J89" s="583"/>
      <c r="K89" s="583">
        <f t="shared" si="2"/>
        <v>0</v>
      </c>
      <c r="L89" s="636">
        <f t="shared" si="3"/>
        <v>0</v>
      </c>
      <c r="M89" s="583"/>
      <c r="N89" s="583"/>
      <c r="O89" s="583"/>
      <c r="P89" s="583"/>
      <c r="Q89" s="622">
        <v>0</v>
      </c>
      <c r="R89" s="622">
        <v>0</v>
      </c>
      <c r="S89" s="622">
        <v>0</v>
      </c>
      <c r="T89" s="622">
        <v>0</v>
      </c>
      <c r="U89" s="622">
        <v>0</v>
      </c>
      <c r="V89" s="622">
        <v>0</v>
      </c>
      <c r="W89" s="622">
        <v>0</v>
      </c>
      <c r="X89" s="622">
        <v>0</v>
      </c>
      <c r="Y89" s="622">
        <v>0</v>
      </c>
      <c r="Z89" s="622">
        <v>0</v>
      </c>
      <c r="AA89" s="622">
        <v>0</v>
      </c>
    </row>
    <row r="90" spans="1:27" x14ac:dyDescent="0.3">
      <c r="A90" s="616" t="s">
        <v>367</v>
      </c>
      <c r="B90" s="533" t="s">
        <v>369</v>
      </c>
      <c r="C90" s="534" t="s">
        <v>166</v>
      </c>
      <c r="D90" s="617" t="s">
        <v>163</v>
      </c>
      <c r="E90" s="534" t="s">
        <v>44</v>
      </c>
      <c r="F90" s="534" t="s">
        <v>45</v>
      </c>
      <c r="G90" s="534" t="s">
        <v>605</v>
      </c>
      <c r="H90" s="583" t="s">
        <v>1922</v>
      </c>
      <c r="I90" s="583"/>
      <c r="J90" s="583"/>
      <c r="K90" s="583">
        <f t="shared" si="2"/>
        <v>2</v>
      </c>
      <c r="L90" s="636">
        <f t="shared" si="3"/>
        <v>-2</v>
      </c>
      <c r="M90" s="583"/>
      <c r="N90" s="583"/>
      <c r="O90" s="583"/>
      <c r="P90" s="583"/>
      <c r="Q90" s="622">
        <v>0</v>
      </c>
      <c r="R90" s="622">
        <v>2</v>
      </c>
      <c r="S90" s="622">
        <v>0</v>
      </c>
      <c r="T90" s="622">
        <v>0</v>
      </c>
      <c r="U90" s="622">
        <v>0</v>
      </c>
      <c r="V90" s="622">
        <v>0</v>
      </c>
      <c r="W90" s="622">
        <v>0</v>
      </c>
      <c r="X90" s="622">
        <v>0</v>
      </c>
      <c r="Y90" s="622">
        <v>0</v>
      </c>
      <c r="Z90" s="622">
        <v>0</v>
      </c>
      <c r="AA90" s="622">
        <v>0</v>
      </c>
    </row>
    <row r="91" spans="1:27" x14ac:dyDescent="0.3">
      <c r="A91" s="616" t="s">
        <v>370</v>
      </c>
      <c r="B91" s="533" t="s">
        <v>372</v>
      </c>
      <c r="C91" s="534" t="s">
        <v>166</v>
      </c>
      <c r="D91" s="617" t="s">
        <v>163</v>
      </c>
      <c r="E91" s="534" t="s">
        <v>299</v>
      </c>
      <c r="F91" s="534" t="s">
        <v>45</v>
      </c>
      <c r="G91" s="534" t="s">
        <v>605</v>
      </c>
      <c r="H91" s="583" t="s">
        <v>1922</v>
      </c>
      <c r="I91" s="583"/>
      <c r="J91" s="583"/>
      <c r="K91" s="583">
        <f t="shared" si="2"/>
        <v>3</v>
      </c>
      <c r="L91" s="636">
        <f t="shared" si="3"/>
        <v>-3</v>
      </c>
      <c r="M91" s="583"/>
      <c r="N91" s="583"/>
      <c r="O91" s="583"/>
      <c r="P91" s="583"/>
      <c r="Q91" s="622">
        <v>0</v>
      </c>
      <c r="R91" s="622">
        <v>3</v>
      </c>
      <c r="S91" s="622">
        <v>0</v>
      </c>
      <c r="T91" s="622">
        <v>0</v>
      </c>
      <c r="U91" s="622">
        <v>0</v>
      </c>
      <c r="V91" s="622">
        <v>0</v>
      </c>
      <c r="W91" s="622">
        <v>0</v>
      </c>
      <c r="X91" s="622">
        <v>0</v>
      </c>
      <c r="Y91" s="622">
        <v>0</v>
      </c>
      <c r="Z91" s="622">
        <v>0</v>
      </c>
      <c r="AA91" s="622">
        <v>0</v>
      </c>
    </row>
    <row r="92" spans="1:27" x14ac:dyDescent="0.3">
      <c r="A92" s="616" t="s">
        <v>373</v>
      </c>
      <c r="B92" s="533" t="s">
        <v>375</v>
      </c>
      <c r="C92" s="534" t="s">
        <v>166</v>
      </c>
      <c r="D92" s="617" t="s">
        <v>163</v>
      </c>
      <c r="E92" s="534" t="s">
        <v>203</v>
      </c>
      <c r="F92" s="534" t="s">
        <v>45</v>
      </c>
      <c r="G92" s="534" t="s">
        <v>605</v>
      </c>
      <c r="H92" s="583" t="s">
        <v>1922</v>
      </c>
      <c r="I92" s="583"/>
      <c r="J92" s="583"/>
      <c r="K92" s="583">
        <f t="shared" si="2"/>
        <v>3</v>
      </c>
      <c r="L92" s="636">
        <f t="shared" si="3"/>
        <v>-3</v>
      </c>
      <c r="M92" s="583"/>
      <c r="N92" s="583"/>
      <c r="O92" s="583"/>
      <c r="P92" s="583"/>
      <c r="Q92" s="622">
        <v>0</v>
      </c>
      <c r="R92" s="622">
        <v>3</v>
      </c>
      <c r="S92" s="622">
        <v>0</v>
      </c>
      <c r="T92" s="622">
        <v>0</v>
      </c>
      <c r="U92" s="622">
        <v>0</v>
      </c>
      <c r="V92" s="622">
        <v>0</v>
      </c>
      <c r="W92" s="622">
        <v>0</v>
      </c>
      <c r="X92" s="622">
        <v>0</v>
      </c>
      <c r="Y92" s="622">
        <v>0</v>
      </c>
      <c r="Z92" s="622">
        <v>0</v>
      </c>
      <c r="AA92" s="622">
        <v>0</v>
      </c>
    </row>
    <row r="93" spans="1:27" x14ac:dyDescent="0.3">
      <c r="A93" s="616" t="s">
        <v>376</v>
      </c>
      <c r="B93" s="533" t="s">
        <v>378</v>
      </c>
      <c r="C93" s="534" t="s">
        <v>166</v>
      </c>
      <c r="D93" s="617" t="s">
        <v>163</v>
      </c>
      <c r="E93" s="534" t="s">
        <v>299</v>
      </c>
      <c r="F93" s="534" t="s">
        <v>45</v>
      </c>
      <c r="G93" s="534" t="s">
        <v>605</v>
      </c>
      <c r="H93" s="583" t="s">
        <v>1922</v>
      </c>
      <c r="I93" s="583"/>
      <c r="J93" s="583"/>
      <c r="K93" s="583">
        <f t="shared" si="2"/>
        <v>0</v>
      </c>
      <c r="L93" s="636">
        <f t="shared" si="3"/>
        <v>0</v>
      </c>
      <c r="M93" s="583"/>
      <c r="N93" s="583"/>
      <c r="O93" s="583"/>
      <c r="P93" s="583"/>
      <c r="Q93" s="622">
        <v>0</v>
      </c>
      <c r="R93" s="622">
        <v>0</v>
      </c>
      <c r="S93" s="622">
        <v>0</v>
      </c>
      <c r="T93" s="622">
        <v>0</v>
      </c>
      <c r="U93" s="622">
        <v>0</v>
      </c>
      <c r="V93" s="622">
        <v>0</v>
      </c>
      <c r="W93" s="622">
        <v>0</v>
      </c>
      <c r="X93" s="622">
        <v>0</v>
      </c>
      <c r="Y93" s="622">
        <v>0</v>
      </c>
      <c r="Z93" s="622">
        <v>0</v>
      </c>
      <c r="AA93" s="622">
        <v>0</v>
      </c>
    </row>
    <row r="94" spans="1:27" x14ac:dyDescent="0.3">
      <c r="A94" s="616" t="s">
        <v>379</v>
      </c>
      <c r="B94" s="533" t="s">
        <v>381</v>
      </c>
      <c r="C94" s="534" t="s">
        <v>166</v>
      </c>
      <c r="D94" s="617" t="s">
        <v>163</v>
      </c>
      <c r="E94" s="534" t="s">
        <v>87</v>
      </c>
      <c r="F94" s="534" t="s">
        <v>52</v>
      </c>
      <c r="G94" s="534" t="s">
        <v>605</v>
      </c>
      <c r="H94" s="583" t="s">
        <v>1922</v>
      </c>
      <c r="I94" s="583"/>
      <c r="J94" s="583"/>
      <c r="K94" s="583">
        <f t="shared" si="2"/>
        <v>0</v>
      </c>
      <c r="L94" s="636">
        <f t="shared" si="3"/>
        <v>0</v>
      </c>
      <c r="M94" s="583"/>
      <c r="N94" s="583"/>
      <c r="O94" s="583"/>
      <c r="P94" s="583"/>
      <c r="Q94" s="622">
        <v>0</v>
      </c>
      <c r="R94" s="622">
        <v>0</v>
      </c>
      <c r="S94" s="622">
        <v>0</v>
      </c>
      <c r="T94" s="622">
        <v>0</v>
      </c>
      <c r="U94" s="622">
        <v>0</v>
      </c>
      <c r="V94" s="622">
        <v>0</v>
      </c>
      <c r="W94" s="622">
        <v>0</v>
      </c>
      <c r="X94" s="622">
        <v>0</v>
      </c>
      <c r="Y94" s="622">
        <v>0</v>
      </c>
      <c r="Z94" s="622">
        <v>0</v>
      </c>
      <c r="AA94" s="622">
        <v>0</v>
      </c>
    </row>
    <row r="95" spans="1:27" x14ac:dyDescent="0.3">
      <c r="A95" s="616" t="s">
        <v>382</v>
      </c>
      <c r="B95" s="533" t="s">
        <v>384</v>
      </c>
      <c r="C95" s="534" t="s">
        <v>166</v>
      </c>
      <c r="D95" s="617" t="s">
        <v>163</v>
      </c>
      <c r="E95" s="534" t="s">
        <v>87</v>
      </c>
      <c r="F95" s="534" t="s">
        <v>52</v>
      </c>
      <c r="G95" s="534" t="s">
        <v>605</v>
      </c>
      <c r="H95" s="583" t="s">
        <v>1922</v>
      </c>
      <c r="I95" s="583"/>
      <c r="J95" s="583"/>
      <c r="K95" s="583">
        <f t="shared" si="2"/>
        <v>3</v>
      </c>
      <c r="L95" s="636">
        <f t="shared" si="3"/>
        <v>-3</v>
      </c>
      <c r="M95" s="583"/>
      <c r="N95" s="583"/>
      <c r="O95" s="583"/>
      <c r="P95" s="583"/>
      <c r="Q95" s="622">
        <v>3</v>
      </c>
      <c r="R95" s="622">
        <v>0</v>
      </c>
      <c r="S95" s="622">
        <v>0</v>
      </c>
      <c r="T95" s="622">
        <v>0</v>
      </c>
      <c r="U95" s="622">
        <v>0</v>
      </c>
      <c r="V95" s="622">
        <v>0</v>
      </c>
      <c r="W95" s="622">
        <v>0</v>
      </c>
      <c r="X95" s="622">
        <v>0</v>
      </c>
      <c r="Y95" s="622">
        <v>0</v>
      </c>
      <c r="Z95" s="622">
        <v>0</v>
      </c>
      <c r="AA95" s="622">
        <v>0</v>
      </c>
    </row>
    <row r="96" spans="1:27" x14ac:dyDescent="0.3">
      <c r="A96" s="616" t="s">
        <v>385</v>
      </c>
      <c r="B96" s="533" t="s">
        <v>387</v>
      </c>
      <c r="C96" s="534" t="s">
        <v>166</v>
      </c>
      <c r="D96" s="617" t="s">
        <v>163</v>
      </c>
      <c r="E96" s="534" t="s">
        <v>87</v>
      </c>
      <c r="F96" s="534" t="s">
        <v>52</v>
      </c>
      <c r="G96" s="534" t="s">
        <v>605</v>
      </c>
      <c r="H96" s="583" t="s">
        <v>1922</v>
      </c>
      <c r="I96" s="583"/>
      <c r="J96" s="583"/>
      <c r="K96" s="583">
        <f t="shared" si="2"/>
        <v>4</v>
      </c>
      <c r="L96" s="636">
        <f t="shared" si="3"/>
        <v>-4</v>
      </c>
      <c r="M96" s="583"/>
      <c r="N96" s="583"/>
      <c r="O96" s="583"/>
      <c r="P96" s="583"/>
      <c r="Q96" s="622">
        <v>4</v>
      </c>
      <c r="R96" s="622">
        <v>0</v>
      </c>
      <c r="S96" s="622">
        <v>0</v>
      </c>
      <c r="T96" s="622">
        <v>0</v>
      </c>
      <c r="U96" s="622">
        <v>0</v>
      </c>
      <c r="V96" s="622">
        <v>0</v>
      </c>
      <c r="W96" s="622">
        <v>0</v>
      </c>
      <c r="X96" s="622">
        <v>0</v>
      </c>
      <c r="Y96" s="622">
        <v>0</v>
      </c>
      <c r="Z96" s="622">
        <v>0</v>
      </c>
      <c r="AA96" s="622">
        <v>0</v>
      </c>
    </row>
    <row r="97" spans="1:27" x14ac:dyDescent="0.3">
      <c r="A97" s="616" t="s">
        <v>388</v>
      </c>
      <c r="B97" s="533" t="s">
        <v>390</v>
      </c>
      <c r="C97" s="534" t="s">
        <v>166</v>
      </c>
      <c r="D97" s="617" t="s">
        <v>163</v>
      </c>
      <c r="E97" s="534" t="s">
        <v>87</v>
      </c>
      <c r="F97" s="534" t="s">
        <v>52</v>
      </c>
      <c r="G97" s="534" t="s">
        <v>605</v>
      </c>
      <c r="H97" s="583" t="s">
        <v>1922</v>
      </c>
      <c r="I97" s="583"/>
      <c r="J97" s="583"/>
      <c r="K97" s="583">
        <f t="shared" si="2"/>
        <v>0</v>
      </c>
      <c r="L97" s="636">
        <f t="shared" si="3"/>
        <v>0</v>
      </c>
      <c r="M97" s="583"/>
      <c r="N97" s="583"/>
      <c r="O97" s="583"/>
      <c r="P97" s="583"/>
      <c r="Q97" s="622">
        <v>0</v>
      </c>
      <c r="R97" s="622">
        <v>0</v>
      </c>
      <c r="S97" s="622">
        <v>0</v>
      </c>
      <c r="T97" s="622">
        <v>0</v>
      </c>
      <c r="U97" s="622">
        <v>0</v>
      </c>
      <c r="V97" s="622">
        <v>0</v>
      </c>
      <c r="W97" s="622">
        <v>0</v>
      </c>
      <c r="X97" s="622">
        <v>0</v>
      </c>
      <c r="Y97" s="622">
        <v>0</v>
      </c>
      <c r="Z97" s="622">
        <v>0</v>
      </c>
      <c r="AA97" s="622">
        <v>0</v>
      </c>
    </row>
    <row r="98" spans="1:27" x14ac:dyDescent="0.3">
      <c r="A98" s="616" t="s">
        <v>391</v>
      </c>
      <c r="B98" s="533" t="s">
        <v>393</v>
      </c>
      <c r="C98" s="534" t="s">
        <v>166</v>
      </c>
      <c r="D98" s="617" t="s">
        <v>163</v>
      </c>
      <c r="E98" s="534" t="s">
        <v>63</v>
      </c>
      <c r="F98" s="534" t="s">
        <v>52</v>
      </c>
      <c r="G98" s="534" t="s">
        <v>605</v>
      </c>
      <c r="H98" s="583" t="s">
        <v>1922</v>
      </c>
      <c r="I98" s="583"/>
      <c r="J98" s="583"/>
      <c r="K98" s="583">
        <f t="shared" si="2"/>
        <v>0</v>
      </c>
      <c r="L98" s="636">
        <f t="shared" si="3"/>
        <v>0</v>
      </c>
      <c r="M98" s="583"/>
      <c r="N98" s="583"/>
      <c r="O98" s="583"/>
      <c r="P98" s="583"/>
      <c r="Q98" s="622">
        <v>0</v>
      </c>
      <c r="R98" s="622">
        <v>0</v>
      </c>
      <c r="S98" s="622">
        <v>0</v>
      </c>
      <c r="T98" s="622">
        <v>0</v>
      </c>
      <c r="U98" s="622">
        <v>0</v>
      </c>
      <c r="V98" s="622">
        <v>0</v>
      </c>
      <c r="W98" s="622">
        <v>0</v>
      </c>
      <c r="X98" s="622">
        <v>0</v>
      </c>
      <c r="Y98" s="622">
        <v>0</v>
      </c>
      <c r="Z98" s="622">
        <v>0</v>
      </c>
      <c r="AA98" s="622">
        <v>0</v>
      </c>
    </row>
    <row r="99" spans="1:27" x14ac:dyDescent="0.3">
      <c r="A99" s="616" t="s">
        <v>394</v>
      </c>
      <c r="B99" s="533" t="s">
        <v>396</v>
      </c>
      <c r="C99" s="534" t="s">
        <v>166</v>
      </c>
      <c r="D99" s="617" t="s">
        <v>163</v>
      </c>
      <c r="E99" s="534" t="s">
        <v>203</v>
      </c>
      <c r="F99" s="534" t="s">
        <v>45</v>
      </c>
      <c r="G99" s="534" t="s">
        <v>605</v>
      </c>
      <c r="H99" s="583" t="s">
        <v>1922</v>
      </c>
      <c r="I99" s="583"/>
      <c r="J99" s="583"/>
      <c r="K99" s="583">
        <f t="shared" si="2"/>
        <v>2</v>
      </c>
      <c r="L99" s="636">
        <f t="shared" si="3"/>
        <v>-2</v>
      </c>
      <c r="M99" s="583"/>
      <c r="N99" s="583"/>
      <c r="O99" s="583"/>
      <c r="P99" s="583"/>
      <c r="Q99" s="622">
        <v>2</v>
      </c>
      <c r="R99" s="622">
        <v>0</v>
      </c>
      <c r="S99" s="622">
        <v>0</v>
      </c>
      <c r="T99" s="622">
        <v>0</v>
      </c>
      <c r="U99" s="622">
        <v>0</v>
      </c>
      <c r="V99" s="622">
        <v>0</v>
      </c>
      <c r="W99" s="622">
        <v>0</v>
      </c>
      <c r="X99" s="622">
        <v>0</v>
      </c>
      <c r="Y99" s="622">
        <v>0</v>
      </c>
      <c r="Z99" s="622">
        <v>0</v>
      </c>
      <c r="AA99" s="622">
        <v>0</v>
      </c>
    </row>
    <row r="100" spans="1:27" x14ac:dyDescent="0.3">
      <c r="A100" s="616" t="s">
        <v>397</v>
      </c>
      <c r="B100" s="533" t="s">
        <v>399</v>
      </c>
      <c r="C100" s="534" t="s">
        <v>166</v>
      </c>
      <c r="D100" s="617" t="s">
        <v>163</v>
      </c>
      <c r="E100" s="534" t="s">
        <v>299</v>
      </c>
      <c r="F100" s="534" t="s">
        <v>45</v>
      </c>
      <c r="G100" s="534" t="s">
        <v>605</v>
      </c>
      <c r="H100" s="583" t="s">
        <v>1922</v>
      </c>
      <c r="I100" s="583"/>
      <c r="J100" s="583"/>
      <c r="K100" s="583">
        <f t="shared" si="2"/>
        <v>3</v>
      </c>
      <c r="L100" s="636">
        <f t="shared" si="3"/>
        <v>-3</v>
      </c>
      <c r="M100" s="583"/>
      <c r="N100" s="583"/>
      <c r="O100" s="583"/>
      <c r="P100" s="583"/>
      <c r="Q100" s="622">
        <v>0</v>
      </c>
      <c r="R100" s="622">
        <v>3</v>
      </c>
      <c r="S100" s="622">
        <v>0</v>
      </c>
      <c r="T100" s="622">
        <v>0</v>
      </c>
      <c r="U100" s="622">
        <v>0</v>
      </c>
      <c r="V100" s="622">
        <v>0</v>
      </c>
      <c r="W100" s="622">
        <v>0</v>
      </c>
      <c r="X100" s="622">
        <v>0</v>
      </c>
      <c r="Y100" s="622">
        <v>0</v>
      </c>
      <c r="Z100" s="622">
        <v>0</v>
      </c>
      <c r="AA100" s="622">
        <v>0</v>
      </c>
    </row>
    <row r="101" spans="1:27" x14ac:dyDescent="0.3">
      <c r="A101" s="616" t="s">
        <v>400</v>
      </c>
      <c r="B101" s="533" t="s">
        <v>402</v>
      </c>
      <c r="C101" s="534" t="s">
        <v>166</v>
      </c>
      <c r="D101" s="617" t="s">
        <v>163</v>
      </c>
      <c r="E101" s="534" t="s">
        <v>403</v>
      </c>
      <c r="F101" s="534" t="s">
        <v>52</v>
      </c>
      <c r="G101" s="534" t="s">
        <v>605</v>
      </c>
      <c r="H101" s="583" t="s">
        <v>1922</v>
      </c>
      <c r="I101" s="583"/>
      <c r="J101" s="583"/>
      <c r="K101" s="583">
        <f t="shared" si="2"/>
        <v>10</v>
      </c>
      <c r="L101" s="636">
        <f t="shared" si="3"/>
        <v>-10</v>
      </c>
      <c r="M101" s="583"/>
      <c r="N101" s="583"/>
      <c r="O101" s="583"/>
      <c r="P101" s="583"/>
      <c r="Q101" s="622">
        <v>10</v>
      </c>
      <c r="R101" s="622">
        <v>0</v>
      </c>
      <c r="S101" s="622">
        <v>0</v>
      </c>
      <c r="T101" s="622">
        <v>0</v>
      </c>
      <c r="U101" s="622">
        <v>0</v>
      </c>
      <c r="V101" s="622">
        <v>0</v>
      </c>
      <c r="W101" s="622">
        <v>0</v>
      </c>
      <c r="X101" s="622">
        <v>0</v>
      </c>
      <c r="Y101" s="622">
        <v>0</v>
      </c>
      <c r="Z101" s="622">
        <v>0</v>
      </c>
      <c r="AA101" s="622">
        <v>0</v>
      </c>
    </row>
    <row r="102" spans="1:27" x14ac:dyDescent="0.3">
      <c r="A102" s="616" t="s">
        <v>404</v>
      </c>
      <c r="B102" s="533" t="s">
        <v>406</v>
      </c>
      <c r="C102" s="534" t="s">
        <v>166</v>
      </c>
      <c r="D102" s="617" t="s">
        <v>163</v>
      </c>
      <c r="E102" s="534" t="s">
        <v>403</v>
      </c>
      <c r="F102" s="534" t="s">
        <v>45</v>
      </c>
      <c r="G102" s="534" t="s">
        <v>605</v>
      </c>
      <c r="H102" s="583" t="s">
        <v>1922</v>
      </c>
      <c r="I102" s="583"/>
      <c r="J102" s="583"/>
      <c r="K102" s="583">
        <f t="shared" si="2"/>
        <v>0</v>
      </c>
      <c r="L102" s="636">
        <f t="shared" si="3"/>
        <v>0</v>
      </c>
      <c r="M102" s="583"/>
      <c r="N102" s="583"/>
      <c r="O102" s="583"/>
      <c r="P102" s="583"/>
      <c r="Q102" s="622">
        <v>0</v>
      </c>
      <c r="R102" s="622">
        <v>0</v>
      </c>
      <c r="S102" s="622">
        <v>0</v>
      </c>
      <c r="T102" s="622">
        <v>0</v>
      </c>
      <c r="U102" s="622">
        <v>0</v>
      </c>
      <c r="V102" s="622">
        <v>0</v>
      </c>
      <c r="W102" s="622">
        <v>0</v>
      </c>
      <c r="X102" s="622">
        <v>0</v>
      </c>
      <c r="Y102" s="622">
        <v>0</v>
      </c>
      <c r="Z102" s="622">
        <v>0</v>
      </c>
      <c r="AA102" s="622">
        <v>0</v>
      </c>
    </row>
    <row r="103" spans="1:27" x14ac:dyDescent="0.3">
      <c r="A103" s="616" t="s">
        <v>407</v>
      </c>
      <c r="B103" s="533" t="s">
        <v>409</v>
      </c>
      <c r="C103" s="534" t="s">
        <v>166</v>
      </c>
      <c r="D103" s="617" t="s">
        <v>163</v>
      </c>
      <c r="E103" s="534" t="s">
        <v>87</v>
      </c>
      <c r="F103" s="534" t="s">
        <v>52</v>
      </c>
      <c r="G103" s="534" t="s">
        <v>605</v>
      </c>
      <c r="H103" s="583" t="s">
        <v>1922</v>
      </c>
      <c r="I103" s="583"/>
      <c r="J103" s="583"/>
      <c r="K103" s="583">
        <f t="shared" si="2"/>
        <v>3</v>
      </c>
      <c r="L103" s="636">
        <f t="shared" si="3"/>
        <v>-3</v>
      </c>
      <c r="M103" s="583"/>
      <c r="N103" s="583"/>
      <c r="O103" s="583"/>
      <c r="P103" s="583"/>
      <c r="Q103" s="622">
        <v>3</v>
      </c>
      <c r="R103" s="622">
        <v>0</v>
      </c>
      <c r="S103" s="622">
        <v>0</v>
      </c>
      <c r="T103" s="622">
        <v>0</v>
      </c>
      <c r="U103" s="622">
        <v>0</v>
      </c>
      <c r="V103" s="622">
        <v>0</v>
      </c>
      <c r="W103" s="622">
        <v>0</v>
      </c>
      <c r="X103" s="622">
        <v>0</v>
      </c>
      <c r="Y103" s="622">
        <v>0</v>
      </c>
      <c r="Z103" s="622">
        <v>0</v>
      </c>
      <c r="AA103" s="622">
        <v>0</v>
      </c>
    </row>
    <row r="104" spans="1:27" x14ac:dyDescent="0.3">
      <c r="A104" s="616" t="s">
        <v>410</v>
      </c>
      <c r="B104" s="533" t="s">
        <v>412</v>
      </c>
      <c r="C104" s="534" t="s">
        <v>166</v>
      </c>
      <c r="D104" s="617" t="s">
        <v>163</v>
      </c>
      <c r="E104" s="534" t="s">
        <v>87</v>
      </c>
      <c r="F104" s="534" t="s">
        <v>52</v>
      </c>
      <c r="G104" s="534" t="s">
        <v>605</v>
      </c>
      <c r="H104" s="583" t="s">
        <v>1922</v>
      </c>
      <c r="I104" s="583"/>
      <c r="J104" s="583"/>
      <c r="K104" s="583">
        <f t="shared" si="2"/>
        <v>0</v>
      </c>
      <c r="L104" s="636">
        <f t="shared" si="3"/>
        <v>0</v>
      </c>
      <c r="M104" s="583"/>
      <c r="N104" s="583"/>
      <c r="O104" s="583"/>
      <c r="P104" s="583"/>
      <c r="Q104" s="622">
        <v>0</v>
      </c>
      <c r="R104" s="622">
        <v>0</v>
      </c>
      <c r="S104" s="622">
        <v>0</v>
      </c>
      <c r="T104" s="622">
        <v>0</v>
      </c>
      <c r="U104" s="622">
        <v>0</v>
      </c>
      <c r="V104" s="622">
        <v>0</v>
      </c>
      <c r="W104" s="622">
        <v>0</v>
      </c>
      <c r="X104" s="622">
        <v>0</v>
      </c>
      <c r="Y104" s="622">
        <v>0</v>
      </c>
      <c r="Z104" s="622">
        <v>0</v>
      </c>
      <c r="AA104" s="622">
        <v>0</v>
      </c>
    </row>
    <row r="105" spans="1:27" x14ac:dyDescent="0.3">
      <c r="A105" s="616" t="s">
        <v>413</v>
      </c>
      <c r="B105" s="533" t="s">
        <v>415</v>
      </c>
      <c r="C105" s="534" t="s">
        <v>166</v>
      </c>
      <c r="D105" s="617" t="s">
        <v>163</v>
      </c>
      <c r="E105" s="534" t="s">
        <v>51</v>
      </c>
      <c r="F105" s="534" t="s">
        <v>52</v>
      </c>
      <c r="G105" s="534" t="s">
        <v>605</v>
      </c>
      <c r="H105" s="583" t="s">
        <v>1922</v>
      </c>
      <c r="I105" s="583"/>
      <c r="J105" s="583"/>
      <c r="K105" s="583">
        <f t="shared" si="2"/>
        <v>0</v>
      </c>
      <c r="L105" s="636">
        <f t="shared" si="3"/>
        <v>0</v>
      </c>
      <c r="M105" s="583"/>
      <c r="N105" s="583"/>
      <c r="O105" s="583"/>
      <c r="P105" s="583"/>
      <c r="Q105" s="622">
        <v>0</v>
      </c>
      <c r="R105" s="622">
        <v>0</v>
      </c>
      <c r="S105" s="622">
        <v>0</v>
      </c>
      <c r="T105" s="622">
        <v>0</v>
      </c>
      <c r="U105" s="622">
        <v>0</v>
      </c>
      <c r="V105" s="622">
        <v>0</v>
      </c>
      <c r="W105" s="622">
        <v>0</v>
      </c>
      <c r="X105" s="622">
        <v>0</v>
      </c>
      <c r="Y105" s="622">
        <v>0</v>
      </c>
      <c r="Z105" s="622">
        <v>0</v>
      </c>
      <c r="AA105" s="622">
        <v>0</v>
      </c>
    </row>
    <row r="106" spans="1:27" x14ac:dyDescent="0.3">
      <c r="A106" s="616" t="s">
        <v>416</v>
      </c>
      <c r="B106" s="533" t="s">
        <v>418</v>
      </c>
      <c r="C106" s="534" t="s">
        <v>166</v>
      </c>
      <c r="D106" s="617" t="s">
        <v>163</v>
      </c>
      <c r="E106" s="534" t="s">
        <v>299</v>
      </c>
      <c r="F106" s="534" t="s">
        <v>45</v>
      </c>
      <c r="G106" s="534" t="s">
        <v>605</v>
      </c>
      <c r="H106" s="583" t="s">
        <v>1922</v>
      </c>
      <c r="I106" s="583"/>
      <c r="J106" s="583"/>
      <c r="K106" s="583">
        <f t="shared" si="2"/>
        <v>0</v>
      </c>
      <c r="L106" s="636">
        <f t="shared" si="3"/>
        <v>0</v>
      </c>
      <c r="M106" s="583"/>
      <c r="N106" s="583"/>
      <c r="O106" s="583"/>
      <c r="P106" s="583"/>
      <c r="Q106" s="622">
        <v>0</v>
      </c>
      <c r="R106" s="622">
        <v>0</v>
      </c>
      <c r="S106" s="622">
        <v>0</v>
      </c>
      <c r="T106" s="622">
        <v>0</v>
      </c>
      <c r="U106" s="622">
        <v>0</v>
      </c>
      <c r="V106" s="622">
        <v>0</v>
      </c>
      <c r="W106" s="622">
        <v>0</v>
      </c>
      <c r="X106" s="622">
        <v>0</v>
      </c>
      <c r="Y106" s="622">
        <v>0</v>
      </c>
      <c r="Z106" s="622">
        <v>0</v>
      </c>
      <c r="AA106" s="622">
        <v>0</v>
      </c>
    </row>
    <row r="107" spans="1:27" x14ac:dyDescent="0.3">
      <c r="A107" s="616" t="s">
        <v>419</v>
      </c>
      <c r="B107" s="533" t="s">
        <v>421</v>
      </c>
      <c r="C107" s="534" t="s">
        <v>166</v>
      </c>
      <c r="D107" s="617" t="s">
        <v>163</v>
      </c>
      <c r="E107" s="534" t="s">
        <v>48</v>
      </c>
      <c r="F107" s="534" t="s">
        <v>52</v>
      </c>
      <c r="G107" s="534" t="s">
        <v>605</v>
      </c>
      <c r="H107" s="583" t="s">
        <v>1922</v>
      </c>
      <c r="I107" s="583"/>
      <c r="J107" s="583"/>
      <c r="K107" s="583">
        <f t="shared" si="2"/>
        <v>2</v>
      </c>
      <c r="L107" s="636">
        <f t="shared" si="3"/>
        <v>-2</v>
      </c>
      <c r="M107" s="583"/>
      <c r="N107" s="583"/>
      <c r="O107" s="583"/>
      <c r="P107" s="583"/>
      <c r="Q107" s="622">
        <v>2</v>
      </c>
      <c r="R107" s="622">
        <v>0</v>
      </c>
      <c r="S107" s="622">
        <v>0</v>
      </c>
      <c r="T107" s="622">
        <v>0</v>
      </c>
      <c r="U107" s="622">
        <v>0</v>
      </c>
      <c r="V107" s="622">
        <v>0</v>
      </c>
      <c r="W107" s="622">
        <v>0</v>
      </c>
      <c r="X107" s="622">
        <v>0</v>
      </c>
      <c r="Y107" s="622">
        <v>0</v>
      </c>
      <c r="Z107" s="622">
        <v>0</v>
      </c>
      <c r="AA107" s="622">
        <v>0</v>
      </c>
    </row>
    <row r="108" spans="1:27" x14ac:dyDescent="0.3">
      <c r="A108" s="616" t="s">
        <v>422</v>
      </c>
      <c r="B108" s="533" t="s">
        <v>423</v>
      </c>
      <c r="C108" s="534" t="s">
        <v>166</v>
      </c>
      <c r="D108" s="617" t="s">
        <v>163</v>
      </c>
      <c r="E108" s="534" t="s">
        <v>51</v>
      </c>
      <c r="F108" s="534" t="s">
        <v>52</v>
      </c>
      <c r="G108" s="534" t="s">
        <v>605</v>
      </c>
      <c r="H108" s="583" t="s">
        <v>1922</v>
      </c>
      <c r="I108" s="583"/>
      <c r="J108" s="583"/>
      <c r="K108" s="583">
        <f t="shared" si="2"/>
        <v>8</v>
      </c>
      <c r="L108" s="636">
        <f t="shared" si="3"/>
        <v>-8</v>
      </c>
      <c r="M108" s="583"/>
      <c r="N108" s="583"/>
      <c r="O108" s="583"/>
      <c r="P108" s="583"/>
      <c r="Q108" s="622">
        <v>4</v>
      </c>
      <c r="R108" s="622">
        <v>4</v>
      </c>
      <c r="S108" s="622">
        <v>0</v>
      </c>
      <c r="T108" s="622">
        <v>0</v>
      </c>
      <c r="U108" s="622">
        <v>0</v>
      </c>
      <c r="V108" s="622">
        <v>0</v>
      </c>
      <c r="W108" s="622">
        <v>0</v>
      </c>
      <c r="X108" s="622">
        <v>0</v>
      </c>
      <c r="Y108" s="622">
        <v>0</v>
      </c>
      <c r="Z108" s="622">
        <v>0</v>
      </c>
      <c r="AA108" s="622">
        <v>0</v>
      </c>
    </row>
    <row r="109" spans="1:27" x14ac:dyDescent="0.3">
      <c r="A109" s="616" t="s">
        <v>424</v>
      </c>
      <c r="B109" s="533" t="s">
        <v>426</v>
      </c>
      <c r="C109" s="534" t="s">
        <v>166</v>
      </c>
      <c r="D109" s="617" t="s">
        <v>163</v>
      </c>
      <c r="E109" s="534" t="s">
        <v>51</v>
      </c>
      <c r="F109" s="534" t="s">
        <v>52</v>
      </c>
      <c r="G109" s="534" t="s">
        <v>605</v>
      </c>
      <c r="H109" s="583" t="s">
        <v>1922</v>
      </c>
      <c r="I109" s="583"/>
      <c r="J109" s="583"/>
      <c r="K109" s="583">
        <f t="shared" si="2"/>
        <v>6</v>
      </c>
      <c r="L109" s="636">
        <f t="shared" si="3"/>
        <v>-6</v>
      </c>
      <c r="M109" s="583"/>
      <c r="N109" s="583"/>
      <c r="O109" s="583"/>
      <c r="P109" s="583"/>
      <c r="Q109" s="622">
        <v>4</v>
      </c>
      <c r="R109" s="622">
        <v>2</v>
      </c>
      <c r="S109" s="622">
        <v>0</v>
      </c>
      <c r="T109" s="622">
        <v>0</v>
      </c>
      <c r="U109" s="622">
        <v>0</v>
      </c>
      <c r="V109" s="622">
        <v>0</v>
      </c>
      <c r="W109" s="622">
        <v>0</v>
      </c>
      <c r="X109" s="622">
        <v>0</v>
      </c>
      <c r="Y109" s="622">
        <v>0</v>
      </c>
      <c r="Z109" s="622">
        <v>0</v>
      </c>
      <c r="AA109" s="622">
        <v>0</v>
      </c>
    </row>
    <row r="110" spans="1:27" x14ac:dyDescent="0.3">
      <c r="A110" s="616" t="s">
        <v>427</v>
      </c>
      <c r="B110" s="533" t="s">
        <v>429</v>
      </c>
      <c r="C110" s="534" t="s">
        <v>166</v>
      </c>
      <c r="D110" s="617" t="s">
        <v>163</v>
      </c>
      <c r="E110" s="534" t="s">
        <v>262</v>
      </c>
      <c r="F110" s="534" t="s">
        <v>45</v>
      </c>
      <c r="G110" s="534" t="s">
        <v>605</v>
      </c>
      <c r="H110" s="583" t="s">
        <v>1922</v>
      </c>
      <c r="I110" s="583"/>
      <c r="J110" s="583"/>
      <c r="K110" s="583">
        <f t="shared" si="2"/>
        <v>0</v>
      </c>
      <c r="L110" s="636">
        <f t="shared" si="3"/>
        <v>0</v>
      </c>
      <c r="M110" s="583"/>
      <c r="N110" s="583"/>
      <c r="O110" s="583"/>
      <c r="P110" s="583"/>
      <c r="Q110" s="622">
        <v>0</v>
      </c>
      <c r="R110" s="622">
        <v>0</v>
      </c>
      <c r="S110" s="622">
        <v>0</v>
      </c>
      <c r="T110" s="622">
        <v>0</v>
      </c>
      <c r="U110" s="622">
        <v>0</v>
      </c>
      <c r="V110" s="622">
        <v>0</v>
      </c>
      <c r="W110" s="622">
        <v>0</v>
      </c>
      <c r="X110" s="622">
        <v>0</v>
      </c>
      <c r="Y110" s="622">
        <v>0</v>
      </c>
      <c r="Z110" s="622">
        <v>0</v>
      </c>
      <c r="AA110" s="622">
        <v>0</v>
      </c>
    </row>
    <row r="111" spans="1:27" x14ac:dyDescent="0.3">
      <c r="A111" s="616" t="s">
        <v>430</v>
      </c>
      <c r="B111" s="533" t="s">
        <v>432</v>
      </c>
      <c r="C111" s="534" t="s">
        <v>166</v>
      </c>
      <c r="D111" s="617" t="s">
        <v>163</v>
      </c>
      <c r="E111" s="534" t="s">
        <v>51</v>
      </c>
      <c r="F111" s="534" t="s">
        <v>52</v>
      </c>
      <c r="G111" s="534" t="s">
        <v>605</v>
      </c>
      <c r="H111" s="583" t="s">
        <v>1922</v>
      </c>
      <c r="I111" s="583"/>
      <c r="J111" s="583"/>
      <c r="K111" s="583">
        <f t="shared" si="2"/>
        <v>0</v>
      </c>
      <c r="L111" s="636">
        <f t="shared" si="3"/>
        <v>0</v>
      </c>
      <c r="M111" s="583"/>
      <c r="N111" s="583"/>
      <c r="O111" s="583"/>
      <c r="P111" s="583"/>
      <c r="Q111" s="622">
        <v>0</v>
      </c>
      <c r="R111" s="622">
        <v>0</v>
      </c>
      <c r="S111" s="622">
        <v>0</v>
      </c>
      <c r="T111" s="622">
        <v>0</v>
      </c>
      <c r="U111" s="622">
        <v>0</v>
      </c>
      <c r="V111" s="622">
        <v>0</v>
      </c>
      <c r="W111" s="622">
        <v>0</v>
      </c>
      <c r="X111" s="622">
        <v>0</v>
      </c>
      <c r="Y111" s="622">
        <v>0</v>
      </c>
      <c r="Z111" s="622">
        <v>0</v>
      </c>
      <c r="AA111" s="622">
        <v>0</v>
      </c>
    </row>
    <row r="112" spans="1:27" x14ac:dyDescent="0.3">
      <c r="A112" s="616" t="s">
        <v>433</v>
      </c>
      <c r="B112" s="533" t="s">
        <v>435</v>
      </c>
      <c r="C112" s="534" t="s">
        <v>166</v>
      </c>
      <c r="D112" s="617" t="s">
        <v>163</v>
      </c>
      <c r="E112" s="534" t="s">
        <v>87</v>
      </c>
      <c r="F112" s="534" t="s">
        <v>52</v>
      </c>
      <c r="G112" s="534" t="s">
        <v>605</v>
      </c>
      <c r="H112" s="583" t="s">
        <v>1922</v>
      </c>
      <c r="I112" s="583"/>
      <c r="J112" s="583"/>
      <c r="K112" s="583">
        <f t="shared" si="2"/>
        <v>0</v>
      </c>
      <c r="L112" s="636">
        <f t="shared" si="3"/>
        <v>0</v>
      </c>
      <c r="M112" s="583"/>
      <c r="N112" s="583"/>
      <c r="O112" s="583"/>
      <c r="P112" s="583"/>
      <c r="Q112" s="622">
        <v>0</v>
      </c>
      <c r="R112" s="622">
        <v>0</v>
      </c>
      <c r="S112" s="622">
        <v>0</v>
      </c>
      <c r="T112" s="622">
        <v>0</v>
      </c>
      <c r="U112" s="622">
        <v>0</v>
      </c>
      <c r="V112" s="622">
        <v>0</v>
      </c>
      <c r="W112" s="622">
        <v>0</v>
      </c>
      <c r="X112" s="622">
        <v>0</v>
      </c>
      <c r="Y112" s="622">
        <v>0</v>
      </c>
      <c r="Z112" s="622">
        <v>0</v>
      </c>
      <c r="AA112" s="622">
        <v>0</v>
      </c>
    </row>
    <row r="113" spans="1:27" x14ac:dyDescent="0.3">
      <c r="A113" s="616" t="s">
        <v>436</v>
      </c>
      <c r="B113" s="533" t="s">
        <v>438</v>
      </c>
      <c r="C113" s="534" t="s">
        <v>166</v>
      </c>
      <c r="D113" s="617" t="s">
        <v>163</v>
      </c>
      <c r="E113" s="534" t="s">
        <v>51</v>
      </c>
      <c r="F113" s="534" t="s">
        <v>52</v>
      </c>
      <c r="G113" s="534" t="s">
        <v>605</v>
      </c>
      <c r="H113" s="583" t="s">
        <v>1922</v>
      </c>
      <c r="I113" s="583"/>
      <c r="J113" s="583"/>
      <c r="K113" s="583">
        <f t="shared" si="2"/>
        <v>0</v>
      </c>
      <c r="L113" s="636">
        <f t="shared" si="3"/>
        <v>0</v>
      </c>
      <c r="M113" s="583"/>
      <c r="N113" s="583"/>
      <c r="O113" s="583"/>
      <c r="P113" s="583"/>
      <c r="Q113" s="622">
        <v>0</v>
      </c>
      <c r="R113" s="622">
        <v>0</v>
      </c>
      <c r="S113" s="622">
        <v>0</v>
      </c>
      <c r="T113" s="622">
        <v>0</v>
      </c>
      <c r="U113" s="622">
        <v>0</v>
      </c>
      <c r="V113" s="622">
        <v>0</v>
      </c>
      <c r="W113" s="622">
        <v>0</v>
      </c>
      <c r="X113" s="622">
        <v>0</v>
      </c>
      <c r="Y113" s="622">
        <v>0</v>
      </c>
      <c r="Z113" s="622">
        <v>0</v>
      </c>
      <c r="AA113" s="622">
        <v>0</v>
      </c>
    </row>
    <row r="114" spans="1:27" x14ac:dyDescent="0.3">
      <c r="A114" s="616" t="s">
        <v>439</v>
      </c>
      <c r="B114" s="533" t="s">
        <v>441</v>
      </c>
      <c r="C114" s="534" t="s">
        <v>166</v>
      </c>
      <c r="D114" s="617" t="s">
        <v>163</v>
      </c>
      <c r="E114" s="534" t="s">
        <v>87</v>
      </c>
      <c r="F114" s="534" t="s">
        <v>52</v>
      </c>
      <c r="G114" s="534" t="s">
        <v>605</v>
      </c>
      <c r="H114" s="583" t="s">
        <v>1922</v>
      </c>
      <c r="I114" s="583"/>
      <c r="J114" s="583"/>
      <c r="K114" s="583">
        <f t="shared" si="2"/>
        <v>0</v>
      </c>
      <c r="L114" s="636">
        <f t="shared" si="3"/>
        <v>0</v>
      </c>
      <c r="M114" s="583"/>
      <c r="N114" s="583"/>
      <c r="O114" s="583"/>
      <c r="P114" s="583"/>
      <c r="Q114" s="622">
        <v>0</v>
      </c>
      <c r="R114" s="622">
        <v>0</v>
      </c>
      <c r="S114" s="622">
        <v>0</v>
      </c>
      <c r="T114" s="622">
        <v>0</v>
      </c>
      <c r="U114" s="622">
        <v>0</v>
      </c>
      <c r="V114" s="622">
        <v>0</v>
      </c>
      <c r="W114" s="622">
        <v>0</v>
      </c>
      <c r="X114" s="622">
        <v>0</v>
      </c>
      <c r="Y114" s="622">
        <v>0</v>
      </c>
      <c r="Z114" s="622">
        <v>0</v>
      </c>
      <c r="AA114" s="622">
        <v>0</v>
      </c>
    </row>
    <row r="115" spans="1:27" x14ac:dyDescent="0.3">
      <c r="A115" s="616" t="s">
        <v>442</v>
      </c>
      <c r="B115" s="533" t="s">
        <v>444</v>
      </c>
      <c r="C115" s="534" t="s">
        <v>166</v>
      </c>
      <c r="D115" s="617" t="s">
        <v>163</v>
      </c>
      <c r="E115" s="534" t="s">
        <v>87</v>
      </c>
      <c r="F115" s="534" t="s">
        <v>52</v>
      </c>
      <c r="G115" s="534" t="s">
        <v>605</v>
      </c>
      <c r="H115" s="583" t="s">
        <v>1922</v>
      </c>
      <c r="I115" s="583"/>
      <c r="J115" s="583"/>
      <c r="K115" s="583">
        <f t="shared" si="2"/>
        <v>0</v>
      </c>
      <c r="L115" s="636">
        <f t="shared" si="3"/>
        <v>0</v>
      </c>
      <c r="M115" s="583"/>
      <c r="N115" s="583"/>
      <c r="O115" s="583"/>
      <c r="P115" s="583"/>
      <c r="Q115" s="622">
        <v>0</v>
      </c>
      <c r="R115" s="622">
        <v>0</v>
      </c>
      <c r="S115" s="622">
        <v>0</v>
      </c>
      <c r="T115" s="622">
        <v>0</v>
      </c>
      <c r="U115" s="622">
        <v>0</v>
      </c>
      <c r="V115" s="622">
        <v>0</v>
      </c>
      <c r="W115" s="622">
        <v>0</v>
      </c>
      <c r="X115" s="622">
        <v>0</v>
      </c>
      <c r="Y115" s="622">
        <v>0</v>
      </c>
      <c r="Z115" s="622">
        <v>0</v>
      </c>
      <c r="AA115" s="622">
        <v>0</v>
      </c>
    </row>
    <row r="116" spans="1:27" x14ac:dyDescent="0.3">
      <c r="A116" s="616" t="s">
        <v>445</v>
      </c>
      <c r="B116" s="533" t="s">
        <v>447</v>
      </c>
      <c r="C116" s="534" t="s">
        <v>166</v>
      </c>
      <c r="D116" s="617" t="s">
        <v>163</v>
      </c>
      <c r="E116" s="534" t="s">
        <v>48</v>
      </c>
      <c r="F116" s="534" t="s">
        <v>52</v>
      </c>
      <c r="G116" s="534" t="s">
        <v>605</v>
      </c>
      <c r="H116" s="583" t="s">
        <v>1922</v>
      </c>
      <c r="I116" s="583"/>
      <c r="J116" s="583"/>
      <c r="K116" s="583">
        <f t="shared" si="2"/>
        <v>0</v>
      </c>
      <c r="L116" s="636">
        <f t="shared" si="3"/>
        <v>0</v>
      </c>
      <c r="M116" s="583"/>
      <c r="N116" s="583"/>
      <c r="O116" s="583"/>
      <c r="P116" s="583"/>
      <c r="Q116" s="622">
        <v>0</v>
      </c>
      <c r="R116" s="622">
        <v>0</v>
      </c>
      <c r="S116" s="622">
        <v>0</v>
      </c>
      <c r="T116" s="622">
        <v>0</v>
      </c>
      <c r="U116" s="622">
        <v>0</v>
      </c>
      <c r="V116" s="622">
        <v>0</v>
      </c>
      <c r="W116" s="622">
        <v>0</v>
      </c>
      <c r="X116" s="622">
        <v>0</v>
      </c>
      <c r="Y116" s="622">
        <v>0</v>
      </c>
      <c r="Z116" s="622">
        <v>0</v>
      </c>
      <c r="AA116" s="622">
        <v>0</v>
      </c>
    </row>
    <row r="117" spans="1:27" x14ac:dyDescent="0.3">
      <c r="A117" s="616" t="s">
        <v>448</v>
      </c>
      <c r="B117" s="533" t="s">
        <v>450</v>
      </c>
      <c r="C117" s="534" t="s">
        <v>166</v>
      </c>
      <c r="D117" s="617" t="s">
        <v>163</v>
      </c>
      <c r="E117" s="534" t="s">
        <v>262</v>
      </c>
      <c r="F117" s="534" t="s">
        <v>45</v>
      </c>
      <c r="G117" s="534" t="s">
        <v>605</v>
      </c>
      <c r="H117" s="583" t="s">
        <v>1922</v>
      </c>
      <c r="I117" s="583"/>
      <c r="J117" s="583"/>
      <c r="K117" s="583">
        <f t="shared" si="2"/>
        <v>4</v>
      </c>
      <c r="L117" s="636">
        <f t="shared" si="3"/>
        <v>-4</v>
      </c>
      <c r="M117" s="583"/>
      <c r="N117" s="583"/>
      <c r="O117" s="583"/>
      <c r="P117" s="583"/>
      <c r="Q117" s="622">
        <v>4</v>
      </c>
      <c r="R117" s="622">
        <v>0</v>
      </c>
      <c r="S117" s="622">
        <v>0</v>
      </c>
      <c r="T117" s="622">
        <v>0</v>
      </c>
      <c r="U117" s="622">
        <v>0</v>
      </c>
      <c r="V117" s="622">
        <v>0</v>
      </c>
      <c r="W117" s="622">
        <v>0</v>
      </c>
      <c r="X117" s="622">
        <v>0</v>
      </c>
      <c r="Y117" s="622">
        <v>0</v>
      </c>
      <c r="Z117" s="622">
        <v>0</v>
      </c>
      <c r="AA117" s="622">
        <v>0</v>
      </c>
    </row>
    <row r="118" spans="1:27" x14ac:dyDescent="0.3">
      <c r="A118" s="616" t="s">
        <v>451</v>
      </c>
      <c r="B118" s="533" t="s">
        <v>453</v>
      </c>
      <c r="C118" s="534" t="s">
        <v>166</v>
      </c>
      <c r="D118" s="617" t="s">
        <v>163</v>
      </c>
      <c r="E118" s="534" t="s">
        <v>48</v>
      </c>
      <c r="F118" s="534" t="s">
        <v>52</v>
      </c>
      <c r="G118" s="534" t="s">
        <v>605</v>
      </c>
      <c r="H118" s="583" t="s">
        <v>1922</v>
      </c>
      <c r="I118" s="583"/>
      <c r="J118" s="583"/>
      <c r="K118" s="583">
        <f t="shared" si="2"/>
        <v>5</v>
      </c>
      <c r="L118" s="636">
        <f t="shared" si="3"/>
        <v>-5</v>
      </c>
      <c r="M118" s="583"/>
      <c r="N118" s="583"/>
      <c r="O118" s="583"/>
      <c r="P118" s="583"/>
      <c r="Q118" s="622">
        <v>5</v>
      </c>
      <c r="R118" s="622">
        <v>0</v>
      </c>
      <c r="S118" s="622">
        <v>0</v>
      </c>
      <c r="T118" s="622">
        <v>0</v>
      </c>
      <c r="U118" s="622">
        <v>0</v>
      </c>
      <c r="V118" s="622">
        <v>0</v>
      </c>
      <c r="W118" s="622">
        <v>0</v>
      </c>
      <c r="X118" s="622">
        <v>0</v>
      </c>
      <c r="Y118" s="622">
        <v>0</v>
      </c>
      <c r="Z118" s="622">
        <v>0</v>
      </c>
      <c r="AA118" s="622">
        <v>0</v>
      </c>
    </row>
    <row r="119" spans="1:27" x14ac:dyDescent="0.3">
      <c r="A119" s="616" t="s">
        <v>454</v>
      </c>
      <c r="B119" s="533" t="s">
        <v>456</v>
      </c>
      <c r="C119" s="534" t="s">
        <v>166</v>
      </c>
      <c r="D119" s="617" t="s">
        <v>163</v>
      </c>
      <c r="E119" s="534" t="s">
        <v>51</v>
      </c>
      <c r="F119" s="534" t="s">
        <v>52</v>
      </c>
      <c r="G119" s="534" t="s">
        <v>605</v>
      </c>
      <c r="H119" s="583" t="s">
        <v>1922</v>
      </c>
      <c r="I119" s="583"/>
      <c r="J119" s="583"/>
      <c r="K119" s="583">
        <f t="shared" si="2"/>
        <v>5</v>
      </c>
      <c r="L119" s="636">
        <f t="shared" si="3"/>
        <v>-5</v>
      </c>
      <c r="M119" s="583"/>
      <c r="N119" s="583"/>
      <c r="O119" s="583"/>
      <c r="P119" s="583"/>
      <c r="Q119" s="622">
        <v>0</v>
      </c>
      <c r="R119" s="622">
        <v>5</v>
      </c>
      <c r="S119" s="622">
        <v>0</v>
      </c>
      <c r="T119" s="622">
        <v>0</v>
      </c>
      <c r="U119" s="622">
        <v>0</v>
      </c>
      <c r="V119" s="622">
        <v>0</v>
      </c>
      <c r="W119" s="622">
        <v>0</v>
      </c>
      <c r="X119" s="622">
        <v>0</v>
      </c>
      <c r="Y119" s="622">
        <v>0</v>
      </c>
      <c r="Z119" s="622">
        <v>0</v>
      </c>
      <c r="AA119" s="622">
        <v>0</v>
      </c>
    </row>
    <row r="120" spans="1:27" x14ac:dyDescent="0.3">
      <c r="A120" s="616" t="s">
        <v>457</v>
      </c>
      <c r="B120" s="533" t="s">
        <v>459</v>
      </c>
      <c r="C120" s="534" t="s">
        <v>166</v>
      </c>
      <c r="D120" s="617" t="s">
        <v>163</v>
      </c>
      <c r="E120" s="534" t="s">
        <v>203</v>
      </c>
      <c r="F120" s="534" t="s">
        <v>45</v>
      </c>
      <c r="G120" s="534" t="s">
        <v>605</v>
      </c>
      <c r="H120" s="583" t="s">
        <v>1922</v>
      </c>
      <c r="I120" s="583"/>
      <c r="J120" s="583"/>
      <c r="K120" s="583">
        <f t="shared" si="2"/>
        <v>2</v>
      </c>
      <c r="L120" s="636">
        <f t="shared" si="3"/>
        <v>-2</v>
      </c>
      <c r="M120" s="583"/>
      <c r="N120" s="583"/>
      <c r="O120" s="583"/>
      <c r="P120" s="583"/>
      <c r="Q120" s="622">
        <v>0</v>
      </c>
      <c r="R120" s="622">
        <v>2</v>
      </c>
      <c r="S120" s="622">
        <v>0</v>
      </c>
      <c r="T120" s="622">
        <v>0</v>
      </c>
      <c r="U120" s="622">
        <v>0</v>
      </c>
      <c r="V120" s="622">
        <v>0</v>
      </c>
      <c r="W120" s="622">
        <v>0</v>
      </c>
      <c r="X120" s="622">
        <v>0</v>
      </c>
      <c r="Y120" s="622">
        <v>0</v>
      </c>
      <c r="Z120" s="622">
        <v>0</v>
      </c>
      <c r="AA120" s="622">
        <v>0</v>
      </c>
    </row>
    <row r="121" spans="1:27" x14ac:dyDescent="0.3">
      <c r="A121" s="616" t="s">
        <v>460</v>
      </c>
      <c r="B121" s="533" t="s">
        <v>462</v>
      </c>
      <c r="C121" s="534" t="s">
        <v>166</v>
      </c>
      <c r="D121" s="617" t="s">
        <v>163</v>
      </c>
      <c r="E121" s="534" t="s">
        <v>51</v>
      </c>
      <c r="F121" s="534" t="s">
        <v>52</v>
      </c>
      <c r="G121" s="534" t="s">
        <v>605</v>
      </c>
      <c r="H121" s="583" t="s">
        <v>1922</v>
      </c>
      <c r="I121" s="583"/>
      <c r="J121" s="583"/>
      <c r="K121" s="583">
        <f t="shared" si="2"/>
        <v>7</v>
      </c>
      <c r="L121" s="636">
        <f t="shared" si="3"/>
        <v>-7</v>
      </c>
      <c r="M121" s="583"/>
      <c r="N121" s="583"/>
      <c r="O121" s="583"/>
      <c r="P121" s="583"/>
      <c r="Q121" s="622">
        <v>4</v>
      </c>
      <c r="R121" s="622">
        <v>3</v>
      </c>
      <c r="S121" s="622">
        <v>0</v>
      </c>
      <c r="T121" s="622">
        <v>0</v>
      </c>
      <c r="U121" s="622">
        <v>0</v>
      </c>
      <c r="V121" s="622">
        <v>0</v>
      </c>
      <c r="W121" s="622">
        <v>0</v>
      </c>
      <c r="X121" s="622">
        <v>0</v>
      </c>
      <c r="Y121" s="622">
        <v>0</v>
      </c>
      <c r="Z121" s="622">
        <v>0</v>
      </c>
      <c r="AA121" s="622">
        <v>0</v>
      </c>
    </row>
    <row r="122" spans="1:27" x14ac:dyDescent="0.3">
      <c r="A122" s="616" t="s">
        <v>463</v>
      </c>
      <c r="B122" s="533" t="s">
        <v>465</v>
      </c>
      <c r="C122" s="534" t="s">
        <v>166</v>
      </c>
      <c r="D122" s="617" t="s">
        <v>163</v>
      </c>
      <c r="E122" s="534" t="s">
        <v>299</v>
      </c>
      <c r="F122" s="534" t="s">
        <v>45</v>
      </c>
      <c r="G122" s="534" t="s">
        <v>605</v>
      </c>
      <c r="H122" s="583" t="s">
        <v>1922</v>
      </c>
      <c r="I122" s="583"/>
      <c r="J122" s="583"/>
      <c r="K122" s="583">
        <f t="shared" si="2"/>
        <v>7</v>
      </c>
      <c r="L122" s="636">
        <f t="shared" si="3"/>
        <v>-7</v>
      </c>
      <c r="M122" s="583"/>
      <c r="N122" s="583"/>
      <c r="O122" s="583"/>
      <c r="P122" s="583"/>
      <c r="Q122" s="622">
        <v>5</v>
      </c>
      <c r="R122" s="622">
        <v>2</v>
      </c>
      <c r="S122" s="622">
        <v>0</v>
      </c>
      <c r="T122" s="622">
        <v>0</v>
      </c>
      <c r="U122" s="622">
        <v>0</v>
      </c>
      <c r="V122" s="622">
        <v>0</v>
      </c>
      <c r="W122" s="622">
        <v>0</v>
      </c>
      <c r="X122" s="622">
        <v>0</v>
      </c>
      <c r="Y122" s="622">
        <v>0</v>
      </c>
      <c r="Z122" s="622">
        <v>0</v>
      </c>
      <c r="AA122" s="622">
        <v>0</v>
      </c>
    </row>
    <row r="123" spans="1:27" x14ac:dyDescent="0.3">
      <c r="A123" s="616" t="s">
        <v>466</v>
      </c>
      <c r="B123" s="533" t="s">
        <v>468</v>
      </c>
      <c r="C123" s="534" t="s">
        <v>166</v>
      </c>
      <c r="D123" s="617" t="s">
        <v>163</v>
      </c>
      <c r="E123" s="534" t="s">
        <v>48</v>
      </c>
      <c r="F123" s="534" t="s">
        <v>52</v>
      </c>
      <c r="G123" s="534" t="s">
        <v>605</v>
      </c>
      <c r="H123" s="583" t="s">
        <v>1922</v>
      </c>
      <c r="I123" s="583"/>
      <c r="J123" s="583"/>
      <c r="K123" s="583">
        <f t="shared" si="2"/>
        <v>0</v>
      </c>
      <c r="L123" s="636">
        <f t="shared" si="3"/>
        <v>0</v>
      </c>
      <c r="M123" s="583"/>
      <c r="N123" s="583"/>
      <c r="O123" s="583"/>
      <c r="P123" s="583"/>
      <c r="Q123" s="622">
        <v>0</v>
      </c>
      <c r="R123" s="622">
        <v>0</v>
      </c>
      <c r="S123" s="622">
        <v>0</v>
      </c>
      <c r="T123" s="622">
        <v>0</v>
      </c>
      <c r="U123" s="622">
        <v>0</v>
      </c>
      <c r="V123" s="622">
        <v>0</v>
      </c>
      <c r="W123" s="622">
        <v>0</v>
      </c>
      <c r="X123" s="622">
        <v>0</v>
      </c>
      <c r="Y123" s="622">
        <v>0</v>
      </c>
      <c r="Z123" s="622">
        <v>0</v>
      </c>
      <c r="AA123" s="622">
        <v>0</v>
      </c>
    </row>
    <row r="124" spans="1:27" x14ac:dyDescent="0.3">
      <c r="A124" s="616" t="s">
        <v>469</v>
      </c>
      <c r="B124" s="533" t="s">
        <v>471</v>
      </c>
      <c r="C124" s="534" t="s">
        <v>166</v>
      </c>
      <c r="D124" s="617" t="s">
        <v>163</v>
      </c>
      <c r="E124" s="534" t="s">
        <v>48</v>
      </c>
      <c r="F124" s="534" t="s">
        <v>52</v>
      </c>
      <c r="G124" s="534" t="s">
        <v>605</v>
      </c>
      <c r="H124" s="583" t="s">
        <v>1922</v>
      </c>
      <c r="I124" s="583"/>
      <c r="J124" s="583"/>
      <c r="K124" s="583">
        <f t="shared" si="2"/>
        <v>0</v>
      </c>
      <c r="L124" s="636">
        <f t="shared" si="3"/>
        <v>0</v>
      </c>
      <c r="M124" s="583"/>
      <c r="N124" s="583"/>
      <c r="O124" s="583"/>
      <c r="P124" s="583"/>
      <c r="Q124" s="622">
        <v>0</v>
      </c>
      <c r="R124" s="622">
        <v>0</v>
      </c>
      <c r="S124" s="622">
        <v>0</v>
      </c>
      <c r="T124" s="622">
        <v>0</v>
      </c>
      <c r="U124" s="622">
        <v>0</v>
      </c>
      <c r="V124" s="622">
        <v>0</v>
      </c>
      <c r="W124" s="622">
        <v>0</v>
      </c>
      <c r="X124" s="622">
        <v>0</v>
      </c>
      <c r="Y124" s="622">
        <v>0</v>
      </c>
      <c r="Z124" s="622">
        <v>0</v>
      </c>
      <c r="AA124" s="622">
        <v>0</v>
      </c>
    </row>
    <row r="125" spans="1:27" x14ac:dyDescent="0.3">
      <c r="A125" s="616" t="s">
        <v>472</v>
      </c>
      <c r="B125" s="533" t="s">
        <v>474</v>
      </c>
      <c r="C125" s="534" t="s">
        <v>166</v>
      </c>
      <c r="D125" s="617" t="s">
        <v>163</v>
      </c>
      <c r="E125" s="534" t="s">
        <v>48</v>
      </c>
      <c r="F125" s="534" t="s">
        <v>52</v>
      </c>
      <c r="G125" s="534" t="s">
        <v>605</v>
      </c>
      <c r="H125" s="583" t="s">
        <v>1922</v>
      </c>
      <c r="I125" s="583"/>
      <c r="J125" s="583"/>
      <c r="K125" s="583">
        <f t="shared" si="2"/>
        <v>0</v>
      </c>
      <c r="L125" s="636">
        <f t="shared" si="3"/>
        <v>0</v>
      </c>
      <c r="M125" s="583"/>
      <c r="N125" s="583"/>
      <c r="O125" s="583"/>
      <c r="P125" s="583"/>
      <c r="Q125" s="622">
        <v>0</v>
      </c>
      <c r="R125" s="622">
        <v>0</v>
      </c>
      <c r="S125" s="622">
        <v>0</v>
      </c>
      <c r="T125" s="622">
        <v>0</v>
      </c>
      <c r="U125" s="622">
        <v>0</v>
      </c>
      <c r="V125" s="622">
        <v>0</v>
      </c>
      <c r="W125" s="622">
        <v>0</v>
      </c>
      <c r="X125" s="622">
        <v>0</v>
      </c>
      <c r="Y125" s="622">
        <v>0</v>
      </c>
      <c r="Z125" s="622">
        <v>0</v>
      </c>
      <c r="AA125" s="622">
        <v>0</v>
      </c>
    </row>
    <row r="126" spans="1:27" x14ac:dyDescent="0.3">
      <c r="A126" s="616" t="s">
        <v>475</v>
      </c>
      <c r="B126" s="533" t="s">
        <v>477</v>
      </c>
      <c r="C126" s="534" t="s">
        <v>166</v>
      </c>
      <c r="D126" s="617" t="s">
        <v>163</v>
      </c>
      <c r="E126" s="534" t="s">
        <v>48</v>
      </c>
      <c r="F126" s="534" t="s">
        <v>52</v>
      </c>
      <c r="G126" s="534" t="s">
        <v>605</v>
      </c>
      <c r="H126" s="583" t="s">
        <v>1922</v>
      </c>
      <c r="I126" s="583"/>
      <c r="J126" s="583"/>
      <c r="K126" s="583">
        <f t="shared" si="2"/>
        <v>3</v>
      </c>
      <c r="L126" s="636">
        <f t="shared" si="3"/>
        <v>-3</v>
      </c>
      <c r="M126" s="583"/>
      <c r="N126" s="583"/>
      <c r="O126" s="583"/>
      <c r="P126" s="583"/>
      <c r="Q126" s="622">
        <v>3</v>
      </c>
      <c r="R126" s="622">
        <v>0</v>
      </c>
      <c r="S126" s="622">
        <v>0</v>
      </c>
      <c r="T126" s="622">
        <v>0</v>
      </c>
      <c r="U126" s="622">
        <v>0</v>
      </c>
      <c r="V126" s="622">
        <v>0</v>
      </c>
      <c r="W126" s="622">
        <v>0</v>
      </c>
      <c r="X126" s="622">
        <v>0</v>
      </c>
      <c r="Y126" s="622">
        <v>0</v>
      </c>
      <c r="Z126" s="622">
        <v>0</v>
      </c>
      <c r="AA126" s="622">
        <v>0</v>
      </c>
    </row>
    <row r="127" spans="1:27" x14ac:dyDescent="0.3">
      <c r="A127" s="616" t="s">
        <v>478</v>
      </c>
      <c r="B127" s="533" t="s">
        <v>480</v>
      </c>
      <c r="C127" s="534" t="s">
        <v>166</v>
      </c>
      <c r="D127" s="617" t="s">
        <v>163</v>
      </c>
      <c r="E127" s="534" t="s">
        <v>299</v>
      </c>
      <c r="F127" s="534" t="s">
        <v>45</v>
      </c>
      <c r="G127" s="534" t="s">
        <v>605</v>
      </c>
      <c r="H127" s="583" t="s">
        <v>1922</v>
      </c>
      <c r="I127" s="583"/>
      <c r="J127" s="583"/>
      <c r="K127" s="583">
        <f t="shared" si="2"/>
        <v>2</v>
      </c>
      <c r="L127" s="636">
        <f t="shared" si="3"/>
        <v>-2</v>
      </c>
      <c r="M127" s="583"/>
      <c r="N127" s="583"/>
      <c r="O127" s="583"/>
      <c r="P127" s="583"/>
      <c r="Q127" s="622">
        <v>2</v>
      </c>
      <c r="R127" s="622">
        <v>0</v>
      </c>
      <c r="S127" s="622">
        <v>0</v>
      </c>
      <c r="T127" s="622">
        <v>0</v>
      </c>
      <c r="U127" s="622">
        <v>0</v>
      </c>
      <c r="V127" s="622">
        <v>0</v>
      </c>
      <c r="W127" s="622">
        <v>0</v>
      </c>
      <c r="X127" s="622">
        <v>0</v>
      </c>
      <c r="Y127" s="622">
        <v>0</v>
      </c>
      <c r="Z127" s="622">
        <v>0</v>
      </c>
      <c r="AA127" s="622">
        <v>0</v>
      </c>
    </row>
    <row r="128" spans="1:27" x14ac:dyDescent="0.3">
      <c r="A128" s="616" t="s">
        <v>482</v>
      </c>
      <c r="B128" s="533" t="s">
        <v>484</v>
      </c>
      <c r="C128" s="534" t="s">
        <v>166</v>
      </c>
      <c r="D128" s="617" t="s">
        <v>163</v>
      </c>
      <c r="E128" s="534" t="s">
        <v>104</v>
      </c>
      <c r="F128" s="534" t="s">
        <v>45</v>
      </c>
      <c r="G128" s="534" t="s">
        <v>614</v>
      </c>
      <c r="H128" s="583" t="s">
        <v>1922</v>
      </c>
      <c r="I128" s="583"/>
      <c r="J128" s="583"/>
      <c r="K128" s="583">
        <f t="shared" si="2"/>
        <v>0</v>
      </c>
      <c r="L128" s="636">
        <f t="shared" si="3"/>
        <v>0</v>
      </c>
      <c r="M128" s="583"/>
      <c r="N128" s="583"/>
      <c r="O128" s="583"/>
      <c r="P128" s="583"/>
      <c r="Q128" s="622">
        <v>0</v>
      </c>
      <c r="R128" s="622">
        <v>0</v>
      </c>
      <c r="S128" s="622">
        <v>0</v>
      </c>
      <c r="T128" s="622">
        <v>0</v>
      </c>
      <c r="U128" s="622">
        <v>0</v>
      </c>
      <c r="V128" s="622">
        <v>0</v>
      </c>
      <c r="W128" s="622">
        <v>0</v>
      </c>
      <c r="X128" s="622">
        <v>0</v>
      </c>
      <c r="Y128" s="622">
        <v>0</v>
      </c>
      <c r="Z128" s="622">
        <v>0</v>
      </c>
      <c r="AA128" s="622">
        <v>0</v>
      </c>
    </row>
    <row r="129" spans="1:27" x14ac:dyDescent="0.3">
      <c r="A129" s="616" t="s">
        <v>485</v>
      </c>
      <c r="B129" s="533" t="s">
        <v>487</v>
      </c>
      <c r="C129" s="534" t="s">
        <v>166</v>
      </c>
      <c r="D129" s="617" t="s">
        <v>163</v>
      </c>
      <c r="E129" s="534" t="s">
        <v>48</v>
      </c>
      <c r="F129" s="534" t="s">
        <v>52</v>
      </c>
      <c r="G129" s="534" t="s">
        <v>605</v>
      </c>
      <c r="H129" s="583" t="s">
        <v>1922</v>
      </c>
      <c r="I129" s="583"/>
      <c r="J129" s="583"/>
      <c r="K129" s="583">
        <f t="shared" si="2"/>
        <v>0</v>
      </c>
      <c r="L129" s="636">
        <f t="shared" si="3"/>
        <v>0</v>
      </c>
      <c r="M129" s="583"/>
      <c r="N129" s="583"/>
      <c r="O129" s="583"/>
      <c r="P129" s="583"/>
      <c r="Q129" s="622">
        <v>0</v>
      </c>
      <c r="R129" s="622">
        <v>0</v>
      </c>
      <c r="S129" s="622">
        <v>0</v>
      </c>
      <c r="T129" s="622">
        <v>0</v>
      </c>
      <c r="U129" s="622">
        <v>0</v>
      </c>
      <c r="V129" s="622">
        <v>0</v>
      </c>
      <c r="W129" s="622">
        <v>0</v>
      </c>
      <c r="X129" s="622">
        <v>0</v>
      </c>
      <c r="Y129" s="622">
        <v>0</v>
      </c>
      <c r="Z129" s="622">
        <v>0</v>
      </c>
      <c r="AA129" s="622">
        <v>0</v>
      </c>
    </row>
    <row r="130" spans="1:27" x14ac:dyDescent="0.3">
      <c r="A130" s="616" t="s">
        <v>488</v>
      </c>
      <c r="B130" s="533" t="s">
        <v>490</v>
      </c>
      <c r="C130" s="534" t="s">
        <v>166</v>
      </c>
      <c r="D130" s="617" t="s">
        <v>163</v>
      </c>
      <c r="E130" s="534" t="s">
        <v>51</v>
      </c>
      <c r="F130" s="534" t="s">
        <v>45</v>
      </c>
      <c r="G130" s="534" t="s">
        <v>605</v>
      </c>
      <c r="H130" s="583" t="s">
        <v>1922</v>
      </c>
      <c r="I130" s="583"/>
      <c r="J130" s="583"/>
      <c r="K130" s="583">
        <f t="shared" si="2"/>
        <v>8</v>
      </c>
      <c r="L130" s="636">
        <f t="shared" si="3"/>
        <v>-8</v>
      </c>
      <c r="M130" s="583"/>
      <c r="N130" s="583"/>
      <c r="O130" s="583"/>
      <c r="P130" s="583"/>
      <c r="Q130" s="622">
        <v>8</v>
      </c>
      <c r="R130" s="622">
        <v>0</v>
      </c>
      <c r="S130" s="622">
        <v>0</v>
      </c>
      <c r="T130" s="622">
        <v>0</v>
      </c>
      <c r="U130" s="622">
        <v>0</v>
      </c>
      <c r="V130" s="622">
        <v>0</v>
      </c>
      <c r="W130" s="622">
        <v>0</v>
      </c>
      <c r="X130" s="622">
        <v>0</v>
      </c>
      <c r="Y130" s="622">
        <v>0</v>
      </c>
      <c r="Z130" s="622">
        <v>0</v>
      </c>
      <c r="AA130" s="622">
        <v>0</v>
      </c>
    </row>
    <row r="131" spans="1:27" x14ac:dyDescent="0.3">
      <c r="A131" s="616" t="s">
        <v>491</v>
      </c>
      <c r="B131" s="533" t="s">
        <v>493</v>
      </c>
      <c r="C131" s="534" t="s">
        <v>166</v>
      </c>
      <c r="D131" s="617" t="s">
        <v>163</v>
      </c>
      <c r="E131" s="534" t="s">
        <v>44</v>
      </c>
      <c r="F131" s="534" t="s">
        <v>45</v>
      </c>
      <c r="G131" s="534" t="s">
        <v>605</v>
      </c>
      <c r="H131" s="583" t="s">
        <v>1922</v>
      </c>
      <c r="I131" s="583"/>
      <c r="J131" s="583"/>
      <c r="K131" s="583">
        <f t="shared" ref="K131:K194" si="4">SUM(M131:AA131)</f>
        <v>2</v>
      </c>
      <c r="L131" s="636">
        <f t="shared" ref="L131:L194" si="5">I131+J131-K131</f>
        <v>-2</v>
      </c>
      <c r="M131" s="583"/>
      <c r="N131" s="583"/>
      <c r="O131" s="583"/>
      <c r="P131" s="583"/>
      <c r="Q131" s="622">
        <v>0</v>
      </c>
      <c r="R131" s="622">
        <v>2</v>
      </c>
      <c r="S131" s="622">
        <v>0</v>
      </c>
      <c r="T131" s="622">
        <v>0</v>
      </c>
      <c r="U131" s="622">
        <v>0</v>
      </c>
      <c r="V131" s="622">
        <v>0</v>
      </c>
      <c r="W131" s="622">
        <v>0</v>
      </c>
      <c r="X131" s="622">
        <v>0</v>
      </c>
      <c r="Y131" s="622">
        <v>0</v>
      </c>
      <c r="Z131" s="622">
        <v>0</v>
      </c>
      <c r="AA131" s="622">
        <v>0</v>
      </c>
    </row>
    <row r="132" spans="1:27" x14ac:dyDescent="0.3">
      <c r="A132" s="616" t="s">
        <v>494</v>
      </c>
      <c r="B132" s="533" t="s">
        <v>496</v>
      </c>
      <c r="C132" s="534" t="s">
        <v>166</v>
      </c>
      <c r="D132" s="617" t="s">
        <v>163</v>
      </c>
      <c r="E132" s="534" t="s">
        <v>118</v>
      </c>
      <c r="F132" s="534" t="s">
        <v>52</v>
      </c>
      <c r="G132" s="534" t="s">
        <v>605</v>
      </c>
      <c r="H132" s="583" t="s">
        <v>1922</v>
      </c>
      <c r="I132" s="583"/>
      <c r="J132" s="583"/>
      <c r="K132" s="583">
        <f t="shared" si="4"/>
        <v>5</v>
      </c>
      <c r="L132" s="636">
        <f t="shared" si="5"/>
        <v>-5</v>
      </c>
      <c r="M132" s="583"/>
      <c r="N132" s="583"/>
      <c r="O132" s="583"/>
      <c r="P132" s="583"/>
      <c r="Q132" s="622">
        <v>0</v>
      </c>
      <c r="R132" s="622">
        <v>5</v>
      </c>
      <c r="S132" s="622">
        <v>0</v>
      </c>
      <c r="T132" s="622">
        <v>0</v>
      </c>
      <c r="U132" s="622">
        <v>0</v>
      </c>
      <c r="V132" s="622">
        <v>0</v>
      </c>
      <c r="W132" s="622">
        <v>0</v>
      </c>
      <c r="X132" s="622">
        <v>0</v>
      </c>
      <c r="Y132" s="622">
        <v>0</v>
      </c>
      <c r="Z132" s="622">
        <v>0</v>
      </c>
      <c r="AA132" s="622">
        <v>0</v>
      </c>
    </row>
    <row r="133" spans="1:27" x14ac:dyDescent="0.3">
      <c r="A133" s="626" t="s">
        <v>1995</v>
      </c>
      <c r="B133" s="627" t="s">
        <v>1859</v>
      </c>
      <c r="C133" s="534" t="s">
        <v>166</v>
      </c>
      <c r="D133" s="617" t="s">
        <v>163</v>
      </c>
      <c r="E133" s="534" t="s">
        <v>262</v>
      </c>
      <c r="F133" s="628" t="s">
        <v>45</v>
      </c>
      <c r="G133" s="534" t="s">
        <v>605</v>
      </c>
      <c r="H133" s="583" t="s">
        <v>1922</v>
      </c>
      <c r="I133" s="583"/>
      <c r="J133" s="583"/>
      <c r="K133" s="583">
        <f t="shared" si="4"/>
        <v>0</v>
      </c>
      <c r="L133" s="636">
        <f t="shared" si="5"/>
        <v>0</v>
      </c>
      <c r="M133" s="583"/>
      <c r="N133" s="583"/>
      <c r="O133" s="583"/>
      <c r="P133" s="583"/>
      <c r="Q133" s="622">
        <v>0</v>
      </c>
      <c r="R133" s="622">
        <v>0</v>
      </c>
      <c r="S133" s="622">
        <v>0</v>
      </c>
      <c r="T133" s="622">
        <v>0</v>
      </c>
      <c r="U133" s="622">
        <v>0</v>
      </c>
      <c r="V133" s="622">
        <v>0</v>
      </c>
      <c r="W133" s="622">
        <v>0</v>
      </c>
      <c r="X133" s="622">
        <v>0</v>
      </c>
      <c r="Y133" s="622">
        <v>0</v>
      </c>
      <c r="Z133" s="622">
        <v>0</v>
      </c>
      <c r="AA133" s="622">
        <v>0</v>
      </c>
    </row>
    <row r="134" spans="1:27" x14ac:dyDescent="0.3">
      <c r="A134" s="626" t="s">
        <v>1994</v>
      </c>
      <c r="B134" s="627" t="s">
        <v>1863</v>
      </c>
      <c r="C134" s="534" t="s">
        <v>166</v>
      </c>
      <c r="D134" s="617" t="s">
        <v>163</v>
      </c>
      <c r="E134" s="534" t="s">
        <v>87</v>
      </c>
      <c r="F134" s="628" t="s">
        <v>52</v>
      </c>
      <c r="G134" s="534" t="s">
        <v>605</v>
      </c>
      <c r="H134" s="583" t="s">
        <v>1922</v>
      </c>
      <c r="I134" s="583"/>
      <c r="J134" s="583"/>
      <c r="K134" s="583">
        <f t="shared" si="4"/>
        <v>0</v>
      </c>
      <c r="L134" s="636">
        <f t="shared" si="5"/>
        <v>0</v>
      </c>
      <c r="M134" s="583"/>
      <c r="N134" s="583"/>
      <c r="O134" s="583"/>
      <c r="P134" s="583"/>
      <c r="Q134" s="622">
        <v>0</v>
      </c>
      <c r="R134" s="622">
        <v>0</v>
      </c>
      <c r="S134" s="622">
        <v>0</v>
      </c>
      <c r="T134" s="622">
        <v>0</v>
      </c>
      <c r="U134" s="622">
        <v>0</v>
      </c>
      <c r="V134" s="622">
        <v>0</v>
      </c>
      <c r="W134" s="622">
        <v>0</v>
      </c>
      <c r="X134" s="622">
        <v>0</v>
      </c>
      <c r="Y134" s="622">
        <v>0</v>
      </c>
      <c r="Z134" s="622">
        <v>0</v>
      </c>
      <c r="AA134" s="622">
        <v>0</v>
      </c>
    </row>
    <row r="135" spans="1:27" x14ac:dyDescent="0.3">
      <c r="A135" s="626" t="s">
        <v>1989</v>
      </c>
      <c r="B135" s="627" t="s">
        <v>1855</v>
      </c>
      <c r="C135" s="534" t="s">
        <v>166</v>
      </c>
      <c r="D135" s="617" t="s">
        <v>163</v>
      </c>
      <c r="E135" s="534" t="s">
        <v>51</v>
      </c>
      <c r="F135" s="628" t="s">
        <v>45</v>
      </c>
      <c r="G135" s="534" t="s">
        <v>605</v>
      </c>
      <c r="H135" s="583" t="s">
        <v>1922</v>
      </c>
      <c r="I135" s="583"/>
      <c r="J135" s="583"/>
      <c r="K135" s="583">
        <f t="shared" si="4"/>
        <v>0</v>
      </c>
      <c r="L135" s="636">
        <f t="shared" si="5"/>
        <v>0</v>
      </c>
      <c r="M135" s="583"/>
      <c r="N135" s="583"/>
      <c r="O135" s="583"/>
      <c r="P135" s="583"/>
      <c r="Q135" s="622">
        <v>0</v>
      </c>
      <c r="R135" s="622">
        <v>0</v>
      </c>
      <c r="S135" s="622">
        <v>0</v>
      </c>
      <c r="T135" s="622">
        <v>0</v>
      </c>
      <c r="U135" s="622">
        <v>0</v>
      </c>
      <c r="V135" s="622">
        <v>0</v>
      </c>
      <c r="W135" s="622">
        <v>0</v>
      </c>
      <c r="X135" s="622">
        <v>0</v>
      </c>
      <c r="Y135" s="622">
        <v>0</v>
      </c>
      <c r="Z135" s="622">
        <v>0</v>
      </c>
      <c r="AA135" s="622">
        <v>0</v>
      </c>
    </row>
    <row r="136" spans="1:27" x14ac:dyDescent="0.3">
      <c r="A136" s="626" t="s">
        <v>1991</v>
      </c>
      <c r="B136" s="627" t="s">
        <v>1861</v>
      </c>
      <c r="C136" s="534" t="s">
        <v>166</v>
      </c>
      <c r="D136" s="617" t="s">
        <v>163</v>
      </c>
      <c r="E136" s="534" t="s">
        <v>51</v>
      </c>
      <c r="F136" s="628" t="s">
        <v>45</v>
      </c>
      <c r="G136" s="534" t="s">
        <v>605</v>
      </c>
      <c r="H136" s="583" t="s">
        <v>1922</v>
      </c>
      <c r="I136" s="583"/>
      <c r="J136" s="583"/>
      <c r="K136" s="583">
        <f t="shared" si="4"/>
        <v>0</v>
      </c>
      <c r="L136" s="636">
        <f t="shared" si="5"/>
        <v>0</v>
      </c>
      <c r="M136" s="583"/>
      <c r="N136" s="583"/>
      <c r="O136" s="583"/>
      <c r="P136" s="583"/>
      <c r="Q136" s="622">
        <v>0</v>
      </c>
      <c r="R136" s="622">
        <v>0</v>
      </c>
      <c r="S136" s="622">
        <v>0</v>
      </c>
      <c r="T136" s="622">
        <v>0</v>
      </c>
      <c r="U136" s="622">
        <v>0</v>
      </c>
      <c r="V136" s="622">
        <v>0</v>
      </c>
      <c r="W136" s="622">
        <v>0</v>
      </c>
      <c r="X136" s="622">
        <v>0</v>
      </c>
      <c r="Y136" s="622">
        <v>0</v>
      </c>
      <c r="Z136" s="622">
        <v>0</v>
      </c>
      <c r="AA136" s="622">
        <v>0</v>
      </c>
    </row>
    <row r="137" spans="1:27" x14ac:dyDescent="0.3">
      <c r="A137" s="626" t="s">
        <v>1990</v>
      </c>
      <c r="B137" s="627" t="s">
        <v>1857</v>
      </c>
      <c r="C137" s="534" t="s">
        <v>166</v>
      </c>
      <c r="D137" s="617" t="s">
        <v>163</v>
      </c>
      <c r="E137" s="534" t="s">
        <v>48</v>
      </c>
      <c r="F137" s="628" t="s">
        <v>45</v>
      </c>
      <c r="G137" s="534" t="s">
        <v>605</v>
      </c>
      <c r="H137" s="583" t="s">
        <v>1922</v>
      </c>
      <c r="I137" s="583"/>
      <c r="J137" s="583"/>
      <c r="K137" s="583">
        <f t="shared" si="4"/>
        <v>0</v>
      </c>
      <c r="L137" s="636">
        <f t="shared" si="5"/>
        <v>0</v>
      </c>
      <c r="M137" s="583"/>
      <c r="N137" s="583"/>
      <c r="O137" s="583"/>
      <c r="P137" s="583"/>
      <c r="Q137" s="622">
        <v>0</v>
      </c>
      <c r="R137" s="622">
        <v>0</v>
      </c>
      <c r="S137" s="622">
        <v>0</v>
      </c>
      <c r="T137" s="622">
        <v>0</v>
      </c>
      <c r="U137" s="622">
        <v>0</v>
      </c>
      <c r="V137" s="622">
        <v>0</v>
      </c>
      <c r="W137" s="622">
        <v>0</v>
      </c>
      <c r="X137" s="622">
        <v>0</v>
      </c>
      <c r="Y137" s="622">
        <v>0</v>
      </c>
      <c r="Z137" s="622">
        <v>0</v>
      </c>
      <c r="AA137" s="622">
        <v>0</v>
      </c>
    </row>
    <row r="138" spans="1:27" x14ac:dyDescent="0.3">
      <c r="A138" s="626" t="s">
        <v>1992</v>
      </c>
      <c r="B138" s="533" t="s">
        <v>560</v>
      </c>
      <c r="C138" s="534" t="s">
        <v>166</v>
      </c>
      <c r="D138" s="617" t="s">
        <v>163</v>
      </c>
      <c r="E138" s="534" t="s">
        <v>299</v>
      </c>
      <c r="F138" s="628" t="s">
        <v>45</v>
      </c>
      <c r="G138" s="534" t="s">
        <v>605</v>
      </c>
      <c r="H138" s="583" t="s">
        <v>1922</v>
      </c>
      <c r="I138" s="583"/>
      <c r="J138" s="583"/>
      <c r="K138" s="583">
        <f t="shared" si="4"/>
        <v>0</v>
      </c>
      <c r="L138" s="636">
        <f t="shared" si="5"/>
        <v>0</v>
      </c>
      <c r="M138" s="583"/>
      <c r="N138" s="583"/>
      <c r="O138" s="583"/>
      <c r="P138" s="583"/>
      <c r="Q138" s="622">
        <v>0</v>
      </c>
      <c r="R138" s="622">
        <v>0</v>
      </c>
      <c r="S138" s="622">
        <v>0</v>
      </c>
      <c r="T138" s="622">
        <v>0</v>
      </c>
      <c r="U138" s="622">
        <v>0</v>
      </c>
      <c r="V138" s="622">
        <v>0</v>
      </c>
      <c r="W138" s="622">
        <v>0</v>
      </c>
      <c r="X138" s="622">
        <v>0</v>
      </c>
      <c r="Y138" s="622">
        <v>0</v>
      </c>
      <c r="Z138" s="622">
        <v>0</v>
      </c>
      <c r="AA138" s="622">
        <v>0</v>
      </c>
    </row>
    <row r="139" spans="1:27" x14ac:dyDescent="0.3">
      <c r="A139" s="626" t="s">
        <v>1993</v>
      </c>
      <c r="B139" s="533" t="s">
        <v>571</v>
      </c>
      <c r="C139" s="534" t="s">
        <v>166</v>
      </c>
      <c r="D139" s="617" t="s">
        <v>163</v>
      </c>
      <c r="E139" s="534" t="s">
        <v>299</v>
      </c>
      <c r="F139" s="628" t="s">
        <v>52</v>
      </c>
      <c r="G139" s="534" t="s">
        <v>605</v>
      </c>
      <c r="H139" s="583" t="s">
        <v>1922</v>
      </c>
      <c r="I139" s="583"/>
      <c r="J139" s="583"/>
      <c r="K139" s="583">
        <f t="shared" si="4"/>
        <v>0</v>
      </c>
      <c r="L139" s="636">
        <f t="shared" si="5"/>
        <v>0</v>
      </c>
      <c r="M139" s="583"/>
      <c r="N139" s="583"/>
      <c r="O139" s="583"/>
      <c r="P139" s="583"/>
      <c r="Q139" s="622">
        <v>0</v>
      </c>
      <c r="R139" s="622">
        <v>0</v>
      </c>
      <c r="S139" s="622">
        <v>0</v>
      </c>
      <c r="T139" s="622">
        <v>0</v>
      </c>
      <c r="U139" s="622">
        <v>0</v>
      </c>
      <c r="V139" s="622">
        <v>0</v>
      </c>
      <c r="W139" s="622">
        <v>0</v>
      </c>
      <c r="X139" s="622">
        <v>0</v>
      </c>
      <c r="Y139" s="622">
        <v>0</v>
      </c>
      <c r="Z139" s="622">
        <v>0</v>
      </c>
      <c r="AA139" s="622">
        <v>0</v>
      </c>
    </row>
    <row r="140" spans="1:27" x14ac:dyDescent="0.3">
      <c r="A140" s="616" t="s">
        <v>886</v>
      </c>
      <c r="B140" s="533" t="s">
        <v>887</v>
      </c>
      <c r="C140" s="534" t="s">
        <v>930</v>
      </c>
      <c r="D140" s="617" t="s">
        <v>163</v>
      </c>
      <c r="E140" s="534" t="s">
        <v>51</v>
      </c>
      <c r="F140" s="534" t="s">
        <v>52</v>
      </c>
      <c r="G140" s="534" t="s">
        <v>605</v>
      </c>
      <c r="H140" s="583" t="s">
        <v>1922</v>
      </c>
      <c r="I140" s="583"/>
      <c r="J140" s="583"/>
      <c r="K140" s="583">
        <f t="shared" si="4"/>
        <v>0</v>
      </c>
      <c r="L140" s="636">
        <f t="shared" si="5"/>
        <v>0</v>
      </c>
      <c r="M140" s="583"/>
      <c r="N140" s="583"/>
      <c r="O140" s="583"/>
      <c r="P140" s="583"/>
      <c r="Q140" s="622">
        <v>0</v>
      </c>
      <c r="R140" s="622">
        <v>0</v>
      </c>
      <c r="S140" s="622">
        <v>0</v>
      </c>
      <c r="T140" s="622">
        <v>0</v>
      </c>
      <c r="U140" s="622">
        <v>0</v>
      </c>
      <c r="V140" s="622">
        <v>0</v>
      </c>
      <c r="W140" s="622">
        <v>0</v>
      </c>
      <c r="X140" s="622">
        <v>0</v>
      </c>
      <c r="Y140" s="622">
        <v>0</v>
      </c>
      <c r="Z140" s="622">
        <v>0</v>
      </c>
      <c r="AA140" s="622">
        <v>0</v>
      </c>
    </row>
    <row r="141" spans="1:27" x14ac:dyDescent="0.3">
      <c r="A141" s="616" t="s">
        <v>888</v>
      </c>
      <c r="B141" s="533" t="s">
        <v>889</v>
      </c>
      <c r="C141" s="534" t="s">
        <v>930</v>
      </c>
      <c r="D141" s="617" t="s">
        <v>163</v>
      </c>
      <c r="E141" s="534" t="s">
        <v>51</v>
      </c>
      <c r="F141" s="534" t="s">
        <v>52</v>
      </c>
      <c r="G141" s="534" t="s">
        <v>605</v>
      </c>
      <c r="H141" s="583" t="s">
        <v>1922</v>
      </c>
      <c r="I141" s="583"/>
      <c r="J141" s="583"/>
      <c r="K141" s="583">
        <f t="shared" si="4"/>
        <v>0</v>
      </c>
      <c r="L141" s="636">
        <f t="shared" si="5"/>
        <v>0</v>
      </c>
      <c r="M141" s="583"/>
      <c r="N141" s="583"/>
      <c r="O141" s="583"/>
      <c r="P141" s="583"/>
      <c r="Q141" s="622">
        <v>0</v>
      </c>
      <c r="R141" s="622">
        <v>0</v>
      </c>
      <c r="S141" s="622">
        <v>0</v>
      </c>
      <c r="T141" s="622">
        <v>0</v>
      </c>
      <c r="U141" s="622">
        <v>0</v>
      </c>
      <c r="V141" s="622">
        <v>0</v>
      </c>
      <c r="W141" s="622">
        <v>0</v>
      </c>
      <c r="X141" s="622">
        <v>0</v>
      </c>
      <c r="Y141" s="622">
        <v>0</v>
      </c>
      <c r="Z141" s="622">
        <v>0</v>
      </c>
      <c r="AA141" s="622">
        <v>0</v>
      </c>
    </row>
    <row r="142" spans="1:27" x14ac:dyDescent="0.3">
      <c r="A142" s="616" t="s">
        <v>890</v>
      </c>
      <c r="B142" s="533" t="s">
        <v>891</v>
      </c>
      <c r="C142" s="534" t="s">
        <v>930</v>
      </c>
      <c r="D142" s="617" t="s">
        <v>163</v>
      </c>
      <c r="E142" s="534" t="s">
        <v>51</v>
      </c>
      <c r="F142" s="534" t="s">
        <v>52</v>
      </c>
      <c r="G142" s="534" t="s">
        <v>605</v>
      </c>
      <c r="H142" s="583" t="s">
        <v>1922</v>
      </c>
      <c r="I142" s="583"/>
      <c r="J142" s="583"/>
      <c r="K142" s="583">
        <f t="shared" si="4"/>
        <v>0</v>
      </c>
      <c r="L142" s="636">
        <f t="shared" si="5"/>
        <v>0</v>
      </c>
      <c r="M142" s="583"/>
      <c r="N142" s="583"/>
      <c r="O142" s="583"/>
      <c r="P142" s="583"/>
      <c r="Q142" s="622">
        <v>0</v>
      </c>
      <c r="R142" s="622">
        <v>0</v>
      </c>
      <c r="S142" s="622">
        <v>0</v>
      </c>
      <c r="T142" s="622">
        <v>0</v>
      </c>
      <c r="U142" s="622">
        <v>0</v>
      </c>
      <c r="V142" s="622">
        <v>0</v>
      </c>
      <c r="W142" s="622">
        <v>0</v>
      </c>
      <c r="X142" s="622">
        <v>0</v>
      </c>
      <c r="Y142" s="622">
        <v>0</v>
      </c>
      <c r="Z142" s="622">
        <v>0</v>
      </c>
      <c r="AA142" s="622">
        <v>0</v>
      </c>
    </row>
    <row r="143" spans="1:27" x14ac:dyDescent="0.3">
      <c r="A143" s="616" t="s">
        <v>892</v>
      </c>
      <c r="B143" s="533" t="s">
        <v>893</v>
      </c>
      <c r="C143" s="534" t="s">
        <v>930</v>
      </c>
      <c r="D143" s="617" t="s">
        <v>163</v>
      </c>
      <c r="E143" s="534" t="s">
        <v>262</v>
      </c>
      <c r="F143" s="534" t="s">
        <v>45</v>
      </c>
      <c r="G143" s="534" t="s">
        <v>605</v>
      </c>
      <c r="H143" s="583" t="s">
        <v>1922</v>
      </c>
      <c r="I143" s="583"/>
      <c r="J143" s="583"/>
      <c r="K143" s="583">
        <f t="shared" si="4"/>
        <v>0</v>
      </c>
      <c r="L143" s="636">
        <f t="shared" si="5"/>
        <v>0</v>
      </c>
      <c r="M143" s="583"/>
      <c r="N143" s="583"/>
      <c r="O143" s="583"/>
      <c r="P143" s="583"/>
      <c r="Q143" s="622">
        <v>0</v>
      </c>
      <c r="R143" s="622">
        <v>0</v>
      </c>
      <c r="S143" s="622">
        <v>0</v>
      </c>
      <c r="T143" s="622">
        <v>0</v>
      </c>
      <c r="U143" s="622">
        <v>0</v>
      </c>
      <c r="V143" s="622">
        <v>0</v>
      </c>
      <c r="W143" s="622">
        <v>0</v>
      </c>
      <c r="X143" s="622">
        <v>0</v>
      </c>
      <c r="Y143" s="622">
        <v>0</v>
      </c>
      <c r="Z143" s="622">
        <v>0</v>
      </c>
      <c r="AA143" s="622">
        <v>0</v>
      </c>
    </row>
    <row r="144" spans="1:27" x14ac:dyDescent="0.3">
      <c r="A144" s="616" t="s">
        <v>894</v>
      </c>
      <c r="B144" s="533" t="s">
        <v>895</v>
      </c>
      <c r="C144" s="534" t="s">
        <v>930</v>
      </c>
      <c r="D144" s="617" t="s">
        <v>163</v>
      </c>
      <c r="E144" s="534" t="s">
        <v>51</v>
      </c>
      <c r="F144" s="534" t="s">
        <v>45</v>
      </c>
      <c r="G144" s="534" t="s">
        <v>605</v>
      </c>
      <c r="H144" s="583" t="s">
        <v>1922</v>
      </c>
      <c r="I144" s="583"/>
      <c r="J144" s="583"/>
      <c r="K144" s="583">
        <f t="shared" si="4"/>
        <v>0</v>
      </c>
      <c r="L144" s="636">
        <f t="shared" si="5"/>
        <v>0</v>
      </c>
      <c r="M144" s="583"/>
      <c r="N144" s="583"/>
      <c r="O144" s="583"/>
      <c r="P144" s="583"/>
      <c r="Q144" s="622">
        <v>0</v>
      </c>
      <c r="R144" s="622">
        <v>0</v>
      </c>
      <c r="S144" s="622">
        <v>0</v>
      </c>
      <c r="T144" s="622">
        <v>0</v>
      </c>
      <c r="U144" s="622">
        <v>0</v>
      </c>
      <c r="V144" s="622">
        <v>0</v>
      </c>
      <c r="W144" s="622">
        <v>0</v>
      </c>
      <c r="X144" s="622">
        <v>0</v>
      </c>
      <c r="Y144" s="622">
        <v>0</v>
      </c>
      <c r="Z144" s="622">
        <v>0</v>
      </c>
      <c r="AA144" s="622">
        <v>0</v>
      </c>
    </row>
    <row r="145" spans="1:27" x14ac:dyDescent="0.3">
      <c r="A145" s="616" t="s">
        <v>896</v>
      </c>
      <c r="B145" s="533" t="s">
        <v>897</v>
      </c>
      <c r="C145" s="534" t="s">
        <v>930</v>
      </c>
      <c r="D145" s="617" t="s">
        <v>163</v>
      </c>
      <c r="E145" s="534" t="s">
        <v>44</v>
      </c>
      <c r="F145" s="534" t="s">
        <v>45</v>
      </c>
      <c r="G145" s="534" t="s">
        <v>605</v>
      </c>
      <c r="H145" s="583" t="s">
        <v>1922</v>
      </c>
      <c r="I145" s="583"/>
      <c r="J145" s="583"/>
      <c r="K145" s="583">
        <f t="shared" si="4"/>
        <v>0</v>
      </c>
      <c r="L145" s="636">
        <f t="shared" si="5"/>
        <v>0</v>
      </c>
      <c r="M145" s="583"/>
      <c r="N145" s="583"/>
      <c r="O145" s="583"/>
      <c r="P145" s="583"/>
      <c r="Q145" s="622">
        <v>0</v>
      </c>
      <c r="R145" s="622">
        <v>0</v>
      </c>
      <c r="S145" s="622">
        <v>0</v>
      </c>
      <c r="T145" s="622">
        <v>0</v>
      </c>
      <c r="U145" s="622">
        <v>0</v>
      </c>
      <c r="V145" s="622">
        <v>0</v>
      </c>
      <c r="W145" s="622">
        <v>0</v>
      </c>
      <c r="X145" s="622">
        <v>0</v>
      </c>
      <c r="Y145" s="622">
        <v>0</v>
      </c>
      <c r="Z145" s="622">
        <v>0</v>
      </c>
      <c r="AA145" s="622">
        <v>0</v>
      </c>
    </row>
    <row r="146" spans="1:27" x14ac:dyDescent="0.3">
      <c r="A146" s="616" t="s">
        <v>898</v>
      </c>
      <c r="B146" s="533" t="s">
        <v>899</v>
      </c>
      <c r="C146" s="534" t="s">
        <v>930</v>
      </c>
      <c r="D146" s="617" t="s">
        <v>163</v>
      </c>
      <c r="E146" s="534" t="s">
        <v>48</v>
      </c>
      <c r="F146" s="534" t="s">
        <v>45</v>
      </c>
      <c r="G146" s="534" t="s">
        <v>605</v>
      </c>
      <c r="H146" s="583" t="s">
        <v>1922</v>
      </c>
      <c r="I146" s="583"/>
      <c r="J146" s="583"/>
      <c r="K146" s="583">
        <f t="shared" si="4"/>
        <v>0</v>
      </c>
      <c r="L146" s="636">
        <f t="shared" si="5"/>
        <v>0</v>
      </c>
      <c r="M146" s="583"/>
      <c r="N146" s="583"/>
      <c r="O146" s="583"/>
      <c r="P146" s="583"/>
      <c r="Q146" s="622">
        <v>0</v>
      </c>
      <c r="R146" s="622">
        <v>0</v>
      </c>
      <c r="S146" s="622">
        <v>0</v>
      </c>
      <c r="T146" s="622">
        <v>0</v>
      </c>
      <c r="U146" s="622">
        <v>0</v>
      </c>
      <c r="V146" s="622">
        <v>0</v>
      </c>
      <c r="W146" s="622">
        <v>0</v>
      </c>
      <c r="X146" s="622">
        <v>0</v>
      </c>
      <c r="Y146" s="622">
        <v>0</v>
      </c>
      <c r="Z146" s="622">
        <v>0</v>
      </c>
      <c r="AA146" s="622">
        <v>0</v>
      </c>
    </row>
    <row r="147" spans="1:27" x14ac:dyDescent="0.3">
      <c r="A147" s="616" t="s">
        <v>900</v>
      </c>
      <c r="B147" s="533" t="s">
        <v>901</v>
      </c>
      <c r="C147" s="534" t="s">
        <v>930</v>
      </c>
      <c r="D147" s="617" t="s">
        <v>163</v>
      </c>
      <c r="E147" s="534" t="s">
        <v>51</v>
      </c>
      <c r="F147" s="534" t="s">
        <v>52</v>
      </c>
      <c r="G147" s="534" t="s">
        <v>605</v>
      </c>
      <c r="H147" s="583" t="s">
        <v>1922</v>
      </c>
      <c r="I147" s="583"/>
      <c r="J147" s="583"/>
      <c r="K147" s="583">
        <f t="shared" si="4"/>
        <v>0</v>
      </c>
      <c r="L147" s="636">
        <f t="shared" si="5"/>
        <v>0</v>
      </c>
      <c r="M147" s="583"/>
      <c r="N147" s="583"/>
      <c r="O147" s="583"/>
      <c r="P147" s="583"/>
      <c r="Q147" s="622">
        <v>0</v>
      </c>
      <c r="R147" s="622">
        <v>0</v>
      </c>
      <c r="S147" s="622">
        <v>0</v>
      </c>
      <c r="T147" s="622">
        <v>0</v>
      </c>
      <c r="U147" s="622">
        <v>0</v>
      </c>
      <c r="V147" s="622">
        <v>0</v>
      </c>
      <c r="W147" s="622">
        <v>0</v>
      </c>
      <c r="X147" s="622">
        <v>0</v>
      </c>
      <c r="Y147" s="622">
        <v>0</v>
      </c>
      <c r="Z147" s="622">
        <v>0</v>
      </c>
      <c r="AA147" s="622">
        <v>0</v>
      </c>
    </row>
    <row r="148" spans="1:27" x14ac:dyDescent="0.3">
      <c r="A148" s="616" t="s">
        <v>902</v>
      </c>
      <c r="B148" s="533" t="s">
        <v>903</v>
      </c>
      <c r="C148" s="534" t="s">
        <v>930</v>
      </c>
      <c r="D148" s="617" t="s">
        <v>163</v>
      </c>
      <c r="E148" s="534" t="s">
        <v>48</v>
      </c>
      <c r="F148" s="534" t="s">
        <v>52</v>
      </c>
      <c r="G148" s="534" t="s">
        <v>605</v>
      </c>
      <c r="H148" s="583" t="s">
        <v>1922</v>
      </c>
      <c r="I148" s="583"/>
      <c r="J148" s="583"/>
      <c r="K148" s="583">
        <f t="shared" si="4"/>
        <v>0</v>
      </c>
      <c r="L148" s="636">
        <f t="shared" si="5"/>
        <v>0</v>
      </c>
      <c r="M148" s="583"/>
      <c r="N148" s="583"/>
      <c r="O148" s="583"/>
      <c r="P148" s="583"/>
      <c r="Q148" s="622">
        <v>0</v>
      </c>
      <c r="R148" s="622">
        <v>0</v>
      </c>
      <c r="S148" s="622">
        <v>0</v>
      </c>
      <c r="T148" s="622">
        <v>0</v>
      </c>
      <c r="U148" s="622">
        <v>0</v>
      </c>
      <c r="V148" s="622">
        <v>0</v>
      </c>
      <c r="W148" s="622">
        <v>0</v>
      </c>
      <c r="X148" s="622">
        <v>0</v>
      </c>
      <c r="Y148" s="622">
        <v>0</v>
      </c>
      <c r="Z148" s="622">
        <v>0</v>
      </c>
      <c r="AA148" s="622">
        <v>0</v>
      </c>
    </row>
    <row r="149" spans="1:27" x14ac:dyDescent="0.3">
      <c r="A149" s="616" t="s">
        <v>904</v>
      </c>
      <c r="B149" s="533" t="s">
        <v>905</v>
      </c>
      <c r="C149" s="534" t="s">
        <v>930</v>
      </c>
      <c r="D149" s="617" t="s">
        <v>163</v>
      </c>
      <c r="E149" s="534" t="s">
        <v>299</v>
      </c>
      <c r="F149" s="534" t="s">
        <v>45</v>
      </c>
      <c r="G149" s="534" t="s">
        <v>605</v>
      </c>
      <c r="H149" s="583" t="s">
        <v>1922</v>
      </c>
      <c r="I149" s="583"/>
      <c r="J149" s="583"/>
      <c r="K149" s="583">
        <f t="shared" si="4"/>
        <v>0</v>
      </c>
      <c r="L149" s="636">
        <f t="shared" si="5"/>
        <v>0</v>
      </c>
      <c r="M149" s="583"/>
      <c r="N149" s="583"/>
      <c r="O149" s="583"/>
      <c r="P149" s="583"/>
      <c r="Q149" s="622">
        <v>0</v>
      </c>
      <c r="R149" s="622">
        <v>0</v>
      </c>
      <c r="S149" s="622">
        <v>0</v>
      </c>
      <c r="T149" s="622">
        <v>0</v>
      </c>
      <c r="U149" s="622">
        <v>0</v>
      </c>
      <c r="V149" s="622">
        <v>0</v>
      </c>
      <c r="W149" s="622">
        <v>0</v>
      </c>
      <c r="X149" s="622">
        <v>0</v>
      </c>
      <c r="Y149" s="622">
        <v>0</v>
      </c>
      <c r="Z149" s="622">
        <v>0</v>
      </c>
      <c r="AA149" s="622">
        <v>0</v>
      </c>
    </row>
    <row r="150" spans="1:27" x14ac:dyDescent="0.3">
      <c r="A150" s="623" t="s">
        <v>906</v>
      </c>
      <c r="B150" s="615" t="s">
        <v>907</v>
      </c>
      <c r="C150" s="624" t="s">
        <v>930</v>
      </c>
      <c r="D150" s="625" t="s">
        <v>163</v>
      </c>
      <c r="E150" s="624" t="s">
        <v>48</v>
      </c>
      <c r="F150" s="534" t="s">
        <v>52</v>
      </c>
      <c r="G150" s="534" t="s">
        <v>605</v>
      </c>
      <c r="H150" s="583" t="s">
        <v>1922</v>
      </c>
      <c r="I150" s="583"/>
      <c r="J150" s="583"/>
      <c r="K150" s="583">
        <f t="shared" si="4"/>
        <v>0</v>
      </c>
      <c r="L150" s="636">
        <f t="shared" si="5"/>
        <v>0</v>
      </c>
      <c r="M150" s="583"/>
      <c r="N150" s="583"/>
      <c r="O150" s="583"/>
      <c r="P150" s="583"/>
      <c r="Q150" s="622">
        <v>0</v>
      </c>
      <c r="R150" s="622">
        <v>0</v>
      </c>
      <c r="S150" s="622">
        <v>0</v>
      </c>
      <c r="T150" s="622">
        <v>0</v>
      </c>
      <c r="U150" s="622">
        <v>0</v>
      </c>
      <c r="V150" s="622">
        <v>0</v>
      </c>
      <c r="W150" s="622">
        <v>0</v>
      </c>
      <c r="X150" s="622">
        <v>0</v>
      </c>
      <c r="Y150" s="622">
        <v>0</v>
      </c>
      <c r="Z150" s="622">
        <v>0</v>
      </c>
      <c r="AA150" s="622">
        <v>0</v>
      </c>
    </row>
    <row r="151" spans="1:27" x14ac:dyDescent="0.3">
      <c r="A151" s="616" t="s">
        <v>908</v>
      </c>
      <c r="B151" s="533" t="s">
        <v>909</v>
      </c>
      <c r="C151" s="534" t="s">
        <v>930</v>
      </c>
      <c r="D151" s="617" t="s">
        <v>163</v>
      </c>
      <c r="E151" s="534" t="s">
        <v>262</v>
      </c>
      <c r="F151" s="534" t="s">
        <v>45</v>
      </c>
      <c r="G151" s="534" t="s">
        <v>605</v>
      </c>
      <c r="H151" s="583" t="s">
        <v>1922</v>
      </c>
      <c r="I151" s="583"/>
      <c r="J151" s="583"/>
      <c r="K151" s="583">
        <f t="shared" si="4"/>
        <v>0</v>
      </c>
      <c r="L151" s="636">
        <f t="shared" si="5"/>
        <v>0</v>
      </c>
      <c r="M151" s="583"/>
      <c r="N151" s="583"/>
      <c r="O151" s="583"/>
      <c r="P151" s="583"/>
      <c r="Q151" s="622">
        <v>0</v>
      </c>
      <c r="R151" s="622">
        <v>0</v>
      </c>
      <c r="S151" s="622">
        <v>0</v>
      </c>
      <c r="T151" s="622">
        <v>0</v>
      </c>
      <c r="U151" s="622">
        <v>0</v>
      </c>
      <c r="V151" s="622">
        <v>0</v>
      </c>
      <c r="W151" s="622">
        <v>0</v>
      </c>
      <c r="X151" s="622">
        <v>0</v>
      </c>
      <c r="Y151" s="622">
        <v>0</v>
      </c>
      <c r="Z151" s="622">
        <v>0</v>
      </c>
      <c r="AA151" s="622">
        <v>0</v>
      </c>
    </row>
    <row r="152" spans="1:27" x14ac:dyDescent="0.3">
      <c r="A152" s="616" t="s">
        <v>910</v>
      </c>
      <c r="B152" s="533" t="s">
        <v>911</v>
      </c>
      <c r="C152" s="534" t="s">
        <v>930</v>
      </c>
      <c r="D152" s="617" t="s">
        <v>163</v>
      </c>
      <c r="E152" s="534" t="s">
        <v>247</v>
      </c>
      <c r="F152" s="534" t="s">
        <v>45</v>
      </c>
      <c r="G152" s="534" t="s">
        <v>605</v>
      </c>
      <c r="H152" s="583" t="s">
        <v>1922</v>
      </c>
      <c r="I152" s="583"/>
      <c r="J152" s="583"/>
      <c r="K152" s="583">
        <f t="shared" si="4"/>
        <v>0</v>
      </c>
      <c r="L152" s="636">
        <f t="shared" si="5"/>
        <v>0</v>
      </c>
      <c r="M152" s="583"/>
      <c r="N152" s="583"/>
      <c r="O152" s="583"/>
      <c r="P152" s="583"/>
      <c r="Q152" s="622">
        <v>0</v>
      </c>
      <c r="R152" s="622">
        <v>0</v>
      </c>
      <c r="S152" s="622">
        <v>0</v>
      </c>
      <c r="T152" s="622">
        <v>0</v>
      </c>
      <c r="U152" s="622">
        <v>0</v>
      </c>
      <c r="V152" s="622">
        <v>0</v>
      </c>
      <c r="W152" s="622">
        <v>0</v>
      </c>
      <c r="X152" s="622">
        <v>0</v>
      </c>
      <c r="Y152" s="622">
        <v>0</v>
      </c>
      <c r="Z152" s="622">
        <v>0</v>
      </c>
      <c r="AA152" s="622">
        <v>0</v>
      </c>
    </row>
    <row r="153" spans="1:27" x14ac:dyDescent="0.3">
      <c r="A153" s="616" t="s">
        <v>912</v>
      </c>
      <c r="B153" s="533" t="s">
        <v>913</v>
      </c>
      <c r="C153" s="534" t="s">
        <v>930</v>
      </c>
      <c r="D153" s="617" t="s">
        <v>163</v>
      </c>
      <c r="E153" s="534" t="s">
        <v>48</v>
      </c>
      <c r="F153" s="534" t="s">
        <v>52</v>
      </c>
      <c r="G153" s="534" t="s">
        <v>605</v>
      </c>
      <c r="H153" s="583" t="s">
        <v>1922</v>
      </c>
      <c r="I153" s="583"/>
      <c r="J153" s="583"/>
      <c r="K153" s="583">
        <f t="shared" si="4"/>
        <v>0</v>
      </c>
      <c r="L153" s="636">
        <f t="shared" si="5"/>
        <v>0</v>
      </c>
      <c r="M153" s="583"/>
      <c r="N153" s="583"/>
      <c r="O153" s="583"/>
      <c r="P153" s="583"/>
      <c r="Q153" s="622">
        <v>0</v>
      </c>
      <c r="R153" s="622">
        <v>0</v>
      </c>
      <c r="S153" s="622">
        <v>0</v>
      </c>
      <c r="T153" s="622">
        <v>0</v>
      </c>
      <c r="U153" s="622">
        <v>0</v>
      </c>
      <c r="V153" s="622">
        <v>0</v>
      </c>
      <c r="W153" s="622">
        <v>0</v>
      </c>
      <c r="X153" s="622">
        <v>0</v>
      </c>
      <c r="Y153" s="622">
        <v>0</v>
      </c>
      <c r="Z153" s="622">
        <v>0</v>
      </c>
      <c r="AA153" s="622">
        <v>0</v>
      </c>
    </row>
    <row r="154" spans="1:27" x14ac:dyDescent="0.3">
      <c r="A154" s="616" t="s">
        <v>914</v>
      </c>
      <c r="B154" s="533" t="s">
        <v>915</v>
      </c>
      <c r="C154" s="534" t="s">
        <v>930</v>
      </c>
      <c r="D154" s="617" t="s">
        <v>163</v>
      </c>
      <c r="E154" s="534" t="s">
        <v>299</v>
      </c>
      <c r="F154" s="534" t="s">
        <v>45</v>
      </c>
      <c r="G154" s="534" t="s">
        <v>605</v>
      </c>
      <c r="H154" s="583" t="s">
        <v>1922</v>
      </c>
      <c r="I154" s="583"/>
      <c r="J154" s="583"/>
      <c r="K154" s="583">
        <f t="shared" si="4"/>
        <v>0</v>
      </c>
      <c r="L154" s="636">
        <f t="shared" si="5"/>
        <v>0</v>
      </c>
      <c r="M154" s="583"/>
      <c r="N154" s="583"/>
      <c r="O154" s="583"/>
      <c r="P154" s="583"/>
      <c r="Q154" s="622">
        <v>0</v>
      </c>
      <c r="R154" s="622">
        <v>0</v>
      </c>
      <c r="S154" s="622">
        <v>0</v>
      </c>
      <c r="T154" s="622">
        <v>0</v>
      </c>
      <c r="U154" s="622">
        <v>0</v>
      </c>
      <c r="V154" s="622">
        <v>0</v>
      </c>
      <c r="W154" s="622">
        <v>0</v>
      </c>
      <c r="X154" s="622">
        <v>0</v>
      </c>
      <c r="Y154" s="622">
        <v>0</v>
      </c>
      <c r="Z154" s="622">
        <v>0</v>
      </c>
      <c r="AA154" s="622">
        <v>0</v>
      </c>
    </row>
    <row r="155" spans="1:27" x14ac:dyDescent="0.3">
      <c r="A155" s="616" t="s">
        <v>916</v>
      </c>
      <c r="B155" s="533" t="s">
        <v>917</v>
      </c>
      <c r="C155" s="534" t="s">
        <v>930</v>
      </c>
      <c r="D155" s="617" t="s">
        <v>163</v>
      </c>
      <c r="E155" s="534" t="s">
        <v>51</v>
      </c>
      <c r="F155" s="534" t="s">
        <v>52</v>
      </c>
      <c r="G155" s="534" t="s">
        <v>605</v>
      </c>
      <c r="H155" s="583" t="s">
        <v>1922</v>
      </c>
      <c r="I155" s="583"/>
      <c r="J155" s="583"/>
      <c r="K155" s="583">
        <f t="shared" si="4"/>
        <v>0</v>
      </c>
      <c r="L155" s="636">
        <f t="shared" si="5"/>
        <v>0</v>
      </c>
      <c r="M155" s="583"/>
      <c r="N155" s="583"/>
      <c r="O155" s="583"/>
      <c r="P155" s="583"/>
      <c r="Q155" s="622">
        <v>0</v>
      </c>
      <c r="R155" s="622">
        <v>0</v>
      </c>
      <c r="S155" s="622">
        <v>0</v>
      </c>
      <c r="T155" s="622">
        <v>0</v>
      </c>
      <c r="U155" s="622">
        <v>0</v>
      </c>
      <c r="V155" s="622">
        <v>0</v>
      </c>
      <c r="W155" s="622">
        <v>0</v>
      </c>
      <c r="X155" s="622">
        <v>0</v>
      </c>
      <c r="Y155" s="622">
        <v>0</v>
      </c>
      <c r="Z155" s="622">
        <v>0</v>
      </c>
      <c r="AA155" s="622">
        <v>0</v>
      </c>
    </row>
    <row r="156" spans="1:27" x14ac:dyDescent="0.3">
      <c r="A156" s="616" t="s">
        <v>918</v>
      </c>
      <c r="B156" s="533" t="s">
        <v>919</v>
      </c>
      <c r="C156" s="534" t="s">
        <v>930</v>
      </c>
      <c r="D156" s="617" t="s">
        <v>163</v>
      </c>
      <c r="E156" s="534" t="s">
        <v>48</v>
      </c>
      <c r="F156" s="534" t="s">
        <v>52</v>
      </c>
      <c r="G156" s="534" t="s">
        <v>605</v>
      </c>
      <c r="H156" s="583" t="s">
        <v>1922</v>
      </c>
      <c r="I156" s="583"/>
      <c r="J156" s="583"/>
      <c r="K156" s="583">
        <f t="shared" si="4"/>
        <v>0</v>
      </c>
      <c r="L156" s="636">
        <f t="shared" si="5"/>
        <v>0</v>
      </c>
      <c r="M156" s="583"/>
      <c r="N156" s="583"/>
      <c r="O156" s="583"/>
      <c r="P156" s="583"/>
      <c r="Q156" s="622">
        <v>0</v>
      </c>
      <c r="R156" s="622">
        <v>0</v>
      </c>
      <c r="S156" s="622">
        <v>0</v>
      </c>
      <c r="T156" s="622">
        <v>0</v>
      </c>
      <c r="U156" s="622">
        <v>0</v>
      </c>
      <c r="V156" s="622">
        <v>0</v>
      </c>
      <c r="W156" s="622">
        <v>0</v>
      </c>
      <c r="X156" s="622">
        <v>0</v>
      </c>
      <c r="Y156" s="622">
        <v>0</v>
      </c>
      <c r="Z156" s="622">
        <v>0</v>
      </c>
      <c r="AA156" s="622">
        <v>0</v>
      </c>
    </row>
    <row r="157" spans="1:27" x14ac:dyDescent="0.3">
      <c r="A157" s="616" t="s">
        <v>920</v>
      </c>
      <c r="B157" s="533" t="s">
        <v>921</v>
      </c>
      <c r="C157" s="534" t="s">
        <v>930</v>
      </c>
      <c r="D157" s="617" t="s">
        <v>163</v>
      </c>
      <c r="E157" s="534" t="s">
        <v>118</v>
      </c>
      <c r="F157" s="534" t="s">
        <v>52</v>
      </c>
      <c r="G157" s="534" t="s">
        <v>605</v>
      </c>
      <c r="H157" s="583" t="s">
        <v>1922</v>
      </c>
      <c r="I157" s="583"/>
      <c r="J157" s="583"/>
      <c r="K157" s="583">
        <f t="shared" si="4"/>
        <v>0</v>
      </c>
      <c r="L157" s="636">
        <f t="shared" si="5"/>
        <v>0</v>
      </c>
      <c r="M157" s="583"/>
      <c r="N157" s="583"/>
      <c r="O157" s="583"/>
      <c r="P157" s="583"/>
      <c r="Q157" s="622">
        <v>0</v>
      </c>
      <c r="R157" s="622">
        <v>0</v>
      </c>
      <c r="S157" s="622">
        <v>0</v>
      </c>
      <c r="T157" s="622">
        <v>0</v>
      </c>
      <c r="U157" s="622">
        <v>0</v>
      </c>
      <c r="V157" s="622">
        <v>0</v>
      </c>
      <c r="W157" s="622">
        <v>0</v>
      </c>
      <c r="X157" s="622">
        <v>0</v>
      </c>
      <c r="Y157" s="622">
        <v>0</v>
      </c>
      <c r="Z157" s="622">
        <v>0</v>
      </c>
      <c r="AA157" s="622">
        <v>0</v>
      </c>
    </row>
    <row r="158" spans="1:27" x14ac:dyDescent="0.3">
      <c r="A158" s="616" t="s">
        <v>922</v>
      </c>
      <c r="B158" s="533" t="s">
        <v>923</v>
      </c>
      <c r="C158" s="534" t="s">
        <v>930</v>
      </c>
      <c r="D158" s="617" t="s">
        <v>163</v>
      </c>
      <c r="E158" s="534" t="s">
        <v>203</v>
      </c>
      <c r="F158" s="534" t="s">
        <v>52</v>
      </c>
      <c r="G158" s="534" t="s">
        <v>605</v>
      </c>
      <c r="H158" s="583" t="s">
        <v>1922</v>
      </c>
      <c r="I158" s="583"/>
      <c r="J158" s="583"/>
      <c r="K158" s="583">
        <f t="shared" si="4"/>
        <v>0</v>
      </c>
      <c r="L158" s="636">
        <f t="shared" si="5"/>
        <v>0</v>
      </c>
      <c r="M158" s="583"/>
      <c r="N158" s="583"/>
      <c r="O158" s="583"/>
      <c r="P158" s="583"/>
      <c r="Q158" s="622">
        <v>0</v>
      </c>
      <c r="R158" s="622">
        <v>0</v>
      </c>
      <c r="S158" s="622">
        <v>0</v>
      </c>
      <c r="T158" s="622">
        <v>0</v>
      </c>
      <c r="U158" s="622">
        <v>0</v>
      </c>
      <c r="V158" s="622">
        <v>0</v>
      </c>
      <c r="W158" s="622">
        <v>0</v>
      </c>
      <c r="X158" s="622">
        <v>0</v>
      </c>
      <c r="Y158" s="622">
        <v>0</v>
      </c>
      <c r="Z158" s="622">
        <v>0</v>
      </c>
      <c r="AA158" s="622">
        <v>0</v>
      </c>
    </row>
    <row r="159" spans="1:27" x14ac:dyDescent="0.3">
      <c r="A159" s="616" t="s">
        <v>924</v>
      </c>
      <c r="B159" s="533" t="s">
        <v>925</v>
      </c>
      <c r="C159" s="534" t="s">
        <v>930</v>
      </c>
      <c r="D159" s="617" t="s">
        <v>163</v>
      </c>
      <c r="E159" s="534" t="s">
        <v>203</v>
      </c>
      <c r="F159" s="534" t="s">
        <v>45</v>
      </c>
      <c r="G159" s="534" t="s">
        <v>605</v>
      </c>
      <c r="H159" s="583" t="s">
        <v>1922</v>
      </c>
      <c r="I159" s="583"/>
      <c r="J159" s="583"/>
      <c r="K159" s="583">
        <f t="shared" si="4"/>
        <v>0</v>
      </c>
      <c r="L159" s="636">
        <f t="shared" si="5"/>
        <v>0</v>
      </c>
      <c r="M159" s="583"/>
      <c r="N159" s="583"/>
      <c r="O159" s="583"/>
      <c r="P159" s="583"/>
      <c r="Q159" s="622">
        <v>0</v>
      </c>
      <c r="R159" s="622">
        <v>0</v>
      </c>
      <c r="S159" s="622">
        <v>0</v>
      </c>
      <c r="T159" s="622">
        <v>0</v>
      </c>
      <c r="U159" s="622">
        <v>0</v>
      </c>
      <c r="V159" s="622">
        <v>0</v>
      </c>
      <c r="W159" s="622">
        <v>0</v>
      </c>
      <c r="X159" s="622">
        <v>0</v>
      </c>
      <c r="Y159" s="622">
        <v>0</v>
      </c>
      <c r="Z159" s="622">
        <v>0</v>
      </c>
      <c r="AA159" s="622">
        <v>0</v>
      </c>
    </row>
    <row r="160" spans="1:27" x14ac:dyDescent="0.3">
      <c r="A160" s="616" t="s">
        <v>926</v>
      </c>
      <c r="B160" s="533" t="s">
        <v>927</v>
      </c>
      <c r="C160" s="534" t="s">
        <v>930</v>
      </c>
      <c r="D160" s="617" t="s">
        <v>163</v>
      </c>
      <c r="E160" s="534" t="s">
        <v>51</v>
      </c>
      <c r="F160" s="534" t="s">
        <v>52</v>
      </c>
      <c r="G160" s="534" t="s">
        <v>605</v>
      </c>
      <c r="H160" s="583" t="s">
        <v>1922</v>
      </c>
      <c r="I160" s="583"/>
      <c r="J160" s="583"/>
      <c r="K160" s="583">
        <f t="shared" si="4"/>
        <v>0</v>
      </c>
      <c r="L160" s="636">
        <f t="shared" si="5"/>
        <v>0</v>
      </c>
      <c r="M160" s="583"/>
      <c r="N160" s="583"/>
      <c r="O160" s="583"/>
      <c r="P160" s="583"/>
      <c r="Q160" s="622">
        <v>0</v>
      </c>
      <c r="R160" s="622">
        <v>0</v>
      </c>
      <c r="S160" s="622">
        <v>0</v>
      </c>
      <c r="T160" s="622">
        <v>0</v>
      </c>
      <c r="U160" s="622">
        <v>0</v>
      </c>
      <c r="V160" s="622">
        <v>0</v>
      </c>
      <c r="W160" s="622">
        <v>0</v>
      </c>
      <c r="X160" s="622">
        <v>0</v>
      </c>
      <c r="Y160" s="622">
        <v>0</v>
      </c>
      <c r="Z160" s="622">
        <v>0</v>
      </c>
      <c r="AA160" s="622">
        <v>0</v>
      </c>
    </row>
    <row r="161" spans="1:27" x14ac:dyDescent="0.3">
      <c r="A161" s="616" t="s">
        <v>928</v>
      </c>
      <c r="B161" s="533" t="s">
        <v>929</v>
      </c>
      <c r="C161" s="534" t="s">
        <v>930</v>
      </c>
      <c r="D161" s="617" t="s">
        <v>163</v>
      </c>
      <c r="E161" s="534" t="s">
        <v>63</v>
      </c>
      <c r="F161" s="534" t="s">
        <v>52</v>
      </c>
      <c r="G161" s="534" t="s">
        <v>605</v>
      </c>
      <c r="H161" s="583" t="s">
        <v>1922</v>
      </c>
      <c r="I161" s="583"/>
      <c r="J161" s="583"/>
      <c r="K161" s="583">
        <f t="shared" si="4"/>
        <v>0</v>
      </c>
      <c r="L161" s="636">
        <f t="shared" si="5"/>
        <v>0</v>
      </c>
      <c r="M161" s="583"/>
      <c r="N161" s="583"/>
      <c r="O161" s="583"/>
      <c r="P161" s="583"/>
      <c r="Q161" s="622">
        <v>0</v>
      </c>
      <c r="R161" s="622">
        <v>0</v>
      </c>
      <c r="S161" s="622">
        <v>0</v>
      </c>
      <c r="T161" s="622">
        <v>0</v>
      </c>
      <c r="U161" s="622">
        <v>0</v>
      </c>
      <c r="V161" s="622">
        <v>0</v>
      </c>
      <c r="W161" s="622">
        <v>0</v>
      </c>
      <c r="X161" s="622">
        <v>0</v>
      </c>
      <c r="Y161" s="622">
        <v>0</v>
      </c>
      <c r="Z161" s="622">
        <v>0</v>
      </c>
      <c r="AA161" s="622">
        <v>0</v>
      </c>
    </row>
    <row r="162" spans="1:27" x14ac:dyDescent="0.3">
      <c r="A162" s="616" t="s">
        <v>1177</v>
      </c>
      <c r="B162" s="533" t="s">
        <v>1178</v>
      </c>
      <c r="C162" s="534" t="s">
        <v>41</v>
      </c>
      <c r="D162" s="617" t="s">
        <v>163</v>
      </c>
      <c r="E162" s="534" t="s">
        <v>1179</v>
      </c>
      <c r="F162" s="628" t="s">
        <v>45</v>
      </c>
      <c r="G162" s="534" t="s">
        <v>605</v>
      </c>
      <c r="H162" s="583" t="s">
        <v>1922</v>
      </c>
      <c r="I162" s="583"/>
      <c r="J162" s="583"/>
      <c r="K162" s="583">
        <f t="shared" si="4"/>
        <v>0</v>
      </c>
      <c r="L162" s="636">
        <f t="shared" si="5"/>
        <v>0</v>
      </c>
      <c r="M162" s="583"/>
      <c r="N162" s="583"/>
      <c r="O162" s="583"/>
      <c r="P162" s="583"/>
      <c r="Q162" s="622">
        <v>0</v>
      </c>
      <c r="R162" s="622">
        <v>0</v>
      </c>
      <c r="S162" s="622">
        <v>0</v>
      </c>
      <c r="T162" s="622">
        <v>0</v>
      </c>
      <c r="U162" s="622">
        <v>0</v>
      </c>
      <c r="V162" s="622">
        <v>0</v>
      </c>
      <c r="W162" s="622">
        <v>0</v>
      </c>
      <c r="X162" s="622">
        <v>0</v>
      </c>
      <c r="Y162" s="622">
        <v>0</v>
      </c>
      <c r="Z162" s="622">
        <v>0</v>
      </c>
      <c r="AA162" s="622">
        <v>0</v>
      </c>
    </row>
    <row r="163" spans="1:27" x14ac:dyDescent="0.3">
      <c r="A163" s="616" t="s">
        <v>1180</v>
      </c>
      <c r="B163" s="533" t="s">
        <v>1181</v>
      </c>
      <c r="C163" s="534" t="s">
        <v>41</v>
      </c>
      <c r="D163" s="617" t="s">
        <v>163</v>
      </c>
      <c r="E163" s="534" t="s">
        <v>1179</v>
      </c>
      <c r="F163" s="628" t="s">
        <v>45</v>
      </c>
      <c r="G163" s="534" t="s">
        <v>605</v>
      </c>
      <c r="H163" s="583" t="s">
        <v>1922</v>
      </c>
      <c r="I163" s="583"/>
      <c r="J163" s="583"/>
      <c r="K163" s="583">
        <f t="shared" si="4"/>
        <v>0</v>
      </c>
      <c r="L163" s="636">
        <f t="shared" si="5"/>
        <v>0</v>
      </c>
      <c r="M163" s="583"/>
      <c r="N163" s="583"/>
      <c r="O163" s="583"/>
      <c r="P163" s="583"/>
      <c r="Q163" s="622">
        <v>0</v>
      </c>
      <c r="R163" s="622">
        <v>0</v>
      </c>
      <c r="S163" s="622">
        <v>0</v>
      </c>
      <c r="T163" s="622">
        <v>0</v>
      </c>
      <c r="U163" s="622">
        <v>0</v>
      </c>
      <c r="V163" s="622">
        <v>0</v>
      </c>
      <c r="W163" s="622">
        <v>0</v>
      </c>
      <c r="X163" s="622">
        <v>0</v>
      </c>
      <c r="Y163" s="622">
        <v>0</v>
      </c>
      <c r="Z163" s="622">
        <v>0</v>
      </c>
      <c r="AA163" s="622">
        <v>0</v>
      </c>
    </row>
    <row r="164" spans="1:27" x14ac:dyDescent="0.3">
      <c r="A164" s="616" t="s">
        <v>1182</v>
      </c>
      <c r="B164" s="533" t="s">
        <v>1183</v>
      </c>
      <c r="C164" s="534" t="s">
        <v>41</v>
      </c>
      <c r="D164" s="617" t="s">
        <v>163</v>
      </c>
      <c r="E164" s="534" t="s">
        <v>1179</v>
      </c>
      <c r="F164" s="628" t="s">
        <v>45</v>
      </c>
      <c r="G164" s="534" t="s">
        <v>605</v>
      </c>
      <c r="H164" s="583" t="s">
        <v>1922</v>
      </c>
      <c r="I164" s="583"/>
      <c r="J164" s="583"/>
      <c r="K164" s="583">
        <f t="shared" si="4"/>
        <v>0</v>
      </c>
      <c r="L164" s="636">
        <f t="shared" si="5"/>
        <v>0</v>
      </c>
      <c r="M164" s="583"/>
      <c r="N164" s="583"/>
      <c r="O164" s="583"/>
      <c r="P164" s="583"/>
      <c r="Q164" s="622">
        <v>0</v>
      </c>
      <c r="R164" s="622">
        <v>0</v>
      </c>
      <c r="S164" s="622">
        <v>0</v>
      </c>
      <c r="T164" s="622">
        <v>0</v>
      </c>
      <c r="U164" s="622">
        <v>0</v>
      </c>
      <c r="V164" s="622">
        <v>0</v>
      </c>
      <c r="W164" s="622">
        <v>0</v>
      </c>
      <c r="X164" s="622">
        <v>0</v>
      </c>
      <c r="Y164" s="622">
        <v>0</v>
      </c>
      <c r="Z164" s="622">
        <v>0</v>
      </c>
      <c r="AA164" s="622">
        <v>0</v>
      </c>
    </row>
    <row r="165" spans="1:27" x14ac:dyDescent="0.3">
      <c r="A165" s="616" t="s">
        <v>1186</v>
      </c>
      <c r="B165" s="533" t="s">
        <v>1187</v>
      </c>
      <c r="C165" s="534" t="s">
        <v>41</v>
      </c>
      <c r="D165" s="617" t="s">
        <v>163</v>
      </c>
      <c r="E165" s="534" t="s">
        <v>1179</v>
      </c>
      <c r="F165" s="628" t="s">
        <v>45</v>
      </c>
      <c r="G165" s="534" t="s">
        <v>605</v>
      </c>
      <c r="H165" s="583" t="s">
        <v>1922</v>
      </c>
      <c r="I165" s="583"/>
      <c r="J165" s="583"/>
      <c r="K165" s="583">
        <f t="shared" si="4"/>
        <v>0</v>
      </c>
      <c r="L165" s="636">
        <f t="shared" si="5"/>
        <v>0</v>
      </c>
      <c r="M165" s="583"/>
      <c r="N165" s="583"/>
      <c r="O165" s="583"/>
      <c r="P165" s="583"/>
      <c r="Q165" s="622">
        <v>0</v>
      </c>
      <c r="R165" s="622">
        <v>0</v>
      </c>
      <c r="S165" s="622">
        <v>0</v>
      </c>
      <c r="T165" s="622">
        <v>0</v>
      </c>
      <c r="U165" s="622">
        <v>0</v>
      </c>
      <c r="V165" s="622">
        <v>0</v>
      </c>
      <c r="W165" s="622">
        <v>0</v>
      </c>
      <c r="X165" s="622">
        <v>0</v>
      </c>
      <c r="Y165" s="622">
        <v>0</v>
      </c>
      <c r="Z165" s="622">
        <v>0</v>
      </c>
      <c r="AA165" s="622">
        <v>0</v>
      </c>
    </row>
    <row r="166" spans="1:27" x14ac:dyDescent="0.3">
      <c r="A166" s="616" t="s">
        <v>1188</v>
      </c>
      <c r="B166" s="533" t="s">
        <v>1189</v>
      </c>
      <c r="C166" s="534" t="s">
        <v>41</v>
      </c>
      <c r="D166" s="617" t="s">
        <v>163</v>
      </c>
      <c r="E166" s="534" t="s">
        <v>1179</v>
      </c>
      <c r="F166" s="628" t="s">
        <v>45</v>
      </c>
      <c r="G166" s="534" t="s">
        <v>605</v>
      </c>
      <c r="H166" s="583" t="s">
        <v>1922</v>
      </c>
      <c r="I166" s="583"/>
      <c r="J166" s="583"/>
      <c r="K166" s="583">
        <f t="shared" si="4"/>
        <v>0</v>
      </c>
      <c r="L166" s="636">
        <f t="shared" si="5"/>
        <v>0</v>
      </c>
      <c r="M166" s="583"/>
      <c r="N166" s="583"/>
      <c r="O166" s="583"/>
      <c r="P166" s="583"/>
      <c r="Q166" s="622">
        <v>0</v>
      </c>
      <c r="R166" s="622">
        <v>0</v>
      </c>
      <c r="S166" s="622">
        <v>0</v>
      </c>
      <c r="T166" s="622">
        <v>0</v>
      </c>
      <c r="U166" s="622">
        <v>0</v>
      </c>
      <c r="V166" s="622">
        <v>0</v>
      </c>
      <c r="W166" s="622">
        <v>0</v>
      </c>
      <c r="X166" s="622">
        <v>0</v>
      </c>
      <c r="Y166" s="622">
        <v>0</v>
      </c>
      <c r="Z166" s="622">
        <v>0</v>
      </c>
      <c r="AA166" s="622">
        <v>0</v>
      </c>
    </row>
    <row r="167" spans="1:27" x14ac:dyDescent="0.3">
      <c r="A167" s="616" t="s">
        <v>1190</v>
      </c>
      <c r="B167" s="533" t="s">
        <v>1191</v>
      </c>
      <c r="C167" s="534" t="s">
        <v>41</v>
      </c>
      <c r="D167" s="617" t="s">
        <v>163</v>
      </c>
      <c r="E167" s="534" t="s">
        <v>1179</v>
      </c>
      <c r="F167" s="628" t="s">
        <v>45</v>
      </c>
      <c r="G167" s="534" t="s">
        <v>605</v>
      </c>
      <c r="H167" s="583" t="s">
        <v>1922</v>
      </c>
      <c r="I167" s="583"/>
      <c r="J167" s="583"/>
      <c r="K167" s="583">
        <f t="shared" si="4"/>
        <v>0</v>
      </c>
      <c r="L167" s="636">
        <f t="shared" si="5"/>
        <v>0</v>
      </c>
      <c r="M167" s="583"/>
      <c r="N167" s="583"/>
      <c r="O167" s="583"/>
      <c r="P167" s="583"/>
      <c r="Q167" s="622">
        <v>0</v>
      </c>
      <c r="R167" s="622">
        <v>0</v>
      </c>
      <c r="S167" s="622">
        <v>0</v>
      </c>
      <c r="T167" s="622">
        <v>0</v>
      </c>
      <c r="U167" s="622">
        <v>0</v>
      </c>
      <c r="V167" s="622">
        <v>0</v>
      </c>
      <c r="W167" s="622">
        <v>0</v>
      </c>
      <c r="X167" s="622">
        <v>0</v>
      </c>
      <c r="Y167" s="622">
        <v>0</v>
      </c>
      <c r="Z167" s="622">
        <v>0</v>
      </c>
      <c r="AA167" s="622">
        <v>0</v>
      </c>
    </row>
    <row r="168" spans="1:27" x14ac:dyDescent="0.3">
      <c r="A168" s="616" t="s">
        <v>1194</v>
      </c>
      <c r="B168" s="533" t="s">
        <v>1195</v>
      </c>
      <c r="C168" s="534" t="s">
        <v>41</v>
      </c>
      <c r="D168" s="617" t="s">
        <v>163</v>
      </c>
      <c r="E168" s="534" t="s">
        <v>1179</v>
      </c>
      <c r="F168" s="628" t="s">
        <v>52</v>
      </c>
      <c r="G168" s="534" t="s">
        <v>605</v>
      </c>
      <c r="H168" s="583" t="s">
        <v>1922</v>
      </c>
      <c r="I168" s="583"/>
      <c r="J168" s="583"/>
      <c r="K168" s="583">
        <f t="shared" si="4"/>
        <v>0</v>
      </c>
      <c r="L168" s="636">
        <f t="shared" si="5"/>
        <v>0</v>
      </c>
      <c r="M168" s="583"/>
      <c r="N168" s="583"/>
      <c r="O168" s="583"/>
      <c r="P168" s="583"/>
      <c r="Q168" s="622">
        <v>0</v>
      </c>
      <c r="R168" s="622">
        <v>0</v>
      </c>
      <c r="S168" s="622">
        <v>0</v>
      </c>
      <c r="T168" s="622">
        <v>0</v>
      </c>
      <c r="U168" s="622">
        <v>0</v>
      </c>
      <c r="V168" s="622">
        <v>0</v>
      </c>
      <c r="W168" s="622">
        <v>0</v>
      </c>
      <c r="X168" s="622">
        <v>0</v>
      </c>
      <c r="Y168" s="622">
        <v>0</v>
      </c>
      <c r="Z168" s="622">
        <v>0</v>
      </c>
      <c r="AA168" s="622">
        <v>0</v>
      </c>
    </row>
    <row r="169" spans="1:27" x14ac:dyDescent="0.3">
      <c r="A169" s="616" t="s">
        <v>1196</v>
      </c>
      <c r="B169" s="533" t="s">
        <v>1197</v>
      </c>
      <c r="C169" s="534" t="s">
        <v>41</v>
      </c>
      <c r="D169" s="617" t="s">
        <v>163</v>
      </c>
      <c r="E169" s="534" t="s">
        <v>1179</v>
      </c>
      <c r="F169" s="628" t="s">
        <v>52</v>
      </c>
      <c r="G169" s="534" t="s">
        <v>605</v>
      </c>
      <c r="H169" s="583" t="s">
        <v>1922</v>
      </c>
      <c r="I169" s="583"/>
      <c r="J169" s="583"/>
      <c r="K169" s="583">
        <f t="shared" si="4"/>
        <v>0</v>
      </c>
      <c r="L169" s="636">
        <f t="shared" si="5"/>
        <v>0</v>
      </c>
      <c r="M169" s="583"/>
      <c r="N169" s="583"/>
      <c r="O169" s="583"/>
      <c r="P169" s="583"/>
      <c r="Q169" s="622">
        <v>0</v>
      </c>
      <c r="R169" s="622">
        <v>0</v>
      </c>
      <c r="S169" s="622">
        <v>0</v>
      </c>
      <c r="T169" s="622">
        <v>0</v>
      </c>
      <c r="U169" s="622">
        <v>0</v>
      </c>
      <c r="V169" s="622">
        <v>0</v>
      </c>
      <c r="W169" s="622">
        <v>0</v>
      </c>
      <c r="X169" s="622">
        <v>0</v>
      </c>
      <c r="Y169" s="622">
        <v>0</v>
      </c>
      <c r="Z169" s="622">
        <v>0</v>
      </c>
      <c r="AA169" s="622">
        <v>0</v>
      </c>
    </row>
    <row r="170" spans="1:27" x14ac:dyDescent="0.3">
      <c r="A170" s="616" t="s">
        <v>1198</v>
      </c>
      <c r="B170" s="533" t="s">
        <v>1199</v>
      </c>
      <c r="C170" s="534" t="s">
        <v>41</v>
      </c>
      <c r="D170" s="617" t="s">
        <v>163</v>
      </c>
      <c r="E170" s="534" t="s">
        <v>1179</v>
      </c>
      <c r="F170" s="628" t="s">
        <v>45</v>
      </c>
      <c r="G170" s="534" t="s">
        <v>605</v>
      </c>
      <c r="H170" s="583" t="s">
        <v>1922</v>
      </c>
      <c r="I170" s="583"/>
      <c r="J170" s="583"/>
      <c r="K170" s="583">
        <f t="shared" si="4"/>
        <v>0</v>
      </c>
      <c r="L170" s="636">
        <f t="shared" si="5"/>
        <v>0</v>
      </c>
      <c r="M170" s="583"/>
      <c r="N170" s="583"/>
      <c r="O170" s="583"/>
      <c r="P170" s="583"/>
      <c r="Q170" s="622">
        <v>0</v>
      </c>
      <c r="R170" s="622">
        <v>0</v>
      </c>
      <c r="S170" s="622">
        <v>0</v>
      </c>
      <c r="T170" s="622">
        <v>0</v>
      </c>
      <c r="U170" s="622">
        <v>0</v>
      </c>
      <c r="V170" s="622">
        <v>0</v>
      </c>
      <c r="W170" s="622">
        <v>0</v>
      </c>
      <c r="X170" s="622">
        <v>0</v>
      </c>
      <c r="Y170" s="622">
        <v>0</v>
      </c>
      <c r="Z170" s="622">
        <v>0</v>
      </c>
      <c r="AA170" s="622">
        <v>0</v>
      </c>
    </row>
    <row r="171" spans="1:27" x14ac:dyDescent="0.3">
      <c r="A171" s="616" t="s">
        <v>1200</v>
      </c>
      <c r="B171" s="533" t="s">
        <v>1201</v>
      </c>
      <c r="C171" s="534" t="s">
        <v>41</v>
      </c>
      <c r="D171" s="617" t="s">
        <v>163</v>
      </c>
      <c r="E171" s="534" t="s">
        <v>1179</v>
      </c>
      <c r="F171" s="628" t="s">
        <v>45</v>
      </c>
      <c r="G171" s="534" t="s">
        <v>605</v>
      </c>
      <c r="H171" s="583" t="s">
        <v>1922</v>
      </c>
      <c r="I171" s="583"/>
      <c r="J171" s="583"/>
      <c r="K171" s="583">
        <f t="shared" si="4"/>
        <v>0</v>
      </c>
      <c r="L171" s="636">
        <f t="shared" si="5"/>
        <v>0</v>
      </c>
      <c r="M171" s="583"/>
      <c r="N171" s="583"/>
      <c r="O171" s="583"/>
      <c r="P171" s="583"/>
      <c r="Q171" s="622">
        <v>0</v>
      </c>
      <c r="R171" s="622">
        <v>0</v>
      </c>
      <c r="S171" s="622">
        <v>0</v>
      </c>
      <c r="T171" s="622">
        <v>0</v>
      </c>
      <c r="U171" s="622">
        <v>0</v>
      </c>
      <c r="V171" s="622">
        <v>0</v>
      </c>
      <c r="W171" s="622">
        <v>0</v>
      </c>
      <c r="X171" s="622">
        <v>0</v>
      </c>
      <c r="Y171" s="622">
        <v>0</v>
      </c>
      <c r="Z171" s="622">
        <v>0</v>
      </c>
      <c r="AA171" s="622">
        <v>0</v>
      </c>
    </row>
    <row r="172" spans="1:27" x14ac:dyDescent="0.3">
      <c r="A172" s="616" t="s">
        <v>1202</v>
      </c>
      <c r="B172" s="533" t="s">
        <v>1203</v>
      </c>
      <c r="C172" s="534" t="s">
        <v>41</v>
      </c>
      <c r="D172" s="617" t="s">
        <v>163</v>
      </c>
      <c r="E172" s="534" t="s">
        <v>1179</v>
      </c>
      <c r="F172" s="628" t="s">
        <v>45</v>
      </c>
      <c r="G172" s="534" t="s">
        <v>605</v>
      </c>
      <c r="H172" s="583" t="s">
        <v>1922</v>
      </c>
      <c r="I172" s="583"/>
      <c r="J172" s="583"/>
      <c r="K172" s="583">
        <f t="shared" si="4"/>
        <v>0</v>
      </c>
      <c r="L172" s="636">
        <f t="shared" si="5"/>
        <v>0</v>
      </c>
      <c r="M172" s="583"/>
      <c r="N172" s="583"/>
      <c r="O172" s="583"/>
      <c r="P172" s="583"/>
      <c r="Q172" s="622">
        <v>0</v>
      </c>
      <c r="R172" s="622">
        <v>0</v>
      </c>
      <c r="S172" s="622">
        <v>0</v>
      </c>
      <c r="T172" s="622">
        <v>0</v>
      </c>
      <c r="U172" s="622">
        <v>0</v>
      </c>
      <c r="V172" s="622">
        <v>0</v>
      </c>
      <c r="W172" s="622">
        <v>0</v>
      </c>
      <c r="X172" s="622">
        <v>0</v>
      </c>
      <c r="Y172" s="622">
        <v>0</v>
      </c>
      <c r="Z172" s="622">
        <v>0</v>
      </c>
      <c r="AA172" s="622">
        <v>0</v>
      </c>
    </row>
    <row r="173" spans="1:27" x14ac:dyDescent="0.3">
      <c r="A173" s="616" t="s">
        <v>1204</v>
      </c>
      <c r="B173" s="533" t="s">
        <v>1205</v>
      </c>
      <c r="C173" s="534" t="s">
        <v>41</v>
      </c>
      <c r="D173" s="617" t="s">
        <v>163</v>
      </c>
      <c r="E173" s="534" t="s">
        <v>1179</v>
      </c>
      <c r="F173" s="628" t="s">
        <v>45</v>
      </c>
      <c r="G173" s="534" t="s">
        <v>605</v>
      </c>
      <c r="H173" s="583" t="s">
        <v>1922</v>
      </c>
      <c r="I173" s="583"/>
      <c r="J173" s="583"/>
      <c r="K173" s="583">
        <f t="shared" si="4"/>
        <v>0</v>
      </c>
      <c r="L173" s="636">
        <f t="shared" si="5"/>
        <v>0</v>
      </c>
      <c r="M173" s="583"/>
      <c r="N173" s="583"/>
      <c r="O173" s="583"/>
      <c r="P173" s="583"/>
      <c r="Q173" s="622">
        <v>0</v>
      </c>
      <c r="R173" s="622">
        <v>0</v>
      </c>
      <c r="S173" s="622">
        <v>0</v>
      </c>
      <c r="T173" s="622">
        <v>0</v>
      </c>
      <c r="U173" s="622">
        <v>0</v>
      </c>
      <c r="V173" s="622">
        <v>0</v>
      </c>
      <c r="W173" s="622">
        <v>0</v>
      </c>
      <c r="X173" s="622">
        <v>0</v>
      </c>
      <c r="Y173" s="622">
        <v>0</v>
      </c>
      <c r="Z173" s="622">
        <v>0</v>
      </c>
      <c r="AA173" s="622">
        <v>0</v>
      </c>
    </row>
    <row r="174" spans="1:27" x14ac:dyDescent="0.3">
      <c r="A174" s="616" t="s">
        <v>1206</v>
      </c>
      <c r="B174" s="533" t="s">
        <v>1207</v>
      </c>
      <c r="C174" s="534" t="s">
        <v>41</v>
      </c>
      <c r="D174" s="617" t="s">
        <v>163</v>
      </c>
      <c r="E174" s="534" t="s">
        <v>1179</v>
      </c>
      <c r="F174" s="628" t="s">
        <v>52</v>
      </c>
      <c r="G174" s="534" t="s">
        <v>605</v>
      </c>
      <c r="H174" s="583" t="s">
        <v>1922</v>
      </c>
      <c r="I174" s="583"/>
      <c r="J174" s="583"/>
      <c r="K174" s="583">
        <f t="shared" si="4"/>
        <v>0</v>
      </c>
      <c r="L174" s="636">
        <f t="shared" si="5"/>
        <v>0</v>
      </c>
      <c r="M174" s="583"/>
      <c r="N174" s="583"/>
      <c r="O174" s="583"/>
      <c r="P174" s="583"/>
      <c r="Q174" s="622">
        <v>0</v>
      </c>
      <c r="R174" s="622">
        <v>0</v>
      </c>
      <c r="S174" s="622">
        <v>0</v>
      </c>
      <c r="T174" s="622">
        <v>0</v>
      </c>
      <c r="U174" s="622">
        <v>0</v>
      </c>
      <c r="V174" s="622">
        <v>0</v>
      </c>
      <c r="W174" s="622">
        <v>0</v>
      </c>
      <c r="X174" s="622">
        <v>0</v>
      </c>
      <c r="Y174" s="622">
        <v>0</v>
      </c>
      <c r="Z174" s="622">
        <v>0</v>
      </c>
      <c r="AA174" s="622">
        <v>0</v>
      </c>
    </row>
    <row r="175" spans="1:27" x14ac:dyDescent="0.3">
      <c r="A175" s="616" t="s">
        <v>1208</v>
      </c>
      <c r="B175" s="533" t="s">
        <v>1209</v>
      </c>
      <c r="C175" s="534" t="s">
        <v>41</v>
      </c>
      <c r="D175" s="617" t="s">
        <v>163</v>
      </c>
      <c r="E175" s="534" t="s">
        <v>1179</v>
      </c>
      <c r="F175" s="628" t="s">
        <v>45</v>
      </c>
      <c r="G175" s="534" t="s">
        <v>605</v>
      </c>
      <c r="H175" s="583" t="s">
        <v>1922</v>
      </c>
      <c r="I175" s="583"/>
      <c r="J175" s="583"/>
      <c r="K175" s="583">
        <f t="shared" si="4"/>
        <v>0</v>
      </c>
      <c r="L175" s="636">
        <f t="shared" si="5"/>
        <v>0</v>
      </c>
      <c r="M175" s="583"/>
      <c r="N175" s="583"/>
      <c r="O175" s="583"/>
      <c r="P175" s="583"/>
      <c r="Q175" s="622">
        <v>0</v>
      </c>
      <c r="R175" s="622">
        <v>0</v>
      </c>
      <c r="S175" s="622">
        <v>0</v>
      </c>
      <c r="T175" s="622">
        <v>0</v>
      </c>
      <c r="U175" s="622">
        <v>0</v>
      </c>
      <c r="V175" s="622">
        <v>0</v>
      </c>
      <c r="W175" s="622">
        <v>0</v>
      </c>
      <c r="X175" s="622">
        <v>0</v>
      </c>
      <c r="Y175" s="622">
        <v>0</v>
      </c>
      <c r="Z175" s="622">
        <v>0</v>
      </c>
      <c r="AA175" s="622">
        <v>0</v>
      </c>
    </row>
    <row r="176" spans="1:27" x14ac:dyDescent="0.3">
      <c r="A176" s="616" t="s">
        <v>1212</v>
      </c>
      <c r="B176" s="533" t="s">
        <v>1213</v>
      </c>
      <c r="C176" s="534" t="s">
        <v>41</v>
      </c>
      <c r="D176" s="617" t="s">
        <v>163</v>
      </c>
      <c r="E176" s="534" t="s">
        <v>1179</v>
      </c>
      <c r="F176" s="628" t="s">
        <v>52</v>
      </c>
      <c r="G176" s="534" t="s">
        <v>605</v>
      </c>
      <c r="H176" s="583" t="s">
        <v>1922</v>
      </c>
      <c r="I176" s="583"/>
      <c r="J176" s="583"/>
      <c r="K176" s="583">
        <f t="shared" si="4"/>
        <v>0</v>
      </c>
      <c r="L176" s="636">
        <f t="shared" si="5"/>
        <v>0</v>
      </c>
      <c r="M176" s="583"/>
      <c r="N176" s="583"/>
      <c r="O176" s="583"/>
      <c r="P176" s="583"/>
      <c r="Q176" s="622">
        <v>0</v>
      </c>
      <c r="R176" s="622">
        <v>0</v>
      </c>
      <c r="S176" s="622">
        <v>0</v>
      </c>
      <c r="T176" s="622">
        <v>0</v>
      </c>
      <c r="U176" s="622">
        <v>0</v>
      </c>
      <c r="V176" s="622">
        <v>0</v>
      </c>
      <c r="W176" s="622">
        <v>0</v>
      </c>
      <c r="X176" s="622">
        <v>0</v>
      </c>
      <c r="Y176" s="622">
        <v>0</v>
      </c>
      <c r="Z176" s="622">
        <v>0</v>
      </c>
      <c r="AA176" s="622">
        <v>0</v>
      </c>
    </row>
    <row r="177" spans="1:27" x14ac:dyDescent="0.3">
      <c r="A177" s="616" t="s">
        <v>1214</v>
      </c>
      <c r="B177" s="533" t="s">
        <v>1215</v>
      </c>
      <c r="C177" s="534" t="s">
        <v>41</v>
      </c>
      <c r="D177" s="617" t="s">
        <v>163</v>
      </c>
      <c r="E177" s="534" t="s">
        <v>1179</v>
      </c>
      <c r="F177" s="628" t="s">
        <v>45</v>
      </c>
      <c r="G177" s="534" t="s">
        <v>605</v>
      </c>
      <c r="H177" s="583" t="s">
        <v>1922</v>
      </c>
      <c r="I177" s="583"/>
      <c r="J177" s="583"/>
      <c r="K177" s="583">
        <f t="shared" si="4"/>
        <v>0</v>
      </c>
      <c r="L177" s="636">
        <f t="shared" si="5"/>
        <v>0</v>
      </c>
      <c r="M177" s="583"/>
      <c r="N177" s="583"/>
      <c r="O177" s="583"/>
      <c r="P177" s="583"/>
      <c r="Q177" s="622">
        <v>0</v>
      </c>
      <c r="R177" s="622">
        <v>0</v>
      </c>
      <c r="S177" s="622">
        <v>0</v>
      </c>
      <c r="T177" s="622">
        <v>0</v>
      </c>
      <c r="U177" s="622">
        <v>0</v>
      </c>
      <c r="V177" s="622">
        <v>0</v>
      </c>
      <c r="W177" s="622">
        <v>0</v>
      </c>
      <c r="X177" s="622">
        <v>0</v>
      </c>
      <c r="Y177" s="622">
        <v>0</v>
      </c>
      <c r="Z177" s="622">
        <v>0</v>
      </c>
      <c r="AA177" s="622">
        <v>0</v>
      </c>
    </row>
    <row r="178" spans="1:27" x14ac:dyDescent="0.3">
      <c r="A178" s="616" t="s">
        <v>1216</v>
      </c>
      <c r="B178" s="533" t="s">
        <v>1217</v>
      </c>
      <c r="C178" s="534" t="s">
        <v>41</v>
      </c>
      <c r="D178" s="617" t="s">
        <v>163</v>
      </c>
      <c r="E178" s="534" t="s">
        <v>1179</v>
      </c>
      <c r="F178" s="628" t="s">
        <v>45</v>
      </c>
      <c r="G178" s="534" t="s">
        <v>605</v>
      </c>
      <c r="H178" s="583" t="s">
        <v>1922</v>
      </c>
      <c r="I178" s="583"/>
      <c r="J178" s="583"/>
      <c r="K178" s="583">
        <f t="shared" si="4"/>
        <v>0</v>
      </c>
      <c r="L178" s="636">
        <f t="shared" si="5"/>
        <v>0</v>
      </c>
      <c r="M178" s="583"/>
      <c r="N178" s="583"/>
      <c r="O178" s="583"/>
      <c r="P178" s="583"/>
      <c r="Q178" s="622">
        <v>0</v>
      </c>
      <c r="R178" s="622">
        <v>0</v>
      </c>
      <c r="S178" s="622">
        <v>0</v>
      </c>
      <c r="T178" s="622">
        <v>0</v>
      </c>
      <c r="U178" s="622">
        <v>0</v>
      </c>
      <c r="V178" s="622">
        <v>0</v>
      </c>
      <c r="W178" s="622">
        <v>0</v>
      </c>
      <c r="X178" s="622">
        <v>0</v>
      </c>
      <c r="Y178" s="622">
        <v>0</v>
      </c>
      <c r="Z178" s="622">
        <v>0</v>
      </c>
      <c r="AA178" s="622">
        <v>0</v>
      </c>
    </row>
    <row r="179" spans="1:27" x14ac:dyDescent="0.3">
      <c r="A179" s="616" t="s">
        <v>1218</v>
      </c>
      <c r="B179" s="533" t="s">
        <v>1219</v>
      </c>
      <c r="C179" s="534" t="s">
        <v>41</v>
      </c>
      <c r="D179" s="617" t="s">
        <v>163</v>
      </c>
      <c r="E179" s="534" t="s">
        <v>1179</v>
      </c>
      <c r="F179" s="628" t="s">
        <v>45</v>
      </c>
      <c r="G179" s="534" t="s">
        <v>605</v>
      </c>
      <c r="H179" s="583" t="s">
        <v>1922</v>
      </c>
      <c r="I179" s="583"/>
      <c r="J179" s="583"/>
      <c r="K179" s="583">
        <f t="shared" si="4"/>
        <v>0</v>
      </c>
      <c r="L179" s="636">
        <f t="shared" si="5"/>
        <v>0</v>
      </c>
      <c r="M179" s="583"/>
      <c r="N179" s="583"/>
      <c r="O179" s="583"/>
      <c r="P179" s="583"/>
      <c r="Q179" s="622">
        <v>0</v>
      </c>
      <c r="R179" s="622">
        <v>0</v>
      </c>
      <c r="S179" s="622">
        <v>0</v>
      </c>
      <c r="T179" s="622">
        <v>0</v>
      </c>
      <c r="U179" s="622">
        <v>0</v>
      </c>
      <c r="V179" s="622">
        <v>0</v>
      </c>
      <c r="W179" s="622">
        <v>0</v>
      </c>
      <c r="X179" s="622">
        <v>0</v>
      </c>
      <c r="Y179" s="622">
        <v>0</v>
      </c>
      <c r="Z179" s="622">
        <v>0</v>
      </c>
      <c r="AA179" s="622">
        <v>0</v>
      </c>
    </row>
    <row r="180" spans="1:27" x14ac:dyDescent="0.3">
      <c r="A180" s="616" t="s">
        <v>1220</v>
      </c>
      <c r="B180" s="533" t="s">
        <v>1221</v>
      </c>
      <c r="C180" s="534" t="s">
        <v>41</v>
      </c>
      <c r="D180" s="617" t="s">
        <v>163</v>
      </c>
      <c r="E180" s="534" t="s">
        <v>1179</v>
      </c>
      <c r="F180" s="628" t="s">
        <v>52</v>
      </c>
      <c r="G180" s="534" t="s">
        <v>605</v>
      </c>
      <c r="H180" s="583" t="s">
        <v>1922</v>
      </c>
      <c r="I180" s="583"/>
      <c r="J180" s="583"/>
      <c r="K180" s="583">
        <f t="shared" si="4"/>
        <v>0</v>
      </c>
      <c r="L180" s="636">
        <f t="shared" si="5"/>
        <v>0</v>
      </c>
      <c r="M180" s="583"/>
      <c r="N180" s="583"/>
      <c r="O180" s="583"/>
      <c r="P180" s="583"/>
      <c r="Q180" s="622">
        <v>0</v>
      </c>
      <c r="R180" s="622">
        <v>0</v>
      </c>
      <c r="S180" s="622">
        <v>0</v>
      </c>
      <c r="T180" s="622">
        <v>0</v>
      </c>
      <c r="U180" s="622">
        <v>0</v>
      </c>
      <c r="V180" s="622">
        <v>0</v>
      </c>
      <c r="W180" s="622">
        <v>0</v>
      </c>
      <c r="X180" s="622">
        <v>0</v>
      </c>
      <c r="Y180" s="622">
        <v>0</v>
      </c>
      <c r="Z180" s="622">
        <v>0</v>
      </c>
      <c r="AA180" s="622">
        <v>0</v>
      </c>
    </row>
    <row r="181" spans="1:27" x14ac:dyDescent="0.3">
      <c r="A181" s="616" t="s">
        <v>1222</v>
      </c>
      <c r="B181" s="533" t="s">
        <v>1223</v>
      </c>
      <c r="C181" s="534" t="s">
        <v>41</v>
      </c>
      <c r="D181" s="617" t="s">
        <v>163</v>
      </c>
      <c r="E181" s="534" t="s">
        <v>1179</v>
      </c>
      <c r="F181" s="628" t="s">
        <v>52</v>
      </c>
      <c r="G181" s="534" t="s">
        <v>605</v>
      </c>
      <c r="H181" s="583" t="s">
        <v>1922</v>
      </c>
      <c r="I181" s="583"/>
      <c r="J181" s="583"/>
      <c r="K181" s="583">
        <f t="shared" si="4"/>
        <v>0</v>
      </c>
      <c r="L181" s="636">
        <f t="shared" si="5"/>
        <v>0</v>
      </c>
      <c r="M181" s="583"/>
      <c r="N181" s="583"/>
      <c r="O181" s="583"/>
      <c r="P181" s="583"/>
      <c r="Q181" s="622">
        <v>0</v>
      </c>
      <c r="R181" s="622">
        <v>0</v>
      </c>
      <c r="S181" s="622">
        <v>0</v>
      </c>
      <c r="T181" s="622">
        <v>0</v>
      </c>
      <c r="U181" s="622">
        <v>0</v>
      </c>
      <c r="V181" s="622">
        <v>0</v>
      </c>
      <c r="W181" s="622">
        <v>0</v>
      </c>
      <c r="X181" s="622">
        <v>0</v>
      </c>
      <c r="Y181" s="622">
        <v>0</v>
      </c>
      <c r="Z181" s="622">
        <v>0</v>
      </c>
      <c r="AA181" s="622">
        <v>0</v>
      </c>
    </row>
    <row r="182" spans="1:27" x14ac:dyDescent="0.3">
      <c r="A182" s="616" t="s">
        <v>1224</v>
      </c>
      <c r="B182" s="533" t="s">
        <v>1225</v>
      </c>
      <c r="C182" s="534" t="s">
        <v>41</v>
      </c>
      <c r="D182" s="617" t="s">
        <v>163</v>
      </c>
      <c r="E182" s="534" t="s">
        <v>1179</v>
      </c>
      <c r="F182" s="628" t="s">
        <v>45</v>
      </c>
      <c r="G182" s="534" t="s">
        <v>605</v>
      </c>
      <c r="H182" s="583" t="s">
        <v>1922</v>
      </c>
      <c r="I182" s="583"/>
      <c r="J182" s="583"/>
      <c r="K182" s="583">
        <f t="shared" si="4"/>
        <v>0</v>
      </c>
      <c r="L182" s="636">
        <f t="shared" si="5"/>
        <v>0</v>
      </c>
      <c r="M182" s="583"/>
      <c r="N182" s="583"/>
      <c r="O182" s="583"/>
      <c r="P182" s="583"/>
      <c r="Q182" s="622">
        <v>0</v>
      </c>
      <c r="R182" s="622">
        <v>0</v>
      </c>
      <c r="S182" s="622">
        <v>0</v>
      </c>
      <c r="T182" s="622">
        <v>0</v>
      </c>
      <c r="U182" s="622">
        <v>0</v>
      </c>
      <c r="V182" s="622">
        <v>0</v>
      </c>
      <c r="W182" s="622">
        <v>0</v>
      </c>
      <c r="X182" s="622">
        <v>0</v>
      </c>
      <c r="Y182" s="622">
        <v>0</v>
      </c>
      <c r="Z182" s="622">
        <v>0</v>
      </c>
      <c r="AA182" s="622">
        <v>0</v>
      </c>
    </row>
    <row r="183" spans="1:27" x14ac:dyDescent="0.3">
      <c r="A183" s="616" t="s">
        <v>1226</v>
      </c>
      <c r="B183" s="533" t="s">
        <v>1227</v>
      </c>
      <c r="C183" s="534" t="s">
        <v>41</v>
      </c>
      <c r="D183" s="617" t="s">
        <v>163</v>
      </c>
      <c r="E183" s="534" t="s">
        <v>1179</v>
      </c>
      <c r="F183" s="628" t="s">
        <v>52</v>
      </c>
      <c r="G183" s="534" t="s">
        <v>605</v>
      </c>
      <c r="H183" s="583" t="s">
        <v>1922</v>
      </c>
      <c r="I183" s="583"/>
      <c r="J183" s="583"/>
      <c r="K183" s="583">
        <f t="shared" si="4"/>
        <v>0</v>
      </c>
      <c r="L183" s="636">
        <f t="shared" si="5"/>
        <v>0</v>
      </c>
      <c r="M183" s="583"/>
      <c r="N183" s="583"/>
      <c r="O183" s="583"/>
      <c r="P183" s="583"/>
      <c r="Q183" s="622">
        <v>0</v>
      </c>
      <c r="R183" s="622">
        <v>0</v>
      </c>
      <c r="S183" s="622">
        <v>0</v>
      </c>
      <c r="T183" s="622">
        <v>0</v>
      </c>
      <c r="U183" s="622">
        <v>0</v>
      </c>
      <c r="V183" s="622">
        <v>0</v>
      </c>
      <c r="W183" s="622">
        <v>0</v>
      </c>
      <c r="X183" s="622">
        <v>0</v>
      </c>
      <c r="Y183" s="622">
        <v>0</v>
      </c>
      <c r="Z183" s="622">
        <v>0</v>
      </c>
      <c r="AA183" s="622">
        <v>0</v>
      </c>
    </row>
    <row r="184" spans="1:27" x14ac:dyDescent="0.3">
      <c r="A184" s="616" t="s">
        <v>1228</v>
      </c>
      <c r="B184" s="533" t="s">
        <v>1229</v>
      </c>
      <c r="C184" s="534" t="s">
        <v>41</v>
      </c>
      <c r="D184" s="617" t="s">
        <v>163</v>
      </c>
      <c r="E184" s="534" t="s">
        <v>1179</v>
      </c>
      <c r="F184" s="628" t="s">
        <v>52</v>
      </c>
      <c r="G184" s="534" t="s">
        <v>605</v>
      </c>
      <c r="H184" s="583" t="s">
        <v>1922</v>
      </c>
      <c r="I184" s="583"/>
      <c r="J184" s="583"/>
      <c r="K184" s="583">
        <f t="shared" si="4"/>
        <v>0</v>
      </c>
      <c r="L184" s="636">
        <f t="shared" si="5"/>
        <v>0</v>
      </c>
      <c r="M184" s="583"/>
      <c r="N184" s="583"/>
      <c r="O184" s="583"/>
      <c r="P184" s="583"/>
      <c r="Q184" s="622">
        <v>0</v>
      </c>
      <c r="R184" s="622">
        <v>0</v>
      </c>
      <c r="S184" s="622">
        <v>0</v>
      </c>
      <c r="T184" s="622">
        <v>0</v>
      </c>
      <c r="U184" s="622">
        <v>0</v>
      </c>
      <c r="V184" s="622">
        <v>0</v>
      </c>
      <c r="W184" s="622">
        <v>0</v>
      </c>
      <c r="X184" s="622">
        <v>0</v>
      </c>
      <c r="Y184" s="622">
        <v>0</v>
      </c>
      <c r="Z184" s="622">
        <v>0</v>
      </c>
      <c r="AA184" s="622">
        <v>0</v>
      </c>
    </row>
    <row r="185" spans="1:27" x14ac:dyDescent="0.3">
      <c r="A185" s="616" t="s">
        <v>1230</v>
      </c>
      <c r="B185" s="533" t="s">
        <v>1231</v>
      </c>
      <c r="C185" s="534" t="s">
        <v>41</v>
      </c>
      <c r="D185" s="617" t="s">
        <v>163</v>
      </c>
      <c r="E185" s="534" t="s">
        <v>1179</v>
      </c>
      <c r="F185" s="628" t="s">
        <v>45</v>
      </c>
      <c r="G185" s="534" t="s">
        <v>605</v>
      </c>
      <c r="H185" s="583" t="s">
        <v>1922</v>
      </c>
      <c r="I185" s="583"/>
      <c r="J185" s="583"/>
      <c r="K185" s="583">
        <f t="shared" si="4"/>
        <v>0</v>
      </c>
      <c r="L185" s="636">
        <f t="shared" si="5"/>
        <v>0</v>
      </c>
      <c r="M185" s="583"/>
      <c r="N185" s="583"/>
      <c r="O185" s="583"/>
      <c r="P185" s="583"/>
      <c r="Q185" s="622">
        <v>0</v>
      </c>
      <c r="R185" s="622">
        <v>0</v>
      </c>
      <c r="S185" s="622">
        <v>0</v>
      </c>
      <c r="T185" s="622">
        <v>0</v>
      </c>
      <c r="U185" s="622">
        <v>0</v>
      </c>
      <c r="V185" s="622">
        <v>0</v>
      </c>
      <c r="W185" s="622">
        <v>0</v>
      </c>
      <c r="X185" s="622">
        <v>0</v>
      </c>
      <c r="Y185" s="622">
        <v>0</v>
      </c>
      <c r="Z185" s="622">
        <v>0</v>
      </c>
      <c r="AA185" s="622">
        <v>0</v>
      </c>
    </row>
    <row r="186" spans="1:27" x14ac:dyDescent="0.3">
      <c r="A186" s="616" t="s">
        <v>1232</v>
      </c>
      <c r="B186" s="533" t="s">
        <v>1233</v>
      </c>
      <c r="C186" s="534" t="s">
        <v>41</v>
      </c>
      <c r="D186" s="617" t="s">
        <v>163</v>
      </c>
      <c r="E186" s="534" t="s">
        <v>1179</v>
      </c>
      <c r="F186" s="628" t="s">
        <v>45</v>
      </c>
      <c r="G186" s="534" t="s">
        <v>605</v>
      </c>
      <c r="H186" s="583" t="s">
        <v>1922</v>
      </c>
      <c r="I186" s="583"/>
      <c r="J186" s="583"/>
      <c r="K186" s="583">
        <f t="shared" si="4"/>
        <v>0</v>
      </c>
      <c r="L186" s="636">
        <f t="shared" si="5"/>
        <v>0</v>
      </c>
      <c r="M186" s="583"/>
      <c r="N186" s="583"/>
      <c r="O186" s="583"/>
      <c r="P186" s="583"/>
      <c r="Q186" s="622">
        <v>0</v>
      </c>
      <c r="R186" s="622">
        <v>0</v>
      </c>
      <c r="S186" s="622">
        <v>0</v>
      </c>
      <c r="T186" s="622">
        <v>0</v>
      </c>
      <c r="U186" s="622">
        <v>0</v>
      </c>
      <c r="V186" s="622">
        <v>0</v>
      </c>
      <c r="W186" s="622">
        <v>0</v>
      </c>
      <c r="X186" s="622">
        <v>0</v>
      </c>
      <c r="Y186" s="622">
        <v>0</v>
      </c>
      <c r="Z186" s="622">
        <v>0</v>
      </c>
      <c r="AA186" s="622">
        <v>0</v>
      </c>
    </row>
    <row r="187" spans="1:27" x14ac:dyDescent="0.3">
      <c r="A187" s="616" t="s">
        <v>1234</v>
      </c>
      <c r="B187" s="533" t="s">
        <v>1235</v>
      </c>
      <c r="C187" s="534" t="s">
        <v>41</v>
      </c>
      <c r="D187" s="617" t="s">
        <v>163</v>
      </c>
      <c r="E187" s="534" t="s">
        <v>1179</v>
      </c>
      <c r="F187" s="628" t="s">
        <v>52</v>
      </c>
      <c r="G187" s="534" t="s">
        <v>605</v>
      </c>
      <c r="H187" s="583" t="s">
        <v>1922</v>
      </c>
      <c r="I187" s="583"/>
      <c r="J187" s="583"/>
      <c r="K187" s="583">
        <f t="shared" si="4"/>
        <v>0</v>
      </c>
      <c r="L187" s="636">
        <f t="shared" si="5"/>
        <v>0</v>
      </c>
      <c r="M187" s="583"/>
      <c r="N187" s="583"/>
      <c r="O187" s="583"/>
      <c r="P187" s="583"/>
      <c r="Q187" s="622">
        <v>0</v>
      </c>
      <c r="R187" s="622">
        <v>0</v>
      </c>
      <c r="S187" s="622">
        <v>0</v>
      </c>
      <c r="T187" s="622">
        <v>0</v>
      </c>
      <c r="U187" s="622">
        <v>0</v>
      </c>
      <c r="V187" s="622">
        <v>0</v>
      </c>
      <c r="W187" s="622">
        <v>0</v>
      </c>
      <c r="X187" s="622">
        <v>0</v>
      </c>
      <c r="Y187" s="622">
        <v>0</v>
      </c>
      <c r="Z187" s="622">
        <v>0</v>
      </c>
      <c r="AA187" s="622">
        <v>0</v>
      </c>
    </row>
    <row r="188" spans="1:27" x14ac:dyDescent="0.3">
      <c r="A188" s="616" t="s">
        <v>1236</v>
      </c>
      <c r="B188" s="533" t="s">
        <v>1237</v>
      </c>
      <c r="C188" s="534" t="s">
        <v>41</v>
      </c>
      <c r="D188" s="617" t="s">
        <v>163</v>
      </c>
      <c r="E188" s="534" t="s">
        <v>1179</v>
      </c>
      <c r="F188" s="628" t="s">
        <v>52</v>
      </c>
      <c r="G188" s="534" t="s">
        <v>605</v>
      </c>
      <c r="H188" s="583" t="s">
        <v>1922</v>
      </c>
      <c r="I188" s="583"/>
      <c r="J188" s="583"/>
      <c r="K188" s="583">
        <f t="shared" si="4"/>
        <v>0</v>
      </c>
      <c r="L188" s="636">
        <f t="shared" si="5"/>
        <v>0</v>
      </c>
      <c r="M188" s="583"/>
      <c r="N188" s="583"/>
      <c r="O188" s="583"/>
      <c r="P188" s="583"/>
      <c r="Q188" s="622">
        <v>0</v>
      </c>
      <c r="R188" s="622">
        <v>0</v>
      </c>
      <c r="S188" s="622">
        <v>0</v>
      </c>
      <c r="T188" s="622">
        <v>0</v>
      </c>
      <c r="U188" s="622">
        <v>0</v>
      </c>
      <c r="V188" s="622">
        <v>0</v>
      </c>
      <c r="W188" s="622">
        <v>0</v>
      </c>
      <c r="X188" s="622">
        <v>0</v>
      </c>
      <c r="Y188" s="622">
        <v>0</v>
      </c>
      <c r="Z188" s="622">
        <v>0</v>
      </c>
      <c r="AA188" s="622">
        <v>0</v>
      </c>
    </row>
    <row r="189" spans="1:27" x14ac:dyDescent="0.3">
      <c r="A189" s="616" t="s">
        <v>1238</v>
      </c>
      <c r="B189" s="533" t="s">
        <v>1239</v>
      </c>
      <c r="C189" s="534" t="s">
        <v>41</v>
      </c>
      <c r="D189" s="617" t="s">
        <v>163</v>
      </c>
      <c r="E189" s="534" t="s">
        <v>1179</v>
      </c>
      <c r="F189" s="628" t="s">
        <v>52</v>
      </c>
      <c r="G189" s="534" t="s">
        <v>605</v>
      </c>
      <c r="H189" s="583" t="s">
        <v>1922</v>
      </c>
      <c r="I189" s="583"/>
      <c r="J189" s="583"/>
      <c r="K189" s="583">
        <f t="shared" si="4"/>
        <v>0</v>
      </c>
      <c r="L189" s="636">
        <f t="shared" si="5"/>
        <v>0</v>
      </c>
      <c r="M189" s="583"/>
      <c r="N189" s="583"/>
      <c r="O189" s="583"/>
      <c r="P189" s="583"/>
      <c r="Q189" s="622">
        <v>0</v>
      </c>
      <c r="R189" s="622">
        <v>0</v>
      </c>
      <c r="S189" s="622">
        <v>0</v>
      </c>
      <c r="T189" s="622">
        <v>0</v>
      </c>
      <c r="U189" s="622">
        <v>0</v>
      </c>
      <c r="V189" s="622">
        <v>0</v>
      </c>
      <c r="W189" s="622">
        <v>0</v>
      </c>
      <c r="X189" s="622">
        <v>0</v>
      </c>
      <c r="Y189" s="622">
        <v>0</v>
      </c>
      <c r="Z189" s="622">
        <v>0</v>
      </c>
      <c r="AA189" s="622">
        <v>0</v>
      </c>
    </row>
    <row r="190" spans="1:27" x14ac:dyDescent="0.3">
      <c r="A190" s="616" t="s">
        <v>1240</v>
      </c>
      <c r="B190" s="533" t="s">
        <v>1241</v>
      </c>
      <c r="C190" s="534" t="s">
        <v>41</v>
      </c>
      <c r="D190" s="617" t="s">
        <v>163</v>
      </c>
      <c r="E190" s="534" t="s">
        <v>1179</v>
      </c>
      <c r="F190" s="628" t="s">
        <v>52</v>
      </c>
      <c r="G190" s="534" t="s">
        <v>605</v>
      </c>
      <c r="H190" s="583" t="s">
        <v>1922</v>
      </c>
      <c r="I190" s="583"/>
      <c r="J190" s="583"/>
      <c r="K190" s="583">
        <f t="shared" si="4"/>
        <v>0</v>
      </c>
      <c r="L190" s="636">
        <f t="shared" si="5"/>
        <v>0</v>
      </c>
      <c r="M190" s="583"/>
      <c r="N190" s="583"/>
      <c r="O190" s="583"/>
      <c r="P190" s="583"/>
      <c r="Q190" s="622">
        <v>0</v>
      </c>
      <c r="R190" s="622">
        <v>0</v>
      </c>
      <c r="S190" s="622">
        <v>0</v>
      </c>
      <c r="T190" s="622">
        <v>0</v>
      </c>
      <c r="U190" s="622">
        <v>0</v>
      </c>
      <c r="V190" s="622">
        <v>0</v>
      </c>
      <c r="W190" s="622">
        <v>0</v>
      </c>
      <c r="X190" s="622">
        <v>0</v>
      </c>
      <c r="Y190" s="622">
        <v>0</v>
      </c>
      <c r="Z190" s="622">
        <v>0</v>
      </c>
      <c r="AA190" s="622">
        <v>0</v>
      </c>
    </row>
    <row r="191" spans="1:27" x14ac:dyDescent="0.3">
      <c r="A191" s="616" t="s">
        <v>1242</v>
      </c>
      <c r="B191" s="533" t="s">
        <v>1243</v>
      </c>
      <c r="C191" s="534" t="s">
        <v>41</v>
      </c>
      <c r="D191" s="617" t="s">
        <v>163</v>
      </c>
      <c r="E191" s="534" t="s">
        <v>1179</v>
      </c>
      <c r="F191" s="628" t="s">
        <v>52</v>
      </c>
      <c r="G191" s="534" t="s">
        <v>605</v>
      </c>
      <c r="H191" s="583" t="s">
        <v>1922</v>
      </c>
      <c r="I191" s="583"/>
      <c r="J191" s="583"/>
      <c r="K191" s="583">
        <f t="shared" si="4"/>
        <v>0</v>
      </c>
      <c r="L191" s="636">
        <f t="shared" si="5"/>
        <v>0</v>
      </c>
      <c r="M191" s="583"/>
      <c r="N191" s="583"/>
      <c r="O191" s="583"/>
      <c r="P191" s="583"/>
      <c r="Q191" s="622">
        <v>0</v>
      </c>
      <c r="R191" s="622">
        <v>0</v>
      </c>
      <c r="S191" s="622">
        <v>0</v>
      </c>
      <c r="T191" s="622">
        <v>0</v>
      </c>
      <c r="U191" s="622">
        <v>0</v>
      </c>
      <c r="V191" s="622">
        <v>0</v>
      </c>
      <c r="W191" s="622">
        <v>0</v>
      </c>
      <c r="X191" s="622">
        <v>0</v>
      </c>
      <c r="Y191" s="622">
        <v>0</v>
      </c>
      <c r="Z191" s="622">
        <v>0</v>
      </c>
      <c r="AA191" s="622">
        <v>0</v>
      </c>
    </row>
    <row r="192" spans="1:27" x14ac:dyDescent="0.3">
      <c r="A192" s="616" t="s">
        <v>1244</v>
      </c>
      <c r="B192" s="533" t="s">
        <v>1245</v>
      </c>
      <c r="C192" s="534" t="s">
        <v>41</v>
      </c>
      <c r="D192" s="617" t="s">
        <v>163</v>
      </c>
      <c r="E192" s="534" t="s">
        <v>1179</v>
      </c>
      <c r="F192" s="628" t="s">
        <v>52</v>
      </c>
      <c r="G192" s="534" t="s">
        <v>605</v>
      </c>
      <c r="H192" s="583" t="s">
        <v>1922</v>
      </c>
      <c r="I192" s="583"/>
      <c r="J192" s="583"/>
      <c r="K192" s="583">
        <f t="shared" si="4"/>
        <v>0</v>
      </c>
      <c r="L192" s="636">
        <f t="shared" si="5"/>
        <v>0</v>
      </c>
      <c r="M192" s="583"/>
      <c r="N192" s="583"/>
      <c r="O192" s="583"/>
      <c r="P192" s="583"/>
      <c r="Q192" s="622">
        <v>0</v>
      </c>
      <c r="R192" s="622">
        <v>0</v>
      </c>
      <c r="S192" s="622">
        <v>0</v>
      </c>
      <c r="T192" s="622">
        <v>0</v>
      </c>
      <c r="U192" s="622">
        <v>0</v>
      </c>
      <c r="V192" s="622">
        <v>0</v>
      </c>
      <c r="W192" s="622">
        <v>0</v>
      </c>
      <c r="X192" s="622">
        <v>0</v>
      </c>
      <c r="Y192" s="622">
        <v>0</v>
      </c>
      <c r="Z192" s="622">
        <v>0</v>
      </c>
      <c r="AA192" s="622">
        <v>0</v>
      </c>
    </row>
    <row r="193" spans="1:27" x14ac:dyDescent="0.3">
      <c r="A193" s="616" t="s">
        <v>1246</v>
      </c>
      <c r="B193" s="533" t="s">
        <v>1247</v>
      </c>
      <c r="C193" s="534" t="s">
        <v>41</v>
      </c>
      <c r="D193" s="617" t="s">
        <v>163</v>
      </c>
      <c r="E193" s="534" t="s">
        <v>1179</v>
      </c>
      <c r="F193" s="628" t="s">
        <v>52</v>
      </c>
      <c r="G193" s="534" t="s">
        <v>605</v>
      </c>
      <c r="H193" s="583" t="s">
        <v>1922</v>
      </c>
      <c r="I193" s="583"/>
      <c r="J193" s="583"/>
      <c r="K193" s="583">
        <f t="shared" si="4"/>
        <v>0</v>
      </c>
      <c r="L193" s="636">
        <f t="shared" si="5"/>
        <v>0</v>
      </c>
      <c r="M193" s="583"/>
      <c r="N193" s="583"/>
      <c r="O193" s="583"/>
      <c r="P193" s="583"/>
      <c r="Q193" s="622">
        <v>0</v>
      </c>
      <c r="R193" s="622">
        <v>0</v>
      </c>
      <c r="S193" s="622">
        <v>0</v>
      </c>
      <c r="T193" s="622">
        <v>0</v>
      </c>
      <c r="U193" s="622">
        <v>0</v>
      </c>
      <c r="V193" s="622">
        <v>0</v>
      </c>
      <c r="W193" s="622">
        <v>0</v>
      </c>
      <c r="X193" s="622">
        <v>0</v>
      </c>
      <c r="Y193" s="622">
        <v>0</v>
      </c>
      <c r="Z193" s="622">
        <v>0</v>
      </c>
      <c r="AA193" s="622">
        <v>0</v>
      </c>
    </row>
    <row r="194" spans="1:27" x14ac:dyDescent="0.3">
      <c r="A194" s="616" t="s">
        <v>1248</v>
      </c>
      <c r="B194" s="533" t="s">
        <v>1249</v>
      </c>
      <c r="C194" s="534" t="s">
        <v>41</v>
      </c>
      <c r="D194" s="617" t="s">
        <v>163</v>
      </c>
      <c r="E194" s="534" t="s">
        <v>1179</v>
      </c>
      <c r="F194" s="628" t="s">
        <v>52</v>
      </c>
      <c r="G194" s="534" t="s">
        <v>605</v>
      </c>
      <c r="H194" s="583" t="s">
        <v>1922</v>
      </c>
      <c r="I194" s="583"/>
      <c r="J194" s="583"/>
      <c r="K194" s="583">
        <f t="shared" si="4"/>
        <v>0</v>
      </c>
      <c r="L194" s="636">
        <f t="shared" si="5"/>
        <v>0</v>
      </c>
      <c r="M194" s="583"/>
      <c r="N194" s="583"/>
      <c r="O194" s="583"/>
      <c r="P194" s="583"/>
      <c r="Q194" s="622">
        <v>0</v>
      </c>
      <c r="R194" s="622">
        <v>0</v>
      </c>
      <c r="S194" s="622">
        <v>0</v>
      </c>
      <c r="T194" s="622">
        <v>0</v>
      </c>
      <c r="U194" s="622">
        <v>0</v>
      </c>
      <c r="V194" s="622">
        <v>0</v>
      </c>
      <c r="W194" s="622">
        <v>0</v>
      </c>
      <c r="X194" s="622">
        <v>0</v>
      </c>
      <c r="Y194" s="622">
        <v>0</v>
      </c>
      <c r="Z194" s="622">
        <v>0</v>
      </c>
      <c r="AA194" s="622">
        <v>0</v>
      </c>
    </row>
    <row r="195" spans="1:27" x14ac:dyDescent="0.3">
      <c r="A195" s="616" t="s">
        <v>1250</v>
      </c>
      <c r="B195" s="533" t="s">
        <v>1251</v>
      </c>
      <c r="C195" s="534" t="s">
        <v>41</v>
      </c>
      <c r="D195" s="617" t="s">
        <v>163</v>
      </c>
      <c r="E195" s="534" t="s">
        <v>1179</v>
      </c>
      <c r="F195" s="628" t="s">
        <v>52</v>
      </c>
      <c r="G195" s="534" t="s">
        <v>605</v>
      </c>
      <c r="H195" s="583" t="s">
        <v>1922</v>
      </c>
      <c r="I195" s="583"/>
      <c r="J195" s="583"/>
      <c r="K195" s="583">
        <f t="shared" ref="K195:K258" si="6">SUM(M195:AA195)</f>
        <v>0</v>
      </c>
      <c r="L195" s="636">
        <f t="shared" ref="L195:L258" si="7">I195+J195-K195</f>
        <v>0</v>
      </c>
      <c r="M195" s="583"/>
      <c r="N195" s="583"/>
      <c r="O195" s="583"/>
      <c r="P195" s="583"/>
      <c r="Q195" s="622">
        <v>0</v>
      </c>
      <c r="R195" s="622">
        <v>0</v>
      </c>
      <c r="S195" s="622">
        <v>0</v>
      </c>
      <c r="T195" s="622">
        <v>0</v>
      </c>
      <c r="U195" s="622">
        <v>0</v>
      </c>
      <c r="V195" s="622">
        <v>0</v>
      </c>
      <c r="W195" s="622">
        <v>0</v>
      </c>
      <c r="X195" s="622">
        <v>0</v>
      </c>
      <c r="Y195" s="622">
        <v>0</v>
      </c>
      <c r="Z195" s="622">
        <v>0</v>
      </c>
      <c r="AA195" s="622">
        <v>0</v>
      </c>
    </row>
    <row r="196" spans="1:27" x14ac:dyDescent="0.3">
      <c r="A196" s="616" t="s">
        <v>1252</v>
      </c>
      <c r="B196" s="533" t="s">
        <v>1253</v>
      </c>
      <c r="C196" s="534" t="s">
        <v>41</v>
      </c>
      <c r="D196" s="617" t="s">
        <v>163</v>
      </c>
      <c r="E196" s="534" t="s">
        <v>1179</v>
      </c>
      <c r="F196" s="628" t="s">
        <v>52</v>
      </c>
      <c r="G196" s="534" t="s">
        <v>605</v>
      </c>
      <c r="H196" s="583" t="s">
        <v>1922</v>
      </c>
      <c r="I196" s="583"/>
      <c r="J196" s="583"/>
      <c r="K196" s="583">
        <f t="shared" si="6"/>
        <v>0</v>
      </c>
      <c r="L196" s="636">
        <f t="shared" si="7"/>
        <v>0</v>
      </c>
      <c r="M196" s="583"/>
      <c r="N196" s="583"/>
      <c r="O196" s="583"/>
      <c r="P196" s="583"/>
      <c r="Q196" s="622">
        <v>0</v>
      </c>
      <c r="R196" s="622">
        <v>0</v>
      </c>
      <c r="S196" s="622">
        <v>0</v>
      </c>
      <c r="T196" s="622">
        <v>0</v>
      </c>
      <c r="U196" s="622">
        <v>0</v>
      </c>
      <c r="V196" s="622">
        <v>0</v>
      </c>
      <c r="W196" s="622">
        <v>0</v>
      </c>
      <c r="X196" s="622">
        <v>0</v>
      </c>
      <c r="Y196" s="622">
        <v>0</v>
      </c>
      <c r="Z196" s="622">
        <v>0</v>
      </c>
      <c r="AA196" s="622">
        <v>0</v>
      </c>
    </row>
    <row r="197" spans="1:27" x14ac:dyDescent="0.3">
      <c r="A197" s="616" t="s">
        <v>1254</v>
      </c>
      <c r="B197" s="533" t="s">
        <v>1255</v>
      </c>
      <c r="C197" s="534" t="s">
        <v>41</v>
      </c>
      <c r="D197" s="617" t="s">
        <v>163</v>
      </c>
      <c r="E197" s="534" t="s">
        <v>1179</v>
      </c>
      <c r="F197" s="628" t="s">
        <v>52</v>
      </c>
      <c r="G197" s="534" t="s">
        <v>605</v>
      </c>
      <c r="H197" s="583" t="s">
        <v>1922</v>
      </c>
      <c r="I197" s="583"/>
      <c r="J197" s="583"/>
      <c r="K197" s="583">
        <f t="shared" si="6"/>
        <v>0</v>
      </c>
      <c r="L197" s="636">
        <f t="shared" si="7"/>
        <v>0</v>
      </c>
      <c r="M197" s="583"/>
      <c r="N197" s="583"/>
      <c r="O197" s="583"/>
      <c r="P197" s="583"/>
      <c r="Q197" s="622">
        <v>0</v>
      </c>
      <c r="R197" s="622">
        <v>0</v>
      </c>
      <c r="S197" s="622">
        <v>0</v>
      </c>
      <c r="T197" s="622">
        <v>0</v>
      </c>
      <c r="U197" s="622">
        <v>0</v>
      </c>
      <c r="V197" s="622">
        <v>0</v>
      </c>
      <c r="W197" s="622">
        <v>0</v>
      </c>
      <c r="X197" s="622">
        <v>0</v>
      </c>
      <c r="Y197" s="622">
        <v>0</v>
      </c>
      <c r="Z197" s="622">
        <v>0</v>
      </c>
      <c r="AA197" s="622">
        <v>0</v>
      </c>
    </row>
    <row r="198" spans="1:27" x14ac:dyDescent="0.3">
      <c r="A198" s="616" t="s">
        <v>1256</v>
      </c>
      <c r="B198" s="533" t="s">
        <v>1257</v>
      </c>
      <c r="C198" s="534" t="s">
        <v>41</v>
      </c>
      <c r="D198" s="617" t="s">
        <v>163</v>
      </c>
      <c r="E198" s="534" t="s">
        <v>1179</v>
      </c>
      <c r="F198" s="628" t="s">
        <v>52</v>
      </c>
      <c r="G198" s="534" t="s">
        <v>605</v>
      </c>
      <c r="H198" s="583" t="s">
        <v>1922</v>
      </c>
      <c r="I198" s="583"/>
      <c r="J198" s="583"/>
      <c r="K198" s="583">
        <f t="shared" si="6"/>
        <v>0</v>
      </c>
      <c r="L198" s="636">
        <f t="shared" si="7"/>
        <v>0</v>
      </c>
      <c r="M198" s="583"/>
      <c r="N198" s="583"/>
      <c r="O198" s="583"/>
      <c r="P198" s="583"/>
      <c r="Q198" s="622">
        <v>0</v>
      </c>
      <c r="R198" s="622">
        <v>0</v>
      </c>
      <c r="S198" s="622">
        <v>0</v>
      </c>
      <c r="T198" s="622">
        <v>0</v>
      </c>
      <c r="U198" s="622">
        <v>0</v>
      </c>
      <c r="V198" s="622">
        <v>0</v>
      </c>
      <c r="W198" s="622">
        <v>0</v>
      </c>
      <c r="X198" s="622">
        <v>0</v>
      </c>
      <c r="Y198" s="622">
        <v>0</v>
      </c>
      <c r="Z198" s="622">
        <v>0</v>
      </c>
      <c r="AA198" s="622">
        <v>0</v>
      </c>
    </row>
    <row r="199" spans="1:27" x14ac:dyDescent="0.3">
      <c r="A199" s="616" t="s">
        <v>1258</v>
      </c>
      <c r="B199" s="533" t="s">
        <v>1259</v>
      </c>
      <c r="C199" s="534" t="s">
        <v>41</v>
      </c>
      <c r="D199" s="617" t="s">
        <v>163</v>
      </c>
      <c r="E199" s="534" t="s">
        <v>1179</v>
      </c>
      <c r="F199" s="628" t="s">
        <v>52</v>
      </c>
      <c r="G199" s="534" t="s">
        <v>605</v>
      </c>
      <c r="H199" s="583" t="s">
        <v>1922</v>
      </c>
      <c r="I199" s="583"/>
      <c r="J199" s="583"/>
      <c r="K199" s="583">
        <f t="shared" si="6"/>
        <v>0</v>
      </c>
      <c r="L199" s="636">
        <f t="shared" si="7"/>
        <v>0</v>
      </c>
      <c r="M199" s="583"/>
      <c r="N199" s="583"/>
      <c r="O199" s="583"/>
      <c r="P199" s="583"/>
      <c r="Q199" s="622">
        <v>0</v>
      </c>
      <c r="R199" s="622">
        <v>0</v>
      </c>
      <c r="S199" s="622">
        <v>0</v>
      </c>
      <c r="T199" s="622">
        <v>0</v>
      </c>
      <c r="U199" s="622">
        <v>0</v>
      </c>
      <c r="V199" s="622">
        <v>0</v>
      </c>
      <c r="W199" s="622">
        <v>0</v>
      </c>
      <c r="X199" s="622">
        <v>0</v>
      </c>
      <c r="Y199" s="622">
        <v>0</v>
      </c>
      <c r="Z199" s="622">
        <v>0</v>
      </c>
      <c r="AA199" s="622">
        <v>0</v>
      </c>
    </row>
    <row r="200" spans="1:27" x14ac:dyDescent="0.3">
      <c r="A200" s="616" t="s">
        <v>1260</v>
      </c>
      <c r="B200" s="533" t="s">
        <v>1261</v>
      </c>
      <c r="C200" s="534" t="s">
        <v>41</v>
      </c>
      <c r="D200" s="617" t="s">
        <v>163</v>
      </c>
      <c r="E200" s="534" t="s">
        <v>1179</v>
      </c>
      <c r="F200" s="628" t="s">
        <v>52</v>
      </c>
      <c r="G200" s="534" t="s">
        <v>605</v>
      </c>
      <c r="H200" s="583" t="s">
        <v>1922</v>
      </c>
      <c r="I200" s="583"/>
      <c r="J200" s="583"/>
      <c r="K200" s="583">
        <f t="shared" si="6"/>
        <v>0</v>
      </c>
      <c r="L200" s="636">
        <f t="shared" si="7"/>
        <v>0</v>
      </c>
      <c r="M200" s="583"/>
      <c r="N200" s="583"/>
      <c r="O200" s="583"/>
      <c r="P200" s="583"/>
      <c r="Q200" s="622">
        <v>0</v>
      </c>
      <c r="R200" s="622">
        <v>0</v>
      </c>
      <c r="S200" s="622">
        <v>0</v>
      </c>
      <c r="T200" s="622">
        <v>0</v>
      </c>
      <c r="U200" s="622">
        <v>0</v>
      </c>
      <c r="V200" s="622">
        <v>0</v>
      </c>
      <c r="W200" s="622">
        <v>0</v>
      </c>
      <c r="X200" s="622">
        <v>0</v>
      </c>
      <c r="Y200" s="622">
        <v>0</v>
      </c>
      <c r="Z200" s="622">
        <v>0</v>
      </c>
      <c r="AA200" s="622">
        <v>0</v>
      </c>
    </row>
    <row r="201" spans="1:27" x14ac:dyDescent="0.3">
      <c r="A201" s="616" t="s">
        <v>1262</v>
      </c>
      <c r="B201" s="533" t="s">
        <v>1263</v>
      </c>
      <c r="C201" s="534" t="s">
        <v>41</v>
      </c>
      <c r="D201" s="617" t="s">
        <v>163</v>
      </c>
      <c r="E201" s="534" t="s">
        <v>1179</v>
      </c>
      <c r="F201" s="628" t="s">
        <v>52</v>
      </c>
      <c r="G201" s="534" t="s">
        <v>605</v>
      </c>
      <c r="H201" s="583" t="s">
        <v>1922</v>
      </c>
      <c r="I201" s="583"/>
      <c r="J201" s="583"/>
      <c r="K201" s="583">
        <f t="shared" si="6"/>
        <v>0</v>
      </c>
      <c r="L201" s="636">
        <f t="shared" si="7"/>
        <v>0</v>
      </c>
      <c r="M201" s="583"/>
      <c r="N201" s="583"/>
      <c r="O201" s="583"/>
      <c r="P201" s="583"/>
      <c r="Q201" s="622">
        <v>0</v>
      </c>
      <c r="R201" s="622">
        <v>0</v>
      </c>
      <c r="S201" s="622">
        <v>0</v>
      </c>
      <c r="T201" s="622">
        <v>0</v>
      </c>
      <c r="U201" s="622">
        <v>0</v>
      </c>
      <c r="V201" s="622">
        <v>0</v>
      </c>
      <c r="W201" s="622">
        <v>0</v>
      </c>
      <c r="X201" s="622">
        <v>0</v>
      </c>
      <c r="Y201" s="622">
        <v>0</v>
      </c>
      <c r="Z201" s="622">
        <v>0</v>
      </c>
      <c r="AA201" s="622">
        <v>0</v>
      </c>
    </row>
    <row r="202" spans="1:27" x14ac:dyDescent="0.3">
      <c r="A202" s="616" t="s">
        <v>1264</v>
      </c>
      <c r="B202" s="533" t="s">
        <v>1265</v>
      </c>
      <c r="C202" s="534" t="s">
        <v>41</v>
      </c>
      <c r="D202" s="617" t="s">
        <v>163</v>
      </c>
      <c r="E202" s="534" t="s">
        <v>1179</v>
      </c>
      <c r="F202" s="628" t="s">
        <v>52</v>
      </c>
      <c r="G202" s="534" t="s">
        <v>605</v>
      </c>
      <c r="H202" s="583" t="s">
        <v>1922</v>
      </c>
      <c r="I202" s="583"/>
      <c r="J202" s="583"/>
      <c r="K202" s="583">
        <f t="shared" si="6"/>
        <v>0</v>
      </c>
      <c r="L202" s="636">
        <f t="shared" si="7"/>
        <v>0</v>
      </c>
      <c r="M202" s="583"/>
      <c r="N202" s="583"/>
      <c r="O202" s="583"/>
      <c r="P202" s="583"/>
      <c r="Q202" s="622">
        <v>0</v>
      </c>
      <c r="R202" s="622">
        <v>0</v>
      </c>
      <c r="S202" s="622">
        <v>0</v>
      </c>
      <c r="T202" s="622">
        <v>0</v>
      </c>
      <c r="U202" s="622">
        <v>0</v>
      </c>
      <c r="V202" s="622">
        <v>0</v>
      </c>
      <c r="W202" s="622">
        <v>0</v>
      </c>
      <c r="X202" s="622">
        <v>0</v>
      </c>
      <c r="Y202" s="622">
        <v>0</v>
      </c>
      <c r="Z202" s="622">
        <v>0</v>
      </c>
      <c r="AA202" s="622">
        <v>0</v>
      </c>
    </row>
    <row r="203" spans="1:27" x14ac:dyDescent="0.3">
      <c r="A203" s="616" t="s">
        <v>1266</v>
      </c>
      <c r="B203" s="533" t="s">
        <v>1267</v>
      </c>
      <c r="C203" s="534" t="s">
        <v>41</v>
      </c>
      <c r="D203" s="617" t="s">
        <v>163</v>
      </c>
      <c r="E203" s="534" t="s">
        <v>1179</v>
      </c>
      <c r="F203" s="628" t="s">
        <v>52</v>
      </c>
      <c r="G203" s="534" t="s">
        <v>605</v>
      </c>
      <c r="H203" s="583" t="s">
        <v>1922</v>
      </c>
      <c r="I203" s="583"/>
      <c r="J203" s="583"/>
      <c r="K203" s="583">
        <f t="shared" si="6"/>
        <v>0</v>
      </c>
      <c r="L203" s="636">
        <f t="shared" si="7"/>
        <v>0</v>
      </c>
      <c r="M203" s="583"/>
      <c r="N203" s="583"/>
      <c r="O203" s="583"/>
      <c r="P203" s="583"/>
      <c r="Q203" s="622">
        <v>0</v>
      </c>
      <c r="R203" s="622">
        <v>0</v>
      </c>
      <c r="S203" s="622">
        <v>0</v>
      </c>
      <c r="T203" s="622">
        <v>0</v>
      </c>
      <c r="U203" s="622">
        <v>0</v>
      </c>
      <c r="V203" s="622">
        <v>0</v>
      </c>
      <c r="W203" s="622">
        <v>0</v>
      </c>
      <c r="X203" s="622">
        <v>0</v>
      </c>
      <c r="Y203" s="622">
        <v>0</v>
      </c>
      <c r="Z203" s="622">
        <v>0</v>
      </c>
      <c r="AA203" s="622">
        <v>0</v>
      </c>
    </row>
    <row r="204" spans="1:27" x14ac:dyDescent="0.3">
      <c r="A204" s="616" t="s">
        <v>1268</v>
      </c>
      <c r="B204" s="533" t="s">
        <v>1269</v>
      </c>
      <c r="C204" s="534" t="s">
        <v>41</v>
      </c>
      <c r="D204" s="617" t="s">
        <v>163</v>
      </c>
      <c r="E204" s="534" t="s">
        <v>1179</v>
      </c>
      <c r="F204" s="628" t="s">
        <v>52</v>
      </c>
      <c r="G204" s="534" t="s">
        <v>605</v>
      </c>
      <c r="H204" s="583" t="s">
        <v>1922</v>
      </c>
      <c r="I204" s="583"/>
      <c r="J204" s="583"/>
      <c r="K204" s="583">
        <f t="shared" si="6"/>
        <v>0</v>
      </c>
      <c r="L204" s="636">
        <f t="shared" si="7"/>
        <v>0</v>
      </c>
      <c r="M204" s="583"/>
      <c r="N204" s="583"/>
      <c r="O204" s="583"/>
      <c r="P204" s="583"/>
      <c r="Q204" s="622">
        <v>0</v>
      </c>
      <c r="R204" s="622">
        <v>0</v>
      </c>
      <c r="S204" s="622">
        <v>0</v>
      </c>
      <c r="T204" s="622">
        <v>0</v>
      </c>
      <c r="U204" s="622">
        <v>0</v>
      </c>
      <c r="V204" s="622">
        <v>0</v>
      </c>
      <c r="W204" s="622">
        <v>0</v>
      </c>
      <c r="X204" s="622">
        <v>0</v>
      </c>
      <c r="Y204" s="622">
        <v>0</v>
      </c>
      <c r="Z204" s="622">
        <v>0</v>
      </c>
      <c r="AA204" s="622">
        <v>0</v>
      </c>
    </row>
    <row r="205" spans="1:27" x14ac:dyDescent="0.3">
      <c r="A205" s="616" t="s">
        <v>1270</v>
      </c>
      <c r="B205" s="533" t="s">
        <v>1271</v>
      </c>
      <c r="C205" s="534" t="s">
        <v>41</v>
      </c>
      <c r="D205" s="617" t="s">
        <v>163</v>
      </c>
      <c r="E205" s="534" t="s">
        <v>1179</v>
      </c>
      <c r="F205" s="628" t="s">
        <v>52</v>
      </c>
      <c r="G205" s="534" t="s">
        <v>605</v>
      </c>
      <c r="H205" s="583" t="s">
        <v>1922</v>
      </c>
      <c r="I205" s="583"/>
      <c r="J205" s="583"/>
      <c r="K205" s="583">
        <f t="shared" si="6"/>
        <v>0</v>
      </c>
      <c r="L205" s="636">
        <f t="shared" si="7"/>
        <v>0</v>
      </c>
      <c r="M205" s="583"/>
      <c r="N205" s="583"/>
      <c r="O205" s="583"/>
      <c r="P205" s="583"/>
      <c r="Q205" s="622">
        <v>0</v>
      </c>
      <c r="R205" s="622">
        <v>0</v>
      </c>
      <c r="S205" s="622">
        <v>0</v>
      </c>
      <c r="T205" s="622">
        <v>0</v>
      </c>
      <c r="U205" s="622">
        <v>0</v>
      </c>
      <c r="V205" s="622">
        <v>0</v>
      </c>
      <c r="W205" s="622">
        <v>0</v>
      </c>
      <c r="X205" s="622">
        <v>0</v>
      </c>
      <c r="Y205" s="622">
        <v>0</v>
      </c>
      <c r="Z205" s="622">
        <v>0</v>
      </c>
      <c r="AA205" s="622">
        <v>0</v>
      </c>
    </row>
    <row r="206" spans="1:27" x14ac:dyDescent="0.3">
      <c r="A206" s="616" t="s">
        <v>1272</v>
      </c>
      <c r="B206" s="533" t="s">
        <v>1273</v>
      </c>
      <c r="C206" s="534" t="s">
        <v>41</v>
      </c>
      <c r="D206" s="617" t="s">
        <v>163</v>
      </c>
      <c r="E206" s="534" t="s">
        <v>1179</v>
      </c>
      <c r="F206" s="628" t="s">
        <v>52</v>
      </c>
      <c r="G206" s="534" t="s">
        <v>605</v>
      </c>
      <c r="H206" s="583" t="s">
        <v>1922</v>
      </c>
      <c r="I206" s="583"/>
      <c r="J206" s="583"/>
      <c r="K206" s="583">
        <f t="shared" si="6"/>
        <v>0</v>
      </c>
      <c r="L206" s="636">
        <f t="shared" si="7"/>
        <v>0</v>
      </c>
      <c r="M206" s="583"/>
      <c r="N206" s="583"/>
      <c r="O206" s="583"/>
      <c r="P206" s="583"/>
      <c r="Q206" s="622">
        <v>0</v>
      </c>
      <c r="R206" s="622">
        <v>0</v>
      </c>
      <c r="S206" s="622">
        <v>0</v>
      </c>
      <c r="T206" s="622">
        <v>0</v>
      </c>
      <c r="U206" s="622">
        <v>0</v>
      </c>
      <c r="V206" s="622">
        <v>0</v>
      </c>
      <c r="W206" s="622">
        <v>0</v>
      </c>
      <c r="X206" s="622">
        <v>0</v>
      </c>
      <c r="Y206" s="622">
        <v>0</v>
      </c>
      <c r="Z206" s="622">
        <v>0</v>
      </c>
      <c r="AA206" s="622">
        <v>0</v>
      </c>
    </row>
    <row r="207" spans="1:27" x14ac:dyDescent="0.3">
      <c r="A207" s="616" t="s">
        <v>1274</v>
      </c>
      <c r="B207" s="533" t="s">
        <v>1275</v>
      </c>
      <c r="C207" s="534" t="s">
        <v>41</v>
      </c>
      <c r="D207" s="617" t="s">
        <v>163</v>
      </c>
      <c r="E207" s="534" t="s">
        <v>1179</v>
      </c>
      <c r="F207" s="628" t="s">
        <v>45</v>
      </c>
      <c r="G207" s="534" t="s">
        <v>605</v>
      </c>
      <c r="H207" s="583" t="s">
        <v>1922</v>
      </c>
      <c r="I207" s="583"/>
      <c r="J207" s="583"/>
      <c r="K207" s="583">
        <f t="shared" si="6"/>
        <v>0</v>
      </c>
      <c r="L207" s="636">
        <f t="shared" si="7"/>
        <v>0</v>
      </c>
      <c r="M207" s="583"/>
      <c r="N207" s="583"/>
      <c r="O207" s="583"/>
      <c r="P207" s="583"/>
      <c r="Q207" s="622">
        <v>0</v>
      </c>
      <c r="R207" s="622">
        <v>0</v>
      </c>
      <c r="S207" s="622">
        <v>0</v>
      </c>
      <c r="T207" s="622">
        <v>0</v>
      </c>
      <c r="U207" s="622">
        <v>0</v>
      </c>
      <c r="V207" s="622">
        <v>0</v>
      </c>
      <c r="W207" s="622">
        <v>0</v>
      </c>
      <c r="X207" s="622">
        <v>0</v>
      </c>
      <c r="Y207" s="622">
        <v>0</v>
      </c>
      <c r="Z207" s="622">
        <v>0</v>
      </c>
      <c r="AA207" s="622">
        <v>0</v>
      </c>
    </row>
    <row r="208" spans="1:27" x14ac:dyDescent="0.3">
      <c r="A208" s="616" t="s">
        <v>1276</v>
      </c>
      <c r="B208" s="533" t="s">
        <v>1277</v>
      </c>
      <c r="C208" s="534" t="s">
        <v>41</v>
      </c>
      <c r="D208" s="617" t="s">
        <v>163</v>
      </c>
      <c r="E208" s="534" t="s">
        <v>1179</v>
      </c>
      <c r="F208" s="628" t="s">
        <v>52</v>
      </c>
      <c r="G208" s="534" t="s">
        <v>605</v>
      </c>
      <c r="H208" s="583" t="s">
        <v>1922</v>
      </c>
      <c r="I208" s="583"/>
      <c r="J208" s="583"/>
      <c r="K208" s="583">
        <f t="shared" si="6"/>
        <v>0</v>
      </c>
      <c r="L208" s="636">
        <f t="shared" si="7"/>
        <v>0</v>
      </c>
      <c r="M208" s="583"/>
      <c r="N208" s="583"/>
      <c r="O208" s="583"/>
      <c r="P208" s="583"/>
      <c r="Q208" s="622">
        <v>0</v>
      </c>
      <c r="R208" s="622">
        <v>0</v>
      </c>
      <c r="S208" s="622">
        <v>0</v>
      </c>
      <c r="T208" s="622">
        <v>0</v>
      </c>
      <c r="U208" s="622">
        <v>0</v>
      </c>
      <c r="V208" s="622">
        <v>0</v>
      </c>
      <c r="W208" s="622">
        <v>0</v>
      </c>
      <c r="X208" s="622">
        <v>0</v>
      </c>
      <c r="Y208" s="622">
        <v>0</v>
      </c>
      <c r="Z208" s="622">
        <v>0</v>
      </c>
      <c r="AA208" s="622">
        <v>0</v>
      </c>
    </row>
    <row r="209" spans="1:27" x14ac:dyDescent="0.3">
      <c r="A209" s="616" t="s">
        <v>1278</v>
      </c>
      <c r="B209" s="533" t="s">
        <v>1279</v>
      </c>
      <c r="C209" s="534" t="s">
        <v>41</v>
      </c>
      <c r="D209" s="617" t="s">
        <v>163</v>
      </c>
      <c r="E209" s="534" t="s">
        <v>1179</v>
      </c>
      <c r="F209" s="628" t="s">
        <v>45</v>
      </c>
      <c r="G209" s="534" t="s">
        <v>605</v>
      </c>
      <c r="H209" s="583" t="s">
        <v>1922</v>
      </c>
      <c r="I209" s="583"/>
      <c r="J209" s="583"/>
      <c r="K209" s="583">
        <f t="shared" si="6"/>
        <v>0</v>
      </c>
      <c r="L209" s="636">
        <f t="shared" si="7"/>
        <v>0</v>
      </c>
      <c r="M209" s="583"/>
      <c r="N209" s="583"/>
      <c r="O209" s="583"/>
      <c r="P209" s="583"/>
      <c r="Q209" s="622">
        <v>0</v>
      </c>
      <c r="R209" s="622">
        <v>0</v>
      </c>
      <c r="S209" s="622">
        <v>0</v>
      </c>
      <c r="T209" s="622">
        <v>0</v>
      </c>
      <c r="U209" s="622">
        <v>0</v>
      </c>
      <c r="V209" s="622">
        <v>0</v>
      </c>
      <c r="W209" s="622">
        <v>0</v>
      </c>
      <c r="X209" s="622">
        <v>0</v>
      </c>
      <c r="Y209" s="622">
        <v>0</v>
      </c>
      <c r="Z209" s="622">
        <v>0</v>
      </c>
      <c r="AA209" s="622">
        <v>0</v>
      </c>
    </row>
    <row r="210" spans="1:27" x14ac:dyDescent="0.3">
      <c r="A210" s="616" t="s">
        <v>1280</v>
      </c>
      <c r="B210" s="533" t="s">
        <v>1281</v>
      </c>
      <c r="C210" s="534" t="s">
        <v>41</v>
      </c>
      <c r="D210" s="617" t="s">
        <v>163</v>
      </c>
      <c r="E210" s="534" t="s">
        <v>1154</v>
      </c>
      <c r="F210" s="628" t="s">
        <v>45</v>
      </c>
      <c r="G210" s="534" t="s">
        <v>605</v>
      </c>
      <c r="H210" s="583" t="s">
        <v>1922</v>
      </c>
      <c r="I210" s="583"/>
      <c r="J210" s="583"/>
      <c r="K210" s="583">
        <f t="shared" si="6"/>
        <v>0</v>
      </c>
      <c r="L210" s="636">
        <f t="shared" si="7"/>
        <v>0</v>
      </c>
      <c r="M210" s="583"/>
      <c r="N210" s="583"/>
      <c r="O210" s="583"/>
      <c r="P210" s="583"/>
      <c r="Q210" s="622">
        <v>0</v>
      </c>
      <c r="R210" s="622">
        <v>0</v>
      </c>
      <c r="S210" s="622">
        <v>0</v>
      </c>
      <c r="T210" s="622">
        <v>0</v>
      </c>
      <c r="U210" s="622">
        <v>0</v>
      </c>
      <c r="V210" s="622">
        <v>0</v>
      </c>
      <c r="W210" s="622">
        <v>0</v>
      </c>
      <c r="X210" s="622">
        <v>0</v>
      </c>
      <c r="Y210" s="622">
        <v>0</v>
      </c>
      <c r="Z210" s="622">
        <v>0</v>
      </c>
      <c r="AA210" s="622">
        <v>0</v>
      </c>
    </row>
    <row r="211" spans="1:27" x14ac:dyDescent="0.3">
      <c r="A211" s="616" t="s">
        <v>1282</v>
      </c>
      <c r="B211" s="533" t="s">
        <v>1283</v>
      </c>
      <c r="C211" s="534" t="s">
        <v>41</v>
      </c>
      <c r="D211" s="617" t="s">
        <v>163</v>
      </c>
      <c r="E211" s="534" t="s">
        <v>1154</v>
      </c>
      <c r="F211" s="628" t="s">
        <v>45</v>
      </c>
      <c r="G211" s="534" t="s">
        <v>1284</v>
      </c>
      <c r="H211" s="583" t="s">
        <v>1922</v>
      </c>
      <c r="I211" s="583"/>
      <c r="J211" s="583"/>
      <c r="K211" s="583">
        <f t="shared" si="6"/>
        <v>0</v>
      </c>
      <c r="L211" s="636">
        <f t="shared" si="7"/>
        <v>0</v>
      </c>
      <c r="M211" s="583"/>
      <c r="N211" s="583"/>
      <c r="O211" s="583"/>
      <c r="P211" s="583"/>
      <c r="Q211" s="622">
        <v>0</v>
      </c>
      <c r="R211" s="622">
        <v>0</v>
      </c>
      <c r="S211" s="622">
        <v>0</v>
      </c>
      <c r="T211" s="622">
        <v>0</v>
      </c>
      <c r="U211" s="622">
        <v>0</v>
      </c>
      <c r="V211" s="622">
        <v>0</v>
      </c>
      <c r="W211" s="622">
        <v>0</v>
      </c>
      <c r="X211" s="622">
        <v>0</v>
      </c>
      <c r="Y211" s="622">
        <v>0</v>
      </c>
      <c r="Z211" s="622">
        <v>0</v>
      </c>
      <c r="AA211" s="622">
        <v>0</v>
      </c>
    </row>
    <row r="212" spans="1:27" x14ac:dyDescent="0.3">
      <c r="A212" s="616" t="s">
        <v>1285</v>
      </c>
      <c r="B212" s="533" t="s">
        <v>1286</v>
      </c>
      <c r="C212" s="534" t="s">
        <v>41</v>
      </c>
      <c r="D212" s="617" t="s">
        <v>163</v>
      </c>
      <c r="E212" s="534" t="s">
        <v>1154</v>
      </c>
      <c r="F212" s="628" t="s">
        <v>45</v>
      </c>
      <c r="G212" s="534" t="s">
        <v>605</v>
      </c>
      <c r="H212" s="583" t="s">
        <v>1922</v>
      </c>
      <c r="I212" s="583"/>
      <c r="J212" s="583"/>
      <c r="K212" s="583">
        <f t="shared" si="6"/>
        <v>0</v>
      </c>
      <c r="L212" s="636">
        <f t="shared" si="7"/>
        <v>0</v>
      </c>
      <c r="M212" s="583"/>
      <c r="N212" s="583"/>
      <c r="O212" s="583"/>
      <c r="P212" s="583"/>
      <c r="Q212" s="622">
        <v>0</v>
      </c>
      <c r="R212" s="622">
        <v>0</v>
      </c>
      <c r="S212" s="622">
        <v>0</v>
      </c>
      <c r="T212" s="622">
        <v>0</v>
      </c>
      <c r="U212" s="622">
        <v>0</v>
      </c>
      <c r="V212" s="622">
        <v>0</v>
      </c>
      <c r="W212" s="622">
        <v>0</v>
      </c>
      <c r="X212" s="622">
        <v>0</v>
      </c>
      <c r="Y212" s="622">
        <v>0</v>
      </c>
      <c r="Z212" s="622">
        <v>0</v>
      </c>
      <c r="AA212" s="622">
        <v>0</v>
      </c>
    </row>
    <row r="213" spans="1:27" x14ac:dyDescent="0.3">
      <c r="A213" s="616" t="s">
        <v>1287</v>
      </c>
      <c r="B213" s="533" t="s">
        <v>1288</v>
      </c>
      <c r="C213" s="534" t="s">
        <v>41</v>
      </c>
      <c r="D213" s="617" t="s">
        <v>163</v>
      </c>
      <c r="E213" s="534" t="s">
        <v>1154</v>
      </c>
      <c r="F213" s="628" t="s">
        <v>45</v>
      </c>
      <c r="G213" s="534" t="s">
        <v>1284</v>
      </c>
      <c r="H213" s="583" t="s">
        <v>1922</v>
      </c>
      <c r="I213" s="583"/>
      <c r="J213" s="583"/>
      <c r="K213" s="583">
        <f t="shared" si="6"/>
        <v>0</v>
      </c>
      <c r="L213" s="636">
        <f t="shared" si="7"/>
        <v>0</v>
      </c>
      <c r="M213" s="583"/>
      <c r="N213" s="583"/>
      <c r="O213" s="583"/>
      <c r="P213" s="583"/>
      <c r="Q213" s="622">
        <v>0</v>
      </c>
      <c r="R213" s="622">
        <v>0</v>
      </c>
      <c r="S213" s="622">
        <v>0</v>
      </c>
      <c r="T213" s="622">
        <v>0</v>
      </c>
      <c r="U213" s="622">
        <v>0</v>
      </c>
      <c r="V213" s="622">
        <v>0</v>
      </c>
      <c r="W213" s="622">
        <v>0</v>
      </c>
      <c r="X213" s="622">
        <v>0</v>
      </c>
      <c r="Y213" s="622">
        <v>0</v>
      </c>
      <c r="Z213" s="622">
        <v>0</v>
      </c>
      <c r="AA213" s="622">
        <v>0</v>
      </c>
    </row>
    <row r="214" spans="1:27" x14ac:dyDescent="0.3">
      <c r="A214" s="616" t="s">
        <v>1315</v>
      </c>
      <c r="B214" s="533" t="s">
        <v>2007</v>
      </c>
      <c r="C214" s="534" t="s">
        <v>41</v>
      </c>
      <c r="D214" s="617" t="s">
        <v>163</v>
      </c>
      <c r="E214" s="534" t="s">
        <v>1179</v>
      </c>
      <c r="F214" s="628" t="s">
        <v>45</v>
      </c>
      <c r="G214" s="534" t="s">
        <v>615</v>
      </c>
      <c r="H214" s="583" t="s">
        <v>1922</v>
      </c>
      <c r="I214" s="583"/>
      <c r="J214" s="583"/>
      <c r="K214" s="583">
        <f t="shared" si="6"/>
        <v>0</v>
      </c>
      <c r="L214" s="636">
        <f t="shared" si="7"/>
        <v>0</v>
      </c>
      <c r="M214" s="583"/>
      <c r="N214" s="583"/>
      <c r="O214" s="583"/>
      <c r="P214" s="583"/>
      <c r="Q214" s="622">
        <v>0</v>
      </c>
      <c r="R214" s="622">
        <v>0</v>
      </c>
      <c r="S214" s="622">
        <v>0</v>
      </c>
      <c r="T214" s="622">
        <v>0</v>
      </c>
      <c r="U214" s="622">
        <v>0</v>
      </c>
      <c r="V214" s="622">
        <v>0</v>
      </c>
      <c r="W214" s="622">
        <v>0</v>
      </c>
      <c r="X214" s="622">
        <v>0</v>
      </c>
      <c r="Y214" s="622">
        <v>0</v>
      </c>
      <c r="Z214" s="622">
        <v>0</v>
      </c>
      <c r="AA214" s="622">
        <v>0</v>
      </c>
    </row>
    <row r="215" spans="1:27" x14ac:dyDescent="0.3">
      <c r="A215" s="616" t="s">
        <v>1317</v>
      </c>
      <c r="B215" s="533" t="s">
        <v>1929</v>
      </c>
      <c r="C215" s="534" t="s">
        <v>41</v>
      </c>
      <c r="D215" s="617" t="s">
        <v>163</v>
      </c>
      <c r="E215" s="534" t="s">
        <v>1179</v>
      </c>
      <c r="F215" s="628" t="s">
        <v>45</v>
      </c>
      <c r="G215" s="534" t="s">
        <v>615</v>
      </c>
      <c r="H215" s="583" t="s">
        <v>1922</v>
      </c>
      <c r="I215" s="583"/>
      <c r="J215" s="583"/>
      <c r="K215" s="583">
        <f t="shared" si="6"/>
        <v>0</v>
      </c>
      <c r="L215" s="636">
        <f t="shared" si="7"/>
        <v>0</v>
      </c>
      <c r="M215" s="583"/>
      <c r="N215" s="583"/>
      <c r="O215" s="583"/>
      <c r="P215" s="583"/>
      <c r="Q215" s="622">
        <v>0</v>
      </c>
      <c r="R215" s="622">
        <v>0</v>
      </c>
      <c r="S215" s="622">
        <v>0</v>
      </c>
      <c r="T215" s="622">
        <v>0</v>
      </c>
      <c r="U215" s="622">
        <v>0</v>
      </c>
      <c r="V215" s="622">
        <v>0</v>
      </c>
      <c r="W215" s="622">
        <v>0</v>
      </c>
      <c r="X215" s="622">
        <v>0</v>
      </c>
      <c r="Y215" s="622">
        <v>0</v>
      </c>
      <c r="Z215" s="622">
        <v>0</v>
      </c>
      <c r="AA215" s="622">
        <v>0</v>
      </c>
    </row>
    <row r="216" spans="1:27" x14ac:dyDescent="0.3">
      <c r="A216" s="616" t="s">
        <v>1321</v>
      </c>
      <c r="B216" s="533" t="s">
        <v>1322</v>
      </c>
      <c r="C216" s="534" t="s">
        <v>41</v>
      </c>
      <c r="D216" s="617" t="s">
        <v>163</v>
      </c>
      <c r="E216" s="534" t="s">
        <v>1179</v>
      </c>
      <c r="F216" s="628" t="s">
        <v>52</v>
      </c>
      <c r="G216" s="534" t="s">
        <v>605</v>
      </c>
      <c r="H216" s="583" t="s">
        <v>1922</v>
      </c>
      <c r="I216" s="583"/>
      <c r="J216" s="583"/>
      <c r="K216" s="583">
        <f t="shared" si="6"/>
        <v>0</v>
      </c>
      <c r="L216" s="636">
        <f t="shared" si="7"/>
        <v>0</v>
      </c>
      <c r="M216" s="583"/>
      <c r="N216" s="583"/>
      <c r="O216" s="583"/>
      <c r="P216" s="583"/>
      <c r="Q216" s="622">
        <v>0</v>
      </c>
      <c r="R216" s="622">
        <v>0</v>
      </c>
      <c r="S216" s="622">
        <v>0</v>
      </c>
      <c r="T216" s="622">
        <v>0</v>
      </c>
      <c r="U216" s="622">
        <v>0</v>
      </c>
      <c r="V216" s="622">
        <v>0</v>
      </c>
      <c r="W216" s="622">
        <v>0</v>
      </c>
      <c r="X216" s="622">
        <v>0</v>
      </c>
      <c r="Y216" s="622">
        <v>0</v>
      </c>
      <c r="Z216" s="622">
        <v>0</v>
      </c>
      <c r="AA216" s="622">
        <v>0</v>
      </c>
    </row>
    <row r="217" spans="1:27" x14ac:dyDescent="0.3">
      <c r="A217" s="616" t="s">
        <v>1323</v>
      </c>
      <c r="B217" s="533" t="s">
        <v>1324</v>
      </c>
      <c r="C217" s="534" t="s">
        <v>41</v>
      </c>
      <c r="D217" s="617" t="s">
        <v>163</v>
      </c>
      <c r="E217" s="534" t="s">
        <v>1179</v>
      </c>
      <c r="F217" s="628" t="s">
        <v>45</v>
      </c>
      <c r="G217" s="534" t="s">
        <v>605</v>
      </c>
      <c r="H217" s="583" t="s">
        <v>1922</v>
      </c>
      <c r="I217" s="583"/>
      <c r="J217" s="583"/>
      <c r="K217" s="583">
        <f t="shared" si="6"/>
        <v>0</v>
      </c>
      <c r="L217" s="636">
        <f t="shared" si="7"/>
        <v>0</v>
      </c>
      <c r="M217" s="583"/>
      <c r="N217" s="583"/>
      <c r="O217" s="583"/>
      <c r="P217" s="583"/>
      <c r="Q217" s="622">
        <v>0</v>
      </c>
      <c r="R217" s="622">
        <v>0</v>
      </c>
      <c r="S217" s="622">
        <v>0</v>
      </c>
      <c r="T217" s="622">
        <v>0</v>
      </c>
      <c r="U217" s="622">
        <v>0</v>
      </c>
      <c r="V217" s="622">
        <v>0</v>
      </c>
      <c r="W217" s="622">
        <v>0</v>
      </c>
      <c r="X217" s="622">
        <v>0</v>
      </c>
      <c r="Y217" s="622">
        <v>0</v>
      </c>
      <c r="Z217" s="622">
        <v>0</v>
      </c>
      <c r="AA217" s="622">
        <v>0</v>
      </c>
    </row>
    <row r="218" spans="1:27" x14ac:dyDescent="0.3">
      <c r="A218" s="616" t="s">
        <v>1325</v>
      </c>
      <c r="B218" s="533" t="s">
        <v>1326</v>
      </c>
      <c r="C218" s="534" t="s">
        <v>41</v>
      </c>
      <c r="D218" s="617" t="s">
        <v>163</v>
      </c>
      <c r="E218" s="534" t="s">
        <v>1179</v>
      </c>
      <c r="F218" s="628" t="s">
        <v>45</v>
      </c>
      <c r="G218" s="534" t="s">
        <v>605</v>
      </c>
      <c r="H218" s="583" t="s">
        <v>1922</v>
      </c>
      <c r="I218" s="583"/>
      <c r="J218" s="583"/>
      <c r="K218" s="583">
        <f t="shared" si="6"/>
        <v>0</v>
      </c>
      <c r="L218" s="636">
        <f t="shared" si="7"/>
        <v>0</v>
      </c>
      <c r="M218" s="583"/>
      <c r="N218" s="583"/>
      <c r="O218" s="583"/>
      <c r="P218" s="583"/>
      <c r="Q218" s="622">
        <v>0</v>
      </c>
      <c r="R218" s="622">
        <v>0</v>
      </c>
      <c r="S218" s="622">
        <v>0</v>
      </c>
      <c r="T218" s="622">
        <v>0</v>
      </c>
      <c r="U218" s="622">
        <v>0</v>
      </c>
      <c r="V218" s="622">
        <v>0</v>
      </c>
      <c r="W218" s="622">
        <v>0</v>
      </c>
      <c r="X218" s="622">
        <v>0</v>
      </c>
      <c r="Y218" s="622">
        <v>0</v>
      </c>
      <c r="Z218" s="622">
        <v>0</v>
      </c>
      <c r="AA218" s="622">
        <v>0</v>
      </c>
    </row>
    <row r="219" spans="1:27" x14ac:dyDescent="0.3">
      <c r="A219" s="616" t="s">
        <v>1327</v>
      </c>
      <c r="B219" s="533" t="s">
        <v>1328</v>
      </c>
      <c r="C219" s="534" t="s">
        <v>41</v>
      </c>
      <c r="D219" s="617" t="s">
        <v>163</v>
      </c>
      <c r="E219" s="534" t="s">
        <v>1179</v>
      </c>
      <c r="F219" s="628" t="s">
        <v>52</v>
      </c>
      <c r="G219" s="534" t="s">
        <v>605</v>
      </c>
      <c r="H219" s="583" t="s">
        <v>1922</v>
      </c>
      <c r="I219" s="583"/>
      <c r="J219" s="583"/>
      <c r="K219" s="583">
        <f t="shared" si="6"/>
        <v>0</v>
      </c>
      <c r="L219" s="636">
        <f t="shared" si="7"/>
        <v>0</v>
      </c>
      <c r="M219" s="583"/>
      <c r="N219" s="583"/>
      <c r="O219" s="583"/>
      <c r="P219" s="583"/>
      <c r="Q219" s="622">
        <v>0</v>
      </c>
      <c r="R219" s="622">
        <v>0</v>
      </c>
      <c r="S219" s="622">
        <v>0</v>
      </c>
      <c r="T219" s="622">
        <v>0</v>
      </c>
      <c r="U219" s="622">
        <v>0</v>
      </c>
      <c r="V219" s="622">
        <v>0</v>
      </c>
      <c r="W219" s="622">
        <v>0</v>
      </c>
      <c r="X219" s="622">
        <v>0</v>
      </c>
      <c r="Y219" s="622">
        <v>0</v>
      </c>
      <c r="Z219" s="622">
        <v>0</v>
      </c>
      <c r="AA219" s="622">
        <v>0</v>
      </c>
    </row>
    <row r="220" spans="1:27" x14ac:dyDescent="0.3">
      <c r="A220" s="616" t="s">
        <v>1331</v>
      </c>
      <c r="B220" s="533" t="s">
        <v>1332</v>
      </c>
      <c r="C220" s="534" t="s">
        <v>41</v>
      </c>
      <c r="D220" s="617" t="s">
        <v>163</v>
      </c>
      <c r="E220" s="534" t="s">
        <v>1179</v>
      </c>
      <c r="F220" s="628" t="s">
        <v>52</v>
      </c>
      <c r="G220" s="534" t="s">
        <v>605</v>
      </c>
      <c r="H220" s="583" t="s">
        <v>1922</v>
      </c>
      <c r="I220" s="583"/>
      <c r="J220" s="583"/>
      <c r="K220" s="583">
        <f t="shared" si="6"/>
        <v>0</v>
      </c>
      <c r="L220" s="636">
        <f t="shared" si="7"/>
        <v>0</v>
      </c>
      <c r="M220" s="583"/>
      <c r="N220" s="583"/>
      <c r="O220" s="583"/>
      <c r="P220" s="583"/>
      <c r="Q220" s="622">
        <v>0</v>
      </c>
      <c r="R220" s="622">
        <v>0</v>
      </c>
      <c r="S220" s="622">
        <v>0</v>
      </c>
      <c r="T220" s="622">
        <v>0</v>
      </c>
      <c r="U220" s="622">
        <v>0</v>
      </c>
      <c r="V220" s="622">
        <v>0</v>
      </c>
      <c r="W220" s="622">
        <v>0</v>
      </c>
      <c r="X220" s="622">
        <v>0</v>
      </c>
      <c r="Y220" s="622">
        <v>0</v>
      </c>
      <c r="Z220" s="622">
        <v>0</v>
      </c>
      <c r="AA220" s="622">
        <v>0</v>
      </c>
    </row>
    <row r="221" spans="1:27" x14ac:dyDescent="0.3">
      <c r="A221" s="616" t="s">
        <v>1451</v>
      </c>
      <c r="B221" s="533" t="s">
        <v>1372</v>
      </c>
      <c r="C221" s="534" t="s">
        <v>41</v>
      </c>
      <c r="D221" s="617" t="s">
        <v>163</v>
      </c>
      <c r="E221" s="534" t="s">
        <v>1154</v>
      </c>
      <c r="F221" s="534" t="s">
        <v>45</v>
      </c>
      <c r="G221" s="534" t="s">
        <v>605</v>
      </c>
      <c r="H221" s="583" t="s">
        <v>1922</v>
      </c>
      <c r="I221" s="583"/>
      <c r="J221" s="583"/>
      <c r="K221" s="583">
        <f t="shared" si="6"/>
        <v>0</v>
      </c>
      <c r="L221" s="636">
        <f t="shared" si="7"/>
        <v>0</v>
      </c>
      <c r="M221" s="583"/>
      <c r="N221" s="583"/>
      <c r="O221" s="583"/>
      <c r="P221" s="583"/>
      <c r="Q221" s="622">
        <v>0</v>
      </c>
      <c r="R221" s="622">
        <v>0</v>
      </c>
      <c r="S221" s="622">
        <v>0</v>
      </c>
      <c r="T221" s="622">
        <v>0</v>
      </c>
      <c r="U221" s="622">
        <v>0</v>
      </c>
      <c r="V221" s="622">
        <v>0</v>
      </c>
      <c r="W221" s="622">
        <v>0</v>
      </c>
      <c r="X221" s="622">
        <v>0</v>
      </c>
      <c r="Y221" s="622">
        <v>0</v>
      </c>
      <c r="Z221" s="622">
        <v>0</v>
      </c>
      <c r="AA221" s="622">
        <v>0</v>
      </c>
    </row>
    <row r="222" spans="1:27" x14ac:dyDescent="0.3">
      <c r="A222" s="616" t="s">
        <v>1373</v>
      </c>
      <c r="B222" s="533" t="s">
        <v>1374</v>
      </c>
      <c r="C222" s="534" t="s">
        <v>41</v>
      </c>
      <c r="D222" s="617" t="s">
        <v>163</v>
      </c>
      <c r="E222" s="534" t="s">
        <v>1154</v>
      </c>
      <c r="F222" s="534" t="s">
        <v>45</v>
      </c>
      <c r="G222" s="534" t="s">
        <v>614</v>
      </c>
      <c r="H222" s="583" t="s">
        <v>1922</v>
      </c>
      <c r="I222" s="583"/>
      <c r="J222" s="583"/>
      <c r="K222" s="583">
        <f t="shared" si="6"/>
        <v>0</v>
      </c>
      <c r="L222" s="636">
        <f t="shared" si="7"/>
        <v>0</v>
      </c>
      <c r="M222" s="583"/>
      <c r="N222" s="583"/>
      <c r="O222" s="583"/>
      <c r="P222" s="583"/>
      <c r="Q222" s="622">
        <v>0</v>
      </c>
      <c r="R222" s="622">
        <v>0</v>
      </c>
      <c r="S222" s="622">
        <v>0</v>
      </c>
      <c r="T222" s="622">
        <v>0</v>
      </c>
      <c r="U222" s="622">
        <v>0</v>
      </c>
      <c r="V222" s="622">
        <v>0</v>
      </c>
      <c r="W222" s="622">
        <v>0</v>
      </c>
      <c r="X222" s="622">
        <v>0</v>
      </c>
      <c r="Y222" s="622">
        <v>0</v>
      </c>
      <c r="Z222" s="622">
        <v>0</v>
      </c>
      <c r="AA222" s="622">
        <v>0</v>
      </c>
    </row>
    <row r="223" spans="1:27" x14ac:dyDescent="0.3">
      <c r="A223" s="616" t="s">
        <v>1375</v>
      </c>
      <c r="B223" s="533" t="s">
        <v>1376</v>
      </c>
      <c r="C223" s="534" t="s">
        <v>41</v>
      </c>
      <c r="D223" s="617" t="s">
        <v>163</v>
      </c>
      <c r="E223" s="534" t="s">
        <v>48</v>
      </c>
      <c r="F223" s="534" t="s">
        <v>52</v>
      </c>
      <c r="G223" s="534" t="s">
        <v>605</v>
      </c>
      <c r="H223" s="583" t="s">
        <v>1922</v>
      </c>
      <c r="I223" s="583"/>
      <c r="J223" s="583"/>
      <c r="K223" s="583">
        <f t="shared" si="6"/>
        <v>0</v>
      </c>
      <c r="L223" s="636">
        <f t="shared" si="7"/>
        <v>0</v>
      </c>
      <c r="M223" s="583"/>
      <c r="N223" s="583"/>
      <c r="O223" s="583"/>
      <c r="P223" s="583"/>
      <c r="Q223" s="622">
        <v>0</v>
      </c>
      <c r="R223" s="622">
        <v>0</v>
      </c>
      <c r="S223" s="622">
        <v>0</v>
      </c>
      <c r="T223" s="622">
        <v>0</v>
      </c>
      <c r="U223" s="622">
        <v>0</v>
      </c>
      <c r="V223" s="622">
        <v>0</v>
      </c>
      <c r="W223" s="622">
        <v>0</v>
      </c>
      <c r="X223" s="622">
        <v>0</v>
      </c>
      <c r="Y223" s="622">
        <v>0</v>
      </c>
      <c r="Z223" s="622">
        <v>0</v>
      </c>
      <c r="AA223" s="622">
        <v>0</v>
      </c>
    </row>
    <row r="224" spans="1:27" x14ac:dyDescent="0.3">
      <c r="A224" s="616" t="s">
        <v>1377</v>
      </c>
      <c r="B224" s="533" t="s">
        <v>1378</v>
      </c>
      <c r="C224" s="534" t="s">
        <v>41</v>
      </c>
      <c r="D224" s="617" t="s">
        <v>163</v>
      </c>
      <c r="E224" s="534" t="s">
        <v>48</v>
      </c>
      <c r="F224" s="534" t="s">
        <v>52</v>
      </c>
      <c r="G224" s="534" t="s">
        <v>605</v>
      </c>
      <c r="H224" s="583" t="s">
        <v>1922</v>
      </c>
      <c r="I224" s="583"/>
      <c r="J224" s="583"/>
      <c r="K224" s="583">
        <f t="shared" si="6"/>
        <v>0</v>
      </c>
      <c r="L224" s="636">
        <f t="shared" si="7"/>
        <v>0</v>
      </c>
      <c r="M224" s="583"/>
      <c r="N224" s="583"/>
      <c r="O224" s="583"/>
      <c r="P224" s="583"/>
      <c r="Q224" s="622">
        <v>0</v>
      </c>
      <c r="R224" s="622">
        <v>0</v>
      </c>
      <c r="S224" s="622">
        <v>0</v>
      </c>
      <c r="T224" s="622">
        <v>0</v>
      </c>
      <c r="U224" s="622">
        <v>0</v>
      </c>
      <c r="V224" s="622">
        <v>0</v>
      </c>
      <c r="W224" s="622">
        <v>0</v>
      </c>
      <c r="X224" s="622">
        <v>0</v>
      </c>
      <c r="Y224" s="622">
        <v>0</v>
      </c>
      <c r="Z224" s="622">
        <v>0</v>
      </c>
      <c r="AA224" s="622">
        <v>0</v>
      </c>
    </row>
    <row r="225" spans="1:27" x14ac:dyDescent="0.3">
      <c r="A225" s="616" t="s">
        <v>1379</v>
      </c>
      <c r="B225" s="533" t="s">
        <v>1380</v>
      </c>
      <c r="C225" s="534" t="s">
        <v>41</v>
      </c>
      <c r="D225" s="617" t="s">
        <v>163</v>
      </c>
      <c r="E225" s="534" t="s">
        <v>247</v>
      </c>
      <c r="F225" s="534" t="s">
        <v>45</v>
      </c>
      <c r="G225" s="534" t="s">
        <v>614</v>
      </c>
      <c r="H225" s="583" t="s">
        <v>1922</v>
      </c>
      <c r="I225" s="583"/>
      <c r="J225" s="583"/>
      <c r="K225" s="583">
        <f t="shared" si="6"/>
        <v>0</v>
      </c>
      <c r="L225" s="636">
        <f t="shared" si="7"/>
        <v>0</v>
      </c>
      <c r="M225" s="583"/>
      <c r="N225" s="583"/>
      <c r="O225" s="583"/>
      <c r="P225" s="583"/>
      <c r="Q225" s="622">
        <v>0</v>
      </c>
      <c r="R225" s="622">
        <v>0</v>
      </c>
      <c r="S225" s="622">
        <v>0</v>
      </c>
      <c r="T225" s="622">
        <v>0</v>
      </c>
      <c r="U225" s="622">
        <v>0</v>
      </c>
      <c r="V225" s="622">
        <v>0</v>
      </c>
      <c r="W225" s="622">
        <v>0</v>
      </c>
      <c r="X225" s="622">
        <v>0</v>
      </c>
      <c r="Y225" s="622">
        <v>0</v>
      </c>
      <c r="Z225" s="622">
        <v>0</v>
      </c>
      <c r="AA225" s="622">
        <v>0</v>
      </c>
    </row>
    <row r="226" spans="1:27" x14ac:dyDescent="0.3">
      <c r="A226" s="616" t="s">
        <v>1381</v>
      </c>
      <c r="B226" s="533" t="s">
        <v>1382</v>
      </c>
      <c r="C226" s="534" t="s">
        <v>41</v>
      </c>
      <c r="D226" s="617" t="s">
        <v>163</v>
      </c>
      <c r="E226" s="534" t="s">
        <v>48</v>
      </c>
      <c r="F226" s="534" t="s">
        <v>52</v>
      </c>
      <c r="G226" s="534" t="s">
        <v>615</v>
      </c>
      <c r="H226" s="583" t="s">
        <v>1922</v>
      </c>
      <c r="I226" s="583"/>
      <c r="J226" s="583"/>
      <c r="K226" s="583">
        <f t="shared" si="6"/>
        <v>0</v>
      </c>
      <c r="L226" s="636">
        <f t="shared" si="7"/>
        <v>0</v>
      </c>
      <c r="M226" s="583"/>
      <c r="N226" s="583"/>
      <c r="O226" s="583"/>
      <c r="P226" s="583"/>
      <c r="Q226" s="622">
        <v>0</v>
      </c>
      <c r="R226" s="622">
        <v>0</v>
      </c>
      <c r="S226" s="622">
        <v>0</v>
      </c>
      <c r="T226" s="622">
        <v>0</v>
      </c>
      <c r="U226" s="622">
        <v>0</v>
      </c>
      <c r="V226" s="622">
        <v>0</v>
      </c>
      <c r="W226" s="622">
        <v>0</v>
      </c>
      <c r="X226" s="622">
        <v>0</v>
      </c>
      <c r="Y226" s="622">
        <v>0</v>
      </c>
      <c r="Z226" s="622">
        <v>0</v>
      </c>
      <c r="AA226" s="622">
        <v>0</v>
      </c>
    </row>
    <row r="227" spans="1:27" x14ac:dyDescent="0.3">
      <c r="A227" s="616" t="s">
        <v>1383</v>
      </c>
      <c r="B227" s="533" t="s">
        <v>1384</v>
      </c>
      <c r="C227" s="534" t="s">
        <v>41</v>
      </c>
      <c r="D227" s="617" t="s">
        <v>163</v>
      </c>
      <c r="E227" s="534" t="s">
        <v>48</v>
      </c>
      <c r="F227" s="534" t="s">
        <v>52</v>
      </c>
      <c r="G227" s="534" t="s">
        <v>615</v>
      </c>
      <c r="H227" s="583" t="s">
        <v>1922</v>
      </c>
      <c r="I227" s="583"/>
      <c r="J227" s="583"/>
      <c r="K227" s="583">
        <f t="shared" si="6"/>
        <v>0</v>
      </c>
      <c r="L227" s="636">
        <f t="shared" si="7"/>
        <v>0</v>
      </c>
      <c r="M227" s="583"/>
      <c r="N227" s="583"/>
      <c r="O227" s="583"/>
      <c r="P227" s="583"/>
      <c r="Q227" s="622">
        <v>0</v>
      </c>
      <c r="R227" s="622">
        <v>0</v>
      </c>
      <c r="S227" s="622">
        <v>0</v>
      </c>
      <c r="T227" s="622">
        <v>0</v>
      </c>
      <c r="U227" s="622">
        <v>0</v>
      </c>
      <c r="V227" s="622">
        <v>0</v>
      </c>
      <c r="W227" s="622">
        <v>0</v>
      </c>
      <c r="X227" s="622">
        <v>0</v>
      </c>
      <c r="Y227" s="622">
        <v>0</v>
      </c>
      <c r="Z227" s="622">
        <v>0</v>
      </c>
      <c r="AA227" s="622">
        <v>0</v>
      </c>
    </row>
    <row r="228" spans="1:27" x14ac:dyDescent="0.3">
      <c r="A228" s="616" t="s">
        <v>1385</v>
      </c>
      <c r="B228" s="533" t="s">
        <v>1386</v>
      </c>
      <c r="C228" s="534" t="s">
        <v>41</v>
      </c>
      <c r="D228" s="617" t="s">
        <v>163</v>
      </c>
      <c r="E228" s="534" t="s">
        <v>48</v>
      </c>
      <c r="F228" s="534" t="s">
        <v>52</v>
      </c>
      <c r="G228" s="534" t="s">
        <v>615</v>
      </c>
      <c r="H228" s="583" t="s">
        <v>1922</v>
      </c>
      <c r="I228" s="583"/>
      <c r="J228" s="583"/>
      <c r="K228" s="583">
        <f t="shared" si="6"/>
        <v>0</v>
      </c>
      <c r="L228" s="636">
        <f t="shared" si="7"/>
        <v>0</v>
      </c>
      <c r="M228" s="583"/>
      <c r="N228" s="583"/>
      <c r="O228" s="583"/>
      <c r="P228" s="583"/>
      <c r="Q228" s="622">
        <v>0</v>
      </c>
      <c r="R228" s="622">
        <v>0</v>
      </c>
      <c r="S228" s="622">
        <v>0</v>
      </c>
      <c r="T228" s="622">
        <v>0</v>
      </c>
      <c r="U228" s="622">
        <v>0</v>
      </c>
      <c r="V228" s="622">
        <v>0</v>
      </c>
      <c r="W228" s="622">
        <v>0</v>
      </c>
      <c r="X228" s="622">
        <v>0</v>
      </c>
      <c r="Y228" s="622">
        <v>0</v>
      </c>
      <c r="Z228" s="622">
        <v>0</v>
      </c>
      <c r="AA228" s="622">
        <v>0</v>
      </c>
    </row>
    <row r="229" spans="1:27" x14ac:dyDescent="0.3">
      <c r="A229" s="616" t="s">
        <v>1387</v>
      </c>
      <c r="B229" s="533" t="s">
        <v>1388</v>
      </c>
      <c r="C229" s="534" t="s">
        <v>41</v>
      </c>
      <c r="D229" s="617" t="s">
        <v>163</v>
      </c>
      <c r="E229" s="534" t="s">
        <v>48</v>
      </c>
      <c r="F229" s="534" t="s">
        <v>52</v>
      </c>
      <c r="G229" s="534" t="s">
        <v>615</v>
      </c>
      <c r="H229" s="583" t="s">
        <v>1922</v>
      </c>
      <c r="I229" s="583"/>
      <c r="J229" s="583"/>
      <c r="K229" s="583">
        <f t="shared" si="6"/>
        <v>0</v>
      </c>
      <c r="L229" s="636">
        <f t="shared" si="7"/>
        <v>0</v>
      </c>
      <c r="M229" s="583"/>
      <c r="N229" s="583"/>
      <c r="O229" s="583"/>
      <c r="P229" s="583"/>
      <c r="Q229" s="622">
        <v>0</v>
      </c>
      <c r="R229" s="622">
        <v>0</v>
      </c>
      <c r="S229" s="622">
        <v>0</v>
      </c>
      <c r="T229" s="622">
        <v>0</v>
      </c>
      <c r="U229" s="622">
        <v>0</v>
      </c>
      <c r="V229" s="622">
        <v>0</v>
      </c>
      <c r="W229" s="622">
        <v>0</v>
      </c>
      <c r="X229" s="622">
        <v>0</v>
      </c>
      <c r="Y229" s="622">
        <v>0</v>
      </c>
      <c r="Z229" s="622">
        <v>0</v>
      </c>
      <c r="AA229" s="622">
        <v>0</v>
      </c>
    </row>
    <row r="230" spans="1:27" x14ac:dyDescent="0.3">
      <c r="A230" s="616" t="s">
        <v>1389</v>
      </c>
      <c r="B230" s="533" t="s">
        <v>1390</v>
      </c>
      <c r="C230" s="534" t="s">
        <v>41</v>
      </c>
      <c r="D230" s="617" t="s">
        <v>163</v>
      </c>
      <c r="E230" s="534" t="s">
        <v>48</v>
      </c>
      <c r="F230" s="534" t="s">
        <v>52</v>
      </c>
      <c r="G230" s="534" t="s">
        <v>615</v>
      </c>
      <c r="H230" s="583" t="s">
        <v>1922</v>
      </c>
      <c r="I230" s="583"/>
      <c r="J230" s="583"/>
      <c r="K230" s="583">
        <f t="shared" si="6"/>
        <v>0</v>
      </c>
      <c r="L230" s="636">
        <f t="shared" si="7"/>
        <v>0</v>
      </c>
      <c r="M230" s="583"/>
      <c r="N230" s="583"/>
      <c r="O230" s="583"/>
      <c r="P230" s="583"/>
      <c r="Q230" s="622">
        <v>0</v>
      </c>
      <c r="R230" s="622">
        <v>0</v>
      </c>
      <c r="S230" s="622">
        <v>0</v>
      </c>
      <c r="T230" s="622">
        <v>0</v>
      </c>
      <c r="U230" s="622">
        <v>0</v>
      </c>
      <c r="V230" s="622">
        <v>0</v>
      </c>
      <c r="W230" s="622">
        <v>0</v>
      </c>
      <c r="X230" s="622">
        <v>0</v>
      </c>
      <c r="Y230" s="622">
        <v>0</v>
      </c>
      <c r="Z230" s="622">
        <v>0</v>
      </c>
      <c r="AA230" s="622">
        <v>0</v>
      </c>
    </row>
    <row r="231" spans="1:27" x14ac:dyDescent="0.3">
      <c r="A231" s="616" t="s">
        <v>1391</v>
      </c>
      <c r="B231" s="533" t="s">
        <v>1392</v>
      </c>
      <c r="C231" s="534" t="s">
        <v>41</v>
      </c>
      <c r="D231" s="617" t="s">
        <v>163</v>
      </c>
      <c r="E231" s="534" t="s">
        <v>44</v>
      </c>
      <c r="F231" s="534" t="s">
        <v>45</v>
      </c>
      <c r="G231" s="534" t="s">
        <v>615</v>
      </c>
      <c r="H231" s="583" t="s">
        <v>1922</v>
      </c>
      <c r="I231" s="583"/>
      <c r="J231" s="583"/>
      <c r="K231" s="583">
        <f t="shared" si="6"/>
        <v>0</v>
      </c>
      <c r="L231" s="636">
        <f t="shared" si="7"/>
        <v>0</v>
      </c>
      <c r="M231" s="583"/>
      <c r="N231" s="583"/>
      <c r="O231" s="583"/>
      <c r="P231" s="583"/>
      <c r="Q231" s="622">
        <v>0</v>
      </c>
      <c r="R231" s="622">
        <v>0</v>
      </c>
      <c r="S231" s="622">
        <v>0</v>
      </c>
      <c r="T231" s="622">
        <v>0</v>
      </c>
      <c r="U231" s="622">
        <v>0</v>
      </c>
      <c r="V231" s="622">
        <v>0</v>
      </c>
      <c r="W231" s="622">
        <v>0</v>
      </c>
      <c r="X231" s="622">
        <v>0</v>
      </c>
      <c r="Y231" s="622">
        <v>0</v>
      </c>
      <c r="Z231" s="622">
        <v>0</v>
      </c>
      <c r="AA231" s="622">
        <v>0</v>
      </c>
    </row>
    <row r="232" spans="1:27" x14ac:dyDescent="0.3">
      <c r="A232" s="616" t="s">
        <v>1393</v>
      </c>
      <c r="B232" s="533" t="s">
        <v>1394</v>
      </c>
      <c r="C232" s="534" t="s">
        <v>41</v>
      </c>
      <c r="D232" s="617" t="s">
        <v>163</v>
      </c>
      <c r="E232" s="534" t="s">
        <v>48</v>
      </c>
      <c r="F232" s="534" t="s">
        <v>52</v>
      </c>
      <c r="G232" s="534" t="s">
        <v>615</v>
      </c>
      <c r="H232" s="583" t="s">
        <v>1922</v>
      </c>
      <c r="I232" s="583"/>
      <c r="J232" s="583"/>
      <c r="K232" s="583">
        <f t="shared" si="6"/>
        <v>0</v>
      </c>
      <c r="L232" s="636">
        <f t="shared" si="7"/>
        <v>0</v>
      </c>
      <c r="M232" s="583"/>
      <c r="N232" s="583"/>
      <c r="O232" s="583"/>
      <c r="P232" s="583"/>
      <c r="Q232" s="622">
        <v>0</v>
      </c>
      <c r="R232" s="622">
        <v>0</v>
      </c>
      <c r="S232" s="622">
        <v>0</v>
      </c>
      <c r="T232" s="622">
        <v>0</v>
      </c>
      <c r="U232" s="622">
        <v>0</v>
      </c>
      <c r="V232" s="622">
        <v>0</v>
      </c>
      <c r="W232" s="622">
        <v>0</v>
      </c>
      <c r="X232" s="622">
        <v>0</v>
      </c>
      <c r="Y232" s="622">
        <v>0</v>
      </c>
      <c r="Z232" s="622">
        <v>0</v>
      </c>
      <c r="AA232" s="622">
        <v>0</v>
      </c>
    </row>
    <row r="233" spans="1:27" x14ac:dyDescent="0.3">
      <c r="A233" s="616" t="s">
        <v>1397</v>
      </c>
      <c r="B233" s="533" t="s">
        <v>1395</v>
      </c>
      <c r="C233" s="534" t="s">
        <v>41</v>
      </c>
      <c r="D233" s="617" t="s">
        <v>163</v>
      </c>
      <c r="E233" s="534" t="s">
        <v>247</v>
      </c>
      <c r="F233" s="534" t="s">
        <v>45</v>
      </c>
      <c r="G233" s="534" t="s">
        <v>614</v>
      </c>
      <c r="H233" s="583" t="s">
        <v>1922</v>
      </c>
      <c r="I233" s="583"/>
      <c r="J233" s="583"/>
      <c r="K233" s="583">
        <f t="shared" si="6"/>
        <v>0</v>
      </c>
      <c r="L233" s="636">
        <f t="shared" si="7"/>
        <v>0</v>
      </c>
      <c r="M233" s="583"/>
      <c r="N233" s="583"/>
      <c r="O233" s="583"/>
      <c r="P233" s="583"/>
      <c r="Q233" s="622">
        <v>0</v>
      </c>
      <c r="R233" s="622">
        <v>0</v>
      </c>
      <c r="S233" s="622">
        <v>0</v>
      </c>
      <c r="T233" s="622">
        <v>0</v>
      </c>
      <c r="U233" s="622">
        <v>0</v>
      </c>
      <c r="V233" s="622">
        <v>0</v>
      </c>
      <c r="W233" s="622">
        <v>0</v>
      </c>
      <c r="X233" s="622">
        <v>0</v>
      </c>
      <c r="Y233" s="622">
        <v>0</v>
      </c>
      <c r="Z233" s="622">
        <v>0</v>
      </c>
      <c r="AA233" s="622">
        <v>0</v>
      </c>
    </row>
    <row r="234" spans="1:27" x14ac:dyDescent="0.3">
      <c r="A234" s="616" t="s">
        <v>1996</v>
      </c>
      <c r="B234" s="533" t="s">
        <v>1868</v>
      </c>
      <c r="C234" s="534" t="s">
        <v>166</v>
      </c>
      <c r="D234" s="617" t="s">
        <v>163</v>
      </c>
      <c r="E234" s="534" t="s">
        <v>48</v>
      </c>
      <c r="F234" s="534" t="s">
        <v>52</v>
      </c>
      <c r="G234" s="534" t="s">
        <v>605</v>
      </c>
      <c r="H234" s="583" t="s">
        <v>1922</v>
      </c>
      <c r="I234" s="583"/>
      <c r="J234" s="583"/>
      <c r="K234" s="583">
        <f t="shared" si="6"/>
        <v>0</v>
      </c>
      <c r="L234" s="636">
        <f t="shared" si="7"/>
        <v>0</v>
      </c>
      <c r="M234" s="583"/>
      <c r="N234" s="583"/>
      <c r="O234" s="583"/>
      <c r="P234" s="583"/>
      <c r="Q234" s="622">
        <v>0</v>
      </c>
      <c r="R234" s="622">
        <v>0</v>
      </c>
      <c r="S234" s="622">
        <v>0</v>
      </c>
      <c r="T234" s="622">
        <v>0</v>
      </c>
      <c r="U234" s="622">
        <v>0</v>
      </c>
      <c r="V234" s="622">
        <v>0</v>
      </c>
      <c r="W234" s="622">
        <v>0</v>
      </c>
      <c r="X234" s="622">
        <v>0</v>
      </c>
      <c r="Y234" s="622">
        <v>0</v>
      </c>
      <c r="Z234" s="622">
        <v>0</v>
      </c>
      <c r="AA234" s="622">
        <v>0</v>
      </c>
    </row>
    <row r="235" spans="1:27" x14ac:dyDescent="0.3">
      <c r="A235" s="616" t="s">
        <v>1997</v>
      </c>
      <c r="B235" s="533" t="s">
        <v>1870</v>
      </c>
      <c r="C235" s="534" t="s">
        <v>166</v>
      </c>
      <c r="D235" s="617" t="s">
        <v>163</v>
      </c>
      <c r="E235" s="534" t="s">
        <v>299</v>
      </c>
      <c r="F235" s="534" t="s">
        <v>45</v>
      </c>
      <c r="G235" s="534" t="s">
        <v>605</v>
      </c>
      <c r="H235" s="583" t="s">
        <v>1922</v>
      </c>
      <c r="I235" s="583"/>
      <c r="J235" s="583"/>
      <c r="K235" s="583">
        <f t="shared" si="6"/>
        <v>0</v>
      </c>
      <c r="L235" s="636">
        <f t="shared" si="7"/>
        <v>0</v>
      </c>
      <c r="M235" s="583"/>
      <c r="N235" s="583"/>
      <c r="O235" s="583"/>
      <c r="P235" s="583"/>
      <c r="Q235" s="622">
        <v>0</v>
      </c>
      <c r="R235" s="622">
        <v>0</v>
      </c>
      <c r="S235" s="622">
        <v>0</v>
      </c>
      <c r="T235" s="622">
        <v>0</v>
      </c>
      <c r="U235" s="622">
        <v>0</v>
      </c>
      <c r="V235" s="622">
        <v>0</v>
      </c>
      <c r="W235" s="622">
        <v>0</v>
      </c>
      <c r="X235" s="622">
        <v>0</v>
      </c>
      <c r="Y235" s="622">
        <v>0</v>
      </c>
      <c r="Z235" s="622">
        <v>0</v>
      </c>
      <c r="AA235" s="622">
        <v>0</v>
      </c>
    </row>
    <row r="236" spans="1:27" x14ac:dyDescent="0.3">
      <c r="A236" s="616" t="s">
        <v>1998</v>
      </c>
      <c r="B236" s="533" t="s">
        <v>1872</v>
      </c>
      <c r="C236" s="534" t="s">
        <v>166</v>
      </c>
      <c r="D236" s="617" t="s">
        <v>163</v>
      </c>
      <c r="E236" s="534" t="s">
        <v>51</v>
      </c>
      <c r="F236" s="534" t="s">
        <v>52</v>
      </c>
      <c r="G236" s="534" t="s">
        <v>605</v>
      </c>
      <c r="H236" s="583" t="s">
        <v>1922</v>
      </c>
      <c r="I236" s="583"/>
      <c r="J236" s="583"/>
      <c r="K236" s="583">
        <f t="shared" si="6"/>
        <v>0</v>
      </c>
      <c r="L236" s="636">
        <f t="shared" si="7"/>
        <v>0</v>
      </c>
      <c r="M236" s="583"/>
      <c r="N236" s="583"/>
      <c r="O236" s="583"/>
      <c r="P236" s="583"/>
      <c r="Q236" s="622">
        <v>0</v>
      </c>
      <c r="R236" s="622">
        <v>0</v>
      </c>
      <c r="S236" s="622">
        <v>0</v>
      </c>
      <c r="T236" s="622">
        <v>0</v>
      </c>
      <c r="U236" s="622">
        <v>0</v>
      </c>
      <c r="V236" s="622">
        <v>0</v>
      </c>
      <c r="W236" s="622">
        <v>0</v>
      </c>
      <c r="X236" s="622">
        <v>0</v>
      </c>
      <c r="Y236" s="622">
        <v>0</v>
      </c>
      <c r="Z236" s="622">
        <v>0</v>
      </c>
      <c r="AA236" s="622">
        <v>0</v>
      </c>
    </row>
    <row r="237" spans="1:27" x14ac:dyDescent="0.3">
      <c r="A237" s="616" t="s">
        <v>1999</v>
      </c>
      <c r="B237" s="533" t="s">
        <v>1874</v>
      </c>
      <c r="C237" s="534" t="s">
        <v>166</v>
      </c>
      <c r="D237" s="617" t="s">
        <v>163</v>
      </c>
      <c r="E237" s="534" t="s">
        <v>51</v>
      </c>
      <c r="F237" s="534" t="s">
        <v>52</v>
      </c>
      <c r="G237" s="534" t="s">
        <v>605</v>
      </c>
      <c r="H237" s="583" t="s">
        <v>1922</v>
      </c>
      <c r="I237" s="583"/>
      <c r="J237" s="583"/>
      <c r="K237" s="583">
        <f t="shared" si="6"/>
        <v>0</v>
      </c>
      <c r="L237" s="636">
        <f t="shared" si="7"/>
        <v>0</v>
      </c>
      <c r="M237" s="583"/>
      <c r="N237" s="583"/>
      <c r="O237" s="583"/>
      <c r="P237" s="583"/>
      <c r="Q237" s="622">
        <v>0</v>
      </c>
      <c r="R237" s="622">
        <v>0</v>
      </c>
      <c r="S237" s="622">
        <v>0</v>
      </c>
      <c r="T237" s="622">
        <v>0</v>
      </c>
      <c r="U237" s="622">
        <v>0</v>
      </c>
      <c r="V237" s="622">
        <v>0</v>
      </c>
      <c r="W237" s="622">
        <v>0</v>
      </c>
      <c r="X237" s="622">
        <v>0</v>
      </c>
      <c r="Y237" s="622">
        <v>0</v>
      </c>
      <c r="Z237" s="622">
        <v>0</v>
      </c>
      <c r="AA237" s="622">
        <v>0</v>
      </c>
    </row>
    <row r="238" spans="1:27" x14ac:dyDescent="0.3">
      <c r="A238" s="616" t="s">
        <v>1950</v>
      </c>
      <c r="B238" s="533" t="s">
        <v>1741</v>
      </c>
      <c r="C238" s="534" t="s">
        <v>41</v>
      </c>
      <c r="D238" s="617" t="s">
        <v>163</v>
      </c>
      <c r="E238" s="534" t="s">
        <v>247</v>
      </c>
      <c r="F238" s="534" t="s">
        <v>45</v>
      </c>
      <c r="G238" s="534" t="s">
        <v>614</v>
      </c>
      <c r="H238" s="583" t="s">
        <v>1922</v>
      </c>
      <c r="I238" s="583"/>
      <c r="J238" s="583"/>
      <c r="K238" s="583">
        <f t="shared" si="6"/>
        <v>3</v>
      </c>
      <c r="L238" s="636">
        <f t="shared" si="7"/>
        <v>-3</v>
      </c>
      <c r="M238" s="583"/>
      <c r="N238" s="583"/>
      <c r="O238" s="583"/>
      <c r="P238" s="583"/>
      <c r="Q238" s="622">
        <v>0</v>
      </c>
      <c r="R238" s="622">
        <v>3</v>
      </c>
      <c r="S238" s="622">
        <v>0</v>
      </c>
      <c r="T238" s="622">
        <v>0</v>
      </c>
      <c r="U238" s="622">
        <v>0</v>
      </c>
      <c r="V238" s="622">
        <v>0</v>
      </c>
      <c r="W238" s="622">
        <v>0</v>
      </c>
      <c r="X238" s="622">
        <v>0</v>
      </c>
      <c r="Y238" s="622">
        <v>0</v>
      </c>
      <c r="Z238" s="622">
        <v>0</v>
      </c>
      <c r="AA238" s="622">
        <v>0</v>
      </c>
    </row>
    <row r="239" spans="1:27" x14ac:dyDescent="0.3">
      <c r="A239" s="616" t="s">
        <v>1951</v>
      </c>
      <c r="B239" s="533" t="s">
        <v>1745</v>
      </c>
      <c r="C239" s="534" t="s">
        <v>41</v>
      </c>
      <c r="D239" s="617" t="s">
        <v>163</v>
      </c>
      <c r="E239" s="534" t="s">
        <v>247</v>
      </c>
      <c r="F239" s="534" t="s">
        <v>45</v>
      </c>
      <c r="G239" s="534" t="s">
        <v>615</v>
      </c>
      <c r="H239" s="583" t="s">
        <v>1922</v>
      </c>
      <c r="I239" s="583"/>
      <c r="J239" s="583"/>
      <c r="K239" s="583">
        <f t="shared" si="6"/>
        <v>0</v>
      </c>
      <c r="L239" s="636">
        <f t="shared" si="7"/>
        <v>0</v>
      </c>
      <c r="M239" s="583"/>
      <c r="N239" s="583"/>
      <c r="O239" s="583"/>
      <c r="P239" s="583"/>
      <c r="Q239" s="622">
        <v>0</v>
      </c>
      <c r="R239" s="622">
        <v>0</v>
      </c>
      <c r="S239" s="622">
        <v>0</v>
      </c>
      <c r="T239" s="622">
        <v>0</v>
      </c>
      <c r="U239" s="622">
        <v>0</v>
      </c>
      <c r="V239" s="622">
        <v>0</v>
      </c>
      <c r="W239" s="622">
        <v>0</v>
      </c>
      <c r="X239" s="622">
        <v>0</v>
      </c>
      <c r="Y239" s="622">
        <v>0</v>
      </c>
      <c r="Z239" s="622">
        <v>0</v>
      </c>
      <c r="AA239" s="622">
        <v>0</v>
      </c>
    </row>
    <row r="240" spans="1:27" x14ac:dyDescent="0.3">
      <c r="A240" s="616" t="s">
        <v>1952</v>
      </c>
      <c r="B240" s="533" t="s">
        <v>1452</v>
      </c>
      <c r="C240" s="534" t="s">
        <v>41</v>
      </c>
      <c r="D240" s="617" t="s">
        <v>163</v>
      </c>
      <c r="E240" s="534" t="s">
        <v>104</v>
      </c>
      <c r="F240" s="534" t="s">
        <v>45</v>
      </c>
      <c r="G240" s="534" t="s">
        <v>614</v>
      </c>
      <c r="H240" s="583" t="s">
        <v>1922</v>
      </c>
      <c r="I240" s="583"/>
      <c r="J240" s="583"/>
      <c r="K240" s="583">
        <f t="shared" si="6"/>
        <v>0</v>
      </c>
      <c r="L240" s="636">
        <f t="shared" si="7"/>
        <v>0</v>
      </c>
      <c r="M240" s="583"/>
      <c r="N240" s="583"/>
      <c r="O240" s="583"/>
      <c r="P240" s="583"/>
      <c r="Q240" s="622">
        <v>0</v>
      </c>
      <c r="R240" s="622">
        <v>0</v>
      </c>
      <c r="S240" s="622">
        <v>0</v>
      </c>
      <c r="T240" s="622">
        <v>0</v>
      </c>
      <c r="U240" s="622">
        <v>0</v>
      </c>
      <c r="V240" s="622">
        <v>0</v>
      </c>
      <c r="W240" s="622">
        <v>0</v>
      </c>
      <c r="X240" s="622">
        <v>0</v>
      </c>
      <c r="Y240" s="622">
        <v>0</v>
      </c>
      <c r="Z240" s="622">
        <v>0</v>
      </c>
      <c r="AA240" s="622">
        <v>0</v>
      </c>
    </row>
    <row r="241" spans="1:27" x14ac:dyDescent="0.3">
      <c r="A241" s="616" t="s">
        <v>1988</v>
      </c>
      <c r="B241" s="533" t="s">
        <v>208</v>
      </c>
      <c r="C241" s="534" t="s">
        <v>166</v>
      </c>
      <c r="D241" s="617" t="s">
        <v>163</v>
      </c>
      <c r="E241" s="534" t="s">
        <v>203</v>
      </c>
      <c r="F241" s="534" t="s">
        <v>45</v>
      </c>
      <c r="G241" s="534" t="s">
        <v>605</v>
      </c>
      <c r="H241" s="583" t="s">
        <v>1922</v>
      </c>
      <c r="I241" s="583"/>
      <c r="J241" s="583"/>
      <c r="K241" s="583">
        <f t="shared" si="6"/>
        <v>9.5</v>
      </c>
      <c r="L241" s="636">
        <f t="shared" si="7"/>
        <v>-9.5</v>
      </c>
      <c r="M241" s="583"/>
      <c r="N241" s="583"/>
      <c r="O241" s="583"/>
      <c r="P241" s="583"/>
      <c r="Q241" s="622">
        <v>5.5</v>
      </c>
      <c r="R241" s="622">
        <v>4</v>
      </c>
      <c r="S241" s="622">
        <v>0</v>
      </c>
      <c r="T241" s="622">
        <v>0</v>
      </c>
      <c r="U241" s="622">
        <v>0</v>
      </c>
      <c r="V241" s="622">
        <v>0</v>
      </c>
      <c r="W241" s="622">
        <v>0</v>
      </c>
      <c r="X241" s="622">
        <v>0</v>
      </c>
      <c r="Y241" s="622">
        <v>0</v>
      </c>
      <c r="Z241" s="622">
        <v>0</v>
      </c>
      <c r="AA241" s="622">
        <v>0</v>
      </c>
    </row>
    <row r="242" spans="1:27" x14ac:dyDescent="0.3">
      <c r="A242" s="616" t="s">
        <v>2037</v>
      </c>
      <c r="B242" s="629" t="s">
        <v>2021</v>
      </c>
      <c r="C242" s="534" t="s">
        <v>41</v>
      </c>
      <c r="D242" s="617" t="s">
        <v>163</v>
      </c>
      <c r="E242" s="534" t="s">
        <v>1179</v>
      </c>
      <c r="F242" s="534" t="s">
        <v>45</v>
      </c>
      <c r="G242" s="618" t="s">
        <v>605</v>
      </c>
      <c r="H242" s="583" t="s">
        <v>1922</v>
      </c>
      <c r="I242" s="583"/>
      <c r="J242" s="583"/>
      <c r="K242" s="583">
        <f t="shared" si="6"/>
        <v>1</v>
      </c>
      <c r="L242" s="636">
        <f t="shared" si="7"/>
        <v>-1</v>
      </c>
      <c r="M242" s="583"/>
      <c r="N242" s="583"/>
      <c r="O242" s="583"/>
      <c r="P242" s="583"/>
      <c r="Q242" s="622">
        <v>0</v>
      </c>
      <c r="R242" s="622">
        <v>1</v>
      </c>
      <c r="S242" s="622">
        <v>0</v>
      </c>
      <c r="T242" s="622">
        <v>0</v>
      </c>
      <c r="U242" s="622">
        <v>0</v>
      </c>
      <c r="V242" s="622">
        <v>0</v>
      </c>
      <c r="W242" s="622">
        <v>0</v>
      </c>
      <c r="X242" s="622">
        <v>0</v>
      </c>
      <c r="Y242" s="622">
        <v>0</v>
      </c>
      <c r="Z242" s="622">
        <v>0</v>
      </c>
      <c r="AA242" s="622">
        <v>0</v>
      </c>
    </row>
    <row r="243" spans="1:27" x14ac:dyDescent="0.3">
      <c r="A243" s="616" t="s">
        <v>2038</v>
      </c>
      <c r="B243" s="629" t="s">
        <v>2022</v>
      </c>
      <c r="C243" s="534" t="s">
        <v>41</v>
      </c>
      <c r="D243" s="617" t="s">
        <v>163</v>
      </c>
      <c r="E243" s="534" t="s">
        <v>1179</v>
      </c>
      <c r="F243" s="534" t="s">
        <v>45</v>
      </c>
      <c r="G243" s="618" t="s">
        <v>605</v>
      </c>
      <c r="H243" s="583" t="s">
        <v>1922</v>
      </c>
      <c r="I243" s="583"/>
      <c r="J243" s="583"/>
      <c r="K243" s="583">
        <f t="shared" si="6"/>
        <v>0</v>
      </c>
      <c r="L243" s="636">
        <f t="shared" si="7"/>
        <v>0</v>
      </c>
      <c r="M243" s="583"/>
      <c r="N243" s="583"/>
      <c r="O243" s="583"/>
      <c r="P243" s="583"/>
      <c r="Q243" s="622">
        <v>0</v>
      </c>
      <c r="R243" s="622">
        <v>0</v>
      </c>
      <c r="S243" s="622">
        <v>0</v>
      </c>
      <c r="T243" s="622">
        <v>0</v>
      </c>
      <c r="U243" s="622">
        <v>0</v>
      </c>
      <c r="V243" s="622">
        <v>0</v>
      </c>
      <c r="W243" s="622">
        <v>0</v>
      </c>
      <c r="X243" s="622">
        <v>0</v>
      </c>
      <c r="Y243" s="622">
        <v>0</v>
      </c>
      <c r="Z243" s="622">
        <v>0</v>
      </c>
      <c r="AA243" s="622">
        <v>0</v>
      </c>
    </row>
    <row r="244" spans="1:27" x14ac:dyDescent="0.3">
      <c r="A244" s="616" t="s">
        <v>2039</v>
      </c>
      <c r="B244" s="629" t="s">
        <v>2023</v>
      </c>
      <c r="C244" s="534" t="s">
        <v>41</v>
      </c>
      <c r="D244" s="617" t="s">
        <v>163</v>
      </c>
      <c r="E244" s="534" t="s">
        <v>1179</v>
      </c>
      <c r="F244" s="534" t="s">
        <v>45</v>
      </c>
      <c r="G244" s="618" t="s">
        <v>605</v>
      </c>
      <c r="H244" s="583" t="s">
        <v>1922</v>
      </c>
      <c r="I244" s="583"/>
      <c r="J244" s="583"/>
      <c r="K244" s="583">
        <f t="shared" si="6"/>
        <v>0</v>
      </c>
      <c r="L244" s="636">
        <f t="shared" si="7"/>
        <v>0</v>
      </c>
      <c r="M244" s="583"/>
      <c r="N244" s="583"/>
      <c r="O244" s="583"/>
      <c r="P244" s="583"/>
      <c r="Q244" s="622">
        <v>0</v>
      </c>
      <c r="R244" s="622">
        <v>0</v>
      </c>
      <c r="S244" s="622">
        <v>0</v>
      </c>
      <c r="T244" s="622">
        <v>0</v>
      </c>
      <c r="U244" s="622">
        <v>0</v>
      </c>
      <c r="V244" s="622">
        <v>0</v>
      </c>
      <c r="W244" s="622">
        <v>0</v>
      </c>
      <c r="X244" s="622">
        <v>0</v>
      </c>
      <c r="Y244" s="622">
        <v>0</v>
      </c>
      <c r="Z244" s="622">
        <v>0</v>
      </c>
      <c r="AA244" s="622">
        <v>0</v>
      </c>
    </row>
    <row r="245" spans="1:27" x14ac:dyDescent="0.3">
      <c r="A245" s="616" t="s">
        <v>2040</v>
      </c>
      <c r="B245" s="533" t="s">
        <v>2024</v>
      </c>
      <c r="C245" s="534" t="s">
        <v>41</v>
      </c>
      <c r="D245" s="617" t="s">
        <v>163</v>
      </c>
      <c r="E245" s="534" t="s">
        <v>1179</v>
      </c>
      <c r="F245" s="534" t="s">
        <v>45</v>
      </c>
      <c r="G245" s="618" t="s">
        <v>605</v>
      </c>
      <c r="H245" s="583" t="s">
        <v>1922</v>
      </c>
      <c r="I245" s="583"/>
      <c r="J245" s="583"/>
      <c r="K245" s="583">
        <f t="shared" si="6"/>
        <v>0</v>
      </c>
      <c r="L245" s="636">
        <f t="shared" si="7"/>
        <v>0</v>
      </c>
      <c r="M245" s="583"/>
      <c r="N245" s="583"/>
      <c r="O245" s="583"/>
      <c r="P245" s="583"/>
      <c r="Q245" s="622">
        <v>0</v>
      </c>
      <c r="R245" s="622">
        <v>0</v>
      </c>
      <c r="S245" s="622">
        <v>0</v>
      </c>
      <c r="T245" s="622">
        <v>0</v>
      </c>
      <c r="U245" s="622">
        <v>0</v>
      </c>
      <c r="V245" s="622">
        <v>0</v>
      </c>
      <c r="W245" s="622">
        <v>0</v>
      </c>
      <c r="X245" s="622">
        <v>0</v>
      </c>
      <c r="Y245" s="622">
        <v>0</v>
      </c>
      <c r="Z245" s="622">
        <v>0</v>
      </c>
      <c r="AA245" s="622">
        <v>0</v>
      </c>
    </row>
    <row r="246" spans="1:27" x14ac:dyDescent="0.3">
      <c r="A246" s="616" t="s">
        <v>2033</v>
      </c>
      <c r="B246" s="533" t="s">
        <v>2027</v>
      </c>
      <c r="C246" s="534" t="s">
        <v>166</v>
      </c>
      <c r="D246" s="617" t="s">
        <v>163</v>
      </c>
      <c r="E246" s="534" t="s">
        <v>51</v>
      </c>
      <c r="F246" s="534" t="s">
        <v>52</v>
      </c>
      <c r="G246" s="618" t="s">
        <v>605</v>
      </c>
      <c r="H246" s="583" t="s">
        <v>1922</v>
      </c>
      <c r="I246" s="583"/>
      <c r="J246" s="583"/>
      <c r="K246" s="583">
        <f t="shared" si="6"/>
        <v>0</v>
      </c>
      <c r="L246" s="636">
        <f t="shared" si="7"/>
        <v>0</v>
      </c>
      <c r="M246" s="583"/>
      <c r="N246" s="583"/>
      <c r="O246" s="583"/>
      <c r="P246" s="583"/>
      <c r="Q246" s="622">
        <v>0</v>
      </c>
      <c r="R246" s="622">
        <v>0</v>
      </c>
      <c r="S246" s="622">
        <v>0</v>
      </c>
      <c r="T246" s="622">
        <v>0</v>
      </c>
      <c r="U246" s="622">
        <v>0</v>
      </c>
      <c r="V246" s="622">
        <v>0</v>
      </c>
      <c r="W246" s="622">
        <v>0</v>
      </c>
      <c r="X246" s="622">
        <v>0</v>
      </c>
      <c r="Y246" s="622">
        <v>0</v>
      </c>
      <c r="Z246" s="622">
        <v>0</v>
      </c>
      <c r="AA246" s="622">
        <v>0</v>
      </c>
    </row>
    <row r="247" spans="1:27" x14ac:dyDescent="0.3">
      <c r="A247" s="616" t="s">
        <v>2034</v>
      </c>
      <c r="B247" s="533" t="s">
        <v>2028</v>
      </c>
      <c r="C247" s="534" t="s">
        <v>166</v>
      </c>
      <c r="D247" s="617" t="s">
        <v>163</v>
      </c>
      <c r="E247" s="534" t="s">
        <v>51</v>
      </c>
      <c r="F247" s="534" t="s">
        <v>52</v>
      </c>
      <c r="G247" s="618" t="s">
        <v>605</v>
      </c>
      <c r="H247" s="583" t="s">
        <v>1922</v>
      </c>
      <c r="I247" s="583"/>
      <c r="J247" s="583"/>
      <c r="K247" s="583">
        <f t="shared" si="6"/>
        <v>0</v>
      </c>
      <c r="L247" s="636">
        <f t="shared" si="7"/>
        <v>0</v>
      </c>
      <c r="M247" s="583"/>
      <c r="N247" s="583"/>
      <c r="O247" s="583"/>
      <c r="P247" s="583"/>
      <c r="Q247" s="622">
        <v>0</v>
      </c>
      <c r="R247" s="622">
        <v>0</v>
      </c>
      <c r="S247" s="622">
        <v>0</v>
      </c>
      <c r="T247" s="622">
        <v>0</v>
      </c>
      <c r="U247" s="622">
        <v>0</v>
      </c>
      <c r="V247" s="622">
        <v>0</v>
      </c>
      <c r="W247" s="622">
        <v>0</v>
      </c>
      <c r="X247" s="622">
        <v>0</v>
      </c>
      <c r="Y247" s="622">
        <v>0</v>
      </c>
      <c r="Z247" s="622">
        <v>0</v>
      </c>
      <c r="AA247" s="622">
        <v>0</v>
      </c>
    </row>
    <row r="248" spans="1:27" x14ac:dyDescent="0.3">
      <c r="A248" s="616" t="s">
        <v>2035</v>
      </c>
      <c r="B248" s="533" t="s">
        <v>2261</v>
      </c>
      <c r="C248" s="534" t="s">
        <v>166</v>
      </c>
      <c r="D248" s="617" t="s">
        <v>163</v>
      </c>
      <c r="E248" s="534" t="s">
        <v>51</v>
      </c>
      <c r="F248" s="534" t="s">
        <v>45</v>
      </c>
      <c r="G248" s="618" t="s">
        <v>605</v>
      </c>
      <c r="H248" s="583" t="s">
        <v>1922</v>
      </c>
      <c r="I248" s="583"/>
      <c r="J248" s="583"/>
      <c r="K248" s="583">
        <f t="shared" si="6"/>
        <v>0</v>
      </c>
      <c r="L248" s="636">
        <f t="shared" si="7"/>
        <v>0</v>
      </c>
      <c r="M248" s="583"/>
      <c r="N248" s="583"/>
      <c r="O248" s="583"/>
      <c r="P248" s="583"/>
      <c r="Q248" s="622">
        <v>0</v>
      </c>
      <c r="R248" s="622">
        <v>0</v>
      </c>
      <c r="S248" s="622">
        <v>0</v>
      </c>
      <c r="T248" s="622">
        <v>0</v>
      </c>
      <c r="U248" s="622">
        <v>0</v>
      </c>
      <c r="V248" s="622">
        <v>0</v>
      </c>
      <c r="W248" s="622">
        <v>0</v>
      </c>
      <c r="X248" s="622">
        <v>0</v>
      </c>
      <c r="Y248" s="622">
        <v>0</v>
      </c>
      <c r="Z248" s="622">
        <v>0</v>
      </c>
      <c r="AA248" s="622">
        <v>0</v>
      </c>
    </row>
    <row r="249" spans="1:27" x14ac:dyDescent="0.3">
      <c r="A249" s="616" t="s">
        <v>2036</v>
      </c>
      <c r="B249" s="533" t="s">
        <v>2030</v>
      </c>
      <c r="C249" s="534" t="s">
        <v>166</v>
      </c>
      <c r="D249" s="617" t="s">
        <v>163</v>
      </c>
      <c r="E249" s="534" t="s">
        <v>299</v>
      </c>
      <c r="F249" s="534" t="s">
        <v>45</v>
      </c>
      <c r="G249" s="618" t="s">
        <v>605</v>
      </c>
      <c r="H249" s="583" t="s">
        <v>1922</v>
      </c>
      <c r="I249" s="583"/>
      <c r="J249" s="583"/>
      <c r="K249" s="583">
        <f t="shared" si="6"/>
        <v>0</v>
      </c>
      <c r="L249" s="636">
        <f t="shared" si="7"/>
        <v>0</v>
      </c>
      <c r="M249" s="583"/>
      <c r="N249" s="583"/>
      <c r="O249" s="583"/>
      <c r="P249" s="583"/>
      <c r="Q249" s="622">
        <v>0</v>
      </c>
      <c r="R249" s="622">
        <v>0</v>
      </c>
      <c r="S249" s="622">
        <v>0</v>
      </c>
      <c r="T249" s="622">
        <v>0</v>
      </c>
      <c r="U249" s="622">
        <v>0</v>
      </c>
      <c r="V249" s="622">
        <v>0</v>
      </c>
      <c r="W249" s="622">
        <v>0</v>
      </c>
      <c r="X249" s="622">
        <v>0</v>
      </c>
      <c r="Y249" s="622">
        <v>0</v>
      </c>
      <c r="Z249" s="622">
        <v>0</v>
      </c>
      <c r="AA249" s="622">
        <v>0</v>
      </c>
    </row>
    <row r="250" spans="1:27" x14ac:dyDescent="0.3">
      <c r="A250" s="616" t="s">
        <v>2041</v>
      </c>
      <c r="B250" s="533" t="s">
        <v>2031</v>
      </c>
      <c r="C250" s="534" t="s">
        <v>41</v>
      </c>
      <c r="D250" s="617" t="s">
        <v>163</v>
      </c>
      <c r="E250" s="534" t="s">
        <v>247</v>
      </c>
      <c r="F250" s="534" t="s">
        <v>45</v>
      </c>
      <c r="G250" s="618" t="s">
        <v>605</v>
      </c>
      <c r="H250" s="583" t="s">
        <v>1922</v>
      </c>
      <c r="I250" s="583"/>
      <c r="J250" s="583"/>
      <c r="K250" s="583">
        <f t="shared" si="6"/>
        <v>0</v>
      </c>
      <c r="L250" s="636">
        <f t="shared" si="7"/>
        <v>0</v>
      </c>
      <c r="M250" s="583"/>
      <c r="N250" s="583"/>
      <c r="O250" s="583"/>
      <c r="P250" s="583"/>
      <c r="Q250" s="622">
        <v>0</v>
      </c>
      <c r="R250" s="622">
        <v>0</v>
      </c>
      <c r="S250" s="622">
        <v>0</v>
      </c>
      <c r="T250" s="622">
        <v>0</v>
      </c>
      <c r="U250" s="622">
        <v>0</v>
      </c>
      <c r="V250" s="622">
        <v>0</v>
      </c>
      <c r="W250" s="622">
        <v>0</v>
      </c>
      <c r="X250" s="622">
        <v>0</v>
      </c>
      <c r="Y250" s="622">
        <v>0</v>
      </c>
      <c r="Z250" s="622">
        <v>0</v>
      </c>
      <c r="AA250" s="622">
        <v>0</v>
      </c>
    </row>
    <row r="251" spans="1:27" x14ac:dyDescent="0.3">
      <c r="A251" s="616" t="s">
        <v>2042</v>
      </c>
      <c r="B251" s="533" t="s">
        <v>2032</v>
      </c>
      <c r="C251" s="534" t="s">
        <v>41</v>
      </c>
      <c r="D251" s="617" t="s">
        <v>163</v>
      </c>
      <c r="E251" s="534" t="s">
        <v>247</v>
      </c>
      <c r="F251" s="534" t="s">
        <v>45</v>
      </c>
      <c r="G251" s="618" t="s">
        <v>605</v>
      </c>
      <c r="H251" s="583" t="s">
        <v>1922</v>
      </c>
      <c r="I251" s="583"/>
      <c r="J251" s="583"/>
      <c r="K251" s="583">
        <f t="shared" si="6"/>
        <v>0</v>
      </c>
      <c r="L251" s="636">
        <f t="shared" si="7"/>
        <v>0</v>
      </c>
      <c r="M251" s="583"/>
      <c r="N251" s="583"/>
      <c r="O251" s="583"/>
      <c r="P251" s="583"/>
      <c r="Q251" s="622">
        <v>0</v>
      </c>
      <c r="R251" s="622">
        <v>0</v>
      </c>
      <c r="S251" s="622">
        <v>0</v>
      </c>
      <c r="T251" s="622">
        <v>0</v>
      </c>
      <c r="U251" s="622">
        <v>0</v>
      </c>
      <c r="V251" s="622">
        <v>0</v>
      </c>
      <c r="W251" s="622">
        <v>0</v>
      </c>
      <c r="X251" s="622">
        <v>0</v>
      </c>
      <c r="Y251" s="622">
        <v>0</v>
      </c>
      <c r="Z251" s="622">
        <v>0</v>
      </c>
      <c r="AA251" s="622">
        <v>0</v>
      </c>
    </row>
    <row r="252" spans="1:27" x14ac:dyDescent="0.3">
      <c r="A252" s="616" t="s">
        <v>670</v>
      </c>
      <c r="B252" s="533" t="s">
        <v>671</v>
      </c>
      <c r="C252" s="533"/>
      <c r="D252" s="533"/>
      <c r="E252" s="533"/>
      <c r="F252" s="533"/>
      <c r="G252" s="533"/>
      <c r="H252" s="583" t="s">
        <v>1922</v>
      </c>
      <c r="I252" s="583"/>
      <c r="J252" s="583"/>
      <c r="K252" s="583">
        <f t="shared" si="6"/>
        <v>0</v>
      </c>
      <c r="L252" s="636">
        <f t="shared" si="7"/>
        <v>0</v>
      </c>
      <c r="M252" s="583"/>
      <c r="N252" s="583"/>
      <c r="O252" s="583"/>
      <c r="P252" s="583"/>
      <c r="Q252" s="622">
        <v>0</v>
      </c>
      <c r="R252" s="622">
        <v>0</v>
      </c>
      <c r="S252" s="622">
        <v>0</v>
      </c>
      <c r="T252" s="622">
        <v>0</v>
      </c>
      <c r="U252" s="622">
        <v>0</v>
      </c>
      <c r="V252" s="622">
        <v>0</v>
      </c>
      <c r="W252" s="622">
        <v>0</v>
      </c>
      <c r="X252" s="622">
        <v>0</v>
      </c>
      <c r="Y252" s="622">
        <v>0</v>
      </c>
      <c r="Z252" s="622">
        <v>0</v>
      </c>
      <c r="AA252" s="622">
        <v>0</v>
      </c>
    </row>
    <row r="253" spans="1:27" x14ac:dyDescent="0.3">
      <c r="A253" s="616" t="s">
        <v>672</v>
      </c>
      <c r="B253" s="533" t="s">
        <v>673</v>
      </c>
      <c r="C253" s="533"/>
      <c r="D253" s="533"/>
      <c r="E253" s="533"/>
      <c r="F253" s="533"/>
      <c r="G253" s="533"/>
      <c r="H253" s="583" t="s">
        <v>1922</v>
      </c>
      <c r="I253" s="583"/>
      <c r="J253" s="583"/>
      <c r="K253" s="583">
        <f t="shared" si="6"/>
        <v>0</v>
      </c>
      <c r="L253" s="636">
        <f t="shared" si="7"/>
        <v>0</v>
      </c>
      <c r="M253" s="583"/>
      <c r="N253" s="583"/>
      <c r="O253" s="583"/>
      <c r="P253" s="583"/>
      <c r="Q253" s="622">
        <v>0</v>
      </c>
      <c r="R253" s="622">
        <v>0</v>
      </c>
      <c r="S253" s="622">
        <v>0</v>
      </c>
      <c r="T253" s="622">
        <v>0</v>
      </c>
      <c r="U253" s="622">
        <v>0</v>
      </c>
      <c r="V253" s="622">
        <v>0</v>
      </c>
      <c r="W253" s="622">
        <v>0</v>
      </c>
      <c r="X253" s="622">
        <v>0</v>
      </c>
      <c r="Y253" s="622">
        <v>0</v>
      </c>
      <c r="Z253" s="622">
        <v>0</v>
      </c>
      <c r="AA253" s="622">
        <v>0</v>
      </c>
    </row>
    <row r="254" spans="1:27" x14ac:dyDescent="0.3">
      <c r="A254" s="616" t="s">
        <v>674</v>
      </c>
      <c r="B254" s="533" t="s">
        <v>675</v>
      </c>
      <c r="C254" s="533"/>
      <c r="D254" s="533"/>
      <c r="E254" s="533"/>
      <c r="F254" s="533"/>
      <c r="G254" s="533"/>
      <c r="H254" s="583" t="s">
        <v>1922</v>
      </c>
      <c r="I254" s="583"/>
      <c r="J254" s="583"/>
      <c r="K254" s="583">
        <f t="shared" si="6"/>
        <v>0</v>
      </c>
      <c r="L254" s="636">
        <f t="shared" si="7"/>
        <v>0</v>
      </c>
      <c r="M254" s="583"/>
      <c r="N254" s="583"/>
      <c r="O254" s="583"/>
      <c r="P254" s="583"/>
      <c r="Q254" s="622">
        <v>0</v>
      </c>
      <c r="R254" s="622">
        <v>0</v>
      </c>
      <c r="S254" s="622">
        <v>0</v>
      </c>
      <c r="T254" s="622">
        <v>0</v>
      </c>
      <c r="U254" s="622">
        <v>0</v>
      </c>
      <c r="V254" s="622">
        <v>0</v>
      </c>
      <c r="W254" s="622">
        <v>0</v>
      </c>
      <c r="X254" s="622">
        <v>0</v>
      </c>
      <c r="Y254" s="622">
        <v>0</v>
      </c>
      <c r="Z254" s="622">
        <v>0</v>
      </c>
      <c r="AA254" s="622">
        <v>0</v>
      </c>
    </row>
    <row r="255" spans="1:27" x14ac:dyDescent="0.3">
      <c r="A255" s="616" t="s">
        <v>676</v>
      </c>
      <c r="B255" s="533" t="s">
        <v>677</v>
      </c>
      <c r="C255" s="533"/>
      <c r="D255" s="533"/>
      <c r="E255" s="533"/>
      <c r="F255" s="533"/>
      <c r="G255" s="533"/>
      <c r="H255" s="583" t="s">
        <v>1922</v>
      </c>
      <c r="I255" s="583"/>
      <c r="J255" s="583"/>
      <c r="K255" s="583">
        <f t="shared" si="6"/>
        <v>0</v>
      </c>
      <c r="L255" s="636">
        <f t="shared" si="7"/>
        <v>0</v>
      </c>
      <c r="M255" s="583"/>
      <c r="N255" s="583"/>
      <c r="O255" s="583"/>
      <c r="P255" s="583"/>
      <c r="Q255" s="622">
        <v>0</v>
      </c>
      <c r="R255" s="622">
        <v>0</v>
      </c>
      <c r="S255" s="622">
        <v>0</v>
      </c>
      <c r="T255" s="622">
        <v>0</v>
      </c>
      <c r="U255" s="622">
        <v>0</v>
      </c>
      <c r="V255" s="622">
        <v>0</v>
      </c>
      <c r="W255" s="622">
        <v>0</v>
      </c>
      <c r="X255" s="622">
        <v>0</v>
      </c>
      <c r="Y255" s="622">
        <v>0</v>
      </c>
      <c r="Z255" s="622">
        <v>0</v>
      </c>
      <c r="AA255" s="622">
        <v>0</v>
      </c>
    </row>
    <row r="256" spans="1:27" x14ac:dyDescent="0.3">
      <c r="A256" s="616" t="s">
        <v>678</v>
      </c>
      <c r="B256" s="533" t="s">
        <v>679</v>
      </c>
      <c r="C256" s="533"/>
      <c r="D256" s="533"/>
      <c r="E256" s="533"/>
      <c r="F256" s="533"/>
      <c r="G256" s="533"/>
      <c r="H256" s="583" t="s">
        <v>1922</v>
      </c>
      <c r="I256" s="583"/>
      <c r="J256" s="583"/>
      <c r="K256" s="583">
        <f t="shared" si="6"/>
        <v>0</v>
      </c>
      <c r="L256" s="636">
        <f t="shared" si="7"/>
        <v>0</v>
      </c>
      <c r="M256" s="583"/>
      <c r="N256" s="583"/>
      <c r="O256" s="583"/>
      <c r="P256" s="583"/>
      <c r="Q256" s="622">
        <v>0</v>
      </c>
      <c r="R256" s="622">
        <v>0</v>
      </c>
      <c r="S256" s="622">
        <v>0</v>
      </c>
      <c r="T256" s="622">
        <v>0</v>
      </c>
      <c r="U256" s="622">
        <v>0</v>
      </c>
      <c r="V256" s="622">
        <v>0</v>
      </c>
      <c r="W256" s="622">
        <v>0</v>
      </c>
      <c r="X256" s="622">
        <v>0</v>
      </c>
      <c r="Y256" s="622">
        <v>0</v>
      </c>
      <c r="Z256" s="622">
        <v>0</v>
      </c>
      <c r="AA256" s="622">
        <v>0</v>
      </c>
    </row>
    <row r="257" spans="1:27" x14ac:dyDescent="0.3">
      <c r="A257" s="616" t="s">
        <v>680</v>
      </c>
      <c r="B257" s="533" t="s">
        <v>681</v>
      </c>
      <c r="C257" s="533"/>
      <c r="D257" s="533"/>
      <c r="E257" s="533"/>
      <c r="F257" s="533"/>
      <c r="G257" s="533"/>
      <c r="H257" s="583" t="s">
        <v>1922</v>
      </c>
      <c r="I257" s="583"/>
      <c r="J257" s="583"/>
      <c r="K257" s="583">
        <f t="shared" si="6"/>
        <v>0</v>
      </c>
      <c r="L257" s="636">
        <f t="shared" si="7"/>
        <v>0</v>
      </c>
      <c r="M257" s="583"/>
      <c r="N257" s="583"/>
      <c r="O257" s="583"/>
      <c r="P257" s="583"/>
      <c r="Q257" s="622">
        <v>0</v>
      </c>
      <c r="R257" s="622">
        <v>0</v>
      </c>
      <c r="S257" s="622">
        <v>0</v>
      </c>
      <c r="T257" s="622">
        <v>0</v>
      </c>
      <c r="U257" s="622">
        <v>0</v>
      </c>
      <c r="V257" s="622">
        <v>0</v>
      </c>
      <c r="W257" s="622">
        <v>0</v>
      </c>
      <c r="X257" s="622">
        <v>0</v>
      </c>
      <c r="Y257" s="622">
        <v>0</v>
      </c>
      <c r="Z257" s="622">
        <v>0</v>
      </c>
      <c r="AA257" s="622">
        <v>0</v>
      </c>
    </row>
    <row r="258" spans="1:27" x14ac:dyDescent="0.3">
      <c r="A258" s="616" t="s">
        <v>682</v>
      </c>
      <c r="B258" s="533" t="s">
        <v>683</v>
      </c>
      <c r="C258" s="533"/>
      <c r="D258" s="533"/>
      <c r="E258" s="533"/>
      <c r="F258" s="533"/>
      <c r="G258" s="533"/>
      <c r="H258" s="583" t="s">
        <v>1922</v>
      </c>
      <c r="I258" s="583"/>
      <c r="J258" s="583"/>
      <c r="K258" s="583">
        <f t="shared" si="6"/>
        <v>0</v>
      </c>
      <c r="L258" s="636">
        <f t="shared" si="7"/>
        <v>0</v>
      </c>
      <c r="M258" s="583"/>
      <c r="N258" s="583"/>
      <c r="O258" s="583"/>
      <c r="P258" s="583"/>
      <c r="Q258" s="622">
        <v>0</v>
      </c>
      <c r="R258" s="622">
        <v>0</v>
      </c>
      <c r="S258" s="622">
        <v>0</v>
      </c>
      <c r="T258" s="622">
        <v>0</v>
      </c>
      <c r="U258" s="622">
        <v>0</v>
      </c>
      <c r="V258" s="622">
        <v>0</v>
      </c>
      <c r="W258" s="622">
        <v>0</v>
      </c>
      <c r="X258" s="622">
        <v>0</v>
      </c>
      <c r="Y258" s="622">
        <v>0</v>
      </c>
      <c r="Z258" s="622">
        <v>0</v>
      </c>
      <c r="AA258" s="622">
        <v>0</v>
      </c>
    </row>
    <row r="259" spans="1:27" x14ac:dyDescent="0.3">
      <c r="A259" s="616" t="s">
        <v>684</v>
      </c>
      <c r="B259" s="533" t="s">
        <v>685</v>
      </c>
      <c r="C259" s="533"/>
      <c r="D259" s="533"/>
      <c r="E259" s="533"/>
      <c r="F259" s="533"/>
      <c r="G259" s="533"/>
      <c r="H259" s="583" t="s">
        <v>1922</v>
      </c>
      <c r="I259" s="583"/>
      <c r="J259" s="583"/>
      <c r="K259" s="583">
        <f t="shared" ref="K259:K322" si="8">SUM(M259:AA259)</f>
        <v>0</v>
      </c>
      <c r="L259" s="636">
        <f t="shared" ref="L259:L322" si="9">I259+J259-K259</f>
        <v>0</v>
      </c>
      <c r="M259" s="583"/>
      <c r="N259" s="583"/>
      <c r="O259" s="583"/>
      <c r="P259" s="583"/>
      <c r="Q259" s="622">
        <v>0</v>
      </c>
      <c r="R259" s="622">
        <v>0</v>
      </c>
      <c r="S259" s="622">
        <v>0</v>
      </c>
      <c r="T259" s="622">
        <v>0</v>
      </c>
      <c r="U259" s="622">
        <v>0</v>
      </c>
      <c r="V259" s="622">
        <v>0</v>
      </c>
      <c r="W259" s="622">
        <v>0</v>
      </c>
      <c r="X259" s="622">
        <v>0</v>
      </c>
      <c r="Y259" s="622">
        <v>0</v>
      </c>
      <c r="Z259" s="622">
        <v>0</v>
      </c>
      <c r="AA259" s="622">
        <v>0</v>
      </c>
    </row>
    <row r="260" spans="1:27" x14ac:dyDescent="0.3">
      <c r="A260" s="616" t="s">
        <v>686</v>
      </c>
      <c r="B260" s="533" t="s">
        <v>687</v>
      </c>
      <c r="C260" s="533"/>
      <c r="D260" s="533"/>
      <c r="E260" s="533"/>
      <c r="F260" s="533"/>
      <c r="G260" s="533"/>
      <c r="H260" s="583" t="s">
        <v>1922</v>
      </c>
      <c r="I260" s="583"/>
      <c r="J260" s="583"/>
      <c r="K260" s="583">
        <f t="shared" si="8"/>
        <v>0</v>
      </c>
      <c r="L260" s="636">
        <f t="shared" si="9"/>
        <v>0</v>
      </c>
      <c r="M260" s="583"/>
      <c r="N260" s="583"/>
      <c r="O260" s="583"/>
      <c r="P260" s="583"/>
      <c r="Q260" s="622">
        <v>0</v>
      </c>
      <c r="R260" s="622">
        <v>0</v>
      </c>
      <c r="S260" s="622">
        <v>0</v>
      </c>
      <c r="T260" s="622">
        <v>0</v>
      </c>
      <c r="U260" s="622">
        <v>0</v>
      </c>
      <c r="V260" s="622">
        <v>0</v>
      </c>
      <c r="W260" s="622">
        <v>0</v>
      </c>
      <c r="X260" s="622">
        <v>0</v>
      </c>
      <c r="Y260" s="622">
        <v>0</v>
      </c>
      <c r="Z260" s="622">
        <v>0</v>
      </c>
      <c r="AA260" s="622">
        <v>0</v>
      </c>
    </row>
    <row r="261" spans="1:27" x14ac:dyDescent="0.3">
      <c r="A261" s="616" t="s">
        <v>688</v>
      </c>
      <c r="B261" s="533" t="s">
        <v>689</v>
      </c>
      <c r="C261" s="533"/>
      <c r="D261" s="533"/>
      <c r="E261" s="533"/>
      <c r="F261" s="533"/>
      <c r="G261" s="533"/>
      <c r="H261" s="583" t="s">
        <v>1922</v>
      </c>
      <c r="I261" s="583"/>
      <c r="J261" s="583"/>
      <c r="K261" s="583">
        <f t="shared" si="8"/>
        <v>0</v>
      </c>
      <c r="L261" s="636">
        <f t="shared" si="9"/>
        <v>0</v>
      </c>
      <c r="M261" s="583"/>
      <c r="N261" s="583"/>
      <c r="O261" s="583"/>
      <c r="P261" s="583"/>
      <c r="Q261" s="622">
        <v>0</v>
      </c>
      <c r="R261" s="622">
        <v>0</v>
      </c>
      <c r="S261" s="622">
        <v>0</v>
      </c>
      <c r="T261" s="622">
        <v>0</v>
      </c>
      <c r="U261" s="622">
        <v>0</v>
      </c>
      <c r="V261" s="622">
        <v>0</v>
      </c>
      <c r="W261" s="622">
        <v>0</v>
      </c>
      <c r="X261" s="622">
        <v>0</v>
      </c>
      <c r="Y261" s="622">
        <v>0</v>
      </c>
      <c r="Z261" s="622">
        <v>0</v>
      </c>
      <c r="AA261" s="622">
        <v>0</v>
      </c>
    </row>
    <row r="262" spans="1:27" x14ac:dyDescent="0.3">
      <c r="A262" s="616" t="s">
        <v>690</v>
      </c>
      <c r="B262" s="533" t="s">
        <v>691</v>
      </c>
      <c r="C262" s="533"/>
      <c r="D262" s="533"/>
      <c r="E262" s="533"/>
      <c r="F262" s="533"/>
      <c r="G262" s="533"/>
      <c r="H262" s="583" t="s">
        <v>1922</v>
      </c>
      <c r="I262" s="583"/>
      <c r="J262" s="583"/>
      <c r="K262" s="583">
        <f t="shared" si="8"/>
        <v>0</v>
      </c>
      <c r="L262" s="636">
        <f t="shared" si="9"/>
        <v>0</v>
      </c>
      <c r="M262" s="583"/>
      <c r="N262" s="583"/>
      <c r="O262" s="583"/>
      <c r="P262" s="583"/>
      <c r="Q262" s="622">
        <v>0</v>
      </c>
      <c r="R262" s="622">
        <v>0</v>
      </c>
      <c r="S262" s="622">
        <v>0</v>
      </c>
      <c r="T262" s="622">
        <v>0</v>
      </c>
      <c r="U262" s="622">
        <v>0</v>
      </c>
      <c r="V262" s="622">
        <v>0</v>
      </c>
      <c r="W262" s="622">
        <v>0</v>
      </c>
      <c r="X262" s="622">
        <v>0</v>
      </c>
      <c r="Y262" s="622">
        <v>0</v>
      </c>
      <c r="Z262" s="622">
        <v>0</v>
      </c>
      <c r="AA262" s="622">
        <v>0</v>
      </c>
    </row>
    <row r="263" spans="1:27" x14ac:dyDescent="0.3">
      <c r="A263" s="616" t="s">
        <v>692</v>
      </c>
      <c r="B263" s="533" t="s">
        <v>693</v>
      </c>
      <c r="C263" s="533"/>
      <c r="D263" s="533"/>
      <c r="E263" s="533"/>
      <c r="F263" s="533"/>
      <c r="G263" s="533"/>
      <c r="H263" s="583" t="s">
        <v>1922</v>
      </c>
      <c r="I263" s="583"/>
      <c r="J263" s="583"/>
      <c r="K263" s="583">
        <f t="shared" si="8"/>
        <v>0</v>
      </c>
      <c r="L263" s="636">
        <f t="shared" si="9"/>
        <v>0</v>
      </c>
      <c r="M263" s="583"/>
      <c r="N263" s="583"/>
      <c r="O263" s="583"/>
      <c r="P263" s="583"/>
      <c r="Q263" s="622">
        <v>0</v>
      </c>
      <c r="R263" s="622">
        <v>0</v>
      </c>
      <c r="S263" s="622">
        <v>0</v>
      </c>
      <c r="T263" s="622">
        <v>0</v>
      </c>
      <c r="U263" s="622">
        <v>0</v>
      </c>
      <c r="V263" s="622">
        <v>0</v>
      </c>
      <c r="W263" s="622">
        <v>0</v>
      </c>
      <c r="X263" s="622">
        <v>0</v>
      </c>
      <c r="Y263" s="622">
        <v>0</v>
      </c>
      <c r="Z263" s="622">
        <v>0</v>
      </c>
      <c r="AA263" s="622">
        <v>0</v>
      </c>
    </row>
    <row r="264" spans="1:27" x14ac:dyDescent="0.3">
      <c r="A264" s="616" t="s">
        <v>694</v>
      </c>
      <c r="B264" s="533" t="s">
        <v>695</v>
      </c>
      <c r="C264" s="533"/>
      <c r="D264" s="533"/>
      <c r="E264" s="533"/>
      <c r="F264" s="533"/>
      <c r="G264" s="533"/>
      <c r="H264" s="583" t="s">
        <v>1922</v>
      </c>
      <c r="I264" s="583"/>
      <c r="J264" s="583"/>
      <c r="K264" s="583">
        <f t="shared" si="8"/>
        <v>0</v>
      </c>
      <c r="L264" s="636">
        <f t="shared" si="9"/>
        <v>0</v>
      </c>
      <c r="M264" s="583"/>
      <c r="N264" s="583"/>
      <c r="O264" s="583"/>
      <c r="P264" s="583"/>
      <c r="Q264" s="622">
        <v>0</v>
      </c>
      <c r="R264" s="622">
        <v>0</v>
      </c>
      <c r="S264" s="622">
        <v>0</v>
      </c>
      <c r="T264" s="622">
        <v>0</v>
      </c>
      <c r="U264" s="622">
        <v>0</v>
      </c>
      <c r="V264" s="622">
        <v>0</v>
      </c>
      <c r="W264" s="622">
        <v>0</v>
      </c>
      <c r="X264" s="622">
        <v>0</v>
      </c>
      <c r="Y264" s="622">
        <v>0</v>
      </c>
      <c r="Z264" s="622">
        <v>0</v>
      </c>
      <c r="AA264" s="622">
        <v>0</v>
      </c>
    </row>
    <row r="265" spans="1:27" x14ac:dyDescent="0.3">
      <c r="A265" s="616" t="s">
        <v>696</v>
      </c>
      <c r="B265" s="533" t="s">
        <v>697</v>
      </c>
      <c r="C265" s="533"/>
      <c r="D265" s="533"/>
      <c r="E265" s="533"/>
      <c r="F265" s="533"/>
      <c r="G265" s="533"/>
      <c r="H265" s="583" t="s">
        <v>1922</v>
      </c>
      <c r="I265" s="583"/>
      <c r="J265" s="583"/>
      <c r="K265" s="583">
        <f t="shared" si="8"/>
        <v>0</v>
      </c>
      <c r="L265" s="636">
        <f t="shared" si="9"/>
        <v>0</v>
      </c>
      <c r="M265" s="583"/>
      <c r="N265" s="583"/>
      <c r="O265" s="583"/>
      <c r="P265" s="583"/>
      <c r="Q265" s="622">
        <v>0</v>
      </c>
      <c r="R265" s="622">
        <v>0</v>
      </c>
      <c r="S265" s="622">
        <v>0</v>
      </c>
      <c r="T265" s="622">
        <v>0</v>
      </c>
      <c r="U265" s="622">
        <v>0</v>
      </c>
      <c r="V265" s="622">
        <v>0</v>
      </c>
      <c r="W265" s="622">
        <v>0</v>
      </c>
      <c r="X265" s="622">
        <v>0</v>
      </c>
      <c r="Y265" s="622">
        <v>0</v>
      </c>
      <c r="Z265" s="622">
        <v>0</v>
      </c>
      <c r="AA265" s="622">
        <v>0</v>
      </c>
    </row>
    <row r="266" spans="1:27" x14ac:dyDescent="0.3">
      <c r="A266" s="616" t="s">
        <v>698</v>
      </c>
      <c r="B266" s="533" t="s">
        <v>699</v>
      </c>
      <c r="C266" s="533"/>
      <c r="D266" s="533"/>
      <c r="E266" s="533"/>
      <c r="F266" s="533"/>
      <c r="G266" s="533"/>
      <c r="H266" s="583" t="s">
        <v>1922</v>
      </c>
      <c r="I266" s="583"/>
      <c r="J266" s="583"/>
      <c r="K266" s="583">
        <f t="shared" si="8"/>
        <v>0</v>
      </c>
      <c r="L266" s="636">
        <f t="shared" si="9"/>
        <v>0</v>
      </c>
      <c r="M266" s="583"/>
      <c r="N266" s="583"/>
      <c r="O266" s="583"/>
      <c r="P266" s="583"/>
      <c r="Q266" s="622">
        <v>0</v>
      </c>
      <c r="R266" s="622">
        <v>0</v>
      </c>
      <c r="S266" s="622">
        <v>0</v>
      </c>
      <c r="T266" s="622">
        <v>0</v>
      </c>
      <c r="U266" s="622">
        <v>0</v>
      </c>
      <c r="V266" s="622">
        <v>0</v>
      </c>
      <c r="W266" s="622">
        <v>0</v>
      </c>
      <c r="X266" s="622">
        <v>0</v>
      </c>
      <c r="Y266" s="622">
        <v>0</v>
      </c>
      <c r="Z266" s="622">
        <v>0</v>
      </c>
      <c r="AA266" s="622">
        <v>0</v>
      </c>
    </row>
    <row r="267" spans="1:27" x14ac:dyDescent="0.3">
      <c r="A267" s="616" t="s">
        <v>700</v>
      </c>
      <c r="B267" s="533" t="s">
        <v>701</v>
      </c>
      <c r="C267" s="533"/>
      <c r="D267" s="533"/>
      <c r="E267" s="533"/>
      <c r="F267" s="533"/>
      <c r="G267" s="533"/>
      <c r="H267" s="583" t="s">
        <v>1922</v>
      </c>
      <c r="I267" s="583"/>
      <c r="J267" s="583"/>
      <c r="K267" s="583">
        <f t="shared" si="8"/>
        <v>0</v>
      </c>
      <c r="L267" s="636">
        <f t="shared" si="9"/>
        <v>0</v>
      </c>
      <c r="M267" s="583"/>
      <c r="N267" s="583"/>
      <c r="O267" s="583"/>
      <c r="P267" s="583"/>
      <c r="Q267" s="622">
        <v>0</v>
      </c>
      <c r="R267" s="622">
        <v>0</v>
      </c>
      <c r="S267" s="622">
        <v>0</v>
      </c>
      <c r="T267" s="622">
        <v>0</v>
      </c>
      <c r="U267" s="622">
        <v>0</v>
      </c>
      <c r="V267" s="622">
        <v>0</v>
      </c>
      <c r="W267" s="622">
        <v>0</v>
      </c>
      <c r="X267" s="622">
        <v>0</v>
      </c>
      <c r="Y267" s="622">
        <v>0</v>
      </c>
      <c r="Z267" s="622">
        <v>0</v>
      </c>
      <c r="AA267" s="622">
        <v>0</v>
      </c>
    </row>
    <row r="268" spans="1:27" x14ac:dyDescent="0.3">
      <c r="A268" s="616" t="s">
        <v>702</v>
      </c>
      <c r="B268" s="533" t="s">
        <v>703</v>
      </c>
      <c r="C268" s="533"/>
      <c r="D268" s="533"/>
      <c r="E268" s="533"/>
      <c r="F268" s="533"/>
      <c r="G268" s="533"/>
      <c r="H268" s="583" t="s">
        <v>1922</v>
      </c>
      <c r="I268" s="583"/>
      <c r="J268" s="583"/>
      <c r="K268" s="583">
        <f t="shared" si="8"/>
        <v>0</v>
      </c>
      <c r="L268" s="636">
        <f t="shared" si="9"/>
        <v>0</v>
      </c>
      <c r="M268" s="583"/>
      <c r="N268" s="583"/>
      <c r="O268" s="583"/>
      <c r="P268" s="583"/>
      <c r="Q268" s="622">
        <v>0</v>
      </c>
      <c r="R268" s="622">
        <v>0</v>
      </c>
      <c r="S268" s="622">
        <v>0</v>
      </c>
      <c r="T268" s="622">
        <v>0</v>
      </c>
      <c r="U268" s="622">
        <v>0</v>
      </c>
      <c r="V268" s="622">
        <v>0</v>
      </c>
      <c r="W268" s="622">
        <v>0</v>
      </c>
      <c r="X268" s="622">
        <v>0</v>
      </c>
      <c r="Y268" s="622">
        <v>0</v>
      </c>
      <c r="Z268" s="622">
        <v>0</v>
      </c>
      <c r="AA268" s="622">
        <v>0</v>
      </c>
    </row>
    <row r="269" spans="1:27" x14ac:dyDescent="0.3">
      <c r="A269" s="616" t="s">
        <v>704</v>
      </c>
      <c r="B269" s="533" t="s">
        <v>705</v>
      </c>
      <c r="C269" s="533"/>
      <c r="D269" s="533"/>
      <c r="E269" s="533"/>
      <c r="F269" s="533"/>
      <c r="G269" s="533"/>
      <c r="H269" s="583" t="s">
        <v>1922</v>
      </c>
      <c r="I269" s="583"/>
      <c r="J269" s="583"/>
      <c r="K269" s="583">
        <f t="shared" si="8"/>
        <v>0</v>
      </c>
      <c r="L269" s="636">
        <f t="shared" si="9"/>
        <v>0</v>
      </c>
      <c r="M269" s="583"/>
      <c r="N269" s="583"/>
      <c r="O269" s="583"/>
      <c r="P269" s="583"/>
      <c r="Q269" s="622">
        <v>0</v>
      </c>
      <c r="R269" s="622">
        <v>0</v>
      </c>
      <c r="S269" s="622">
        <v>0</v>
      </c>
      <c r="T269" s="622">
        <v>0</v>
      </c>
      <c r="U269" s="622">
        <v>0</v>
      </c>
      <c r="V269" s="622">
        <v>0</v>
      </c>
      <c r="W269" s="622">
        <v>0</v>
      </c>
      <c r="X269" s="622">
        <v>0</v>
      </c>
      <c r="Y269" s="622">
        <v>0</v>
      </c>
      <c r="Z269" s="622">
        <v>0</v>
      </c>
      <c r="AA269" s="622">
        <v>0</v>
      </c>
    </row>
    <row r="270" spans="1:27" x14ac:dyDescent="0.3">
      <c r="A270" s="616" t="s">
        <v>706</v>
      </c>
      <c r="B270" s="533" t="s">
        <v>707</v>
      </c>
      <c r="C270" s="533"/>
      <c r="D270" s="533"/>
      <c r="E270" s="533"/>
      <c r="F270" s="533"/>
      <c r="G270" s="533"/>
      <c r="H270" s="583" t="s">
        <v>1922</v>
      </c>
      <c r="I270" s="583"/>
      <c r="J270" s="583"/>
      <c r="K270" s="583">
        <f t="shared" si="8"/>
        <v>0</v>
      </c>
      <c r="L270" s="636">
        <f t="shared" si="9"/>
        <v>0</v>
      </c>
      <c r="M270" s="583"/>
      <c r="N270" s="583"/>
      <c r="O270" s="583"/>
      <c r="P270" s="583"/>
      <c r="Q270" s="622">
        <v>0</v>
      </c>
      <c r="R270" s="622">
        <v>0</v>
      </c>
      <c r="S270" s="622">
        <v>0</v>
      </c>
      <c r="T270" s="622">
        <v>0</v>
      </c>
      <c r="U270" s="622">
        <v>0</v>
      </c>
      <c r="V270" s="622">
        <v>0</v>
      </c>
      <c r="W270" s="622">
        <v>0</v>
      </c>
      <c r="X270" s="622">
        <v>0</v>
      </c>
      <c r="Y270" s="622">
        <v>0</v>
      </c>
      <c r="Z270" s="622">
        <v>0</v>
      </c>
      <c r="AA270" s="622">
        <v>0</v>
      </c>
    </row>
    <row r="271" spans="1:27" x14ac:dyDescent="0.3">
      <c r="A271" s="616" t="s">
        <v>708</v>
      </c>
      <c r="B271" s="533" t="s">
        <v>709</v>
      </c>
      <c r="C271" s="533"/>
      <c r="D271" s="533"/>
      <c r="E271" s="533"/>
      <c r="F271" s="533"/>
      <c r="G271" s="533"/>
      <c r="H271" s="583" t="s">
        <v>1922</v>
      </c>
      <c r="I271" s="583"/>
      <c r="J271" s="583"/>
      <c r="K271" s="583">
        <f t="shared" si="8"/>
        <v>0</v>
      </c>
      <c r="L271" s="636">
        <f t="shared" si="9"/>
        <v>0</v>
      </c>
      <c r="M271" s="583"/>
      <c r="N271" s="583"/>
      <c r="O271" s="583"/>
      <c r="P271" s="583"/>
      <c r="Q271" s="622">
        <v>0</v>
      </c>
      <c r="R271" s="622">
        <v>0</v>
      </c>
      <c r="S271" s="622">
        <v>0</v>
      </c>
      <c r="T271" s="622">
        <v>0</v>
      </c>
      <c r="U271" s="622">
        <v>0</v>
      </c>
      <c r="V271" s="622">
        <v>0</v>
      </c>
      <c r="W271" s="622">
        <v>0</v>
      </c>
      <c r="X271" s="622">
        <v>0</v>
      </c>
      <c r="Y271" s="622">
        <v>0</v>
      </c>
      <c r="Z271" s="622">
        <v>0</v>
      </c>
      <c r="AA271" s="622">
        <v>0</v>
      </c>
    </row>
    <row r="272" spans="1:27" x14ac:dyDescent="0.3">
      <c r="A272" s="616" t="s">
        <v>710</v>
      </c>
      <c r="B272" s="533" t="s">
        <v>711</v>
      </c>
      <c r="C272" s="533"/>
      <c r="D272" s="533"/>
      <c r="E272" s="533"/>
      <c r="F272" s="533"/>
      <c r="G272" s="533"/>
      <c r="H272" s="583" t="s">
        <v>1922</v>
      </c>
      <c r="I272" s="583"/>
      <c r="J272" s="583"/>
      <c r="K272" s="583">
        <f t="shared" si="8"/>
        <v>0</v>
      </c>
      <c r="L272" s="636">
        <f t="shared" si="9"/>
        <v>0</v>
      </c>
      <c r="M272" s="583"/>
      <c r="N272" s="583"/>
      <c r="O272" s="583"/>
      <c r="P272" s="583"/>
      <c r="Q272" s="622">
        <v>0</v>
      </c>
      <c r="R272" s="622">
        <v>0</v>
      </c>
      <c r="S272" s="622">
        <v>0</v>
      </c>
      <c r="T272" s="622">
        <v>0</v>
      </c>
      <c r="U272" s="622">
        <v>0</v>
      </c>
      <c r="V272" s="622">
        <v>0</v>
      </c>
      <c r="W272" s="622">
        <v>0</v>
      </c>
      <c r="X272" s="622">
        <v>0</v>
      </c>
      <c r="Y272" s="622">
        <v>0</v>
      </c>
      <c r="Z272" s="622">
        <v>0</v>
      </c>
      <c r="AA272" s="622">
        <v>0</v>
      </c>
    </row>
    <row r="273" spans="1:27" x14ac:dyDescent="0.3">
      <c r="A273" s="616" t="s">
        <v>712</v>
      </c>
      <c r="B273" s="533" t="s">
        <v>713</v>
      </c>
      <c r="C273" s="533"/>
      <c r="D273" s="533"/>
      <c r="E273" s="533"/>
      <c r="F273" s="533"/>
      <c r="G273" s="533"/>
      <c r="H273" s="583" t="s">
        <v>1922</v>
      </c>
      <c r="I273" s="583"/>
      <c r="J273" s="583"/>
      <c r="K273" s="583">
        <f t="shared" si="8"/>
        <v>0</v>
      </c>
      <c r="L273" s="636">
        <f t="shared" si="9"/>
        <v>0</v>
      </c>
      <c r="M273" s="583"/>
      <c r="N273" s="583"/>
      <c r="O273" s="583"/>
      <c r="P273" s="583"/>
      <c r="Q273" s="622">
        <v>0</v>
      </c>
      <c r="R273" s="622">
        <v>0</v>
      </c>
      <c r="S273" s="622">
        <v>0</v>
      </c>
      <c r="T273" s="622">
        <v>0</v>
      </c>
      <c r="U273" s="622">
        <v>0</v>
      </c>
      <c r="V273" s="622">
        <v>0</v>
      </c>
      <c r="W273" s="622">
        <v>0</v>
      </c>
      <c r="X273" s="622">
        <v>0</v>
      </c>
      <c r="Y273" s="622">
        <v>0</v>
      </c>
      <c r="Z273" s="622">
        <v>0</v>
      </c>
      <c r="AA273" s="622">
        <v>0</v>
      </c>
    </row>
    <row r="274" spans="1:27" x14ac:dyDescent="0.3">
      <c r="A274" s="616" t="s">
        <v>714</v>
      </c>
      <c r="B274" s="533" t="s">
        <v>715</v>
      </c>
      <c r="C274" s="533"/>
      <c r="D274" s="533"/>
      <c r="E274" s="533"/>
      <c r="F274" s="533"/>
      <c r="G274" s="533"/>
      <c r="H274" s="583" t="s">
        <v>1922</v>
      </c>
      <c r="I274" s="583"/>
      <c r="J274" s="583"/>
      <c r="K274" s="583">
        <f t="shared" si="8"/>
        <v>0</v>
      </c>
      <c r="L274" s="636">
        <f t="shared" si="9"/>
        <v>0</v>
      </c>
      <c r="M274" s="583"/>
      <c r="N274" s="583"/>
      <c r="O274" s="583"/>
      <c r="P274" s="583"/>
      <c r="Q274" s="622">
        <v>0</v>
      </c>
      <c r="R274" s="622">
        <v>0</v>
      </c>
      <c r="S274" s="622">
        <v>0</v>
      </c>
      <c r="T274" s="622">
        <v>0</v>
      </c>
      <c r="U274" s="622">
        <v>0</v>
      </c>
      <c r="V274" s="622">
        <v>0</v>
      </c>
      <c r="W274" s="622">
        <v>0</v>
      </c>
      <c r="X274" s="622">
        <v>0</v>
      </c>
      <c r="Y274" s="622">
        <v>0</v>
      </c>
      <c r="Z274" s="622">
        <v>0</v>
      </c>
      <c r="AA274" s="622">
        <v>0</v>
      </c>
    </row>
    <row r="275" spans="1:27" x14ac:dyDescent="0.3">
      <c r="A275" s="616" t="s">
        <v>716</v>
      </c>
      <c r="B275" s="533" t="s">
        <v>717</v>
      </c>
      <c r="C275" s="533"/>
      <c r="D275" s="533"/>
      <c r="E275" s="533"/>
      <c r="F275" s="533"/>
      <c r="G275" s="533"/>
      <c r="H275" s="583" t="s">
        <v>1922</v>
      </c>
      <c r="I275" s="583"/>
      <c r="J275" s="583"/>
      <c r="K275" s="583">
        <f t="shared" si="8"/>
        <v>0</v>
      </c>
      <c r="L275" s="636">
        <f t="shared" si="9"/>
        <v>0</v>
      </c>
      <c r="M275" s="583"/>
      <c r="N275" s="583"/>
      <c r="O275" s="583"/>
      <c r="P275" s="583"/>
      <c r="Q275" s="622">
        <v>0</v>
      </c>
      <c r="R275" s="622">
        <v>0</v>
      </c>
      <c r="S275" s="622">
        <v>0</v>
      </c>
      <c r="T275" s="622">
        <v>0</v>
      </c>
      <c r="U275" s="622">
        <v>0</v>
      </c>
      <c r="V275" s="622">
        <v>0</v>
      </c>
      <c r="W275" s="622">
        <v>0</v>
      </c>
      <c r="X275" s="622">
        <v>0</v>
      </c>
      <c r="Y275" s="622">
        <v>0</v>
      </c>
      <c r="Z275" s="622">
        <v>0</v>
      </c>
      <c r="AA275" s="622">
        <v>0</v>
      </c>
    </row>
    <row r="276" spans="1:27" x14ac:dyDescent="0.3">
      <c r="A276" s="616" t="s">
        <v>718</v>
      </c>
      <c r="B276" s="533" t="s">
        <v>719</v>
      </c>
      <c r="C276" s="533"/>
      <c r="D276" s="533"/>
      <c r="E276" s="533"/>
      <c r="F276" s="533"/>
      <c r="G276" s="533"/>
      <c r="H276" s="583" t="s">
        <v>1922</v>
      </c>
      <c r="I276" s="583"/>
      <c r="J276" s="583"/>
      <c r="K276" s="583">
        <f t="shared" si="8"/>
        <v>0</v>
      </c>
      <c r="L276" s="636">
        <f t="shared" si="9"/>
        <v>0</v>
      </c>
      <c r="M276" s="583"/>
      <c r="N276" s="583"/>
      <c r="O276" s="583"/>
      <c r="P276" s="583"/>
      <c r="Q276" s="622">
        <v>0</v>
      </c>
      <c r="R276" s="622">
        <v>0</v>
      </c>
      <c r="S276" s="622">
        <v>0</v>
      </c>
      <c r="T276" s="622">
        <v>0</v>
      </c>
      <c r="U276" s="622">
        <v>0</v>
      </c>
      <c r="V276" s="622">
        <v>0</v>
      </c>
      <c r="W276" s="622">
        <v>0</v>
      </c>
      <c r="X276" s="622">
        <v>0</v>
      </c>
      <c r="Y276" s="622">
        <v>0</v>
      </c>
      <c r="Z276" s="622">
        <v>0</v>
      </c>
      <c r="AA276" s="622">
        <v>0</v>
      </c>
    </row>
    <row r="277" spans="1:27" x14ac:dyDescent="0.3">
      <c r="A277" s="616" t="s">
        <v>720</v>
      </c>
      <c r="B277" s="533" t="s">
        <v>721</v>
      </c>
      <c r="C277" s="533"/>
      <c r="D277" s="533"/>
      <c r="E277" s="533"/>
      <c r="F277" s="533"/>
      <c r="G277" s="533"/>
      <c r="H277" s="583" t="s">
        <v>1922</v>
      </c>
      <c r="I277" s="583"/>
      <c r="J277" s="583"/>
      <c r="K277" s="583">
        <f t="shared" si="8"/>
        <v>0</v>
      </c>
      <c r="L277" s="636">
        <f t="shared" si="9"/>
        <v>0</v>
      </c>
      <c r="M277" s="583"/>
      <c r="N277" s="583"/>
      <c r="O277" s="583"/>
      <c r="P277" s="583"/>
      <c r="Q277" s="622">
        <v>0</v>
      </c>
      <c r="R277" s="622">
        <v>0</v>
      </c>
      <c r="S277" s="622">
        <v>0</v>
      </c>
      <c r="T277" s="622">
        <v>0</v>
      </c>
      <c r="U277" s="622">
        <v>0</v>
      </c>
      <c r="V277" s="622">
        <v>0</v>
      </c>
      <c r="W277" s="622">
        <v>0</v>
      </c>
      <c r="X277" s="622">
        <v>0</v>
      </c>
      <c r="Y277" s="622">
        <v>0</v>
      </c>
      <c r="Z277" s="622">
        <v>0</v>
      </c>
      <c r="AA277" s="622">
        <v>0</v>
      </c>
    </row>
    <row r="278" spans="1:27" x14ac:dyDescent="0.3">
      <c r="A278" s="616" t="s">
        <v>722</v>
      </c>
      <c r="B278" s="533" t="s">
        <v>723</v>
      </c>
      <c r="C278" s="533"/>
      <c r="D278" s="533"/>
      <c r="E278" s="533"/>
      <c r="F278" s="533"/>
      <c r="G278" s="533"/>
      <c r="H278" s="583" t="s">
        <v>1922</v>
      </c>
      <c r="I278" s="583"/>
      <c r="J278" s="583"/>
      <c r="K278" s="583">
        <f t="shared" si="8"/>
        <v>0</v>
      </c>
      <c r="L278" s="636">
        <f t="shared" si="9"/>
        <v>0</v>
      </c>
      <c r="M278" s="583"/>
      <c r="N278" s="583"/>
      <c r="O278" s="583"/>
      <c r="P278" s="583"/>
      <c r="Q278" s="622">
        <v>0</v>
      </c>
      <c r="R278" s="622">
        <v>0</v>
      </c>
      <c r="S278" s="622">
        <v>0</v>
      </c>
      <c r="T278" s="622">
        <v>0</v>
      </c>
      <c r="U278" s="622">
        <v>0</v>
      </c>
      <c r="V278" s="622">
        <v>0</v>
      </c>
      <c r="W278" s="622">
        <v>0</v>
      </c>
      <c r="X278" s="622">
        <v>0</v>
      </c>
      <c r="Y278" s="622">
        <v>0</v>
      </c>
      <c r="Z278" s="622">
        <v>0</v>
      </c>
      <c r="AA278" s="622">
        <v>0</v>
      </c>
    </row>
    <row r="279" spans="1:27" x14ac:dyDescent="0.3">
      <c r="A279" s="616" t="s">
        <v>724</v>
      </c>
      <c r="B279" s="533" t="s">
        <v>725</v>
      </c>
      <c r="C279" s="533"/>
      <c r="D279" s="533"/>
      <c r="E279" s="533"/>
      <c r="F279" s="533"/>
      <c r="G279" s="533"/>
      <c r="H279" s="583" t="s">
        <v>1922</v>
      </c>
      <c r="I279" s="583"/>
      <c r="J279" s="583"/>
      <c r="K279" s="583">
        <f t="shared" si="8"/>
        <v>0</v>
      </c>
      <c r="L279" s="636">
        <f t="shared" si="9"/>
        <v>0</v>
      </c>
      <c r="M279" s="583"/>
      <c r="N279" s="583"/>
      <c r="O279" s="583"/>
      <c r="P279" s="583"/>
      <c r="Q279" s="622">
        <v>0</v>
      </c>
      <c r="R279" s="622">
        <v>0</v>
      </c>
      <c r="S279" s="622">
        <v>0</v>
      </c>
      <c r="T279" s="622">
        <v>0</v>
      </c>
      <c r="U279" s="622">
        <v>0</v>
      </c>
      <c r="V279" s="622">
        <v>0</v>
      </c>
      <c r="W279" s="622">
        <v>0</v>
      </c>
      <c r="X279" s="622">
        <v>0</v>
      </c>
      <c r="Y279" s="622">
        <v>0</v>
      </c>
      <c r="Z279" s="622">
        <v>0</v>
      </c>
      <c r="AA279" s="622">
        <v>0</v>
      </c>
    </row>
    <row r="280" spans="1:27" x14ac:dyDescent="0.3">
      <c r="A280" s="616" t="s">
        <v>726</v>
      </c>
      <c r="B280" s="533" t="s">
        <v>727</v>
      </c>
      <c r="C280" s="533"/>
      <c r="D280" s="533"/>
      <c r="E280" s="533"/>
      <c r="F280" s="533"/>
      <c r="G280" s="533"/>
      <c r="H280" s="583" t="s">
        <v>1922</v>
      </c>
      <c r="I280" s="583"/>
      <c r="J280" s="583"/>
      <c r="K280" s="583">
        <f t="shared" si="8"/>
        <v>0</v>
      </c>
      <c r="L280" s="636">
        <f t="shared" si="9"/>
        <v>0</v>
      </c>
      <c r="M280" s="583"/>
      <c r="N280" s="583"/>
      <c r="O280" s="583"/>
      <c r="P280" s="583"/>
      <c r="Q280" s="622">
        <v>0</v>
      </c>
      <c r="R280" s="622">
        <v>0</v>
      </c>
      <c r="S280" s="622">
        <v>0</v>
      </c>
      <c r="T280" s="622">
        <v>0</v>
      </c>
      <c r="U280" s="622">
        <v>0</v>
      </c>
      <c r="V280" s="622">
        <v>0</v>
      </c>
      <c r="W280" s="622">
        <v>0</v>
      </c>
      <c r="X280" s="622">
        <v>0</v>
      </c>
      <c r="Y280" s="622">
        <v>0</v>
      </c>
      <c r="Z280" s="622">
        <v>0</v>
      </c>
      <c r="AA280" s="622">
        <v>0</v>
      </c>
    </row>
    <row r="281" spans="1:27" x14ac:dyDescent="0.3">
      <c r="A281" s="616" t="s">
        <v>728</v>
      </c>
      <c r="B281" s="533" t="s">
        <v>729</v>
      </c>
      <c r="C281" s="533"/>
      <c r="D281" s="533"/>
      <c r="E281" s="533"/>
      <c r="F281" s="533"/>
      <c r="G281" s="533"/>
      <c r="H281" s="583" t="s">
        <v>1922</v>
      </c>
      <c r="I281" s="583"/>
      <c r="J281" s="583"/>
      <c r="K281" s="583">
        <f t="shared" si="8"/>
        <v>0</v>
      </c>
      <c r="L281" s="636">
        <f t="shared" si="9"/>
        <v>0</v>
      </c>
      <c r="M281" s="583"/>
      <c r="N281" s="583"/>
      <c r="O281" s="583"/>
      <c r="P281" s="583"/>
      <c r="Q281" s="622">
        <v>0</v>
      </c>
      <c r="R281" s="622">
        <v>0</v>
      </c>
      <c r="S281" s="622">
        <v>0</v>
      </c>
      <c r="T281" s="622">
        <v>0</v>
      </c>
      <c r="U281" s="622">
        <v>0</v>
      </c>
      <c r="V281" s="622">
        <v>0</v>
      </c>
      <c r="W281" s="622">
        <v>0</v>
      </c>
      <c r="X281" s="622">
        <v>0</v>
      </c>
      <c r="Y281" s="622">
        <v>0</v>
      </c>
      <c r="Z281" s="622">
        <v>0</v>
      </c>
      <c r="AA281" s="622">
        <v>0</v>
      </c>
    </row>
    <row r="282" spans="1:27" x14ac:dyDescent="0.3">
      <c r="A282" s="616" t="s">
        <v>730</v>
      </c>
      <c r="B282" s="533" t="s">
        <v>731</v>
      </c>
      <c r="C282" s="533"/>
      <c r="D282" s="533"/>
      <c r="E282" s="533"/>
      <c r="F282" s="533"/>
      <c r="G282" s="533"/>
      <c r="H282" s="583" t="s">
        <v>1922</v>
      </c>
      <c r="I282" s="583"/>
      <c r="J282" s="583"/>
      <c r="K282" s="583">
        <f t="shared" si="8"/>
        <v>0</v>
      </c>
      <c r="L282" s="636">
        <f t="shared" si="9"/>
        <v>0</v>
      </c>
      <c r="M282" s="583"/>
      <c r="N282" s="583"/>
      <c r="O282" s="583"/>
      <c r="P282" s="583"/>
      <c r="Q282" s="622">
        <v>0</v>
      </c>
      <c r="R282" s="622">
        <v>0</v>
      </c>
      <c r="S282" s="622">
        <v>0</v>
      </c>
      <c r="T282" s="622">
        <v>0</v>
      </c>
      <c r="U282" s="622">
        <v>0</v>
      </c>
      <c r="V282" s="622">
        <v>0</v>
      </c>
      <c r="W282" s="622">
        <v>0</v>
      </c>
      <c r="X282" s="622">
        <v>0</v>
      </c>
      <c r="Y282" s="622">
        <v>0</v>
      </c>
      <c r="Z282" s="622">
        <v>0</v>
      </c>
      <c r="AA282" s="622">
        <v>0</v>
      </c>
    </row>
    <row r="283" spans="1:27" x14ac:dyDescent="0.3">
      <c r="A283" s="616" t="s">
        <v>732</v>
      </c>
      <c r="B283" s="533" t="s">
        <v>733</v>
      </c>
      <c r="C283" s="533"/>
      <c r="D283" s="533"/>
      <c r="E283" s="533"/>
      <c r="F283" s="533"/>
      <c r="G283" s="533"/>
      <c r="H283" s="583" t="s">
        <v>1922</v>
      </c>
      <c r="I283" s="583"/>
      <c r="J283" s="583"/>
      <c r="K283" s="583">
        <f t="shared" si="8"/>
        <v>0</v>
      </c>
      <c r="L283" s="636">
        <f t="shared" si="9"/>
        <v>0</v>
      </c>
      <c r="M283" s="583"/>
      <c r="N283" s="583"/>
      <c r="O283" s="583"/>
      <c r="P283" s="583"/>
      <c r="Q283" s="622">
        <v>0</v>
      </c>
      <c r="R283" s="622">
        <v>0</v>
      </c>
      <c r="S283" s="622">
        <v>0</v>
      </c>
      <c r="T283" s="622">
        <v>0</v>
      </c>
      <c r="U283" s="622">
        <v>0</v>
      </c>
      <c r="V283" s="622">
        <v>0</v>
      </c>
      <c r="W283" s="622">
        <v>0</v>
      </c>
      <c r="X283" s="622">
        <v>0</v>
      </c>
      <c r="Y283" s="622">
        <v>0</v>
      </c>
      <c r="Z283" s="622">
        <v>0</v>
      </c>
      <c r="AA283" s="622">
        <v>0</v>
      </c>
    </row>
    <row r="284" spans="1:27" x14ac:dyDescent="0.3">
      <c r="A284" s="616" t="s">
        <v>734</v>
      </c>
      <c r="B284" s="533" t="s">
        <v>735</v>
      </c>
      <c r="C284" s="533"/>
      <c r="D284" s="533"/>
      <c r="E284" s="533"/>
      <c r="F284" s="533"/>
      <c r="G284" s="533"/>
      <c r="H284" s="583" t="s">
        <v>1922</v>
      </c>
      <c r="I284" s="583"/>
      <c r="J284" s="583"/>
      <c r="K284" s="583">
        <f t="shared" si="8"/>
        <v>0</v>
      </c>
      <c r="L284" s="636">
        <f t="shared" si="9"/>
        <v>0</v>
      </c>
      <c r="M284" s="583"/>
      <c r="N284" s="583"/>
      <c r="O284" s="583"/>
      <c r="P284" s="583"/>
      <c r="Q284" s="622">
        <v>0</v>
      </c>
      <c r="R284" s="622">
        <v>0</v>
      </c>
      <c r="S284" s="622">
        <v>0</v>
      </c>
      <c r="T284" s="622">
        <v>0</v>
      </c>
      <c r="U284" s="622">
        <v>0</v>
      </c>
      <c r="V284" s="622">
        <v>0</v>
      </c>
      <c r="W284" s="622">
        <v>0</v>
      </c>
      <c r="X284" s="622">
        <v>0</v>
      </c>
      <c r="Y284" s="622">
        <v>0</v>
      </c>
      <c r="Z284" s="622">
        <v>0</v>
      </c>
      <c r="AA284" s="622">
        <v>0</v>
      </c>
    </row>
    <row r="285" spans="1:27" x14ac:dyDescent="0.3">
      <c r="A285" s="616" t="s">
        <v>736</v>
      </c>
      <c r="B285" s="533" t="s">
        <v>737</v>
      </c>
      <c r="C285" s="533"/>
      <c r="D285" s="533"/>
      <c r="E285" s="533"/>
      <c r="F285" s="533"/>
      <c r="G285" s="533"/>
      <c r="H285" s="583" t="s">
        <v>1922</v>
      </c>
      <c r="I285" s="583"/>
      <c r="J285" s="583"/>
      <c r="K285" s="583">
        <f t="shared" si="8"/>
        <v>0</v>
      </c>
      <c r="L285" s="636">
        <f t="shared" si="9"/>
        <v>0</v>
      </c>
      <c r="M285" s="583"/>
      <c r="N285" s="583"/>
      <c r="O285" s="583"/>
      <c r="P285" s="583"/>
      <c r="Q285" s="622">
        <v>0</v>
      </c>
      <c r="R285" s="622">
        <v>0</v>
      </c>
      <c r="S285" s="622">
        <v>0</v>
      </c>
      <c r="T285" s="622">
        <v>0</v>
      </c>
      <c r="U285" s="622">
        <v>0</v>
      </c>
      <c r="V285" s="622">
        <v>0</v>
      </c>
      <c r="W285" s="622">
        <v>0</v>
      </c>
      <c r="X285" s="622">
        <v>0</v>
      </c>
      <c r="Y285" s="622">
        <v>0</v>
      </c>
      <c r="Z285" s="622">
        <v>0</v>
      </c>
      <c r="AA285" s="622">
        <v>0</v>
      </c>
    </row>
    <row r="286" spans="1:27" x14ac:dyDescent="0.3">
      <c r="A286" s="616" t="s">
        <v>738</v>
      </c>
      <c r="B286" s="533" t="s">
        <v>739</v>
      </c>
      <c r="C286" s="533"/>
      <c r="D286" s="533"/>
      <c r="E286" s="533"/>
      <c r="F286" s="533"/>
      <c r="G286" s="533"/>
      <c r="H286" s="583" t="s">
        <v>1922</v>
      </c>
      <c r="I286" s="583"/>
      <c r="J286" s="583"/>
      <c r="K286" s="583">
        <f t="shared" si="8"/>
        <v>0</v>
      </c>
      <c r="L286" s="636">
        <f t="shared" si="9"/>
        <v>0</v>
      </c>
      <c r="M286" s="583"/>
      <c r="N286" s="583"/>
      <c r="O286" s="583"/>
      <c r="P286" s="583"/>
      <c r="Q286" s="622">
        <v>0</v>
      </c>
      <c r="R286" s="622">
        <v>0</v>
      </c>
      <c r="S286" s="622">
        <v>0</v>
      </c>
      <c r="T286" s="622">
        <v>0</v>
      </c>
      <c r="U286" s="622">
        <v>0</v>
      </c>
      <c r="V286" s="622">
        <v>0</v>
      </c>
      <c r="W286" s="622">
        <v>0</v>
      </c>
      <c r="X286" s="622">
        <v>0</v>
      </c>
      <c r="Y286" s="622">
        <v>0</v>
      </c>
      <c r="Z286" s="622">
        <v>0</v>
      </c>
      <c r="AA286" s="622">
        <v>0</v>
      </c>
    </row>
    <row r="287" spans="1:27" x14ac:dyDescent="0.3">
      <c r="A287" s="616" t="s">
        <v>740</v>
      </c>
      <c r="B287" s="533" t="s">
        <v>741</v>
      </c>
      <c r="C287" s="533"/>
      <c r="D287" s="533"/>
      <c r="E287" s="533"/>
      <c r="F287" s="533"/>
      <c r="G287" s="533"/>
      <c r="H287" s="583" t="s">
        <v>1922</v>
      </c>
      <c r="I287" s="583"/>
      <c r="J287" s="583"/>
      <c r="K287" s="583">
        <f t="shared" si="8"/>
        <v>0</v>
      </c>
      <c r="L287" s="636">
        <f t="shared" si="9"/>
        <v>0</v>
      </c>
      <c r="M287" s="583"/>
      <c r="N287" s="583"/>
      <c r="O287" s="583"/>
      <c r="P287" s="583"/>
      <c r="Q287" s="622">
        <v>0</v>
      </c>
      <c r="R287" s="622">
        <v>0</v>
      </c>
      <c r="S287" s="622">
        <v>0</v>
      </c>
      <c r="T287" s="622">
        <v>0</v>
      </c>
      <c r="U287" s="622">
        <v>0</v>
      </c>
      <c r="V287" s="622">
        <v>0</v>
      </c>
      <c r="W287" s="622">
        <v>0</v>
      </c>
      <c r="X287" s="622">
        <v>0</v>
      </c>
      <c r="Y287" s="622">
        <v>0</v>
      </c>
      <c r="Z287" s="622">
        <v>0</v>
      </c>
      <c r="AA287" s="622">
        <v>0</v>
      </c>
    </row>
    <row r="288" spans="1:27" x14ac:dyDescent="0.3">
      <c r="A288" s="616" t="s">
        <v>742</v>
      </c>
      <c r="B288" s="533" t="s">
        <v>743</v>
      </c>
      <c r="C288" s="533"/>
      <c r="D288" s="533"/>
      <c r="E288" s="533"/>
      <c r="F288" s="533"/>
      <c r="G288" s="533"/>
      <c r="H288" s="583" t="s">
        <v>1922</v>
      </c>
      <c r="I288" s="583"/>
      <c r="J288" s="583"/>
      <c r="K288" s="583">
        <f t="shared" si="8"/>
        <v>0</v>
      </c>
      <c r="L288" s="636">
        <f t="shared" si="9"/>
        <v>0</v>
      </c>
      <c r="M288" s="583"/>
      <c r="N288" s="583"/>
      <c r="O288" s="583"/>
      <c r="P288" s="583"/>
      <c r="Q288" s="622">
        <v>0</v>
      </c>
      <c r="R288" s="622">
        <v>0</v>
      </c>
      <c r="S288" s="622">
        <v>0</v>
      </c>
      <c r="T288" s="622">
        <v>0</v>
      </c>
      <c r="U288" s="622">
        <v>0</v>
      </c>
      <c r="V288" s="622">
        <v>0</v>
      </c>
      <c r="W288" s="622">
        <v>0</v>
      </c>
      <c r="X288" s="622">
        <v>0</v>
      </c>
      <c r="Y288" s="622">
        <v>0</v>
      </c>
      <c r="Z288" s="622">
        <v>0</v>
      </c>
      <c r="AA288" s="622">
        <v>0</v>
      </c>
    </row>
    <row r="289" spans="1:27" x14ac:dyDescent="0.3">
      <c r="A289" s="616" t="s">
        <v>744</v>
      </c>
      <c r="B289" s="533" t="s">
        <v>745</v>
      </c>
      <c r="C289" s="533"/>
      <c r="D289" s="533"/>
      <c r="E289" s="533"/>
      <c r="F289" s="533"/>
      <c r="G289" s="533"/>
      <c r="H289" s="583" t="s">
        <v>1922</v>
      </c>
      <c r="I289" s="583"/>
      <c r="J289" s="583"/>
      <c r="K289" s="583">
        <f t="shared" si="8"/>
        <v>0</v>
      </c>
      <c r="L289" s="636">
        <f t="shared" si="9"/>
        <v>0</v>
      </c>
      <c r="M289" s="583"/>
      <c r="N289" s="583"/>
      <c r="O289" s="583"/>
      <c r="P289" s="583"/>
      <c r="Q289" s="622">
        <v>0</v>
      </c>
      <c r="R289" s="622">
        <v>0</v>
      </c>
      <c r="S289" s="622">
        <v>0</v>
      </c>
      <c r="T289" s="622">
        <v>0</v>
      </c>
      <c r="U289" s="622">
        <v>0</v>
      </c>
      <c r="V289" s="622">
        <v>0</v>
      </c>
      <c r="W289" s="622">
        <v>0</v>
      </c>
      <c r="X289" s="622">
        <v>0</v>
      </c>
      <c r="Y289" s="622">
        <v>0</v>
      </c>
      <c r="Z289" s="622">
        <v>0</v>
      </c>
      <c r="AA289" s="622">
        <v>0</v>
      </c>
    </row>
    <row r="290" spans="1:27" x14ac:dyDescent="0.3">
      <c r="A290" s="616" t="s">
        <v>746</v>
      </c>
      <c r="B290" s="533" t="s">
        <v>747</v>
      </c>
      <c r="C290" s="533"/>
      <c r="D290" s="533"/>
      <c r="E290" s="533"/>
      <c r="F290" s="533"/>
      <c r="G290" s="533"/>
      <c r="H290" s="583" t="s">
        <v>1922</v>
      </c>
      <c r="I290" s="583"/>
      <c r="J290" s="583"/>
      <c r="K290" s="583">
        <f t="shared" si="8"/>
        <v>0</v>
      </c>
      <c r="L290" s="636">
        <f t="shared" si="9"/>
        <v>0</v>
      </c>
      <c r="M290" s="583"/>
      <c r="N290" s="583"/>
      <c r="O290" s="583"/>
      <c r="P290" s="583"/>
      <c r="Q290" s="622">
        <v>0</v>
      </c>
      <c r="R290" s="622">
        <v>0</v>
      </c>
      <c r="S290" s="622">
        <v>0</v>
      </c>
      <c r="T290" s="622">
        <v>0</v>
      </c>
      <c r="U290" s="622">
        <v>0</v>
      </c>
      <c r="V290" s="622">
        <v>0</v>
      </c>
      <c r="W290" s="622">
        <v>0</v>
      </c>
      <c r="X290" s="622">
        <v>0</v>
      </c>
      <c r="Y290" s="622">
        <v>0</v>
      </c>
      <c r="Z290" s="622">
        <v>0</v>
      </c>
      <c r="AA290" s="622">
        <v>0</v>
      </c>
    </row>
    <row r="291" spans="1:27" x14ac:dyDescent="0.3">
      <c r="A291" s="616" t="s">
        <v>748</v>
      </c>
      <c r="B291" s="533" t="s">
        <v>749</v>
      </c>
      <c r="C291" s="533"/>
      <c r="D291" s="533"/>
      <c r="E291" s="533"/>
      <c r="F291" s="533"/>
      <c r="G291" s="533"/>
      <c r="H291" s="583" t="s">
        <v>1922</v>
      </c>
      <c r="I291" s="583"/>
      <c r="J291" s="583"/>
      <c r="K291" s="583">
        <f t="shared" si="8"/>
        <v>0</v>
      </c>
      <c r="L291" s="636">
        <f t="shared" si="9"/>
        <v>0</v>
      </c>
      <c r="M291" s="583"/>
      <c r="N291" s="583"/>
      <c r="O291" s="583"/>
      <c r="P291" s="583"/>
      <c r="Q291" s="622">
        <v>0</v>
      </c>
      <c r="R291" s="622">
        <v>0</v>
      </c>
      <c r="S291" s="622">
        <v>0</v>
      </c>
      <c r="T291" s="622">
        <v>0</v>
      </c>
      <c r="U291" s="622">
        <v>0</v>
      </c>
      <c r="V291" s="622">
        <v>0</v>
      </c>
      <c r="W291" s="622">
        <v>0</v>
      </c>
      <c r="X291" s="622">
        <v>0</v>
      </c>
      <c r="Y291" s="622">
        <v>0</v>
      </c>
      <c r="Z291" s="622">
        <v>0</v>
      </c>
      <c r="AA291" s="622">
        <v>0</v>
      </c>
    </row>
    <row r="292" spans="1:27" x14ac:dyDescent="0.3">
      <c r="A292" s="616" t="s">
        <v>750</v>
      </c>
      <c r="B292" s="533" t="s">
        <v>751</v>
      </c>
      <c r="C292" s="533"/>
      <c r="D292" s="533"/>
      <c r="E292" s="533"/>
      <c r="F292" s="533"/>
      <c r="G292" s="533"/>
      <c r="H292" s="583" t="s">
        <v>1922</v>
      </c>
      <c r="I292" s="583"/>
      <c r="J292" s="583"/>
      <c r="K292" s="583">
        <f t="shared" si="8"/>
        <v>0</v>
      </c>
      <c r="L292" s="636">
        <f t="shared" si="9"/>
        <v>0</v>
      </c>
      <c r="M292" s="583"/>
      <c r="N292" s="583"/>
      <c r="O292" s="583"/>
      <c r="P292" s="583"/>
      <c r="Q292" s="622">
        <v>0</v>
      </c>
      <c r="R292" s="622">
        <v>0</v>
      </c>
      <c r="S292" s="622">
        <v>0</v>
      </c>
      <c r="T292" s="622">
        <v>0</v>
      </c>
      <c r="U292" s="622">
        <v>0</v>
      </c>
      <c r="V292" s="622">
        <v>0</v>
      </c>
      <c r="W292" s="622">
        <v>0</v>
      </c>
      <c r="X292" s="622">
        <v>0</v>
      </c>
      <c r="Y292" s="622">
        <v>0</v>
      </c>
      <c r="Z292" s="622">
        <v>0</v>
      </c>
      <c r="AA292" s="622">
        <v>0</v>
      </c>
    </row>
    <row r="293" spans="1:27" x14ac:dyDescent="0.3">
      <c r="A293" s="616" t="s">
        <v>752</v>
      </c>
      <c r="B293" s="533" t="s">
        <v>753</v>
      </c>
      <c r="C293" s="533"/>
      <c r="D293" s="533"/>
      <c r="E293" s="533"/>
      <c r="F293" s="533"/>
      <c r="G293" s="533"/>
      <c r="H293" s="583" t="s">
        <v>1922</v>
      </c>
      <c r="I293" s="583"/>
      <c r="J293" s="583"/>
      <c r="K293" s="583">
        <f t="shared" si="8"/>
        <v>0</v>
      </c>
      <c r="L293" s="636">
        <f t="shared" si="9"/>
        <v>0</v>
      </c>
      <c r="M293" s="583"/>
      <c r="N293" s="583"/>
      <c r="O293" s="583"/>
      <c r="P293" s="583"/>
      <c r="Q293" s="622">
        <v>0</v>
      </c>
      <c r="R293" s="622">
        <v>0</v>
      </c>
      <c r="S293" s="622">
        <v>0</v>
      </c>
      <c r="T293" s="622">
        <v>0</v>
      </c>
      <c r="U293" s="622">
        <v>0</v>
      </c>
      <c r="V293" s="622">
        <v>0</v>
      </c>
      <c r="W293" s="622">
        <v>0</v>
      </c>
      <c r="X293" s="622">
        <v>0</v>
      </c>
      <c r="Y293" s="622">
        <v>0</v>
      </c>
      <c r="Z293" s="622">
        <v>0</v>
      </c>
      <c r="AA293" s="622">
        <v>0</v>
      </c>
    </row>
    <row r="294" spans="1:27" x14ac:dyDescent="0.3">
      <c r="A294" s="616" t="s">
        <v>754</v>
      </c>
      <c r="B294" s="533" t="s">
        <v>755</v>
      </c>
      <c r="C294" s="533"/>
      <c r="D294" s="533"/>
      <c r="E294" s="533"/>
      <c r="F294" s="533"/>
      <c r="G294" s="533"/>
      <c r="H294" s="583" t="s">
        <v>1922</v>
      </c>
      <c r="I294" s="583"/>
      <c r="J294" s="583"/>
      <c r="K294" s="583">
        <f t="shared" si="8"/>
        <v>0</v>
      </c>
      <c r="L294" s="636">
        <f t="shared" si="9"/>
        <v>0</v>
      </c>
      <c r="M294" s="583"/>
      <c r="N294" s="583"/>
      <c r="O294" s="583"/>
      <c r="P294" s="583"/>
      <c r="Q294" s="622">
        <v>0</v>
      </c>
      <c r="R294" s="622">
        <v>0</v>
      </c>
      <c r="S294" s="622">
        <v>0</v>
      </c>
      <c r="T294" s="622">
        <v>0</v>
      </c>
      <c r="U294" s="622">
        <v>0</v>
      </c>
      <c r="V294" s="622">
        <v>0</v>
      </c>
      <c r="W294" s="622">
        <v>0</v>
      </c>
      <c r="X294" s="622">
        <v>0</v>
      </c>
      <c r="Y294" s="622">
        <v>0</v>
      </c>
      <c r="Z294" s="622">
        <v>0</v>
      </c>
      <c r="AA294" s="622">
        <v>0</v>
      </c>
    </row>
    <row r="295" spans="1:27" x14ac:dyDescent="0.3">
      <c r="A295" s="616" t="s">
        <v>756</v>
      </c>
      <c r="B295" s="533" t="s">
        <v>757</v>
      </c>
      <c r="C295" s="533"/>
      <c r="D295" s="533"/>
      <c r="E295" s="533"/>
      <c r="F295" s="533"/>
      <c r="G295" s="533"/>
      <c r="H295" s="583" t="s">
        <v>1922</v>
      </c>
      <c r="I295" s="583"/>
      <c r="J295" s="583"/>
      <c r="K295" s="583">
        <f t="shared" si="8"/>
        <v>0</v>
      </c>
      <c r="L295" s="636">
        <f t="shared" si="9"/>
        <v>0</v>
      </c>
      <c r="M295" s="583"/>
      <c r="N295" s="583"/>
      <c r="O295" s="583"/>
      <c r="P295" s="583"/>
      <c r="Q295" s="622">
        <v>0</v>
      </c>
      <c r="R295" s="622">
        <v>0</v>
      </c>
      <c r="S295" s="622">
        <v>0</v>
      </c>
      <c r="T295" s="622">
        <v>0</v>
      </c>
      <c r="U295" s="622">
        <v>0</v>
      </c>
      <c r="V295" s="622">
        <v>0</v>
      </c>
      <c r="W295" s="622">
        <v>0</v>
      </c>
      <c r="X295" s="622">
        <v>0</v>
      </c>
      <c r="Y295" s="622">
        <v>0</v>
      </c>
      <c r="Z295" s="622">
        <v>0</v>
      </c>
      <c r="AA295" s="622">
        <v>0</v>
      </c>
    </row>
    <row r="296" spans="1:27" x14ac:dyDescent="0.3">
      <c r="A296" s="616" t="s">
        <v>758</v>
      </c>
      <c r="B296" s="533" t="s">
        <v>759</v>
      </c>
      <c r="C296" s="533"/>
      <c r="D296" s="533"/>
      <c r="E296" s="533"/>
      <c r="F296" s="533"/>
      <c r="G296" s="533"/>
      <c r="H296" s="583" t="s">
        <v>1922</v>
      </c>
      <c r="I296" s="583"/>
      <c r="J296" s="583"/>
      <c r="K296" s="583">
        <f t="shared" si="8"/>
        <v>0</v>
      </c>
      <c r="L296" s="636">
        <f t="shared" si="9"/>
        <v>0</v>
      </c>
      <c r="M296" s="583"/>
      <c r="N296" s="583"/>
      <c r="O296" s="583"/>
      <c r="P296" s="583"/>
      <c r="Q296" s="622">
        <v>0</v>
      </c>
      <c r="R296" s="622">
        <v>0</v>
      </c>
      <c r="S296" s="622">
        <v>0</v>
      </c>
      <c r="T296" s="622">
        <v>0</v>
      </c>
      <c r="U296" s="622">
        <v>0</v>
      </c>
      <c r="V296" s="622">
        <v>0</v>
      </c>
      <c r="W296" s="622">
        <v>0</v>
      </c>
      <c r="X296" s="622">
        <v>0</v>
      </c>
      <c r="Y296" s="622">
        <v>0</v>
      </c>
      <c r="Z296" s="622">
        <v>0</v>
      </c>
      <c r="AA296" s="622">
        <v>0</v>
      </c>
    </row>
    <row r="297" spans="1:27" x14ac:dyDescent="0.3">
      <c r="A297" s="616" t="s">
        <v>760</v>
      </c>
      <c r="B297" s="533" t="s">
        <v>761</v>
      </c>
      <c r="C297" s="533"/>
      <c r="D297" s="533"/>
      <c r="E297" s="533"/>
      <c r="F297" s="533"/>
      <c r="G297" s="533"/>
      <c r="H297" s="583" t="s">
        <v>1922</v>
      </c>
      <c r="I297" s="583"/>
      <c r="J297" s="583"/>
      <c r="K297" s="583">
        <f t="shared" si="8"/>
        <v>0</v>
      </c>
      <c r="L297" s="636">
        <f t="shared" si="9"/>
        <v>0</v>
      </c>
      <c r="M297" s="583"/>
      <c r="N297" s="583"/>
      <c r="O297" s="583"/>
      <c r="P297" s="583"/>
      <c r="Q297" s="622">
        <v>0</v>
      </c>
      <c r="R297" s="622">
        <v>0</v>
      </c>
      <c r="S297" s="622">
        <v>0</v>
      </c>
      <c r="T297" s="622">
        <v>0</v>
      </c>
      <c r="U297" s="622">
        <v>0</v>
      </c>
      <c r="V297" s="622">
        <v>0</v>
      </c>
      <c r="W297" s="622">
        <v>0</v>
      </c>
      <c r="X297" s="622">
        <v>0</v>
      </c>
      <c r="Y297" s="622">
        <v>0</v>
      </c>
      <c r="Z297" s="622">
        <v>0</v>
      </c>
      <c r="AA297" s="622">
        <v>0</v>
      </c>
    </row>
    <row r="298" spans="1:27" x14ac:dyDescent="0.3">
      <c r="A298" s="616" t="s">
        <v>762</v>
      </c>
      <c r="B298" s="533" t="s">
        <v>763</v>
      </c>
      <c r="C298" s="533"/>
      <c r="D298" s="533"/>
      <c r="E298" s="533"/>
      <c r="F298" s="533"/>
      <c r="G298" s="533"/>
      <c r="H298" s="583" t="s">
        <v>1922</v>
      </c>
      <c r="I298" s="583"/>
      <c r="J298" s="583"/>
      <c r="K298" s="583">
        <f t="shared" si="8"/>
        <v>0</v>
      </c>
      <c r="L298" s="636">
        <f t="shared" si="9"/>
        <v>0</v>
      </c>
      <c r="M298" s="583"/>
      <c r="N298" s="583"/>
      <c r="O298" s="583"/>
      <c r="P298" s="583"/>
      <c r="Q298" s="622">
        <v>0</v>
      </c>
      <c r="R298" s="622">
        <v>0</v>
      </c>
      <c r="S298" s="622">
        <v>0</v>
      </c>
      <c r="T298" s="622">
        <v>0</v>
      </c>
      <c r="U298" s="622">
        <v>0</v>
      </c>
      <c r="V298" s="622">
        <v>0</v>
      </c>
      <c r="W298" s="622">
        <v>0</v>
      </c>
      <c r="X298" s="622">
        <v>0</v>
      </c>
      <c r="Y298" s="622">
        <v>0</v>
      </c>
      <c r="Z298" s="622">
        <v>0</v>
      </c>
      <c r="AA298" s="622">
        <v>0</v>
      </c>
    </row>
    <row r="299" spans="1:27" x14ac:dyDescent="0.3">
      <c r="A299" s="616" t="s">
        <v>764</v>
      </c>
      <c r="B299" s="533" t="s">
        <v>765</v>
      </c>
      <c r="C299" s="533"/>
      <c r="D299" s="533"/>
      <c r="E299" s="533"/>
      <c r="F299" s="533"/>
      <c r="G299" s="533"/>
      <c r="H299" s="583" t="s">
        <v>1922</v>
      </c>
      <c r="I299" s="583"/>
      <c r="J299" s="583"/>
      <c r="K299" s="583">
        <f t="shared" si="8"/>
        <v>0</v>
      </c>
      <c r="L299" s="636">
        <f t="shared" si="9"/>
        <v>0</v>
      </c>
      <c r="M299" s="583"/>
      <c r="N299" s="583"/>
      <c r="O299" s="583"/>
      <c r="P299" s="583"/>
      <c r="Q299" s="622">
        <v>0</v>
      </c>
      <c r="R299" s="622">
        <v>0</v>
      </c>
      <c r="S299" s="622">
        <v>0</v>
      </c>
      <c r="T299" s="622">
        <v>0</v>
      </c>
      <c r="U299" s="622">
        <v>0</v>
      </c>
      <c r="V299" s="622">
        <v>0</v>
      </c>
      <c r="W299" s="622">
        <v>0</v>
      </c>
      <c r="X299" s="622">
        <v>0</v>
      </c>
      <c r="Y299" s="622">
        <v>0</v>
      </c>
      <c r="Z299" s="622">
        <v>0</v>
      </c>
      <c r="AA299" s="622">
        <v>0</v>
      </c>
    </row>
    <row r="300" spans="1:27" x14ac:dyDescent="0.3">
      <c r="A300" s="616" t="s">
        <v>766</v>
      </c>
      <c r="B300" s="533" t="s">
        <v>767</v>
      </c>
      <c r="C300" s="533"/>
      <c r="D300" s="533"/>
      <c r="E300" s="533"/>
      <c r="F300" s="533"/>
      <c r="G300" s="533"/>
      <c r="H300" s="583" t="s">
        <v>1922</v>
      </c>
      <c r="I300" s="583"/>
      <c r="J300" s="583"/>
      <c r="K300" s="583">
        <f t="shared" si="8"/>
        <v>0</v>
      </c>
      <c r="L300" s="636">
        <f t="shared" si="9"/>
        <v>0</v>
      </c>
      <c r="M300" s="583"/>
      <c r="N300" s="583"/>
      <c r="O300" s="583"/>
      <c r="P300" s="583"/>
      <c r="Q300" s="622">
        <v>0</v>
      </c>
      <c r="R300" s="622">
        <v>0</v>
      </c>
      <c r="S300" s="622">
        <v>0</v>
      </c>
      <c r="T300" s="622">
        <v>0</v>
      </c>
      <c r="U300" s="622">
        <v>0</v>
      </c>
      <c r="V300" s="622">
        <v>0</v>
      </c>
      <c r="W300" s="622">
        <v>0</v>
      </c>
      <c r="X300" s="622">
        <v>0</v>
      </c>
      <c r="Y300" s="622">
        <v>0</v>
      </c>
      <c r="Z300" s="622">
        <v>0</v>
      </c>
      <c r="AA300" s="622">
        <v>0</v>
      </c>
    </row>
    <row r="301" spans="1:27" x14ac:dyDescent="0.3">
      <c r="A301" s="616" t="s">
        <v>768</v>
      </c>
      <c r="B301" s="533" t="s">
        <v>769</v>
      </c>
      <c r="C301" s="533"/>
      <c r="D301" s="533"/>
      <c r="E301" s="533"/>
      <c r="F301" s="533"/>
      <c r="G301" s="533"/>
      <c r="H301" s="583" t="s">
        <v>1922</v>
      </c>
      <c r="I301" s="583"/>
      <c r="J301" s="583"/>
      <c r="K301" s="583">
        <f t="shared" si="8"/>
        <v>0</v>
      </c>
      <c r="L301" s="636">
        <f t="shared" si="9"/>
        <v>0</v>
      </c>
      <c r="M301" s="583"/>
      <c r="N301" s="583"/>
      <c r="O301" s="583"/>
      <c r="P301" s="583"/>
      <c r="Q301" s="622">
        <v>0</v>
      </c>
      <c r="R301" s="622">
        <v>0</v>
      </c>
      <c r="S301" s="622">
        <v>0</v>
      </c>
      <c r="T301" s="622">
        <v>0</v>
      </c>
      <c r="U301" s="622">
        <v>0</v>
      </c>
      <c r="V301" s="622">
        <v>0</v>
      </c>
      <c r="W301" s="622">
        <v>0</v>
      </c>
      <c r="X301" s="622">
        <v>0</v>
      </c>
      <c r="Y301" s="622">
        <v>0</v>
      </c>
      <c r="Z301" s="622">
        <v>0</v>
      </c>
      <c r="AA301" s="622">
        <v>0</v>
      </c>
    </row>
    <row r="302" spans="1:27" x14ac:dyDescent="0.3">
      <c r="A302" s="616" t="s">
        <v>770</v>
      </c>
      <c r="B302" s="533" t="s">
        <v>771</v>
      </c>
      <c r="C302" s="533"/>
      <c r="D302" s="533"/>
      <c r="E302" s="533"/>
      <c r="F302" s="533"/>
      <c r="G302" s="533"/>
      <c r="H302" s="583" t="s">
        <v>1922</v>
      </c>
      <c r="I302" s="583"/>
      <c r="J302" s="583"/>
      <c r="K302" s="583">
        <f t="shared" si="8"/>
        <v>0</v>
      </c>
      <c r="L302" s="636">
        <f t="shared" si="9"/>
        <v>0</v>
      </c>
      <c r="M302" s="583"/>
      <c r="N302" s="583"/>
      <c r="O302" s="583"/>
      <c r="P302" s="583"/>
      <c r="Q302" s="622">
        <v>0</v>
      </c>
      <c r="R302" s="622">
        <v>0</v>
      </c>
      <c r="S302" s="622">
        <v>0</v>
      </c>
      <c r="T302" s="622">
        <v>0</v>
      </c>
      <c r="U302" s="622">
        <v>0</v>
      </c>
      <c r="V302" s="622">
        <v>0</v>
      </c>
      <c r="W302" s="622">
        <v>0</v>
      </c>
      <c r="X302" s="622">
        <v>0</v>
      </c>
      <c r="Y302" s="622">
        <v>0</v>
      </c>
      <c r="Z302" s="622">
        <v>0</v>
      </c>
      <c r="AA302" s="622">
        <v>0</v>
      </c>
    </row>
    <row r="303" spans="1:27" x14ac:dyDescent="0.3">
      <c r="A303" s="616" t="s">
        <v>772</v>
      </c>
      <c r="B303" s="533" t="s">
        <v>773</v>
      </c>
      <c r="C303" s="533"/>
      <c r="D303" s="533"/>
      <c r="E303" s="533"/>
      <c r="F303" s="533"/>
      <c r="G303" s="533"/>
      <c r="H303" s="583" t="s">
        <v>1922</v>
      </c>
      <c r="I303" s="583"/>
      <c r="J303" s="583"/>
      <c r="K303" s="583">
        <f t="shared" si="8"/>
        <v>0</v>
      </c>
      <c r="L303" s="636">
        <f t="shared" si="9"/>
        <v>0</v>
      </c>
      <c r="M303" s="583"/>
      <c r="N303" s="583"/>
      <c r="O303" s="583"/>
      <c r="P303" s="583"/>
      <c r="Q303" s="622">
        <v>0</v>
      </c>
      <c r="R303" s="622">
        <v>0</v>
      </c>
      <c r="S303" s="622">
        <v>0</v>
      </c>
      <c r="T303" s="622">
        <v>0</v>
      </c>
      <c r="U303" s="622">
        <v>0</v>
      </c>
      <c r="V303" s="622">
        <v>0</v>
      </c>
      <c r="W303" s="622">
        <v>0</v>
      </c>
      <c r="X303" s="622">
        <v>0</v>
      </c>
      <c r="Y303" s="622">
        <v>0</v>
      </c>
      <c r="Z303" s="622">
        <v>0</v>
      </c>
      <c r="AA303" s="622">
        <v>0</v>
      </c>
    </row>
    <row r="304" spans="1:27" x14ac:dyDescent="0.3">
      <c r="A304" s="616" t="s">
        <v>774</v>
      </c>
      <c r="B304" s="533" t="s">
        <v>775</v>
      </c>
      <c r="C304" s="533"/>
      <c r="D304" s="533"/>
      <c r="E304" s="533"/>
      <c r="F304" s="533"/>
      <c r="G304" s="533"/>
      <c r="H304" s="583" t="s">
        <v>1922</v>
      </c>
      <c r="I304" s="583"/>
      <c r="J304" s="583"/>
      <c r="K304" s="583">
        <f t="shared" si="8"/>
        <v>0</v>
      </c>
      <c r="L304" s="636">
        <f t="shared" si="9"/>
        <v>0</v>
      </c>
      <c r="M304" s="583"/>
      <c r="N304" s="583"/>
      <c r="O304" s="583"/>
      <c r="P304" s="583"/>
      <c r="Q304" s="622">
        <v>0</v>
      </c>
      <c r="R304" s="622">
        <v>0</v>
      </c>
      <c r="S304" s="622">
        <v>0</v>
      </c>
      <c r="T304" s="622">
        <v>0</v>
      </c>
      <c r="U304" s="622">
        <v>0</v>
      </c>
      <c r="V304" s="622">
        <v>0</v>
      </c>
      <c r="W304" s="622">
        <v>0</v>
      </c>
      <c r="X304" s="622">
        <v>0</v>
      </c>
      <c r="Y304" s="622">
        <v>0</v>
      </c>
      <c r="Z304" s="622">
        <v>0</v>
      </c>
      <c r="AA304" s="622">
        <v>0</v>
      </c>
    </row>
    <row r="305" spans="1:27" x14ac:dyDescent="0.3">
      <c r="A305" s="616" t="s">
        <v>776</v>
      </c>
      <c r="B305" s="533" t="s">
        <v>777</v>
      </c>
      <c r="C305" s="533"/>
      <c r="D305" s="533"/>
      <c r="E305" s="533"/>
      <c r="F305" s="533"/>
      <c r="G305" s="533"/>
      <c r="H305" s="583" t="s">
        <v>1922</v>
      </c>
      <c r="I305" s="583"/>
      <c r="J305" s="583"/>
      <c r="K305" s="583">
        <f t="shared" si="8"/>
        <v>0</v>
      </c>
      <c r="L305" s="636">
        <f t="shared" si="9"/>
        <v>0</v>
      </c>
      <c r="M305" s="583"/>
      <c r="N305" s="583"/>
      <c r="O305" s="583"/>
      <c r="P305" s="583"/>
      <c r="Q305" s="622">
        <v>0</v>
      </c>
      <c r="R305" s="622">
        <v>0</v>
      </c>
      <c r="S305" s="622">
        <v>0</v>
      </c>
      <c r="T305" s="622">
        <v>0</v>
      </c>
      <c r="U305" s="622">
        <v>0</v>
      </c>
      <c r="V305" s="622">
        <v>0</v>
      </c>
      <c r="W305" s="622">
        <v>0</v>
      </c>
      <c r="X305" s="622">
        <v>0</v>
      </c>
      <c r="Y305" s="622">
        <v>0</v>
      </c>
      <c r="Z305" s="622">
        <v>0</v>
      </c>
      <c r="AA305" s="622">
        <v>0</v>
      </c>
    </row>
    <row r="306" spans="1:27" x14ac:dyDescent="0.3">
      <c r="A306" s="616" t="s">
        <v>778</v>
      </c>
      <c r="B306" s="533" t="s">
        <v>779</v>
      </c>
      <c r="C306" s="533"/>
      <c r="D306" s="533"/>
      <c r="E306" s="533"/>
      <c r="F306" s="533"/>
      <c r="G306" s="533"/>
      <c r="H306" s="583" t="s">
        <v>1922</v>
      </c>
      <c r="I306" s="583"/>
      <c r="J306" s="583"/>
      <c r="K306" s="583">
        <f t="shared" si="8"/>
        <v>0</v>
      </c>
      <c r="L306" s="636">
        <f t="shared" si="9"/>
        <v>0</v>
      </c>
      <c r="M306" s="583"/>
      <c r="N306" s="583"/>
      <c r="O306" s="583"/>
      <c r="P306" s="583"/>
      <c r="Q306" s="622">
        <v>0</v>
      </c>
      <c r="R306" s="622">
        <v>0</v>
      </c>
      <c r="S306" s="622">
        <v>0</v>
      </c>
      <c r="T306" s="622">
        <v>0</v>
      </c>
      <c r="U306" s="622">
        <v>0</v>
      </c>
      <c r="V306" s="622">
        <v>0</v>
      </c>
      <c r="W306" s="622">
        <v>0</v>
      </c>
      <c r="X306" s="622">
        <v>0</v>
      </c>
      <c r="Y306" s="622">
        <v>0</v>
      </c>
      <c r="Z306" s="622">
        <v>0</v>
      </c>
      <c r="AA306" s="622">
        <v>0</v>
      </c>
    </row>
    <row r="307" spans="1:27" x14ac:dyDescent="0.3">
      <c r="A307" s="616" t="s">
        <v>780</v>
      </c>
      <c r="B307" s="533" t="s">
        <v>781</v>
      </c>
      <c r="C307" s="533"/>
      <c r="D307" s="533"/>
      <c r="E307" s="533"/>
      <c r="F307" s="533"/>
      <c r="G307" s="533"/>
      <c r="H307" s="583" t="s">
        <v>1922</v>
      </c>
      <c r="I307" s="583"/>
      <c r="J307" s="583"/>
      <c r="K307" s="583">
        <f t="shared" si="8"/>
        <v>0</v>
      </c>
      <c r="L307" s="636">
        <f t="shared" si="9"/>
        <v>0</v>
      </c>
      <c r="M307" s="583"/>
      <c r="N307" s="583"/>
      <c r="O307" s="583"/>
      <c r="P307" s="583"/>
      <c r="Q307" s="622">
        <v>0</v>
      </c>
      <c r="R307" s="622">
        <v>0</v>
      </c>
      <c r="S307" s="622">
        <v>0</v>
      </c>
      <c r="T307" s="622">
        <v>0</v>
      </c>
      <c r="U307" s="622">
        <v>0</v>
      </c>
      <c r="V307" s="622">
        <v>0</v>
      </c>
      <c r="W307" s="622">
        <v>0</v>
      </c>
      <c r="X307" s="622">
        <v>0</v>
      </c>
      <c r="Y307" s="622">
        <v>0</v>
      </c>
      <c r="Z307" s="622">
        <v>0</v>
      </c>
      <c r="AA307" s="622">
        <v>0</v>
      </c>
    </row>
    <row r="308" spans="1:27" x14ac:dyDescent="0.3">
      <c r="A308" s="616" t="s">
        <v>782</v>
      </c>
      <c r="B308" s="533" t="s">
        <v>783</v>
      </c>
      <c r="C308" s="533"/>
      <c r="D308" s="533"/>
      <c r="E308" s="533"/>
      <c r="F308" s="533"/>
      <c r="G308" s="533"/>
      <c r="H308" s="583" t="s">
        <v>1922</v>
      </c>
      <c r="I308" s="583"/>
      <c r="J308" s="583"/>
      <c r="K308" s="583">
        <f t="shared" si="8"/>
        <v>0</v>
      </c>
      <c r="L308" s="636">
        <f t="shared" si="9"/>
        <v>0</v>
      </c>
      <c r="M308" s="583"/>
      <c r="N308" s="583"/>
      <c r="O308" s="583"/>
      <c r="P308" s="583"/>
      <c r="Q308" s="622">
        <v>0</v>
      </c>
      <c r="R308" s="622">
        <v>0</v>
      </c>
      <c r="S308" s="622">
        <v>0</v>
      </c>
      <c r="T308" s="622">
        <v>0</v>
      </c>
      <c r="U308" s="622">
        <v>0</v>
      </c>
      <c r="V308" s="622">
        <v>0</v>
      </c>
      <c r="W308" s="622">
        <v>0</v>
      </c>
      <c r="X308" s="622">
        <v>0</v>
      </c>
      <c r="Y308" s="622">
        <v>0</v>
      </c>
      <c r="Z308" s="622">
        <v>0</v>
      </c>
      <c r="AA308" s="622">
        <v>0</v>
      </c>
    </row>
    <row r="309" spans="1:27" x14ac:dyDescent="0.3">
      <c r="A309" s="616" t="s">
        <v>784</v>
      </c>
      <c r="B309" s="533" t="s">
        <v>785</v>
      </c>
      <c r="C309" s="533"/>
      <c r="D309" s="533"/>
      <c r="E309" s="533"/>
      <c r="F309" s="533"/>
      <c r="G309" s="533"/>
      <c r="H309" s="583" t="s">
        <v>1922</v>
      </c>
      <c r="I309" s="583"/>
      <c r="J309" s="583"/>
      <c r="K309" s="583">
        <f t="shared" si="8"/>
        <v>0</v>
      </c>
      <c r="L309" s="636">
        <f t="shared" si="9"/>
        <v>0</v>
      </c>
      <c r="M309" s="583"/>
      <c r="N309" s="583"/>
      <c r="O309" s="583"/>
      <c r="P309" s="583"/>
      <c r="Q309" s="622">
        <v>0</v>
      </c>
      <c r="R309" s="622">
        <v>0</v>
      </c>
      <c r="S309" s="622">
        <v>0</v>
      </c>
      <c r="T309" s="622">
        <v>0</v>
      </c>
      <c r="U309" s="622">
        <v>0</v>
      </c>
      <c r="V309" s="622">
        <v>0</v>
      </c>
      <c r="W309" s="622">
        <v>0</v>
      </c>
      <c r="X309" s="622">
        <v>0</v>
      </c>
      <c r="Y309" s="622">
        <v>0</v>
      </c>
      <c r="Z309" s="622">
        <v>0</v>
      </c>
      <c r="AA309" s="622">
        <v>0</v>
      </c>
    </row>
    <row r="310" spans="1:27" x14ac:dyDescent="0.3">
      <c r="A310" s="616" t="s">
        <v>786</v>
      </c>
      <c r="B310" s="533" t="s">
        <v>787</v>
      </c>
      <c r="C310" s="533"/>
      <c r="D310" s="533"/>
      <c r="E310" s="533"/>
      <c r="F310" s="533"/>
      <c r="G310" s="533"/>
      <c r="H310" s="583" t="s">
        <v>1922</v>
      </c>
      <c r="I310" s="583"/>
      <c r="J310" s="583"/>
      <c r="K310" s="583">
        <f t="shared" si="8"/>
        <v>0</v>
      </c>
      <c r="L310" s="636">
        <f t="shared" si="9"/>
        <v>0</v>
      </c>
      <c r="M310" s="583"/>
      <c r="N310" s="583"/>
      <c r="O310" s="583"/>
      <c r="P310" s="583"/>
      <c r="Q310" s="622">
        <v>0</v>
      </c>
      <c r="R310" s="622">
        <v>0</v>
      </c>
      <c r="S310" s="622">
        <v>0</v>
      </c>
      <c r="T310" s="622">
        <v>0</v>
      </c>
      <c r="U310" s="622">
        <v>0</v>
      </c>
      <c r="V310" s="622">
        <v>0</v>
      </c>
      <c r="W310" s="622">
        <v>0</v>
      </c>
      <c r="X310" s="622">
        <v>0</v>
      </c>
      <c r="Y310" s="622">
        <v>0</v>
      </c>
      <c r="Z310" s="622">
        <v>0</v>
      </c>
      <c r="AA310" s="622">
        <v>0</v>
      </c>
    </row>
    <row r="311" spans="1:27" x14ac:dyDescent="0.3">
      <c r="A311" s="616" t="s">
        <v>788</v>
      </c>
      <c r="B311" s="533" t="s">
        <v>789</v>
      </c>
      <c r="C311" s="533"/>
      <c r="D311" s="533"/>
      <c r="E311" s="533"/>
      <c r="F311" s="533"/>
      <c r="G311" s="533"/>
      <c r="H311" s="583" t="s">
        <v>1922</v>
      </c>
      <c r="I311" s="583"/>
      <c r="J311" s="583"/>
      <c r="K311" s="583">
        <f t="shared" si="8"/>
        <v>0</v>
      </c>
      <c r="L311" s="636">
        <f t="shared" si="9"/>
        <v>0</v>
      </c>
      <c r="M311" s="583"/>
      <c r="N311" s="583"/>
      <c r="O311" s="583"/>
      <c r="P311" s="583"/>
      <c r="Q311" s="622">
        <v>0</v>
      </c>
      <c r="R311" s="622">
        <v>0</v>
      </c>
      <c r="S311" s="622">
        <v>0</v>
      </c>
      <c r="T311" s="622">
        <v>0</v>
      </c>
      <c r="U311" s="622">
        <v>0</v>
      </c>
      <c r="V311" s="622">
        <v>0</v>
      </c>
      <c r="W311" s="622">
        <v>0</v>
      </c>
      <c r="X311" s="622">
        <v>0</v>
      </c>
      <c r="Y311" s="622">
        <v>0</v>
      </c>
      <c r="Z311" s="622">
        <v>0</v>
      </c>
      <c r="AA311" s="622">
        <v>0</v>
      </c>
    </row>
    <row r="312" spans="1:27" x14ac:dyDescent="0.3">
      <c r="A312" s="616" t="s">
        <v>790</v>
      </c>
      <c r="B312" s="533" t="s">
        <v>791</v>
      </c>
      <c r="C312" s="533"/>
      <c r="D312" s="533"/>
      <c r="E312" s="533"/>
      <c r="F312" s="533"/>
      <c r="G312" s="533"/>
      <c r="H312" s="583" t="s">
        <v>1922</v>
      </c>
      <c r="I312" s="583"/>
      <c r="J312" s="583"/>
      <c r="K312" s="583">
        <f t="shared" si="8"/>
        <v>0</v>
      </c>
      <c r="L312" s="636">
        <f t="shared" si="9"/>
        <v>0</v>
      </c>
      <c r="M312" s="583"/>
      <c r="N312" s="583"/>
      <c r="O312" s="583"/>
      <c r="P312" s="583"/>
      <c r="Q312" s="622">
        <v>0</v>
      </c>
      <c r="R312" s="622">
        <v>0</v>
      </c>
      <c r="S312" s="622">
        <v>0</v>
      </c>
      <c r="T312" s="622">
        <v>0</v>
      </c>
      <c r="U312" s="622">
        <v>0</v>
      </c>
      <c r="V312" s="622">
        <v>0</v>
      </c>
      <c r="W312" s="622">
        <v>0</v>
      </c>
      <c r="X312" s="622">
        <v>0</v>
      </c>
      <c r="Y312" s="622">
        <v>0</v>
      </c>
      <c r="Z312" s="622">
        <v>0</v>
      </c>
      <c r="AA312" s="622">
        <v>0</v>
      </c>
    </row>
    <row r="313" spans="1:27" x14ac:dyDescent="0.3">
      <c r="A313" s="616" t="s">
        <v>792</v>
      </c>
      <c r="B313" s="533" t="s">
        <v>793</v>
      </c>
      <c r="C313" s="533"/>
      <c r="D313" s="533"/>
      <c r="E313" s="533"/>
      <c r="F313" s="533"/>
      <c r="G313" s="533"/>
      <c r="H313" s="583" t="s">
        <v>1922</v>
      </c>
      <c r="I313" s="583"/>
      <c r="J313" s="583"/>
      <c r="K313" s="583">
        <f t="shared" si="8"/>
        <v>0</v>
      </c>
      <c r="L313" s="636">
        <f t="shared" si="9"/>
        <v>0</v>
      </c>
      <c r="M313" s="583"/>
      <c r="N313" s="583"/>
      <c r="O313" s="583"/>
      <c r="P313" s="583"/>
      <c r="Q313" s="622">
        <v>0</v>
      </c>
      <c r="R313" s="622">
        <v>0</v>
      </c>
      <c r="S313" s="622">
        <v>0</v>
      </c>
      <c r="T313" s="622">
        <v>0</v>
      </c>
      <c r="U313" s="622">
        <v>0</v>
      </c>
      <c r="V313" s="622">
        <v>0</v>
      </c>
      <c r="W313" s="622">
        <v>0</v>
      </c>
      <c r="X313" s="622">
        <v>0</v>
      </c>
      <c r="Y313" s="622">
        <v>0</v>
      </c>
      <c r="Z313" s="622">
        <v>0</v>
      </c>
      <c r="AA313" s="622">
        <v>0</v>
      </c>
    </row>
    <row r="314" spans="1:27" x14ac:dyDescent="0.3">
      <c r="A314" s="616" t="s">
        <v>794</v>
      </c>
      <c r="B314" s="533" t="s">
        <v>795</v>
      </c>
      <c r="C314" s="533"/>
      <c r="D314" s="533"/>
      <c r="E314" s="533"/>
      <c r="F314" s="533"/>
      <c r="G314" s="533"/>
      <c r="H314" s="583" t="s">
        <v>1922</v>
      </c>
      <c r="I314" s="583"/>
      <c r="J314" s="583"/>
      <c r="K314" s="583">
        <f t="shared" si="8"/>
        <v>0</v>
      </c>
      <c r="L314" s="636">
        <f t="shared" si="9"/>
        <v>0</v>
      </c>
      <c r="M314" s="583"/>
      <c r="N314" s="583"/>
      <c r="O314" s="583"/>
      <c r="P314" s="583"/>
      <c r="Q314" s="622">
        <v>0</v>
      </c>
      <c r="R314" s="622">
        <v>0</v>
      </c>
      <c r="S314" s="622">
        <v>0</v>
      </c>
      <c r="T314" s="622">
        <v>0</v>
      </c>
      <c r="U314" s="622">
        <v>0</v>
      </c>
      <c r="V314" s="622">
        <v>0</v>
      </c>
      <c r="W314" s="622">
        <v>0</v>
      </c>
      <c r="X314" s="622">
        <v>0</v>
      </c>
      <c r="Y314" s="622">
        <v>0</v>
      </c>
      <c r="Z314" s="622">
        <v>0</v>
      </c>
      <c r="AA314" s="622">
        <v>0</v>
      </c>
    </row>
    <row r="315" spans="1:27" x14ac:dyDescent="0.3">
      <c r="A315" s="616" t="s">
        <v>796</v>
      </c>
      <c r="B315" s="533" t="s">
        <v>797</v>
      </c>
      <c r="C315" s="533"/>
      <c r="D315" s="533"/>
      <c r="E315" s="533"/>
      <c r="F315" s="533"/>
      <c r="G315" s="533"/>
      <c r="H315" s="583" t="s">
        <v>1922</v>
      </c>
      <c r="I315" s="583"/>
      <c r="J315" s="583"/>
      <c r="K315" s="583">
        <f t="shared" si="8"/>
        <v>0</v>
      </c>
      <c r="L315" s="636">
        <f t="shared" si="9"/>
        <v>0</v>
      </c>
      <c r="M315" s="583"/>
      <c r="N315" s="583"/>
      <c r="O315" s="583"/>
      <c r="P315" s="583"/>
      <c r="Q315" s="622">
        <v>0</v>
      </c>
      <c r="R315" s="622">
        <v>0</v>
      </c>
      <c r="S315" s="622">
        <v>0</v>
      </c>
      <c r="T315" s="622">
        <v>0</v>
      </c>
      <c r="U315" s="622">
        <v>0</v>
      </c>
      <c r="V315" s="622">
        <v>0</v>
      </c>
      <c r="W315" s="622">
        <v>0</v>
      </c>
      <c r="X315" s="622">
        <v>0</v>
      </c>
      <c r="Y315" s="622">
        <v>0</v>
      </c>
      <c r="Z315" s="622">
        <v>0</v>
      </c>
      <c r="AA315" s="622">
        <v>0</v>
      </c>
    </row>
    <row r="316" spans="1:27" x14ac:dyDescent="0.3">
      <c r="A316" s="616" t="s">
        <v>798</v>
      </c>
      <c r="B316" s="533" t="s">
        <v>799</v>
      </c>
      <c r="C316" s="533"/>
      <c r="D316" s="533"/>
      <c r="E316" s="533"/>
      <c r="F316" s="533"/>
      <c r="G316" s="533"/>
      <c r="H316" s="583" t="s">
        <v>1922</v>
      </c>
      <c r="I316" s="583"/>
      <c r="J316" s="583"/>
      <c r="K316" s="583">
        <f t="shared" si="8"/>
        <v>0</v>
      </c>
      <c r="L316" s="636">
        <f t="shared" si="9"/>
        <v>0</v>
      </c>
      <c r="M316" s="583"/>
      <c r="N316" s="583"/>
      <c r="O316" s="583"/>
      <c r="P316" s="583"/>
      <c r="Q316" s="622">
        <v>0</v>
      </c>
      <c r="R316" s="622">
        <v>0</v>
      </c>
      <c r="S316" s="622">
        <v>0</v>
      </c>
      <c r="T316" s="622">
        <v>0</v>
      </c>
      <c r="U316" s="622">
        <v>0</v>
      </c>
      <c r="V316" s="622">
        <v>0</v>
      </c>
      <c r="W316" s="622">
        <v>0</v>
      </c>
      <c r="X316" s="622">
        <v>0</v>
      </c>
      <c r="Y316" s="622">
        <v>0</v>
      </c>
      <c r="Z316" s="622">
        <v>0</v>
      </c>
      <c r="AA316" s="622">
        <v>0</v>
      </c>
    </row>
    <row r="317" spans="1:27" x14ac:dyDescent="0.3">
      <c r="A317" s="616" t="s">
        <v>800</v>
      </c>
      <c r="B317" s="533" t="s">
        <v>801</v>
      </c>
      <c r="C317" s="533"/>
      <c r="D317" s="533"/>
      <c r="E317" s="533"/>
      <c r="F317" s="533"/>
      <c r="G317" s="533"/>
      <c r="H317" s="583" t="s">
        <v>1922</v>
      </c>
      <c r="I317" s="583"/>
      <c r="J317" s="583"/>
      <c r="K317" s="583">
        <f t="shared" si="8"/>
        <v>0</v>
      </c>
      <c r="L317" s="636">
        <f t="shared" si="9"/>
        <v>0</v>
      </c>
      <c r="M317" s="583"/>
      <c r="N317" s="583"/>
      <c r="O317" s="583"/>
      <c r="P317" s="583"/>
      <c r="Q317" s="622">
        <v>0</v>
      </c>
      <c r="R317" s="622">
        <v>0</v>
      </c>
      <c r="S317" s="622">
        <v>0</v>
      </c>
      <c r="T317" s="622">
        <v>0</v>
      </c>
      <c r="U317" s="622">
        <v>0</v>
      </c>
      <c r="V317" s="622">
        <v>0</v>
      </c>
      <c r="W317" s="622">
        <v>0</v>
      </c>
      <c r="X317" s="622">
        <v>0</v>
      </c>
      <c r="Y317" s="622">
        <v>0</v>
      </c>
      <c r="Z317" s="622">
        <v>0</v>
      </c>
      <c r="AA317" s="622">
        <v>0</v>
      </c>
    </row>
    <row r="318" spans="1:27" x14ac:dyDescent="0.3">
      <c r="A318" s="616" t="s">
        <v>802</v>
      </c>
      <c r="B318" s="533" t="s">
        <v>803</v>
      </c>
      <c r="C318" s="533"/>
      <c r="D318" s="533"/>
      <c r="E318" s="533"/>
      <c r="F318" s="533"/>
      <c r="G318" s="533"/>
      <c r="H318" s="583" t="s">
        <v>1922</v>
      </c>
      <c r="I318" s="583"/>
      <c r="J318" s="583"/>
      <c r="K318" s="583">
        <f t="shared" si="8"/>
        <v>0</v>
      </c>
      <c r="L318" s="636">
        <f t="shared" si="9"/>
        <v>0</v>
      </c>
      <c r="M318" s="583"/>
      <c r="N318" s="583"/>
      <c r="O318" s="583"/>
      <c r="P318" s="583"/>
      <c r="Q318" s="622">
        <v>0</v>
      </c>
      <c r="R318" s="622">
        <v>0</v>
      </c>
      <c r="S318" s="622">
        <v>0</v>
      </c>
      <c r="T318" s="622">
        <v>0</v>
      </c>
      <c r="U318" s="622">
        <v>0</v>
      </c>
      <c r="V318" s="622">
        <v>0</v>
      </c>
      <c r="W318" s="622">
        <v>0</v>
      </c>
      <c r="X318" s="622">
        <v>0</v>
      </c>
      <c r="Y318" s="622">
        <v>0</v>
      </c>
      <c r="Z318" s="622">
        <v>0</v>
      </c>
      <c r="AA318" s="622">
        <v>0</v>
      </c>
    </row>
    <row r="319" spans="1:27" x14ac:dyDescent="0.3">
      <c r="A319" s="616" t="s">
        <v>804</v>
      </c>
      <c r="B319" s="533" t="s">
        <v>805</v>
      </c>
      <c r="C319" s="533"/>
      <c r="D319" s="533"/>
      <c r="E319" s="533"/>
      <c r="F319" s="533"/>
      <c r="G319" s="533"/>
      <c r="H319" s="583" t="s">
        <v>1922</v>
      </c>
      <c r="I319" s="583"/>
      <c r="J319" s="583"/>
      <c r="K319" s="583">
        <f t="shared" si="8"/>
        <v>0</v>
      </c>
      <c r="L319" s="636">
        <f t="shared" si="9"/>
        <v>0</v>
      </c>
      <c r="M319" s="583"/>
      <c r="N319" s="583"/>
      <c r="O319" s="583"/>
      <c r="P319" s="583"/>
      <c r="Q319" s="622">
        <v>0</v>
      </c>
      <c r="R319" s="622">
        <v>0</v>
      </c>
      <c r="S319" s="622">
        <v>0</v>
      </c>
      <c r="T319" s="622">
        <v>0</v>
      </c>
      <c r="U319" s="622">
        <v>0</v>
      </c>
      <c r="V319" s="622">
        <v>0</v>
      </c>
      <c r="W319" s="622">
        <v>0</v>
      </c>
      <c r="X319" s="622">
        <v>0</v>
      </c>
      <c r="Y319" s="622">
        <v>0</v>
      </c>
      <c r="Z319" s="622">
        <v>0</v>
      </c>
      <c r="AA319" s="622">
        <v>0</v>
      </c>
    </row>
    <row r="320" spans="1:27" x14ac:dyDescent="0.3">
      <c r="A320" s="616" t="s">
        <v>806</v>
      </c>
      <c r="B320" s="533" t="s">
        <v>807</v>
      </c>
      <c r="C320" s="533"/>
      <c r="D320" s="533"/>
      <c r="E320" s="533"/>
      <c r="F320" s="533"/>
      <c r="G320" s="533"/>
      <c r="H320" s="583" t="s">
        <v>1922</v>
      </c>
      <c r="I320" s="583"/>
      <c r="J320" s="583"/>
      <c r="K320" s="583">
        <f t="shared" si="8"/>
        <v>0</v>
      </c>
      <c r="L320" s="636">
        <f t="shared" si="9"/>
        <v>0</v>
      </c>
      <c r="M320" s="583"/>
      <c r="N320" s="583"/>
      <c r="O320" s="583"/>
      <c r="P320" s="583"/>
      <c r="Q320" s="622">
        <v>0</v>
      </c>
      <c r="R320" s="622">
        <v>0</v>
      </c>
      <c r="S320" s="622">
        <v>0</v>
      </c>
      <c r="T320" s="622">
        <v>0</v>
      </c>
      <c r="U320" s="622">
        <v>0</v>
      </c>
      <c r="V320" s="622">
        <v>0</v>
      </c>
      <c r="W320" s="622">
        <v>0</v>
      </c>
      <c r="X320" s="622">
        <v>0</v>
      </c>
      <c r="Y320" s="622">
        <v>0</v>
      </c>
      <c r="Z320" s="622">
        <v>0</v>
      </c>
      <c r="AA320" s="622">
        <v>0</v>
      </c>
    </row>
    <row r="321" spans="1:27" x14ac:dyDescent="0.3">
      <c r="A321" s="616" t="s">
        <v>808</v>
      </c>
      <c r="B321" s="533" t="s">
        <v>809</v>
      </c>
      <c r="C321" s="533"/>
      <c r="D321" s="533"/>
      <c r="E321" s="533"/>
      <c r="F321" s="533"/>
      <c r="G321" s="533"/>
      <c r="H321" s="583" t="s">
        <v>1922</v>
      </c>
      <c r="I321" s="583"/>
      <c r="J321" s="583"/>
      <c r="K321" s="583">
        <f t="shared" si="8"/>
        <v>0</v>
      </c>
      <c r="L321" s="636">
        <f t="shared" si="9"/>
        <v>0</v>
      </c>
      <c r="M321" s="583"/>
      <c r="N321" s="583"/>
      <c r="O321" s="583"/>
      <c r="P321" s="583"/>
      <c r="Q321" s="622">
        <v>0</v>
      </c>
      <c r="R321" s="622">
        <v>0</v>
      </c>
      <c r="S321" s="622">
        <v>0</v>
      </c>
      <c r="T321" s="622">
        <v>0</v>
      </c>
      <c r="U321" s="622">
        <v>0</v>
      </c>
      <c r="V321" s="622">
        <v>0</v>
      </c>
      <c r="W321" s="622">
        <v>0</v>
      </c>
      <c r="X321" s="622">
        <v>0</v>
      </c>
      <c r="Y321" s="622">
        <v>0</v>
      </c>
      <c r="Z321" s="622">
        <v>0</v>
      </c>
      <c r="AA321" s="622">
        <v>0</v>
      </c>
    </row>
    <row r="322" spans="1:27" x14ac:dyDescent="0.3">
      <c r="A322" s="616" t="s">
        <v>810</v>
      </c>
      <c r="B322" s="533" t="s">
        <v>811</v>
      </c>
      <c r="C322" s="533"/>
      <c r="D322" s="533"/>
      <c r="E322" s="533"/>
      <c r="F322" s="533"/>
      <c r="G322" s="533"/>
      <c r="H322" s="583" t="s">
        <v>1922</v>
      </c>
      <c r="I322" s="583"/>
      <c r="J322" s="583"/>
      <c r="K322" s="583">
        <f t="shared" si="8"/>
        <v>0</v>
      </c>
      <c r="L322" s="636">
        <f t="shared" si="9"/>
        <v>0</v>
      </c>
      <c r="M322" s="583"/>
      <c r="N322" s="583"/>
      <c r="O322" s="583"/>
      <c r="P322" s="583"/>
      <c r="Q322" s="622">
        <v>0</v>
      </c>
      <c r="R322" s="622">
        <v>0</v>
      </c>
      <c r="S322" s="622">
        <v>0</v>
      </c>
      <c r="T322" s="622">
        <v>0</v>
      </c>
      <c r="U322" s="622">
        <v>0</v>
      </c>
      <c r="V322" s="622">
        <v>0</v>
      </c>
      <c r="W322" s="622">
        <v>0</v>
      </c>
      <c r="X322" s="622">
        <v>0</v>
      </c>
      <c r="Y322" s="622">
        <v>0</v>
      </c>
      <c r="Z322" s="622">
        <v>0</v>
      </c>
      <c r="AA322" s="622">
        <v>0</v>
      </c>
    </row>
    <row r="323" spans="1:27" x14ac:dyDescent="0.3">
      <c r="A323" s="616" t="s">
        <v>812</v>
      </c>
      <c r="B323" s="533" t="s">
        <v>813</v>
      </c>
      <c r="C323" s="533"/>
      <c r="D323" s="533"/>
      <c r="E323" s="533"/>
      <c r="F323" s="533"/>
      <c r="G323" s="533"/>
      <c r="H323" s="583" t="s">
        <v>1922</v>
      </c>
      <c r="I323" s="583"/>
      <c r="J323" s="583"/>
      <c r="K323" s="583">
        <f t="shared" ref="K323:K386" si="10">SUM(M323:AA323)</f>
        <v>0</v>
      </c>
      <c r="L323" s="636">
        <f t="shared" ref="L323:L386" si="11">I323+J323-K323</f>
        <v>0</v>
      </c>
      <c r="M323" s="583"/>
      <c r="N323" s="583"/>
      <c r="O323" s="583"/>
      <c r="P323" s="583"/>
      <c r="Q323" s="622">
        <v>0</v>
      </c>
      <c r="R323" s="622">
        <v>0</v>
      </c>
      <c r="S323" s="622">
        <v>0</v>
      </c>
      <c r="T323" s="622">
        <v>0</v>
      </c>
      <c r="U323" s="622">
        <v>0</v>
      </c>
      <c r="V323" s="622">
        <v>0</v>
      </c>
      <c r="W323" s="622">
        <v>0</v>
      </c>
      <c r="X323" s="622">
        <v>0</v>
      </c>
      <c r="Y323" s="622">
        <v>0</v>
      </c>
      <c r="Z323" s="622">
        <v>0</v>
      </c>
      <c r="AA323" s="622">
        <v>0</v>
      </c>
    </row>
    <row r="324" spans="1:27" x14ac:dyDescent="0.3">
      <c r="A324" s="616" t="s">
        <v>814</v>
      </c>
      <c r="B324" s="533" t="s">
        <v>815</v>
      </c>
      <c r="C324" s="533"/>
      <c r="D324" s="533"/>
      <c r="E324" s="533"/>
      <c r="F324" s="533"/>
      <c r="G324" s="533"/>
      <c r="H324" s="583" t="s">
        <v>1922</v>
      </c>
      <c r="I324" s="583"/>
      <c r="J324" s="583"/>
      <c r="K324" s="583">
        <f t="shared" si="10"/>
        <v>0</v>
      </c>
      <c r="L324" s="636">
        <f t="shared" si="11"/>
        <v>0</v>
      </c>
      <c r="M324" s="583"/>
      <c r="N324" s="583"/>
      <c r="O324" s="583"/>
      <c r="P324" s="583"/>
      <c r="Q324" s="622">
        <v>0</v>
      </c>
      <c r="R324" s="622">
        <v>0</v>
      </c>
      <c r="S324" s="622">
        <v>0</v>
      </c>
      <c r="T324" s="622">
        <v>0</v>
      </c>
      <c r="U324" s="622">
        <v>0</v>
      </c>
      <c r="V324" s="622">
        <v>0</v>
      </c>
      <c r="W324" s="622">
        <v>0</v>
      </c>
      <c r="X324" s="622">
        <v>0</v>
      </c>
      <c r="Y324" s="622">
        <v>0</v>
      </c>
      <c r="Z324" s="622">
        <v>0</v>
      </c>
      <c r="AA324" s="622">
        <v>0</v>
      </c>
    </row>
    <row r="325" spans="1:27" x14ac:dyDescent="0.3">
      <c r="A325" s="616" t="s">
        <v>816</v>
      </c>
      <c r="B325" s="533" t="s">
        <v>817</v>
      </c>
      <c r="C325" s="533"/>
      <c r="D325" s="533"/>
      <c r="E325" s="533"/>
      <c r="F325" s="533"/>
      <c r="G325" s="533"/>
      <c r="H325" s="583" t="s">
        <v>1922</v>
      </c>
      <c r="I325" s="583"/>
      <c r="J325" s="583"/>
      <c r="K325" s="583">
        <f t="shared" si="10"/>
        <v>0</v>
      </c>
      <c r="L325" s="636">
        <f t="shared" si="11"/>
        <v>0</v>
      </c>
      <c r="M325" s="583"/>
      <c r="N325" s="583"/>
      <c r="O325" s="583"/>
      <c r="P325" s="583"/>
      <c r="Q325" s="622">
        <v>0</v>
      </c>
      <c r="R325" s="622">
        <v>0</v>
      </c>
      <c r="S325" s="622">
        <v>0</v>
      </c>
      <c r="T325" s="622">
        <v>0</v>
      </c>
      <c r="U325" s="622">
        <v>0</v>
      </c>
      <c r="V325" s="622">
        <v>0</v>
      </c>
      <c r="W325" s="622">
        <v>0</v>
      </c>
      <c r="X325" s="622">
        <v>0</v>
      </c>
      <c r="Y325" s="622">
        <v>0</v>
      </c>
      <c r="Z325" s="622">
        <v>0</v>
      </c>
      <c r="AA325" s="622">
        <v>0</v>
      </c>
    </row>
    <row r="326" spans="1:27" x14ac:dyDescent="0.3">
      <c r="A326" s="616" t="s">
        <v>818</v>
      </c>
      <c r="B326" s="533" t="s">
        <v>819</v>
      </c>
      <c r="C326" s="533"/>
      <c r="D326" s="533"/>
      <c r="E326" s="533"/>
      <c r="F326" s="533"/>
      <c r="G326" s="533"/>
      <c r="H326" s="583" t="s">
        <v>1922</v>
      </c>
      <c r="I326" s="583"/>
      <c r="J326" s="583"/>
      <c r="K326" s="583">
        <f t="shared" si="10"/>
        <v>0</v>
      </c>
      <c r="L326" s="636">
        <f t="shared" si="11"/>
        <v>0</v>
      </c>
      <c r="M326" s="583"/>
      <c r="N326" s="583"/>
      <c r="O326" s="583"/>
      <c r="P326" s="583"/>
      <c r="Q326" s="622">
        <v>0</v>
      </c>
      <c r="R326" s="622">
        <v>0</v>
      </c>
      <c r="S326" s="622">
        <v>0</v>
      </c>
      <c r="T326" s="622">
        <v>0</v>
      </c>
      <c r="U326" s="622">
        <v>0</v>
      </c>
      <c r="V326" s="622">
        <v>0</v>
      </c>
      <c r="W326" s="622">
        <v>0</v>
      </c>
      <c r="X326" s="622">
        <v>0</v>
      </c>
      <c r="Y326" s="622">
        <v>0</v>
      </c>
      <c r="Z326" s="622">
        <v>0</v>
      </c>
      <c r="AA326" s="622">
        <v>0</v>
      </c>
    </row>
    <row r="327" spans="1:27" x14ac:dyDescent="0.3">
      <c r="A327" s="616" t="s">
        <v>820</v>
      </c>
      <c r="B327" s="533" t="s">
        <v>821</v>
      </c>
      <c r="C327" s="533"/>
      <c r="D327" s="533"/>
      <c r="E327" s="533"/>
      <c r="F327" s="533"/>
      <c r="G327" s="533"/>
      <c r="H327" s="583" t="s">
        <v>1922</v>
      </c>
      <c r="I327" s="583"/>
      <c r="J327" s="583"/>
      <c r="K327" s="583">
        <f t="shared" si="10"/>
        <v>0</v>
      </c>
      <c r="L327" s="636">
        <f t="shared" si="11"/>
        <v>0</v>
      </c>
      <c r="M327" s="583"/>
      <c r="N327" s="583"/>
      <c r="O327" s="583"/>
      <c r="P327" s="583"/>
      <c r="Q327" s="622">
        <v>0</v>
      </c>
      <c r="R327" s="622">
        <v>0</v>
      </c>
      <c r="S327" s="622">
        <v>0</v>
      </c>
      <c r="T327" s="622">
        <v>0</v>
      </c>
      <c r="U327" s="622">
        <v>0</v>
      </c>
      <c r="V327" s="622">
        <v>0</v>
      </c>
      <c r="W327" s="622">
        <v>0</v>
      </c>
      <c r="X327" s="622">
        <v>0</v>
      </c>
      <c r="Y327" s="622">
        <v>0</v>
      </c>
      <c r="Z327" s="622">
        <v>0</v>
      </c>
      <c r="AA327" s="622">
        <v>0</v>
      </c>
    </row>
    <row r="328" spans="1:27" x14ac:dyDescent="0.3">
      <c r="A328" s="616" t="s">
        <v>822</v>
      </c>
      <c r="B328" s="533" t="s">
        <v>823</v>
      </c>
      <c r="C328" s="533"/>
      <c r="D328" s="533"/>
      <c r="E328" s="533"/>
      <c r="F328" s="533"/>
      <c r="G328" s="533"/>
      <c r="H328" s="583" t="s">
        <v>1922</v>
      </c>
      <c r="I328" s="583"/>
      <c r="J328" s="583"/>
      <c r="K328" s="583">
        <f t="shared" si="10"/>
        <v>0</v>
      </c>
      <c r="L328" s="636">
        <f t="shared" si="11"/>
        <v>0</v>
      </c>
      <c r="M328" s="583"/>
      <c r="N328" s="583"/>
      <c r="O328" s="583"/>
      <c r="P328" s="583"/>
      <c r="Q328" s="622">
        <v>0</v>
      </c>
      <c r="R328" s="622">
        <v>0</v>
      </c>
      <c r="S328" s="622">
        <v>0</v>
      </c>
      <c r="T328" s="622">
        <v>0</v>
      </c>
      <c r="U328" s="622">
        <v>0</v>
      </c>
      <c r="V328" s="622">
        <v>0</v>
      </c>
      <c r="W328" s="622">
        <v>0</v>
      </c>
      <c r="X328" s="622">
        <v>0</v>
      </c>
      <c r="Y328" s="622">
        <v>0</v>
      </c>
      <c r="Z328" s="622">
        <v>0</v>
      </c>
      <c r="AA328" s="622">
        <v>0</v>
      </c>
    </row>
    <row r="329" spans="1:27" x14ac:dyDescent="0.3">
      <c r="A329" s="616" t="s">
        <v>824</v>
      </c>
      <c r="B329" s="533" t="s">
        <v>825</v>
      </c>
      <c r="C329" s="533"/>
      <c r="D329" s="533"/>
      <c r="E329" s="533"/>
      <c r="F329" s="533"/>
      <c r="G329" s="533"/>
      <c r="H329" s="583" t="s">
        <v>1922</v>
      </c>
      <c r="I329" s="583"/>
      <c r="J329" s="583"/>
      <c r="K329" s="583">
        <f t="shared" si="10"/>
        <v>0</v>
      </c>
      <c r="L329" s="636">
        <f t="shared" si="11"/>
        <v>0</v>
      </c>
      <c r="M329" s="583"/>
      <c r="N329" s="583"/>
      <c r="O329" s="583"/>
      <c r="P329" s="583"/>
      <c r="Q329" s="622">
        <v>0</v>
      </c>
      <c r="R329" s="622">
        <v>0</v>
      </c>
      <c r="S329" s="622">
        <v>0</v>
      </c>
      <c r="T329" s="622">
        <v>0</v>
      </c>
      <c r="U329" s="622">
        <v>0</v>
      </c>
      <c r="V329" s="622">
        <v>0</v>
      </c>
      <c r="W329" s="622">
        <v>0</v>
      </c>
      <c r="X329" s="622">
        <v>0</v>
      </c>
      <c r="Y329" s="622">
        <v>0</v>
      </c>
      <c r="Z329" s="622">
        <v>0</v>
      </c>
      <c r="AA329" s="622">
        <v>0</v>
      </c>
    </row>
    <row r="330" spans="1:27" x14ac:dyDescent="0.3">
      <c r="A330" s="616" t="s">
        <v>826</v>
      </c>
      <c r="B330" s="533" t="s">
        <v>827</v>
      </c>
      <c r="C330" s="533"/>
      <c r="D330" s="533"/>
      <c r="E330" s="533"/>
      <c r="F330" s="533"/>
      <c r="G330" s="533"/>
      <c r="H330" s="583" t="s">
        <v>1922</v>
      </c>
      <c r="I330" s="583"/>
      <c r="J330" s="583"/>
      <c r="K330" s="583">
        <f t="shared" si="10"/>
        <v>0</v>
      </c>
      <c r="L330" s="636">
        <f t="shared" si="11"/>
        <v>0</v>
      </c>
      <c r="M330" s="583"/>
      <c r="N330" s="583"/>
      <c r="O330" s="583"/>
      <c r="P330" s="583"/>
      <c r="Q330" s="622">
        <v>0</v>
      </c>
      <c r="R330" s="622">
        <v>0</v>
      </c>
      <c r="S330" s="622">
        <v>0</v>
      </c>
      <c r="T330" s="622">
        <v>0</v>
      </c>
      <c r="U330" s="622">
        <v>0</v>
      </c>
      <c r="V330" s="622">
        <v>0</v>
      </c>
      <c r="W330" s="622">
        <v>0</v>
      </c>
      <c r="X330" s="622">
        <v>0</v>
      </c>
      <c r="Y330" s="622">
        <v>0</v>
      </c>
      <c r="Z330" s="622">
        <v>0</v>
      </c>
      <c r="AA330" s="622">
        <v>0</v>
      </c>
    </row>
    <row r="331" spans="1:27" x14ac:dyDescent="0.3">
      <c r="A331" s="616" t="s">
        <v>828</v>
      </c>
      <c r="B331" s="533" t="s">
        <v>829</v>
      </c>
      <c r="C331" s="533"/>
      <c r="D331" s="533"/>
      <c r="E331" s="533"/>
      <c r="F331" s="533"/>
      <c r="G331" s="533"/>
      <c r="H331" s="583" t="s">
        <v>1922</v>
      </c>
      <c r="I331" s="583"/>
      <c r="J331" s="583"/>
      <c r="K331" s="583">
        <f t="shared" si="10"/>
        <v>0</v>
      </c>
      <c r="L331" s="636">
        <f t="shared" si="11"/>
        <v>0</v>
      </c>
      <c r="M331" s="583"/>
      <c r="N331" s="583"/>
      <c r="O331" s="583"/>
      <c r="P331" s="583"/>
      <c r="Q331" s="622">
        <v>0</v>
      </c>
      <c r="R331" s="622">
        <v>0</v>
      </c>
      <c r="S331" s="622">
        <v>0</v>
      </c>
      <c r="T331" s="622">
        <v>0</v>
      </c>
      <c r="U331" s="622">
        <v>0</v>
      </c>
      <c r="V331" s="622">
        <v>0</v>
      </c>
      <c r="W331" s="622">
        <v>0</v>
      </c>
      <c r="X331" s="622">
        <v>0</v>
      </c>
      <c r="Y331" s="622">
        <v>0</v>
      </c>
      <c r="Z331" s="622">
        <v>0</v>
      </c>
      <c r="AA331" s="622">
        <v>0</v>
      </c>
    </row>
    <row r="332" spans="1:27" x14ac:dyDescent="0.3">
      <c r="A332" s="616" t="s">
        <v>830</v>
      </c>
      <c r="B332" s="533" t="s">
        <v>831</v>
      </c>
      <c r="C332" s="533"/>
      <c r="D332" s="533"/>
      <c r="E332" s="533"/>
      <c r="F332" s="533"/>
      <c r="G332" s="533"/>
      <c r="H332" s="583" t="s">
        <v>1922</v>
      </c>
      <c r="I332" s="583"/>
      <c r="J332" s="583"/>
      <c r="K332" s="583">
        <f t="shared" si="10"/>
        <v>0</v>
      </c>
      <c r="L332" s="636">
        <f t="shared" si="11"/>
        <v>0</v>
      </c>
      <c r="M332" s="583"/>
      <c r="N332" s="583"/>
      <c r="O332" s="583"/>
      <c r="P332" s="583"/>
      <c r="Q332" s="622">
        <v>0</v>
      </c>
      <c r="R332" s="622">
        <v>0</v>
      </c>
      <c r="S332" s="622">
        <v>0</v>
      </c>
      <c r="T332" s="622">
        <v>0</v>
      </c>
      <c r="U332" s="622">
        <v>0</v>
      </c>
      <c r="V332" s="622">
        <v>0</v>
      </c>
      <c r="W332" s="622">
        <v>0</v>
      </c>
      <c r="X332" s="622">
        <v>0</v>
      </c>
      <c r="Y332" s="622">
        <v>0</v>
      </c>
      <c r="Z332" s="622">
        <v>0</v>
      </c>
      <c r="AA332" s="622">
        <v>0</v>
      </c>
    </row>
    <row r="333" spans="1:27" x14ac:dyDescent="0.3">
      <c r="A333" s="616" t="s">
        <v>832</v>
      </c>
      <c r="B333" s="533" t="s">
        <v>833</v>
      </c>
      <c r="C333" s="533"/>
      <c r="D333" s="533"/>
      <c r="E333" s="533"/>
      <c r="F333" s="533"/>
      <c r="G333" s="533"/>
      <c r="H333" s="583" t="s">
        <v>1922</v>
      </c>
      <c r="I333" s="583"/>
      <c r="J333" s="583"/>
      <c r="K333" s="583">
        <f t="shared" si="10"/>
        <v>0</v>
      </c>
      <c r="L333" s="636">
        <f t="shared" si="11"/>
        <v>0</v>
      </c>
      <c r="M333" s="583"/>
      <c r="N333" s="583"/>
      <c r="O333" s="583"/>
      <c r="P333" s="583"/>
      <c r="Q333" s="622">
        <v>0</v>
      </c>
      <c r="R333" s="622">
        <v>0</v>
      </c>
      <c r="S333" s="622">
        <v>0</v>
      </c>
      <c r="T333" s="622">
        <v>0</v>
      </c>
      <c r="U333" s="622">
        <v>0</v>
      </c>
      <c r="V333" s="622">
        <v>0</v>
      </c>
      <c r="W333" s="622">
        <v>0</v>
      </c>
      <c r="X333" s="622">
        <v>0</v>
      </c>
      <c r="Y333" s="622">
        <v>0</v>
      </c>
      <c r="Z333" s="622">
        <v>0</v>
      </c>
      <c r="AA333" s="622">
        <v>0</v>
      </c>
    </row>
    <row r="334" spans="1:27" x14ac:dyDescent="0.3">
      <c r="A334" s="616" t="s">
        <v>834</v>
      </c>
      <c r="B334" s="533" t="s">
        <v>835</v>
      </c>
      <c r="C334" s="533"/>
      <c r="D334" s="533"/>
      <c r="E334" s="533"/>
      <c r="F334" s="533"/>
      <c r="G334" s="533"/>
      <c r="H334" s="583" t="s">
        <v>1922</v>
      </c>
      <c r="I334" s="583"/>
      <c r="J334" s="583"/>
      <c r="K334" s="583">
        <f t="shared" si="10"/>
        <v>0</v>
      </c>
      <c r="L334" s="636">
        <f t="shared" si="11"/>
        <v>0</v>
      </c>
      <c r="M334" s="583"/>
      <c r="N334" s="583"/>
      <c r="O334" s="583"/>
      <c r="P334" s="583"/>
      <c r="Q334" s="622">
        <v>0</v>
      </c>
      <c r="R334" s="622">
        <v>0</v>
      </c>
      <c r="S334" s="622">
        <v>0</v>
      </c>
      <c r="T334" s="622">
        <v>0</v>
      </c>
      <c r="U334" s="622">
        <v>0</v>
      </c>
      <c r="V334" s="622">
        <v>0</v>
      </c>
      <c r="W334" s="622">
        <v>0</v>
      </c>
      <c r="X334" s="622">
        <v>0</v>
      </c>
      <c r="Y334" s="622">
        <v>0</v>
      </c>
      <c r="Z334" s="622">
        <v>0</v>
      </c>
      <c r="AA334" s="622">
        <v>0</v>
      </c>
    </row>
    <row r="335" spans="1:27" x14ac:dyDescent="0.3">
      <c r="A335" s="616" t="s">
        <v>836</v>
      </c>
      <c r="B335" s="533" t="s">
        <v>837</v>
      </c>
      <c r="C335" s="533"/>
      <c r="D335" s="533"/>
      <c r="E335" s="533"/>
      <c r="F335" s="533"/>
      <c r="G335" s="533"/>
      <c r="H335" s="583" t="s">
        <v>1922</v>
      </c>
      <c r="I335" s="583"/>
      <c r="J335" s="583"/>
      <c r="K335" s="583">
        <f t="shared" si="10"/>
        <v>0</v>
      </c>
      <c r="L335" s="636">
        <f t="shared" si="11"/>
        <v>0</v>
      </c>
      <c r="M335" s="583"/>
      <c r="N335" s="583"/>
      <c r="O335" s="583"/>
      <c r="P335" s="583"/>
      <c r="Q335" s="622">
        <v>0</v>
      </c>
      <c r="R335" s="622">
        <v>0</v>
      </c>
      <c r="S335" s="622">
        <v>0</v>
      </c>
      <c r="T335" s="622">
        <v>0</v>
      </c>
      <c r="U335" s="622">
        <v>0</v>
      </c>
      <c r="V335" s="622">
        <v>0</v>
      </c>
      <c r="W335" s="622">
        <v>0</v>
      </c>
      <c r="X335" s="622">
        <v>0</v>
      </c>
      <c r="Y335" s="622">
        <v>0</v>
      </c>
      <c r="Z335" s="622">
        <v>0</v>
      </c>
      <c r="AA335" s="622">
        <v>0</v>
      </c>
    </row>
    <row r="336" spans="1:27" x14ac:dyDescent="0.3">
      <c r="A336" s="616" t="s">
        <v>838</v>
      </c>
      <c r="B336" s="533" t="s">
        <v>839</v>
      </c>
      <c r="C336" s="533"/>
      <c r="D336" s="533"/>
      <c r="E336" s="533"/>
      <c r="F336" s="533"/>
      <c r="G336" s="533"/>
      <c r="H336" s="583" t="s">
        <v>1922</v>
      </c>
      <c r="I336" s="583"/>
      <c r="J336" s="583"/>
      <c r="K336" s="583">
        <f t="shared" si="10"/>
        <v>0</v>
      </c>
      <c r="L336" s="636">
        <f t="shared" si="11"/>
        <v>0</v>
      </c>
      <c r="M336" s="583"/>
      <c r="N336" s="583"/>
      <c r="O336" s="583"/>
      <c r="P336" s="583"/>
      <c r="Q336" s="622">
        <v>0</v>
      </c>
      <c r="R336" s="622">
        <v>0</v>
      </c>
      <c r="S336" s="622">
        <v>0</v>
      </c>
      <c r="T336" s="622">
        <v>0</v>
      </c>
      <c r="U336" s="622">
        <v>0</v>
      </c>
      <c r="V336" s="622">
        <v>0</v>
      </c>
      <c r="W336" s="622">
        <v>0</v>
      </c>
      <c r="X336" s="622">
        <v>0</v>
      </c>
      <c r="Y336" s="622">
        <v>0</v>
      </c>
      <c r="Z336" s="622">
        <v>0</v>
      </c>
      <c r="AA336" s="622">
        <v>0</v>
      </c>
    </row>
    <row r="337" spans="1:27" x14ac:dyDescent="0.3">
      <c r="A337" s="616" t="s">
        <v>840</v>
      </c>
      <c r="B337" s="533" t="s">
        <v>841</v>
      </c>
      <c r="C337" s="533"/>
      <c r="D337" s="533"/>
      <c r="E337" s="533"/>
      <c r="F337" s="533"/>
      <c r="G337" s="533"/>
      <c r="H337" s="583" t="s">
        <v>1922</v>
      </c>
      <c r="I337" s="583"/>
      <c r="J337" s="583"/>
      <c r="K337" s="583">
        <f t="shared" si="10"/>
        <v>0</v>
      </c>
      <c r="L337" s="636">
        <f t="shared" si="11"/>
        <v>0</v>
      </c>
      <c r="M337" s="583"/>
      <c r="N337" s="583"/>
      <c r="O337" s="583"/>
      <c r="P337" s="583"/>
      <c r="Q337" s="622">
        <v>0</v>
      </c>
      <c r="R337" s="622">
        <v>0</v>
      </c>
      <c r="S337" s="622">
        <v>0</v>
      </c>
      <c r="T337" s="622">
        <v>0</v>
      </c>
      <c r="U337" s="622">
        <v>0</v>
      </c>
      <c r="V337" s="622">
        <v>0</v>
      </c>
      <c r="W337" s="622">
        <v>0</v>
      </c>
      <c r="X337" s="622">
        <v>0</v>
      </c>
      <c r="Y337" s="622">
        <v>0</v>
      </c>
      <c r="Z337" s="622">
        <v>0</v>
      </c>
      <c r="AA337" s="622">
        <v>0</v>
      </c>
    </row>
    <row r="338" spans="1:27" x14ac:dyDescent="0.3">
      <c r="A338" s="616" t="s">
        <v>842</v>
      </c>
      <c r="B338" s="533" t="s">
        <v>843</v>
      </c>
      <c r="C338" s="533"/>
      <c r="D338" s="533"/>
      <c r="E338" s="533"/>
      <c r="F338" s="533"/>
      <c r="G338" s="533"/>
      <c r="H338" s="583" t="s">
        <v>1922</v>
      </c>
      <c r="I338" s="583"/>
      <c r="J338" s="583"/>
      <c r="K338" s="583">
        <f t="shared" si="10"/>
        <v>0</v>
      </c>
      <c r="L338" s="636">
        <f t="shared" si="11"/>
        <v>0</v>
      </c>
      <c r="M338" s="583"/>
      <c r="N338" s="583"/>
      <c r="O338" s="583"/>
      <c r="P338" s="583"/>
      <c r="Q338" s="622">
        <v>0</v>
      </c>
      <c r="R338" s="622">
        <v>0</v>
      </c>
      <c r="S338" s="622">
        <v>0</v>
      </c>
      <c r="T338" s="622">
        <v>0</v>
      </c>
      <c r="U338" s="622">
        <v>0</v>
      </c>
      <c r="V338" s="622">
        <v>0</v>
      </c>
      <c r="W338" s="622">
        <v>0</v>
      </c>
      <c r="X338" s="622">
        <v>0</v>
      </c>
      <c r="Y338" s="622">
        <v>0</v>
      </c>
      <c r="Z338" s="622">
        <v>0</v>
      </c>
      <c r="AA338" s="622">
        <v>0</v>
      </c>
    </row>
    <row r="339" spans="1:27" x14ac:dyDescent="0.3">
      <c r="A339" s="616" t="s">
        <v>844</v>
      </c>
      <c r="B339" s="533" t="s">
        <v>845</v>
      </c>
      <c r="C339" s="533"/>
      <c r="D339" s="533"/>
      <c r="E339" s="533"/>
      <c r="F339" s="533"/>
      <c r="G339" s="533"/>
      <c r="H339" s="583" t="s">
        <v>1922</v>
      </c>
      <c r="I339" s="583"/>
      <c r="J339" s="583"/>
      <c r="K339" s="583">
        <f t="shared" si="10"/>
        <v>0</v>
      </c>
      <c r="L339" s="636">
        <f t="shared" si="11"/>
        <v>0</v>
      </c>
      <c r="M339" s="583"/>
      <c r="N339" s="583"/>
      <c r="O339" s="583"/>
      <c r="P339" s="583"/>
      <c r="Q339" s="622">
        <v>0</v>
      </c>
      <c r="R339" s="622">
        <v>0</v>
      </c>
      <c r="S339" s="622">
        <v>0</v>
      </c>
      <c r="T339" s="622">
        <v>0</v>
      </c>
      <c r="U339" s="622">
        <v>0</v>
      </c>
      <c r="V339" s="622">
        <v>0</v>
      </c>
      <c r="W339" s="622">
        <v>0</v>
      </c>
      <c r="X339" s="622">
        <v>0</v>
      </c>
      <c r="Y339" s="622">
        <v>0</v>
      </c>
      <c r="Z339" s="622">
        <v>0</v>
      </c>
      <c r="AA339" s="622">
        <v>0</v>
      </c>
    </row>
    <row r="340" spans="1:27" x14ac:dyDescent="0.3">
      <c r="A340" s="616" t="s">
        <v>846</v>
      </c>
      <c r="B340" s="533" t="s">
        <v>847</v>
      </c>
      <c r="C340" s="533"/>
      <c r="D340" s="533"/>
      <c r="E340" s="533"/>
      <c r="F340" s="533"/>
      <c r="G340" s="533"/>
      <c r="H340" s="583" t="s">
        <v>1922</v>
      </c>
      <c r="I340" s="583"/>
      <c r="J340" s="583"/>
      <c r="K340" s="583">
        <f t="shared" si="10"/>
        <v>0</v>
      </c>
      <c r="L340" s="636">
        <f t="shared" si="11"/>
        <v>0</v>
      </c>
      <c r="M340" s="583"/>
      <c r="N340" s="583"/>
      <c r="O340" s="583"/>
      <c r="P340" s="583"/>
      <c r="Q340" s="622">
        <v>0</v>
      </c>
      <c r="R340" s="622">
        <v>0</v>
      </c>
      <c r="S340" s="622">
        <v>0</v>
      </c>
      <c r="T340" s="622">
        <v>0</v>
      </c>
      <c r="U340" s="622">
        <v>0</v>
      </c>
      <c r="V340" s="622">
        <v>0</v>
      </c>
      <c r="W340" s="622">
        <v>0</v>
      </c>
      <c r="X340" s="622">
        <v>0</v>
      </c>
      <c r="Y340" s="622">
        <v>0</v>
      </c>
      <c r="Z340" s="622">
        <v>0</v>
      </c>
      <c r="AA340" s="622">
        <v>0</v>
      </c>
    </row>
    <row r="341" spans="1:27" x14ac:dyDescent="0.3">
      <c r="A341" s="616" t="s">
        <v>848</v>
      </c>
      <c r="B341" s="533" t="s">
        <v>849</v>
      </c>
      <c r="C341" s="533"/>
      <c r="D341" s="533"/>
      <c r="E341" s="533"/>
      <c r="F341" s="533"/>
      <c r="G341" s="533"/>
      <c r="H341" s="583" t="s">
        <v>1922</v>
      </c>
      <c r="I341" s="583"/>
      <c r="J341" s="583"/>
      <c r="K341" s="583">
        <f t="shared" si="10"/>
        <v>0</v>
      </c>
      <c r="L341" s="636">
        <f t="shared" si="11"/>
        <v>0</v>
      </c>
      <c r="M341" s="583"/>
      <c r="N341" s="583"/>
      <c r="O341" s="583"/>
      <c r="P341" s="583"/>
      <c r="Q341" s="622">
        <v>0</v>
      </c>
      <c r="R341" s="622">
        <v>0</v>
      </c>
      <c r="S341" s="622">
        <v>0</v>
      </c>
      <c r="T341" s="622">
        <v>0</v>
      </c>
      <c r="U341" s="622">
        <v>0</v>
      </c>
      <c r="V341" s="622">
        <v>0</v>
      </c>
      <c r="W341" s="622">
        <v>0</v>
      </c>
      <c r="X341" s="622">
        <v>0</v>
      </c>
      <c r="Y341" s="622">
        <v>0</v>
      </c>
      <c r="Z341" s="622">
        <v>0</v>
      </c>
      <c r="AA341" s="622">
        <v>0</v>
      </c>
    </row>
    <row r="342" spans="1:27" x14ac:dyDescent="0.3">
      <c r="A342" s="616" t="s">
        <v>850</v>
      </c>
      <c r="B342" s="533" t="s">
        <v>851</v>
      </c>
      <c r="C342" s="533"/>
      <c r="D342" s="533"/>
      <c r="E342" s="533"/>
      <c r="F342" s="533"/>
      <c r="G342" s="533"/>
      <c r="H342" s="583" t="s">
        <v>1922</v>
      </c>
      <c r="I342" s="583"/>
      <c r="J342" s="583"/>
      <c r="K342" s="583">
        <f t="shared" si="10"/>
        <v>0</v>
      </c>
      <c r="L342" s="636">
        <f t="shared" si="11"/>
        <v>0</v>
      </c>
      <c r="M342" s="583"/>
      <c r="N342" s="583"/>
      <c r="O342" s="583"/>
      <c r="P342" s="583"/>
      <c r="Q342" s="622">
        <v>0</v>
      </c>
      <c r="R342" s="622">
        <v>0</v>
      </c>
      <c r="S342" s="622">
        <v>0</v>
      </c>
      <c r="T342" s="622">
        <v>0</v>
      </c>
      <c r="U342" s="622">
        <v>0</v>
      </c>
      <c r="V342" s="622">
        <v>0</v>
      </c>
      <c r="W342" s="622">
        <v>0</v>
      </c>
      <c r="X342" s="622">
        <v>0</v>
      </c>
      <c r="Y342" s="622">
        <v>0</v>
      </c>
      <c r="Z342" s="622">
        <v>0</v>
      </c>
      <c r="AA342" s="622">
        <v>0</v>
      </c>
    </row>
    <row r="343" spans="1:27" x14ac:dyDescent="0.3">
      <c r="A343" s="616" t="s">
        <v>852</v>
      </c>
      <c r="B343" s="533" t="s">
        <v>853</v>
      </c>
      <c r="C343" s="533"/>
      <c r="D343" s="533"/>
      <c r="E343" s="533"/>
      <c r="F343" s="533"/>
      <c r="G343" s="533"/>
      <c r="H343" s="583" t="s">
        <v>1922</v>
      </c>
      <c r="I343" s="583"/>
      <c r="J343" s="583"/>
      <c r="K343" s="583">
        <f t="shared" si="10"/>
        <v>0</v>
      </c>
      <c r="L343" s="636">
        <f t="shared" si="11"/>
        <v>0</v>
      </c>
      <c r="M343" s="583"/>
      <c r="N343" s="583"/>
      <c r="O343" s="583"/>
      <c r="P343" s="583"/>
      <c r="Q343" s="622">
        <v>0</v>
      </c>
      <c r="R343" s="622">
        <v>0</v>
      </c>
      <c r="S343" s="622">
        <v>0</v>
      </c>
      <c r="T343" s="622">
        <v>0</v>
      </c>
      <c r="U343" s="622">
        <v>0</v>
      </c>
      <c r="V343" s="622">
        <v>0</v>
      </c>
      <c r="W343" s="622">
        <v>0</v>
      </c>
      <c r="X343" s="622">
        <v>0</v>
      </c>
      <c r="Y343" s="622">
        <v>0</v>
      </c>
      <c r="Z343" s="622">
        <v>0</v>
      </c>
      <c r="AA343" s="622">
        <v>0</v>
      </c>
    </row>
    <row r="344" spans="1:27" x14ac:dyDescent="0.3">
      <c r="A344" s="616" t="s">
        <v>854</v>
      </c>
      <c r="B344" s="533" t="s">
        <v>855</v>
      </c>
      <c r="C344" s="533"/>
      <c r="D344" s="533"/>
      <c r="E344" s="533"/>
      <c r="F344" s="533"/>
      <c r="G344" s="533"/>
      <c r="H344" s="583" t="s">
        <v>1922</v>
      </c>
      <c r="I344" s="583"/>
      <c r="J344" s="583"/>
      <c r="K344" s="583">
        <f t="shared" si="10"/>
        <v>0</v>
      </c>
      <c r="L344" s="636">
        <f t="shared" si="11"/>
        <v>0</v>
      </c>
      <c r="M344" s="583"/>
      <c r="N344" s="583"/>
      <c r="O344" s="583"/>
      <c r="P344" s="583"/>
      <c r="Q344" s="622">
        <v>0</v>
      </c>
      <c r="R344" s="622">
        <v>0</v>
      </c>
      <c r="S344" s="622">
        <v>0</v>
      </c>
      <c r="T344" s="622">
        <v>0</v>
      </c>
      <c r="U344" s="622">
        <v>0</v>
      </c>
      <c r="V344" s="622">
        <v>0</v>
      </c>
      <c r="W344" s="622">
        <v>0</v>
      </c>
      <c r="X344" s="622">
        <v>0</v>
      </c>
      <c r="Y344" s="622">
        <v>0</v>
      </c>
      <c r="Z344" s="622">
        <v>0</v>
      </c>
      <c r="AA344" s="622">
        <v>0</v>
      </c>
    </row>
    <row r="345" spans="1:27" x14ac:dyDescent="0.3">
      <c r="A345" s="616" t="s">
        <v>856</v>
      </c>
      <c r="B345" s="533" t="s">
        <v>857</v>
      </c>
      <c r="C345" s="533"/>
      <c r="D345" s="533"/>
      <c r="E345" s="533"/>
      <c r="F345" s="533"/>
      <c r="G345" s="533"/>
      <c r="H345" s="583" t="s">
        <v>1922</v>
      </c>
      <c r="I345" s="583"/>
      <c r="J345" s="583"/>
      <c r="K345" s="583">
        <f t="shared" si="10"/>
        <v>0</v>
      </c>
      <c r="L345" s="636">
        <f t="shared" si="11"/>
        <v>0</v>
      </c>
      <c r="M345" s="583"/>
      <c r="N345" s="583"/>
      <c r="O345" s="583"/>
      <c r="P345" s="583"/>
      <c r="Q345" s="622">
        <v>0</v>
      </c>
      <c r="R345" s="622">
        <v>0</v>
      </c>
      <c r="S345" s="622">
        <v>0</v>
      </c>
      <c r="T345" s="622">
        <v>0</v>
      </c>
      <c r="U345" s="622">
        <v>0</v>
      </c>
      <c r="V345" s="622">
        <v>0</v>
      </c>
      <c r="W345" s="622">
        <v>0</v>
      </c>
      <c r="X345" s="622">
        <v>0</v>
      </c>
      <c r="Y345" s="622">
        <v>0</v>
      </c>
      <c r="Z345" s="622">
        <v>0</v>
      </c>
      <c r="AA345" s="622">
        <v>0</v>
      </c>
    </row>
    <row r="346" spans="1:27" x14ac:dyDescent="0.3">
      <c r="A346" s="616" t="s">
        <v>858</v>
      </c>
      <c r="B346" s="533" t="s">
        <v>859</v>
      </c>
      <c r="C346" s="533"/>
      <c r="D346" s="533"/>
      <c r="E346" s="533"/>
      <c r="F346" s="533"/>
      <c r="G346" s="533"/>
      <c r="H346" s="583" t="s">
        <v>1922</v>
      </c>
      <c r="I346" s="583"/>
      <c r="J346" s="583"/>
      <c r="K346" s="583">
        <f t="shared" si="10"/>
        <v>0</v>
      </c>
      <c r="L346" s="636">
        <f t="shared" si="11"/>
        <v>0</v>
      </c>
      <c r="M346" s="583"/>
      <c r="N346" s="583"/>
      <c r="O346" s="583"/>
      <c r="P346" s="583"/>
      <c r="Q346" s="622">
        <v>0</v>
      </c>
      <c r="R346" s="622">
        <v>0</v>
      </c>
      <c r="S346" s="622">
        <v>0</v>
      </c>
      <c r="T346" s="622">
        <v>0</v>
      </c>
      <c r="U346" s="622">
        <v>0</v>
      </c>
      <c r="V346" s="622">
        <v>0</v>
      </c>
      <c r="W346" s="622">
        <v>0</v>
      </c>
      <c r="X346" s="622">
        <v>0</v>
      </c>
      <c r="Y346" s="622">
        <v>0</v>
      </c>
      <c r="Z346" s="622">
        <v>0</v>
      </c>
      <c r="AA346" s="622">
        <v>0</v>
      </c>
    </row>
    <row r="347" spans="1:27" x14ac:dyDescent="0.3">
      <c r="A347" s="616" t="s">
        <v>860</v>
      </c>
      <c r="B347" s="533" t="s">
        <v>861</v>
      </c>
      <c r="C347" s="533"/>
      <c r="D347" s="533"/>
      <c r="E347" s="533"/>
      <c r="F347" s="533"/>
      <c r="G347" s="533"/>
      <c r="H347" s="583" t="s">
        <v>1922</v>
      </c>
      <c r="I347" s="583"/>
      <c r="J347" s="583"/>
      <c r="K347" s="583">
        <f t="shared" si="10"/>
        <v>0</v>
      </c>
      <c r="L347" s="636">
        <f t="shared" si="11"/>
        <v>0</v>
      </c>
      <c r="M347" s="583"/>
      <c r="N347" s="583"/>
      <c r="O347" s="583"/>
      <c r="P347" s="583"/>
      <c r="Q347" s="622">
        <v>0</v>
      </c>
      <c r="R347" s="622">
        <v>0</v>
      </c>
      <c r="S347" s="622">
        <v>0</v>
      </c>
      <c r="T347" s="622">
        <v>0</v>
      </c>
      <c r="U347" s="622">
        <v>0</v>
      </c>
      <c r="V347" s="622">
        <v>0</v>
      </c>
      <c r="W347" s="622">
        <v>0</v>
      </c>
      <c r="X347" s="622">
        <v>0</v>
      </c>
      <c r="Y347" s="622">
        <v>0</v>
      </c>
      <c r="Z347" s="622">
        <v>0</v>
      </c>
      <c r="AA347" s="622">
        <v>0</v>
      </c>
    </row>
    <row r="348" spans="1:27" x14ac:dyDescent="0.3">
      <c r="A348" s="616" t="s">
        <v>862</v>
      </c>
      <c r="B348" s="533" t="s">
        <v>863</v>
      </c>
      <c r="C348" s="533"/>
      <c r="D348" s="533"/>
      <c r="E348" s="533"/>
      <c r="F348" s="533"/>
      <c r="G348" s="533"/>
      <c r="H348" s="583" t="s">
        <v>1922</v>
      </c>
      <c r="I348" s="583"/>
      <c r="J348" s="583"/>
      <c r="K348" s="583">
        <f t="shared" si="10"/>
        <v>0</v>
      </c>
      <c r="L348" s="636">
        <f t="shared" si="11"/>
        <v>0</v>
      </c>
      <c r="M348" s="583"/>
      <c r="N348" s="583"/>
      <c r="O348" s="583"/>
      <c r="P348" s="583"/>
      <c r="Q348" s="622">
        <v>0</v>
      </c>
      <c r="R348" s="622">
        <v>0</v>
      </c>
      <c r="S348" s="622">
        <v>0</v>
      </c>
      <c r="T348" s="622">
        <v>0</v>
      </c>
      <c r="U348" s="622">
        <v>0</v>
      </c>
      <c r="V348" s="622">
        <v>0</v>
      </c>
      <c r="W348" s="622">
        <v>0</v>
      </c>
      <c r="X348" s="622">
        <v>0</v>
      </c>
      <c r="Y348" s="622">
        <v>0</v>
      </c>
      <c r="Z348" s="622">
        <v>0</v>
      </c>
      <c r="AA348" s="622">
        <v>0</v>
      </c>
    </row>
    <row r="349" spans="1:27" x14ac:dyDescent="0.3">
      <c r="A349" s="616" t="s">
        <v>864</v>
      </c>
      <c r="B349" s="533" t="s">
        <v>865</v>
      </c>
      <c r="C349" s="533"/>
      <c r="D349" s="533"/>
      <c r="E349" s="533"/>
      <c r="F349" s="533"/>
      <c r="G349" s="533"/>
      <c r="H349" s="583" t="s">
        <v>1922</v>
      </c>
      <c r="I349" s="583"/>
      <c r="J349" s="583"/>
      <c r="K349" s="583">
        <f t="shared" si="10"/>
        <v>0</v>
      </c>
      <c r="L349" s="636">
        <f t="shared" si="11"/>
        <v>0</v>
      </c>
      <c r="M349" s="583"/>
      <c r="N349" s="583"/>
      <c r="O349" s="583"/>
      <c r="P349" s="583"/>
      <c r="Q349" s="622">
        <v>0</v>
      </c>
      <c r="R349" s="622">
        <v>0</v>
      </c>
      <c r="S349" s="622">
        <v>0</v>
      </c>
      <c r="T349" s="622">
        <v>0</v>
      </c>
      <c r="U349" s="622">
        <v>0</v>
      </c>
      <c r="V349" s="622">
        <v>0</v>
      </c>
      <c r="W349" s="622">
        <v>0</v>
      </c>
      <c r="X349" s="622">
        <v>0</v>
      </c>
      <c r="Y349" s="622">
        <v>0</v>
      </c>
      <c r="Z349" s="622">
        <v>0</v>
      </c>
      <c r="AA349" s="622">
        <v>0</v>
      </c>
    </row>
    <row r="350" spans="1:27" x14ac:dyDescent="0.3">
      <c r="A350" s="616" t="s">
        <v>866</v>
      </c>
      <c r="B350" s="533" t="s">
        <v>867</v>
      </c>
      <c r="C350" s="533"/>
      <c r="D350" s="533"/>
      <c r="E350" s="533"/>
      <c r="F350" s="533"/>
      <c r="G350" s="533"/>
      <c r="H350" s="583" t="s">
        <v>1922</v>
      </c>
      <c r="I350" s="583"/>
      <c r="J350" s="583"/>
      <c r="K350" s="583">
        <f t="shared" si="10"/>
        <v>0</v>
      </c>
      <c r="L350" s="636">
        <f t="shared" si="11"/>
        <v>0</v>
      </c>
      <c r="M350" s="583"/>
      <c r="N350" s="583"/>
      <c r="O350" s="583"/>
      <c r="P350" s="583"/>
      <c r="Q350" s="622">
        <v>0</v>
      </c>
      <c r="R350" s="622">
        <v>0</v>
      </c>
      <c r="S350" s="622">
        <v>0</v>
      </c>
      <c r="T350" s="622">
        <v>0</v>
      </c>
      <c r="U350" s="622">
        <v>0</v>
      </c>
      <c r="V350" s="622">
        <v>0</v>
      </c>
      <c r="W350" s="622">
        <v>0</v>
      </c>
      <c r="X350" s="622">
        <v>0</v>
      </c>
      <c r="Y350" s="622">
        <v>0</v>
      </c>
      <c r="Z350" s="622">
        <v>0</v>
      </c>
      <c r="AA350" s="622">
        <v>0</v>
      </c>
    </row>
    <row r="351" spans="1:27" x14ac:dyDescent="0.3">
      <c r="A351" s="616" t="s">
        <v>868</v>
      </c>
      <c r="B351" s="533" t="s">
        <v>869</v>
      </c>
      <c r="C351" s="533"/>
      <c r="D351" s="533"/>
      <c r="E351" s="533"/>
      <c r="F351" s="533"/>
      <c r="G351" s="533"/>
      <c r="H351" s="583" t="s">
        <v>1922</v>
      </c>
      <c r="I351" s="583"/>
      <c r="J351" s="583"/>
      <c r="K351" s="583">
        <f t="shared" si="10"/>
        <v>0</v>
      </c>
      <c r="L351" s="636">
        <f t="shared" si="11"/>
        <v>0</v>
      </c>
      <c r="M351" s="583"/>
      <c r="N351" s="583"/>
      <c r="O351" s="583"/>
      <c r="P351" s="583"/>
      <c r="Q351" s="622">
        <v>0</v>
      </c>
      <c r="R351" s="622">
        <v>0</v>
      </c>
      <c r="S351" s="622">
        <v>0</v>
      </c>
      <c r="T351" s="622">
        <v>0</v>
      </c>
      <c r="U351" s="622">
        <v>0</v>
      </c>
      <c r="V351" s="622">
        <v>0</v>
      </c>
      <c r="W351" s="622">
        <v>0</v>
      </c>
      <c r="X351" s="622">
        <v>0</v>
      </c>
      <c r="Y351" s="622">
        <v>0</v>
      </c>
      <c r="Z351" s="622">
        <v>0</v>
      </c>
      <c r="AA351" s="622">
        <v>0</v>
      </c>
    </row>
    <row r="352" spans="1:27" x14ac:dyDescent="0.3">
      <c r="A352" s="616" t="s">
        <v>870</v>
      </c>
      <c r="B352" s="533" t="s">
        <v>871</v>
      </c>
      <c r="C352" s="533"/>
      <c r="D352" s="533"/>
      <c r="E352" s="533"/>
      <c r="F352" s="533"/>
      <c r="G352" s="533"/>
      <c r="H352" s="583" t="s">
        <v>1922</v>
      </c>
      <c r="I352" s="583"/>
      <c r="J352" s="583"/>
      <c r="K352" s="583">
        <f t="shared" si="10"/>
        <v>0</v>
      </c>
      <c r="L352" s="636">
        <f t="shared" si="11"/>
        <v>0</v>
      </c>
      <c r="M352" s="583"/>
      <c r="N352" s="583"/>
      <c r="O352" s="583"/>
      <c r="P352" s="583"/>
      <c r="Q352" s="622">
        <v>0</v>
      </c>
      <c r="R352" s="622">
        <v>0</v>
      </c>
      <c r="S352" s="622">
        <v>0</v>
      </c>
      <c r="T352" s="622">
        <v>0</v>
      </c>
      <c r="U352" s="622">
        <v>0</v>
      </c>
      <c r="V352" s="622">
        <v>0</v>
      </c>
      <c r="W352" s="622">
        <v>0</v>
      </c>
      <c r="X352" s="622">
        <v>0</v>
      </c>
      <c r="Y352" s="622">
        <v>0</v>
      </c>
      <c r="Z352" s="622">
        <v>0</v>
      </c>
      <c r="AA352" s="622">
        <v>0</v>
      </c>
    </row>
    <row r="353" spans="1:27" x14ac:dyDescent="0.3">
      <c r="A353" s="616" t="s">
        <v>872</v>
      </c>
      <c r="B353" s="533" t="s">
        <v>873</v>
      </c>
      <c r="C353" s="533"/>
      <c r="D353" s="533"/>
      <c r="E353" s="533"/>
      <c r="F353" s="533"/>
      <c r="G353" s="533"/>
      <c r="H353" s="583" t="s">
        <v>1922</v>
      </c>
      <c r="I353" s="583"/>
      <c r="J353" s="583"/>
      <c r="K353" s="583">
        <f t="shared" si="10"/>
        <v>0</v>
      </c>
      <c r="L353" s="636">
        <f t="shared" si="11"/>
        <v>0</v>
      </c>
      <c r="M353" s="583"/>
      <c r="N353" s="583"/>
      <c r="O353" s="583"/>
      <c r="P353" s="583"/>
      <c r="Q353" s="622">
        <v>0</v>
      </c>
      <c r="R353" s="622">
        <v>0</v>
      </c>
      <c r="S353" s="622">
        <v>0</v>
      </c>
      <c r="T353" s="622">
        <v>0</v>
      </c>
      <c r="U353" s="622">
        <v>0</v>
      </c>
      <c r="V353" s="622">
        <v>0</v>
      </c>
      <c r="W353" s="622">
        <v>0</v>
      </c>
      <c r="X353" s="622">
        <v>0</v>
      </c>
      <c r="Y353" s="622">
        <v>0</v>
      </c>
      <c r="Z353" s="622">
        <v>0</v>
      </c>
      <c r="AA353" s="622">
        <v>0</v>
      </c>
    </row>
    <row r="354" spans="1:27" x14ac:dyDescent="0.3">
      <c r="A354" s="616" t="s">
        <v>874</v>
      </c>
      <c r="B354" s="533" t="s">
        <v>875</v>
      </c>
      <c r="C354" s="533"/>
      <c r="D354" s="533"/>
      <c r="E354" s="533"/>
      <c r="F354" s="533"/>
      <c r="G354" s="533"/>
      <c r="H354" s="583" t="s">
        <v>1922</v>
      </c>
      <c r="I354" s="583"/>
      <c r="J354" s="583"/>
      <c r="K354" s="583">
        <f t="shared" si="10"/>
        <v>0</v>
      </c>
      <c r="L354" s="636">
        <f t="shared" si="11"/>
        <v>0</v>
      </c>
      <c r="M354" s="583"/>
      <c r="N354" s="583"/>
      <c r="O354" s="583"/>
      <c r="P354" s="583"/>
      <c r="Q354" s="622">
        <v>0</v>
      </c>
      <c r="R354" s="622">
        <v>0</v>
      </c>
      <c r="S354" s="622">
        <v>0</v>
      </c>
      <c r="T354" s="622">
        <v>0</v>
      </c>
      <c r="U354" s="622">
        <v>0</v>
      </c>
      <c r="V354" s="622">
        <v>0</v>
      </c>
      <c r="W354" s="622">
        <v>0</v>
      </c>
      <c r="X354" s="622">
        <v>0</v>
      </c>
      <c r="Y354" s="622">
        <v>0</v>
      </c>
      <c r="Z354" s="622">
        <v>0</v>
      </c>
      <c r="AA354" s="622">
        <v>0</v>
      </c>
    </row>
    <row r="355" spans="1:27" x14ac:dyDescent="0.3">
      <c r="A355" s="616" t="s">
        <v>876</v>
      </c>
      <c r="B355" s="533" t="s">
        <v>877</v>
      </c>
      <c r="C355" s="533"/>
      <c r="D355" s="533"/>
      <c r="E355" s="533"/>
      <c r="F355" s="533"/>
      <c r="G355" s="533"/>
      <c r="H355" s="583" t="s">
        <v>1922</v>
      </c>
      <c r="I355" s="583"/>
      <c r="J355" s="583"/>
      <c r="K355" s="583">
        <f t="shared" si="10"/>
        <v>0</v>
      </c>
      <c r="L355" s="636">
        <f t="shared" si="11"/>
        <v>0</v>
      </c>
      <c r="M355" s="583"/>
      <c r="N355" s="583"/>
      <c r="O355" s="583"/>
      <c r="P355" s="583"/>
      <c r="Q355" s="622">
        <v>0</v>
      </c>
      <c r="R355" s="622">
        <v>0</v>
      </c>
      <c r="S355" s="622">
        <v>0</v>
      </c>
      <c r="T355" s="622">
        <v>0</v>
      </c>
      <c r="U355" s="622">
        <v>0</v>
      </c>
      <c r="V355" s="622">
        <v>0</v>
      </c>
      <c r="W355" s="622">
        <v>0</v>
      </c>
      <c r="X355" s="622">
        <v>0</v>
      </c>
      <c r="Y355" s="622">
        <v>0</v>
      </c>
      <c r="Z355" s="622">
        <v>0</v>
      </c>
      <c r="AA355" s="622">
        <v>0</v>
      </c>
    </row>
    <row r="356" spans="1:27" x14ac:dyDescent="0.3">
      <c r="A356" s="616" t="s">
        <v>878</v>
      </c>
      <c r="B356" s="533" t="s">
        <v>879</v>
      </c>
      <c r="C356" s="533"/>
      <c r="D356" s="533"/>
      <c r="E356" s="533"/>
      <c r="F356" s="533"/>
      <c r="G356" s="533"/>
      <c r="H356" s="583" t="s">
        <v>1922</v>
      </c>
      <c r="I356" s="583"/>
      <c r="J356" s="583"/>
      <c r="K356" s="583">
        <f t="shared" si="10"/>
        <v>0</v>
      </c>
      <c r="L356" s="636">
        <f t="shared" si="11"/>
        <v>0</v>
      </c>
      <c r="M356" s="583"/>
      <c r="N356" s="583"/>
      <c r="O356" s="583"/>
      <c r="P356" s="583"/>
      <c r="Q356" s="622">
        <v>0</v>
      </c>
      <c r="R356" s="622">
        <v>0</v>
      </c>
      <c r="S356" s="622">
        <v>0</v>
      </c>
      <c r="T356" s="622">
        <v>0</v>
      </c>
      <c r="U356" s="622">
        <v>0</v>
      </c>
      <c r="V356" s="622">
        <v>0</v>
      </c>
      <c r="W356" s="622">
        <v>0</v>
      </c>
      <c r="X356" s="622">
        <v>0</v>
      </c>
      <c r="Y356" s="622">
        <v>0</v>
      </c>
      <c r="Z356" s="622">
        <v>0</v>
      </c>
      <c r="AA356" s="622">
        <v>0</v>
      </c>
    </row>
    <row r="357" spans="1:27" x14ac:dyDescent="0.3">
      <c r="A357" s="616" t="s">
        <v>880</v>
      </c>
      <c r="B357" s="533" t="s">
        <v>881</v>
      </c>
      <c r="C357" s="533"/>
      <c r="D357" s="533"/>
      <c r="E357" s="533"/>
      <c r="F357" s="533"/>
      <c r="G357" s="533"/>
      <c r="H357" s="583" t="s">
        <v>1922</v>
      </c>
      <c r="I357" s="583"/>
      <c r="J357" s="583"/>
      <c r="K357" s="583">
        <f t="shared" si="10"/>
        <v>0</v>
      </c>
      <c r="L357" s="636">
        <f t="shared" si="11"/>
        <v>0</v>
      </c>
      <c r="M357" s="583"/>
      <c r="N357" s="583"/>
      <c r="O357" s="583"/>
      <c r="P357" s="583"/>
      <c r="Q357" s="622">
        <v>0</v>
      </c>
      <c r="R357" s="622">
        <v>0</v>
      </c>
      <c r="S357" s="622">
        <v>0</v>
      </c>
      <c r="T357" s="622">
        <v>0</v>
      </c>
      <c r="U357" s="622">
        <v>0</v>
      </c>
      <c r="V357" s="622">
        <v>0</v>
      </c>
      <c r="W357" s="622">
        <v>0</v>
      </c>
      <c r="X357" s="622">
        <v>0</v>
      </c>
      <c r="Y357" s="622">
        <v>0</v>
      </c>
      <c r="Z357" s="622">
        <v>0</v>
      </c>
      <c r="AA357" s="622">
        <v>0</v>
      </c>
    </row>
    <row r="358" spans="1:27" x14ac:dyDescent="0.3">
      <c r="A358" s="616" t="s">
        <v>882</v>
      </c>
      <c r="B358" s="533" t="s">
        <v>883</v>
      </c>
      <c r="C358" s="533"/>
      <c r="D358" s="533"/>
      <c r="E358" s="533"/>
      <c r="F358" s="533"/>
      <c r="G358" s="533"/>
      <c r="H358" s="583" t="s">
        <v>1922</v>
      </c>
      <c r="I358" s="583"/>
      <c r="J358" s="583"/>
      <c r="K358" s="583">
        <f t="shared" si="10"/>
        <v>0</v>
      </c>
      <c r="L358" s="636">
        <f t="shared" si="11"/>
        <v>0</v>
      </c>
      <c r="M358" s="583"/>
      <c r="N358" s="583"/>
      <c r="O358" s="583"/>
      <c r="P358" s="583"/>
      <c r="Q358" s="622">
        <v>0</v>
      </c>
      <c r="R358" s="622">
        <v>0</v>
      </c>
      <c r="S358" s="622">
        <v>0</v>
      </c>
      <c r="T358" s="622">
        <v>0</v>
      </c>
      <c r="U358" s="622">
        <v>0</v>
      </c>
      <c r="V358" s="622">
        <v>0</v>
      </c>
      <c r="W358" s="622">
        <v>0</v>
      </c>
      <c r="X358" s="622">
        <v>0</v>
      </c>
      <c r="Y358" s="622">
        <v>0</v>
      </c>
      <c r="Z358" s="622">
        <v>0</v>
      </c>
      <c r="AA358" s="622">
        <v>0</v>
      </c>
    </row>
    <row r="359" spans="1:27" x14ac:dyDescent="0.3">
      <c r="A359" s="616" t="s">
        <v>884</v>
      </c>
      <c r="B359" s="533" t="s">
        <v>885</v>
      </c>
      <c r="C359" s="533"/>
      <c r="D359" s="533"/>
      <c r="E359" s="533"/>
      <c r="F359" s="533"/>
      <c r="G359" s="533"/>
      <c r="H359" s="583" t="s">
        <v>1922</v>
      </c>
      <c r="I359" s="583"/>
      <c r="J359" s="583"/>
      <c r="K359" s="583">
        <f t="shared" si="10"/>
        <v>0</v>
      </c>
      <c r="L359" s="636">
        <f t="shared" si="11"/>
        <v>0</v>
      </c>
      <c r="M359" s="583"/>
      <c r="N359" s="583"/>
      <c r="O359" s="583"/>
      <c r="P359" s="583"/>
      <c r="Q359" s="622">
        <v>0</v>
      </c>
      <c r="R359" s="622">
        <v>0</v>
      </c>
      <c r="S359" s="622">
        <v>0</v>
      </c>
      <c r="T359" s="622">
        <v>0</v>
      </c>
      <c r="U359" s="622">
        <v>0</v>
      </c>
      <c r="V359" s="622">
        <v>0</v>
      </c>
      <c r="W359" s="622">
        <v>0</v>
      </c>
      <c r="X359" s="622">
        <v>0</v>
      </c>
      <c r="Y359" s="622">
        <v>0</v>
      </c>
      <c r="Z359" s="622">
        <v>0</v>
      </c>
      <c r="AA359" s="622">
        <v>0</v>
      </c>
    </row>
    <row r="360" spans="1:27" x14ac:dyDescent="0.3">
      <c r="A360" s="616" t="s">
        <v>886</v>
      </c>
      <c r="B360" s="533" t="s">
        <v>887</v>
      </c>
      <c r="C360" s="533"/>
      <c r="D360" s="533"/>
      <c r="E360" s="533"/>
      <c r="F360" s="533"/>
      <c r="G360" s="533"/>
      <c r="H360" s="583" t="s">
        <v>1922</v>
      </c>
      <c r="I360" s="583"/>
      <c r="J360" s="583"/>
      <c r="K360" s="583">
        <f t="shared" si="10"/>
        <v>1</v>
      </c>
      <c r="L360" s="636">
        <f t="shared" si="11"/>
        <v>-1</v>
      </c>
      <c r="M360" s="583"/>
      <c r="N360" s="583"/>
      <c r="O360" s="583"/>
      <c r="P360" s="583"/>
      <c r="Q360" s="622">
        <v>1</v>
      </c>
      <c r="R360" s="622">
        <v>0</v>
      </c>
      <c r="S360" s="622">
        <v>0</v>
      </c>
      <c r="T360" s="622">
        <v>0</v>
      </c>
      <c r="U360" s="622">
        <v>0</v>
      </c>
      <c r="V360" s="622">
        <v>0</v>
      </c>
      <c r="W360" s="622">
        <v>0</v>
      </c>
      <c r="X360" s="622">
        <v>0</v>
      </c>
      <c r="Y360" s="622">
        <v>0</v>
      </c>
      <c r="Z360" s="622">
        <v>0</v>
      </c>
      <c r="AA360" s="622">
        <v>0</v>
      </c>
    </row>
    <row r="361" spans="1:27" x14ac:dyDescent="0.3">
      <c r="A361" s="616" t="s">
        <v>888</v>
      </c>
      <c r="B361" s="533" t="s">
        <v>889</v>
      </c>
      <c r="C361" s="533"/>
      <c r="D361" s="533"/>
      <c r="E361" s="533"/>
      <c r="F361" s="533"/>
      <c r="G361" s="533"/>
      <c r="H361" s="583" t="s">
        <v>1922</v>
      </c>
      <c r="I361" s="583"/>
      <c r="J361" s="583"/>
      <c r="K361" s="583">
        <f t="shared" si="10"/>
        <v>0</v>
      </c>
      <c r="L361" s="636">
        <f t="shared" si="11"/>
        <v>0</v>
      </c>
      <c r="M361" s="583"/>
      <c r="N361" s="583"/>
      <c r="O361" s="583"/>
      <c r="P361" s="583"/>
      <c r="Q361" s="622">
        <v>0</v>
      </c>
      <c r="R361" s="622">
        <v>0</v>
      </c>
      <c r="S361" s="622">
        <v>0</v>
      </c>
      <c r="T361" s="622">
        <v>0</v>
      </c>
      <c r="U361" s="622">
        <v>0</v>
      </c>
      <c r="V361" s="622">
        <v>0</v>
      </c>
      <c r="W361" s="622">
        <v>0</v>
      </c>
      <c r="X361" s="622">
        <v>0</v>
      </c>
      <c r="Y361" s="622">
        <v>0</v>
      </c>
      <c r="Z361" s="622">
        <v>0</v>
      </c>
      <c r="AA361" s="622">
        <v>0</v>
      </c>
    </row>
    <row r="362" spans="1:27" x14ac:dyDescent="0.3">
      <c r="A362" s="616" t="s">
        <v>890</v>
      </c>
      <c r="B362" s="533" t="s">
        <v>891</v>
      </c>
      <c r="C362" s="533"/>
      <c r="D362" s="533"/>
      <c r="E362" s="533"/>
      <c r="F362" s="533"/>
      <c r="G362" s="533"/>
      <c r="H362" s="583" t="s">
        <v>1922</v>
      </c>
      <c r="I362" s="583"/>
      <c r="J362" s="583"/>
      <c r="K362" s="583">
        <f t="shared" si="10"/>
        <v>2</v>
      </c>
      <c r="L362" s="636">
        <f t="shared" si="11"/>
        <v>-2</v>
      </c>
      <c r="M362" s="583"/>
      <c r="N362" s="583"/>
      <c r="O362" s="583"/>
      <c r="P362" s="583"/>
      <c r="Q362" s="622">
        <v>2</v>
      </c>
      <c r="R362" s="622">
        <v>0</v>
      </c>
      <c r="S362" s="622">
        <v>0</v>
      </c>
      <c r="T362" s="622">
        <v>0</v>
      </c>
      <c r="U362" s="622">
        <v>0</v>
      </c>
      <c r="V362" s="622">
        <v>0</v>
      </c>
      <c r="W362" s="622">
        <v>0</v>
      </c>
      <c r="X362" s="622">
        <v>0</v>
      </c>
      <c r="Y362" s="622">
        <v>0</v>
      </c>
      <c r="Z362" s="622">
        <v>0</v>
      </c>
      <c r="AA362" s="622">
        <v>0</v>
      </c>
    </row>
    <row r="363" spans="1:27" x14ac:dyDescent="0.3">
      <c r="A363" s="616" t="s">
        <v>892</v>
      </c>
      <c r="B363" s="533" t="s">
        <v>893</v>
      </c>
      <c r="C363" s="533"/>
      <c r="D363" s="533"/>
      <c r="E363" s="533"/>
      <c r="F363" s="533"/>
      <c r="G363" s="533"/>
      <c r="H363" s="583" t="s">
        <v>1922</v>
      </c>
      <c r="I363" s="583"/>
      <c r="J363" s="583"/>
      <c r="K363" s="583">
        <f t="shared" si="10"/>
        <v>0</v>
      </c>
      <c r="L363" s="636">
        <f t="shared" si="11"/>
        <v>0</v>
      </c>
      <c r="M363" s="583"/>
      <c r="N363" s="583"/>
      <c r="O363" s="583"/>
      <c r="P363" s="583"/>
      <c r="Q363" s="622">
        <v>0</v>
      </c>
      <c r="R363" s="622">
        <v>0</v>
      </c>
      <c r="S363" s="622">
        <v>0</v>
      </c>
      <c r="T363" s="622">
        <v>0</v>
      </c>
      <c r="U363" s="622">
        <v>0</v>
      </c>
      <c r="V363" s="622">
        <v>0</v>
      </c>
      <c r="W363" s="622">
        <v>0</v>
      </c>
      <c r="X363" s="622">
        <v>0</v>
      </c>
      <c r="Y363" s="622">
        <v>0</v>
      </c>
      <c r="Z363" s="622">
        <v>0</v>
      </c>
      <c r="AA363" s="622">
        <v>0</v>
      </c>
    </row>
    <row r="364" spans="1:27" x14ac:dyDescent="0.3">
      <c r="A364" s="616" t="s">
        <v>894</v>
      </c>
      <c r="B364" s="533" t="s">
        <v>895</v>
      </c>
      <c r="C364" s="533"/>
      <c r="D364" s="533"/>
      <c r="E364" s="533"/>
      <c r="F364" s="533"/>
      <c r="G364" s="533"/>
      <c r="H364" s="583" t="s">
        <v>1922</v>
      </c>
      <c r="I364" s="583"/>
      <c r="J364" s="583"/>
      <c r="K364" s="583">
        <f t="shared" si="10"/>
        <v>1</v>
      </c>
      <c r="L364" s="636">
        <f t="shared" si="11"/>
        <v>-1</v>
      </c>
      <c r="M364" s="583"/>
      <c r="N364" s="583"/>
      <c r="O364" s="583"/>
      <c r="P364" s="583"/>
      <c r="Q364" s="622">
        <v>1</v>
      </c>
      <c r="R364" s="622">
        <v>0</v>
      </c>
      <c r="S364" s="622">
        <v>0</v>
      </c>
      <c r="T364" s="622">
        <v>0</v>
      </c>
      <c r="U364" s="622">
        <v>0</v>
      </c>
      <c r="V364" s="622">
        <v>0</v>
      </c>
      <c r="W364" s="622">
        <v>0</v>
      </c>
      <c r="X364" s="622">
        <v>0</v>
      </c>
      <c r="Y364" s="622">
        <v>0</v>
      </c>
      <c r="Z364" s="622">
        <v>0</v>
      </c>
      <c r="AA364" s="622">
        <v>0</v>
      </c>
    </row>
    <row r="365" spans="1:27" x14ac:dyDescent="0.3">
      <c r="A365" s="616" t="s">
        <v>896</v>
      </c>
      <c r="B365" s="533" t="s">
        <v>897</v>
      </c>
      <c r="C365" s="533"/>
      <c r="D365" s="533"/>
      <c r="E365" s="533"/>
      <c r="F365" s="533"/>
      <c r="G365" s="533"/>
      <c r="H365" s="583" t="s">
        <v>1922</v>
      </c>
      <c r="I365" s="583"/>
      <c r="J365" s="583"/>
      <c r="K365" s="583">
        <f t="shared" si="10"/>
        <v>0</v>
      </c>
      <c r="L365" s="636">
        <f t="shared" si="11"/>
        <v>0</v>
      </c>
      <c r="M365" s="583"/>
      <c r="N365" s="583"/>
      <c r="O365" s="583"/>
      <c r="P365" s="583"/>
      <c r="Q365" s="622">
        <v>0</v>
      </c>
      <c r="R365" s="622">
        <v>0</v>
      </c>
      <c r="S365" s="622">
        <v>0</v>
      </c>
      <c r="T365" s="622">
        <v>0</v>
      </c>
      <c r="U365" s="622">
        <v>0</v>
      </c>
      <c r="V365" s="622">
        <v>0</v>
      </c>
      <c r="W365" s="622">
        <v>0</v>
      </c>
      <c r="X365" s="622">
        <v>0</v>
      </c>
      <c r="Y365" s="622">
        <v>0</v>
      </c>
      <c r="Z365" s="622">
        <v>0</v>
      </c>
      <c r="AA365" s="622">
        <v>0</v>
      </c>
    </row>
    <row r="366" spans="1:27" x14ac:dyDescent="0.3">
      <c r="A366" s="616" t="s">
        <v>898</v>
      </c>
      <c r="B366" s="533" t="s">
        <v>899</v>
      </c>
      <c r="C366" s="533"/>
      <c r="D366" s="533"/>
      <c r="E366" s="533"/>
      <c r="F366" s="533"/>
      <c r="G366" s="533"/>
      <c r="H366" s="583" t="s">
        <v>1922</v>
      </c>
      <c r="I366" s="583"/>
      <c r="J366" s="583"/>
      <c r="K366" s="583">
        <f t="shared" si="10"/>
        <v>2</v>
      </c>
      <c r="L366" s="636">
        <f t="shared" si="11"/>
        <v>-2</v>
      </c>
      <c r="M366" s="583"/>
      <c r="N366" s="583"/>
      <c r="O366" s="583"/>
      <c r="P366" s="583"/>
      <c r="Q366" s="622">
        <v>2</v>
      </c>
      <c r="R366" s="622">
        <v>0</v>
      </c>
      <c r="S366" s="622">
        <v>0</v>
      </c>
      <c r="T366" s="622">
        <v>0</v>
      </c>
      <c r="U366" s="622">
        <v>0</v>
      </c>
      <c r="V366" s="622">
        <v>0</v>
      </c>
      <c r="W366" s="622">
        <v>0</v>
      </c>
      <c r="X366" s="622">
        <v>0</v>
      </c>
      <c r="Y366" s="622">
        <v>0</v>
      </c>
      <c r="Z366" s="622">
        <v>0</v>
      </c>
      <c r="AA366" s="622">
        <v>0</v>
      </c>
    </row>
    <row r="367" spans="1:27" x14ac:dyDescent="0.3">
      <c r="A367" s="616" t="s">
        <v>900</v>
      </c>
      <c r="B367" s="533" t="s">
        <v>901</v>
      </c>
      <c r="C367" s="533"/>
      <c r="D367" s="533"/>
      <c r="E367" s="533"/>
      <c r="F367" s="533"/>
      <c r="G367" s="533"/>
      <c r="H367" s="583" t="s">
        <v>1922</v>
      </c>
      <c r="I367" s="583"/>
      <c r="J367" s="583"/>
      <c r="K367" s="583">
        <f t="shared" si="10"/>
        <v>0</v>
      </c>
      <c r="L367" s="636">
        <f t="shared" si="11"/>
        <v>0</v>
      </c>
      <c r="M367" s="583"/>
      <c r="N367" s="583"/>
      <c r="O367" s="583"/>
      <c r="P367" s="583"/>
      <c r="Q367" s="622">
        <v>0</v>
      </c>
      <c r="R367" s="622">
        <v>0</v>
      </c>
      <c r="S367" s="622">
        <v>0</v>
      </c>
      <c r="T367" s="622">
        <v>0</v>
      </c>
      <c r="U367" s="622">
        <v>0</v>
      </c>
      <c r="V367" s="622">
        <v>0</v>
      </c>
      <c r="W367" s="622">
        <v>0</v>
      </c>
      <c r="X367" s="622">
        <v>0</v>
      </c>
      <c r="Y367" s="622">
        <v>0</v>
      </c>
      <c r="Z367" s="622">
        <v>0</v>
      </c>
      <c r="AA367" s="622">
        <v>0</v>
      </c>
    </row>
    <row r="368" spans="1:27" x14ac:dyDescent="0.3">
      <c r="A368" s="616" t="s">
        <v>902</v>
      </c>
      <c r="B368" s="533" t="s">
        <v>903</v>
      </c>
      <c r="C368" s="533"/>
      <c r="D368" s="533"/>
      <c r="E368" s="533"/>
      <c r="F368" s="533"/>
      <c r="G368" s="533"/>
      <c r="H368" s="583" t="s">
        <v>1922</v>
      </c>
      <c r="I368" s="583"/>
      <c r="J368" s="583"/>
      <c r="K368" s="583">
        <f t="shared" si="10"/>
        <v>0</v>
      </c>
      <c r="L368" s="636">
        <f t="shared" si="11"/>
        <v>0</v>
      </c>
      <c r="M368" s="583"/>
      <c r="N368" s="583"/>
      <c r="O368" s="583"/>
      <c r="P368" s="583"/>
      <c r="Q368" s="622">
        <v>0</v>
      </c>
      <c r="R368" s="622">
        <v>0</v>
      </c>
      <c r="S368" s="622">
        <v>0</v>
      </c>
      <c r="T368" s="622">
        <v>0</v>
      </c>
      <c r="U368" s="622">
        <v>0</v>
      </c>
      <c r="V368" s="622">
        <v>0</v>
      </c>
      <c r="W368" s="622">
        <v>0</v>
      </c>
      <c r="X368" s="622">
        <v>0</v>
      </c>
      <c r="Y368" s="622">
        <v>0</v>
      </c>
      <c r="Z368" s="622">
        <v>0</v>
      </c>
      <c r="AA368" s="622">
        <v>0</v>
      </c>
    </row>
    <row r="369" spans="1:27" x14ac:dyDescent="0.3">
      <c r="A369" s="616" t="s">
        <v>904</v>
      </c>
      <c r="B369" s="533" t="s">
        <v>905</v>
      </c>
      <c r="C369" s="533"/>
      <c r="D369" s="533"/>
      <c r="E369" s="533"/>
      <c r="F369" s="533"/>
      <c r="G369" s="533"/>
      <c r="H369" s="583" t="s">
        <v>1922</v>
      </c>
      <c r="I369" s="583"/>
      <c r="J369" s="583"/>
      <c r="K369" s="583">
        <f t="shared" si="10"/>
        <v>4</v>
      </c>
      <c r="L369" s="636">
        <f t="shared" si="11"/>
        <v>-4</v>
      </c>
      <c r="M369" s="583"/>
      <c r="N369" s="583"/>
      <c r="O369" s="583"/>
      <c r="P369" s="583"/>
      <c r="Q369" s="622">
        <v>4</v>
      </c>
      <c r="R369" s="622">
        <v>0</v>
      </c>
      <c r="S369" s="622">
        <v>0</v>
      </c>
      <c r="T369" s="622">
        <v>0</v>
      </c>
      <c r="U369" s="622">
        <v>0</v>
      </c>
      <c r="V369" s="622">
        <v>0</v>
      </c>
      <c r="W369" s="622">
        <v>0</v>
      </c>
      <c r="X369" s="622">
        <v>0</v>
      </c>
      <c r="Y369" s="622">
        <v>0</v>
      </c>
      <c r="Z369" s="622">
        <v>0</v>
      </c>
      <c r="AA369" s="622">
        <v>0</v>
      </c>
    </row>
    <row r="370" spans="1:27" x14ac:dyDescent="0.3">
      <c r="A370" s="616" t="s">
        <v>906</v>
      </c>
      <c r="B370" s="533" t="s">
        <v>907</v>
      </c>
      <c r="C370" s="533"/>
      <c r="D370" s="533"/>
      <c r="E370" s="533"/>
      <c r="F370" s="533"/>
      <c r="G370" s="533"/>
      <c r="H370" s="583" t="s">
        <v>1922</v>
      </c>
      <c r="I370" s="583"/>
      <c r="J370" s="583"/>
      <c r="K370" s="583">
        <f t="shared" si="10"/>
        <v>4</v>
      </c>
      <c r="L370" s="636">
        <f t="shared" si="11"/>
        <v>-4</v>
      </c>
      <c r="M370" s="583"/>
      <c r="N370" s="583"/>
      <c r="O370" s="583"/>
      <c r="P370" s="583"/>
      <c r="Q370" s="622">
        <v>4</v>
      </c>
      <c r="R370" s="622">
        <v>0</v>
      </c>
      <c r="S370" s="622">
        <v>0</v>
      </c>
      <c r="T370" s="622">
        <v>0</v>
      </c>
      <c r="U370" s="622">
        <v>0</v>
      </c>
      <c r="V370" s="622">
        <v>0</v>
      </c>
      <c r="W370" s="622">
        <v>0</v>
      </c>
      <c r="X370" s="622">
        <v>0</v>
      </c>
      <c r="Y370" s="622">
        <v>0</v>
      </c>
      <c r="Z370" s="622">
        <v>0</v>
      </c>
      <c r="AA370" s="622">
        <v>0</v>
      </c>
    </row>
    <row r="371" spans="1:27" x14ac:dyDescent="0.3">
      <c r="A371" s="616" t="s">
        <v>908</v>
      </c>
      <c r="B371" s="533" t="s">
        <v>909</v>
      </c>
      <c r="C371" s="533"/>
      <c r="D371" s="533"/>
      <c r="E371" s="533"/>
      <c r="F371" s="533"/>
      <c r="G371" s="533"/>
      <c r="H371" s="583" t="s">
        <v>1922</v>
      </c>
      <c r="I371" s="583"/>
      <c r="J371" s="583"/>
      <c r="K371" s="583">
        <f t="shared" si="10"/>
        <v>5</v>
      </c>
      <c r="L371" s="636">
        <f t="shared" si="11"/>
        <v>-5</v>
      </c>
      <c r="M371" s="583"/>
      <c r="N371" s="583"/>
      <c r="O371" s="583"/>
      <c r="P371" s="583"/>
      <c r="Q371" s="622">
        <v>5</v>
      </c>
      <c r="R371" s="622">
        <v>0</v>
      </c>
      <c r="S371" s="622">
        <v>0</v>
      </c>
      <c r="T371" s="622">
        <v>0</v>
      </c>
      <c r="U371" s="622">
        <v>0</v>
      </c>
      <c r="V371" s="622">
        <v>0</v>
      </c>
      <c r="W371" s="622">
        <v>0</v>
      </c>
      <c r="X371" s="622">
        <v>0</v>
      </c>
      <c r="Y371" s="622">
        <v>0</v>
      </c>
      <c r="Z371" s="622">
        <v>0</v>
      </c>
      <c r="AA371" s="622">
        <v>0</v>
      </c>
    </row>
    <row r="372" spans="1:27" x14ac:dyDescent="0.3">
      <c r="A372" s="616" t="s">
        <v>910</v>
      </c>
      <c r="B372" s="533" t="s">
        <v>911</v>
      </c>
      <c r="C372" s="533"/>
      <c r="D372" s="533"/>
      <c r="E372" s="533"/>
      <c r="F372" s="533"/>
      <c r="G372" s="533"/>
      <c r="H372" s="583" t="s">
        <v>1922</v>
      </c>
      <c r="I372" s="583"/>
      <c r="J372" s="583"/>
      <c r="K372" s="583">
        <f t="shared" si="10"/>
        <v>0</v>
      </c>
      <c r="L372" s="636">
        <f t="shared" si="11"/>
        <v>0</v>
      </c>
      <c r="M372" s="583"/>
      <c r="N372" s="583"/>
      <c r="O372" s="583"/>
      <c r="P372" s="583"/>
      <c r="Q372" s="622">
        <v>0</v>
      </c>
      <c r="R372" s="622">
        <v>0</v>
      </c>
      <c r="S372" s="622">
        <v>0</v>
      </c>
      <c r="T372" s="622">
        <v>0</v>
      </c>
      <c r="U372" s="622">
        <v>0</v>
      </c>
      <c r="V372" s="622">
        <v>0</v>
      </c>
      <c r="W372" s="622">
        <v>0</v>
      </c>
      <c r="X372" s="622">
        <v>0</v>
      </c>
      <c r="Y372" s="622">
        <v>0</v>
      </c>
      <c r="Z372" s="622">
        <v>0</v>
      </c>
      <c r="AA372" s="622">
        <v>0</v>
      </c>
    </row>
    <row r="373" spans="1:27" x14ac:dyDescent="0.3">
      <c r="A373" s="616" t="s">
        <v>912</v>
      </c>
      <c r="B373" s="533" t="s">
        <v>913</v>
      </c>
      <c r="C373" s="533"/>
      <c r="D373" s="533"/>
      <c r="E373" s="533"/>
      <c r="F373" s="533"/>
      <c r="G373" s="533"/>
      <c r="H373" s="583" t="s">
        <v>1922</v>
      </c>
      <c r="I373" s="583"/>
      <c r="J373" s="583"/>
      <c r="K373" s="583">
        <f t="shared" si="10"/>
        <v>2</v>
      </c>
      <c r="L373" s="636">
        <f t="shared" si="11"/>
        <v>-2</v>
      </c>
      <c r="M373" s="583"/>
      <c r="N373" s="583"/>
      <c r="O373" s="583"/>
      <c r="P373" s="583"/>
      <c r="Q373" s="622">
        <v>2</v>
      </c>
      <c r="R373" s="622">
        <v>0</v>
      </c>
      <c r="S373" s="622">
        <v>0</v>
      </c>
      <c r="T373" s="622">
        <v>0</v>
      </c>
      <c r="U373" s="622">
        <v>0</v>
      </c>
      <c r="V373" s="622">
        <v>0</v>
      </c>
      <c r="W373" s="622">
        <v>0</v>
      </c>
      <c r="X373" s="622">
        <v>0</v>
      </c>
      <c r="Y373" s="622">
        <v>0</v>
      </c>
      <c r="Z373" s="622">
        <v>0</v>
      </c>
      <c r="AA373" s="622">
        <v>0</v>
      </c>
    </row>
    <row r="374" spans="1:27" x14ac:dyDescent="0.3">
      <c r="A374" s="616" t="s">
        <v>914</v>
      </c>
      <c r="B374" s="533" t="s">
        <v>915</v>
      </c>
      <c r="C374" s="533"/>
      <c r="D374" s="533"/>
      <c r="E374" s="533"/>
      <c r="F374" s="533"/>
      <c r="G374" s="533"/>
      <c r="H374" s="583" t="s">
        <v>1922</v>
      </c>
      <c r="I374" s="583"/>
      <c r="J374" s="583"/>
      <c r="K374" s="583">
        <f t="shared" si="10"/>
        <v>4</v>
      </c>
      <c r="L374" s="636">
        <f t="shared" si="11"/>
        <v>-4</v>
      </c>
      <c r="M374" s="583"/>
      <c r="N374" s="583"/>
      <c r="O374" s="583"/>
      <c r="P374" s="583"/>
      <c r="Q374" s="622">
        <v>4</v>
      </c>
      <c r="R374" s="622">
        <v>0</v>
      </c>
      <c r="S374" s="622">
        <v>0</v>
      </c>
      <c r="T374" s="622">
        <v>0</v>
      </c>
      <c r="U374" s="622">
        <v>0</v>
      </c>
      <c r="V374" s="622">
        <v>0</v>
      </c>
      <c r="W374" s="622">
        <v>0</v>
      </c>
      <c r="X374" s="622">
        <v>0</v>
      </c>
      <c r="Y374" s="622">
        <v>0</v>
      </c>
      <c r="Z374" s="622">
        <v>0</v>
      </c>
      <c r="AA374" s="622">
        <v>0</v>
      </c>
    </row>
    <row r="375" spans="1:27" x14ac:dyDescent="0.3">
      <c r="A375" s="616" t="s">
        <v>916</v>
      </c>
      <c r="B375" s="533" t="s">
        <v>917</v>
      </c>
      <c r="C375" s="533"/>
      <c r="D375" s="533"/>
      <c r="E375" s="533"/>
      <c r="F375" s="533"/>
      <c r="G375" s="533"/>
      <c r="H375" s="583" t="s">
        <v>1922</v>
      </c>
      <c r="I375" s="583"/>
      <c r="J375" s="583"/>
      <c r="K375" s="583">
        <f t="shared" si="10"/>
        <v>6</v>
      </c>
      <c r="L375" s="636">
        <f t="shared" si="11"/>
        <v>-6</v>
      </c>
      <c r="M375" s="583"/>
      <c r="N375" s="583"/>
      <c r="O375" s="583"/>
      <c r="P375" s="583"/>
      <c r="Q375" s="622">
        <v>6</v>
      </c>
      <c r="R375" s="622">
        <v>0</v>
      </c>
      <c r="S375" s="622">
        <v>0</v>
      </c>
      <c r="T375" s="622">
        <v>0</v>
      </c>
      <c r="U375" s="622">
        <v>0</v>
      </c>
      <c r="V375" s="622">
        <v>0</v>
      </c>
      <c r="W375" s="622">
        <v>0</v>
      </c>
      <c r="X375" s="622">
        <v>0</v>
      </c>
      <c r="Y375" s="622">
        <v>0</v>
      </c>
      <c r="Z375" s="622">
        <v>0</v>
      </c>
      <c r="AA375" s="622">
        <v>0</v>
      </c>
    </row>
    <row r="376" spans="1:27" x14ac:dyDescent="0.3">
      <c r="A376" s="616" t="s">
        <v>918</v>
      </c>
      <c r="B376" s="533" t="s">
        <v>919</v>
      </c>
      <c r="C376" s="533"/>
      <c r="D376" s="533"/>
      <c r="E376" s="533"/>
      <c r="F376" s="533"/>
      <c r="G376" s="533"/>
      <c r="H376" s="583" t="s">
        <v>1922</v>
      </c>
      <c r="I376" s="583"/>
      <c r="J376" s="583"/>
      <c r="K376" s="583">
        <f t="shared" si="10"/>
        <v>5</v>
      </c>
      <c r="L376" s="636">
        <f t="shared" si="11"/>
        <v>-5</v>
      </c>
      <c r="M376" s="583"/>
      <c r="N376" s="583"/>
      <c r="O376" s="583"/>
      <c r="P376" s="583"/>
      <c r="Q376" s="622">
        <v>5</v>
      </c>
      <c r="R376" s="622">
        <v>0</v>
      </c>
      <c r="S376" s="622">
        <v>0</v>
      </c>
      <c r="T376" s="622">
        <v>0</v>
      </c>
      <c r="U376" s="622">
        <v>0</v>
      </c>
      <c r="V376" s="622">
        <v>0</v>
      </c>
      <c r="W376" s="622">
        <v>0</v>
      </c>
      <c r="X376" s="622">
        <v>0</v>
      </c>
      <c r="Y376" s="622">
        <v>0</v>
      </c>
      <c r="Z376" s="622">
        <v>0</v>
      </c>
      <c r="AA376" s="622">
        <v>0</v>
      </c>
    </row>
    <row r="377" spans="1:27" x14ac:dyDescent="0.3">
      <c r="A377" s="616" t="s">
        <v>920</v>
      </c>
      <c r="B377" s="533" t="s">
        <v>921</v>
      </c>
      <c r="C377" s="533"/>
      <c r="D377" s="533"/>
      <c r="E377" s="533"/>
      <c r="F377" s="533"/>
      <c r="G377" s="533"/>
      <c r="H377" s="583" t="s">
        <v>1922</v>
      </c>
      <c r="I377" s="583"/>
      <c r="J377" s="583"/>
      <c r="K377" s="583">
        <f t="shared" si="10"/>
        <v>2</v>
      </c>
      <c r="L377" s="636">
        <f t="shared" si="11"/>
        <v>-2</v>
      </c>
      <c r="M377" s="583"/>
      <c r="N377" s="583"/>
      <c r="O377" s="583"/>
      <c r="P377" s="583"/>
      <c r="Q377" s="622">
        <v>2</v>
      </c>
      <c r="R377" s="622">
        <v>0</v>
      </c>
      <c r="S377" s="622">
        <v>0</v>
      </c>
      <c r="T377" s="622">
        <v>0</v>
      </c>
      <c r="U377" s="622">
        <v>0</v>
      </c>
      <c r="V377" s="622">
        <v>0</v>
      </c>
      <c r="W377" s="622">
        <v>0</v>
      </c>
      <c r="X377" s="622">
        <v>0</v>
      </c>
      <c r="Y377" s="622">
        <v>0</v>
      </c>
      <c r="Z377" s="622">
        <v>0</v>
      </c>
      <c r="AA377" s="622">
        <v>0</v>
      </c>
    </row>
    <row r="378" spans="1:27" x14ac:dyDescent="0.3">
      <c r="A378" s="616" t="s">
        <v>922</v>
      </c>
      <c r="B378" s="533" t="s">
        <v>923</v>
      </c>
      <c r="C378" s="533"/>
      <c r="D378" s="533"/>
      <c r="E378" s="533"/>
      <c r="F378" s="533"/>
      <c r="G378" s="533"/>
      <c r="H378" s="583" t="s">
        <v>1922</v>
      </c>
      <c r="I378" s="583"/>
      <c r="J378" s="583"/>
      <c r="K378" s="583">
        <f t="shared" si="10"/>
        <v>2</v>
      </c>
      <c r="L378" s="636">
        <f t="shared" si="11"/>
        <v>-2</v>
      </c>
      <c r="M378" s="583"/>
      <c r="N378" s="583"/>
      <c r="O378" s="583"/>
      <c r="P378" s="583"/>
      <c r="Q378" s="622">
        <v>2</v>
      </c>
      <c r="R378" s="622">
        <v>0</v>
      </c>
      <c r="S378" s="622">
        <v>0</v>
      </c>
      <c r="T378" s="622">
        <v>0</v>
      </c>
      <c r="U378" s="622">
        <v>0</v>
      </c>
      <c r="V378" s="622">
        <v>0</v>
      </c>
      <c r="W378" s="622">
        <v>0</v>
      </c>
      <c r="X378" s="622">
        <v>0</v>
      </c>
      <c r="Y378" s="622">
        <v>0</v>
      </c>
      <c r="Z378" s="622">
        <v>0</v>
      </c>
      <c r="AA378" s="622">
        <v>0</v>
      </c>
    </row>
    <row r="379" spans="1:27" x14ac:dyDescent="0.3">
      <c r="A379" s="616" t="s">
        <v>924</v>
      </c>
      <c r="B379" s="533" t="s">
        <v>925</v>
      </c>
      <c r="C379" s="533"/>
      <c r="D379" s="533"/>
      <c r="E379" s="533"/>
      <c r="F379" s="533"/>
      <c r="G379" s="533"/>
      <c r="H379" s="583" t="s">
        <v>1922</v>
      </c>
      <c r="I379" s="583"/>
      <c r="J379" s="583"/>
      <c r="K379" s="583">
        <f t="shared" si="10"/>
        <v>0</v>
      </c>
      <c r="L379" s="636">
        <f t="shared" si="11"/>
        <v>0</v>
      </c>
      <c r="M379" s="583"/>
      <c r="N379" s="583"/>
      <c r="O379" s="583"/>
      <c r="P379" s="583"/>
      <c r="Q379" s="622">
        <v>0</v>
      </c>
      <c r="R379" s="622">
        <v>0</v>
      </c>
      <c r="S379" s="622">
        <v>0</v>
      </c>
      <c r="T379" s="622">
        <v>0</v>
      </c>
      <c r="U379" s="622">
        <v>0</v>
      </c>
      <c r="V379" s="622">
        <v>0</v>
      </c>
      <c r="W379" s="622">
        <v>0</v>
      </c>
      <c r="X379" s="622">
        <v>0</v>
      </c>
      <c r="Y379" s="622">
        <v>0</v>
      </c>
      <c r="Z379" s="622">
        <v>0</v>
      </c>
      <c r="AA379" s="622">
        <v>0</v>
      </c>
    </row>
    <row r="380" spans="1:27" x14ac:dyDescent="0.3">
      <c r="A380" s="616" t="s">
        <v>926</v>
      </c>
      <c r="B380" s="533" t="s">
        <v>927</v>
      </c>
      <c r="C380" s="533"/>
      <c r="D380" s="533"/>
      <c r="E380" s="533"/>
      <c r="F380" s="533"/>
      <c r="G380" s="533"/>
      <c r="H380" s="583" t="s">
        <v>1922</v>
      </c>
      <c r="I380" s="583"/>
      <c r="J380" s="583"/>
      <c r="K380" s="583">
        <f t="shared" si="10"/>
        <v>0</v>
      </c>
      <c r="L380" s="636">
        <f t="shared" si="11"/>
        <v>0</v>
      </c>
      <c r="M380" s="583"/>
      <c r="N380" s="583"/>
      <c r="O380" s="583"/>
      <c r="P380" s="583"/>
      <c r="Q380" s="622">
        <v>0</v>
      </c>
      <c r="R380" s="622">
        <v>0</v>
      </c>
      <c r="S380" s="622">
        <v>0</v>
      </c>
      <c r="T380" s="622">
        <v>0</v>
      </c>
      <c r="U380" s="622">
        <v>0</v>
      </c>
      <c r="V380" s="622">
        <v>0</v>
      </c>
      <c r="W380" s="622">
        <v>0</v>
      </c>
      <c r="X380" s="622">
        <v>0</v>
      </c>
      <c r="Y380" s="622">
        <v>0</v>
      </c>
      <c r="Z380" s="622">
        <v>0</v>
      </c>
      <c r="AA380" s="622">
        <v>0</v>
      </c>
    </row>
    <row r="381" spans="1:27" x14ac:dyDescent="0.3">
      <c r="A381" s="616" t="s">
        <v>928</v>
      </c>
      <c r="B381" s="533" t="s">
        <v>929</v>
      </c>
      <c r="C381" s="533"/>
      <c r="D381" s="533"/>
      <c r="E381" s="533"/>
      <c r="F381" s="533"/>
      <c r="G381" s="533"/>
      <c r="H381" s="583" t="s">
        <v>1922</v>
      </c>
      <c r="I381" s="583"/>
      <c r="J381" s="583"/>
      <c r="K381" s="583">
        <f t="shared" si="10"/>
        <v>0</v>
      </c>
      <c r="L381" s="636">
        <f t="shared" si="11"/>
        <v>0</v>
      </c>
      <c r="M381" s="583"/>
      <c r="N381" s="583"/>
      <c r="O381" s="583"/>
      <c r="P381" s="583"/>
      <c r="Q381" s="622">
        <v>0</v>
      </c>
      <c r="R381" s="622">
        <v>0</v>
      </c>
      <c r="S381" s="622">
        <v>0</v>
      </c>
      <c r="T381" s="622">
        <v>0</v>
      </c>
      <c r="U381" s="622">
        <v>0</v>
      </c>
      <c r="V381" s="622">
        <v>0</v>
      </c>
      <c r="W381" s="622">
        <v>0</v>
      </c>
      <c r="X381" s="622">
        <v>0</v>
      </c>
      <c r="Y381" s="622">
        <v>0</v>
      </c>
      <c r="Z381" s="622">
        <v>0</v>
      </c>
      <c r="AA381" s="622">
        <v>0</v>
      </c>
    </row>
    <row r="382" spans="1:27" x14ac:dyDescent="0.3">
      <c r="A382" s="616" t="s">
        <v>931</v>
      </c>
      <c r="B382" s="533" t="s">
        <v>932</v>
      </c>
      <c r="C382" s="533"/>
      <c r="D382" s="533"/>
      <c r="E382" s="533"/>
      <c r="F382" s="533"/>
      <c r="G382" s="533"/>
      <c r="H382" s="583" t="s">
        <v>1922</v>
      </c>
      <c r="I382" s="583"/>
      <c r="J382" s="583"/>
      <c r="K382" s="583">
        <f t="shared" si="10"/>
        <v>0</v>
      </c>
      <c r="L382" s="636">
        <f t="shared" si="11"/>
        <v>0</v>
      </c>
      <c r="M382" s="583"/>
      <c r="N382" s="583"/>
      <c r="O382" s="583"/>
      <c r="P382" s="583"/>
      <c r="Q382" s="622">
        <v>0</v>
      </c>
      <c r="R382" s="622">
        <v>0</v>
      </c>
      <c r="S382" s="622">
        <v>0</v>
      </c>
      <c r="T382" s="622">
        <v>0</v>
      </c>
      <c r="U382" s="622">
        <v>0</v>
      </c>
      <c r="V382" s="622">
        <v>0</v>
      </c>
      <c r="W382" s="622">
        <v>0</v>
      </c>
      <c r="X382" s="622">
        <v>0</v>
      </c>
      <c r="Y382" s="622">
        <v>0</v>
      </c>
      <c r="Z382" s="622">
        <v>0</v>
      </c>
      <c r="AA382" s="622">
        <v>0</v>
      </c>
    </row>
    <row r="383" spans="1:27" x14ac:dyDescent="0.3">
      <c r="A383" s="616" t="s">
        <v>933</v>
      </c>
      <c r="B383" s="533" t="s">
        <v>934</v>
      </c>
      <c r="C383" s="533"/>
      <c r="D383" s="533"/>
      <c r="E383" s="533"/>
      <c r="F383" s="533"/>
      <c r="G383" s="533"/>
      <c r="H383" s="583" t="s">
        <v>1922</v>
      </c>
      <c r="I383" s="583"/>
      <c r="J383" s="583"/>
      <c r="K383" s="583">
        <f t="shared" si="10"/>
        <v>0</v>
      </c>
      <c r="L383" s="636">
        <f t="shared" si="11"/>
        <v>0</v>
      </c>
      <c r="M383" s="583"/>
      <c r="N383" s="583"/>
      <c r="O383" s="583"/>
      <c r="P383" s="583"/>
      <c r="Q383" s="622">
        <v>0</v>
      </c>
      <c r="R383" s="622">
        <v>0</v>
      </c>
      <c r="S383" s="622">
        <v>0</v>
      </c>
      <c r="T383" s="622">
        <v>0</v>
      </c>
      <c r="U383" s="622">
        <v>0</v>
      </c>
      <c r="V383" s="622">
        <v>0</v>
      </c>
      <c r="W383" s="622">
        <v>0</v>
      </c>
      <c r="X383" s="622">
        <v>0</v>
      </c>
      <c r="Y383" s="622">
        <v>0</v>
      </c>
      <c r="Z383" s="622">
        <v>0</v>
      </c>
      <c r="AA383" s="622">
        <v>0</v>
      </c>
    </row>
    <row r="384" spans="1:27" x14ac:dyDescent="0.3">
      <c r="A384" s="616" t="s">
        <v>935</v>
      </c>
      <c r="B384" s="533" t="s">
        <v>936</v>
      </c>
      <c r="C384" s="533"/>
      <c r="D384" s="533"/>
      <c r="E384" s="533"/>
      <c r="F384" s="533"/>
      <c r="G384" s="533"/>
      <c r="H384" s="583" t="s">
        <v>1922</v>
      </c>
      <c r="I384" s="583"/>
      <c r="J384" s="583"/>
      <c r="K384" s="583">
        <f t="shared" si="10"/>
        <v>0</v>
      </c>
      <c r="L384" s="636">
        <f t="shared" si="11"/>
        <v>0</v>
      </c>
      <c r="M384" s="583"/>
      <c r="N384" s="583"/>
      <c r="O384" s="583"/>
      <c r="P384" s="583"/>
      <c r="Q384" s="622">
        <v>0</v>
      </c>
      <c r="R384" s="622">
        <v>0</v>
      </c>
      <c r="S384" s="622">
        <v>0</v>
      </c>
      <c r="T384" s="622">
        <v>0</v>
      </c>
      <c r="U384" s="622">
        <v>0</v>
      </c>
      <c r="V384" s="622">
        <v>0</v>
      </c>
      <c r="W384" s="622">
        <v>0</v>
      </c>
      <c r="X384" s="622">
        <v>0</v>
      </c>
      <c r="Y384" s="622">
        <v>0</v>
      </c>
      <c r="Z384" s="622">
        <v>0</v>
      </c>
      <c r="AA384" s="622">
        <v>0</v>
      </c>
    </row>
    <row r="385" spans="1:27" x14ac:dyDescent="0.3">
      <c r="A385" s="616" t="s">
        <v>937</v>
      </c>
      <c r="B385" s="533" t="s">
        <v>938</v>
      </c>
      <c r="C385" s="533"/>
      <c r="D385" s="533"/>
      <c r="E385" s="533"/>
      <c r="F385" s="533"/>
      <c r="G385" s="533"/>
      <c r="H385" s="583" t="s">
        <v>1922</v>
      </c>
      <c r="I385" s="583"/>
      <c r="J385" s="583"/>
      <c r="K385" s="583">
        <f t="shared" si="10"/>
        <v>0</v>
      </c>
      <c r="L385" s="636">
        <f t="shared" si="11"/>
        <v>0</v>
      </c>
      <c r="M385" s="583"/>
      <c r="N385" s="583"/>
      <c r="O385" s="583"/>
      <c r="P385" s="583"/>
      <c r="Q385" s="622">
        <v>0</v>
      </c>
      <c r="R385" s="622">
        <v>0</v>
      </c>
      <c r="S385" s="622">
        <v>0</v>
      </c>
      <c r="T385" s="622">
        <v>0</v>
      </c>
      <c r="U385" s="622">
        <v>0</v>
      </c>
      <c r="V385" s="622">
        <v>0</v>
      </c>
      <c r="W385" s="622">
        <v>0</v>
      </c>
      <c r="X385" s="622">
        <v>0</v>
      </c>
      <c r="Y385" s="622">
        <v>0</v>
      </c>
      <c r="Z385" s="622">
        <v>0</v>
      </c>
      <c r="AA385" s="622">
        <v>0</v>
      </c>
    </row>
    <row r="386" spans="1:27" x14ac:dyDescent="0.3">
      <c r="A386" s="616" t="s">
        <v>939</v>
      </c>
      <c r="B386" s="533" t="s">
        <v>940</v>
      </c>
      <c r="C386" s="533"/>
      <c r="D386" s="533"/>
      <c r="E386" s="533"/>
      <c r="F386" s="533"/>
      <c r="G386" s="533"/>
      <c r="H386" s="583" t="s">
        <v>1922</v>
      </c>
      <c r="I386" s="583"/>
      <c r="J386" s="583"/>
      <c r="K386" s="583">
        <f t="shared" si="10"/>
        <v>0</v>
      </c>
      <c r="L386" s="636">
        <f t="shared" si="11"/>
        <v>0</v>
      </c>
      <c r="M386" s="583"/>
      <c r="N386" s="583"/>
      <c r="O386" s="583"/>
      <c r="P386" s="583"/>
      <c r="Q386" s="622">
        <v>0</v>
      </c>
      <c r="R386" s="622">
        <v>0</v>
      </c>
      <c r="S386" s="622">
        <v>0</v>
      </c>
      <c r="T386" s="622">
        <v>0</v>
      </c>
      <c r="U386" s="622">
        <v>0</v>
      </c>
      <c r="V386" s="622">
        <v>0</v>
      </c>
      <c r="W386" s="622">
        <v>0</v>
      </c>
      <c r="X386" s="622">
        <v>0</v>
      </c>
      <c r="Y386" s="622">
        <v>0</v>
      </c>
      <c r="Z386" s="622">
        <v>0</v>
      </c>
      <c r="AA386" s="622">
        <v>0</v>
      </c>
    </row>
    <row r="387" spans="1:27" x14ac:dyDescent="0.3">
      <c r="A387" s="616" t="s">
        <v>941</v>
      </c>
      <c r="B387" s="533" t="s">
        <v>942</v>
      </c>
      <c r="C387" s="533"/>
      <c r="D387" s="533"/>
      <c r="E387" s="533"/>
      <c r="F387" s="533"/>
      <c r="G387" s="533"/>
      <c r="H387" s="583" t="s">
        <v>1922</v>
      </c>
      <c r="I387" s="583"/>
      <c r="J387" s="583"/>
      <c r="K387" s="583">
        <f t="shared" ref="K387:K450" si="12">SUM(M387:AA387)</f>
        <v>0</v>
      </c>
      <c r="L387" s="636">
        <f t="shared" ref="L387:L450" si="13">I387+J387-K387</f>
        <v>0</v>
      </c>
      <c r="M387" s="583"/>
      <c r="N387" s="583"/>
      <c r="O387" s="583"/>
      <c r="P387" s="583"/>
      <c r="Q387" s="622">
        <v>0</v>
      </c>
      <c r="R387" s="622">
        <v>0</v>
      </c>
      <c r="S387" s="622">
        <v>0</v>
      </c>
      <c r="T387" s="622">
        <v>0</v>
      </c>
      <c r="U387" s="622">
        <v>0</v>
      </c>
      <c r="V387" s="622">
        <v>0</v>
      </c>
      <c r="W387" s="622">
        <v>0</v>
      </c>
      <c r="X387" s="622">
        <v>0</v>
      </c>
      <c r="Y387" s="622">
        <v>0</v>
      </c>
      <c r="Z387" s="622">
        <v>0</v>
      </c>
      <c r="AA387" s="622">
        <v>0</v>
      </c>
    </row>
    <row r="388" spans="1:27" x14ac:dyDescent="0.3">
      <c r="A388" s="616" t="s">
        <v>943</v>
      </c>
      <c r="B388" s="533" t="s">
        <v>944</v>
      </c>
      <c r="C388" s="533"/>
      <c r="D388" s="533"/>
      <c r="E388" s="533"/>
      <c r="F388" s="533"/>
      <c r="G388" s="533"/>
      <c r="H388" s="583" t="s">
        <v>1922</v>
      </c>
      <c r="I388" s="583"/>
      <c r="J388" s="583"/>
      <c r="K388" s="583">
        <f t="shared" si="12"/>
        <v>0</v>
      </c>
      <c r="L388" s="636">
        <f t="shared" si="13"/>
        <v>0</v>
      </c>
      <c r="M388" s="583"/>
      <c r="N388" s="583"/>
      <c r="O388" s="583"/>
      <c r="P388" s="583"/>
      <c r="Q388" s="622">
        <v>0</v>
      </c>
      <c r="R388" s="622">
        <v>0</v>
      </c>
      <c r="S388" s="622">
        <v>0</v>
      </c>
      <c r="T388" s="622">
        <v>0</v>
      </c>
      <c r="U388" s="622">
        <v>0</v>
      </c>
      <c r="V388" s="622">
        <v>0</v>
      </c>
      <c r="W388" s="622">
        <v>0</v>
      </c>
      <c r="X388" s="622">
        <v>0</v>
      </c>
      <c r="Y388" s="622">
        <v>0</v>
      </c>
      <c r="Z388" s="622">
        <v>0</v>
      </c>
      <c r="AA388" s="622">
        <v>0</v>
      </c>
    </row>
    <row r="389" spans="1:27" x14ac:dyDescent="0.3">
      <c r="A389" s="616" t="s">
        <v>945</v>
      </c>
      <c r="B389" s="533" t="s">
        <v>946</v>
      </c>
      <c r="C389" s="533"/>
      <c r="D389" s="533"/>
      <c r="E389" s="533"/>
      <c r="F389" s="533"/>
      <c r="G389" s="533"/>
      <c r="H389" s="583" t="s">
        <v>1922</v>
      </c>
      <c r="I389" s="583"/>
      <c r="J389" s="583"/>
      <c r="K389" s="583">
        <f t="shared" si="12"/>
        <v>0</v>
      </c>
      <c r="L389" s="636">
        <f t="shared" si="13"/>
        <v>0</v>
      </c>
      <c r="M389" s="583"/>
      <c r="N389" s="583"/>
      <c r="O389" s="583"/>
      <c r="P389" s="583"/>
      <c r="Q389" s="622">
        <v>0</v>
      </c>
      <c r="R389" s="622">
        <v>0</v>
      </c>
      <c r="S389" s="622">
        <v>0</v>
      </c>
      <c r="T389" s="622">
        <v>0</v>
      </c>
      <c r="U389" s="622">
        <v>0</v>
      </c>
      <c r="V389" s="622">
        <v>0</v>
      </c>
      <c r="W389" s="622">
        <v>0</v>
      </c>
      <c r="X389" s="622">
        <v>0</v>
      </c>
      <c r="Y389" s="622">
        <v>0</v>
      </c>
      <c r="Z389" s="622">
        <v>0</v>
      </c>
      <c r="AA389" s="622">
        <v>0</v>
      </c>
    </row>
    <row r="390" spans="1:27" x14ac:dyDescent="0.3">
      <c r="A390" s="616" t="s">
        <v>947</v>
      </c>
      <c r="B390" s="533" t="s">
        <v>948</v>
      </c>
      <c r="C390" s="533"/>
      <c r="D390" s="533"/>
      <c r="E390" s="533"/>
      <c r="F390" s="533"/>
      <c r="G390" s="533"/>
      <c r="H390" s="583" t="s">
        <v>1922</v>
      </c>
      <c r="I390" s="583"/>
      <c r="J390" s="583"/>
      <c r="K390" s="583">
        <f t="shared" si="12"/>
        <v>0</v>
      </c>
      <c r="L390" s="636">
        <f t="shared" si="13"/>
        <v>0</v>
      </c>
      <c r="M390" s="583"/>
      <c r="N390" s="583"/>
      <c r="O390" s="583"/>
      <c r="P390" s="583"/>
      <c r="Q390" s="622">
        <v>0</v>
      </c>
      <c r="R390" s="622">
        <v>0</v>
      </c>
      <c r="S390" s="622">
        <v>0</v>
      </c>
      <c r="T390" s="622">
        <v>0</v>
      </c>
      <c r="U390" s="622">
        <v>0</v>
      </c>
      <c r="V390" s="622">
        <v>0</v>
      </c>
      <c r="W390" s="622">
        <v>0</v>
      </c>
      <c r="X390" s="622">
        <v>0</v>
      </c>
      <c r="Y390" s="622">
        <v>0</v>
      </c>
      <c r="Z390" s="622">
        <v>0</v>
      </c>
      <c r="AA390" s="622">
        <v>0</v>
      </c>
    </row>
    <row r="391" spans="1:27" x14ac:dyDescent="0.3">
      <c r="A391" s="616" t="s">
        <v>949</v>
      </c>
      <c r="B391" s="533" t="s">
        <v>950</v>
      </c>
      <c r="C391" s="533"/>
      <c r="D391" s="533"/>
      <c r="E391" s="533"/>
      <c r="F391" s="533"/>
      <c r="G391" s="533"/>
      <c r="H391" s="583" t="s">
        <v>1922</v>
      </c>
      <c r="I391" s="583"/>
      <c r="J391" s="583"/>
      <c r="K391" s="583">
        <f t="shared" si="12"/>
        <v>0</v>
      </c>
      <c r="L391" s="636">
        <f t="shared" si="13"/>
        <v>0</v>
      </c>
      <c r="M391" s="583"/>
      <c r="N391" s="583"/>
      <c r="O391" s="583"/>
      <c r="P391" s="583"/>
      <c r="Q391" s="622">
        <v>0</v>
      </c>
      <c r="R391" s="622">
        <v>0</v>
      </c>
      <c r="S391" s="622">
        <v>0</v>
      </c>
      <c r="T391" s="622">
        <v>0</v>
      </c>
      <c r="U391" s="622">
        <v>0</v>
      </c>
      <c r="V391" s="622">
        <v>0</v>
      </c>
      <c r="W391" s="622">
        <v>0</v>
      </c>
      <c r="X391" s="622">
        <v>0</v>
      </c>
      <c r="Y391" s="622">
        <v>0</v>
      </c>
      <c r="Z391" s="622">
        <v>0</v>
      </c>
      <c r="AA391" s="622">
        <v>0</v>
      </c>
    </row>
    <row r="392" spans="1:27" x14ac:dyDescent="0.3">
      <c r="A392" s="616" t="s">
        <v>1177</v>
      </c>
      <c r="B392" s="533" t="s">
        <v>1178</v>
      </c>
      <c r="C392" s="533"/>
      <c r="D392" s="533"/>
      <c r="E392" s="533"/>
      <c r="F392" s="533"/>
      <c r="G392" s="533"/>
      <c r="H392" s="583" t="s">
        <v>1922</v>
      </c>
      <c r="I392" s="583"/>
      <c r="J392" s="583"/>
      <c r="K392" s="583">
        <f t="shared" si="12"/>
        <v>0</v>
      </c>
      <c r="L392" s="636">
        <f t="shared" si="13"/>
        <v>0</v>
      </c>
      <c r="M392" s="583"/>
      <c r="N392" s="583"/>
      <c r="O392" s="583"/>
      <c r="P392" s="583"/>
      <c r="Q392" s="622">
        <v>0</v>
      </c>
      <c r="R392" s="622">
        <v>0</v>
      </c>
      <c r="S392" s="622">
        <v>0</v>
      </c>
      <c r="T392" s="622">
        <v>0</v>
      </c>
      <c r="U392" s="622">
        <v>0</v>
      </c>
      <c r="V392" s="622">
        <v>0</v>
      </c>
      <c r="W392" s="622">
        <v>0</v>
      </c>
      <c r="X392" s="622">
        <v>0</v>
      </c>
      <c r="Y392" s="622">
        <v>0</v>
      </c>
      <c r="Z392" s="622">
        <v>0</v>
      </c>
      <c r="AA392" s="622">
        <v>0</v>
      </c>
    </row>
    <row r="393" spans="1:27" x14ac:dyDescent="0.3">
      <c r="A393" s="616" t="s">
        <v>1180</v>
      </c>
      <c r="B393" s="533" t="s">
        <v>1181</v>
      </c>
      <c r="C393" s="533"/>
      <c r="D393" s="533"/>
      <c r="E393" s="533"/>
      <c r="F393" s="533"/>
      <c r="G393" s="533"/>
      <c r="H393" s="583" t="s">
        <v>1922</v>
      </c>
      <c r="I393" s="583"/>
      <c r="J393" s="583"/>
      <c r="K393" s="583">
        <f t="shared" si="12"/>
        <v>0</v>
      </c>
      <c r="L393" s="636">
        <f t="shared" si="13"/>
        <v>0</v>
      </c>
      <c r="M393" s="583"/>
      <c r="N393" s="583"/>
      <c r="O393" s="583"/>
      <c r="P393" s="583"/>
      <c r="Q393" s="622">
        <v>0</v>
      </c>
      <c r="R393" s="622">
        <v>0</v>
      </c>
      <c r="S393" s="622">
        <v>0</v>
      </c>
      <c r="T393" s="622">
        <v>0</v>
      </c>
      <c r="U393" s="622">
        <v>0</v>
      </c>
      <c r="V393" s="622">
        <v>0</v>
      </c>
      <c r="W393" s="622">
        <v>0</v>
      </c>
      <c r="X393" s="622">
        <v>0</v>
      </c>
      <c r="Y393" s="622">
        <v>0</v>
      </c>
      <c r="Z393" s="622">
        <v>0</v>
      </c>
      <c r="AA393" s="622">
        <v>0</v>
      </c>
    </row>
    <row r="394" spans="1:27" x14ac:dyDescent="0.3">
      <c r="A394" s="616" t="s">
        <v>1182</v>
      </c>
      <c r="B394" s="533" t="s">
        <v>1183</v>
      </c>
      <c r="C394" s="533"/>
      <c r="D394" s="533"/>
      <c r="E394" s="533"/>
      <c r="F394" s="533"/>
      <c r="G394" s="533"/>
      <c r="H394" s="583" t="s">
        <v>1922</v>
      </c>
      <c r="I394" s="583"/>
      <c r="J394" s="583"/>
      <c r="K394" s="583">
        <f t="shared" si="12"/>
        <v>0.5</v>
      </c>
      <c r="L394" s="636">
        <f t="shared" si="13"/>
        <v>-0.5</v>
      </c>
      <c r="M394" s="583"/>
      <c r="N394" s="583"/>
      <c r="O394" s="583"/>
      <c r="P394" s="583"/>
      <c r="Q394" s="622">
        <v>0</v>
      </c>
      <c r="R394" s="622">
        <v>0.5</v>
      </c>
      <c r="S394" s="622">
        <v>0</v>
      </c>
      <c r="T394" s="622">
        <v>0</v>
      </c>
      <c r="U394" s="622">
        <v>0</v>
      </c>
      <c r="V394" s="622">
        <v>0</v>
      </c>
      <c r="W394" s="622">
        <v>0</v>
      </c>
      <c r="X394" s="622">
        <v>0</v>
      </c>
      <c r="Y394" s="622">
        <v>0</v>
      </c>
      <c r="Z394" s="622">
        <v>0</v>
      </c>
      <c r="AA394" s="622">
        <v>0</v>
      </c>
    </row>
    <row r="395" spans="1:27" x14ac:dyDescent="0.3">
      <c r="A395" s="616" t="s">
        <v>1184</v>
      </c>
      <c r="B395" s="533" t="s">
        <v>1185</v>
      </c>
      <c r="C395" s="533"/>
      <c r="D395" s="533"/>
      <c r="E395" s="533"/>
      <c r="F395" s="533"/>
      <c r="G395" s="533"/>
      <c r="H395" s="583" t="s">
        <v>1922</v>
      </c>
      <c r="I395" s="583"/>
      <c r="J395" s="583"/>
      <c r="K395" s="583">
        <f t="shared" si="12"/>
        <v>0</v>
      </c>
      <c r="L395" s="636">
        <f t="shared" si="13"/>
        <v>0</v>
      </c>
      <c r="M395" s="583"/>
      <c r="N395" s="583"/>
      <c r="O395" s="583"/>
      <c r="P395" s="583"/>
      <c r="Q395" s="622">
        <v>0</v>
      </c>
      <c r="R395" s="622">
        <v>0</v>
      </c>
      <c r="S395" s="622">
        <v>0</v>
      </c>
      <c r="T395" s="622">
        <v>0</v>
      </c>
      <c r="U395" s="622">
        <v>0</v>
      </c>
      <c r="V395" s="622">
        <v>0</v>
      </c>
      <c r="W395" s="622">
        <v>0</v>
      </c>
      <c r="X395" s="622">
        <v>0</v>
      </c>
      <c r="Y395" s="622">
        <v>0</v>
      </c>
      <c r="Z395" s="622">
        <v>0</v>
      </c>
      <c r="AA395" s="622">
        <v>0</v>
      </c>
    </row>
    <row r="396" spans="1:27" x14ac:dyDescent="0.3">
      <c r="A396" s="616" t="s">
        <v>1186</v>
      </c>
      <c r="B396" s="533" t="s">
        <v>1187</v>
      </c>
      <c r="C396" s="533"/>
      <c r="D396" s="533"/>
      <c r="E396" s="533"/>
      <c r="F396" s="533"/>
      <c r="G396" s="533"/>
      <c r="H396" s="583" t="s">
        <v>1922</v>
      </c>
      <c r="I396" s="583"/>
      <c r="J396" s="583"/>
      <c r="K396" s="583">
        <f t="shared" si="12"/>
        <v>0.5</v>
      </c>
      <c r="L396" s="636">
        <f t="shared" si="13"/>
        <v>-0.5</v>
      </c>
      <c r="M396" s="583"/>
      <c r="N396" s="583"/>
      <c r="O396" s="583"/>
      <c r="P396" s="583"/>
      <c r="Q396" s="622">
        <v>0</v>
      </c>
      <c r="R396" s="622">
        <v>0.5</v>
      </c>
      <c r="S396" s="622">
        <v>0</v>
      </c>
      <c r="T396" s="622">
        <v>0</v>
      </c>
      <c r="U396" s="622">
        <v>0</v>
      </c>
      <c r="V396" s="622">
        <v>0</v>
      </c>
      <c r="W396" s="622">
        <v>0</v>
      </c>
      <c r="X396" s="622">
        <v>0</v>
      </c>
      <c r="Y396" s="622">
        <v>0</v>
      </c>
      <c r="Z396" s="622">
        <v>0</v>
      </c>
      <c r="AA396" s="622">
        <v>0</v>
      </c>
    </row>
    <row r="397" spans="1:27" x14ac:dyDescent="0.3">
      <c r="A397" s="616" t="s">
        <v>1188</v>
      </c>
      <c r="B397" s="533" t="s">
        <v>1189</v>
      </c>
      <c r="C397" s="533"/>
      <c r="D397" s="533"/>
      <c r="E397" s="533"/>
      <c r="F397" s="533"/>
      <c r="G397" s="533"/>
      <c r="H397" s="583" t="s">
        <v>1922</v>
      </c>
      <c r="I397" s="583"/>
      <c r="J397" s="583"/>
      <c r="K397" s="583">
        <f t="shared" si="12"/>
        <v>0</v>
      </c>
      <c r="L397" s="636">
        <f t="shared" si="13"/>
        <v>0</v>
      </c>
      <c r="M397" s="583"/>
      <c r="N397" s="583"/>
      <c r="O397" s="583"/>
      <c r="P397" s="583"/>
      <c r="Q397" s="622">
        <v>0</v>
      </c>
      <c r="R397" s="622">
        <v>0</v>
      </c>
      <c r="S397" s="622">
        <v>0</v>
      </c>
      <c r="T397" s="622">
        <v>0</v>
      </c>
      <c r="U397" s="622">
        <v>0</v>
      </c>
      <c r="V397" s="622">
        <v>0</v>
      </c>
      <c r="W397" s="622">
        <v>0</v>
      </c>
      <c r="X397" s="622">
        <v>0</v>
      </c>
      <c r="Y397" s="622">
        <v>0</v>
      </c>
      <c r="Z397" s="622">
        <v>0</v>
      </c>
      <c r="AA397" s="622">
        <v>0</v>
      </c>
    </row>
    <row r="398" spans="1:27" x14ac:dyDescent="0.3">
      <c r="A398" s="616" t="s">
        <v>1190</v>
      </c>
      <c r="B398" s="533" t="s">
        <v>1191</v>
      </c>
      <c r="C398" s="533"/>
      <c r="D398" s="533"/>
      <c r="E398" s="533"/>
      <c r="F398" s="533"/>
      <c r="G398" s="533"/>
      <c r="H398" s="583" t="s">
        <v>1922</v>
      </c>
      <c r="I398" s="583"/>
      <c r="J398" s="583"/>
      <c r="K398" s="583">
        <f t="shared" si="12"/>
        <v>3</v>
      </c>
      <c r="L398" s="636">
        <f t="shared" si="13"/>
        <v>-3</v>
      </c>
      <c r="M398" s="583"/>
      <c r="N398" s="583"/>
      <c r="O398" s="583"/>
      <c r="P398" s="583"/>
      <c r="Q398" s="622">
        <v>0</v>
      </c>
      <c r="R398" s="622">
        <v>3</v>
      </c>
      <c r="S398" s="622">
        <v>0</v>
      </c>
      <c r="T398" s="622">
        <v>0</v>
      </c>
      <c r="U398" s="622">
        <v>0</v>
      </c>
      <c r="V398" s="622">
        <v>0</v>
      </c>
      <c r="W398" s="622">
        <v>0</v>
      </c>
      <c r="X398" s="622">
        <v>0</v>
      </c>
      <c r="Y398" s="622">
        <v>0</v>
      </c>
      <c r="Z398" s="622">
        <v>0</v>
      </c>
      <c r="AA398" s="622">
        <v>0</v>
      </c>
    </row>
    <row r="399" spans="1:27" x14ac:dyDescent="0.3">
      <c r="A399" s="616" t="s">
        <v>1192</v>
      </c>
      <c r="B399" s="533" t="s">
        <v>1193</v>
      </c>
      <c r="C399" s="533"/>
      <c r="D399" s="533"/>
      <c r="E399" s="533"/>
      <c r="F399" s="533"/>
      <c r="G399" s="533"/>
      <c r="H399" s="583" t="s">
        <v>1922</v>
      </c>
      <c r="I399" s="583"/>
      <c r="J399" s="583"/>
      <c r="K399" s="583">
        <f t="shared" si="12"/>
        <v>0</v>
      </c>
      <c r="L399" s="636">
        <f t="shared" si="13"/>
        <v>0</v>
      </c>
      <c r="M399" s="583"/>
      <c r="N399" s="583"/>
      <c r="O399" s="583"/>
      <c r="P399" s="583"/>
      <c r="Q399" s="622">
        <v>0</v>
      </c>
      <c r="R399" s="622">
        <v>0</v>
      </c>
      <c r="S399" s="622">
        <v>0</v>
      </c>
      <c r="T399" s="622">
        <v>0</v>
      </c>
      <c r="U399" s="622">
        <v>0</v>
      </c>
      <c r="V399" s="622">
        <v>0</v>
      </c>
      <c r="W399" s="622">
        <v>0</v>
      </c>
      <c r="X399" s="622">
        <v>0</v>
      </c>
      <c r="Y399" s="622">
        <v>0</v>
      </c>
      <c r="Z399" s="622">
        <v>0</v>
      </c>
      <c r="AA399" s="622">
        <v>0</v>
      </c>
    </row>
    <row r="400" spans="1:27" x14ac:dyDescent="0.3">
      <c r="A400" s="616" t="s">
        <v>1194</v>
      </c>
      <c r="B400" s="533" t="s">
        <v>1195</v>
      </c>
      <c r="C400" s="533"/>
      <c r="D400" s="533"/>
      <c r="E400" s="533"/>
      <c r="F400" s="533"/>
      <c r="G400" s="533"/>
      <c r="H400" s="583" t="s">
        <v>1922</v>
      </c>
      <c r="I400" s="583"/>
      <c r="J400" s="583"/>
      <c r="K400" s="583">
        <f t="shared" si="12"/>
        <v>5</v>
      </c>
      <c r="L400" s="636">
        <f t="shared" si="13"/>
        <v>-5</v>
      </c>
      <c r="M400" s="583"/>
      <c r="N400" s="583"/>
      <c r="O400" s="583"/>
      <c r="P400" s="583"/>
      <c r="Q400" s="622">
        <v>0</v>
      </c>
      <c r="R400" s="622">
        <v>5</v>
      </c>
      <c r="S400" s="622">
        <v>0</v>
      </c>
      <c r="T400" s="622">
        <v>0</v>
      </c>
      <c r="U400" s="622">
        <v>0</v>
      </c>
      <c r="V400" s="622">
        <v>0</v>
      </c>
      <c r="W400" s="622">
        <v>0</v>
      </c>
      <c r="X400" s="622">
        <v>0</v>
      </c>
      <c r="Y400" s="622">
        <v>0</v>
      </c>
      <c r="Z400" s="622">
        <v>0</v>
      </c>
      <c r="AA400" s="622">
        <v>0</v>
      </c>
    </row>
    <row r="401" spans="1:27" x14ac:dyDescent="0.3">
      <c r="A401" s="616" t="s">
        <v>1196</v>
      </c>
      <c r="B401" s="533" t="s">
        <v>1197</v>
      </c>
      <c r="C401" s="533"/>
      <c r="D401" s="533"/>
      <c r="E401" s="533"/>
      <c r="F401" s="533"/>
      <c r="G401" s="533"/>
      <c r="H401" s="583" t="s">
        <v>1922</v>
      </c>
      <c r="I401" s="583"/>
      <c r="J401" s="583"/>
      <c r="K401" s="583">
        <f t="shared" si="12"/>
        <v>1</v>
      </c>
      <c r="L401" s="636">
        <f t="shared" si="13"/>
        <v>-1</v>
      </c>
      <c r="M401" s="583"/>
      <c r="N401" s="583"/>
      <c r="O401" s="583"/>
      <c r="P401" s="583"/>
      <c r="Q401" s="622">
        <v>0</v>
      </c>
      <c r="R401" s="622">
        <v>1</v>
      </c>
      <c r="S401" s="622">
        <v>0</v>
      </c>
      <c r="T401" s="622">
        <v>0</v>
      </c>
      <c r="U401" s="622">
        <v>0</v>
      </c>
      <c r="V401" s="622">
        <v>0</v>
      </c>
      <c r="W401" s="622">
        <v>0</v>
      </c>
      <c r="X401" s="622">
        <v>0</v>
      </c>
      <c r="Y401" s="622">
        <v>0</v>
      </c>
      <c r="Z401" s="622">
        <v>0</v>
      </c>
      <c r="AA401" s="622">
        <v>0</v>
      </c>
    </row>
    <row r="402" spans="1:27" x14ac:dyDescent="0.3">
      <c r="A402" s="616" t="s">
        <v>1198</v>
      </c>
      <c r="B402" s="533" t="s">
        <v>1199</v>
      </c>
      <c r="C402" s="533"/>
      <c r="D402" s="533"/>
      <c r="E402" s="533"/>
      <c r="F402" s="533"/>
      <c r="G402" s="533"/>
      <c r="H402" s="583" t="s">
        <v>1922</v>
      </c>
      <c r="I402" s="583"/>
      <c r="J402" s="583"/>
      <c r="K402" s="583">
        <f t="shared" si="12"/>
        <v>4</v>
      </c>
      <c r="L402" s="636">
        <f t="shared" si="13"/>
        <v>-4</v>
      </c>
      <c r="M402" s="583"/>
      <c r="N402" s="583"/>
      <c r="O402" s="583"/>
      <c r="P402" s="583"/>
      <c r="Q402" s="622">
        <v>0</v>
      </c>
      <c r="R402" s="622">
        <v>4</v>
      </c>
      <c r="S402" s="622">
        <v>0</v>
      </c>
      <c r="T402" s="622">
        <v>0</v>
      </c>
      <c r="U402" s="622">
        <v>0</v>
      </c>
      <c r="V402" s="622">
        <v>0</v>
      </c>
      <c r="W402" s="622">
        <v>0</v>
      </c>
      <c r="X402" s="622">
        <v>0</v>
      </c>
      <c r="Y402" s="622">
        <v>0</v>
      </c>
      <c r="Z402" s="622">
        <v>0</v>
      </c>
      <c r="AA402" s="622">
        <v>0</v>
      </c>
    </row>
    <row r="403" spans="1:27" x14ac:dyDescent="0.3">
      <c r="A403" s="616" t="s">
        <v>1200</v>
      </c>
      <c r="B403" s="533" t="s">
        <v>1201</v>
      </c>
      <c r="C403" s="533"/>
      <c r="D403" s="533"/>
      <c r="E403" s="533"/>
      <c r="F403" s="533"/>
      <c r="G403" s="533"/>
      <c r="H403" s="583" t="s">
        <v>1922</v>
      </c>
      <c r="I403" s="583"/>
      <c r="J403" s="583"/>
      <c r="K403" s="583">
        <f t="shared" si="12"/>
        <v>0.5</v>
      </c>
      <c r="L403" s="636">
        <f t="shared" si="13"/>
        <v>-0.5</v>
      </c>
      <c r="M403" s="583"/>
      <c r="N403" s="583"/>
      <c r="O403" s="583"/>
      <c r="P403" s="583"/>
      <c r="Q403" s="622">
        <v>0</v>
      </c>
      <c r="R403" s="622">
        <v>0.5</v>
      </c>
      <c r="S403" s="622">
        <v>0</v>
      </c>
      <c r="T403" s="622">
        <v>0</v>
      </c>
      <c r="U403" s="622">
        <v>0</v>
      </c>
      <c r="V403" s="622">
        <v>0</v>
      </c>
      <c r="W403" s="622">
        <v>0</v>
      </c>
      <c r="X403" s="622">
        <v>0</v>
      </c>
      <c r="Y403" s="622">
        <v>0</v>
      </c>
      <c r="Z403" s="622">
        <v>0</v>
      </c>
      <c r="AA403" s="622">
        <v>0</v>
      </c>
    </row>
    <row r="404" spans="1:27" x14ac:dyDescent="0.3">
      <c r="A404" s="616" t="s">
        <v>1202</v>
      </c>
      <c r="B404" s="533" t="s">
        <v>1203</v>
      </c>
      <c r="C404" s="533"/>
      <c r="D404" s="533"/>
      <c r="E404" s="533"/>
      <c r="F404" s="533"/>
      <c r="G404" s="533"/>
      <c r="H404" s="583" t="s">
        <v>1922</v>
      </c>
      <c r="I404" s="583"/>
      <c r="J404" s="583"/>
      <c r="K404" s="583">
        <f t="shared" si="12"/>
        <v>1</v>
      </c>
      <c r="L404" s="636">
        <f t="shared" si="13"/>
        <v>-1</v>
      </c>
      <c r="M404" s="583"/>
      <c r="N404" s="583"/>
      <c r="O404" s="583"/>
      <c r="P404" s="583"/>
      <c r="Q404" s="622">
        <v>0</v>
      </c>
      <c r="R404" s="622">
        <v>1</v>
      </c>
      <c r="S404" s="622">
        <v>0</v>
      </c>
      <c r="T404" s="622">
        <v>0</v>
      </c>
      <c r="U404" s="622">
        <v>0</v>
      </c>
      <c r="V404" s="622">
        <v>0</v>
      </c>
      <c r="W404" s="622">
        <v>0</v>
      </c>
      <c r="X404" s="622">
        <v>0</v>
      </c>
      <c r="Y404" s="622">
        <v>0</v>
      </c>
      <c r="Z404" s="622">
        <v>0</v>
      </c>
      <c r="AA404" s="622">
        <v>0</v>
      </c>
    </row>
    <row r="405" spans="1:27" x14ac:dyDescent="0.3">
      <c r="A405" s="616" t="s">
        <v>1204</v>
      </c>
      <c r="B405" s="533" t="s">
        <v>1205</v>
      </c>
      <c r="C405" s="533"/>
      <c r="D405" s="533"/>
      <c r="E405" s="533"/>
      <c r="F405" s="533"/>
      <c r="G405" s="533"/>
      <c r="H405" s="583" t="s">
        <v>1922</v>
      </c>
      <c r="I405" s="583"/>
      <c r="J405" s="583"/>
      <c r="K405" s="583">
        <f t="shared" si="12"/>
        <v>0</v>
      </c>
      <c r="L405" s="636">
        <f t="shared" si="13"/>
        <v>0</v>
      </c>
      <c r="M405" s="583"/>
      <c r="N405" s="583"/>
      <c r="O405" s="583"/>
      <c r="P405" s="583"/>
      <c r="Q405" s="622">
        <v>0</v>
      </c>
      <c r="R405" s="622">
        <v>0</v>
      </c>
      <c r="S405" s="622">
        <v>0</v>
      </c>
      <c r="T405" s="622">
        <v>0</v>
      </c>
      <c r="U405" s="622">
        <v>0</v>
      </c>
      <c r="V405" s="622">
        <v>0</v>
      </c>
      <c r="W405" s="622">
        <v>0</v>
      </c>
      <c r="X405" s="622">
        <v>0</v>
      </c>
      <c r="Y405" s="622">
        <v>0</v>
      </c>
      <c r="Z405" s="622">
        <v>0</v>
      </c>
      <c r="AA405" s="622">
        <v>0</v>
      </c>
    </row>
    <row r="406" spans="1:27" x14ac:dyDescent="0.3">
      <c r="A406" s="616" t="s">
        <v>1206</v>
      </c>
      <c r="B406" s="533" t="s">
        <v>1207</v>
      </c>
      <c r="C406" s="533"/>
      <c r="D406" s="533"/>
      <c r="E406" s="533"/>
      <c r="F406" s="533"/>
      <c r="G406" s="533"/>
      <c r="H406" s="583" t="s">
        <v>1922</v>
      </c>
      <c r="I406" s="583"/>
      <c r="J406" s="583"/>
      <c r="K406" s="583">
        <f t="shared" si="12"/>
        <v>0</v>
      </c>
      <c r="L406" s="636">
        <f t="shared" si="13"/>
        <v>0</v>
      </c>
      <c r="M406" s="583"/>
      <c r="N406" s="583"/>
      <c r="O406" s="583"/>
      <c r="P406" s="583"/>
      <c r="Q406" s="622">
        <v>0</v>
      </c>
      <c r="R406" s="622">
        <v>0</v>
      </c>
      <c r="S406" s="622">
        <v>0</v>
      </c>
      <c r="T406" s="622">
        <v>0</v>
      </c>
      <c r="U406" s="622">
        <v>0</v>
      </c>
      <c r="V406" s="622">
        <v>0</v>
      </c>
      <c r="W406" s="622">
        <v>0</v>
      </c>
      <c r="X406" s="622">
        <v>0</v>
      </c>
      <c r="Y406" s="622">
        <v>0</v>
      </c>
      <c r="Z406" s="622">
        <v>0</v>
      </c>
      <c r="AA406" s="622">
        <v>0</v>
      </c>
    </row>
    <row r="407" spans="1:27" x14ac:dyDescent="0.3">
      <c r="A407" s="616" t="s">
        <v>1208</v>
      </c>
      <c r="B407" s="533" t="s">
        <v>1209</v>
      </c>
      <c r="C407" s="533"/>
      <c r="D407" s="533"/>
      <c r="E407" s="533"/>
      <c r="F407" s="533"/>
      <c r="G407" s="533"/>
      <c r="H407" s="583" t="s">
        <v>1922</v>
      </c>
      <c r="I407" s="583"/>
      <c r="J407" s="583"/>
      <c r="K407" s="583">
        <f t="shared" si="12"/>
        <v>0.5</v>
      </c>
      <c r="L407" s="636">
        <f t="shared" si="13"/>
        <v>-0.5</v>
      </c>
      <c r="M407" s="583"/>
      <c r="N407" s="583"/>
      <c r="O407" s="583"/>
      <c r="P407" s="583"/>
      <c r="Q407" s="622">
        <v>0</v>
      </c>
      <c r="R407" s="622">
        <v>0.5</v>
      </c>
      <c r="S407" s="622">
        <v>0</v>
      </c>
      <c r="T407" s="622">
        <v>0</v>
      </c>
      <c r="U407" s="622">
        <v>0</v>
      </c>
      <c r="V407" s="622">
        <v>0</v>
      </c>
      <c r="W407" s="622">
        <v>0</v>
      </c>
      <c r="X407" s="622">
        <v>0</v>
      </c>
      <c r="Y407" s="622">
        <v>0</v>
      </c>
      <c r="Z407" s="622">
        <v>0</v>
      </c>
      <c r="AA407" s="622">
        <v>0</v>
      </c>
    </row>
    <row r="408" spans="1:27" x14ac:dyDescent="0.3">
      <c r="A408" s="616" t="s">
        <v>1210</v>
      </c>
      <c r="B408" s="533" t="s">
        <v>1211</v>
      </c>
      <c r="C408" s="533"/>
      <c r="D408" s="533"/>
      <c r="E408" s="533"/>
      <c r="F408" s="533"/>
      <c r="G408" s="533"/>
      <c r="H408" s="583" t="s">
        <v>1922</v>
      </c>
      <c r="I408" s="583"/>
      <c r="J408" s="583"/>
      <c r="K408" s="583">
        <f t="shared" si="12"/>
        <v>0</v>
      </c>
      <c r="L408" s="636">
        <f t="shared" si="13"/>
        <v>0</v>
      </c>
      <c r="M408" s="583"/>
      <c r="N408" s="583"/>
      <c r="O408" s="583"/>
      <c r="P408" s="583"/>
      <c r="Q408" s="622">
        <v>0</v>
      </c>
      <c r="R408" s="622">
        <v>0</v>
      </c>
      <c r="S408" s="622">
        <v>0</v>
      </c>
      <c r="T408" s="622">
        <v>0</v>
      </c>
      <c r="U408" s="622">
        <v>0</v>
      </c>
      <c r="V408" s="622">
        <v>0</v>
      </c>
      <c r="W408" s="622">
        <v>0</v>
      </c>
      <c r="X408" s="622">
        <v>0</v>
      </c>
      <c r="Y408" s="622">
        <v>0</v>
      </c>
      <c r="Z408" s="622">
        <v>0</v>
      </c>
      <c r="AA408" s="622">
        <v>0</v>
      </c>
    </row>
    <row r="409" spans="1:27" x14ac:dyDescent="0.3">
      <c r="A409" s="616" t="s">
        <v>1212</v>
      </c>
      <c r="B409" s="533" t="s">
        <v>1213</v>
      </c>
      <c r="C409" s="533"/>
      <c r="D409" s="533"/>
      <c r="E409" s="533"/>
      <c r="F409" s="533"/>
      <c r="G409" s="533"/>
      <c r="H409" s="583" t="s">
        <v>1922</v>
      </c>
      <c r="I409" s="583"/>
      <c r="J409" s="583"/>
      <c r="K409" s="583">
        <f t="shared" si="12"/>
        <v>0</v>
      </c>
      <c r="L409" s="636">
        <f t="shared" si="13"/>
        <v>0</v>
      </c>
      <c r="M409" s="583"/>
      <c r="N409" s="583"/>
      <c r="O409" s="583"/>
      <c r="P409" s="583"/>
      <c r="Q409" s="622">
        <v>0</v>
      </c>
      <c r="R409" s="622">
        <v>0</v>
      </c>
      <c r="S409" s="622">
        <v>0</v>
      </c>
      <c r="T409" s="622">
        <v>0</v>
      </c>
      <c r="U409" s="622">
        <v>0</v>
      </c>
      <c r="V409" s="622">
        <v>0</v>
      </c>
      <c r="W409" s="622">
        <v>0</v>
      </c>
      <c r="X409" s="622">
        <v>0</v>
      </c>
      <c r="Y409" s="622">
        <v>0</v>
      </c>
      <c r="Z409" s="622">
        <v>0</v>
      </c>
      <c r="AA409" s="622">
        <v>0</v>
      </c>
    </row>
    <row r="410" spans="1:27" x14ac:dyDescent="0.3">
      <c r="A410" s="616" t="s">
        <v>1214</v>
      </c>
      <c r="B410" s="533" t="s">
        <v>1215</v>
      </c>
      <c r="C410" s="533"/>
      <c r="D410" s="533"/>
      <c r="E410" s="533"/>
      <c r="F410" s="533"/>
      <c r="G410" s="533"/>
      <c r="H410" s="583" t="s">
        <v>1922</v>
      </c>
      <c r="I410" s="583"/>
      <c r="J410" s="583"/>
      <c r="K410" s="583">
        <f t="shared" si="12"/>
        <v>0</v>
      </c>
      <c r="L410" s="636">
        <f t="shared" si="13"/>
        <v>0</v>
      </c>
      <c r="M410" s="583"/>
      <c r="N410" s="583"/>
      <c r="O410" s="583"/>
      <c r="P410" s="583"/>
      <c r="Q410" s="622">
        <v>0</v>
      </c>
      <c r="R410" s="622">
        <v>0</v>
      </c>
      <c r="S410" s="622">
        <v>0</v>
      </c>
      <c r="T410" s="622">
        <v>0</v>
      </c>
      <c r="U410" s="622">
        <v>0</v>
      </c>
      <c r="V410" s="622">
        <v>0</v>
      </c>
      <c r="W410" s="622">
        <v>0</v>
      </c>
      <c r="X410" s="622">
        <v>0</v>
      </c>
      <c r="Y410" s="622">
        <v>0</v>
      </c>
      <c r="Z410" s="622">
        <v>0</v>
      </c>
      <c r="AA410" s="622">
        <v>0</v>
      </c>
    </row>
    <row r="411" spans="1:27" x14ac:dyDescent="0.3">
      <c r="A411" s="616" t="s">
        <v>1216</v>
      </c>
      <c r="B411" s="533" t="s">
        <v>1217</v>
      </c>
      <c r="C411" s="533"/>
      <c r="D411" s="533"/>
      <c r="E411" s="533"/>
      <c r="F411" s="533"/>
      <c r="G411" s="533"/>
      <c r="H411" s="583" t="s">
        <v>1922</v>
      </c>
      <c r="I411" s="583"/>
      <c r="J411" s="583"/>
      <c r="K411" s="583">
        <f t="shared" si="12"/>
        <v>0</v>
      </c>
      <c r="L411" s="636">
        <f t="shared" si="13"/>
        <v>0</v>
      </c>
      <c r="M411" s="583"/>
      <c r="N411" s="583"/>
      <c r="O411" s="583"/>
      <c r="P411" s="583"/>
      <c r="Q411" s="622">
        <v>0</v>
      </c>
      <c r="R411" s="622">
        <v>0</v>
      </c>
      <c r="S411" s="622">
        <v>0</v>
      </c>
      <c r="T411" s="622">
        <v>0</v>
      </c>
      <c r="U411" s="622">
        <v>0</v>
      </c>
      <c r="V411" s="622">
        <v>0</v>
      </c>
      <c r="W411" s="622">
        <v>0</v>
      </c>
      <c r="X411" s="622">
        <v>0</v>
      </c>
      <c r="Y411" s="622">
        <v>0</v>
      </c>
      <c r="Z411" s="622">
        <v>0</v>
      </c>
      <c r="AA411" s="622">
        <v>0</v>
      </c>
    </row>
    <row r="412" spans="1:27" x14ac:dyDescent="0.3">
      <c r="A412" s="616" t="s">
        <v>1218</v>
      </c>
      <c r="B412" s="533" t="s">
        <v>1219</v>
      </c>
      <c r="C412" s="533"/>
      <c r="D412" s="533"/>
      <c r="E412" s="533"/>
      <c r="F412" s="533"/>
      <c r="G412" s="533"/>
      <c r="H412" s="583" t="s">
        <v>1922</v>
      </c>
      <c r="I412" s="583"/>
      <c r="J412" s="583"/>
      <c r="K412" s="583">
        <f t="shared" si="12"/>
        <v>0</v>
      </c>
      <c r="L412" s="636">
        <f t="shared" si="13"/>
        <v>0</v>
      </c>
      <c r="M412" s="583"/>
      <c r="N412" s="583"/>
      <c r="O412" s="583"/>
      <c r="P412" s="583"/>
      <c r="Q412" s="622">
        <v>0</v>
      </c>
      <c r="R412" s="622">
        <v>0</v>
      </c>
      <c r="S412" s="622">
        <v>0</v>
      </c>
      <c r="T412" s="622">
        <v>0</v>
      </c>
      <c r="U412" s="622">
        <v>0</v>
      </c>
      <c r="V412" s="622">
        <v>0</v>
      </c>
      <c r="W412" s="622">
        <v>0</v>
      </c>
      <c r="X412" s="622">
        <v>0</v>
      </c>
      <c r="Y412" s="622">
        <v>0</v>
      </c>
      <c r="Z412" s="622">
        <v>0</v>
      </c>
      <c r="AA412" s="622">
        <v>0</v>
      </c>
    </row>
    <row r="413" spans="1:27" x14ac:dyDescent="0.3">
      <c r="A413" s="616" t="s">
        <v>1220</v>
      </c>
      <c r="B413" s="533" t="s">
        <v>1221</v>
      </c>
      <c r="C413" s="533"/>
      <c r="D413" s="533"/>
      <c r="E413" s="533"/>
      <c r="F413" s="533"/>
      <c r="G413" s="533"/>
      <c r="H413" s="583" t="s">
        <v>1922</v>
      </c>
      <c r="I413" s="583"/>
      <c r="J413" s="583"/>
      <c r="K413" s="583">
        <f t="shared" si="12"/>
        <v>4</v>
      </c>
      <c r="L413" s="636">
        <f t="shared" si="13"/>
        <v>-4</v>
      </c>
      <c r="M413" s="583"/>
      <c r="N413" s="583"/>
      <c r="O413" s="583"/>
      <c r="P413" s="583"/>
      <c r="Q413" s="622">
        <v>0</v>
      </c>
      <c r="R413" s="622">
        <v>4</v>
      </c>
      <c r="S413" s="622">
        <v>0</v>
      </c>
      <c r="T413" s="622">
        <v>0</v>
      </c>
      <c r="U413" s="622">
        <v>0</v>
      </c>
      <c r="V413" s="622">
        <v>0</v>
      </c>
      <c r="W413" s="622">
        <v>0</v>
      </c>
      <c r="X413" s="622">
        <v>0</v>
      </c>
      <c r="Y413" s="622">
        <v>0</v>
      </c>
      <c r="Z413" s="622">
        <v>0</v>
      </c>
      <c r="AA413" s="622">
        <v>0</v>
      </c>
    </row>
    <row r="414" spans="1:27" x14ac:dyDescent="0.3">
      <c r="A414" s="616" t="s">
        <v>1222</v>
      </c>
      <c r="B414" s="533" t="s">
        <v>1223</v>
      </c>
      <c r="C414" s="533"/>
      <c r="D414" s="533"/>
      <c r="E414" s="533"/>
      <c r="F414" s="533"/>
      <c r="G414" s="533"/>
      <c r="H414" s="583" t="s">
        <v>1922</v>
      </c>
      <c r="I414" s="583"/>
      <c r="J414" s="583"/>
      <c r="K414" s="583">
        <f t="shared" si="12"/>
        <v>0</v>
      </c>
      <c r="L414" s="636">
        <f t="shared" si="13"/>
        <v>0</v>
      </c>
      <c r="M414" s="583"/>
      <c r="N414" s="583"/>
      <c r="O414" s="583"/>
      <c r="P414" s="583"/>
      <c r="Q414" s="622">
        <v>0</v>
      </c>
      <c r="R414" s="622">
        <v>0</v>
      </c>
      <c r="S414" s="622">
        <v>0</v>
      </c>
      <c r="T414" s="622">
        <v>0</v>
      </c>
      <c r="U414" s="622">
        <v>0</v>
      </c>
      <c r="V414" s="622">
        <v>0</v>
      </c>
      <c r="W414" s="622">
        <v>0</v>
      </c>
      <c r="X414" s="622">
        <v>0</v>
      </c>
      <c r="Y414" s="622">
        <v>0</v>
      </c>
      <c r="Z414" s="622">
        <v>0</v>
      </c>
      <c r="AA414" s="622">
        <v>0</v>
      </c>
    </row>
    <row r="415" spans="1:27" x14ac:dyDescent="0.3">
      <c r="A415" s="616" t="s">
        <v>1224</v>
      </c>
      <c r="B415" s="533" t="s">
        <v>1225</v>
      </c>
      <c r="C415" s="533"/>
      <c r="D415" s="533"/>
      <c r="E415" s="533"/>
      <c r="F415" s="533"/>
      <c r="G415" s="533"/>
      <c r="H415" s="583" t="s">
        <v>1922</v>
      </c>
      <c r="I415" s="583"/>
      <c r="J415" s="583"/>
      <c r="K415" s="583">
        <f t="shared" si="12"/>
        <v>0</v>
      </c>
      <c r="L415" s="636">
        <f t="shared" si="13"/>
        <v>0</v>
      </c>
      <c r="M415" s="583"/>
      <c r="N415" s="583"/>
      <c r="O415" s="583"/>
      <c r="P415" s="583"/>
      <c r="Q415" s="622">
        <v>0</v>
      </c>
      <c r="R415" s="622">
        <v>0</v>
      </c>
      <c r="S415" s="622">
        <v>0</v>
      </c>
      <c r="T415" s="622">
        <v>0</v>
      </c>
      <c r="U415" s="622">
        <v>0</v>
      </c>
      <c r="V415" s="622">
        <v>0</v>
      </c>
      <c r="W415" s="622">
        <v>0</v>
      </c>
      <c r="X415" s="622">
        <v>0</v>
      </c>
      <c r="Y415" s="622">
        <v>0</v>
      </c>
      <c r="Z415" s="622">
        <v>0</v>
      </c>
      <c r="AA415" s="622">
        <v>0</v>
      </c>
    </row>
    <row r="416" spans="1:27" x14ac:dyDescent="0.3">
      <c r="A416" s="616" t="s">
        <v>1226</v>
      </c>
      <c r="B416" s="533" t="s">
        <v>1227</v>
      </c>
      <c r="C416" s="533"/>
      <c r="D416" s="533"/>
      <c r="E416" s="533"/>
      <c r="F416" s="533"/>
      <c r="G416" s="533"/>
      <c r="H416" s="583" t="s">
        <v>1922</v>
      </c>
      <c r="I416" s="583"/>
      <c r="J416" s="583"/>
      <c r="K416" s="583">
        <f t="shared" si="12"/>
        <v>0</v>
      </c>
      <c r="L416" s="636">
        <f t="shared" si="13"/>
        <v>0</v>
      </c>
      <c r="M416" s="583"/>
      <c r="N416" s="583"/>
      <c r="O416" s="583"/>
      <c r="P416" s="583"/>
      <c r="Q416" s="622">
        <v>0</v>
      </c>
      <c r="R416" s="622">
        <v>0</v>
      </c>
      <c r="S416" s="622">
        <v>0</v>
      </c>
      <c r="T416" s="622">
        <v>0</v>
      </c>
      <c r="U416" s="622">
        <v>0</v>
      </c>
      <c r="V416" s="622">
        <v>0</v>
      </c>
      <c r="W416" s="622">
        <v>0</v>
      </c>
      <c r="X416" s="622">
        <v>0</v>
      </c>
      <c r="Y416" s="622">
        <v>0</v>
      </c>
      <c r="Z416" s="622">
        <v>0</v>
      </c>
      <c r="AA416" s="622">
        <v>0</v>
      </c>
    </row>
    <row r="417" spans="1:27" x14ac:dyDescent="0.3">
      <c r="A417" s="616" t="s">
        <v>1228</v>
      </c>
      <c r="B417" s="533" t="s">
        <v>1229</v>
      </c>
      <c r="C417" s="533"/>
      <c r="D417" s="533"/>
      <c r="E417" s="533"/>
      <c r="F417" s="533"/>
      <c r="G417" s="533"/>
      <c r="H417" s="583" t="s">
        <v>1922</v>
      </c>
      <c r="I417" s="583"/>
      <c r="J417" s="583"/>
      <c r="K417" s="583">
        <f t="shared" si="12"/>
        <v>0</v>
      </c>
      <c r="L417" s="636">
        <f t="shared" si="13"/>
        <v>0</v>
      </c>
      <c r="M417" s="583"/>
      <c r="N417" s="583"/>
      <c r="O417" s="583"/>
      <c r="P417" s="583"/>
      <c r="Q417" s="622">
        <v>0</v>
      </c>
      <c r="R417" s="622">
        <v>0</v>
      </c>
      <c r="S417" s="622">
        <v>0</v>
      </c>
      <c r="T417" s="622">
        <v>0</v>
      </c>
      <c r="U417" s="622">
        <v>0</v>
      </c>
      <c r="V417" s="622">
        <v>0</v>
      </c>
      <c r="W417" s="622">
        <v>0</v>
      </c>
      <c r="X417" s="622">
        <v>0</v>
      </c>
      <c r="Y417" s="622">
        <v>0</v>
      </c>
      <c r="Z417" s="622">
        <v>0</v>
      </c>
      <c r="AA417" s="622">
        <v>0</v>
      </c>
    </row>
    <row r="418" spans="1:27" x14ac:dyDescent="0.3">
      <c r="A418" s="616" t="s">
        <v>1230</v>
      </c>
      <c r="B418" s="533" t="s">
        <v>1231</v>
      </c>
      <c r="C418" s="533"/>
      <c r="D418" s="533"/>
      <c r="E418" s="533"/>
      <c r="F418" s="533"/>
      <c r="G418" s="533"/>
      <c r="H418" s="583" t="s">
        <v>1922</v>
      </c>
      <c r="I418" s="583"/>
      <c r="J418" s="583"/>
      <c r="K418" s="583">
        <f t="shared" si="12"/>
        <v>0</v>
      </c>
      <c r="L418" s="636">
        <f t="shared" si="13"/>
        <v>0</v>
      </c>
      <c r="M418" s="583"/>
      <c r="N418" s="583"/>
      <c r="O418" s="583"/>
      <c r="P418" s="583"/>
      <c r="Q418" s="622">
        <v>0</v>
      </c>
      <c r="R418" s="622">
        <v>0</v>
      </c>
      <c r="S418" s="622">
        <v>0</v>
      </c>
      <c r="T418" s="622">
        <v>0</v>
      </c>
      <c r="U418" s="622">
        <v>0</v>
      </c>
      <c r="V418" s="622">
        <v>0</v>
      </c>
      <c r="W418" s="622">
        <v>0</v>
      </c>
      <c r="X418" s="622">
        <v>0</v>
      </c>
      <c r="Y418" s="622">
        <v>0</v>
      </c>
      <c r="Z418" s="622">
        <v>0</v>
      </c>
      <c r="AA418" s="622">
        <v>0</v>
      </c>
    </row>
    <row r="419" spans="1:27" x14ac:dyDescent="0.3">
      <c r="A419" s="616" t="s">
        <v>1232</v>
      </c>
      <c r="B419" s="533" t="s">
        <v>1233</v>
      </c>
      <c r="C419" s="533"/>
      <c r="D419" s="533"/>
      <c r="E419" s="533"/>
      <c r="F419" s="533"/>
      <c r="G419" s="533"/>
      <c r="H419" s="583" t="s">
        <v>1922</v>
      </c>
      <c r="I419" s="583"/>
      <c r="J419" s="583"/>
      <c r="K419" s="583">
        <f t="shared" si="12"/>
        <v>0.5</v>
      </c>
      <c r="L419" s="636">
        <f t="shared" si="13"/>
        <v>-0.5</v>
      </c>
      <c r="M419" s="583"/>
      <c r="N419" s="583"/>
      <c r="O419" s="583"/>
      <c r="P419" s="583"/>
      <c r="Q419" s="622">
        <v>0</v>
      </c>
      <c r="R419" s="622">
        <v>0.5</v>
      </c>
      <c r="S419" s="622">
        <v>0</v>
      </c>
      <c r="T419" s="622">
        <v>0</v>
      </c>
      <c r="U419" s="622">
        <v>0</v>
      </c>
      <c r="V419" s="622">
        <v>0</v>
      </c>
      <c r="W419" s="622">
        <v>0</v>
      </c>
      <c r="X419" s="622">
        <v>0</v>
      </c>
      <c r="Y419" s="622">
        <v>0</v>
      </c>
      <c r="Z419" s="622">
        <v>0</v>
      </c>
      <c r="AA419" s="622">
        <v>0</v>
      </c>
    </row>
    <row r="420" spans="1:27" x14ac:dyDescent="0.3">
      <c r="A420" s="616" t="s">
        <v>1234</v>
      </c>
      <c r="B420" s="533" t="s">
        <v>1235</v>
      </c>
      <c r="C420" s="533"/>
      <c r="D420" s="533"/>
      <c r="E420" s="533"/>
      <c r="F420" s="533"/>
      <c r="G420" s="533"/>
      <c r="H420" s="583" t="s">
        <v>1922</v>
      </c>
      <c r="I420" s="583"/>
      <c r="J420" s="583"/>
      <c r="K420" s="583">
        <f t="shared" si="12"/>
        <v>0</v>
      </c>
      <c r="L420" s="636">
        <f t="shared" si="13"/>
        <v>0</v>
      </c>
      <c r="M420" s="583"/>
      <c r="N420" s="583"/>
      <c r="O420" s="583"/>
      <c r="P420" s="583"/>
      <c r="Q420" s="622">
        <v>0</v>
      </c>
      <c r="R420" s="622">
        <v>0</v>
      </c>
      <c r="S420" s="622">
        <v>0</v>
      </c>
      <c r="T420" s="622">
        <v>0</v>
      </c>
      <c r="U420" s="622">
        <v>0</v>
      </c>
      <c r="V420" s="622">
        <v>0</v>
      </c>
      <c r="W420" s="622">
        <v>0</v>
      </c>
      <c r="X420" s="622">
        <v>0</v>
      </c>
      <c r="Y420" s="622">
        <v>0</v>
      </c>
      <c r="Z420" s="622">
        <v>0</v>
      </c>
      <c r="AA420" s="622">
        <v>0</v>
      </c>
    </row>
    <row r="421" spans="1:27" x14ac:dyDescent="0.3">
      <c r="A421" s="616" t="s">
        <v>1236</v>
      </c>
      <c r="B421" s="533" t="s">
        <v>1237</v>
      </c>
      <c r="C421" s="533"/>
      <c r="D421" s="533"/>
      <c r="E421" s="533"/>
      <c r="F421" s="533"/>
      <c r="G421" s="533"/>
      <c r="H421" s="583" t="s">
        <v>1922</v>
      </c>
      <c r="I421" s="583"/>
      <c r="J421" s="583"/>
      <c r="K421" s="583">
        <f t="shared" si="12"/>
        <v>2</v>
      </c>
      <c r="L421" s="636">
        <f t="shared" si="13"/>
        <v>-2</v>
      </c>
      <c r="M421" s="583"/>
      <c r="N421" s="583"/>
      <c r="O421" s="583"/>
      <c r="P421" s="583"/>
      <c r="Q421" s="622">
        <v>0</v>
      </c>
      <c r="R421" s="622">
        <v>2</v>
      </c>
      <c r="S421" s="622">
        <v>0</v>
      </c>
      <c r="T421" s="622">
        <v>0</v>
      </c>
      <c r="U421" s="622">
        <v>0</v>
      </c>
      <c r="V421" s="622">
        <v>0</v>
      </c>
      <c r="W421" s="622">
        <v>0</v>
      </c>
      <c r="X421" s="622">
        <v>0</v>
      </c>
      <c r="Y421" s="622">
        <v>0</v>
      </c>
      <c r="Z421" s="622">
        <v>0</v>
      </c>
      <c r="AA421" s="622">
        <v>0</v>
      </c>
    </row>
    <row r="422" spans="1:27" x14ac:dyDescent="0.3">
      <c r="A422" s="616" t="s">
        <v>1238</v>
      </c>
      <c r="B422" s="533" t="s">
        <v>1239</v>
      </c>
      <c r="C422" s="533"/>
      <c r="D422" s="533"/>
      <c r="E422" s="533"/>
      <c r="F422" s="533"/>
      <c r="G422" s="533"/>
      <c r="H422" s="583" t="s">
        <v>1922</v>
      </c>
      <c r="I422" s="583"/>
      <c r="J422" s="583"/>
      <c r="K422" s="583">
        <f t="shared" si="12"/>
        <v>7</v>
      </c>
      <c r="L422" s="636">
        <f t="shared" si="13"/>
        <v>-7</v>
      </c>
      <c r="M422" s="583"/>
      <c r="N422" s="583"/>
      <c r="O422" s="583"/>
      <c r="P422" s="583"/>
      <c r="Q422" s="622">
        <v>5</v>
      </c>
      <c r="R422" s="622">
        <v>2</v>
      </c>
      <c r="S422" s="622">
        <v>0</v>
      </c>
      <c r="T422" s="622">
        <v>0</v>
      </c>
      <c r="U422" s="622">
        <v>0</v>
      </c>
      <c r="V422" s="622">
        <v>0</v>
      </c>
      <c r="W422" s="622">
        <v>0</v>
      </c>
      <c r="X422" s="622">
        <v>0</v>
      </c>
      <c r="Y422" s="622">
        <v>0</v>
      </c>
      <c r="Z422" s="622">
        <v>0</v>
      </c>
      <c r="AA422" s="622">
        <v>0</v>
      </c>
    </row>
    <row r="423" spans="1:27" x14ac:dyDescent="0.3">
      <c r="A423" s="616" t="s">
        <v>1240</v>
      </c>
      <c r="B423" s="533" t="s">
        <v>1241</v>
      </c>
      <c r="C423" s="533"/>
      <c r="D423" s="533"/>
      <c r="E423" s="533"/>
      <c r="F423" s="533"/>
      <c r="G423" s="533"/>
      <c r="H423" s="583" t="s">
        <v>1922</v>
      </c>
      <c r="I423" s="583"/>
      <c r="J423" s="583"/>
      <c r="K423" s="583">
        <f t="shared" si="12"/>
        <v>0</v>
      </c>
      <c r="L423" s="636">
        <f t="shared" si="13"/>
        <v>0</v>
      </c>
      <c r="M423" s="583"/>
      <c r="N423" s="583"/>
      <c r="O423" s="583"/>
      <c r="P423" s="583"/>
      <c r="Q423" s="622">
        <v>0</v>
      </c>
      <c r="R423" s="622">
        <v>0</v>
      </c>
      <c r="S423" s="622">
        <v>0</v>
      </c>
      <c r="T423" s="622">
        <v>0</v>
      </c>
      <c r="U423" s="622">
        <v>0</v>
      </c>
      <c r="V423" s="622">
        <v>0</v>
      </c>
      <c r="W423" s="622">
        <v>0</v>
      </c>
      <c r="X423" s="622">
        <v>0</v>
      </c>
      <c r="Y423" s="622">
        <v>0</v>
      </c>
      <c r="Z423" s="622">
        <v>0</v>
      </c>
      <c r="AA423" s="622">
        <v>0</v>
      </c>
    </row>
    <row r="424" spans="1:27" x14ac:dyDescent="0.3">
      <c r="A424" s="616" t="s">
        <v>1242</v>
      </c>
      <c r="B424" s="533" t="s">
        <v>1243</v>
      </c>
      <c r="C424" s="533"/>
      <c r="D424" s="533"/>
      <c r="E424" s="533"/>
      <c r="F424" s="533"/>
      <c r="G424" s="533"/>
      <c r="H424" s="583" t="s">
        <v>1922</v>
      </c>
      <c r="I424" s="583"/>
      <c r="J424" s="583"/>
      <c r="K424" s="583">
        <f t="shared" si="12"/>
        <v>0</v>
      </c>
      <c r="L424" s="636">
        <f t="shared" si="13"/>
        <v>0</v>
      </c>
      <c r="M424" s="583"/>
      <c r="N424" s="583"/>
      <c r="O424" s="583"/>
      <c r="P424" s="583"/>
      <c r="Q424" s="622">
        <v>0</v>
      </c>
      <c r="R424" s="622">
        <v>0</v>
      </c>
      <c r="S424" s="622">
        <v>0</v>
      </c>
      <c r="T424" s="622">
        <v>0</v>
      </c>
      <c r="U424" s="622">
        <v>0</v>
      </c>
      <c r="V424" s="622">
        <v>0</v>
      </c>
      <c r="W424" s="622">
        <v>0</v>
      </c>
      <c r="X424" s="622">
        <v>0</v>
      </c>
      <c r="Y424" s="622">
        <v>0</v>
      </c>
      <c r="Z424" s="622">
        <v>0</v>
      </c>
      <c r="AA424" s="622">
        <v>0</v>
      </c>
    </row>
    <row r="425" spans="1:27" x14ac:dyDescent="0.3">
      <c r="A425" s="616" t="s">
        <v>1244</v>
      </c>
      <c r="B425" s="533" t="s">
        <v>1245</v>
      </c>
      <c r="C425" s="533"/>
      <c r="D425" s="533"/>
      <c r="E425" s="533"/>
      <c r="F425" s="533"/>
      <c r="G425" s="533"/>
      <c r="H425" s="583" t="s">
        <v>1922</v>
      </c>
      <c r="I425" s="583"/>
      <c r="J425" s="583"/>
      <c r="K425" s="583">
        <f t="shared" si="12"/>
        <v>0.5</v>
      </c>
      <c r="L425" s="636">
        <f t="shared" si="13"/>
        <v>-0.5</v>
      </c>
      <c r="M425" s="583"/>
      <c r="N425" s="583"/>
      <c r="O425" s="583"/>
      <c r="P425" s="583"/>
      <c r="Q425" s="622">
        <v>0</v>
      </c>
      <c r="R425" s="622">
        <v>0.5</v>
      </c>
      <c r="S425" s="622">
        <v>0</v>
      </c>
      <c r="T425" s="622">
        <v>0</v>
      </c>
      <c r="U425" s="622">
        <v>0</v>
      </c>
      <c r="V425" s="622">
        <v>0</v>
      </c>
      <c r="W425" s="622">
        <v>0</v>
      </c>
      <c r="X425" s="622">
        <v>0</v>
      </c>
      <c r="Y425" s="622">
        <v>0</v>
      </c>
      <c r="Z425" s="622">
        <v>0</v>
      </c>
      <c r="AA425" s="622">
        <v>0</v>
      </c>
    </row>
    <row r="426" spans="1:27" x14ac:dyDescent="0.3">
      <c r="A426" s="616" t="s">
        <v>1246</v>
      </c>
      <c r="B426" s="533" t="s">
        <v>1247</v>
      </c>
      <c r="C426" s="533"/>
      <c r="D426" s="533"/>
      <c r="E426" s="533"/>
      <c r="F426" s="533"/>
      <c r="G426" s="533"/>
      <c r="H426" s="583" t="s">
        <v>1922</v>
      </c>
      <c r="I426" s="583"/>
      <c r="J426" s="583"/>
      <c r="K426" s="583">
        <f t="shared" si="12"/>
        <v>0</v>
      </c>
      <c r="L426" s="636">
        <f t="shared" si="13"/>
        <v>0</v>
      </c>
      <c r="M426" s="583"/>
      <c r="N426" s="583"/>
      <c r="O426" s="583"/>
      <c r="P426" s="583"/>
      <c r="Q426" s="622">
        <v>0</v>
      </c>
      <c r="R426" s="622">
        <v>0</v>
      </c>
      <c r="S426" s="622">
        <v>0</v>
      </c>
      <c r="T426" s="622">
        <v>0</v>
      </c>
      <c r="U426" s="622">
        <v>0</v>
      </c>
      <c r="V426" s="622">
        <v>0</v>
      </c>
      <c r="W426" s="622">
        <v>0</v>
      </c>
      <c r="X426" s="622">
        <v>0</v>
      </c>
      <c r="Y426" s="622">
        <v>0</v>
      </c>
      <c r="Z426" s="622">
        <v>0</v>
      </c>
      <c r="AA426" s="622">
        <v>0</v>
      </c>
    </row>
    <row r="427" spans="1:27" x14ac:dyDescent="0.3">
      <c r="A427" s="616" t="s">
        <v>1248</v>
      </c>
      <c r="B427" s="533" t="s">
        <v>1249</v>
      </c>
      <c r="C427" s="533"/>
      <c r="D427" s="533"/>
      <c r="E427" s="533"/>
      <c r="F427" s="533"/>
      <c r="G427" s="533"/>
      <c r="H427" s="583" t="s">
        <v>1922</v>
      </c>
      <c r="I427" s="583"/>
      <c r="J427" s="583"/>
      <c r="K427" s="583">
        <f t="shared" si="12"/>
        <v>1</v>
      </c>
      <c r="L427" s="636">
        <f t="shared" si="13"/>
        <v>-1</v>
      </c>
      <c r="M427" s="583"/>
      <c r="N427" s="583"/>
      <c r="O427" s="583"/>
      <c r="P427" s="583"/>
      <c r="Q427" s="622">
        <v>0</v>
      </c>
      <c r="R427" s="622">
        <v>1</v>
      </c>
      <c r="S427" s="622">
        <v>0</v>
      </c>
      <c r="T427" s="622">
        <v>0</v>
      </c>
      <c r="U427" s="622">
        <v>0</v>
      </c>
      <c r="V427" s="622">
        <v>0</v>
      </c>
      <c r="W427" s="622">
        <v>0</v>
      </c>
      <c r="X427" s="622">
        <v>0</v>
      </c>
      <c r="Y427" s="622">
        <v>0</v>
      </c>
      <c r="Z427" s="622">
        <v>0</v>
      </c>
      <c r="AA427" s="622">
        <v>0</v>
      </c>
    </row>
    <row r="428" spans="1:27" x14ac:dyDescent="0.3">
      <c r="A428" s="616" t="s">
        <v>1250</v>
      </c>
      <c r="B428" s="533" t="s">
        <v>1251</v>
      </c>
      <c r="C428" s="533"/>
      <c r="D428" s="533"/>
      <c r="E428" s="533"/>
      <c r="F428" s="533"/>
      <c r="G428" s="533"/>
      <c r="H428" s="583" t="s">
        <v>1922</v>
      </c>
      <c r="I428" s="583"/>
      <c r="J428" s="583"/>
      <c r="K428" s="583">
        <f t="shared" si="12"/>
        <v>2</v>
      </c>
      <c r="L428" s="636">
        <f t="shared" si="13"/>
        <v>-2</v>
      </c>
      <c r="M428" s="583"/>
      <c r="N428" s="583"/>
      <c r="O428" s="583"/>
      <c r="P428" s="583"/>
      <c r="Q428" s="622">
        <v>0</v>
      </c>
      <c r="R428" s="622">
        <v>2</v>
      </c>
      <c r="S428" s="622">
        <v>0</v>
      </c>
      <c r="T428" s="622">
        <v>0</v>
      </c>
      <c r="U428" s="622">
        <v>0</v>
      </c>
      <c r="V428" s="622">
        <v>0</v>
      </c>
      <c r="W428" s="622">
        <v>0</v>
      </c>
      <c r="X428" s="622">
        <v>0</v>
      </c>
      <c r="Y428" s="622">
        <v>0</v>
      </c>
      <c r="Z428" s="622">
        <v>0</v>
      </c>
      <c r="AA428" s="622">
        <v>0</v>
      </c>
    </row>
    <row r="429" spans="1:27" x14ac:dyDescent="0.3">
      <c r="A429" s="616" t="s">
        <v>1252</v>
      </c>
      <c r="B429" s="533" t="s">
        <v>1253</v>
      </c>
      <c r="C429" s="533"/>
      <c r="D429" s="533"/>
      <c r="E429" s="533"/>
      <c r="F429" s="533"/>
      <c r="G429" s="533"/>
      <c r="H429" s="583" t="s">
        <v>1922</v>
      </c>
      <c r="I429" s="583"/>
      <c r="J429" s="583"/>
      <c r="K429" s="583">
        <f t="shared" si="12"/>
        <v>0</v>
      </c>
      <c r="L429" s="636">
        <f t="shared" si="13"/>
        <v>0</v>
      </c>
      <c r="M429" s="583"/>
      <c r="N429" s="583"/>
      <c r="O429" s="583"/>
      <c r="P429" s="583"/>
      <c r="Q429" s="622">
        <v>0</v>
      </c>
      <c r="R429" s="622">
        <v>0</v>
      </c>
      <c r="S429" s="622">
        <v>0</v>
      </c>
      <c r="T429" s="622">
        <v>0</v>
      </c>
      <c r="U429" s="622">
        <v>0</v>
      </c>
      <c r="V429" s="622">
        <v>0</v>
      </c>
      <c r="W429" s="622">
        <v>0</v>
      </c>
      <c r="X429" s="622">
        <v>0</v>
      </c>
      <c r="Y429" s="622">
        <v>0</v>
      </c>
      <c r="Z429" s="622">
        <v>0</v>
      </c>
      <c r="AA429" s="622">
        <v>0</v>
      </c>
    </row>
    <row r="430" spans="1:27" x14ac:dyDescent="0.3">
      <c r="A430" s="616" t="s">
        <v>1254</v>
      </c>
      <c r="B430" s="533" t="s">
        <v>1255</v>
      </c>
      <c r="C430" s="533"/>
      <c r="D430" s="533"/>
      <c r="E430" s="533"/>
      <c r="F430" s="533"/>
      <c r="G430" s="533"/>
      <c r="H430" s="583" t="s">
        <v>1922</v>
      </c>
      <c r="I430" s="583"/>
      <c r="J430" s="583"/>
      <c r="K430" s="583">
        <f t="shared" si="12"/>
        <v>0</v>
      </c>
      <c r="L430" s="636">
        <f t="shared" si="13"/>
        <v>0</v>
      </c>
      <c r="M430" s="583"/>
      <c r="N430" s="583"/>
      <c r="O430" s="583"/>
      <c r="P430" s="583"/>
      <c r="Q430" s="622">
        <v>0</v>
      </c>
      <c r="R430" s="622">
        <v>0</v>
      </c>
      <c r="S430" s="622">
        <v>0</v>
      </c>
      <c r="T430" s="622">
        <v>0</v>
      </c>
      <c r="U430" s="622">
        <v>0</v>
      </c>
      <c r="V430" s="622">
        <v>0</v>
      </c>
      <c r="W430" s="622">
        <v>0</v>
      </c>
      <c r="X430" s="622">
        <v>0</v>
      </c>
      <c r="Y430" s="622">
        <v>0</v>
      </c>
      <c r="Z430" s="622">
        <v>0</v>
      </c>
      <c r="AA430" s="622">
        <v>0</v>
      </c>
    </row>
    <row r="431" spans="1:27" x14ac:dyDescent="0.3">
      <c r="A431" s="616" t="s">
        <v>1256</v>
      </c>
      <c r="B431" s="533" t="s">
        <v>1257</v>
      </c>
      <c r="C431" s="533"/>
      <c r="D431" s="533"/>
      <c r="E431" s="533"/>
      <c r="F431" s="533"/>
      <c r="G431" s="533"/>
      <c r="H431" s="583" t="s">
        <v>1922</v>
      </c>
      <c r="I431" s="583"/>
      <c r="J431" s="583"/>
      <c r="K431" s="583">
        <f t="shared" si="12"/>
        <v>0</v>
      </c>
      <c r="L431" s="636">
        <f t="shared" si="13"/>
        <v>0</v>
      </c>
      <c r="M431" s="583"/>
      <c r="N431" s="583"/>
      <c r="O431" s="583"/>
      <c r="P431" s="583"/>
      <c r="Q431" s="622">
        <v>0</v>
      </c>
      <c r="R431" s="622">
        <v>0</v>
      </c>
      <c r="S431" s="622">
        <v>0</v>
      </c>
      <c r="T431" s="622">
        <v>0</v>
      </c>
      <c r="U431" s="622">
        <v>0</v>
      </c>
      <c r="V431" s="622">
        <v>0</v>
      </c>
      <c r="W431" s="622">
        <v>0</v>
      </c>
      <c r="X431" s="622">
        <v>0</v>
      </c>
      <c r="Y431" s="622">
        <v>0</v>
      </c>
      <c r="Z431" s="622">
        <v>0</v>
      </c>
      <c r="AA431" s="622">
        <v>0</v>
      </c>
    </row>
    <row r="432" spans="1:27" x14ac:dyDescent="0.3">
      <c r="A432" s="616" t="s">
        <v>1258</v>
      </c>
      <c r="B432" s="533" t="s">
        <v>1259</v>
      </c>
      <c r="C432" s="533"/>
      <c r="D432" s="533"/>
      <c r="E432" s="533"/>
      <c r="F432" s="533"/>
      <c r="G432" s="533"/>
      <c r="H432" s="583" t="s">
        <v>1922</v>
      </c>
      <c r="I432" s="583"/>
      <c r="J432" s="583"/>
      <c r="K432" s="583">
        <f t="shared" si="12"/>
        <v>0</v>
      </c>
      <c r="L432" s="636">
        <f t="shared" si="13"/>
        <v>0</v>
      </c>
      <c r="M432" s="583"/>
      <c r="N432" s="583"/>
      <c r="O432" s="583"/>
      <c r="P432" s="583"/>
      <c r="Q432" s="622">
        <v>0</v>
      </c>
      <c r="R432" s="622">
        <v>0</v>
      </c>
      <c r="S432" s="622">
        <v>0</v>
      </c>
      <c r="T432" s="622">
        <v>0</v>
      </c>
      <c r="U432" s="622">
        <v>0</v>
      </c>
      <c r="V432" s="622">
        <v>0</v>
      </c>
      <c r="W432" s="622">
        <v>0</v>
      </c>
      <c r="X432" s="622">
        <v>0</v>
      </c>
      <c r="Y432" s="622">
        <v>0</v>
      </c>
      <c r="Z432" s="622">
        <v>0</v>
      </c>
      <c r="AA432" s="622">
        <v>0</v>
      </c>
    </row>
    <row r="433" spans="1:27" x14ac:dyDescent="0.3">
      <c r="A433" s="616" t="s">
        <v>1260</v>
      </c>
      <c r="B433" s="533" t="s">
        <v>1261</v>
      </c>
      <c r="C433" s="533"/>
      <c r="D433" s="533"/>
      <c r="E433" s="533"/>
      <c r="F433" s="533"/>
      <c r="G433" s="533"/>
      <c r="H433" s="583" t="s">
        <v>1922</v>
      </c>
      <c r="I433" s="583"/>
      <c r="J433" s="583"/>
      <c r="K433" s="583">
        <f t="shared" si="12"/>
        <v>1</v>
      </c>
      <c r="L433" s="636">
        <f t="shared" si="13"/>
        <v>-1</v>
      </c>
      <c r="M433" s="583"/>
      <c r="N433" s="583"/>
      <c r="O433" s="583"/>
      <c r="P433" s="583"/>
      <c r="Q433" s="622">
        <v>0</v>
      </c>
      <c r="R433" s="622">
        <v>1</v>
      </c>
      <c r="S433" s="622">
        <v>0</v>
      </c>
      <c r="T433" s="622">
        <v>0</v>
      </c>
      <c r="U433" s="622">
        <v>0</v>
      </c>
      <c r="V433" s="622">
        <v>0</v>
      </c>
      <c r="W433" s="622">
        <v>0</v>
      </c>
      <c r="X433" s="622">
        <v>0</v>
      </c>
      <c r="Y433" s="622">
        <v>0</v>
      </c>
      <c r="Z433" s="622">
        <v>0</v>
      </c>
      <c r="AA433" s="622">
        <v>0</v>
      </c>
    </row>
    <row r="434" spans="1:27" x14ac:dyDescent="0.3">
      <c r="A434" s="616" t="s">
        <v>1262</v>
      </c>
      <c r="B434" s="533" t="s">
        <v>1263</v>
      </c>
      <c r="C434" s="533"/>
      <c r="D434" s="533"/>
      <c r="E434" s="533"/>
      <c r="F434" s="533"/>
      <c r="G434" s="533"/>
      <c r="H434" s="583" t="s">
        <v>1922</v>
      </c>
      <c r="I434" s="583"/>
      <c r="J434" s="583"/>
      <c r="K434" s="583">
        <f t="shared" si="12"/>
        <v>0</v>
      </c>
      <c r="L434" s="636">
        <f t="shared" si="13"/>
        <v>0</v>
      </c>
      <c r="M434" s="583"/>
      <c r="N434" s="583"/>
      <c r="O434" s="583"/>
      <c r="P434" s="583"/>
      <c r="Q434" s="622">
        <v>0</v>
      </c>
      <c r="R434" s="622">
        <v>0</v>
      </c>
      <c r="S434" s="622">
        <v>0</v>
      </c>
      <c r="T434" s="622">
        <v>0</v>
      </c>
      <c r="U434" s="622">
        <v>0</v>
      </c>
      <c r="V434" s="622">
        <v>0</v>
      </c>
      <c r="W434" s="622">
        <v>0</v>
      </c>
      <c r="X434" s="622">
        <v>0</v>
      </c>
      <c r="Y434" s="622">
        <v>0</v>
      </c>
      <c r="Z434" s="622">
        <v>0</v>
      </c>
      <c r="AA434" s="622">
        <v>0</v>
      </c>
    </row>
    <row r="435" spans="1:27" x14ac:dyDescent="0.3">
      <c r="A435" s="616" t="s">
        <v>1264</v>
      </c>
      <c r="B435" s="533" t="s">
        <v>1265</v>
      </c>
      <c r="C435" s="533"/>
      <c r="D435" s="533"/>
      <c r="E435" s="533"/>
      <c r="F435" s="533"/>
      <c r="G435" s="533"/>
      <c r="H435" s="583" t="s">
        <v>1922</v>
      </c>
      <c r="I435" s="583"/>
      <c r="J435" s="583"/>
      <c r="K435" s="583">
        <f t="shared" si="12"/>
        <v>0</v>
      </c>
      <c r="L435" s="636">
        <f t="shared" si="13"/>
        <v>0</v>
      </c>
      <c r="M435" s="583"/>
      <c r="N435" s="583"/>
      <c r="O435" s="583"/>
      <c r="P435" s="583"/>
      <c r="Q435" s="622">
        <v>0</v>
      </c>
      <c r="R435" s="622">
        <v>0</v>
      </c>
      <c r="S435" s="622">
        <v>0</v>
      </c>
      <c r="T435" s="622">
        <v>0</v>
      </c>
      <c r="U435" s="622">
        <v>0</v>
      </c>
      <c r="V435" s="622">
        <v>0</v>
      </c>
      <c r="W435" s="622">
        <v>0</v>
      </c>
      <c r="X435" s="622">
        <v>0</v>
      </c>
      <c r="Y435" s="622">
        <v>0</v>
      </c>
      <c r="Z435" s="622">
        <v>0</v>
      </c>
      <c r="AA435" s="622">
        <v>0</v>
      </c>
    </row>
    <row r="436" spans="1:27" x14ac:dyDescent="0.3">
      <c r="A436" s="616" t="s">
        <v>1266</v>
      </c>
      <c r="B436" s="533" t="s">
        <v>1267</v>
      </c>
      <c r="C436" s="533"/>
      <c r="D436" s="533"/>
      <c r="E436" s="533"/>
      <c r="F436" s="533"/>
      <c r="G436" s="533"/>
      <c r="H436" s="583" t="s">
        <v>1922</v>
      </c>
      <c r="I436" s="583"/>
      <c r="J436" s="583"/>
      <c r="K436" s="583">
        <f t="shared" si="12"/>
        <v>6</v>
      </c>
      <c r="L436" s="636">
        <f t="shared" si="13"/>
        <v>-6</v>
      </c>
      <c r="M436" s="583"/>
      <c r="N436" s="583"/>
      <c r="O436" s="583"/>
      <c r="P436" s="583"/>
      <c r="Q436" s="622">
        <v>4</v>
      </c>
      <c r="R436" s="622">
        <v>2</v>
      </c>
      <c r="S436" s="622">
        <v>0</v>
      </c>
      <c r="T436" s="622">
        <v>0</v>
      </c>
      <c r="U436" s="622">
        <v>0</v>
      </c>
      <c r="V436" s="622">
        <v>0</v>
      </c>
      <c r="W436" s="622">
        <v>0</v>
      </c>
      <c r="X436" s="622">
        <v>0</v>
      </c>
      <c r="Y436" s="622">
        <v>0</v>
      </c>
      <c r="Z436" s="622">
        <v>0</v>
      </c>
      <c r="AA436" s="622">
        <v>0</v>
      </c>
    </row>
    <row r="437" spans="1:27" x14ac:dyDescent="0.3">
      <c r="A437" s="616" t="s">
        <v>1268</v>
      </c>
      <c r="B437" s="533" t="s">
        <v>1269</v>
      </c>
      <c r="C437" s="533"/>
      <c r="D437" s="533"/>
      <c r="E437" s="533"/>
      <c r="F437" s="533"/>
      <c r="G437" s="533"/>
      <c r="H437" s="583" t="s">
        <v>1922</v>
      </c>
      <c r="I437" s="583"/>
      <c r="J437" s="583"/>
      <c r="K437" s="583">
        <f t="shared" si="12"/>
        <v>3</v>
      </c>
      <c r="L437" s="636">
        <f t="shared" si="13"/>
        <v>-3</v>
      </c>
      <c r="M437" s="583"/>
      <c r="N437" s="583"/>
      <c r="O437" s="583"/>
      <c r="P437" s="583"/>
      <c r="Q437" s="622">
        <v>0</v>
      </c>
      <c r="R437" s="622">
        <v>3</v>
      </c>
      <c r="S437" s="622">
        <v>0</v>
      </c>
      <c r="T437" s="622">
        <v>0</v>
      </c>
      <c r="U437" s="622">
        <v>0</v>
      </c>
      <c r="V437" s="622">
        <v>0</v>
      </c>
      <c r="W437" s="622">
        <v>0</v>
      </c>
      <c r="X437" s="622">
        <v>0</v>
      </c>
      <c r="Y437" s="622">
        <v>0</v>
      </c>
      <c r="Z437" s="622">
        <v>0</v>
      </c>
      <c r="AA437" s="622">
        <v>0</v>
      </c>
    </row>
    <row r="438" spans="1:27" x14ac:dyDescent="0.3">
      <c r="A438" s="616" t="s">
        <v>1270</v>
      </c>
      <c r="B438" s="533" t="s">
        <v>1271</v>
      </c>
      <c r="C438" s="533"/>
      <c r="D438" s="533"/>
      <c r="E438" s="533"/>
      <c r="F438" s="533"/>
      <c r="G438" s="533"/>
      <c r="H438" s="583" t="s">
        <v>1922</v>
      </c>
      <c r="I438" s="583"/>
      <c r="J438" s="583"/>
      <c r="K438" s="583">
        <f t="shared" si="12"/>
        <v>0</v>
      </c>
      <c r="L438" s="636">
        <f t="shared" si="13"/>
        <v>0</v>
      </c>
      <c r="M438" s="583"/>
      <c r="N438" s="583"/>
      <c r="O438" s="583"/>
      <c r="P438" s="583"/>
      <c r="Q438" s="622">
        <v>0</v>
      </c>
      <c r="R438" s="622">
        <v>0</v>
      </c>
      <c r="S438" s="622">
        <v>0</v>
      </c>
      <c r="T438" s="622">
        <v>0</v>
      </c>
      <c r="U438" s="622">
        <v>0</v>
      </c>
      <c r="V438" s="622">
        <v>0</v>
      </c>
      <c r="W438" s="622">
        <v>0</v>
      </c>
      <c r="X438" s="622">
        <v>0</v>
      </c>
      <c r="Y438" s="622">
        <v>0</v>
      </c>
      <c r="Z438" s="622">
        <v>0</v>
      </c>
      <c r="AA438" s="622">
        <v>0</v>
      </c>
    </row>
    <row r="439" spans="1:27" x14ac:dyDescent="0.3">
      <c r="A439" s="616" t="s">
        <v>1272</v>
      </c>
      <c r="B439" s="533" t="s">
        <v>1273</v>
      </c>
      <c r="C439" s="533"/>
      <c r="D439" s="533"/>
      <c r="E439" s="533"/>
      <c r="F439" s="533"/>
      <c r="G439" s="533"/>
      <c r="H439" s="583" t="s">
        <v>1922</v>
      </c>
      <c r="I439" s="583"/>
      <c r="J439" s="583"/>
      <c r="K439" s="583">
        <f t="shared" si="12"/>
        <v>1</v>
      </c>
      <c r="L439" s="636">
        <f t="shared" si="13"/>
        <v>-1</v>
      </c>
      <c r="M439" s="583"/>
      <c r="N439" s="583"/>
      <c r="O439" s="583"/>
      <c r="P439" s="583"/>
      <c r="Q439" s="622">
        <v>0</v>
      </c>
      <c r="R439" s="622">
        <v>1</v>
      </c>
      <c r="S439" s="622">
        <v>0</v>
      </c>
      <c r="T439" s="622">
        <v>0</v>
      </c>
      <c r="U439" s="622">
        <v>0</v>
      </c>
      <c r="V439" s="622">
        <v>0</v>
      </c>
      <c r="W439" s="622">
        <v>0</v>
      </c>
      <c r="X439" s="622">
        <v>0</v>
      </c>
      <c r="Y439" s="622">
        <v>0</v>
      </c>
      <c r="Z439" s="622">
        <v>0</v>
      </c>
      <c r="AA439" s="622">
        <v>0</v>
      </c>
    </row>
    <row r="440" spans="1:27" x14ac:dyDescent="0.3">
      <c r="A440" s="616" t="s">
        <v>1274</v>
      </c>
      <c r="B440" s="533" t="s">
        <v>1275</v>
      </c>
      <c r="C440" s="533"/>
      <c r="D440" s="533"/>
      <c r="E440" s="533"/>
      <c r="F440" s="533"/>
      <c r="G440" s="533"/>
      <c r="H440" s="583" t="s">
        <v>1922</v>
      </c>
      <c r="I440" s="583"/>
      <c r="J440" s="583"/>
      <c r="K440" s="583">
        <f t="shared" si="12"/>
        <v>0</v>
      </c>
      <c r="L440" s="636">
        <f t="shared" si="13"/>
        <v>0</v>
      </c>
      <c r="M440" s="583"/>
      <c r="N440" s="583"/>
      <c r="O440" s="583"/>
      <c r="P440" s="583"/>
      <c r="Q440" s="622">
        <v>0</v>
      </c>
      <c r="R440" s="622">
        <v>0</v>
      </c>
      <c r="S440" s="622">
        <v>0</v>
      </c>
      <c r="T440" s="622">
        <v>0</v>
      </c>
      <c r="U440" s="622">
        <v>0</v>
      </c>
      <c r="V440" s="622">
        <v>0</v>
      </c>
      <c r="W440" s="622">
        <v>0</v>
      </c>
      <c r="X440" s="622">
        <v>0</v>
      </c>
      <c r="Y440" s="622">
        <v>0</v>
      </c>
      <c r="Z440" s="622">
        <v>0</v>
      </c>
      <c r="AA440" s="622">
        <v>0</v>
      </c>
    </row>
    <row r="441" spans="1:27" x14ac:dyDescent="0.3">
      <c r="A441" s="616" t="s">
        <v>1276</v>
      </c>
      <c r="B441" s="533" t="s">
        <v>1277</v>
      </c>
      <c r="C441" s="533"/>
      <c r="D441" s="533"/>
      <c r="E441" s="533"/>
      <c r="F441" s="533"/>
      <c r="G441" s="533"/>
      <c r="H441" s="583" t="s">
        <v>1922</v>
      </c>
      <c r="I441" s="583"/>
      <c r="J441" s="583"/>
      <c r="K441" s="583">
        <f t="shared" si="12"/>
        <v>0</v>
      </c>
      <c r="L441" s="636">
        <f t="shared" si="13"/>
        <v>0</v>
      </c>
      <c r="M441" s="583"/>
      <c r="N441" s="583"/>
      <c r="O441" s="583"/>
      <c r="P441" s="583"/>
      <c r="Q441" s="622">
        <v>0</v>
      </c>
      <c r="R441" s="622">
        <v>0</v>
      </c>
      <c r="S441" s="622">
        <v>0</v>
      </c>
      <c r="T441" s="622">
        <v>0</v>
      </c>
      <c r="U441" s="622">
        <v>0</v>
      </c>
      <c r="V441" s="622">
        <v>0</v>
      </c>
      <c r="W441" s="622">
        <v>0</v>
      </c>
      <c r="X441" s="622">
        <v>0</v>
      </c>
      <c r="Y441" s="622">
        <v>0</v>
      </c>
      <c r="Z441" s="622">
        <v>0</v>
      </c>
      <c r="AA441" s="622">
        <v>0</v>
      </c>
    </row>
    <row r="442" spans="1:27" x14ac:dyDescent="0.3">
      <c r="A442" s="616" t="s">
        <v>1278</v>
      </c>
      <c r="B442" s="533" t="s">
        <v>1279</v>
      </c>
      <c r="C442" s="533"/>
      <c r="D442" s="533"/>
      <c r="E442" s="533"/>
      <c r="F442" s="533"/>
      <c r="G442" s="533"/>
      <c r="H442" s="583" t="s">
        <v>1922</v>
      </c>
      <c r="I442" s="583"/>
      <c r="J442" s="583"/>
      <c r="K442" s="583">
        <f t="shared" si="12"/>
        <v>0</v>
      </c>
      <c r="L442" s="636">
        <f t="shared" si="13"/>
        <v>0</v>
      </c>
      <c r="M442" s="583"/>
      <c r="N442" s="583"/>
      <c r="O442" s="583"/>
      <c r="P442" s="583"/>
      <c r="Q442" s="622">
        <v>0</v>
      </c>
      <c r="R442" s="622">
        <v>0</v>
      </c>
      <c r="S442" s="622">
        <v>0</v>
      </c>
      <c r="T442" s="622">
        <v>0</v>
      </c>
      <c r="U442" s="622">
        <v>0</v>
      </c>
      <c r="V442" s="622">
        <v>0</v>
      </c>
      <c r="W442" s="622">
        <v>0</v>
      </c>
      <c r="X442" s="622">
        <v>0</v>
      </c>
      <c r="Y442" s="622">
        <v>0</v>
      </c>
      <c r="Z442" s="622">
        <v>0</v>
      </c>
      <c r="AA442" s="622">
        <v>0</v>
      </c>
    </row>
    <row r="443" spans="1:27" x14ac:dyDescent="0.3">
      <c r="A443" s="616" t="s">
        <v>1280</v>
      </c>
      <c r="B443" s="533" t="s">
        <v>1281</v>
      </c>
      <c r="C443" s="533"/>
      <c r="D443" s="533"/>
      <c r="E443" s="533"/>
      <c r="F443" s="533"/>
      <c r="G443" s="533"/>
      <c r="H443" s="583" t="s">
        <v>1922</v>
      </c>
      <c r="I443" s="583"/>
      <c r="J443" s="583"/>
      <c r="K443" s="583">
        <f t="shared" si="12"/>
        <v>0</v>
      </c>
      <c r="L443" s="636">
        <f t="shared" si="13"/>
        <v>0</v>
      </c>
      <c r="M443" s="583"/>
      <c r="N443" s="583"/>
      <c r="O443" s="583"/>
      <c r="P443" s="583"/>
      <c r="Q443" s="622">
        <v>0</v>
      </c>
      <c r="R443" s="622">
        <v>0</v>
      </c>
      <c r="S443" s="622">
        <v>0</v>
      </c>
      <c r="T443" s="622">
        <v>0</v>
      </c>
      <c r="U443" s="622">
        <v>0</v>
      </c>
      <c r="V443" s="622">
        <v>0</v>
      </c>
      <c r="W443" s="622">
        <v>0</v>
      </c>
      <c r="X443" s="622">
        <v>0</v>
      </c>
      <c r="Y443" s="622">
        <v>0</v>
      </c>
      <c r="Z443" s="622">
        <v>0</v>
      </c>
      <c r="AA443" s="622">
        <v>0</v>
      </c>
    </row>
    <row r="444" spans="1:27" x14ac:dyDescent="0.3">
      <c r="A444" s="616" t="s">
        <v>1282</v>
      </c>
      <c r="B444" s="533" t="s">
        <v>1283</v>
      </c>
      <c r="C444" s="533"/>
      <c r="D444" s="533"/>
      <c r="E444" s="533"/>
      <c r="F444" s="533"/>
      <c r="G444" s="533"/>
      <c r="H444" s="583" t="s">
        <v>1922</v>
      </c>
      <c r="I444" s="583"/>
      <c r="J444" s="583"/>
      <c r="K444" s="583">
        <f t="shared" si="12"/>
        <v>0</v>
      </c>
      <c r="L444" s="636">
        <f t="shared" si="13"/>
        <v>0</v>
      </c>
      <c r="M444" s="583"/>
      <c r="N444" s="583"/>
      <c r="O444" s="583"/>
      <c r="P444" s="583"/>
      <c r="Q444" s="622">
        <v>0</v>
      </c>
      <c r="R444" s="622">
        <v>0</v>
      </c>
      <c r="S444" s="622">
        <v>0</v>
      </c>
      <c r="T444" s="622">
        <v>0</v>
      </c>
      <c r="U444" s="622">
        <v>0</v>
      </c>
      <c r="V444" s="622">
        <v>0</v>
      </c>
      <c r="W444" s="622">
        <v>0</v>
      </c>
      <c r="X444" s="622">
        <v>0</v>
      </c>
      <c r="Y444" s="622">
        <v>0</v>
      </c>
      <c r="Z444" s="622">
        <v>0</v>
      </c>
      <c r="AA444" s="622">
        <v>0</v>
      </c>
    </row>
    <row r="445" spans="1:27" x14ac:dyDescent="0.3">
      <c r="A445" s="616" t="s">
        <v>1285</v>
      </c>
      <c r="B445" s="533" t="s">
        <v>1286</v>
      </c>
      <c r="C445" s="533"/>
      <c r="D445" s="533"/>
      <c r="E445" s="533"/>
      <c r="F445" s="533"/>
      <c r="G445" s="533"/>
      <c r="H445" s="583" t="s">
        <v>1922</v>
      </c>
      <c r="I445" s="583"/>
      <c r="J445" s="583"/>
      <c r="K445" s="583">
        <f t="shared" si="12"/>
        <v>2</v>
      </c>
      <c r="L445" s="636">
        <f t="shared" si="13"/>
        <v>-2</v>
      </c>
      <c r="M445" s="583"/>
      <c r="N445" s="583"/>
      <c r="O445" s="583"/>
      <c r="P445" s="583"/>
      <c r="Q445" s="622">
        <v>0</v>
      </c>
      <c r="R445" s="622">
        <v>2</v>
      </c>
      <c r="S445" s="622">
        <v>0</v>
      </c>
      <c r="T445" s="622">
        <v>0</v>
      </c>
      <c r="U445" s="622">
        <v>0</v>
      </c>
      <c r="V445" s="622">
        <v>0</v>
      </c>
      <c r="W445" s="622">
        <v>0</v>
      </c>
      <c r="X445" s="622">
        <v>0</v>
      </c>
      <c r="Y445" s="622">
        <v>0</v>
      </c>
      <c r="Z445" s="622">
        <v>0</v>
      </c>
      <c r="AA445" s="622">
        <v>0</v>
      </c>
    </row>
    <row r="446" spans="1:27" x14ac:dyDescent="0.3">
      <c r="A446" s="616" t="s">
        <v>1287</v>
      </c>
      <c r="B446" s="533" t="s">
        <v>1288</v>
      </c>
      <c r="C446" s="533"/>
      <c r="D446" s="533"/>
      <c r="E446" s="533"/>
      <c r="F446" s="533"/>
      <c r="G446" s="533"/>
      <c r="H446" s="583" t="s">
        <v>1922</v>
      </c>
      <c r="I446" s="583"/>
      <c r="J446" s="583"/>
      <c r="K446" s="583">
        <f t="shared" si="12"/>
        <v>0</v>
      </c>
      <c r="L446" s="636">
        <f t="shared" si="13"/>
        <v>0</v>
      </c>
      <c r="M446" s="583"/>
      <c r="N446" s="583"/>
      <c r="O446" s="583"/>
      <c r="P446" s="583"/>
      <c r="Q446" s="622">
        <v>0</v>
      </c>
      <c r="R446" s="622">
        <v>0</v>
      </c>
      <c r="S446" s="622">
        <v>0</v>
      </c>
      <c r="T446" s="622">
        <v>0</v>
      </c>
      <c r="U446" s="622">
        <v>0</v>
      </c>
      <c r="V446" s="622">
        <v>0</v>
      </c>
      <c r="W446" s="622">
        <v>0</v>
      </c>
      <c r="X446" s="622">
        <v>0</v>
      </c>
      <c r="Y446" s="622">
        <v>0</v>
      </c>
      <c r="Z446" s="622">
        <v>0</v>
      </c>
      <c r="AA446" s="622">
        <v>0</v>
      </c>
    </row>
    <row r="447" spans="1:27" x14ac:dyDescent="0.3">
      <c r="A447" s="616" t="s">
        <v>1289</v>
      </c>
      <c r="B447" s="533" t="s">
        <v>1290</v>
      </c>
      <c r="C447" s="533"/>
      <c r="D447" s="533"/>
      <c r="E447" s="533"/>
      <c r="F447" s="533"/>
      <c r="G447" s="533"/>
      <c r="H447" s="583" t="s">
        <v>1922</v>
      </c>
      <c r="I447" s="583"/>
      <c r="J447" s="583"/>
      <c r="K447" s="583">
        <f t="shared" si="12"/>
        <v>0</v>
      </c>
      <c r="L447" s="636">
        <f t="shared" si="13"/>
        <v>0</v>
      </c>
      <c r="M447" s="583"/>
      <c r="N447" s="583"/>
      <c r="O447" s="583"/>
      <c r="P447" s="583"/>
      <c r="Q447" s="622">
        <v>0</v>
      </c>
      <c r="R447" s="622">
        <v>0</v>
      </c>
      <c r="S447" s="622">
        <v>0</v>
      </c>
      <c r="T447" s="622">
        <v>0</v>
      </c>
      <c r="U447" s="622">
        <v>0</v>
      </c>
      <c r="V447" s="622">
        <v>0</v>
      </c>
      <c r="W447" s="622">
        <v>0</v>
      </c>
      <c r="X447" s="622">
        <v>0</v>
      </c>
      <c r="Y447" s="622">
        <v>0</v>
      </c>
      <c r="Z447" s="622">
        <v>0</v>
      </c>
      <c r="AA447" s="622">
        <v>0</v>
      </c>
    </row>
    <row r="448" spans="1:27" x14ac:dyDescent="0.3">
      <c r="A448" s="616" t="s">
        <v>1291</v>
      </c>
      <c r="B448" s="533" t="s">
        <v>1292</v>
      </c>
      <c r="C448" s="533"/>
      <c r="D448" s="533"/>
      <c r="E448" s="533"/>
      <c r="F448" s="533"/>
      <c r="G448" s="533"/>
      <c r="H448" s="583" t="s">
        <v>1922</v>
      </c>
      <c r="I448" s="583"/>
      <c r="J448" s="583"/>
      <c r="K448" s="583">
        <f t="shared" si="12"/>
        <v>0</v>
      </c>
      <c r="L448" s="636">
        <f t="shared" si="13"/>
        <v>0</v>
      </c>
      <c r="M448" s="583"/>
      <c r="N448" s="583"/>
      <c r="O448" s="583"/>
      <c r="P448" s="583"/>
      <c r="Q448" s="622">
        <v>0</v>
      </c>
      <c r="R448" s="622">
        <v>0</v>
      </c>
      <c r="S448" s="622">
        <v>0</v>
      </c>
      <c r="T448" s="622">
        <v>0</v>
      </c>
      <c r="U448" s="622">
        <v>0</v>
      </c>
      <c r="V448" s="622">
        <v>0</v>
      </c>
      <c r="W448" s="622">
        <v>0</v>
      </c>
      <c r="X448" s="622">
        <v>0</v>
      </c>
      <c r="Y448" s="622">
        <v>0</v>
      </c>
      <c r="Z448" s="622">
        <v>0</v>
      </c>
      <c r="AA448" s="622">
        <v>0</v>
      </c>
    </row>
    <row r="449" spans="1:27" x14ac:dyDescent="0.3">
      <c r="A449" s="616" t="s">
        <v>1293</v>
      </c>
      <c r="B449" s="533" t="s">
        <v>1294</v>
      </c>
      <c r="C449" s="533"/>
      <c r="D449" s="533"/>
      <c r="E449" s="533"/>
      <c r="F449" s="533"/>
      <c r="G449" s="533"/>
      <c r="H449" s="583" t="s">
        <v>1922</v>
      </c>
      <c r="I449" s="583"/>
      <c r="J449" s="583"/>
      <c r="K449" s="583">
        <f t="shared" si="12"/>
        <v>0</v>
      </c>
      <c r="L449" s="636">
        <f t="shared" si="13"/>
        <v>0</v>
      </c>
      <c r="M449" s="583"/>
      <c r="N449" s="583"/>
      <c r="O449" s="583"/>
      <c r="P449" s="583"/>
      <c r="Q449" s="622">
        <v>0</v>
      </c>
      <c r="R449" s="622">
        <v>0</v>
      </c>
      <c r="S449" s="622">
        <v>0</v>
      </c>
      <c r="T449" s="622">
        <v>0</v>
      </c>
      <c r="U449" s="622">
        <v>0</v>
      </c>
      <c r="V449" s="622">
        <v>0</v>
      </c>
      <c r="W449" s="622">
        <v>0</v>
      </c>
      <c r="X449" s="622">
        <v>0</v>
      </c>
      <c r="Y449" s="622">
        <v>0</v>
      </c>
      <c r="Z449" s="622">
        <v>0</v>
      </c>
      <c r="AA449" s="622">
        <v>0</v>
      </c>
    </row>
    <row r="450" spans="1:27" x14ac:dyDescent="0.3">
      <c r="A450" s="616" t="s">
        <v>1295</v>
      </c>
      <c r="B450" s="533" t="s">
        <v>1296</v>
      </c>
      <c r="C450" s="533"/>
      <c r="D450" s="533"/>
      <c r="E450" s="533"/>
      <c r="F450" s="533"/>
      <c r="G450" s="533"/>
      <c r="H450" s="583" t="s">
        <v>1922</v>
      </c>
      <c r="I450" s="583"/>
      <c r="J450" s="583"/>
      <c r="K450" s="583">
        <f t="shared" si="12"/>
        <v>0</v>
      </c>
      <c r="L450" s="636">
        <f t="shared" si="13"/>
        <v>0</v>
      </c>
      <c r="M450" s="583"/>
      <c r="N450" s="583"/>
      <c r="O450" s="583"/>
      <c r="P450" s="583"/>
      <c r="Q450" s="622">
        <v>0</v>
      </c>
      <c r="R450" s="622">
        <v>0</v>
      </c>
      <c r="S450" s="622">
        <v>0</v>
      </c>
      <c r="T450" s="622">
        <v>0</v>
      </c>
      <c r="U450" s="622">
        <v>0</v>
      </c>
      <c r="V450" s="622">
        <v>0</v>
      </c>
      <c r="W450" s="622">
        <v>0</v>
      </c>
      <c r="X450" s="622">
        <v>0</v>
      </c>
      <c r="Y450" s="622">
        <v>0</v>
      </c>
      <c r="Z450" s="622">
        <v>0</v>
      </c>
      <c r="AA450" s="622">
        <v>0</v>
      </c>
    </row>
    <row r="451" spans="1:27" x14ac:dyDescent="0.3">
      <c r="A451" s="616" t="s">
        <v>1297</v>
      </c>
      <c r="B451" s="533" t="s">
        <v>1298</v>
      </c>
      <c r="C451" s="533"/>
      <c r="D451" s="533"/>
      <c r="E451" s="533"/>
      <c r="F451" s="533"/>
      <c r="G451" s="533"/>
      <c r="H451" s="583" t="s">
        <v>1922</v>
      </c>
      <c r="I451" s="583"/>
      <c r="J451" s="583"/>
      <c r="K451" s="583">
        <f t="shared" ref="K451:K484" si="14">SUM(M451:AA451)</f>
        <v>0</v>
      </c>
      <c r="L451" s="636">
        <f t="shared" ref="L451:L484" si="15">I451+J451-K451</f>
        <v>0</v>
      </c>
      <c r="M451" s="583"/>
      <c r="N451" s="583"/>
      <c r="O451" s="583"/>
      <c r="P451" s="583"/>
      <c r="Q451" s="622">
        <v>0</v>
      </c>
      <c r="R451" s="622">
        <v>0</v>
      </c>
      <c r="S451" s="622">
        <v>0</v>
      </c>
      <c r="T451" s="622">
        <v>0</v>
      </c>
      <c r="U451" s="622">
        <v>0</v>
      </c>
      <c r="V451" s="622">
        <v>0</v>
      </c>
      <c r="W451" s="622">
        <v>0</v>
      </c>
      <c r="X451" s="622">
        <v>0</v>
      </c>
      <c r="Y451" s="622">
        <v>0</v>
      </c>
      <c r="Z451" s="622">
        <v>0</v>
      </c>
      <c r="AA451" s="622">
        <v>0</v>
      </c>
    </row>
    <row r="452" spans="1:27" x14ac:dyDescent="0.3">
      <c r="A452" s="616" t="s">
        <v>1299</v>
      </c>
      <c r="B452" s="533" t="s">
        <v>1396</v>
      </c>
      <c r="C452" s="533"/>
      <c r="D452" s="533"/>
      <c r="E452" s="533"/>
      <c r="F452" s="533"/>
      <c r="G452" s="533"/>
      <c r="H452" s="583" t="s">
        <v>1922</v>
      </c>
      <c r="I452" s="583"/>
      <c r="J452" s="583"/>
      <c r="K452" s="583">
        <f t="shared" si="14"/>
        <v>0</v>
      </c>
      <c r="L452" s="636">
        <f t="shared" si="15"/>
        <v>0</v>
      </c>
      <c r="M452" s="583"/>
      <c r="N452" s="583"/>
      <c r="O452" s="583"/>
      <c r="P452" s="583"/>
      <c r="Q452" s="622">
        <v>0</v>
      </c>
      <c r="R452" s="622">
        <v>0</v>
      </c>
      <c r="S452" s="622">
        <v>0</v>
      </c>
      <c r="T452" s="622">
        <v>0</v>
      </c>
      <c r="U452" s="622">
        <v>0</v>
      </c>
      <c r="V452" s="622">
        <v>0</v>
      </c>
      <c r="W452" s="622">
        <v>0</v>
      </c>
      <c r="X452" s="622">
        <v>0</v>
      </c>
      <c r="Y452" s="622">
        <v>0</v>
      </c>
      <c r="Z452" s="622">
        <v>0</v>
      </c>
      <c r="AA452" s="622">
        <v>0</v>
      </c>
    </row>
    <row r="453" spans="1:27" x14ac:dyDescent="0.3">
      <c r="A453" s="616" t="s">
        <v>1300</v>
      </c>
      <c r="B453" s="533" t="s">
        <v>1301</v>
      </c>
      <c r="C453" s="533"/>
      <c r="D453" s="533"/>
      <c r="E453" s="533"/>
      <c r="F453" s="533"/>
      <c r="G453" s="533"/>
      <c r="H453" s="583" t="s">
        <v>1922</v>
      </c>
      <c r="I453" s="583"/>
      <c r="J453" s="583"/>
      <c r="K453" s="583">
        <f t="shared" si="14"/>
        <v>0</v>
      </c>
      <c r="L453" s="636">
        <f t="shared" si="15"/>
        <v>0</v>
      </c>
      <c r="M453" s="583"/>
      <c r="N453" s="583"/>
      <c r="O453" s="583"/>
      <c r="P453" s="583"/>
      <c r="Q453" s="622">
        <v>0</v>
      </c>
      <c r="R453" s="622">
        <v>0</v>
      </c>
      <c r="S453" s="622">
        <v>0</v>
      </c>
      <c r="T453" s="622">
        <v>0</v>
      </c>
      <c r="U453" s="622">
        <v>0</v>
      </c>
      <c r="V453" s="622">
        <v>0</v>
      </c>
      <c r="W453" s="622">
        <v>0</v>
      </c>
      <c r="X453" s="622">
        <v>0</v>
      </c>
      <c r="Y453" s="622">
        <v>0</v>
      </c>
      <c r="Z453" s="622">
        <v>0</v>
      </c>
      <c r="AA453" s="622">
        <v>0</v>
      </c>
    </row>
    <row r="454" spans="1:27" x14ac:dyDescent="0.3">
      <c r="A454" s="616" t="s">
        <v>1302</v>
      </c>
      <c r="B454" s="533" t="s">
        <v>1303</v>
      </c>
      <c r="C454" s="533"/>
      <c r="D454" s="533"/>
      <c r="E454" s="533"/>
      <c r="F454" s="533"/>
      <c r="G454" s="533"/>
      <c r="H454" s="583" t="s">
        <v>1922</v>
      </c>
      <c r="I454" s="583"/>
      <c r="J454" s="583"/>
      <c r="K454" s="583">
        <f t="shared" si="14"/>
        <v>0</v>
      </c>
      <c r="L454" s="636">
        <f t="shared" si="15"/>
        <v>0</v>
      </c>
      <c r="M454" s="583"/>
      <c r="N454" s="583"/>
      <c r="O454" s="583"/>
      <c r="P454" s="583"/>
      <c r="Q454" s="622">
        <v>0</v>
      </c>
      <c r="R454" s="622">
        <v>0</v>
      </c>
      <c r="S454" s="622">
        <v>0</v>
      </c>
      <c r="T454" s="622">
        <v>0</v>
      </c>
      <c r="U454" s="622">
        <v>0</v>
      </c>
      <c r="V454" s="622">
        <v>0</v>
      </c>
      <c r="W454" s="622">
        <v>0</v>
      </c>
      <c r="X454" s="622">
        <v>0</v>
      </c>
      <c r="Y454" s="622">
        <v>0</v>
      </c>
      <c r="Z454" s="622">
        <v>0</v>
      </c>
      <c r="AA454" s="622">
        <v>0</v>
      </c>
    </row>
    <row r="455" spans="1:27" x14ac:dyDescent="0.3">
      <c r="A455" s="616" t="s">
        <v>1304</v>
      </c>
      <c r="B455" s="533" t="s">
        <v>1305</v>
      </c>
      <c r="C455" s="533"/>
      <c r="D455" s="533"/>
      <c r="E455" s="533"/>
      <c r="F455" s="533"/>
      <c r="G455" s="533"/>
      <c r="H455" s="583" t="s">
        <v>1922</v>
      </c>
      <c r="I455" s="583"/>
      <c r="J455" s="583"/>
      <c r="K455" s="583">
        <f t="shared" si="14"/>
        <v>0</v>
      </c>
      <c r="L455" s="636">
        <f t="shared" si="15"/>
        <v>0</v>
      </c>
      <c r="M455" s="583"/>
      <c r="N455" s="583"/>
      <c r="O455" s="583"/>
      <c r="P455" s="583"/>
      <c r="Q455" s="622">
        <v>0</v>
      </c>
      <c r="R455" s="622">
        <v>0</v>
      </c>
      <c r="S455" s="622">
        <v>0</v>
      </c>
      <c r="T455" s="622">
        <v>0</v>
      </c>
      <c r="U455" s="622">
        <v>0</v>
      </c>
      <c r="V455" s="622">
        <v>0</v>
      </c>
      <c r="W455" s="622">
        <v>0</v>
      </c>
      <c r="X455" s="622">
        <v>0</v>
      </c>
      <c r="Y455" s="622">
        <v>0</v>
      </c>
      <c r="Z455" s="622">
        <v>0</v>
      </c>
      <c r="AA455" s="622">
        <v>0</v>
      </c>
    </row>
    <row r="456" spans="1:27" x14ac:dyDescent="0.3">
      <c r="A456" s="616" t="s">
        <v>1306</v>
      </c>
      <c r="B456" s="533" t="s">
        <v>1307</v>
      </c>
      <c r="C456" s="533"/>
      <c r="D456" s="533"/>
      <c r="E456" s="533"/>
      <c r="F456" s="533"/>
      <c r="G456" s="533"/>
      <c r="H456" s="583" t="s">
        <v>1922</v>
      </c>
      <c r="I456" s="583"/>
      <c r="J456" s="583"/>
      <c r="K456" s="583">
        <f t="shared" si="14"/>
        <v>0</v>
      </c>
      <c r="L456" s="636">
        <f t="shared" si="15"/>
        <v>0</v>
      </c>
      <c r="M456" s="583"/>
      <c r="N456" s="583"/>
      <c r="O456" s="583"/>
      <c r="P456" s="583"/>
      <c r="Q456" s="622">
        <v>0</v>
      </c>
      <c r="R456" s="622">
        <v>0</v>
      </c>
      <c r="S456" s="622">
        <v>0</v>
      </c>
      <c r="T456" s="622">
        <v>0</v>
      </c>
      <c r="U456" s="622">
        <v>0</v>
      </c>
      <c r="V456" s="622">
        <v>0</v>
      </c>
      <c r="W456" s="622">
        <v>0</v>
      </c>
      <c r="X456" s="622">
        <v>0</v>
      </c>
      <c r="Y456" s="622">
        <v>0</v>
      </c>
      <c r="Z456" s="622">
        <v>0</v>
      </c>
      <c r="AA456" s="622">
        <v>0</v>
      </c>
    </row>
    <row r="457" spans="1:27" x14ac:dyDescent="0.3">
      <c r="A457" s="616" t="s">
        <v>1308</v>
      </c>
      <c r="B457" s="533" t="s">
        <v>1309</v>
      </c>
      <c r="C457" s="533"/>
      <c r="D457" s="533"/>
      <c r="E457" s="533"/>
      <c r="F457" s="533"/>
      <c r="G457" s="533"/>
      <c r="H457" s="583" t="s">
        <v>1922</v>
      </c>
      <c r="I457" s="583"/>
      <c r="J457" s="583"/>
      <c r="K457" s="583">
        <f t="shared" si="14"/>
        <v>0</v>
      </c>
      <c r="L457" s="636">
        <f t="shared" si="15"/>
        <v>0</v>
      </c>
      <c r="M457" s="583"/>
      <c r="N457" s="583"/>
      <c r="O457" s="583"/>
      <c r="P457" s="583"/>
      <c r="Q457" s="622">
        <v>0</v>
      </c>
      <c r="R457" s="622">
        <v>0</v>
      </c>
      <c r="S457" s="622">
        <v>0</v>
      </c>
      <c r="T457" s="622">
        <v>0</v>
      </c>
      <c r="U457" s="622">
        <v>0</v>
      </c>
      <c r="V457" s="622">
        <v>0</v>
      </c>
      <c r="W457" s="622">
        <v>0</v>
      </c>
      <c r="X457" s="622">
        <v>0</v>
      </c>
      <c r="Y457" s="622">
        <v>0</v>
      </c>
      <c r="Z457" s="622">
        <v>0</v>
      </c>
      <c r="AA457" s="622">
        <v>0</v>
      </c>
    </row>
    <row r="458" spans="1:27" x14ac:dyDescent="0.3">
      <c r="A458" s="616" t="s">
        <v>1310</v>
      </c>
      <c r="B458" s="533" t="s">
        <v>1311</v>
      </c>
      <c r="C458" s="533"/>
      <c r="D458" s="533"/>
      <c r="E458" s="533"/>
      <c r="F458" s="533"/>
      <c r="G458" s="533"/>
      <c r="H458" s="583" t="s">
        <v>1922</v>
      </c>
      <c r="I458" s="583"/>
      <c r="J458" s="583"/>
      <c r="K458" s="583">
        <f t="shared" si="14"/>
        <v>0</v>
      </c>
      <c r="L458" s="636">
        <f t="shared" si="15"/>
        <v>0</v>
      </c>
      <c r="M458" s="583"/>
      <c r="N458" s="583"/>
      <c r="O458" s="583"/>
      <c r="P458" s="583"/>
      <c r="Q458" s="622">
        <v>0</v>
      </c>
      <c r="R458" s="622">
        <v>0</v>
      </c>
      <c r="S458" s="622">
        <v>0</v>
      </c>
      <c r="T458" s="622">
        <v>0</v>
      </c>
      <c r="U458" s="622">
        <v>0</v>
      </c>
      <c r="V458" s="622">
        <v>0</v>
      </c>
      <c r="W458" s="622">
        <v>0</v>
      </c>
      <c r="X458" s="622">
        <v>0</v>
      </c>
      <c r="Y458" s="622">
        <v>0</v>
      </c>
      <c r="Z458" s="622">
        <v>0</v>
      </c>
      <c r="AA458" s="622">
        <v>0</v>
      </c>
    </row>
    <row r="459" spans="1:27" x14ac:dyDescent="0.3">
      <c r="A459" s="616" t="s">
        <v>1312</v>
      </c>
      <c r="B459" s="533" t="s">
        <v>1313</v>
      </c>
      <c r="C459" s="533"/>
      <c r="D459" s="533"/>
      <c r="E459" s="533"/>
      <c r="F459" s="533"/>
      <c r="G459" s="533"/>
      <c r="H459" s="583" t="s">
        <v>1922</v>
      </c>
      <c r="I459" s="583"/>
      <c r="J459" s="583"/>
      <c r="K459" s="583">
        <f t="shared" si="14"/>
        <v>0</v>
      </c>
      <c r="L459" s="636">
        <f t="shared" si="15"/>
        <v>0</v>
      </c>
      <c r="M459" s="583"/>
      <c r="N459" s="583"/>
      <c r="O459" s="583"/>
      <c r="P459" s="583"/>
      <c r="Q459" s="622">
        <v>0</v>
      </c>
      <c r="R459" s="622">
        <v>0</v>
      </c>
      <c r="S459" s="622">
        <v>0</v>
      </c>
      <c r="T459" s="622">
        <v>0</v>
      </c>
      <c r="U459" s="622">
        <v>0</v>
      </c>
      <c r="V459" s="622">
        <v>0</v>
      </c>
      <c r="W459" s="622">
        <v>0</v>
      </c>
      <c r="X459" s="622">
        <v>0</v>
      </c>
      <c r="Y459" s="622">
        <v>0</v>
      </c>
      <c r="Z459" s="622">
        <v>0</v>
      </c>
      <c r="AA459" s="622">
        <v>0</v>
      </c>
    </row>
    <row r="460" spans="1:27" x14ac:dyDescent="0.3">
      <c r="A460" s="616" t="s">
        <v>1315</v>
      </c>
      <c r="B460" s="533" t="s">
        <v>1316</v>
      </c>
      <c r="C460" s="533"/>
      <c r="D460" s="533"/>
      <c r="E460" s="533"/>
      <c r="F460" s="533"/>
      <c r="G460" s="533"/>
      <c r="H460" s="583" t="s">
        <v>1922</v>
      </c>
      <c r="I460" s="583"/>
      <c r="J460" s="583"/>
      <c r="K460" s="583">
        <f t="shared" si="14"/>
        <v>0</v>
      </c>
      <c r="L460" s="636">
        <f t="shared" si="15"/>
        <v>0</v>
      </c>
      <c r="M460" s="583"/>
      <c r="N460" s="583"/>
      <c r="O460" s="583"/>
      <c r="P460" s="583"/>
      <c r="Q460" s="622">
        <v>0</v>
      </c>
      <c r="R460" s="622">
        <v>0</v>
      </c>
      <c r="S460" s="622">
        <v>0</v>
      </c>
      <c r="T460" s="622">
        <v>0</v>
      </c>
      <c r="U460" s="622">
        <v>0</v>
      </c>
      <c r="V460" s="622">
        <v>0</v>
      </c>
      <c r="W460" s="622">
        <v>0</v>
      </c>
      <c r="X460" s="622">
        <v>0</v>
      </c>
      <c r="Y460" s="622">
        <v>0</v>
      </c>
      <c r="Z460" s="622">
        <v>0</v>
      </c>
      <c r="AA460" s="622">
        <v>0</v>
      </c>
    </row>
    <row r="461" spans="1:27" x14ac:dyDescent="0.3">
      <c r="A461" s="616" t="s">
        <v>1317</v>
      </c>
      <c r="B461" s="533" t="s">
        <v>1318</v>
      </c>
      <c r="C461" s="533"/>
      <c r="D461" s="533"/>
      <c r="E461" s="533"/>
      <c r="F461" s="533"/>
      <c r="G461" s="533"/>
      <c r="H461" s="583" t="s">
        <v>1922</v>
      </c>
      <c r="I461" s="583"/>
      <c r="J461" s="583"/>
      <c r="K461" s="583">
        <f t="shared" si="14"/>
        <v>0</v>
      </c>
      <c r="L461" s="636">
        <f t="shared" si="15"/>
        <v>0</v>
      </c>
      <c r="M461" s="583"/>
      <c r="N461" s="583"/>
      <c r="O461" s="583"/>
      <c r="P461" s="583"/>
      <c r="Q461" s="622">
        <v>0</v>
      </c>
      <c r="R461" s="622">
        <v>0</v>
      </c>
      <c r="S461" s="622">
        <v>0</v>
      </c>
      <c r="T461" s="622">
        <v>0</v>
      </c>
      <c r="U461" s="622">
        <v>0</v>
      </c>
      <c r="V461" s="622">
        <v>0</v>
      </c>
      <c r="W461" s="622">
        <v>0</v>
      </c>
      <c r="X461" s="622">
        <v>0</v>
      </c>
      <c r="Y461" s="622">
        <v>0</v>
      </c>
      <c r="Z461" s="622">
        <v>0</v>
      </c>
      <c r="AA461" s="622">
        <v>0</v>
      </c>
    </row>
    <row r="462" spans="1:27" x14ac:dyDescent="0.3">
      <c r="A462" s="616" t="s">
        <v>1319</v>
      </c>
      <c r="B462" s="533" t="s">
        <v>1320</v>
      </c>
      <c r="C462" s="533"/>
      <c r="D462" s="533"/>
      <c r="E462" s="533"/>
      <c r="F462" s="533"/>
      <c r="G462" s="533"/>
      <c r="H462" s="583" t="s">
        <v>1922</v>
      </c>
      <c r="I462" s="583"/>
      <c r="J462" s="583"/>
      <c r="K462" s="583">
        <f t="shared" si="14"/>
        <v>0</v>
      </c>
      <c r="L462" s="636">
        <f t="shared" si="15"/>
        <v>0</v>
      </c>
      <c r="M462" s="583"/>
      <c r="N462" s="583"/>
      <c r="O462" s="583"/>
      <c r="P462" s="583"/>
      <c r="Q462" s="622">
        <v>0</v>
      </c>
      <c r="R462" s="622">
        <v>0</v>
      </c>
      <c r="S462" s="622">
        <v>0</v>
      </c>
      <c r="T462" s="622">
        <v>0</v>
      </c>
      <c r="U462" s="622">
        <v>0</v>
      </c>
      <c r="V462" s="622">
        <v>0</v>
      </c>
      <c r="W462" s="622">
        <v>0</v>
      </c>
      <c r="X462" s="622">
        <v>0</v>
      </c>
      <c r="Y462" s="622">
        <v>0</v>
      </c>
      <c r="Z462" s="622">
        <v>0</v>
      </c>
      <c r="AA462" s="622">
        <v>0</v>
      </c>
    </row>
    <row r="463" spans="1:27" x14ac:dyDescent="0.3">
      <c r="A463" s="616" t="s">
        <v>1321</v>
      </c>
      <c r="B463" s="533" t="s">
        <v>1322</v>
      </c>
      <c r="C463" s="533"/>
      <c r="D463" s="533"/>
      <c r="E463" s="533"/>
      <c r="F463" s="533"/>
      <c r="G463" s="533"/>
      <c r="H463" s="583" t="s">
        <v>1922</v>
      </c>
      <c r="I463" s="583"/>
      <c r="J463" s="583"/>
      <c r="K463" s="583">
        <f t="shared" si="14"/>
        <v>0</v>
      </c>
      <c r="L463" s="636">
        <f t="shared" si="15"/>
        <v>0</v>
      </c>
      <c r="M463" s="583"/>
      <c r="N463" s="583"/>
      <c r="O463" s="583"/>
      <c r="P463" s="583"/>
      <c r="Q463" s="622">
        <v>0</v>
      </c>
      <c r="R463" s="622">
        <v>0</v>
      </c>
      <c r="S463" s="622">
        <v>0</v>
      </c>
      <c r="T463" s="622">
        <v>0</v>
      </c>
      <c r="U463" s="622">
        <v>0</v>
      </c>
      <c r="V463" s="622">
        <v>0</v>
      </c>
      <c r="W463" s="622">
        <v>0</v>
      </c>
      <c r="X463" s="622">
        <v>0</v>
      </c>
      <c r="Y463" s="622">
        <v>0</v>
      </c>
      <c r="Z463" s="622">
        <v>0</v>
      </c>
      <c r="AA463" s="622">
        <v>0</v>
      </c>
    </row>
    <row r="464" spans="1:27" x14ac:dyDescent="0.3">
      <c r="A464" s="616" t="s">
        <v>1323</v>
      </c>
      <c r="B464" s="533" t="s">
        <v>1324</v>
      </c>
      <c r="C464" s="533"/>
      <c r="D464" s="533"/>
      <c r="E464" s="533"/>
      <c r="F464" s="533"/>
      <c r="G464" s="533"/>
      <c r="H464" s="583" t="s">
        <v>1922</v>
      </c>
      <c r="I464" s="583"/>
      <c r="J464" s="583"/>
      <c r="K464" s="583">
        <f t="shared" si="14"/>
        <v>0</v>
      </c>
      <c r="L464" s="636">
        <f t="shared" si="15"/>
        <v>0</v>
      </c>
      <c r="M464" s="583"/>
      <c r="N464" s="583"/>
      <c r="O464" s="583"/>
      <c r="P464" s="583"/>
      <c r="Q464" s="622">
        <v>0</v>
      </c>
      <c r="R464" s="622">
        <v>0</v>
      </c>
      <c r="S464" s="622">
        <v>0</v>
      </c>
      <c r="T464" s="622">
        <v>0</v>
      </c>
      <c r="U464" s="622">
        <v>0</v>
      </c>
      <c r="V464" s="622">
        <v>0</v>
      </c>
      <c r="W464" s="622">
        <v>0</v>
      </c>
      <c r="X464" s="622">
        <v>0</v>
      </c>
      <c r="Y464" s="622">
        <v>0</v>
      </c>
      <c r="Z464" s="622">
        <v>0</v>
      </c>
      <c r="AA464" s="622">
        <v>0</v>
      </c>
    </row>
    <row r="465" spans="1:27" x14ac:dyDescent="0.3">
      <c r="A465" s="616" t="s">
        <v>1325</v>
      </c>
      <c r="B465" s="533" t="s">
        <v>1326</v>
      </c>
      <c r="C465" s="533"/>
      <c r="D465" s="533"/>
      <c r="E465" s="533"/>
      <c r="F465" s="533"/>
      <c r="G465" s="533"/>
      <c r="H465" s="583" t="s">
        <v>1922</v>
      </c>
      <c r="I465" s="583"/>
      <c r="J465" s="583"/>
      <c r="K465" s="583">
        <f t="shared" si="14"/>
        <v>0</v>
      </c>
      <c r="L465" s="636">
        <f t="shared" si="15"/>
        <v>0</v>
      </c>
      <c r="M465" s="583"/>
      <c r="N465" s="583"/>
      <c r="O465" s="583"/>
      <c r="P465" s="583"/>
      <c r="Q465" s="622">
        <v>0</v>
      </c>
      <c r="R465" s="622">
        <v>0</v>
      </c>
      <c r="S465" s="622">
        <v>0</v>
      </c>
      <c r="T465" s="622">
        <v>0</v>
      </c>
      <c r="U465" s="622">
        <v>0</v>
      </c>
      <c r="V465" s="622">
        <v>0</v>
      </c>
      <c r="W465" s="622">
        <v>0</v>
      </c>
      <c r="X465" s="622">
        <v>0</v>
      </c>
      <c r="Y465" s="622">
        <v>0</v>
      </c>
      <c r="Z465" s="622">
        <v>0</v>
      </c>
      <c r="AA465" s="622">
        <v>0</v>
      </c>
    </row>
    <row r="466" spans="1:27" x14ac:dyDescent="0.3">
      <c r="A466" s="616" t="s">
        <v>1327</v>
      </c>
      <c r="B466" s="615" t="s">
        <v>1328</v>
      </c>
      <c r="C466" s="615"/>
      <c r="D466" s="615"/>
      <c r="E466" s="615"/>
      <c r="F466" s="615"/>
      <c r="G466" s="615"/>
      <c r="H466" s="583" t="s">
        <v>1922</v>
      </c>
      <c r="I466" s="583"/>
      <c r="J466" s="583"/>
      <c r="K466" s="583">
        <f t="shared" si="14"/>
        <v>0</v>
      </c>
      <c r="L466" s="636">
        <f t="shared" si="15"/>
        <v>0</v>
      </c>
      <c r="M466" s="583"/>
      <c r="N466" s="583"/>
      <c r="O466" s="583"/>
      <c r="P466" s="583"/>
      <c r="Q466" s="622">
        <v>0</v>
      </c>
      <c r="R466" s="622">
        <v>0</v>
      </c>
      <c r="S466" s="622">
        <v>0</v>
      </c>
      <c r="T466" s="622">
        <v>0</v>
      </c>
      <c r="U466" s="622">
        <v>0</v>
      </c>
      <c r="V466" s="622">
        <v>0</v>
      </c>
      <c r="W466" s="622">
        <v>0</v>
      </c>
      <c r="X466" s="622">
        <v>0</v>
      </c>
      <c r="Y466" s="622">
        <v>0</v>
      </c>
      <c r="Z466" s="622">
        <v>0</v>
      </c>
      <c r="AA466" s="622">
        <v>0</v>
      </c>
    </row>
    <row r="467" spans="1:27" x14ac:dyDescent="0.3">
      <c r="A467" s="616" t="s">
        <v>1329</v>
      </c>
      <c r="B467" s="533" t="s">
        <v>1330</v>
      </c>
      <c r="C467" s="533"/>
      <c r="D467" s="533"/>
      <c r="E467" s="533"/>
      <c r="F467" s="533"/>
      <c r="G467" s="533"/>
      <c r="H467" s="583" t="s">
        <v>1922</v>
      </c>
      <c r="I467" s="583"/>
      <c r="J467" s="583"/>
      <c r="K467" s="583">
        <f t="shared" si="14"/>
        <v>0</v>
      </c>
      <c r="L467" s="636">
        <f t="shared" si="15"/>
        <v>0</v>
      </c>
      <c r="M467" s="583"/>
      <c r="N467" s="583"/>
      <c r="O467" s="583"/>
      <c r="P467" s="583"/>
      <c r="Q467" s="622">
        <v>0</v>
      </c>
      <c r="R467" s="622">
        <v>0</v>
      </c>
      <c r="S467" s="622">
        <v>0</v>
      </c>
      <c r="T467" s="622">
        <v>0</v>
      </c>
      <c r="U467" s="622">
        <v>0</v>
      </c>
      <c r="V467" s="622">
        <v>0</v>
      </c>
      <c r="W467" s="622">
        <v>0</v>
      </c>
      <c r="X467" s="622">
        <v>0</v>
      </c>
      <c r="Y467" s="622">
        <v>0</v>
      </c>
      <c r="Z467" s="622">
        <v>0</v>
      </c>
      <c r="AA467" s="622">
        <v>0</v>
      </c>
    </row>
    <row r="468" spans="1:27" x14ac:dyDescent="0.3">
      <c r="A468" s="616" t="s">
        <v>1331</v>
      </c>
      <c r="B468" s="533" t="s">
        <v>1332</v>
      </c>
      <c r="C468" s="533"/>
      <c r="D468" s="533"/>
      <c r="E468" s="533"/>
      <c r="F468" s="533"/>
      <c r="G468" s="533"/>
      <c r="H468" s="583" t="s">
        <v>1922</v>
      </c>
      <c r="I468" s="583"/>
      <c r="J468" s="583"/>
      <c r="K468" s="583">
        <f t="shared" si="14"/>
        <v>0</v>
      </c>
      <c r="L468" s="636">
        <f t="shared" si="15"/>
        <v>0</v>
      </c>
      <c r="M468" s="583"/>
      <c r="N468" s="583"/>
      <c r="O468" s="583"/>
      <c r="P468" s="583"/>
      <c r="Q468" s="622">
        <v>0</v>
      </c>
      <c r="R468" s="622">
        <v>0</v>
      </c>
      <c r="S468" s="622">
        <v>0</v>
      </c>
      <c r="T468" s="622">
        <v>0</v>
      </c>
      <c r="U468" s="622">
        <v>0</v>
      </c>
      <c r="V468" s="622">
        <v>0</v>
      </c>
      <c r="W468" s="622">
        <v>0</v>
      </c>
      <c r="X468" s="622">
        <v>0</v>
      </c>
      <c r="Y468" s="622">
        <v>0</v>
      </c>
      <c r="Z468" s="622">
        <v>0</v>
      </c>
      <c r="AA468" s="622">
        <v>0</v>
      </c>
    </row>
    <row r="469" spans="1:27" x14ac:dyDescent="0.3">
      <c r="A469" s="616" t="s">
        <v>1314</v>
      </c>
      <c r="B469" s="533" t="s">
        <v>1333</v>
      </c>
      <c r="C469" s="533"/>
      <c r="D469" s="533"/>
      <c r="E469" s="533"/>
      <c r="F469" s="533"/>
      <c r="G469" s="533"/>
      <c r="H469" s="583" t="s">
        <v>1922</v>
      </c>
      <c r="I469" s="583"/>
      <c r="J469" s="583"/>
      <c r="K469" s="583">
        <f t="shared" si="14"/>
        <v>0</v>
      </c>
      <c r="L469" s="636">
        <f t="shared" si="15"/>
        <v>0</v>
      </c>
      <c r="M469" s="583"/>
      <c r="N469" s="583"/>
      <c r="O469" s="583"/>
      <c r="P469" s="583"/>
      <c r="Q469" s="622">
        <v>0</v>
      </c>
      <c r="R469" s="622">
        <v>0</v>
      </c>
      <c r="S469" s="622">
        <v>0</v>
      </c>
      <c r="T469" s="622">
        <v>0</v>
      </c>
      <c r="U469" s="622">
        <v>0</v>
      </c>
      <c r="V469" s="622">
        <v>0</v>
      </c>
      <c r="W469" s="622">
        <v>0</v>
      </c>
      <c r="X469" s="622">
        <v>0</v>
      </c>
      <c r="Y469" s="622">
        <v>0</v>
      </c>
      <c r="Z469" s="622">
        <v>0</v>
      </c>
      <c r="AA469" s="622">
        <v>0</v>
      </c>
    </row>
    <row r="470" spans="1:27" x14ac:dyDescent="0.3">
      <c r="A470" s="616" t="s">
        <v>1451</v>
      </c>
      <c r="B470" s="533" t="s">
        <v>1372</v>
      </c>
      <c r="C470" s="533"/>
      <c r="D470" s="533"/>
      <c r="E470" s="533"/>
      <c r="F470" s="533"/>
      <c r="G470" s="533"/>
      <c r="H470" s="583" t="s">
        <v>1922</v>
      </c>
      <c r="I470" s="583"/>
      <c r="J470" s="583"/>
      <c r="K470" s="583">
        <f t="shared" si="14"/>
        <v>0</v>
      </c>
      <c r="L470" s="636">
        <f t="shared" si="15"/>
        <v>0</v>
      </c>
      <c r="M470" s="583"/>
      <c r="N470" s="583"/>
      <c r="O470" s="583"/>
      <c r="P470" s="583"/>
      <c r="Q470" s="622">
        <v>0</v>
      </c>
      <c r="R470" s="622">
        <v>0</v>
      </c>
      <c r="S470" s="622">
        <v>0</v>
      </c>
      <c r="T470" s="622">
        <v>0</v>
      </c>
      <c r="U470" s="622">
        <v>0</v>
      </c>
      <c r="V470" s="622">
        <v>0</v>
      </c>
      <c r="W470" s="622">
        <v>0</v>
      </c>
      <c r="X470" s="622">
        <v>0</v>
      </c>
      <c r="Y470" s="622">
        <v>0</v>
      </c>
      <c r="Z470" s="622">
        <v>0</v>
      </c>
      <c r="AA470" s="622">
        <v>0</v>
      </c>
    </row>
    <row r="471" spans="1:27" x14ac:dyDescent="0.3">
      <c r="A471" s="616" t="s">
        <v>1373</v>
      </c>
      <c r="B471" s="533" t="s">
        <v>1374</v>
      </c>
      <c r="C471" s="533"/>
      <c r="D471" s="533"/>
      <c r="E471" s="533"/>
      <c r="F471" s="533"/>
      <c r="G471" s="533"/>
      <c r="H471" s="583" t="s">
        <v>1922</v>
      </c>
      <c r="I471" s="583"/>
      <c r="J471" s="583"/>
      <c r="K471" s="583">
        <f t="shared" si="14"/>
        <v>0</v>
      </c>
      <c r="L471" s="636">
        <f t="shared" si="15"/>
        <v>0</v>
      </c>
      <c r="M471" s="583"/>
      <c r="N471" s="583"/>
      <c r="O471" s="583"/>
      <c r="P471" s="583"/>
      <c r="Q471" s="622">
        <v>0</v>
      </c>
      <c r="R471" s="622">
        <v>0</v>
      </c>
      <c r="S471" s="622">
        <v>0</v>
      </c>
      <c r="T471" s="622">
        <v>0</v>
      </c>
      <c r="U471" s="622">
        <v>0</v>
      </c>
      <c r="V471" s="622">
        <v>0</v>
      </c>
      <c r="W471" s="622">
        <v>0</v>
      </c>
      <c r="X471" s="622">
        <v>0</v>
      </c>
      <c r="Y471" s="622">
        <v>0</v>
      </c>
      <c r="Z471" s="622">
        <v>0</v>
      </c>
      <c r="AA471" s="622">
        <v>0</v>
      </c>
    </row>
    <row r="472" spans="1:27" x14ac:dyDescent="0.3">
      <c r="A472" s="616" t="s">
        <v>1375</v>
      </c>
      <c r="B472" s="533" t="s">
        <v>1376</v>
      </c>
      <c r="C472" s="533"/>
      <c r="D472" s="533"/>
      <c r="E472" s="533"/>
      <c r="F472" s="533"/>
      <c r="G472" s="533"/>
      <c r="H472" s="583" t="s">
        <v>1922</v>
      </c>
      <c r="I472" s="583"/>
      <c r="J472" s="583"/>
      <c r="K472" s="583">
        <f t="shared" si="14"/>
        <v>0</v>
      </c>
      <c r="L472" s="636">
        <f t="shared" si="15"/>
        <v>0</v>
      </c>
      <c r="M472" s="583"/>
      <c r="N472" s="583"/>
      <c r="O472" s="583"/>
      <c r="P472" s="583"/>
      <c r="Q472" s="622">
        <v>0</v>
      </c>
      <c r="R472" s="622">
        <v>0</v>
      </c>
      <c r="S472" s="622">
        <v>0</v>
      </c>
      <c r="T472" s="622">
        <v>0</v>
      </c>
      <c r="U472" s="622">
        <v>0</v>
      </c>
      <c r="V472" s="622">
        <v>0</v>
      </c>
      <c r="W472" s="622">
        <v>0</v>
      </c>
      <c r="X472" s="622">
        <v>0</v>
      </c>
      <c r="Y472" s="622">
        <v>0</v>
      </c>
      <c r="Z472" s="622">
        <v>0</v>
      </c>
      <c r="AA472" s="622">
        <v>0</v>
      </c>
    </row>
    <row r="473" spans="1:27" x14ac:dyDescent="0.3">
      <c r="A473" s="616" t="s">
        <v>1377</v>
      </c>
      <c r="B473" s="533" t="s">
        <v>1378</v>
      </c>
      <c r="C473" s="533"/>
      <c r="D473" s="533"/>
      <c r="E473" s="533"/>
      <c r="F473" s="533"/>
      <c r="G473" s="533"/>
      <c r="H473" s="583" t="s">
        <v>1922</v>
      </c>
      <c r="I473" s="583"/>
      <c r="J473" s="583"/>
      <c r="K473" s="583">
        <f t="shared" si="14"/>
        <v>0</v>
      </c>
      <c r="L473" s="636">
        <f t="shared" si="15"/>
        <v>0</v>
      </c>
      <c r="M473" s="583"/>
      <c r="N473" s="583"/>
      <c r="O473" s="583"/>
      <c r="P473" s="583"/>
      <c r="Q473" s="622">
        <v>0</v>
      </c>
      <c r="R473" s="622">
        <v>0</v>
      </c>
      <c r="S473" s="622">
        <v>0</v>
      </c>
      <c r="T473" s="622">
        <v>0</v>
      </c>
      <c r="U473" s="622">
        <v>0</v>
      </c>
      <c r="V473" s="622">
        <v>0</v>
      </c>
      <c r="W473" s="622">
        <v>0</v>
      </c>
      <c r="X473" s="622">
        <v>0</v>
      </c>
      <c r="Y473" s="622">
        <v>0</v>
      </c>
      <c r="Z473" s="622">
        <v>0</v>
      </c>
      <c r="AA473" s="622">
        <v>0</v>
      </c>
    </row>
    <row r="474" spans="1:27" x14ac:dyDescent="0.3">
      <c r="A474" s="616" t="s">
        <v>1379</v>
      </c>
      <c r="B474" s="533" t="s">
        <v>1380</v>
      </c>
      <c r="C474" s="533"/>
      <c r="D474" s="533"/>
      <c r="E474" s="533"/>
      <c r="F474" s="533"/>
      <c r="G474" s="533"/>
      <c r="H474" s="583" t="s">
        <v>1922</v>
      </c>
      <c r="I474" s="583"/>
      <c r="J474" s="583"/>
      <c r="K474" s="583">
        <f t="shared" si="14"/>
        <v>0</v>
      </c>
      <c r="L474" s="636">
        <f t="shared" si="15"/>
        <v>0</v>
      </c>
      <c r="M474" s="583"/>
      <c r="N474" s="583"/>
      <c r="O474" s="583"/>
      <c r="P474" s="583"/>
      <c r="Q474" s="622">
        <v>0</v>
      </c>
      <c r="R474" s="622">
        <v>0</v>
      </c>
      <c r="S474" s="622">
        <v>0</v>
      </c>
      <c r="T474" s="622">
        <v>0</v>
      </c>
      <c r="U474" s="622">
        <v>0</v>
      </c>
      <c r="V474" s="622">
        <v>0</v>
      </c>
      <c r="W474" s="622">
        <v>0</v>
      </c>
      <c r="X474" s="622">
        <v>0</v>
      </c>
      <c r="Y474" s="622">
        <v>0</v>
      </c>
      <c r="Z474" s="622">
        <v>0</v>
      </c>
      <c r="AA474" s="622">
        <v>0</v>
      </c>
    </row>
    <row r="475" spans="1:27" x14ac:dyDescent="0.3">
      <c r="A475" s="616" t="s">
        <v>1381</v>
      </c>
      <c r="B475" s="533" t="s">
        <v>1382</v>
      </c>
      <c r="C475" s="533"/>
      <c r="D475" s="533"/>
      <c r="E475" s="533"/>
      <c r="F475" s="533"/>
      <c r="G475" s="533"/>
      <c r="H475" s="583" t="s">
        <v>1922</v>
      </c>
      <c r="I475" s="583"/>
      <c r="J475" s="583"/>
      <c r="K475" s="583">
        <f t="shared" si="14"/>
        <v>0</v>
      </c>
      <c r="L475" s="636">
        <f t="shared" si="15"/>
        <v>0</v>
      </c>
      <c r="M475" s="583"/>
      <c r="N475" s="583"/>
      <c r="O475" s="583"/>
      <c r="P475" s="583"/>
      <c r="Q475" s="622">
        <v>0</v>
      </c>
      <c r="R475" s="622">
        <v>0</v>
      </c>
      <c r="S475" s="622">
        <v>0</v>
      </c>
      <c r="T475" s="622">
        <v>0</v>
      </c>
      <c r="U475" s="622">
        <v>0</v>
      </c>
      <c r="V475" s="622">
        <v>0</v>
      </c>
      <c r="W475" s="622">
        <v>0</v>
      </c>
      <c r="X475" s="622">
        <v>0</v>
      </c>
      <c r="Y475" s="622">
        <v>0</v>
      </c>
      <c r="Z475" s="622">
        <v>0</v>
      </c>
      <c r="AA475" s="622">
        <v>0</v>
      </c>
    </row>
    <row r="476" spans="1:27" x14ac:dyDescent="0.3">
      <c r="A476" s="616" t="s">
        <v>1383</v>
      </c>
      <c r="B476" s="533" t="s">
        <v>1384</v>
      </c>
      <c r="C476" s="533"/>
      <c r="D476" s="533"/>
      <c r="E476" s="533"/>
      <c r="F476" s="533"/>
      <c r="G476" s="533"/>
      <c r="H476" s="583" t="s">
        <v>1922</v>
      </c>
      <c r="I476" s="583"/>
      <c r="J476" s="583"/>
      <c r="K476" s="583">
        <f t="shared" si="14"/>
        <v>0</v>
      </c>
      <c r="L476" s="636">
        <f t="shared" si="15"/>
        <v>0</v>
      </c>
      <c r="M476" s="583"/>
      <c r="N476" s="583"/>
      <c r="O476" s="583"/>
      <c r="P476" s="583"/>
      <c r="Q476" s="622">
        <v>0</v>
      </c>
      <c r="R476" s="622">
        <v>0</v>
      </c>
      <c r="S476" s="622">
        <v>0</v>
      </c>
      <c r="T476" s="622">
        <v>0</v>
      </c>
      <c r="U476" s="622">
        <v>0</v>
      </c>
      <c r="V476" s="622">
        <v>0</v>
      </c>
      <c r="W476" s="622">
        <v>0</v>
      </c>
      <c r="X476" s="622">
        <v>0</v>
      </c>
      <c r="Y476" s="622">
        <v>0</v>
      </c>
      <c r="Z476" s="622">
        <v>0</v>
      </c>
      <c r="AA476" s="622">
        <v>0</v>
      </c>
    </row>
    <row r="477" spans="1:27" x14ac:dyDescent="0.3">
      <c r="A477" s="616" t="s">
        <v>1385</v>
      </c>
      <c r="B477" s="533" t="s">
        <v>1386</v>
      </c>
      <c r="C477" s="533"/>
      <c r="D477" s="533"/>
      <c r="E477" s="533"/>
      <c r="F477" s="533"/>
      <c r="G477" s="533"/>
      <c r="H477" s="583" t="s">
        <v>1922</v>
      </c>
      <c r="I477" s="583"/>
      <c r="J477" s="583"/>
      <c r="K477" s="583">
        <f t="shared" si="14"/>
        <v>0</v>
      </c>
      <c r="L477" s="636">
        <f t="shared" si="15"/>
        <v>0</v>
      </c>
      <c r="M477" s="583"/>
      <c r="N477" s="583"/>
      <c r="O477" s="583"/>
      <c r="P477" s="583"/>
      <c r="Q477" s="622">
        <v>0</v>
      </c>
      <c r="R477" s="622">
        <v>0</v>
      </c>
      <c r="S477" s="622">
        <v>0</v>
      </c>
      <c r="T477" s="622">
        <v>0</v>
      </c>
      <c r="U477" s="622">
        <v>0</v>
      </c>
      <c r="V477" s="622">
        <v>0</v>
      </c>
      <c r="W477" s="622">
        <v>0</v>
      </c>
      <c r="X477" s="622">
        <v>0</v>
      </c>
      <c r="Y477" s="622">
        <v>0</v>
      </c>
      <c r="Z477" s="622">
        <v>0</v>
      </c>
      <c r="AA477" s="622">
        <v>0</v>
      </c>
    </row>
    <row r="478" spans="1:27" x14ac:dyDescent="0.3">
      <c r="A478" s="616" t="s">
        <v>1387</v>
      </c>
      <c r="B478" s="533" t="s">
        <v>1388</v>
      </c>
      <c r="C478" s="533"/>
      <c r="D478" s="533"/>
      <c r="E478" s="533"/>
      <c r="F478" s="533"/>
      <c r="G478" s="533"/>
      <c r="H478" s="583" t="s">
        <v>1922</v>
      </c>
      <c r="I478" s="583"/>
      <c r="J478" s="583"/>
      <c r="K478" s="583">
        <f t="shared" si="14"/>
        <v>0</v>
      </c>
      <c r="L478" s="636">
        <f t="shared" si="15"/>
        <v>0</v>
      </c>
      <c r="M478" s="583"/>
      <c r="N478" s="583"/>
      <c r="O478" s="583"/>
      <c r="P478" s="583"/>
      <c r="Q478" s="622">
        <v>0</v>
      </c>
      <c r="R478" s="622">
        <v>0</v>
      </c>
      <c r="S478" s="622">
        <v>0</v>
      </c>
      <c r="T478" s="622">
        <v>0</v>
      </c>
      <c r="U478" s="622">
        <v>0</v>
      </c>
      <c r="V478" s="622">
        <v>0</v>
      </c>
      <c r="W478" s="622">
        <v>0</v>
      </c>
      <c r="X478" s="622">
        <v>0</v>
      </c>
      <c r="Y478" s="622">
        <v>0</v>
      </c>
      <c r="Z478" s="622">
        <v>0</v>
      </c>
      <c r="AA478" s="622">
        <v>0</v>
      </c>
    </row>
    <row r="479" spans="1:27" x14ac:dyDescent="0.3">
      <c r="A479" s="616" t="s">
        <v>1389</v>
      </c>
      <c r="B479" s="533" t="s">
        <v>1390</v>
      </c>
      <c r="C479" s="533"/>
      <c r="D479" s="533"/>
      <c r="E479" s="533"/>
      <c r="F479" s="533"/>
      <c r="G479" s="533"/>
      <c r="H479" s="583" t="s">
        <v>1922</v>
      </c>
      <c r="I479" s="583"/>
      <c r="J479" s="583"/>
      <c r="K479" s="583">
        <f t="shared" si="14"/>
        <v>0</v>
      </c>
      <c r="L479" s="636">
        <f t="shared" si="15"/>
        <v>0</v>
      </c>
      <c r="M479" s="583"/>
      <c r="N479" s="583"/>
      <c r="O479" s="583"/>
      <c r="P479" s="583"/>
      <c r="Q479" s="622">
        <v>0</v>
      </c>
      <c r="R479" s="622">
        <v>0</v>
      </c>
      <c r="S479" s="622">
        <v>0</v>
      </c>
      <c r="T479" s="622">
        <v>0</v>
      </c>
      <c r="U479" s="622">
        <v>0</v>
      </c>
      <c r="V479" s="622">
        <v>0</v>
      </c>
      <c r="W479" s="622">
        <v>0</v>
      </c>
      <c r="X479" s="622">
        <v>0</v>
      </c>
      <c r="Y479" s="622">
        <v>0</v>
      </c>
      <c r="Z479" s="622">
        <v>0</v>
      </c>
      <c r="AA479" s="622">
        <v>0</v>
      </c>
    </row>
    <row r="480" spans="1:27" x14ac:dyDescent="0.3">
      <c r="A480" s="616" t="s">
        <v>1391</v>
      </c>
      <c r="B480" s="533" t="s">
        <v>1392</v>
      </c>
      <c r="C480" s="533"/>
      <c r="D480" s="533"/>
      <c r="E480" s="533"/>
      <c r="F480" s="533"/>
      <c r="G480" s="533"/>
      <c r="H480" s="583" t="s">
        <v>1922</v>
      </c>
      <c r="I480" s="583"/>
      <c r="J480" s="583"/>
      <c r="K480" s="583">
        <f t="shared" si="14"/>
        <v>0</v>
      </c>
      <c r="L480" s="636">
        <f t="shared" si="15"/>
        <v>0</v>
      </c>
      <c r="M480" s="583"/>
      <c r="N480" s="583"/>
      <c r="O480" s="583"/>
      <c r="P480" s="583"/>
      <c r="Q480" s="622">
        <v>0</v>
      </c>
      <c r="R480" s="622">
        <v>0</v>
      </c>
      <c r="S480" s="622">
        <v>0</v>
      </c>
      <c r="T480" s="622">
        <v>0</v>
      </c>
      <c r="U480" s="622">
        <v>0</v>
      </c>
      <c r="V480" s="622">
        <v>0</v>
      </c>
      <c r="W480" s="622">
        <v>0</v>
      </c>
      <c r="X480" s="622">
        <v>0</v>
      </c>
      <c r="Y480" s="622">
        <v>0</v>
      </c>
      <c r="Z480" s="622">
        <v>0</v>
      </c>
      <c r="AA480" s="622">
        <v>0</v>
      </c>
    </row>
    <row r="481" spans="1:27" x14ac:dyDescent="0.3">
      <c r="A481" s="616" t="s">
        <v>1393</v>
      </c>
      <c r="B481" s="533" t="s">
        <v>1394</v>
      </c>
      <c r="C481" s="533"/>
      <c r="D481" s="533"/>
      <c r="E481" s="533"/>
      <c r="F481" s="533"/>
      <c r="G481" s="533"/>
      <c r="H481" s="583" t="s">
        <v>1922</v>
      </c>
      <c r="I481" s="583"/>
      <c r="J481" s="583"/>
      <c r="K481" s="583">
        <f t="shared" si="14"/>
        <v>0</v>
      </c>
      <c r="L481" s="636">
        <f t="shared" si="15"/>
        <v>0</v>
      </c>
      <c r="M481" s="583"/>
      <c r="N481" s="583"/>
      <c r="O481" s="583"/>
      <c r="P481" s="583"/>
      <c r="Q481" s="622">
        <v>0</v>
      </c>
      <c r="R481" s="622">
        <v>0</v>
      </c>
      <c r="S481" s="622">
        <v>0</v>
      </c>
      <c r="T481" s="622">
        <v>0</v>
      </c>
      <c r="U481" s="622">
        <v>0</v>
      </c>
      <c r="V481" s="622">
        <v>0</v>
      </c>
      <c r="W481" s="622">
        <v>0</v>
      </c>
      <c r="X481" s="622">
        <v>0</v>
      </c>
      <c r="Y481" s="622">
        <v>0</v>
      </c>
      <c r="Z481" s="622">
        <v>0</v>
      </c>
      <c r="AA481" s="622">
        <v>0</v>
      </c>
    </row>
    <row r="482" spans="1:27" x14ac:dyDescent="0.3">
      <c r="A482" s="616" t="s">
        <v>1397</v>
      </c>
      <c r="B482" s="533" t="s">
        <v>1395</v>
      </c>
      <c r="C482" s="533"/>
      <c r="D482" s="533"/>
      <c r="E482" s="533"/>
      <c r="F482" s="533"/>
      <c r="G482" s="533"/>
      <c r="H482" s="583" t="s">
        <v>1922</v>
      </c>
      <c r="I482" s="583"/>
      <c r="J482" s="583"/>
      <c r="K482" s="583">
        <f t="shared" si="14"/>
        <v>0</v>
      </c>
      <c r="L482" s="636">
        <f t="shared" si="15"/>
        <v>0</v>
      </c>
      <c r="M482" s="583"/>
      <c r="N482" s="583"/>
      <c r="O482" s="583"/>
      <c r="P482" s="583"/>
      <c r="Q482" s="622">
        <v>0</v>
      </c>
      <c r="R482" s="622">
        <v>0</v>
      </c>
      <c r="S482" s="622">
        <v>0</v>
      </c>
      <c r="T482" s="622">
        <v>0</v>
      </c>
      <c r="U482" s="622">
        <v>0</v>
      </c>
      <c r="V482" s="622">
        <v>0</v>
      </c>
      <c r="W482" s="622">
        <v>0</v>
      </c>
      <c r="X482" s="622">
        <v>0</v>
      </c>
      <c r="Y482" s="622">
        <v>0</v>
      </c>
      <c r="Z482" s="622">
        <v>0</v>
      </c>
      <c r="AA482" s="622">
        <v>0</v>
      </c>
    </row>
    <row r="483" spans="1:27" x14ac:dyDescent="0.3">
      <c r="A483" s="616" t="s">
        <v>1790</v>
      </c>
      <c r="B483" s="533" t="s">
        <v>1452</v>
      </c>
      <c r="C483" s="533"/>
      <c r="D483" s="533"/>
      <c r="E483" s="533"/>
      <c r="F483" s="533"/>
      <c r="G483" s="533"/>
      <c r="H483" s="583" t="s">
        <v>1922</v>
      </c>
      <c r="I483" s="583"/>
      <c r="J483" s="583"/>
      <c r="K483" s="583">
        <f t="shared" si="14"/>
        <v>0</v>
      </c>
      <c r="L483" s="636">
        <f t="shared" si="15"/>
        <v>0</v>
      </c>
      <c r="M483" s="583"/>
      <c r="N483" s="583"/>
      <c r="O483" s="583"/>
      <c r="P483" s="583"/>
      <c r="Q483" s="622">
        <v>0</v>
      </c>
      <c r="R483" s="622">
        <v>0</v>
      </c>
      <c r="S483" s="622">
        <v>0</v>
      </c>
      <c r="T483" s="622">
        <v>0</v>
      </c>
      <c r="U483" s="622">
        <v>0</v>
      </c>
      <c r="V483" s="622">
        <v>0</v>
      </c>
      <c r="W483" s="622">
        <v>0</v>
      </c>
      <c r="X483" s="622">
        <v>0</v>
      </c>
      <c r="Y483" s="622">
        <v>0</v>
      </c>
      <c r="Z483" s="622">
        <v>0</v>
      </c>
      <c r="AA483" s="622">
        <v>0</v>
      </c>
    </row>
    <row r="484" spans="1:27" x14ac:dyDescent="0.3">
      <c r="A484" s="616" t="s">
        <v>1785</v>
      </c>
      <c r="B484" s="533" t="s">
        <v>1786</v>
      </c>
      <c r="C484" s="533"/>
      <c r="D484" s="533"/>
      <c r="E484" s="533"/>
      <c r="F484" s="533"/>
      <c r="G484" s="533"/>
      <c r="H484" s="583" t="s">
        <v>1922</v>
      </c>
      <c r="I484" s="583"/>
      <c r="J484" s="583"/>
      <c r="K484" s="583">
        <f t="shared" si="14"/>
        <v>0</v>
      </c>
      <c r="L484" s="636">
        <f t="shared" si="15"/>
        <v>0</v>
      </c>
      <c r="M484" s="583"/>
      <c r="N484" s="583"/>
      <c r="O484" s="583"/>
      <c r="P484" s="583"/>
      <c r="Q484" s="622">
        <v>0</v>
      </c>
      <c r="R484" s="622">
        <v>0</v>
      </c>
      <c r="S484" s="622">
        <v>0</v>
      </c>
      <c r="T484" s="622">
        <v>0</v>
      </c>
      <c r="U484" s="622">
        <v>0</v>
      </c>
      <c r="V484" s="622">
        <v>0</v>
      </c>
      <c r="W484" s="622">
        <v>0</v>
      </c>
      <c r="X484" s="622">
        <v>0</v>
      </c>
      <c r="Y484" s="622">
        <v>0</v>
      </c>
      <c r="Z484" s="622">
        <v>0</v>
      </c>
      <c r="AA484" s="622">
        <v>0</v>
      </c>
    </row>
  </sheetData>
  <sheetProtection algorithmName="SHA-512" hashValue="+1xHqJc0ZJETjiS2608AtEck227em7yRkjqb7tnWNBPoDKJdsUjf3gynRjwzD3Lx0tjBY3l7xDPOPgLsS0VpoQ==" saltValue="bYVMkQv8HLW25aLnEqw6Og==" spinCount="100000" sheet="1" objects="1" scenarios="1" autoFilter="0"/>
  <phoneticPr fontId="2" type="noConversion"/>
  <conditionalFormatting sqref="B138:B161 B3:B5 B7:B132">
    <cfRule type="duplicateValues" dxfId="6" priority="2"/>
  </conditionalFormatting>
  <conditionalFormatting sqref="A3:A251">
    <cfRule type="duplicateValues" dxfId="5" priority="3"/>
  </conditionalFormatting>
  <conditionalFormatting sqref="B162:B220">
    <cfRule type="duplicateValues" dxfId="4" priority="1"/>
  </conditionalFormatting>
  <conditionalFormatting sqref="B252:G391">
    <cfRule type="duplicateValues" dxfId="3" priority="359"/>
  </conditionalFormatting>
  <conditionalFormatting sqref="B392:G469">
    <cfRule type="duplicateValues" dxfId="2" priority="360"/>
  </conditionalFormatting>
  <dataValidations count="4">
    <dataValidation type="list" allowBlank="1" showInputMessage="1" showErrorMessage="1" sqref="C3:C213 C216:C218 C220:C241" xr:uid="{710121BD-AA37-42DF-9E07-6038AFD2F105}">
      <formula1>"SVN-I,SVN-II,Sakar-I,Sakar-III"</formula1>
    </dataValidation>
    <dataValidation type="list" allowBlank="1" showInputMessage="1" showErrorMessage="1" sqref="E25:E28 E103:E127 E31:E72 E3:E23 E74:E100 E129:E161 E223:E233 E241" xr:uid="{65DEBA8B-EBBB-4983-98CD-2025766550F7}">
      <formula1>"0.5 W Bulb, Admin, Assembly, Dispatch, D.W., Extrusion, FF/Repair, House Keeping, Line Leader, Others, Packing, Quality, Soaking, Store, Wire Cutting"</formula1>
    </dataValidation>
    <dataValidation type="list" allowBlank="1" showInputMessage="1" showErrorMessage="1" sqref="D3:D213 D216:D218 D220:D251" xr:uid="{E5A0BC38-67E0-448E-8610-BB95F9AA5C7E}">
      <formula1>"Contractor-PF,Contractor-NPF,Company"</formula1>
    </dataValidation>
    <dataValidation type="list" allowBlank="1" showInputMessage="1" showErrorMessage="1" sqref="G3:G209 G212 G216:G225 G233 G238" xr:uid="{53F5273D-D7FC-4425-B36E-DF3259DBAE75}">
      <formula1>"8 Hours, 11 Hours, 12 Hours"</formula1>
    </dataValidation>
  </dataValidations>
  <pageMargins left="0.75" right="0.75" top="1" bottom="1" header="0.5" footer="0.5"/>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165"/>
  <sheetViews>
    <sheetView showGridLines="0" showRowColHeaders="0" workbookViewId="0">
      <selection activeCell="F2" sqref="F2"/>
    </sheetView>
  </sheetViews>
  <sheetFormatPr defaultRowHeight="14.4" x14ac:dyDescent="0.3"/>
  <cols>
    <col min="1" max="1" width="12.88671875" bestFit="1" customWidth="1"/>
    <col min="2" max="2" width="14.6640625" bestFit="1" customWidth="1"/>
    <col min="3" max="3" width="29.6640625" bestFit="1" customWidth="1"/>
    <col min="4" max="4" width="15.109375" bestFit="1" customWidth="1"/>
    <col min="5" max="5" width="8.109375" bestFit="1" customWidth="1"/>
    <col min="6" max="6" width="18.77734375" bestFit="1" customWidth="1"/>
    <col min="7" max="7" width="9.6640625" bestFit="1" customWidth="1"/>
    <col min="8" max="8" width="15.109375" bestFit="1" customWidth="1"/>
    <col min="9" max="9" width="9.33203125" customWidth="1"/>
  </cols>
  <sheetData>
    <row r="1" spans="1:10" s="286" customFormat="1" ht="24.6" customHeight="1" x14ac:dyDescent="0.3">
      <c r="A1" s="287" t="s">
        <v>1170</v>
      </c>
      <c r="B1" s="287" t="s">
        <v>1169</v>
      </c>
      <c r="C1" s="287" t="s">
        <v>10</v>
      </c>
      <c r="D1" s="288" t="s">
        <v>503</v>
      </c>
      <c r="E1" s="287" t="s">
        <v>592</v>
      </c>
      <c r="F1" s="288" t="s">
        <v>1962</v>
      </c>
      <c r="G1" s="289"/>
      <c r="H1" s="289"/>
    </row>
    <row r="2" spans="1:10" s="286" customFormat="1" ht="18" customHeight="1" x14ac:dyDescent="0.3">
      <c r="A2" s="281">
        <v>71</v>
      </c>
      <c r="B2" s="282" t="s">
        <v>163</v>
      </c>
      <c r="C2" s="159" t="s">
        <v>166</v>
      </c>
      <c r="D2" s="281"/>
      <c r="E2" s="283">
        <v>818679</v>
      </c>
      <c r="F2" s="284" t="s">
        <v>1964</v>
      </c>
      <c r="G2" s="285"/>
      <c r="H2" s="285"/>
      <c r="J2"/>
    </row>
    <row r="3" spans="1:10" x14ac:dyDescent="0.3">
      <c r="A3" s="136"/>
      <c r="B3" s="136"/>
      <c r="C3" s="136"/>
      <c r="D3" s="136"/>
      <c r="E3" s="136"/>
      <c r="F3" s="136"/>
      <c r="G3" s="136"/>
      <c r="H3" s="136"/>
    </row>
    <row r="4" spans="1:10" hidden="1" x14ac:dyDescent="0.3">
      <c r="A4" s="136"/>
      <c r="B4" s="136"/>
      <c r="C4" s="136"/>
      <c r="D4" s="136"/>
      <c r="E4" s="136"/>
      <c r="F4" s="136"/>
      <c r="G4" s="136"/>
      <c r="H4" s="136"/>
    </row>
    <row r="5" spans="1:10" hidden="1" x14ac:dyDescent="0.3">
      <c r="A5" s="136"/>
      <c r="B5" s="136"/>
      <c r="C5" s="136"/>
      <c r="D5" s="136"/>
      <c r="E5" s="136"/>
      <c r="F5" s="136"/>
      <c r="G5" s="136"/>
      <c r="H5" s="136"/>
    </row>
    <row r="6" spans="1:10" x14ac:dyDescent="0.3">
      <c r="A6" s="136"/>
      <c r="B6" s="136"/>
      <c r="C6" s="136"/>
      <c r="D6" s="136"/>
      <c r="E6" s="136"/>
      <c r="F6" s="136"/>
      <c r="G6" s="136"/>
      <c r="H6" s="136"/>
    </row>
    <row r="7" spans="1:10" hidden="1" x14ac:dyDescent="0.3">
      <c r="A7" s="136"/>
      <c r="B7" s="136"/>
      <c r="C7" s="136"/>
      <c r="D7" s="136"/>
      <c r="E7" s="136"/>
      <c r="F7" s="136"/>
      <c r="G7" s="136"/>
      <c r="H7" s="136"/>
    </row>
    <row r="8" spans="1:10" hidden="1" x14ac:dyDescent="0.3">
      <c r="A8" s="136"/>
      <c r="B8" s="136"/>
      <c r="C8" s="136"/>
      <c r="D8" s="136"/>
      <c r="E8" s="136"/>
      <c r="F8" s="136"/>
      <c r="G8" s="136"/>
      <c r="H8" s="136"/>
    </row>
    <row r="9" spans="1:10" hidden="1" x14ac:dyDescent="0.3">
      <c r="A9" s="136"/>
      <c r="B9" s="136"/>
      <c r="C9" s="136"/>
      <c r="D9" s="136"/>
      <c r="E9" s="136"/>
      <c r="F9" s="136"/>
      <c r="G9" s="136"/>
      <c r="H9" s="136"/>
    </row>
    <row r="10" spans="1:10" x14ac:dyDescent="0.3">
      <c r="A10" s="787" t="s">
        <v>503</v>
      </c>
      <c r="B10" s="787" t="s">
        <v>1168</v>
      </c>
      <c r="C10" s="787" t="s">
        <v>1171</v>
      </c>
      <c r="D10" s="787" t="s">
        <v>1172</v>
      </c>
      <c r="E10" s="787" t="s">
        <v>27</v>
      </c>
      <c r="F10" s="787" t="s">
        <v>1173</v>
      </c>
      <c r="G10" s="787" t="s">
        <v>1966</v>
      </c>
      <c r="H10" s="787" t="s">
        <v>1175</v>
      </c>
    </row>
    <row r="11" spans="1:10" x14ac:dyDescent="0.3">
      <c r="A11" s="788"/>
      <c r="B11" s="788" t="s">
        <v>320</v>
      </c>
      <c r="C11" s="788" t="s">
        <v>322</v>
      </c>
      <c r="D11" s="793" t="s">
        <v>2347</v>
      </c>
      <c r="E11" s="788">
        <v>0</v>
      </c>
      <c r="F11" s="789">
        <v>14823</v>
      </c>
      <c r="G11" s="789">
        <v>0</v>
      </c>
      <c r="H11" s="789">
        <v>14823</v>
      </c>
    </row>
    <row r="12" spans="1:10" x14ac:dyDescent="0.3">
      <c r="A12" s="788"/>
      <c r="B12" s="788" t="s">
        <v>323</v>
      </c>
      <c r="C12" s="788" t="s">
        <v>2073</v>
      </c>
      <c r="D12" s="793" t="s">
        <v>2348</v>
      </c>
      <c r="E12" s="788">
        <v>0</v>
      </c>
      <c r="F12" s="789">
        <v>12559</v>
      </c>
      <c r="G12" s="789">
        <v>0</v>
      </c>
      <c r="H12" s="789">
        <v>12559</v>
      </c>
    </row>
    <row r="13" spans="1:10" x14ac:dyDescent="0.3">
      <c r="A13" s="788"/>
      <c r="B13" s="788" t="s">
        <v>327</v>
      </c>
      <c r="C13" s="788" t="s">
        <v>329</v>
      </c>
      <c r="D13" s="793" t="s">
        <v>2349</v>
      </c>
      <c r="E13" s="788">
        <v>0</v>
      </c>
      <c r="F13" s="789">
        <v>14418</v>
      </c>
      <c r="G13" s="789">
        <v>0</v>
      </c>
      <c r="H13" s="789">
        <v>14418</v>
      </c>
    </row>
    <row r="14" spans="1:10" x14ac:dyDescent="0.3">
      <c r="A14" s="788"/>
      <c r="B14" s="788" t="s">
        <v>330</v>
      </c>
      <c r="C14" s="788" t="s">
        <v>332</v>
      </c>
      <c r="D14" s="793" t="s">
        <v>2350</v>
      </c>
      <c r="E14" s="788">
        <v>0</v>
      </c>
      <c r="F14" s="789">
        <v>12720</v>
      </c>
      <c r="G14" s="789">
        <v>0</v>
      </c>
      <c r="H14" s="789">
        <v>12720</v>
      </c>
    </row>
    <row r="15" spans="1:10" x14ac:dyDescent="0.3">
      <c r="A15" s="788"/>
      <c r="B15" s="788" t="s">
        <v>333</v>
      </c>
      <c r="C15" s="788" t="s">
        <v>335</v>
      </c>
      <c r="D15" s="793" t="s">
        <v>2351</v>
      </c>
      <c r="E15" s="788">
        <v>0</v>
      </c>
      <c r="F15" s="789">
        <v>16706</v>
      </c>
      <c r="G15" s="789">
        <v>0</v>
      </c>
      <c r="H15" s="789">
        <v>16706</v>
      </c>
    </row>
    <row r="16" spans="1:10" x14ac:dyDescent="0.3">
      <c r="A16" s="788"/>
      <c r="B16" s="788" t="s">
        <v>336</v>
      </c>
      <c r="C16" s="788" t="s">
        <v>338</v>
      </c>
      <c r="D16" s="793" t="s">
        <v>2352</v>
      </c>
      <c r="E16" s="788">
        <v>0</v>
      </c>
      <c r="F16" s="789">
        <v>14018</v>
      </c>
      <c r="G16" s="789">
        <v>0</v>
      </c>
      <c r="H16" s="789">
        <v>14018</v>
      </c>
    </row>
    <row r="17" spans="1:8" x14ac:dyDescent="0.3">
      <c r="A17" s="788"/>
      <c r="B17" s="788" t="s">
        <v>339</v>
      </c>
      <c r="C17" s="788" t="s">
        <v>341</v>
      </c>
      <c r="D17" s="793" t="s">
        <v>2353</v>
      </c>
      <c r="E17" s="788">
        <v>0</v>
      </c>
      <c r="F17" s="789">
        <v>14019</v>
      </c>
      <c r="G17" s="789">
        <v>0</v>
      </c>
      <c r="H17" s="789">
        <v>14019</v>
      </c>
    </row>
    <row r="18" spans="1:8" x14ac:dyDescent="0.3">
      <c r="A18" s="788"/>
      <c r="B18" s="788" t="s">
        <v>345</v>
      </c>
      <c r="C18" s="788" t="s">
        <v>347</v>
      </c>
      <c r="D18" s="793" t="s">
        <v>2354</v>
      </c>
      <c r="E18" s="788">
        <v>0</v>
      </c>
      <c r="F18" s="789">
        <v>12975</v>
      </c>
      <c r="G18" s="789">
        <v>0</v>
      </c>
      <c r="H18" s="789">
        <v>12975</v>
      </c>
    </row>
    <row r="19" spans="1:8" x14ac:dyDescent="0.3">
      <c r="A19" s="788"/>
      <c r="B19" s="788" t="s">
        <v>349</v>
      </c>
      <c r="C19" s="788" t="s">
        <v>351</v>
      </c>
      <c r="D19" s="793" t="s">
        <v>2355</v>
      </c>
      <c r="E19" s="788">
        <v>0</v>
      </c>
      <c r="F19" s="789">
        <v>19348</v>
      </c>
      <c r="G19" s="789">
        <v>0</v>
      </c>
      <c r="H19" s="789">
        <v>19348</v>
      </c>
    </row>
    <row r="20" spans="1:8" x14ac:dyDescent="0.3">
      <c r="A20" s="788"/>
      <c r="B20" s="788" t="s">
        <v>352</v>
      </c>
      <c r="C20" s="788" t="s">
        <v>354</v>
      </c>
      <c r="D20" s="793" t="s">
        <v>2356</v>
      </c>
      <c r="E20" s="788">
        <v>0</v>
      </c>
      <c r="F20" s="789">
        <v>8857</v>
      </c>
      <c r="G20" s="789">
        <v>0</v>
      </c>
      <c r="H20" s="789">
        <v>8857</v>
      </c>
    </row>
    <row r="21" spans="1:8" x14ac:dyDescent="0.3">
      <c r="A21" s="788"/>
      <c r="B21" s="788" t="s">
        <v>355</v>
      </c>
      <c r="C21" s="788" t="s">
        <v>357</v>
      </c>
      <c r="D21" s="793" t="s">
        <v>2357</v>
      </c>
      <c r="E21" s="788">
        <v>0</v>
      </c>
      <c r="F21" s="789">
        <v>11055</v>
      </c>
      <c r="G21" s="789">
        <v>0</v>
      </c>
      <c r="H21" s="789">
        <v>11055</v>
      </c>
    </row>
    <row r="22" spans="1:8" x14ac:dyDescent="0.3">
      <c r="A22" s="788"/>
      <c r="B22" s="788" t="s">
        <v>358</v>
      </c>
      <c r="C22" s="788" t="s">
        <v>360</v>
      </c>
      <c r="D22" s="793" t="s">
        <v>2358</v>
      </c>
      <c r="E22" s="788">
        <v>0</v>
      </c>
      <c r="F22" s="789">
        <v>8542</v>
      </c>
      <c r="G22" s="789">
        <v>0</v>
      </c>
      <c r="H22" s="789">
        <v>8542</v>
      </c>
    </row>
    <row r="23" spans="1:8" x14ac:dyDescent="0.3">
      <c r="A23" s="788"/>
      <c r="B23" s="788" t="s">
        <v>361</v>
      </c>
      <c r="C23" s="788" t="s">
        <v>363</v>
      </c>
      <c r="D23" s="793" t="s">
        <v>2359</v>
      </c>
      <c r="E23" s="788">
        <v>0</v>
      </c>
      <c r="F23" s="789">
        <v>13914</v>
      </c>
      <c r="G23" s="789">
        <v>0</v>
      </c>
      <c r="H23" s="789">
        <v>13914</v>
      </c>
    </row>
    <row r="24" spans="1:8" x14ac:dyDescent="0.3">
      <c r="A24" s="788"/>
      <c r="B24" s="788" t="s">
        <v>364</v>
      </c>
      <c r="C24" s="788" t="s">
        <v>366</v>
      </c>
      <c r="D24" s="793" t="s">
        <v>2360</v>
      </c>
      <c r="E24" s="788">
        <v>0</v>
      </c>
      <c r="F24" s="789">
        <v>12564</v>
      </c>
      <c r="G24" s="789">
        <v>0</v>
      </c>
      <c r="H24" s="789">
        <v>12564</v>
      </c>
    </row>
    <row r="25" spans="1:8" x14ac:dyDescent="0.3">
      <c r="A25" s="788"/>
      <c r="B25" s="788" t="s">
        <v>367</v>
      </c>
      <c r="C25" s="788" t="s">
        <v>369</v>
      </c>
      <c r="D25" s="793" t="s">
        <v>2361</v>
      </c>
      <c r="E25" s="788">
        <v>0</v>
      </c>
      <c r="F25" s="789">
        <v>15029</v>
      </c>
      <c r="G25" s="789">
        <v>0</v>
      </c>
      <c r="H25" s="789">
        <v>15029</v>
      </c>
    </row>
    <row r="26" spans="1:8" x14ac:dyDescent="0.3">
      <c r="A26" s="788"/>
      <c r="B26" s="788" t="s">
        <v>370</v>
      </c>
      <c r="C26" s="788" t="s">
        <v>372</v>
      </c>
      <c r="D26" s="793" t="s">
        <v>2362</v>
      </c>
      <c r="E26" s="788">
        <v>0</v>
      </c>
      <c r="F26" s="789">
        <v>13471</v>
      </c>
      <c r="G26" s="789">
        <v>0</v>
      </c>
      <c r="H26" s="789">
        <v>13471</v>
      </c>
    </row>
    <row r="27" spans="1:8" x14ac:dyDescent="0.3">
      <c r="A27" s="788"/>
      <c r="B27" s="788" t="s">
        <v>373</v>
      </c>
      <c r="C27" s="788" t="s">
        <v>375</v>
      </c>
      <c r="D27" s="793" t="s">
        <v>2363</v>
      </c>
      <c r="E27" s="788">
        <v>0</v>
      </c>
      <c r="F27" s="789">
        <v>9192</v>
      </c>
      <c r="G27" s="789">
        <v>0</v>
      </c>
      <c r="H27" s="789">
        <v>9192</v>
      </c>
    </row>
    <row r="28" spans="1:8" x14ac:dyDescent="0.3">
      <c r="A28" s="788"/>
      <c r="B28" s="788" t="s">
        <v>376</v>
      </c>
      <c r="C28" s="788" t="s">
        <v>378</v>
      </c>
      <c r="D28" s="793" t="s">
        <v>2364</v>
      </c>
      <c r="E28" s="788">
        <v>0</v>
      </c>
      <c r="F28" s="789">
        <v>17033</v>
      </c>
      <c r="G28" s="789">
        <v>0</v>
      </c>
      <c r="H28" s="789">
        <v>17033</v>
      </c>
    </row>
    <row r="29" spans="1:8" x14ac:dyDescent="0.3">
      <c r="A29" s="788"/>
      <c r="B29" s="788" t="s">
        <v>379</v>
      </c>
      <c r="C29" s="788" t="s">
        <v>381</v>
      </c>
      <c r="D29" s="793" t="s">
        <v>2365</v>
      </c>
      <c r="E29" s="788">
        <v>0</v>
      </c>
      <c r="F29" s="789">
        <v>12920</v>
      </c>
      <c r="G29" s="789">
        <v>0</v>
      </c>
      <c r="H29" s="789">
        <v>12920</v>
      </c>
    </row>
    <row r="30" spans="1:8" x14ac:dyDescent="0.3">
      <c r="A30" s="788"/>
      <c r="B30" s="788" t="s">
        <v>382</v>
      </c>
      <c r="C30" s="788" t="s">
        <v>384</v>
      </c>
      <c r="D30" s="793" t="s">
        <v>2366</v>
      </c>
      <c r="E30" s="788">
        <v>0</v>
      </c>
      <c r="F30" s="789">
        <v>11446</v>
      </c>
      <c r="G30" s="789">
        <v>0</v>
      </c>
      <c r="H30" s="789">
        <v>11446</v>
      </c>
    </row>
    <row r="31" spans="1:8" x14ac:dyDescent="0.3">
      <c r="A31" s="788"/>
      <c r="B31" s="788" t="s">
        <v>385</v>
      </c>
      <c r="C31" s="788" t="s">
        <v>387</v>
      </c>
      <c r="D31" s="793" t="s">
        <v>2367</v>
      </c>
      <c r="E31" s="788">
        <v>0</v>
      </c>
      <c r="F31" s="789">
        <v>12738</v>
      </c>
      <c r="G31" s="789">
        <v>0</v>
      </c>
      <c r="H31" s="789">
        <v>12738</v>
      </c>
    </row>
    <row r="32" spans="1:8" x14ac:dyDescent="0.3">
      <c r="A32" s="788"/>
      <c r="B32" s="788" t="s">
        <v>388</v>
      </c>
      <c r="C32" s="788" t="s">
        <v>390</v>
      </c>
      <c r="D32" s="793" t="s">
        <v>2368</v>
      </c>
      <c r="E32" s="788">
        <v>0</v>
      </c>
      <c r="F32" s="789">
        <v>11926</v>
      </c>
      <c r="G32" s="789">
        <v>0</v>
      </c>
      <c r="H32" s="789">
        <v>11926</v>
      </c>
    </row>
    <row r="33" spans="1:8" x14ac:dyDescent="0.3">
      <c r="A33" s="788"/>
      <c r="B33" s="788" t="s">
        <v>391</v>
      </c>
      <c r="C33" s="788" t="s">
        <v>393</v>
      </c>
      <c r="D33" s="793" t="s">
        <v>2369</v>
      </c>
      <c r="E33" s="788">
        <v>0</v>
      </c>
      <c r="F33" s="789">
        <v>13417</v>
      </c>
      <c r="G33" s="789">
        <v>0</v>
      </c>
      <c r="H33" s="789">
        <v>13417</v>
      </c>
    </row>
    <row r="34" spans="1:8" x14ac:dyDescent="0.3">
      <c r="A34" s="788"/>
      <c r="B34" s="788" t="s">
        <v>394</v>
      </c>
      <c r="C34" s="788" t="s">
        <v>396</v>
      </c>
      <c r="D34" s="793" t="s">
        <v>2370</v>
      </c>
      <c r="E34" s="788">
        <v>0</v>
      </c>
      <c r="F34" s="789">
        <v>14048</v>
      </c>
      <c r="G34" s="789">
        <v>0</v>
      </c>
      <c r="H34" s="789">
        <v>14048</v>
      </c>
    </row>
    <row r="35" spans="1:8" x14ac:dyDescent="0.3">
      <c r="A35" s="788"/>
      <c r="B35" s="788" t="s">
        <v>397</v>
      </c>
      <c r="C35" s="788" t="s">
        <v>399</v>
      </c>
      <c r="D35" s="793" t="s">
        <v>2371</v>
      </c>
      <c r="E35" s="788">
        <v>0</v>
      </c>
      <c r="F35" s="789">
        <v>10985</v>
      </c>
      <c r="G35" s="789">
        <v>0</v>
      </c>
      <c r="H35" s="789">
        <v>10985</v>
      </c>
    </row>
    <row r="36" spans="1:8" x14ac:dyDescent="0.3">
      <c r="A36" s="788"/>
      <c r="B36" s="788" t="s">
        <v>400</v>
      </c>
      <c r="C36" s="788" t="s">
        <v>402</v>
      </c>
      <c r="D36" s="793" t="s">
        <v>2372</v>
      </c>
      <c r="E36" s="788">
        <v>0</v>
      </c>
      <c r="F36" s="789">
        <v>19451</v>
      </c>
      <c r="G36" s="789">
        <v>0</v>
      </c>
      <c r="H36" s="789">
        <v>19451</v>
      </c>
    </row>
    <row r="37" spans="1:8" x14ac:dyDescent="0.3">
      <c r="A37" s="788"/>
      <c r="B37" s="788" t="s">
        <v>404</v>
      </c>
      <c r="C37" s="788" t="s">
        <v>406</v>
      </c>
      <c r="D37" s="793" t="s">
        <v>2373</v>
      </c>
      <c r="E37" s="788">
        <v>0</v>
      </c>
      <c r="F37" s="789">
        <v>17954</v>
      </c>
      <c r="G37" s="789">
        <v>0</v>
      </c>
      <c r="H37" s="789">
        <v>17954</v>
      </c>
    </row>
    <row r="38" spans="1:8" x14ac:dyDescent="0.3">
      <c r="A38" s="788"/>
      <c r="B38" s="788" t="s">
        <v>407</v>
      </c>
      <c r="C38" s="788" t="s">
        <v>409</v>
      </c>
      <c r="D38" s="793" t="s">
        <v>2374</v>
      </c>
      <c r="E38" s="788">
        <v>0</v>
      </c>
      <c r="F38" s="789">
        <v>13491</v>
      </c>
      <c r="G38" s="789">
        <v>0</v>
      </c>
      <c r="H38" s="789">
        <v>13491</v>
      </c>
    </row>
    <row r="39" spans="1:8" x14ac:dyDescent="0.3">
      <c r="A39" s="788"/>
      <c r="B39" s="788" t="s">
        <v>410</v>
      </c>
      <c r="C39" s="788" t="s">
        <v>412</v>
      </c>
      <c r="D39" s="793" t="s">
        <v>2375</v>
      </c>
      <c r="E39" s="788">
        <v>0</v>
      </c>
      <c r="F39" s="789">
        <v>13356</v>
      </c>
      <c r="G39" s="789">
        <v>0</v>
      </c>
      <c r="H39" s="789">
        <v>13356</v>
      </c>
    </row>
    <row r="40" spans="1:8" x14ac:dyDescent="0.3">
      <c r="A40" s="788"/>
      <c r="B40" s="788" t="s">
        <v>413</v>
      </c>
      <c r="C40" s="788" t="s">
        <v>415</v>
      </c>
      <c r="D40" s="793" t="s">
        <v>2376</v>
      </c>
      <c r="E40" s="788">
        <v>0</v>
      </c>
      <c r="F40" s="789">
        <v>12519</v>
      </c>
      <c r="G40" s="789">
        <v>0</v>
      </c>
      <c r="H40" s="789">
        <v>12519</v>
      </c>
    </row>
    <row r="41" spans="1:8" x14ac:dyDescent="0.3">
      <c r="A41" s="788"/>
      <c r="B41" s="788" t="s">
        <v>416</v>
      </c>
      <c r="C41" s="788" t="s">
        <v>418</v>
      </c>
      <c r="D41" s="793" t="s">
        <v>2377</v>
      </c>
      <c r="E41" s="788">
        <v>0</v>
      </c>
      <c r="F41" s="789">
        <v>12555</v>
      </c>
      <c r="G41" s="789">
        <v>0</v>
      </c>
      <c r="H41" s="789">
        <v>12555</v>
      </c>
    </row>
    <row r="42" spans="1:8" x14ac:dyDescent="0.3">
      <c r="A42" s="788"/>
      <c r="B42" s="788" t="s">
        <v>419</v>
      </c>
      <c r="C42" s="788" t="s">
        <v>421</v>
      </c>
      <c r="D42" s="793" t="s">
        <v>2378</v>
      </c>
      <c r="E42" s="788">
        <v>0</v>
      </c>
      <c r="F42" s="789">
        <v>12249</v>
      </c>
      <c r="G42" s="789">
        <v>0</v>
      </c>
      <c r="H42" s="789">
        <v>12249</v>
      </c>
    </row>
    <row r="43" spans="1:8" x14ac:dyDescent="0.3">
      <c r="A43" s="788"/>
      <c r="B43" s="788" t="s">
        <v>422</v>
      </c>
      <c r="C43" s="788" t="s">
        <v>423</v>
      </c>
      <c r="D43" s="793" t="s">
        <v>2379</v>
      </c>
      <c r="E43" s="788">
        <v>0</v>
      </c>
      <c r="F43" s="789">
        <v>9774</v>
      </c>
      <c r="G43" s="789">
        <v>0</v>
      </c>
      <c r="H43" s="789">
        <v>9774</v>
      </c>
    </row>
    <row r="44" spans="1:8" x14ac:dyDescent="0.3">
      <c r="A44" s="788"/>
      <c r="B44" s="788" t="s">
        <v>424</v>
      </c>
      <c r="C44" s="788" t="s">
        <v>426</v>
      </c>
      <c r="D44" s="793" t="s">
        <v>2380</v>
      </c>
      <c r="E44" s="788">
        <v>0</v>
      </c>
      <c r="F44" s="789">
        <v>10751</v>
      </c>
      <c r="G44" s="789">
        <v>0</v>
      </c>
      <c r="H44" s="789">
        <v>10751</v>
      </c>
    </row>
    <row r="45" spans="1:8" x14ac:dyDescent="0.3">
      <c r="A45" s="788"/>
      <c r="B45" s="788" t="s">
        <v>427</v>
      </c>
      <c r="C45" s="788" t="s">
        <v>429</v>
      </c>
      <c r="D45" s="793" t="s">
        <v>2622</v>
      </c>
      <c r="E45" s="788">
        <v>0</v>
      </c>
      <c r="F45" s="789">
        <v>0</v>
      </c>
      <c r="G45" s="789">
        <v>0</v>
      </c>
      <c r="H45" s="789">
        <v>0</v>
      </c>
    </row>
    <row r="46" spans="1:8" x14ac:dyDescent="0.3">
      <c r="A46" s="788"/>
      <c r="B46" s="788" t="s">
        <v>430</v>
      </c>
      <c r="C46" s="788" t="s">
        <v>432</v>
      </c>
      <c r="D46" s="793" t="s">
        <v>2381</v>
      </c>
      <c r="E46" s="788">
        <v>0</v>
      </c>
      <c r="F46" s="789">
        <v>11581</v>
      </c>
      <c r="G46" s="789">
        <v>0</v>
      </c>
      <c r="H46" s="789">
        <v>11581</v>
      </c>
    </row>
    <row r="47" spans="1:8" x14ac:dyDescent="0.3">
      <c r="A47" s="788"/>
      <c r="B47" s="788" t="s">
        <v>433</v>
      </c>
      <c r="C47" s="788" t="s">
        <v>435</v>
      </c>
      <c r="D47" s="793" t="s">
        <v>2382</v>
      </c>
      <c r="E47" s="788">
        <v>0</v>
      </c>
      <c r="F47" s="789">
        <v>12868</v>
      </c>
      <c r="G47" s="789">
        <v>0</v>
      </c>
      <c r="H47" s="789">
        <v>12868</v>
      </c>
    </row>
    <row r="48" spans="1:8" x14ac:dyDescent="0.3">
      <c r="A48" s="788"/>
      <c r="B48" s="788" t="s">
        <v>436</v>
      </c>
      <c r="C48" s="788" t="s">
        <v>438</v>
      </c>
      <c r="D48" s="793" t="s">
        <v>2383</v>
      </c>
      <c r="E48" s="788">
        <v>0</v>
      </c>
      <c r="F48" s="789">
        <v>9174</v>
      </c>
      <c r="G48" s="789">
        <v>0</v>
      </c>
      <c r="H48" s="789">
        <v>9174</v>
      </c>
    </row>
    <row r="49" spans="1:8" x14ac:dyDescent="0.3">
      <c r="A49" s="788"/>
      <c r="B49" s="788" t="s">
        <v>439</v>
      </c>
      <c r="C49" s="788" t="s">
        <v>441</v>
      </c>
      <c r="D49" s="793" t="s">
        <v>2384</v>
      </c>
      <c r="E49" s="788">
        <v>0</v>
      </c>
      <c r="F49" s="789">
        <v>10157</v>
      </c>
      <c r="G49" s="789">
        <v>0</v>
      </c>
      <c r="H49" s="789">
        <v>10157</v>
      </c>
    </row>
    <row r="50" spans="1:8" x14ac:dyDescent="0.3">
      <c r="A50" s="788"/>
      <c r="B50" s="788" t="s">
        <v>442</v>
      </c>
      <c r="C50" s="788" t="s">
        <v>444</v>
      </c>
      <c r="D50" s="793" t="s">
        <v>2385</v>
      </c>
      <c r="E50" s="788">
        <v>0</v>
      </c>
      <c r="F50" s="789">
        <v>11872</v>
      </c>
      <c r="G50" s="789">
        <v>0</v>
      </c>
      <c r="H50" s="789">
        <v>11872</v>
      </c>
    </row>
    <row r="51" spans="1:8" x14ac:dyDescent="0.3">
      <c r="A51" s="788"/>
      <c r="B51" s="788" t="s">
        <v>445</v>
      </c>
      <c r="C51" s="788" t="s">
        <v>447</v>
      </c>
      <c r="D51" s="793" t="s">
        <v>2386</v>
      </c>
      <c r="E51" s="788">
        <v>0</v>
      </c>
      <c r="F51" s="789">
        <v>12092</v>
      </c>
      <c r="G51" s="789">
        <v>0</v>
      </c>
      <c r="H51" s="789">
        <v>12092</v>
      </c>
    </row>
    <row r="52" spans="1:8" x14ac:dyDescent="0.3">
      <c r="A52" s="788"/>
      <c r="B52" s="788" t="s">
        <v>448</v>
      </c>
      <c r="C52" s="788" t="s">
        <v>450</v>
      </c>
      <c r="D52" s="793" t="s">
        <v>2623</v>
      </c>
      <c r="E52" s="788">
        <v>0</v>
      </c>
      <c r="F52" s="789">
        <v>0</v>
      </c>
      <c r="G52" s="789">
        <v>0</v>
      </c>
      <c r="H52" s="789">
        <v>0</v>
      </c>
    </row>
    <row r="53" spans="1:8" x14ac:dyDescent="0.3">
      <c r="A53" s="788"/>
      <c r="B53" s="788" t="s">
        <v>451</v>
      </c>
      <c r="C53" s="788" t="s">
        <v>453</v>
      </c>
      <c r="D53" s="793" t="s">
        <v>2387</v>
      </c>
      <c r="E53" s="788">
        <v>0</v>
      </c>
      <c r="F53" s="789">
        <v>11542</v>
      </c>
      <c r="G53" s="789">
        <v>0</v>
      </c>
      <c r="H53" s="789">
        <v>11542</v>
      </c>
    </row>
    <row r="54" spans="1:8" x14ac:dyDescent="0.3">
      <c r="A54" s="788"/>
      <c r="B54" s="788" t="s">
        <v>454</v>
      </c>
      <c r="C54" s="788" t="s">
        <v>456</v>
      </c>
      <c r="D54" s="793" t="s">
        <v>2388</v>
      </c>
      <c r="E54" s="788">
        <v>0</v>
      </c>
      <c r="F54" s="789">
        <v>8578</v>
      </c>
      <c r="G54" s="789">
        <v>0</v>
      </c>
      <c r="H54" s="789">
        <v>8578</v>
      </c>
    </row>
    <row r="55" spans="1:8" x14ac:dyDescent="0.3">
      <c r="A55" s="788"/>
      <c r="B55" s="788" t="s">
        <v>457</v>
      </c>
      <c r="C55" s="788" t="s">
        <v>459</v>
      </c>
      <c r="D55" s="793" t="s">
        <v>2389</v>
      </c>
      <c r="E55" s="788">
        <v>0</v>
      </c>
      <c r="F55" s="789">
        <v>7029</v>
      </c>
      <c r="G55" s="789">
        <v>0</v>
      </c>
      <c r="H55" s="789">
        <v>7029</v>
      </c>
    </row>
    <row r="56" spans="1:8" x14ac:dyDescent="0.3">
      <c r="A56" s="788"/>
      <c r="B56" s="788" t="s">
        <v>460</v>
      </c>
      <c r="C56" s="788" t="s">
        <v>462</v>
      </c>
      <c r="D56" s="793" t="s">
        <v>2390</v>
      </c>
      <c r="E56" s="788">
        <v>0</v>
      </c>
      <c r="F56" s="789">
        <v>8233</v>
      </c>
      <c r="G56" s="789">
        <v>0</v>
      </c>
      <c r="H56" s="789">
        <v>8233</v>
      </c>
    </row>
    <row r="57" spans="1:8" x14ac:dyDescent="0.3">
      <c r="A57" s="788"/>
      <c r="B57" s="788" t="s">
        <v>463</v>
      </c>
      <c r="C57" s="788" t="s">
        <v>465</v>
      </c>
      <c r="D57" s="793" t="s">
        <v>2391</v>
      </c>
      <c r="E57" s="788">
        <v>0</v>
      </c>
      <c r="F57" s="789">
        <v>12562</v>
      </c>
      <c r="G57" s="789">
        <v>0</v>
      </c>
      <c r="H57" s="789">
        <v>12562</v>
      </c>
    </row>
    <row r="58" spans="1:8" x14ac:dyDescent="0.3">
      <c r="A58" s="788"/>
      <c r="B58" s="788" t="s">
        <v>466</v>
      </c>
      <c r="C58" s="788" t="s">
        <v>468</v>
      </c>
      <c r="D58" s="793" t="s">
        <v>2392</v>
      </c>
      <c r="E58" s="788">
        <v>0</v>
      </c>
      <c r="F58" s="789">
        <v>10663</v>
      </c>
      <c r="G58" s="789">
        <v>0</v>
      </c>
      <c r="H58" s="789">
        <v>10663</v>
      </c>
    </row>
    <row r="59" spans="1:8" x14ac:dyDescent="0.3">
      <c r="A59" s="788"/>
      <c r="B59" s="788" t="s">
        <v>472</v>
      </c>
      <c r="C59" s="788" t="s">
        <v>474</v>
      </c>
      <c r="D59" s="793" t="s">
        <v>2393</v>
      </c>
      <c r="E59" s="788">
        <v>0</v>
      </c>
      <c r="F59" s="789">
        <v>10778</v>
      </c>
      <c r="G59" s="789">
        <v>0</v>
      </c>
      <c r="H59" s="789">
        <v>10778</v>
      </c>
    </row>
    <row r="60" spans="1:8" x14ac:dyDescent="0.3">
      <c r="A60" s="788"/>
      <c r="B60" s="788" t="s">
        <v>475</v>
      </c>
      <c r="C60" s="788" t="s">
        <v>477</v>
      </c>
      <c r="D60" s="793" t="s">
        <v>2394</v>
      </c>
      <c r="E60" s="788">
        <v>0</v>
      </c>
      <c r="F60" s="789">
        <v>9112</v>
      </c>
      <c r="G60" s="789">
        <v>0</v>
      </c>
      <c r="H60" s="789">
        <v>9112</v>
      </c>
    </row>
    <row r="61" spans="1:8" x14ac:dyDescent="0.3">
      <c r="A61" s="788"/>
      <c r="B61" s="788" t="s">
        <v>478</v>
      </c>
      <c r="C61" s="788" t="s">
        <v>480</v>
      </c>
      <c r="D61" s="793" t="s">
        <v>2395</v>
      </c>
      <c r="E61" s="788">
        <v>0</v>
      </c>
      <c r="F61" s="789">
        <v>16447</v>
      </c>
      <c r="G61" s="789">
        <v>0</v>
      </c>
      <c r="H61" s="789">
        <v>16447</v>
      </c>
    </row>
    <row r="62" spans="1:8" x14ac:dyDescent="0.3">
      <c r="A62" s="788"/>
      <c r="B62" s="788" t="s">
        <v>482</v>
      </c>
      <c r="C62" s="788" t="s">
        <v>484</v>
      </c>
      <c r="D62" s="793" t="s">
        <v>1084</v>
      </c>
      <c r="E62" s="788">
        <v>0</v>
      </c>
      <c r="F62" s="789">
        <v>13132</v>
      </c>
      <c r="G62" s="789">
        <v>0</v>
      </c>
      <c r="H62" s="789">
        <v>13132</v>
      </c>
    </row>
    <row r="63" spans="1:8" x14ac:dyDescent="0.3">
      <c r="A63" s="788"/>
      <c r="B63" s="788" t="s">
        <v>485</v>
      </c>
      <c r="C63" s="788" t="s">
        <v>487</v>
      </c>
      <c r="D63" s="793" t="s">
        <v>2396</v>
      </c>
      <c r="E63" s="788">
        <v>0</v>
      </c>
      <c r="F63" s="789">
        <v>11938</v>
      </c>
      <c r="G63" s="789">
        <v>0</v>
      </c>
      <c r="H63" s="789">
        <v>11938</v>
      </c>
    </row>
    <row r="64" spans="1:8" x14ac:dyDescent="0.3">
      <c r="A64" s="788"/>
      <c r="B64" s="788" t="s">
        <v>488</v>
      </c>
      <c r="C64" s="788" t="s">
        <v>490</v>
      </c>
      <c r="D64" s="793" t="s">
        <v>2397</v>
      </c>
      <c r="E64" s="788">
        <v>0</v>
      </c>
      <c r="F64" s="789">
        <v>10849</v>
      </c>
      <c r="G64" s="789">
        <v>0</v>
      </c>
      <c r="H64" s="789">
        <v>10849</v>
      </c>
    </row>
    <row r="65" spans="1:8" x14ac:dyDescent="0.3">
      <c r="A65" s="788"/>
      <c r="B65" s="788" t="s">
        <v>491</v>
      </c>
      <c r="C65" s="788" t="s">
        <v>493</v>
      </c>
      <c r="D65" s="793" t="s">
        <v>2398</v>
      </c>
      <c r="E65" s="788">
        <v>0</v>
      </c>
      <c r="F65" s="789">
        <v>11958</v>
      </c>
      <c r="G65" s="789">
        <v>0</v>
      </c>
      <c r="H65" s="789">
        <v>11958</v>
      </c>
    </row>
    <row r="66" spans="1:8" x14ac:dyDescent="0.3">
      <c r="A66" s="788"/>
      <c r="B66" s="788" t="s">
        <v>494</v>
      </c>
      <c r="C66" s="788" t="s">
        <v>496</v>
      </c>
      <c r="D66" s="793" t="s">
        <v>2399</v>
      </c>
      <c r="E66" s="788">
        <v>0</v>
      </c>
      <c r="F66" s="789">
        <v>11820</v>
      </c>
      <c r="G66" s="789">
        <v>0</v>
      </c>
      <c r="H66" s="789">
        <v>11820</v>
      </c>
    </row>
    <row r="67" spans="1:8" x14ac:dyDescent="0.3">
      <c r="A67" s="788"/>
      <c r="B67" s="788" t="s">
        <v>1995</v>
      </c>
      <c r="C67" s="788" t="s">
        <v>1859</v>
      </c>
      <c r="D67" s="793" t="s">
        <v>2400</v>
      </c>
      <c r="E67" s="788">
        <v>0</v>
      </c>
      <c r="F67" s="789">
        <v>10274</v>
      </c>
      <c r="G67" s="789">
        <v>0</v>
      </c>
      <c r="H67" s="789">
        <v>10274</v>
      </c>
    </row>
    <row r="68" spans="1:8" x14ac:dyDescent="0.3">
      <c r="A68" s="788"/>
      <c r="B68" s="788" t="s">
        <v>1994</v>
      </c>
      <c r="C68" s="788" t="s">
        <v>1863</v>
      </c>
      <c r="D68" s="793" t="s">
        <v>2401</v>
      </c>
      <c r="E68" s="788">
        <v>0</v>
      </c>
      <c r="F68" s="789">
        <v>6563</v>
      </c>
      <c r="G68" s="789">
        <v>0</v>
      </c>
      <c r="H68" s="789">
        <v>6563</v>
      </c>
    </row>
    <row r="69" spans="1:8" x14ac:dyDescent="0.3">
      <c r="A69" s="788"/>
      <c r="B69" s="788" t="s">
        <v>1989</v>
      </c>
      <c r="C69" s="788" t="s">
        <v>1855</v>
      </c>
      <c r="D69" s="793" t="s">
        <v>2402</v>
      </c>
      <c r="E69" s="788">
        <v>0</v>
      </c>
      <c r="F69" s="789">
        <v>10284</v>
      </c>
      <c r="G69" s="789">
        <v>0</v>
      </c>
      <c r="H69" s="789">
        <v>10284</v>
      </c>
    </row>
    <row r="70" spans="1:8" x14ac:dyDescent="0.3">
      <c r="A70" s="788"/>
      <c r="B70" s="788" t="s">
        <v>1991</v>
      </c>
      <c r="C70" s="788" t="s">
        <v>1861</v>
      </c>
      <c r="D70" s="793" t="s">
        <v>2403</v>
      </c>
      <c r="E70" s="788">
        <v>0</v>
      </c>
      <c r="F70" s="789">
        <v>10242</v>
      </c>
      <c r="G70" s="789">
        <v>0</v>
      </c>
      <c r="H70" s="789">
        <v>10242</v>
      </c>
    </row>
    <row r="71" spans="1:8" x14ac:dyDescent="0.3">
      <c r="A71" s="788"/>
      <c r="B71" s="788" t="s">
        <v>1990</v>
      </c>
      <c r="C71" s="788" t="s">
        <v>1857</v>
      </c>
      <c r="D71" s="793" t="s">
        <v>2404</v>
      </c>
      <c r="E71" s="788">
        <v>0</v>
      </c>
      <c r="F71" s="789">
        <v>11434</v>
      </c>
      <c r="G71" s="789">
        <v>0</v>
      </c>
      <c r="H71" s="789">
        <v>11434</v>
      </c>
    </row>
    <row r="72" spans="1:8" x14ac:dyDescent="0.3">
      <c r="A72" s="788"/>
      <c r="B72" s="788" t="s">
        <v>1992</v>
      </c>
      <c r="C72" s="788" t="s">
        <v>560</v>
      </c>
      <c r="D72" s="793" t="s">
        <v>2405</v>
      </c>
      <c r="E72" s="788">
        <v>0</v>
      </c>
      <c r="F72" s="789">
        <v>9616</v>
      </c>
      <c r="G72" s="789">
        <v>0</v>
      </c>
      <c r="H72" s="789">
        <v>9616</v>
      </c>
    </row>
    <row r="73" spans="1:8" x14ac:dyDescent="0.3">
      <c r="A73" s="788"/>
      <c r="B73" s="788" t="s">
        <v>1996</v>
      </c>
      <c r="C73" s="788" t="s">
        <v>1868</v>
      </c>
      <c r="D73" s="793" t="s">
        <v>2406</v>
      </c>
      <c r="E73" s="788">
        <v>0</v>
      </c>
      <c r="F73" s="789">
        <v>8464</v>
      </c>
      <c r="G73" s="789">
        <v>0</v>
      </c>
      <c r="H73" s="789">
        <v>8464</v>
      </c>
    </row>
    <row r="74" spans="1:8" x14ac:dyDescent="0.3">
      <c r="A74" s="788"/>
      <c r="B74" s="788" t="s">
        <v>1997</v>
      </c>
      <c r="C74" s="788" t="s">
        <v>1870</v>
      </c>
      <c r="D74" s="793" t="s">
        <v>2407</v>
      </c>
      <c r="E74" s="788">
        <v>0</v>
      </c>
      <c r="F74" s="789">
        <v>10546</v>
      </c>
      <c r="G74" s="789">
        <v>0</v>
      </c>
      <c r="H74" s="789">
        <v>10546</v>
      </c>
    </row>
    <row r="75" spans="1:8" x14ac:dyDescent="0.3">
      <c r="A75" s="788"/>
      <c r="B75" s="788" t="s">
        <v>1998</v>
      </c>
      <c r="C75" s="788" t="s">
        <v>1872</v>
      </c>
      <c r="D75" s="793" t="s">
        <v>2408</v>
      </c>
      <c r="E75" s="788">
        <v>0</v>
      </c>
      <c r="F75" s="789">
        <v>8703</v>
      </c>
      <c r="G75" s="789">
        <v>0</v>
      </c>
      <c r="H75" s="789">
        <v>8703</v>
      </c>
    </row>
    <row r="76" spans="1:8" x14ac:dyDescent="0.3">
      <c r="A76" s="788"/>
      <c r="B76" s="788" t="s">
        <v>1999</v>
      </c>
      <c r="C76" s="788" t="s">
        <v>1874</v>
      </c>
      <c r="D76" s="793" t="s">
        <v>2409</v>
      </c>
      <c r="E76" s="788">
        <v>0</v>
      </c>
      <c r="F76" s="789">
        <v>8308</v>
      </c>
      <c r="G76" s="789">
        <v>0</v>
      </c>
      <c r="H76" s="789">
        <v>8308</v>
      </c>
    </row>
    <row r="77" spans="1:8" x14ac:dyDescent="0.3">
      <c r="A77" s="788"/>
      <c r="B77" s="788" t="s">
        <v>1988</v>
      </c>
      <c r="C77" s="788" t="s">
        <v>208</v>
      </c>
      <c r="D77" s="793" t="s">
        <v>2410</v>
      </c>
      <c r="E77" s="788">
        <v>0</v>
      </c>
      <c r="F77" s="789">
        <v>14761</v>
      </c>
      <c r="G77" s="789">
        <v>0</v>
      </c>
      <c r="H77" s="789">
        <v>14761</v>
      </c>
    </row>
    <row r="78" spans="1:8" x14ac:dyDescent="0.3">
      <c r="A78" s="788"/>
      <c r="B78" s="788" t="s">
        <v>2033</v>
      </c>
      <c r="C78" s="788" t="s">
        <v>2027</v>
      </c>
      <c r="D78" s="793" t="s">
        <v>2411</v>
      </c>
      <c r="E78" s="788">
        <v>0</v>
      </c>
      <c r="F78" s="789">
        <v>9447</v>
      </c>
      <c r="G78" s="789">
        <v>0</v>
      </c>
      <c r="H78" s="789">
        <v>9447</v>
      </c>
    </row>
    <row r="79" spans="1:8" x14ac:dyDescent="0.3">
      <c r="A79" s="788"/>
      <c r="B79" s="788" t="s">
        <v>2034</v>
      </c>
      <c r="C79" s="788" t="s">
        <v>2028</v>
      </c>
      <c r="D79" s="793" t="s">
        <v>2412</v>
      </c>
      <c r="E79" s="788">
        <v>0</v>
      </c>
      <c r="F79" s="789">
        <v>8299</v>
      </c>
      <c r="G79" s="789">
        <v>0</v>
      </c>
      <c r="H79" s="789">
        <v>8299</v>
      </c>
    </row>
    <row r="80" spans="1:8" x14ac:dyDescent="0.3">
      <c r="A80" s="788"/>
      <c r="B80" s="788" t="s">
        <v>2035</v>
      </c>
      <c r="C80" s="788" t="s">
        <v>2261</v>
      </c>
      <c r="D80" s="793" t="s">
        <v>2413</v>
      </c>
      <c r="E80" s="788">
        <v>0</v>
      </c>
      <c r="F80" s="789">
        <v>9614</v>
      </c>
      <c r="G80" s="789">
        <v>0</v>
      </c>
      <c r="H80" s="789">
        <v>9614</v>
      </c>
    </row>
    <row r="81" spans="1:8" x14ac:dyDescent="0.3">
      <c r="A81" s="788"/>
      <c r="B81" s="788" t="s">
        <v>2036</v>
      </c>
      <c r="C81" s="788" t="s">
        <v>2030</v>
      </c>
      <c r="D81" s="793" t="s">
        <v>2414</v>
      </c>
      <c r="E81" s="788">
        <v>0</v>
      </c>
      <c r="F81" s="789">
        <v>8916</v>
      </c>
      <c r="G81" s="789">
        <v>0</v>
      </c>
      <c r="H81" s="789">
        <v>8916</v>
      </c>
    </row>
    <row r="82" spans="1:8" x14ac:dyDescent="0.3">
      <c r="A82" s="790"/>
      <c r="B82" s="790"/>
      <c r="C82" s="790" t="s">
        <v>1160</v>
      </c>
      <c r="D82" s="791"/>
      <c r="E82" s="790"/>
      <c r="F82" s="792">
        <f>SUM(F11:F81)</f>
        <v>818679</v>
      </c>
      <c r="G82" s="792"/>
      <c r="H82" s="792">
        <f>SUM(H11:H81)</f>
        <v>818679</v>
      </c>
    </row>
    <row r="83" spans="1:8" x14ac:dyDescent="0.3">
      <c r="D83" s="785"/>
      <c r="F83" s="580"/>
      <c r="G83" s="580"/>
      <c r="H83" s="580"/>
    </row>
    <row r="84" spans="1:8" x14ac:dyDescent="0.3">
      <c r="D84" s="785"/>
      <c r="F84" s="580"/>
      <c r="G84" s="580"/>
      <c r="H84" s="580"/>
    </row>
    <row r="85" spans="1:8" x14ac:dyDescent="0.3">
      <c r="D85" s="785"/>
      <c r="F85" s="580"/>
      <c r="G85" s="580"/>
      <c r="H85" s="580"/>
    </row>
    <row r="86" spans="1:8" x14ac:dyDescent="0.3">
      <c r="D86" s="785"/>
      <c r="F86" s="580"/>
      <c r="G86" s="580"/>
      <c r="H86" s="580"/>
    </row>
    <row r="87" spans="1:8" x14ac:dyDescent="0.3">
      <c r="D87" s="785"/>
      <c r="F87" s="580"/>
      <c r="G87" s="580"/>
      <c r="H87" s="580"/>
    </row>
    <row r="88" spans="1:8" x14ac:dyDescent="0.3">
      <c r="D88" s="785"/>
      <c r="F88" s="580"/>
      <c r="G88" s="580"/>
      <c r="H88" s="580"/>
    </row>
    <row r="89" spans="1:8" x14ac:dyDescent="0.3">
      <c r="D89" s="785"/>
      <c r="F89" s="580"/>
      <c r="G89" s="580"/>
      <c r="H89" s="580"/>
    </row>
    <row r="90" spans="1:8" x14ac:dyDescent="0.3">
      <c r="D90" s="785"/>
      <c r="F90" s="580"/>
      <c r="G90" s="580"/>
      <c r="H90" s="580"/>
    </row>
    <row r="91" spans="1:8" x14ac:dyDescent="0.3">
      <c r="D91" s="785"/>
      <c r="F91" s="580"/>
      <c r="G91" s="580"/>
      <c r="H91" s="580"/>
    </row>
    <row r="92" spans="1:8" x14ac:dyDescent="0.3">
      <c r="D92" s="785"/>
      <c r="F92" s="580"/>
      <c r="G92" s="580"/>
      <c r="H92" s="580"/>
    </row>
    <row r="93" spans="1:8" x14ac:dyDescent="0.3">
      <c r="D93" s="785"/>
      <c r="F93" s="580"/>
      <c r="G93" s="580"/>
      <c r="H93" s="580"/>
    </row>
    <row r="94" spans="1:8" x14ac:dyDescent="0.3">
      <c r="D94" s="785"/>
      <c r="F94" s="580"/>
      <c r="G94" s="580"/>
      <c r="H94" s="580"/>
    </row>
    <row r="95" spans="1:8" x14ac:dyDescent="0.3">
      <c r="D95" s="785"/>
      <c r="F95" s="580"/>
      <c r="G95" s="580"/>
      <c r="H95" s="580"/>
    </row>
    <row r="96" spans="1:8" x14ac:dyDescent="0.3">
      <c r="D96" s="785"/>
      <c r="F96" s="580"/>
      <c r="G96" s="580"/>
      <c r="H96" s="580"/>
    </row>
    <row r="97" spans="4:8" x14ac:dyDescent="0.3">
      <c r="D97" s="785"/>
      <c r="F97" s="580"/>
      <c r="G97" s="580"/>
      <c r="H97" s="580"/>
    </row>
    <row r="98" spans="4:8" x14ac:dyDescent="0.3">
      <c r="D98" s="785"/>
      <c r="F98" s="580"/>
      <c r="G98" s="580"/>
      <c r="H98" s="580"/>
    </row>
    <row r="99" spans="4:8" x14ac:dyDescent="0.3">
      <c r="D99" s="785"/>
      <c r="F99" s="580"/>
      <c r="G99" s="580"/>
      <c r="H99" s="580"/>
    </row>
    <row r="100" spans="4:8" x14ac:dyDescent="0.3">
      <c r="D100" s="785"/>
      <c r="F100" s="580"/>
      <c r="G100" s="580"/>
      <c r="H100" s="580"/>
    </row>
    <row r="101" spans="4:8" x14ac:dyDescent="0.3">
      <c r="D101" s="785"/>
      <c r="F101" s="580"/>
      <c r="G101" s="580"/>
      <c r="H101" s="580"/>
    </row>
    <row r="102" spans="4:8" x14ac:dyDescent="0.3">
      <c r="D102" s="785"/>
      <c r="F102" s="580"/>
      <c r="G102" s="580"/>
      <c r="H102" s="580"/>
    </row>
    <row r="103" spans="4:8" x14ac:dyDescent="0.3">
      <c r="D103" s="785"/>
      <c r="F103" s="580"/>
      <c r="G103" s="580"/>
      <c r="H103" s="580"/>
    </row>
    <row r="104" spans="4:8" x14ac:dyDescent="0.3">
      <c r="D104" s="785"/>
      <c r="F104" s="580"/>
      <c r="G104" s="580"/>
      <c r="H104" s="580"/>
    </row>
    <row r="105" spans="4:8" x14ac:dyDescent="0.3">
      <c r="D105" s="785"/>
      <c r="F105" s="580"/>
      <c r="G105" s="580"/>
      <c r="H105" s="580"/>
    </row>
    <row r="106" spans="4:8" x14ac:dyDescent="0.3">
      <c r="D106" s="785"/>
      <c r="F106" s="580"/>
      <c r="G106" s="580"/>
      <c r="H106" s="580"/>
    </row>
    <row r="107" spans="4:8" x14ac:dyDescent="0.3">
      <c r="D107" s="785"/>
      <c r="F107" s="580"/>
      <c r="G107" s="580"/>
      <c r="H107" s="580"/>
    </row>
    <row r="108" spans="4:8" x14ac:dyDescent="0.3">
      <c r="D108" s="785"/>
      <c r="F108" s="580"/>
      <c r="G108" s="580"/>
      <c r="H108" s="580"/>
    </row>
    <row r="109" spans="4:8" x14ac:dyDescent="0.3">
      <c r="D109" s="785"/>
      <c r="F109" s="580"/>
      <c r="G109" s="580"/>
      <c r="H109" s="580"/>
    </row>
    <row r="110" spans="4:8" x14ac:dyDescent="0.3">
      <c r="D110" s="785"/>
      <c r="F110" s="580"/>
      <c r="G110" s="580"/>
      <c r="H110" s="580"/>
    </row>
    <row r="111" spans="4:8" x14ac:dyDescent="0.3">
      <c r="D111" s="785"/>
      <c r="F111" s="580"/>
      <c r="G111" s="580"/>
      <c r="H111" s="580"/>
    </row>
    <row r="112" spans="4:8" x14ac:dyDescent="0.3">
      <c r="D112" s="785"/>
      <c r="F112" s="580"/>
      <c r="G112" s="580"/>
      <c r="H112" s="580"/>
    </row>
    <row r="113" spans="4:8" x14ac:dyDescent="0.3">
      <c r="D113" s="785"/>
      <c r="F113" s="580"/>
      <c r="G113" s="580"/>
      <c r="H113" s="580"/>
    </row>
    <row r="114" spans="4:8" x14ac:dyDescent="0.3">
      <c r="D114" s="785"/>
      <c r="F114" s="580"/>
      <c r="G114" s="580"/>
      <c r="H114" s="580"/>
    </row>
    <row r="115" spans="4:8" x14ac:dyDescent="0.3">
      <c r="D115" s="785"/>
      <c r="F115" s="580"/>
      <c r="G115" s="580"/>
      <c r="H115" s="580"/>
    </row>
    <row r="116" spans="4:8" x14ac:dyDescent="0.3">
      <c r="D116" s="785"/>
      <c r="F116" s="580"/>
      <c r="G116" s="580"/>
      <c r="H116" s="580"/>
    </row>
    <row r="117" spans="4:8" x14ac:dyDescent="0.3">
      <c r="D117" s="785"/>
      <c r="F117" s="580"/>
      <c r="G117" s="580"/>
      <c r="H117" s="580"/>
    </row>
    <row r="118" spans="4:8" x14ac:dyDescent="0.3">
      <c r="D118" s="785"/>
      <c r="F118" s="580"/>
      <c r="G118" s="580"/>
      <c r="H118" s="580"/>
    </row>
    <row r="119" spans="4:8" x14ac:dyDescent="0.3">
      <c r="D119" s="785"/>
      <c r="F119" s="580"/>
      <c r="G119" s="580"/>
      <c r="H119" s="580"/>
    </row>
    <row r="120" spans="4:8" x14ac:dyDescent="0.3">
      <c r="D120" s="785"/>
      <c r="F120" s="580"/>
      <c r="G120" s="580"/>
      <c r="H120" s="580"/>
    </row>
    <row r="121" spans="4:8" x14ac:dyDescent="0.3">
      <c r="D121" s="785"/>
      <c r="F121" s="580"/>
      <c r="G121" s="580"/>
      <c r="H121" s="580"/>
    </row>
    <row r="122" spans="4:8" x14ac:dyDescent="0.3">
      <c r="D122" s="785"/>
      <c r="F122" s="580"/>
      <c r="G122" s="580"/>
      <c r="H122" s="580"/>
    </row>
    <row r="123" spans="4:8" x14ac:dyDescent="0.3">
      <c r="D123" s="785"/>
      <c r="F123" s="580"/>
      <c r="G123" s="580"/>
      <c r="H123" s="580"/>
    </row>
    <row r="124" spans="4:8" x14ac:dyDescent="0.3">
      <c r="D124" s="785"/>
      <c r="F124" s="580"/>
      <c r="G124" s="580"/>
      <c r="H124" s="580"/>
    </row>
    <row r="125" spans="4:8" x14ac:dyDescent="0.3">
      <c r="D125" s="785"/>
      <c r="F125" s="580"/>
      <c r="G125" s="580"/>
      <c r="H125" s="580"/>
    </row>
    <row r="126" spans="4:8" x14ac:dyDescent="0.3">
      <c r="D126" s="785"/>
      <c r="F126" s="580"/>
      <c r="G126" s="580"/>
      <c r="H126" s="580"/>
    </row>
    <row r="127" spans="4:8" x14ac:dyDescent="0.3">
      <c r="D127" s="785"/>
      <c r="F127" s="580"/>
      <c r="G127" s="580"/>
      <c r="H127" s="580"/>
    </row>
    <row r="128" spans="4:8" x14ac:dyDescent="0.3">
      <c r="D128" s="785"/>
      <c r="F128" s="580"/>
      <c r="G128" s="580"/>
      <c r="H128" s="580"/>
    </row>
    <row r="129" spans="4:8" x14ac:dyDescent="0.3">
      <c r="D129" s="785"/>
      <c r="F129" s="580"/>
      <c r="G129" s="580"/>
      <c r="H129" s="580"/>
    </row>
    <row r="130" spans="4:8" x14ac:dyDescent="0.3">
      <c r="D130" s="785"/>
      <c r="F130" s="580"/>
      <c r="G130" s="580"/>
      <c r="H130" s="580"/>
    </row>
    <row r="131" spans="4:8" x14ac:dyDescent="0.3">
      <c r="D131" s="785"/>
      <c r="F131" s="580"/>
      <c r="G131" s="580"/>
      <c r="H131" s="580"/>
    </row>
    <row r="132" spans="4:8" x14ac:dyDescent="0.3">
      <c r="D132" s="785"/>
      <c r="F132" s="580"/>
      <c r="G132" s="580"/>
      <c r="H132" s="580"/>
    </row>
    <row r="133" spans="4:8" x14ac:dyDescent="0.3">
      <c r="D133" s="785"/>
      <c r="F133" s="580"/>
      <c r="G133" s="580"/>
      <c r="H133" s="580"/>
    </row>
    <row r="134" spans="4:8" x14ac:dyDescent="0.3">
      <c r="D134" s="785"/>
      <c r="F134" s="580"/>
      <c r="G134" s="580"/>
      <c r="H134" s="580"/>
    </row>
    <row r="135" spans="4:8" x14ac:dyDescent="0.3">
      <c r="D135" s="785"/>
      <c r="F135" s="580"/>
      <c r="G135" s="580"/>
      <c r="H135" s="580"/>
    </row>
    <row r="136" spans="4:8" x14ac:dyDescent="0.3">
      <c r="D136" s="785"/>
      <c r="F136" s="580"/>
      <c r="G136" s="580"/>
      <c r="H136" s="580"/>
    </row>
    <row r="137" spans="4:8" x14ac:dyDescent="0.3">
      <c r="D137" s="785"/>
      <c r="F137" s="580"/>
      <c r="G137" s="580"/>
      <c r="H137" s="580"/>
    </row>
    <row r="138" spans="4:8" x14ac:dyDescent="0.3">
      <c r="D138" s="785"/>
      <c r="F138" s="580"/>
      <c r="G138" s="580"/>
      <c r="H138" s="580"/>
    </row>
    <row r="139" spans="4:8" x14ac:dyDescent="0.3">
      <c r="D139" s="785"/>
      <c r="F139" s="580"/>
      <c r="G139" s="580"/>
      <c r="H139" s="580"/>
    </row>
    <row r="140" spans="4:8" x14ac:dyDescent="0.3">
      <c r="D140" s="785"/>
      <c r="F140" s="580"/>
      <c r="G140" s="580"/>
      <c r="H140" s="580"/>
    </row>
    <row r="141" spans="4:8" x14ac:dyDescent="0.3">
      <c r="D141" s="785"/>
      <c r="F141" s="580"/>
      <c r="G141" s="580"/>
      <c r="H141" s="580"/>
    </row>
    <row r="142" spans="4:8" x14ac:dyDescent="0.3">
      <c r="D142" s="785"/>
      <c r="F142" s="580"/>
      <c r="G142" s="580"/>
      <c r="H142" s="580"/>
    </row>
    <row r="143" spans="4:8" x14ac:dyDescent="0.3">
      <c r="D143" s="785"/>
      <c r="F143" s="580"/>
      <c r="G143" s="580"/>
      <c r="H143" s="580"/>
    </row>
    <row r="144" spans="4:8" x14ac:dyDescent="0.3">
      <c r="D144" s="785"/>
      <c r="F144" s="580"/>
      <c r="G144" s="580"/>
      <c r="H144" s="580"/>
    </row>
    <row r="145" spans="4:8" x14ac:dyDescent="0.3">
      <c r="D145" s="785"/>
      <c r="F145" s="580"/>
      <c r="G145" s="580"/>
      <c r="H145" s="580"/>
    </row>
    <row r="146" spans="4:8" x14ac:dyDescent="0.3">
      <c r="D146" s="785"/>
      <c r="F146" s="580"/>
      <c r="G146" s="580"/>
      <c r="H146" s="580"/>
    </row>
    <row r="147" spans="4:8" x14ac:dyDescent="0.3">
      <c r="D147" s="785"/>
      <c r="F147" s="580"/>
      <c r="G147" s="580"/>
      <c r="H147" s="580"/>
    </row>
    <row r="148" spans="4:8" x14ac:dyDescent="0.3">
      <c r="D148" s="785"/>
      <c r="F148" s="580"/>
      <c r="G148" s="580"/>
      <c r="H148" s="580"/>
    </row>
    <row r="149" spans="4:8" x14ac:dyDescent="0.3">
      <c r="D149" s="785"/>
      <c r="F149" s="580"/>
      <c r="G149" s="580"/>
      <c r="H149" s="580"/>
    </row>
    <row r="150" spans="4:8" x14ac:dyDescent="0.3">
      <c r="D150" s="785"/>
      <c r="F150" s="580"/>
      <c r="G150" s="580"/>
      <c r="H150" s="580"/>
    </row>
    <row r="151" spans="4:8" x14ac:dyDescent="0.3">
      <c r="D151" s="785"/>
      <c r="F151" s="580"/>
      <c r="G151" s="580"/>
      <c r="H151" s="580"/>
    </row>
    <row r="152" spans="4:8" x14ac:dyDescent="0.3">
      <c r="D152" s="785"/>
      <c r="F152" s="580"/>
      <c r="G152" s="580"/>
      <c r="H152" s="580"/>
    </row>
    <row r="153" spans="4:8" x14ac:dyDescent="0.3">
      <c r="D153" s="785"/>
      <c r="F153" s="580"/>
      <c r="G153" s="580"/>
      <c r="H153" s="580"/>
    </row>
    <row r="154" spans="4:8" x14ac:dyDescent="0.3">
      <c r="D154" s="785"/>
      <c r="F154" s="580"/>
      <c r="G154" s="580"/>
      <c r="H154" s="580"/>
    </row>
    <row r="155" spans="4:8" x14ac:dyDescent="0.3">
      <c r="D155" s="785"/>
      <c r="F155" s="580"/>
      <c r="G155" s="580"/>
      <c r="H155" s="580"/>
    </row>
    <row r="156" spans="4:8" x14ac:dyDescent="0.3">
      <c r="D156" s="785"/>
      <c r="F156" s="580"/>
      <c r="G156" s="580"/>
      <c r="H156" s="580"/>
    </row>
    <row r="157" spans="4:8" x14ac:dyDescent="0.3">
      <c r="F157" s="786"/>
      <c r="G157" s="786"/>
      <c r="H157" s="786"/>
    </row>
    <row r="158" spans="4:8" x14ac:dyDescent="0.3">
      <c r="F158" s="786"/>
      <c r="G158" s="786"/>
      <c r="H158" s="786"/>
    </row>
    <row r="159" spans="4:8" x14ac:dyDescent="0.3">
      <c r="F159" s="786"/>
      <c r="G159" s="786"/>
      <c r="H159" s="786"/>
    </row>
    <row r="160" spans="4:8" x14ac:dyDescent="0.3">
      <c r="F160" s="786"/>
      <c r="G160" s="786"/>
      <c r="H160" s="786"/>
    </row>
    <row r="161" spans="6:8" x14ac:dyDescent="0.3">
      <c r="F161" s="786"/>
      <c r="G161" s="786"/>
      <c r="H161" s="786"/>
    </row>
    <row r="162" spans="6:8" x14ac:dyDescent="0.3">
      <c r="F162" s="786"/>
      <c r="G162" s="786"/>
      <c r="H162" s="786"/>
    </row>
    <row r="163" spans="6:8" x14ac:dyDescent="0.3">
      <c r="F163" s="786"/>
      <c r="G163" s="786"/>
      <c r="H163" s="786"/>
    </row>
    <row r="164" spans="6:8" x14ac:dyDescent="0.3">
      <c r="F164" s="786"/>
      <c r="G164" s="786"/>
      <c r="H164" s="786"/>
    </row>
    <row r="165" spans="6:8" x14ac:dyDescent="0.3">
      <c r="F165" s="786"/>
      <c r="G165" s="786"/>
      <c r="H165" s="786"/>
    </row>
  </sheetData>
  <sheetProtection autoFilter="0"/>
  <dataValidations count="3">
    <dataValidation type="list" allowBlank="1" showInputMessage="1" showErrorMessage="1" sqref="C2" xr:uid="{B04F9221-2EE9-408B-8B1E-73797FD5261E}">
      <formula1>"SVN-I,SVN-II,Sakar-I,Sakar-III"</formula1>
    </dataValidation>
    <dataValidation type="list" allowBlank="1" showInputMessage="1" showErrorMessage="1" sqref="B2" xr:uid="{14BBD361-1E44-4988-BF03-5EAEAFC5C186}">
      <formula1>"Contractor-PF,Contractor-NPF,Company"</formula1>
    </dataValidation>
    <dataValidation type="list" allowBlank="1" showInputMessage="1" showErrorMessage="1" sqref="F2" xr:uid="{47A1EE58-C877-43A1-B17F-1FBAD40EAB7F}">
      <formula1>"Contractor, HDFC NEFT, Cheque Payment"</formula1>
    </dataValidation>
  </dataValidations>
  <pageMargins left="0.75" right="0.75" top="1" bottom="1" header="0.5" footer="0.5"/>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55BC6-3B4F-49DE-9353-89A2EB94B630}">
  <sheetPr codeName="Sheet6"/>
  <dimension ref="A1:L4"/>
  <sheetViews>
    <sheetView workbookViewId="0">
      <selection activeCell="E21" sqref="E21"/>
    </sheetView>
  </sheetViews>
  <sheetFormatPr defaultRowHeight="14.4" x14ac:dyDescent="0.3"/>
  <cols>
    <col min="1" max="1" width="12.6640625" customWidth="1"/>
    <col min="2" max="2" width="12.33203125" bestFit="1" customWidth="1"/>
    <col min="3" max="3" width="5.88671875" bestFit="1" customWidth="1"/>
    <col min="4" max="4" width="8.5546875" customWidth="1"/>
    <col min="5" max="5" width="14.109375" customWidth="1"/>
    <col min="6" max="6" width="26.6640625" bestFit="1" customWidth="1"/>
    <col min="7" max="7" width="11.6640625" customWidth="1"/>
    <col min="8" max="8" width="14.88671875" bestFit="1" customWidth="1"/>
    <col min="9" max="9" width="12.33203125" bestFit="1" customWidth="1"/>
    <col min="10" max="10" width="9.33203125" bestFit="1" customWidth="1"/>
    <col min="11" max="11" width="14.88671875" bestFit="1" customWidth="1"/>
    <col min="12" max="12" width="8" bestFit="1" customWidth="1"/>
  </cols>
  <sheetData>
    <row r="1" spans="1:12" ht="32.4" customHeight="1" x14ac:dyDescent="0.3">
      <c r="A1" s="1" t="s">
        <v>503</v>
      </c>
      <c r="B1" s="1" t="s">
        <v>8</v>
      </c>
      <c r="C1" s="1" t="s">
        <v>9</v>
      </c>
      <c r="D1" s="1" t="s">
        <v>10</v>
      </c>
      <c r="E1" s="1" t="s">
        <v>11</v>
      </c>
      <c r="F1" s="1" t="s">
        <v>600</v>
      </c>
      <c r="G1" s="1" t="s">
        <v>13</v>
      </c>
      <c r="H1" s="1" t="s">
        <v>601</v>
      </c>
      <c r="I1" s="1" t="s">
        <v>602</v>
      </c>
      <c r="J1" s="1" t="s">
        <v>603</v>
      </c>
      <c r="K1" s="1" t="s">
        <v>604</v>
      </c>
      <c r="L1" s="1" t="s">
        <v>37</v>
      </c>
    </row>
    <row r="2" spans="1:12" x14ac:dyDescent="0.3">
      <c r="A2" s="104">
        <v>46143</v>
      </c>
      <c r="B2" t="s">
        <v>1364</v>
      </c>
      <c r="C2" t="s">
        <v>1365</v>
      </c>
      <c r="D2" t="s">
        <v>41</v>
      </c>
      <c r="E2" t="s">
        <v>163</v>
      </c>
      <c r="F2" t="s">
        <v>43</v>
      </c>
      <c r="G2" t="s">
        <v>51</v>
      </c>
      <c r="H2" t="s">
        <v>1366</v>
      </c>
      <c r="J2" t="s">
        <v>41</v>
      </c>
      <c r="K2" s="105">
        <v>46143</v>
      </c>
      <c r="L2" t="s">
        <v>1367</v>
      </c>
    </row>
    <row r="3" spans="1:12" x14ac:dyDescent="0.3">
      <c r="A3" s="104">
        <v>46143</v>
      </c>
      <c r="B3" t="s">
        <v>1368</v>
      </c>
      <c r="C3" t="s">
        <v>1369</v>
      </c>
      <c r="D3" t="s">
        <v>41</v>
      </c>
      <c r="E3" t="s">
        <v>598</v>
      </c>
      <c r="F3" t="s">
        <v>43</v>
      </c>
      <c r="G3" t="s">
        <v>48</v>
      </c>
      <c r="H3" t="s">
        <v>1366</v>
      </c>
      <c r="J3" t="s">
        <v>41</v>
      </c>
      <c r="K3" s="105">
        <v>46143</v>
      </c>
      <c r="L3" t="s">
        <v>1367</v>
      </c>
    </row>
    <row r="4" spans="1:12" x14ac:dyDescent="0.3">
      <c r="A4" s="104">
        <v>46143</v>
      </c>
      <c r="B4" t="s">
        <v>1370</v>
      </c>
      <c r="C4" t="s">
        <v>1371</v>
      </c>
      <c r="D4" t="s">
        <v>41</v>
      </c>
      <c r="E4" t="s">
        <v>598</v>
      </c>
      <c r="F4" t="s">
        <v>43</v>
      </c>
      <c r="H4" t="s">
        <v>1366</v>
      </c>
      <c r="J4" t="s">
        <v>41</v>
      </c>
      <c r="K4" s="105">
        <v>46143</v>
      </c>
      <c r="L4" t="s">
        <v>1367</v>
      </c>
    </row>
  </sheetData>
  <sheetProtection algorithmName="SHA-512" hashValue="hvmPJBRONeDxF/w0Tg2sD+hA7vgVYfQ+sysyf+AAxJpeJQJ/SgFBoarKxXqBgmj3UpW7jS0yOAy1Z+Eo9V4cxA==" saltValue="PoY9B2ws+Wtd0tFts74vTg==" spinCount="100000" sheet="1" objects="1" scenarios="1" autoFilter="0"/>
  <dataValidations count="1">
    <dataValidation type="list" allowBlank="1" showInputMessage="1" showErrorMessage="1" sqref="H2:H7" xr:uid="{1BEEBB3B-3B28-450B-B28F-807D8624E9F8}">
      <formula1>"New Joining, Left, Transfer, Rejoin"</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6"/>
  <sheetViews>
    <sheetView workbookViewId="0">
      <selection activeCell="E21" sqref="E21"/>
    </sheetView>
  </sheetViews>
  <sheetFormatPr defaultRowHeight="14.4" x14ac:dyDescent="0.3"/>
  <cols>
    <col min="1" max="1" width="15.88671875" bestFit="1" customWidth="1"/>
    <col min="2" max="2" width="6.6640625" bestFit="1" customWidth="1"/>
    <col min="3" max="3" width="12.33203125" bestFit="1" customWidth="1"/>
    <col min="4" max="4" width="14" bestFit="1" customWidth="1"/>
    <col min="5" max="5" width="18.88671875" bestFit="1" customWidth="1"/>
    <col min="6" max="7" width="8.88671875" bestFit="1" customWidth="1"/>
    <col min="8" max="8" width="14.44140625" customWidth="1"/>
    <col min="9" max="9" width="13.88671875" customWidth="1"/>
  </cols>
  <sheetData>
    <row r="1" spans="1:7" ht="33" customHeight="1" x14ac:dyDescent="0.3">
      <c r="A1" t="s">
        <v>497</v>
      </c>
      <c r="B1" t="s">
        <v>10</v>
      </c>
      <c r="C1" t="s">
        <v>498</v>
      </c>
      <c r="D1" t="s">
        <v>499</v>
      </c>
      <c r="E1" t="s">
        <v>500</v>
      </c>
      <c r="F1" t="s">
        <v>501</v>
      </c>
      <c r="G1" t="s">
        <v>502</v>
      </c>
    </row>
    <row r="2" spans="1:7" x14ac:dyDescent="0.3">
      <c r="A2" t="s">
        <v>43</v>
      </c>
      <c r="B2" t="s">
        <v>41</v>
      </c>
      <c r="C2" t="s">
        <v>1081</v>
      </c>
      <c r="D2" t="s">
        <v>1081</v>
      </c>
      <c r="E2">
        <v>25</v>
      </c>
      <c r="F2">
        <v>0.18</v>
      </c>
      <c r="G2">
        <v>0.02</v>
      </c>
    </row>
    <row r="3" spans="1:7" x14ac:dyDescent="0.3">
      <c r="A3" t="s">
        <v>115</v>
      </c>
      <c r="B3" t="s">
        <v>41</v>
      </c>
      <c r="C3" t="s">
        <v>1081</v>
      </c>
      <c r="D3" t="s">
        <v>1081</v>
      </c>
      <c r="E3">
        <v>25</v>
      </c>
      <c r="F3">
        <v>0.18</v>
      </c>
      <c r="G3">
        <v>0.02</v>
      </c>
    </row>
    <row r="4" spans="1:7" x14ac:dyDescent="0.3">
      <c r="A4" t="s">
        <v>157</v>
      </c>
      <c r="B4" t="s">
        <v>41</v>
      </c>
      <c r="C4" t="s">
        <v>1081</v>
      </c>
      <c r="D4" t="s">
        <v>1081</v>
      </c>
      <c r="E4">
        <v>25</v>
      </c>
      <c r="F4">
        <v>0.18</v>
      </c>
      <c r="G4">
        <v>0.02</v>
      </c>
    </row>
    <row r="5" spans="1:7" x14ac:dyDescent="0.3">
      <c r="A5" t="s">
        <v>41</v>
      </c>
      <c r="B5" t="s">
        <v>41</v>
      </c>
      <c r="C5" t="s">
        <v>1081</v>
      </c>
      <c r="D5" t="s">
        <v>1081</v>
      </c>
      <c r="E5">
        <v>0</v>
      </c>
      <c r="F5">
        <v>0</v>
      </c>
      <c r="G5">
        <v>0</v>
      </c>
    </row>
    <row r="6" spans="1:7" x14ac:dyDescent="0.3">
      <c r="A6" t="s">
        <v>166</v>
      </c>
      <c r="B6" t="s">
        <v>166</v>
      </c>
      <c r="C6" t="s">
        <v>1081</v>
      </c>
      <c r="D6" t="s">
        <v>1081</v>
      </c>
      <c r="E6">
        <v>0</v>
      </c>
      <c r="F6">
        <v>0</v>
      </c>
      <c r="G6">
        <v>0</v>
      </c>
    </row>
  </sheetData>
  <sheetProtection algorithmName="SHA-512" hashValue="jce1HUTvntq0tCVpwog8IonlIp07qZLj1Ds8tTZloOIeVm1hm33zYwW99Dbf10kawtZ7SM9E/pJfQT4JbwGbIQ==" saltValue="2fFbBMXhnXTo4ek0mVSmfw==" spinCount="100000" sheet="1" objects="1" scenarios="1" autoFilter="0"/>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0343E-75FC-4D77-9305-AA33CA5012BA}">
  <sheetPr codeName="Sheet24"/>
  <dimension ref="A1"/>
  <sheetViews>
    <sheetView workbookViewId="0">
      <selection activeCell="E21" sqref="E21"/>
    </sheetView>
  </sheetViews>
  <sheetFormatPr defaultRowHeight="14.4" x14ac:dyDescent="0.3"/>
  <sheetData/>
  <sheetProtection algorithmName="SHA-512" hashValue="urneszkmnflx3e6zseXxYqz+NkTHgT03b0WwweHEymZld7+3+yNRJ2XpfzP2e+sIOX4FDdR3q38elHJF1ZmX/w==" saltValue="NkfVwDgPRHz8ZePsMq6okQ==" spinCount="100000" sheet="1" objects="1" scenario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ED641-6E30-48E8-9FC2-3CD0E1C4ED66}">
  <sheetPr codeName="Sheet17">
    <pageSetUpPr fitToPage="1"/>
  </sheetPr>
  <dimension ref="A2:Q39"/>
  <sheetViews>
    <sheetView showGridLines="0" topLeftCell="B1" workbookViewId="0">
      <selection activeCell="B21" sqref="B21"/>
    </sheetView>
  </sheetViews>
  <sheetFormatPr defaultColWidth="8.88671875" defaultRowHeight="13.2" x14ac:dyDescent="0.3"/>
  <cols>
    <col min="1" max="1" width="0" style="311" hidden="1" customWidth="1"/>
    <col min="2" max="2" width="13.6640625" style="311" customWidth="1"/>
    <col min="3" max="3" width="18.44140625" style="311" customWidth="1"/>
    <col min="4" max="4" width="10.6640625" style="311" customWidth="1"/>
    <col min="5" max="5" width="9.6640625" style="311" customWidth="1"/>
    <col min="6" max="6" width="15.88671875" style="311" customWidth="1"/>
    <col min="7" max="7" width="10.33203125" style="311" customWidth="1"/>
    <col min="8" max="8" width="12.6640625" style="311" customWidth="1"/>
    <col min="9" max="9" width="12" style="311" customWidth="1"/>
    <col min="10" max="11" width="13.33203125" style="311" customWidth="1"/>
    <col min="12" max="12" width="13.88671875" style="311" customWidth="1"/>
    <col min="13" max="13" width="13.33203125" style="311" customWidth="1"/>
    <col min="14" max="14" width="15.6640625" style="311" customWidth="1"/>
    <col min="15" max="15" width="12.88671875" style="311" customWidth="1"/>
    <col min="16" max="16" width="14.109375" style="311" customWidth="1"/>
    <col min="17" max="17" width="16.44140625" style="311" customWidth="1"/>
    <col min="18" max="16384" width="8.88671875" style="311"/>
  </cols>
  <sheetData>
    <row r="2" spans="1:17" ht="30.6" customHeight="1" x14ac:dyDescent="0.3">
      <c r="A2" s="308"/>
      <c r="B2" s="309" t="s">
        <v>10</v>
      </c>
      <c r="C2" s="309" t="s">
        <v>580</v>
      </c>
      <c r="D2" s="309" t="s">
        <v>2001</v>
      </c>
      <c r="E2" s="309" t="s">
        <v>1157</v>
      </c>
      <c r="F2" s="309" t="s">
        <v>579</v>
      </c>
      <c r="G2" s="310" t="s">
        <v>581</v>
      </c>
      <c r="H2" s="309" t="s">
        <v>2019</v>
      </c>
      <c r="I2" s="310" t="s">
        <v>2020</v>
      </c>
      <c r="J2" s="310" t="s">
        <v>1165</v>
      </c>
      <c r="K2" s="310" t="s">
        <v>583</v>
      </c>
      <c r="L2" s="310" t="s">
        <v>2017</v>
      </c>
      <c r="M2" s="310" t="s">
        <v>2018</v>
      </c>
      <c r="N2" s="310" t="s">
        <v>2013</v>
      </c>
      <c r="O2" s="310" t="s">
        <v>2262</v>
      </c>
      <c r="P2" s="310" t="s">
        <v>2263</v>
      </c>
      <c r="Q2" s="310"/>
    </row>
    <row r="3" spans="1:17" ht="15" customHeight="1" x14ac:dyDescent="0.3">
      <c r="B3" s="312" t="s">
        <v>41</v>
      </c>
      <c r="C3" s="312" t="s">
        <v>43</v>
      </c>
      <c r="D3" s="313">
        <f>SUMIFS(Month_Engine!N:N,Month_Engine!F:F,Accounting!C3,Month_Engine!D:D,Accounting!B3)</f>
        <v>813</v>
      </c>
      <c r="E3" s="313">
        <f>COUNTIFS(Month_Engine!F:F,Accounting!C3,Month_Engine!D:D,Accounting!B3)</f>
        <v>40</v>
      </c>
      <c r="F3" s="314">
        <f>SUMIFS(Month_Engine!S:S,Month_Engine!$F:$F,Accounting!$C3,Month_Engine!$D:$D,Accounting!$B3)</f>
        <v>374520</v>
      </c>
      <c r="G3" s="314">
        <f>SUMIFS(Month_Engine!AH:AH,Month_Engine!F:F,Accounting!C3,Month_Engine!D:D,Accounting!B3)</f>
        <v>16260</v>
      </c>
      <c r="H3" s="314">
        <f>SUMIFS(Month_Engine!T:T,Month_Engine!$F:$F,Accounting!$C3,Month_Engine!$D:$D,Accounting!$B3)</f>
        <v>33674</v>
      </c>
      <c r="I3" s="315">
        <f>SUMIFS(Month_Engine!U:U,Month_Engine!$F:$F,Accounting!$C3,Month_Engine!$D:$D,Accounting!$B3)</f>
        <v>0</v>
      </c>
      <c r="J3" s="314">
        <f>SUM(F3:I3)</f>
        <v>424454</v>
      </c>
      <c r="K3" s="315">
        <f>+J3*18%</f>
        <v>76401.72</v>
      </c>
      <c r="L3" s="524">
        <f>+J3+K3</f>
        <v>500855.72</v>
      </c>
      <c r="M3" s="315">
        <f>J3*1%</f>
        <v>4244.54</v>
      </c>
      <c r="N3" s="526">
        <f>+L3-M3</f>
        <v>496611.18</v>
      </c>
      <c r="O3" s="314">
        <f>SUMIFS(Month_Engine!Y:Y,Month_Engine!$F:$F,Accounting!$C3,Month_Engine!$D:$D,Accounting!$B3)</f>
        <v>0</v>
      </c>
      <c r="P3" s="315">
        <v>0</v>
      </c>
      <c r="Q3" s="311">
        <v>0</v>
      </c>
    </row>
    <row r="4" spans="1:17" ht="15" customHeight="1" x14ac:dyDescent="0.3">
      <c r="B4" s="312" t="s">
        <v>41</v>
      </c>
      <c r="C4" s="312" t="s">
        <v>115</v>
      </c>
      <c r="D4" s="313">
        <f>SUMIFS(Month_Engine!N:N,Month_Engine!F:F,Accounting!C4,Month_Engine!D:D,Accounting!B4)</f>
        <v>385.5</v>
      </c>
      <c r="E4" s="313">
        <f>COUNTIFS(Month_Engine!F:F,Accounting!C4,Month_Engine!D:D,Accounting!B4)</f>
        <v>20</v>
      </c>
      <c r="F4" s="314">
        <f>SUMIFS(Month_Engine!S:S,Month_Engine!$F:$F,Accounting!$C4,Month_Engine!$D:$D,Accounting!$B4)</f>
        <v>184426</v>
      </c>
      <c r="G4" s="314">
        <f>SUMIFS(Month_Engine!AH:AH,Month_Engine!F:F,Accounting!C4,Month_Engine!D:D,Accounting!B4)</f>
        <v>7710</v>
      </c>
      <c r="H4" s="314">
        <f>SUMIFS(Month_Engine!T:T,Month_Engine!$F:$F,Accounting!$C4,Month_Engine!$D:$D,Accounting!$B4)</f>
        <v>16434</v>
      </c>
      <c r="I4" s="315">
        <f>SUMIFS(Month_Engine!U:U,Month_Engine!$F:$F,Accounting!$C4,Month_Engine!$D:$D,Accounting!$B4)</f>
        <v>0</v>
      </c>
      <c r="J4" s="314">
        <f t="shared" ref="J4:J11" si="0">SUM(F4:I4)</f>
        <v>208570</v>
      </c>
      <c r="K4" s="315">
        <f t="shared" ref="K4:K12" si="1">+J4*18%</f>
        <v>37542.6</v>
      </c>
      <c r="L4" s="524">
        <f t="shared" ref="L4:L11" si="2">+J4+K4</f>
        <v>246112.6</v>
      </c>
      <c r="M4" s="315">
        <f t="shared" ref="M4:M11" si="3">J4*1%</f>
        <v>2085.6999999999998</v>
      </c>
      <c r="N4" s="526">
        <f t="shared" ref="N4:N11" si="4">+L4-M4</f>
        <v>244026.9</v>
      </c>
      <c r="O4" s="314">
        <f>SUMIFS(Month_Engine!Y:Y,Month_Engine!$F:$F,Accounting!$C4,Month_Engine!$D:$D,Accounting!$B4)</f>
        <v>0</v>
      </c>
      <c r="P4" s="315">
        <v>0</v>
      </c>
      <c r="Q4" s="314">
        <v>0</v>
      </c>
    </row>
    <row r="5" spans="1:17" ht="15" customHeight="1" x14ac:dyDescent="0.3">
      <c r="B5" s="312" t="s">
        <v>41</v>
      </c>
      <c r="C5" s="312" t="s">
        <v>157</v>
      </c>
      <c r="D5" s="313">
        <f>SUMIFS(Month_Engine!N:N,Month_Engine!F:F,Accounting!C5,Month_Engine!D:D,Accounting!B5)</f>
        <v>60</v>
      </c>
      <c r="E5" s="313">
        <f>COUNTIFS(Month_Engine!F:F,Accounting!C5,Month_Engine!D:D,Accounting!B5)</f>
        <v>3</v>
      </c>
      <c r="F5" s="314">
        <f>SUMIFS(Month_Engine!S:S,Month_Engine!$F:$F,Accounting!$C5,Month_Engine!$D:$D,Accounting!$B5)</f>
        <v>27300</v>
      </c>
      <c r="G5" s="314">
        <f>SUMIFS(Month_Engine!AH:AH,Month_Engine!F:F,Accounting!C5,Month_Engine!D:D,Accounting!B5)</f>
        <v>1200</v>
      </c>
      <c r="H5" s="314">
        <f>SUMIFS(Month_Engine!T:T,Month_Engine!$F:$F,Accounting!$C5,Month_Engine!$D:$D,Accounting!$B5)</f>
        <v>2407</v>
      </c>
      <c r="I5" s="315">
        <f>SUMIFS(Month_Engine!U:U,Month_Engine!$F:$F,Accounting!$C5,Month_Engine!$D:$D,Accounting!$B5)</f>
        <v>0</v>
      </c>
      <c r="J5" s="314">
        <f t="shared" si="0"/>
        <v>30907</v>
      </c>
      <c r="K5" s="315">
        <f t="shared" si="1"/>
        <v>5563.26</v>
      </c>
      <c r="L5" s="524">
        <f t="shared" si="2"/>
        <v>36470.26</v>
      </c>
      <c r="M5" s="315">
        <f t="shared" si="3"/>
        <v>309.07</v>
      </c>
      <c r="N5" s="526">
        <f t="shared" si="4"/>
        <v>36161.19</v>
      </c>
      <c r="O5" s="314">
        <f>SUMIFS(Month_Engine!Y:Y,Month_Engine!$F:$F,Accounting!$C5,Month_Engine!$D:$D,Accounting!$B5)</f>
        <v>0</v>
      </c>
      <c r="P5" s="315">
        <v>0</v>
      </c>
      <c r="Q5" s="314">
        <v>0</v>
      </c>
    </row>
    <row r="6" spans="1:17" ht="15" customHeight="1" x14ac:dyDescent="0.3">
      <c r="B6" s="312" t="s">
        <v>41</v>
      </c>
      <c r="C6" s="312" t="s">
        <v>951</v>
      </c>
      <c r="D6" s="313">
        <f>SUMIFS(Month_Engine!N:N,Month_Engine!F:F,Accounting!C6,Month_Engine!D:D,Accounting!B6)</f>
        <v>104</v>
      </c>
      <c r="E6" s="313">
        <f>COUNTIFS(Month_Engine!F:F,Accounting!C6,Month_Engine!D:D,Accounting!B6)</f>
        <v>5</v>
      </c>
      <c r="F6" s="314">
        <f>SUMIFS(Month_Engine!S:S,Month_Engine!$F:$F,Accounting!$C6,Month_Engine!$D:$D,Accounting!$B6)</f>
        <v>46420</v>
      </c>
      <c r="G6" s="314">
        <f>SUMIFS(Month_Engine!AH:AH,Month_Engine!F:F,Accounting!C6,Month_Engine!D:D,Accounting!B6)</f>
        <v>2080</v>
      </c>
      <c r="H6" s="314">
        <f>SUMIFS(Month_Engine!T:T,Month_Engine!$F:$F,Accounting!$C6,Month_Engine!$D:$D,Accounting!$B6)</f>
        <v>4068</v>
      </c>
      <c r="I6" s="315">
        <f>SUMIFS(Month_Engine!U:U,Month_Engine!$F:$F,Accounting!$C6,Month_Engine!$D:$D,Accounting!$B6)</f>
        <v>0</v>
      </c>
      <c r="J6" s="314">
        <f t="shared" si="0"/>
        <v>52568</v>
      </c>
      <c r="K6" s="315">
        <f t="shared" si="1"/>
        <v>9462.24</v>
      </c>
      <c r="L6" s="524">
        <f t="shared" si="2"/>
        <v>62030.239999999998</v>
      </c>
      <c r="M6" s="315">
        <f t="shared" si="3"/>
        <v>525.68000000000006</v>
      </c>
      <c r="N6" s="526">
        <f t="shared" si="4"/>
        <v>61504.56</v>
      </c>
      <c r="O6" s="314">
        <f>SUMIFS(Month_Engine!Y:Y,Month_Engine!$F:$F,Accounting!$C6,Month_Engine!$D:$D,Accounting!$B6)</f>
        <v>0</v>
      </c>
      <c r="P6" s="315">
        <v>0</v>
      </c>
      <c r="Q6" s="314">
        <v>0</v>
      </c>
    </row>
    <row r="7" spans="1:17" ht="15" customHeight="1" x14ac:dyDescent="0.3">
      <c r="B7" s="312" t="s">
        <v>166</v>
      </c>
      <c r="C7" s="312" t="s">
        <v>43</v>
      </c>
      <c r="D7" s="313">
        <f>SUMIFS(Month_Engine!N:N,Month_Engine!F:F,Accounting!C7,Month_Engine!D:D,Accounting!B7)</f>
        <v>332</v>
      </c>
      <c r="E7" s="313">
        <f>COUNTIFS(Month_Engine!F:F,Accounting!C7,Month_Engine!D:D,Accounting!B7)</f>
        <v>21</v>
      </c>
      <c r="F7" s="314">
        <f>SUMIFS(Month_Engine!S:S,Month_Engine!$F:$F,Accounting!$C7,Month_Engine!$D:$D,Accounting!$B7)</f>
        <v>165280</v>
      </c>
      <c r="G7" s="314">
        <f>SUMIFS(Month_Engine!AH:AH,Month_Engine!F:F,Accounting!C7,Month_Engine!D:D,Accounting!B7)</f>
        <v>6640</v>
      </c>
      <c r="H7" s="314">
        <f>SUMIFS(Month_Engine!T:T,Month_Engine!$F:$F,Accounting!$C7,Month_Engine!$D:$D,Accounting!$B7)</f>
        <v>14307</v>
      </c>
      <c r="I7" s="315">
        <f>SUMIFS(Month_Engine!U:U,Month_Engine!$F:$F,Accounting!$C7,Month_Engine!$D:$D,Accounting!$B7)</f>
        <v>0</v>
      </c>
      <c r="J7" s="314">
        <f t="shared" si="0"/>
        <v>186227</v>
      </c>
      <c r="K7" s="315">
        <f t="shared" si="1"/>
        <v>33520.86</v>
      </c>
      <c r="L7" s="524">
        <f t="shared" si="2"/>
        <v>219747.86</v>
      </c>
      <c r="M7" s="315">
        <f t="shared" si="3"/>
        <v>1862.27</v>
      </c>
      <c r="N7" s="526">
        <f t="shared" si="4"/>
        <v>217885.59</v>
      </c>
      <c r="O7" s="314">
        <f>SUMIFS(Month_Engine!Y:Y,Month_Engine!$F:$F,Accounting!$C7,Month_Engine!$D:$D,Accounting!$B7)</f>
        <v>0</v>
      </c>
      <c r="P7" s="315">
        <v>0</v>
      </c>
      <c r="Q7" s="314">
        <v>0</v>
      </c>
    </row>
    <row r="8" spans="1:17" ht="15" customHeight="1" x14ac:dyDescent="0.3">
      <c r="B8" s="312" t="s">
        <v>166</v>
      </c>
      <c r="C8" s="312" t="s">
        <v>115</v>
      </c>
      <c r="D8" s="313">
        <f>SUMIFS(Month_Engine!N:N,Month_Engine!F:F,Accounting!C8,Month_Engine!D:D,Accounting!B8)</f>
        <v>75.5</v>
      </c>
      <c r="E8" s="313">
        <f>COUNTIFS(Month_Engine!F:F,Accounting!C8,Month_Engine!D:D,Accounting!B8)</f>
        <v>4</v>
      </c>
      <c r="F8" s="314">
        <f>SUMIFS(Month_Engine!S:S,Month_Engine!$F:$F,Accounting!$C8,Month_Engine!$D:$D,Accounting!$B8)</f>
        <v>37940</v>
      </c>
      <c r="G8" s="314">
        <f>SUMIFS(Month_Engine!AH:AH,Month_Engine!F:F,Accounting!C8,Month_Engine!D:D,Accounting!B8)</f>
        <v>1510</v>
      </c>
      <c r="H8" s="314">
        <f>SUMIFS(Month_Engine!T:T,Month_Engine!$F:$F,Accounting!$C8,Month_Engine!$D:$D,Accounting!$B8)</f>
        <v>3319</v>
      </c>
      <c r="I8" s="315">
        <f>SUMIFS(Month_Engine!U:U,Month_Engine!$F:$F,Accounting!$C8,Month_Engine!$D:$D,Accounting!$B8)</f>
        <v>0</v>
      </c>
      <c r="J8" s="314">
        <f t="shared" si="0"/>
        <v>42769</v>
      </c>
      <c r="K8" s="315">
        <f t="shared" si="1"/>
        <v>7698.42</v>
      </c>
      <c r="L8" s="524">
        <f t="shared" si="2"/>
        <v>50467.42</v>
      </c>
      <c r="M8" s="315">
        <f t="shared" si="3"/>
        <v>427.69</v>
      </c>
      <c r="N8" s="526">
        <f t="shared" si="4"/>
        <v>50039.729999999996</v>
      </c>
      <c r="O8" s="314">
        <f>SUMIFS(Month_Engine!Y:Y,Month_Engine!$F:$F,Accounting!$C8,Month_Engine!$D:$D,Accounting!$B8)</f>
        <v>0</v>
      </c>
      <c r="P8" s="315">
        <v>0</v>
      </c>
      <c r="Q8" s="314">
        <v>0</v>
      </c>
    </row>
    <row r="9" spans="1:17" ht="15" customHeight="1" x14ac:dyDescent="0.3">
      <c r="B9" s="312" t="s">
        <v>930</v>
      </c>
      <c r="C9" s="312" t="s">
        <v>43</v>
      </c>
      <c r="D9" s="313">
        <f>SUMIFS(Month_Engine!N:N,Month_Engine!F:F,Accounting!C9,Month_Engine!D:D,Accounting!B9)</f>
        <v>876.5</v>
      </c>
      <c r="E9" s="313">
        <f>COUNTIFS(Month_Engine!F:F,Accounting!C9,Month_Engine!D:D,Accounting!B9)</f>
        <v>47</v>
      </c>
      <c r="F9" s="314">
        <f>SUMIFS(Month_Engine!S:S,Month_Engine!$F:$F,Accounting!$C9,Month_Engine!$D:$D,Accounting!$B9)</f>
        <v>397323</v>
      </c>
      <c r="G9" s="314">
        <f>SUMIFS(Month_Engine!AH:AH,Month_Engine!F:F,Accounting!C9,Month_Engine!D:D,Accounting!B9)</f>
        <v>17530</v>
      </c>
      <c r="H9" s="314">
        <f>SUMIFS(Month_Engine!T:T,Month_Engine!$F:$F,Accounting!$C9,Month_Engine!$D:$D,Accounting!$B9)</f>
        <v>36191</v>
      </c>
      <c r="I9" s="315">
        <f>SUMIFS(Month_Engine!U:U,Month_Engine!$F:$F,Accounting!$C9,Month_Engine!$D:$D,Accounting!$B9)</f>
        <v>12912</v>
      </c>
      <c r="J9" s="314">
        <f t="shared" si="0"/>
        <v>463956</v>
      </c>
      <c r="K9" s="315">
        <f t="shared" si="1"/>
        <v>83512.08</v>
      </c>
      <c r="L9" s="524">
        <f t="shared" si="2"/>
        <v>547468.07999999996</v>
      </c>
      <c r="M9" s="315">
        <f t="shared" si="3"/>
        <v>4639.5600000000004</v>
      </c>
      <c r="N9" s="526">
        <f t="shared" si="4"/>
        <v>542828.5199999999</v>
      </c>
      <c r="O9" s="314">
        <f>SUMIFS(Month_Engine!Y:Y,Month_Engine!$F:$F,Accounting!$C9,Month_Engine!$D:$D,Accounting!$B9)</f>
        <v>2980</v>
      </c>
      <c r="P9" s="315">
        <v>0</v>
      </c>
      <c r="Q9" s="314">
        <v>0</v>
      </c>
    </row>
    <row r="10" spans="1:17" ht="15" customHeight="1" x14ac:dyDescent="0.3">
      <c r="B10" s="312" t="s">
        <v>930</v>
      </c>
      <c r="C10" s="312" t="s">
        <v>951</v>
      </c>
      <c r="D10" s="313">
        <f>SUMIFS(Month_Engine!N:N,Month_Engine!F:F,Accounting!C10,Month_Engine!D:D,Accounting!B10)</f>
        <v>862</v>
      </c>
      <c r="E10" s="313">
        <f>COUNTIFS(Month_Engine!F:F,Accounting!C10,Month_Engine!D:D,Accounting!B10)</f>
        <v>46</v>
      </c>
      <c r="F10" s="314">
        <f>SUMIFS(Month_Engine!S:S,Month_Engine!$F:$F,Accounting!$C10,Month_Engine!$D:$D,Accounting!$B10)</f>
        <v>400320</v>
      </c>
      <c r="G10" s="314">
        <f>SUMIFS(Month_Engine!AH:AH,Month_Engine!F:F,Accounting!C10,Month_Engine!D:D,Accounting!B10)</f>
        <v>17240</v>
      </c>
      <c r="H10" s="314">
        <f>SUMIFS(Month_Engine!T:T,Month_Engine!$F:$F,Accounting!$C10,Month_Engine!$D:$D,Accounting!$B10)</f>
        <v>36065</v>
      </c>
      <c r="I10" s="315">
        <f>SUMIFS(Month_Engine!U:U,Month_Engine!$F:$F,Accounting!$C10,Month_Engine!$D:$D,Accounting!$B10)</f>
        <v>13009</v>
      </c>
      <c r="J10" s="314">
        <f t="shared" si="0"/>
        <v>466634</v>
      </c>
      <c r="K10" s="315">
        <f t="shared" si="1"/>
        <v>83994.12</v>
      </c>
      <c r="L10" s="524">
        <f t="shared" si="2"/>
        <v>550628.12</v>
      </c>
      <c r="M10" s="315">
        <f t="shared" si="3"/>
        <v>4666.34</v>
      </c>
      <c r="N10" s="526">
        <f t="shared" si="4"/>
        <v>545961.78</v>
      </c>
      <c r="O10" s="314">
        <f>SUMIFS(Month_Engine!Y:Y,Month_Engine!$F:$F,Accounting!$C10,Month_Engine!$D:$D,Accounting!$B10)</f>
        <v>3004</v>
      </c>
      <c r="P10" s="315">
        <v>0</v>
      </c>
      <c r="Q10" s="314">
        <v>0</v>
      </c>
    </row>
    <row r="11" spans="1:17" ht="15" customHeight="1" x14ac:dyDescent="0.3">
      <c r="B11" s="312" t="s">
        <v>930</v>
      </c>
      <c r="C11" s="312" t="s">
        <v>115</v>
      </c>
      <c r="D11" s="313">
        <f>SUMIFS(Month_Engine!N:N,Month_Engine!F:F,Accounting!C11,Month_Engine!D:D,Accounting!B11)</f>
        <v>748</v>
      </c>
      <c r="E11" s="313">
        <f>COUNTIFS(Month_Engine!F:F,Accounting!C11,Month_Engine!D:D,Accounting!B11)</f>
        <v>42</v>
      </c>
      <c r="F11" s="314">
        <f>SUMIFS(Month_Engine!S:S,Month_Engine!$F:$F,Accounting!$C11,Month_Engine!$D:$D,Accounting!$B11)</f>
        <v>341660</v>
      </c>
      <c r="G11" s="314">
        <f>SUMIFS(Month_Engine!AH:AH,Month_Engine!F:F,Accounting!C11,Month_Engine!D:D,Accounting!B11)</f>
        <v>14960</v>
      </c>
      <c r="H11" s="314">
        <f>SUMIFS(Month_Engine!T:T,Month_Engine!$F:$F,Accounting!$C11,Month_Engine!$D:$D,Accounting!$B11)</f>
        <v>30893</v>
      </c>
      <c r="I11" s="315">
        <f>SUMIFS(Month_Engine!U:U,Month_Engine!$F:$F,Accounting!$C11,Month_Engine!$D:$D,Accounting!$B11)</f>
        <v>11101</v>
      </c>
      <c r="J11" s="314">
        <f t="shared" si="0"/>
        <v>398614</v>
      </c>
      <c r="K11" s="315">
        <f t="shared" si="1"/>
        <v>71750.52</v>
      </c>
      <c r="L11" s="524">
        <f t="shared" si="2"/>
        <v>470364.52</v>
      </c>
      <c r="M11" s="315">
        <f t="shared" si="3"/>
        <v>3986.14</v>
      </c>
      <c r="N11" s="526">
        <f t="shared" si="4"/>
        <v>466378.38</v>
      </c>
      <c r="O11" s="314">
        <f>SUMIFS(Month_Engine!Y:Y,Month_Engine!$F:$F,Accounting!$C11,Month_Engine!$D:$D,Accounting!$B11)</f>
        <v>2562</v>
      </c>
      <c r="P11" s="315">
        <v>0</v>
      </c>
      <c r="Q11" s="314">
        <v>0</v>
      </c>
    </row>
    <row r="12" spans="1:17" ht="15" customHeight="1" x14ac:dyDescent="0.3">
      <c r="B12" s="312" t="s">
        <v>930</v>
      </c>
      <c r="C12" s="312" t="s">
        <v>952</v>
      </c>
      <c r="D12" s="313">
        <f>SUMIFS(Month_Engine!N:N,Month_Engine!F:F,Accounting!C12,Month_Engine!D:D,Accounting!B12)</f>
        <v>0</v>
      </c>
      <c r="E12" s="313">
        <f>COUNTIFS(Month_Engine!F:F,Accounting!C12,Month_Engine!D:D,Accounting!B12)</f>
        <v>0</v>
      </c>
      <c r="F12" s="314">
        <f>SUMIFS(Month_Engine!S:S,Month_Engine!$F:$F,Accounting!$C12,Month_Engine!$D:$D,Accounting!$B12)</f>
        <v>0</v>
      </c>
      <c r="G12" s="314">
        <f>SUMIFS(Month_Engine!AH:AH,Month_Engine!F:F,Accounting!C12,Month_Engine!D:D,Accounting!B12)</f>
        <v>0</v>
      </c>
      <c r="H12" s="523"/>
      <c r="I12" s="523"/>
      <c r="J12" s="314">
        <f t="shared" ref="J12" si="5">+F12+G12</f>
        <v>0</v>
      </c>
      <c r="K12" s="315">
        <f t="shared" si="1"/>
        <v>0</v>
      </c>
      <c r="L12" s="525">
        <f>SUMIFS(Month_Engine!T:T,Month_Engine!$F:$F,Accounting!$C12,Month_Engine!$D:$D,Accounting!$B12)</f>
        <v>0</v>
      </c>
      <c r="M12" s="315">
        <f>SUMIFS(Month_Engine!U:U,Month_Engine!$F:$F,Accounting!$C12,Month_Engine!$D:$D,Accounting!$B12)</f>
        <v>0</v>
      </c>
      <c r="N12" s="526">
        <f t="shared" ref="N12" si="6">+J12+K12+L12+M12</f>
        <v>0</v>
      </c>
      <c r="O12" s="315">
        <f t="shared" ref="O12" si="7">J12*1%</f>
        <v>0</v>
      </c>
      <c r="P12" s="315">
        <v>0</v>
      </c>
      <c r="Q12" s="314">
        <f>SUMIFS(Month_Engine!Y:Y,Month_Engine!$F:$F,Accounting!$C12,Month_Engine!$D:$D,Accounting!$B12)</f>
        <v>0</v>
      </c>
    </row>
    <row r="13" spans="1:17" s="316" customFormat="1" ht="15" customHeight="1" x14ac:dyDescent="0.3">
      <c r="B13" s="317"/>
      <c r="C13" s="317"/>
      <c r="D13" s="318">
        <f>SUM(D3:D12)</f>
        <v>4256.5</v>
      </c>
      <c r="E13" s="318">
        <f t="shared" ref="E13:K13" si="8">SUM(E3:E12)</f>
        <v>228</v>
      </c>
      <c r="F13" s="319">
        <f t="shared" si="8"/>
        <v>1975189</v>
      </c>
      <c r="G13" s="319">
        <f t="shared" si="8"/>
        <v>85130</v>
      </c>
      <c r="H13" s="319">
        <f t="shared" si="8"/>
        <v>177358</v>
      </c>
      <c r="I13" s="319">
        <f t="shared" si="8"/>
        <v>37022</v>
      </c>
      <c r="J13" s="319">
        <f t="shared" si="8"/>
        <v>2274699</v>
      </c>
      <c r="K13" s="319">
        <f t="shared" si="8"/>
        <v>409445.82</v>
      </c>
      <c r="L13" s="319">
        <f t="shared" ref="L13:Q13" si="9">SUM(L3:L12)</f>
        <v>2684144.8199999998</v>
      </c>
      <c r="M13" s="319">
        <f>SUM(M3:M12)</f>
        <v>22746.99</v>
      </c>
      <c r="N13" s="319">
        <f t="shared" si="9"/>
        <v>2661397.83</v>
      </c>
      <c r="O13" s="319">
        <f>SUM(O3:O12)</f>
        <v>8546</v>
      </c>
      <c r="P13" s="319">
        <f t="shared" si="9"/>
        <v>0</v>
      </c>
      <c r="Q13" s="319">
        <f t="shared" si="9"/>
        <v>0</v>
      </c>
    </row>
    <row r="14" spans="1:17" ht="15" customHeight="1" x14ac:dyDescent="0.3"/>
    <row r="15" spans="1:17" s="528" customFormat="1" ht="28.95" customHeight="1" x14ac:dyDescent="0.3">
      <c r="B15" s="529" t="s">
        <v>10</v>
      </c>
      <c r="C15" s="529" t="s">
        <v>580</v>
      </c>
      <c r="D15" s="529" t="s">
        <v>2001</v>
      </c>
      <c r="E15" s="529" t="s">
        <v>1157</v>
      </c>
      <c r="F15" s="529" t="s">
        <v>578</v>
      </c>
      <c r="G15" s="529" t="s">
        <v>2573</v>
      </c>
      <c r="H15" s="530" t="s">
        <v>1174</v>
      </c>
      <c r="I15" s="529" t="s">
        <v>2074</v>
      </c>
      <c r="J15" s="530" t="s">
        <v>2075</v>
      </c>
      <c r="K15" s="530" t="s">
        <v>584</v>
      </c>
      <c r="L15" s="530" t="s">
        <v>2002</v>
      </c>
      <c r="M15" s="530" t="s">
        <v>2018</v>
      </c>
      <c r="N15" s="530" t="s">
        <v>2006</v>
      </c>
      <c r="O15" s="529" t="s">
        <v>2019</v>
      </c>
      <c r="P15" s="530" t="s">
        <v>2020</v>
      </c>
      <c r="Q15" s="530" t="s">
        <v>1002</v>
      </c>
    </row>
    <row r="16" spans="1:17" ht="15" customHeight="1" x14ac:dyDescent="0.3">
      <c r="B16" s="320" t="s">
        <v>166</v>
      </c>
      <c r="C16" s="320" t="s">
        <v>163</v>
      </c>
      <c r="D16" s="313">
        <f>SUMIFS(Month_Engine!N:N,Month_Engine!$F:$F,Accounting!$C16,Month_Engine!$D:$D,Accounting!$B16)</f>
        <v>1696.5</v>
      </c>
      <c r="E16" s="313">
        <f>COUNTIFS(Month_Engine!F:F,Accounting!C16,Month_Engine!D:D,Accounting!B16)</f>
        <v>73</v>
      </c>
      <c r="F16" s="685">
        <f>SUMIFS(Month_Engine!P:P,Month_Engine!$F:$F,Accounting!$C16,Month_Engine!$D:$D,Accounting!$B16)</f>
        <v>658498</v>
      </c>
      <c r="G16" s="685">
        <f>SUMIFS(Month_Engine!Q:Q,Month_Engine!$F:$F,Accounting!$C16,Month_Engine!$D:$D,Accounting!$B16)+SUMIFS(Month_Engine!R:R,Month_Engine!$F:$F,Accounting!$C16,Month_Engine!$D:$D,Accounting!$B16)</f>
        <v>263958</v>
      </c>
      <c r="H16" s="686">
        <f>SUMIFS(Month_Engine!Z:Z,Month_Engine!$F:$F,Accounting!$C16,Month_Engine!$D:$D,Accounting!$B16)</f>
        <v>3500</v>
      </c>
      <c r="I16" s="315">
        <f>SUMIFS(Month_Engine!T:T,Month_Engine!$F:$F,Accounting!$C16,Month_Engine!$D:$D,Accounting!$B16)</f>
        <v>79019</v>
      </c>
      <c r="J16" s="315">
        <f>SUMIFS(Month_Engine!Y:Y,Month_Engine!$F:$F,Accounting!$C16,Month_Engine!$D:$D,Accounting!$B16)</f>
        <v>0</v>
      </c>
      <c r="K16" s="313">
        <f>SUMIFS(Month_Engine!AA:AA,Month_Engine!$F:$F,Accounting!$C16,Month_Engine!$D:$D,Accounting!$B16)</f>
        <v>2000</v>
      </c>
      <c r="L16" s="524">
        <f>+H16+I16+J16+K16</f>
        <v>84519</v>
      </c>
      <c r="M16" s="311">
        <v>0</v>
      </c>
      <c r="N16" s="527">
        <f>+F16+G16-L16-M16</f>
        <v>837937</v>
      </c>
      <c r="O16" s="315">
        <f>SUMIFS(Month_Engine!T:T,Month_Engine!$F:$F,Accounting!$C16,Month_Engine!$D:$D,Accounting!$B16)</f>
        <v>79019</v>
      </c>
      <c r="P16" s="321"/>
      <c r="Q16" s="314">
        <f>SUMIFS(Month_Engine!V:V,Month_Engine!$F:$F,Accounting!$C16,Month_Engine!$D:$D,Accounting!$B16)</f>
        <v>54859</v>
      </c>
    </row>
    <row r="17" spans="2:17" ht="15" customHeight="1" x14ac:dyDescent="0.3">
      <c r="B17" s="320" t="s">
        <v>41</v>
      </c>
      <c r="C17" s="320" t="s">
        <v>163</v>
      </c>
      <c r="D17" s="313">
        <f>SUMIFS(Month_Engine!N:N,Month_Engine!F:F,Accounting!C17,Month_Engine!D:D,Accounting!B17)</f>
        <v>3358</v>
      </c>
      <c r="E17" s="313">
        <f>COUNTIFS(Month_Engine!F:F,Accounting!C17,Month_Engine!D:D,Accounting!B17)</f>
        <v>154</v>
      </c>
      <c r="F17" s="685">
        <f>SUMIFS(Month_Engine!P:P,Month_Engine!$F:$F,Accounting!$C17,Month_Engine!$D:$D,Accounting!$B17)</f>
        <v>1360995</v>
      </c>
      <c r="G17" s="685">
        <f>SUMIFS(Month_Engine!Q:Q,Month_Engine!$F:$F,Accounting!$C17,Month_Engine!$D:$D,Accounting!$B17)+SUMIFS(Month_Engine!R:R,Month_Engine!$F:$F,Accounting!$C17,Month_Engine!$D:$D,Accounting!$B17)</f>
        <v>534340</v>
      </c>
      <c r="H17" s="686">
        <f>SUMIFS(Month_Engine!Z:Z,Month_Engine!$F:$F,Accounting!$C17,Month_Engine!$D:$D,Accounting!$B17)</f>
        <v>0</v>
      </c>
      <c r="I17" s="315">
        <f>SUMIFS(Month_Engine!T:T,Month_Engine!$F:$F,Accounting!$C17,Month_Engine!$D:$D,Accounting!$B17)</f>
        <v>163327</v>
      </c>
      <c r="J17" s="315">
        <f>SUMIFS(Month_Engine!Y:Y,Month_Engine!$F:$F,Accounting!$C17,Month_Engine!$D:$D,Accounting!$B17)</f>
        <v>0</v>
      </c>
      <c r="K17" s="313">
        <f>SUMIFS(Month_Engine!AA:AA,Month_Engine!$F:$F,Accounting!$C17,Month_Engine!$D:$D,Accounting!$B17)</f>
        <v>0</v>
      </c>
      <c r="L17" s="524">
        <f>+H17+I17+J17+K17</f>
        <v>163327</v>
      </c>
      <c r="M17" s="315">
        <v>0</v>
      </c>
      <c r="N17" s="527">
        <f t="shared" ref="N17:N18" si="10">+F17+G17-L17-M17</f>
        <v>1732008</v>
      </c>
      <c r="O17" s="315">
        <f>SUMIFS(Month_Engine!T:T,Month_Engine!$F:$F,Accounting!$C17,Month_Engine!$D:$D,Accounting!$B17)</f>
        <v>163327</v>
      </c>
      <c r="P17" s="321"/>
      <c r="Q17" s="314">
        <f>SUMIFS(Month_Engine!V:V,Month_Engine!$F:$F,Accounting!$C17,Month_Engine!$D:$D,Accounting!$B17)</f>
        <v>113380</v>
      </c>
    </row>
    <row r="18" spans="2:17" ht="15" customHeight="1" x14ac:dyDescent="0.3">
      <c r="B18" s="320" t="s">
        <v>930</v>
      </c>
      <c r="C18" s="320" t="s">
        <v>163</v>
      </c>
      <c r="D18" s="313">
        <f>SUMIFS(Month_Engine!N:N,Month_Engine!F:F,Accounting!C18,Month_Engine!D:D,Accounting!B18)</f>
        <v>472.5</v>
      </c>
      <c r="E18" s="313">
        <f>COUNTIFS(Month_Engine!F:F,Accounting!C18,Month_Engine!D:D,Accounting!B18)</f>
        <v>22</v>
      </c>
      <c r="F18" s="685">
        <f>SUMIFS(Month_Engine!P:P,Month_Engine!$F:$F,Accounting!$C18,Month_Engine!$D:$D,Accounting!$B18)</f>
        <v>178024</v>
      </c>
      <c r="G18" s="685">
        <f>SUMIFS(Month_Engine!Q:Q,Month_Engine!$F:$F,Accounting!$C18,Month_Engine!$D:$D,Accounting!$B18)+SUMIFS(Month_Engine!R:R,Month_Engine!$F:$F,Accounting!$C18,Month_Engine!$D:$D,Accounting!$B18)</f>
        <v>64079</v>
      </c>
      <c r="H18" s="686">
        <f>SUMIFS(Month_Engine!Z:Z,Month_Engine!$F:$F,Accounting!$C18,Month_Engine!$D:$D,Accounting!$B18)</f>
        <v>0</v>
      </c>
      <c r="I18" s="315">
        <f>SUMIFS(Month_Engine!T:T,Month_Engine!$F:$F,Accounting!$C18,Month_Engine!$D:$D,Accounting!$B18)</f>
        <v>21363</v>
      </c>
      <c r="J18" s="315">
        <f>SUMIFS(Month_Engine!Y:Y,Month_Engine!$F:$F,Accounting!$C18,Month_Engine!$D:$D,Accounting!$B18)</f>
        <v>1816</v>
      </c>
      <c r="K18" s="313">
        <f>SUMIFS(Month_Engine!AA:AA,Month_Engine!$F:$F,Accounting!$C18,Month_Engine!$D:$D,Accounting!$B18)</f>
        <v>0</v>
      </c>
      <c r="L18" s="524">
        <f>+H18+I18+J18+K18</f>
        <v>23179</v>
      </c>
      <c r="M18" s="315">
        <v>0</v>
      </c>
      <c r="N18" s="527">
        <f t="shared" si="10"/>
        <v>218924</v>
      </c>
      <c r="O18" s="315">
        <f>SUMIFS(Month_Engine!T:T,Month_Engine!$F:$F,Accounting!$C18,Month_Engine!$D:$D,Accounting!$B18)</f>
        <v>21363</v>
      </c>
      <c r="P18" s="315">
        <f>SUMIFS(Month_Engine!U:U,Month_Engine!$F:$F,Accounting!$C18,Month_Engine!$D:$D,Accounting!$B18)</f>
        <v>7867</v>
      </c>
      <c r="Q18" s="314">
        <f>SUMIFS(Month_Engine!V:V,Month_Engine!$F:$F,Accounting!$C18,Month_Engine!$D:$D,Accounting!$B18)</f>
        <v>14829</v>
      </c>
    </row>
    <row r="19" spans="2:17" ht="15" customHeight="1" x14ac:dyDescent="0.3">
      <c r="B19" s="318">
        <f>SUM(B16:B18)</f>
        <v>0</v>
      </c>
      <c r="C19" s="318">
        <f>SUM(C16:C18)</f>
        <v>0</v>
      </c>
      <c r="D19" s="318">
        <f>SUM(D16:D18)</f>
        <v>5527</v>
      </c>
      <c r="E19" s="318">
        <f t="shared" ref="E19:N19" si="11">SUM(E16:E18)</f>
        <v>249</v>
      </c>
      <c r="F19" s="318">
        <f t="shared" si="11"/>
        <v>2197517</v>
      </c>
      <c r="G19" s="318">
        <f>SUM(H16:H18)</f>
        <v>3500</v>
      </c>
      <c r="H19" s="318">
        <f>SUM(I16:I18)</f>
        <v>263709</v>
      </c>
      <c r="I19" s="318">
        <f>SUM(J16:J18)</f>
        <v>1816</v>
      </c>
      <c r="J19" s="318">
        <f>SUM(K16:K18)</f>
        <v>2000</v>
      </c>
      <c r="K19" s="318" t="e">
        <f>SUM(#REF!)</f>
        <v>#REF!</v>
      </c>
      <c r="L19" s="318">
        <f t="shared" si="11"/>
        <v>271025</v>
      </c>
      <c r="M19" s="318">
        <f t="shared" si="11"/>
        <v>0</v>
      </c>
      <c r="N19" s="318">
        <f t="shared" si="11"/>
        <v>2788869</v>
      </c>
      <c r="O19" s="318">
        <f>SUM(O16:O18)</f>
        <v>263709</v>
      </c>
      <c r="P19" s="318">
        <f>SUM(P16:P18)</f>
        <v>7867</v>
      </c>
      <c r="Q19" s="318">
        <f t="shared" ref="Q19" si="12">SUM(Q16:Q18)</f>
        <v>183068</v>
      </c>
    </row>
    <row r="21" spans="2:17" x14ac:dyDescent="0.3">
      <c r="N21" s="535"/>
    </row>
    <row r="22" spans="2:17" x14ac:dyDescent="0.3">
      <c r="B22" s="531" t="s">
        <v>166</v>
      </c>
      <c r="C22" s="531" t="s">
        <v>163</v>
      </c>
    </row>
    <row r="23" spans="2:17" x14ac:dyDescent="0.3">
      <c r="B23" s="311" t="s">
        <v>2578</v>
      </c>
      <c r="C23" s="311" t="s">
        <v>2579</v>
      </c>
    </row>
    <row r="24" spans="2:17" x14ac:dyDescent="0.3">
      <c r="C24" s="697" t="s">
        <v>2577</v>
      </c>
      <c r="D24" s="855" t="s">
        <v>2574</v>
      </c>
      <c r="E24" s="855"/>
      <c r="F24" s="698" t="s">
        <v>2575</v>
      </c>
    </row>
    <row r="25" spans="2:17" x14ac:dyDescent="0.3">
      <c r="C25" s="687" t="str">
        <f>IF(C22="Company","Wages","Labour Charges")</f>
        <v>Wages</v>
      </c>
      <c r="D25" s="856">
        <f>IF(C25="Labour Charges",SUMIFS(J3:J12,B3:B12,B22,C3:C12,C22),IF(C25="Wages",SUMIFS(F16:F18,B16:B18,B22,C16:C18,C22),0))</f>
        <v>658498</v>
      </c>
      <c r="E25" s="856"/>
      <c r="F25" s="694"/>
    </row>
    <row r="26" spans="2:17" x14ac:dyDescent="0.3">
      <c r="C26" s="688" t="s">
        <v>2573</v>
      </c>
      <c r="D26" s="852">
        <f>IF(C26="HRA",SUMIFS(G16:G18,B16:B18,B22,C16:C18,C22))</f>
        <v>263958</v>
      </c>
      <c r="E26" s="852"/>
      <c r="F26" s="695"/>
    </row>
    <row r="27" spans="2:17" x14ac:dyDescent="0.3">
      <c r="C27" s="688" t="s">
        <v>2019</v>
      </c>
      <c r="D27" s="857">
        <f>F31</f>
        <v>79019</v>
      </c>
      <c r="E27" s="857"/>
      <c r="F27" s="695"/>
    </row>
    <row r="28" spans="2:17" x14ac:dyDescent="0.3">
      <c r="C28" s="688" t="s">
        <v>2020</v>
      </c>
      <c r="D28" s="857">
        <f>F32</f>
        <v>0</v>
      </c>
      <c r="E28" s="857"/>
      <c r="F28" s="695"/>
    </row>
    <row r="29" spans="2:17" ht="14.4" customHeight="1" x14ac:dyDescent="0.3">
      <c r="C29" s="688" t="s">
        <v>1002</v>
      </c>
      <c r="D29" s="852">
        <f>F33</f>
        <v>54859</v>
      </c>
      <c r="E29" s="852"/>
      <c r="F29" s="695"/>
    </row>
    <row r="30" spans="2:17" x14ac:dyDescent="0.3">
      <c r="C30" s="689" t="s">
        <v>2580</v>
      </c>
      <c r="D30" s="854">
        <f>SUMIFS(K3:K12,B3:B12,B22,C3:C12,C22)</f>
        <v>0</v>
      </c>
      <c r="E30" s="854"/>
      <c r="F30" s="696"/>
    </row>
    <row r="31" spans="2:17" x14ac:dyDescent="0.3">
      <c r="C31" s="688" t="s">
        <v>2074</v>
      </c>
      <c r="D31" s="690"/>
      <c r="E31" s="690"/>
      <c r="F31" s="695">
        <f>SUMIFS(O16:O18,B16:B18,B22,C16:C18,C22)</f>
        <v>79019</v>
      </c>
    </row>
    <row r="32" spans="2:17" x14ac:dyDescent="0.3">
      <c r="C32" s="688" t="s">
        <v>2075</v>
      </c>
      <c r="D32" s="690"/>
      <c r="E32" s="690"/>
      <c r="F32" s="695">
        <f>SUMIFS(P16:P18,B16:B18,B22,C16:C18,C22)</f>
        <v>0</v>
      </c>
    </row>
    <row r="33" spans="3:6" x14ac:dyDescent="0.3">
      <c r="C33" s="688" t="s">
        <v>2576</v>
      </c>
      <c r="D33" s="690"/>
      <c r="E33" s="690"/>
      <c r="F33" s="695">
        <f>SUMIFS($Q$16:$Q$18,$B$16:$B$18,B22,$C$16:$C$18,C22)</f>
        <v>54859</v>
      </c>
    </row>
    <row r="34" spans="3:6" x14ac:dyDescent="0.3">
      <c r="C34" s="688" t="s">
        <v>1174</v>
      </c>
      <c r="D34" s="690"/>
      <c r="E34" s="690"/>
      <c r="F34" s="695">
        <f>SUMIFS($H$16:$H$18,$B$16:$B$18,B22,$C$16:$C$18,C22)</f>
        <v>3500</v>
      </c>
    </row>
    <row r="35" spans="3:6" x14ac:dyDescent="0.3">
      <c r="C35" s="688" t="s">
        <v>584</v>
      </c>
      <c r="D35" s="690"/>
      <c r="E35" s="690"/>
      <c r="F35" s="695">
        <f>SUMIFS($K$16:$K$18,$B$16:$B$18,B22,$C$16:$C$18,C22)</f>
        <v>2000</v>
      </c>
    </row>
    <row r="36" spans="3:6" x14ac:dyDescent="0.3">
      <c r="C36" s="688" t="s">
        <v>2018</v>
      </c>
      <c r="D36" s="690"/>
      <c r="E36" s="690"/>
      <c r="F36" s="695">
        <f>SUMIFS(M3:M12,B3:B12,B22,C3:C12,C22)</f>
        <v>0</v>
      </c>
    </row>
    <row r="37" spans="3:6" x14ac:dyDescent="0.3">
      <c r="C37" s="689" t="s">
        <v>2006</v>
      </c>
      <c r="D37" s="691"/>
      <c r="E37" s="691"/>
      <c r="F37" s="696">
        <f>D38-F31-F32-F33-F36</f>
        <v>922456</v>
      </c>
    </row>
    <row r="38" spans="3:6" ht="13.8" thickBot="1" x14ac:dyDescent="0.35">
      <c r="C38" s="692"/>
      <c r="D38" s="853">
        <f>SUM(D25:E37)</f>
        <v>1056334</v>
      </c>
      <c r="E38" s="853"/>
      <c r="F38" s="693">
        <f>SUM(F25:G37)</f>
        <v>1061834</v>
      </c>
    </row>
    <row r="39" spans="3:6" ht="13.8" thickTop="1" x14ac:dyDescent="0.3">
      <c r="D39" s="851"/>
      <c r="E39" s="851"/>
    </row>
  </sheetData>
  <sheetProtection algorithmName="SHA-512" hashValue="t2hjR1fGuAg6zoSfku64IXs/ikDt+uBhXOzFhVGLPOMcw0GSb5JKKohXslSQN+D/uimTRdTdrp8icdTC9zXUyg==" saltValue="YTEiFIaU2zqjW1A6nhWH6g==" spinCount="100000" sheet="1" objects="1" scenarios="1"/>
  <mergeCells count="9">
    <mergeCell ref="D39:E39"/>
    <mergeCell ref="D29:E29"/>
    <mergeCell ref="D38:E38"/>
    <mergeCell ref="D30:E30"/>
    <mergeCell ref="D24:E24"/>
    <mergeCell ref="D25:E25"/>
    <mergeCell ref="D26:E26"/>
    <mergeCell ref="D27:E27"/>
    <mergeCell ref="D28:E28"/>
  </mergeCells>
  <dataValidations count="3">
    <dataValidation type="list" allowBlank="1" showInputMessage="1" showErrorMessage="1" sqref="B22" xr:uid="{82DF5347-9523-4826-AF94-CF26B986D753}">
      <formula1>$B$6:$B$9</formula1>
    </dataValidation>
    <dataValidation type="list" allowBlank="1" showInputMessage="1" showErrorMessage="1" sqref="D22" xr:uid="{F9A7D841-CCBD-4E41-B2D6-0720B3372FC6}">
      <formula1>"Bhavin Bhandari,Shilpa Bhagone,Veer Enterprises,Veer Enterprises, Jai Ashapura,Company)"</formula1>
    </dataValidation>
    <dataValidation type="list" allowBlank="1" showInputMessage="1" showErrorMessage="1" sqref="C22" xr:uid="{3A4943CE-9652-4218-B207-7EF8AAE9EFD6}">
      <formula1>"Bhavin Bhandari,Shilpa Bhagone,Veer Enterprises,Veer Enterprises, Jai Ashapura,Company"</formula1>
    </dataValidation>
  </dataValidations>
  <pageMargins left="0.7" right="0.7" top="0.75" bottom="0.75" header="0.3" footer="0.3"/>
  <pageSetup paperSize="9" scale="60" fitToHeight="0" orientation="landscape" horizontalDpi="4294967293"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07DC3-DF76-4BF6-BC5A-3ABAE1486B57}">
  <sheetPr codeName="Sheet26">
    <pageSetUpPr fitToPage="1"/>
  </sheetPr>
  <dimension ref="A1:J660"/>
  <sheetViews>
    <sheetView showGridLines="0" showRowColHeaders="0" workbookViewId="0">
      <pane xSplit="1" ySplit="2" topLeftCell="B3" activePane="bottomRight" state="frozen"/>
      <selection activeCell="E21" sqref="E21"/>
      <selection pane="topRight" activeCell="E21" sqref="E21"/>
      <selection pane="bottomLeft" activeCell="E21" sqref="E21"/>
      <selection pane="bottomRight" sqref="A1:J1"/>
    </sheetView>
  </sheetViews>
  <sheetFormatPr defaultColWidth="8.88671875" defaultRowHeight="13.8" x14ac:dyDescent="0.3"/>
  <cols>
    <col min="1" max="1" width="28.77734375" style="458" customWidth="1"/>
    <col min="2" max="2" width="26.77734375" style="465" customWidth="1"/>
    <col min="3" max="3" width="28.77734375" style="465" customWidth="1"/>
    <col min="4" max="6" width="14.77734375" style="458" customWidth="1"/>
    <col min="7" max="8" width="14.77734375" style="465" customWidth="1"/>
    <col min="9" max="9" width="14.77734375" style="458" customWidth="1"/>
    <col min="10" max="10" width="18.77734375" style="458" customWidth="1"/>
    <col min="11" max="13" width="14.6640625" style="458" customWidth="1"/>
    <col min="14" max="14" width="18.6640625" style="458" customWidth="1"/>
    <col min="15" max="16384" width="8.88671875" style="458"/>
  </cols>
  <sheetData>
    <row r="1" spans="1:10" ht="45" customHeight="1" x14ac:dyDescent="0.3">
      <c r="A1" s="858" t="s">
        <v>2125</v>
      </c>
      <c r="B1" s="858"/>
      <c r="C1" s="858"/>
      <c r="D1" s="858"/>
      <c r="E1" s="858"/>
      <c r="F1" s="858"/>
      <c r="G1" s="858"/>
      <c r="H1" s="858"/>
      <c r="I1" s="858"/>
      <c r="J1" s="858"/>
    </row>
    <row r="2" spans="1:10" ht="24" customHeight="1" x14ac:dyDescent="0.3">
      <c r="A2" s="859" t="s">
        <v>2459</v>
      </c>
      <c r="B2" s="859"/>
      <c r="C2" s="859"/>
      <c r="D2" s="859"/>
      <c r="E2" s="859"/>
      <c r="F2" s="859"/>
      <c r="G2" s="859"/>
      <c r="H2" s="859"/>
      <c r="I2" s="859"/>
      <c r="J2" s="859"/>
    </row>
    <row r="3" spans="1:10" ht="19.95" customHeight="1" x14ac:dyDescent="0.3">
      <c r="A3" s="474" t="s">
        <v>2219</v>
      </c>
      <c r="B3" s="486" t="s">
        <v>2220</v>
      </c>
      <c r="C3" s="486" t="s">
        <v>2221</v>
      </c>
    </row>
    <row r="4" spans="1:10" ht="19.95" customHeight="1" x14ac:dyDescent="0.3">
      <c r="A4" s="475" t="s">
        <v>2222</v>
      </c>
    </row>
    <row r="5" spans="1:10" ht="19.95" customHeight="1" x14ac:dyDescent="0.3">
      <c r="A5" s="476" t="s">
        <v>2224</v>
      </c>
      <c r="B5" s="467"/>
      <c r="C5" s="494" t="s">
        <v>2227</v>
      </c>
      <c r="D5" s="460"/>
      <c r="E5" s="476" t="s">
        <v>2208</v>
      </c>
      <c r="F5" s="460"/>
      <c r="G5" s="467"/>
      <c r="H5" s="467"/>
      <c r="I5" s="460"/>
      <c r="J5" s="460"/>
    </row>
    <row r="6" spans="1:10" ht="19.95" customHeight="1" x14ac:dyDescent="0.3">
      <c r="A6" s="460" t="s">
        <v>2225</v>
      </c>
      <c r="B6" s="487" t="s">
        <v>2454</v>
      </c>
      <c r="C6" s="467" t="s">
        <v>2223</v>
      </c>
      <c r="D6" s="652" t="s">
        <v>2458</v>
      </c>
      <c r="E6" s="460" t="s">
        <v>2229</v>
      </c>
      <c r="F6" s="637">
        <f>C15</f>
        <v>5035083</v>
      </c>
      <c r="G6" s="467" t="s">
        <v>2210</v>
      </c>
      <c r="H6" s="467"/>
      <c r="I6" s="460"/>
      <c r="J6" s="460"/>
    </row>
    <row r="7" spans="1:10" ht="19.95" customHeight="1" x14ac:dyDescent="0.3">
      <c r="A7" s="460" t="s">
        <v>2226</v>
      </c>
      <c r="B7" s="487" t="s">
        <v>2455</v>
      </c>
      <c r="C7" s="467" t="s">
        <v>2228</v>
      </c>
      <c r="D7" s="510">
        <v>0</v>
      </c>
      <c r="E7" s="460" t="s">
        <v>2209</v>
      </c>
      <c r="F7" s="504">
        <v>0.996</v>
      </c>
      <c r="G7" s="651" t="s">
        <v>2450</v>
      </c>
      <c r="H7" s="467"/>
      <c r="I7" s="460"/>
      <c r="J7" s="460"/>
    </row>
    <row r="8" spans="1:10" ht="19.95" customHeight="1" x14ac:dyDescent="0.3"/>
    <row r="9" spans="1:10" ht="25.95" customHeight="1" x14ac:dyDescent="0.3">
      <c r="A9" s="860" t="s">
        <v>2211</v>
      </c>
      <c r="B9" s="860"/>
      <c r="C9" s="860"/>
      <c r="D9" s="860"/>
      <c r="E9" s="860"/>
    </row>
    <row r="10" spans="1:10" ht="24" customHeight="1" x14ac:dyDescent="0.3">
      <c r="A10" s="477" t="s">
        <v>2076</v>
      </c>
      <c r="B10" s="488" t="s">
        <v>2077</v>
      </c>
      <c r="C10" s="488" t="s">
        <v>2078</v>
      </c>
      <c r="D10" s="477" t="s">
        <v>2079</v>
      </c>
      <c r="E10" s="477" t="s">
        <v>2080</v>
      </c>
    </row>
    <row r="11" spans="1:10" ht="19.95" customHeight="1" x14ac:dyDescent="0.3">
      <c r="A11" s="861" t="s">
        <v>2230</v>
      </c>
      <c r="B11" s="861"/>
      <c r="C11" s="861"/>
      <c r="D11" s="861"/>
      <c r="E11" s="861"/>
    </row>
    <row r="12" spans="1:10" ht="19.95" customHeight="1" x14ac:dyDescent="0.3">
      <c r="A12" s="470" t="s">
        <v>2081</v>
      </c>
      <c r="B12" s="489">
        <v>454</v>
      </c>
      <c r="C12" s="489">
        <v>452</v>
      </c>
      <c r="D12" s="478">
        <f>B12-C12</f>
        <v>2</v>
      </c>
      <c r="E12" s="479" t="str">
        <f>IF(D12=0,"MATCHED","MISMATCH")</f>
        <v>MISMATCH</v>
      </c>
    </row>
    <row r="13" spans="1:10" ht="19.95" customHeight="1" x14ac:dyDescent="0.3">
      <c r="A13" s="462" t="s">
        <v>2191</v>
      </c>
      <c r="B13" s="490">
        <v>9399</v>
      </c>
      <c r="C13" s="490">
        <v>9399</v>
      </c>
      <c r="D13" s="480">
        <f>B13-C13</f>
        <v>0</v>
      </c>
      <c r="E13" s="481" t="str">
        <f>IF(ROUND(D13,2)=0,"MATCHED","MISMATCH")</f>
        <v>MATCHED</v>
      </c>
    </row>
    <row r="14" spans="1:10" ht="19.95" customHeight="1" x14ac:dyDescent="0.3">
      <c r="A14" s="470" t="s">
        <v>2192</v>
      </c>
      <c r="B14" s="489">
        <v>9783.5</v>
      </c>
      <c r="C14" s="489">
        <v>9783.5</v>
      </c>
      <c r="D14" s="478">
        <f>B14-C14</f>
        <v>0</v>
      </c>
      <c r="E14" s="479" t="str">
        <f>IF(ROUND(D14,2)=0,"MATCHED","MISMATCH")</f>
        <v>MATCHED</v>
      </c>
    </row>
    <row r="15" spans="1:10" ht="19.95" customHeight="1" x14ac:dyDescent="0.3">
      <c r="A15" s="462" t="s">
        <v>2193</v>
      </c>
      <c r="B15" s="491" t="s">
        <v>2082</v>
      </c>
      <c r="C15" s="638">
        <v>5035083</v>
      </c>
      <c r="D15" s="482" t="s">
        <v>2082</v>
      </c>
      <c r="E15" s="481" t="s">
        <v>2083</v>
      </c>
    </row>
    <row r="16" spans="1:10" ht="19.95" customHeight="1" x14ac:dyDescent="0.3">
      <c r="A16" s="861" t="s">
        <v>2231</v>
      </c>
      <c r="B16" s="861"/>
      <c r="C16" s="861"/>
      <c r="D16" s="861"/>
      <c r="E16" s="861"/>
    </row>
    <row r="17" spans="1:10" ht="19.95" customHeight="1" x14ac:dyDescent="0.3">
      <c r="A17" s="470" t="s">
        <v>2194</v>
      </c>
      <c r="B17" s="489">
        <v>52</v>
      </c>
      <c r="C17" s="489">
        <v>0</v>
      </c>
      <c r="D17" s="478">
        <f>B17-C17</f>
        <v>52</v>
      </c>
      <c r="E17" s="479" t="s">
        <v>2083</v>
      </c>
    </row>
    <row r="18" spans="1:10" ht="19.95" customHeight="1" x14ac:dyDescent="0.3">
      <c r="A18" s="462" t="s">
        <v>2195</v>
      </c>
      <c r="B18" s="490">
        <v>1192.5</v>
      </c>
      <c r="C18" s="490">
        <v>0</v>
      </c>
      <c r="D18" s="480">
        <f>B18-C18</f>
        <v>1192.5</v>
      </c>
      <c r="E18" s="481" t="s">
        <v>2083</v>
      </c>
    </row>
    <row r="19" spans="1:10" ht="19.95" customHeight="1" x14ac:dyDescent="0.3">
      <c r="A19" s="470" t="s">
        <v>2196</v>
      </c>
      <c r="B19" s="489">
        <v>1573.5</v>
      </c>
      <c r="C19" s="489">
        <v>0</v>
      </c>
      <c r="D19" s="478">
        <f>B19-C19</f>
        <v>1573.5</v>
      </c>
      <c r="E19" s="479" t="s">
        <v>2083</v>
      </c>
    </row>
    <row r="20" spans="1:10" ht="19.95" customHeight="1" x14ac:dyDescent="0.3">
      <c r="A20" s="462" t="s">
        <v>2197</v>
      </c>
      <c r="B20" s="491" t="s">
        <v>2082</v>
      </c>
      <c r="C20" s="638">
        <v>0</v>
      </c>
      <c r="D20" s="482" t="s">
        <v>2082</v>
      </c>
      <c r="E20" s="481" t="s">
        <v>2083</v>
      </c>
    </row>
    <row r="21" spans="1:10" ht="19.95" customHeight="1" x14ac:dyDescent="0.3"/>
    <row r="22" spans="1:10" ht="25.95" customHeight="1" x14ac:dyDescent="0.3">
      <c r="A22" s="860" t="s">
        <v>2212</v>
      </c>
      <c r="B22" s="860"/>
      <c r="C22" s="860"/>
      <c r="D22" s="860"/>
      <c r="E22" s="860"/>
      <c r="F22" s="860"/>
      <c r="G22" s="860"/>
      <c r="H22" s="860"/>
      <c r="I22" s="860"/>
      <c r="J22" s="860"/>
    </row>
    <row r="23" spans="1:10" ht="24" customHeight="1" x14ac:dyDescent="0.3">
      <c r="A23" s="454" t="s">
        <v>2205</v>
      </c>
      <c r="B23" s="456" t="s">
        <v>11</v>
      </c>
      <c r="C23" s="456" t="s">
        <v>2187</v>
      </c>
      <c r="D23" s="454" t="s">
        <v>2201</v>
      </c>
      <c r="E23" s="454" t="s">
        <v>930</v>
      </c>
      <c r="F23" s="454" t="s">
        <v>166</v>
      </c>
      <c r="G23" s="456" t="s">
        <v>2200</v>
      </c>
      <c r="H23" s="456" t="s">
        <v>2202</v>
      </c>
      <c r="I23" s="454" t="s">
        <v>41</v>
      </c>
      <c r="J23" s="454" t="s">
        <v>2206</v>
      </c>
    </row>
    <row r="24" spans="1:10" ht="19.95" customHeight="1" x14ac:dyDescent="0.3">
      <c r="A24" s="865" t="s">
        <v>2207</v>
      </c>
      <c r="B24" s="492" t="s">
        <v>2181</v>
      </c>
      <c r="C24" s="495">
        <v>52</v>
      </c>
      <c r="D24" s="483">
        <v>310</v>
      </c>
      <c r="E24" s="483"/>
      <c r="F24" s="483"/>
      <c r="G24" s="495">
        <v>821.5</v>
      </c>
      <c r="H24" s="495">
        <v>442</v>
      </c>
      <c r="I24" s="483"/>
      <c r="J24" s="483">
        <f t="shared" ref="J24:J32" si="0">SUM(D24:I24)</f>
        <v>1573.5</v>
      </c>
    </row>
    <row r="25" spans="1:10" ht="19.95" customHeight="1" x14ac:dyDescent="0.3">
      <c r="A25" s="863"/>
      <c r="B25" s="469" t="s">
        <v>1157</v>
      </c>
      <c r="C25" s="490">
        <v>454</v>
      </c>
      <c r="D25" s="480"/>
      <c r="E25" s="480">
        <v>2959</v>
      </c>
      <c r="F25" s="480">
        <v>2104</v>
      </c>
      <c r="G25" s="490"/>
      <c r="H25" s="490"/>
      <c r="I25" s="480">
        <v>4720.5</v>
      </c>
      <c r="J25" s="480">
        <f t="shared" si="0"/>
        <v>9783.5</v>
      </c>
    </row>
    <row r="26" spans="1:10" ht="19.95" customHeight="1" x14ac:dyDescent="0.3">
      <c r="A26" s="864" t="s">
        <v>582</v>
      </c>
      <c r="B26" s="864"/>
      <c r="C26" s="496">
        <f t="shared" ref="C26:I26" si="1">SUM(C24:C25)</f>
        <v>506</v>
      </c>
      <c r="D26" s="484">
        <f t="shared" si="1"/>
        <v>310</v>
      </c>
      <c r="E26" s="484">
        <f t="shared" si="1"/>
        <v>2959</v>
      </c>
      <c r="F26" s="484">
        <f t="shared" si="1"/>
        <v>2104</v>
      </c>
      <c r="G26" s="496">
        <f t="shared" si="1"/>
        <v>821.5</v>
      </c>
      <c r="H26" s="496">
        <f t="shared" si="1"/>
        <v>442</v>
      </c>
      <c r="I26" s="484">
        <f t="shared" si="1"/>
        <v>4720.5</v>
      </c>
      <c r="J26" s="484">
        <f t="shared" si="0"/>
        <v>11357</v>
      </c>
    </row>
    <row r="27" spans="1:10" ht="19.95" customHeight="1" x14ac:dyDescent="0.3">
      <c r="A27" s="866" t="s">
        <v>2186</v>
      </c>
      <c r="B27" s="469" t="s">
        <v>2181</v>
      </c>
      <c r="C27" s="490">
        <v>0</v>
      </c>
      <c r="D27" s="480"/>
      <c r="E27" s="480"/>
      <c r="F27" s="480"/>
      <c r="G27" s="490"/>
      <c r="H27" s="490"/>
      <c r="I27" s="480"/>
      <c r="J27" s="480">
        <f t="shared" si="0"/>
        <v>0</v>
      </c>
    </row>
    <row r="28" spans="1:10" ht="19.95" customHeight="1" x14ac:dyDescent="0.3">
      <c r="A28" s="867"/>
      <c r="B28" s="473" t="s">
        <v>1157</v>
      </c>
      <c r="C28" s="489">
        <v>452</v>
      </c>
      <c r="D28" s="478"/>
      <c r="E28" s="478">
        <v>2959</v>
      </c>
      <c r="F28" s="478">
        <v>2104</v>
      </c>
      <c r="G28" s="489"/>
      <c r="H28" s="489"/>
      <c r="I28" s="478">
        <v>4720.5</v>
      </c>
      <c r="J28" s="478">
        <f t="shared" si="0"/>
        <v>9783.5</v>
      </c>
    </row>
    <row r="29" spans="1:10" ht="19.95" customHeight="1" x14ac:dyDescent="0.3">
      <c r="A29" s="864" t="s">
        <v>2190</v>
      </c>
      <c r="B29" s="864"/>
      <c r="C29" s="496">
        <f t="shared" ref="C29:I29" si="2">SUM(C27:C28)</f>
        <v>452</v>
      </c>
      <c r="D29" s="484">
        <f t="shared" si="2"/>
        <v>0</v>
      </c>
      <c r="E29" s="484">
        <f t="shared" si="2"/>
        <v>2959</v>
      </c>
      <c r="F29" s="484">
        <f t="shared" si="2"/>
        <v>2104</v>
      </c>
      <c r="G29" s="496">
        <f t="shared" si="2"/>
        <v>0</v>
      </c>
      <c r="H29" s="496">
        <f t="shared" si="2"/>
        <v>0</v>
      </c>
      <c r="I29" s="484">
        <f t="shared" si="2"/>
        <v>4720.5</v>
      </c>
      <c r="J29" s="484">
        <f t="shared" si="0"/>
        <v>9783.5</v>
      </c>
    </row>
    <row r="30" spans="1:10" ht="19.95" customHeight="1" x14ac:dyDescent="0.3">
      <c r="A30" s="862" t="s">
        <v>2189</v>
      </c>
      <c r="B30" s="473" t="s">
        <v>2181</v>
      </c>
      <c r="C30" s="489">
        <f t="shared" ref="C30:I31" si="3">C24-C27</f>
        <v>52</v>
      </c>
      <c r="D30" s="478">
        <f t="shared" si="3"/>
        <v>310</v>
      </c>
      <c r="E30" s="478">
        <f t="shared" si="3"/>
        <v>0</v>
      </c>
      <c r="F30" s="478">
        <f t="shared" si="3"/>
        <v>0</v>
      </c>
      <c r="G30" s="489">
        <f t="shared" si="3"/>
        <v>821.5</v>
      </c>
      <c r="H30" s="489">
        <f t="shared" si="3"/>
        <v>442</v>
      </c>
      <c r="I30" s="478">
        <f t="shared" si="3"/>
        <v>0</v>
      </c>
      <c r="J30" s="478">
        <f t="shared" si="0"/>
        <v>1573.5</v>
      </c>
    </row>
    <row r="31" spans="1:10" ht="19.95" customHeight="1" x14ac:dyDescent="0.3">
      <c r="A31" s="863"/>
      <c r="B31" s="469" t="s">
        <v>1157</v>
      </c>
      <c r="C31" s="490">
        <f t="shared" si="3"/>
        <v>2</v>
      </c>
      <c r="D31" s="480">
        <f t="shared" si="3"/>
        <v>0</v>
      </c>
      <c r="E31" s="480">
        <f t="shared" si="3"/>
        <v>0</v>
      </c>
      <c r="F31" s="480">
        <f t="shared" si="3"/>
        <v>0</v>
      </c>
      <c r="G31" s="490">
        <f t="shared" si="3"/>
        <v>0</v>
      </c>
      <c r="H31" s="490">
        <f t="shared" si="3"/>
        <v>0</v>
      </c>
      <c r="I31" s="480">
        <f t="shared" si="3"/>
        <v>0</v>
      </c>
      <c r="J31" s="480">
        <f t="shared" si="0"/>
        <v>0</v>
      </c>
    </row>
    <row r="32" spans="1:10" ht="19.95" customHeight="1" x14ac:dyDescent="0.3">
      <c r="A32" s="864" t="s">
        <v>2189</v>
      </c>
      <c r="B32" s="864"/>
      <c r="C32" s="496">
        <f t="shared" ref="C32:I32" si="4">SUM(C30:C31)</f>
        <v>54</v>
      </c>
      <c r="D32" s="484">
        <f t="shared" si="4"/>
        <v>310</v>
      </c>
      <c r="E32" s="484">
        <f t="shared" si="4"/>
        <v>0</v>
      </c>
      <c r="F32" s="484">
        <f t="shared" si="4"/>
        <v>0</v>
      </c>
      <c r="G32" s="496">
        <f t="shared" si="4"/>
        <v>821.5</v>
      </c>
      <c r="H32" s="496">
        <f t="shared" si="4"/>
        <v>442</v>
      </c>
      <c r="I32" s="484">
        <f t="shared" si="4"/>
        <v>0</v>
      </c>
      <c r="J32" s="484">
        <f t="shared" si="0"/>
        <v>1573.5</v>
      </c>
    </row>
    <row r="33" spans="1:10" ht="19.95" customHeight="1" x14ac:dyDescent="0.3">
      <c r="A33" s="459"/>
      <c r="B33" s="466"/>
      <c r="C33" s="466"/>
      <c r="D33" s="459"/>
      <c r="E33" s="459"/>
      <c r="F33" s="459"/>
      <c r="G33" s="466"/>
      <c r="H33" s="466"/>
      <c r="I33" s="459"/>
      <c r="J33" s="459"/>
    </row>
    <row r="34" spans="1:10" ht="19.95" customHeight="1" x14ac:dyDescent="0.3"/>
    <row r="35" spans="1:10" ht="25.95" customHeight="1" x14ac:dyDescent="0.3">
      <c r="A35" s="860" t="s">
        <v>2213</v>
      </c>
      <c r="B35" s="860"/>
      <c r="C35" s="860"/>
      <c r="D35" s="860"/>
    </row>
    <row r="36" spans="1:10" ht="24" customHeight="1" x14ac:dyDescent="0.3">
      <c r="A36" s="485" t="s">
        <v>2214</v>
      </c>
      <c r="B36" s="493"/>
      <c r="C36" s="497" t="s">
        <v>2215</v>
      </c>
      <c r="D36" s="461"/>
    </row>
    <row r="37" spans="1:10" ht="19.95" customHeight="1" x14ac:dyDescent="0.3">
      <c r="A37" s="462" t="s">
        <v>2232</v>
      </c>
      <c r="B37" s="469"/>
      <c r="C37" s="498">
        <v>2</v>
      </c>
      <c r="D37" s="462"/>
    </row>
    <row r="38" spans="1:10" ht="19.95" customHeight="1" x14ac:dyDescent="0.3">
      <c r="A38" s="470" t="s">
        <v>2216</v>
      </c>
      <c r="B38" s="473"/>
      <c r="C38" s="499">
        <v>0</v>
      </c>
      <c r="D38" s="470"/>
    </row>
    <row r="39" spans="1:10" ht="19.95" customHeight="1" x14ac:dyDescent="0.3">
      <c r="A39" s="462" t="s">
        <v>2217</v>
      </c>
      <c r="B39" s="469"/>
      <c r="C39" s="500">
        <v>0</v>
      </c>
      <c r="D39" s="462"/>
    </row>
    <row r="40" spans="1:10" ht="19.95" customHeight="1" x14ac:dyDescent="0.3">
      <c r="A40" s="470" t="s">
        <v>2218</v>
      </c>
      <c r="B40" s="473"/>
      <c r="C40" s="501">
        <v>23</v>
      </c>
      <c r="D40" s="470"/>
    </row>
    <row r="41" spans="1:10" ht="19.95" customHeight="1" x14ac:dyDescent="0.3"/>
    <row r="42" spans="1:10" ht="19.95" customHeight="1" x14ac:dyDescent="0.3"/>
    <row r="43" spans="1:10" ht="25.95" customHeight="1" x14ac:dyDescent="0.3">
      <c r="A43" s="872" t="s">
        <v>2233</v>
      </c>
      <c r="B43" s="872"/>
      <c r="C43" s="872"/>
      <c r="D43" s="872"/>
    </row>
    <row r="44" spans="1:10" ht="19.95" customHeight="1" x14ac:dyDescent="0.3">
      <c r="A44" s="454" t="s">
        <v>1093</v>
      </c>
      <c r="B44" s="456" t="s">
        <v>9</v>
      </c>
      <c r="C44" s="456" t="s">
        <v>2199</v>
      </c>
      <c r="D44" s="454" t="s">
        <v>2126</v>
      </c>
    </row>
    <row r="45" spans="1:10" ht="19.95" customHeight="1" x14ac:dyDescent="0.3">
      <c r="A45" s="459" t="s">
        <v>720</v>
      </c>
      <c r="B45" s="466" t="s">
        <v>721</v>
      </c>
      <c r="C45" s="466" t="s">
        <v>930</v>
      </c>
      <c r="D45" s="641" t="s">
        <v>2448</v>
      </c>
    </row>
    <row r="46" spans="1:10" ht="19.95" customHeight="1" x14ac:dyDescent="0.3">
      <c r="A46" s="470" t="s">
        <v>1256</v>
      </c>
      <c r="B46" s="473" t="s">
        <v>1257</v>
      </c>
      <c r="C46" s="473" t="s">
        <v>41</v>
      </c>
      <c r="D46" s="463" t="s">
        <v>2448</v>
      </c>
    </row>
    <row r="47" spans="1:10" ht="19.95" customHeight="1" x14ac:dyDescent="0.3"/>
    <row r="48" spans="1:10" ht="19.95" customHeight="1" x14ac:dyDescent="0.3"/>
    <row r="49" spans="1:4" ht="25.95" customHeight="1" x14ac:dyDescent="0.3">
      <c r="A49" s="873" t="s">
        <v>2234</v>
      </c>
      <c r="B49" s="873"/>
      <c r="C49" s="873"/>
      <c r="D49" s="873"/>
    </row>
    <row r="50" spans="1:4" ht="19.95" customHeight="1" x14ac:dyDescent="0.3">
      <c r="A50" s="455" t="s">
        <v>2235</v>
      </c>
      <c r="B50" s="457" t="s">
        <v>2236</v>
      </c>
      <c r="C50" s="457" t="s">
        <v>2237</v>
      </c>
      <c r="D50" s="455" t="s">
        <v>2238</v>
      </c>
    </row>
    <row r="51" spans="1:4" ht="31.65" customHeight="1" x14ac:dyDescent="0.3">
      <c r="A51" s="459" t="s">
        <v>1968</v>
      </c>
      <c r="B51" s="466" t="s">
        <v>2154</v>
      </c>
      <c r="C51" s="466" t="s">
        <v>2201</v>
      </c>
      <c r="D51" s="642" t="s">
        <v>2239</v>
      </c>
    </row>
    <row r="52" spans="1:4" ht="31.65" customHeight="1" x14ac:dyDescent="0.3">
      <c r="A52" s="471" t="s">
        <v>1970</v>
      </c>
      <c r="B52" s="472" t="s">
        <v>2155</v>
      </c>
      <c r="C52" s="472" t="s">
        <v>2201</v>
      </c>
      <c r="D52" s="506" t="s">
        <v>2239</v>
      </c>
    </row>
    <row r="53" spans="1:4" ht="31.65" customHeight="1" x14ac:dyDescent="0.3">
      <c r="A53" s="464" t="s">
        <v>1972</v>
      </c>
      <c r="B53" s="468" t="s">
        <v>2156</v>
      </c>
      <c r="C53" s="468" t="s">
        <v>2201</v>
      </c>
      <c r="D53" s="506" t="s">
        <v>2239</v>
      </c>
    </row>
    <row r="54" spans="1:4" ht="31.65" customHeight="1" x14ac:dyDescent="0.3">
      <c r="A54" s="471" t="s">
        <v>1974</v>
      </c>
      <c r="B54" s="472" t="s">
        <v>2157</v>
      </c>
      <c r="C54" s="472" t="s">
        <v>2201</v>
      </c>
      <c r="D54" s="506" t="s">
        <v>2239</v>
      </c>
    </row>
    <row r="55" spans="1:4" ht="31.65" customHeight="1" x14ac:dyDescent="0.3">
      <c r="A55" s="464" t="s">
        <v>1976</v>
      </c>
      <c r="B55" s="468" t="s">
        <v>2158</v>
      </c>
      <c r="C55" s="468" t="s">
        <v>2201</v>
      </c>
      <c r="D55" s="506" t="s">
        <v>2239</v>
      </c>
    </row>
    <row r="56" spans="1:4" ht="31.65" customHeight="1" x14ac:dyDescent="0.3">
      <c r="A56" s="471" t="s">
        <v>1978</v>
      </c>
      <c r="B56" s="472" t="s">
        <v>2159</v>
      </c>
      <c r="C56" s="472" t="s">
        <v>2201</v>
      </c>
      <c r="D56" s="506" t="s">
        <v>2239</v>
      </c>
    </row>
    <row r="57" spans="1:4" ht="31.65" customHeight="1" x14ac:dyDescent="0.3">
      <c r="A57" s="464" t="s">
        <v>1980</v>
      </c>
      <c r="B57" s="468" t="s">
        <v>2160</v>
      </c>
      <c r="C57" s="468" t="s">
        <v>2201</v>
      </c>
      <c r="D57" s="506" t="s">
        <v>2239</v>
      </c>
    </row>
    <row r="58" spans="1:4" ht="31.65" customHeight="1" x14ac:dyDescent="0.3">
      <c r="A58" s="471" t="s">
        <v>1982</v>
      </c>
      <c r="B58" s="472" t="s">
        <v>2161</v>
      </c>
      <c r="C58" s="472" t="s">
        <v>2201</v>
      </c>
      <c r="D58" s="506" t="s">
        <v>2239</v>
      </c>
    </row>
    <row r="59" spans="1:4" ht="19.95" customHeight="1" x14ac:dyDescent="0.3">
      <c r="A59" s="464" t="s">
        <v>1984</v>
      </c>
      <c r="B59" s="468" t="s">
        <v>2162</v>
      </c>
      <c r="C59" s="468" t="s">
        <v>2201</v>
      </c>
      <c r="D59" s="506" t="s">
        <v>2239</v>
      </c>
    </row>
    <row r="60" spans="1:4" ht="31.65" customHeight="1" x14ac:dyDescent="0.3">
      <c r="A60" s="471" t="s">
        <v>1986</v>
      </c>
      <c r="B60" s="472" t="s">
        <v>2163</v>
      </c>
      <c r="C60" s="472" t="s">
        <v>2201</v>
      </c>
      <c r="D60" s="506" t="s">
        <v>2239</v>
      </c>
    </row>
    <row r="61" spans="1:4" ht="31.65" customHeight="1" x14ac:dyDescent="0.3">
      <c r="A61" s="464" t="s">
        <v>2084</v>
      </c>
      <c r="B61" s="468" t="s">
        <v>2127</v>
      </c>
      <c r="C61" s="468" t="s">
        <v>2200</v>
      </c>
      <c r="D61" s="506" t="s">
        <v>2239</v>
      </c>
    </row>
    <row r="62" spans="1:4" ht="31.65" customHeight="1" x14ac:dyDescent="0.3">
      <c r="A62" s="471" t="s">
        <v>2085</v>
      </c>
      <c r="B62" s="472" t="s">
        <v>2128</v>
      </c>
      <c r="C62" s="472" t="s">
        <v>2200</v>
      </c>
      <c r="D62" s="506" t="s">
        <v>2239</v>
      </c>
    </row>
    <row r="63" spans="1:4" ht="31.65" customHeight="1" x14ac:dyDescent="0.3">
      <c r="A63" s="464" t="s">
        <v>2086</v>
      </c>
      <c r="B63" s="468" t="s">
        <v>2129</v>
      </c>
      <c r="C63" s="468" t="s">
        <v>2200</v>
      </c>
      <c r="D63" s="506" t="s">
        <v>2239</v>
      </c>
    </row>
    <row r="64" spans="1:4" ht="31.65" customHeight="1" x14ac:dyDescent="0.3">
      <c r="A64" s="471" t="s">
        <v>2087</v>
      </c>
      <c r="B64" s="472" t="s">
        <v>2130</v>
      </c>
      <c r="C64" s="472" t="s">
        <v>2200</v>
      </c>
      <c r="D64" s="506" t="s">
        <v>2239</v>
      </c>
    </row>
    <row r="65" spans="1:4" ht="31.65" customHeight="1" x14ac:dyDescent="0.3">
      <c r="A65" s="464" t="s">
        <v>2088</v>
      </c>
      <c r="B65" s="468" t="s">
        <v>2131</v>
      </c>
      <c r="C65" s="468" t="s">
        <v>2200</v>
      </c>
      <c r="D65" s="506" t="s">
        <v>2239</v>
      </c>
    </row>
    <row r="66" spans="1:4" ht="31.65" customHeight="1" x14ac:dyDescent="0.3">
      <c r="A66" s="471" t="s">
        <v>2089</v>
      </c>
      <c r="B66" s="472" t="s">
        <v>2132</v>
      </c>
      <c r="C66" s="472" t="s">
        <v>2200</v>
      </c>
      <c r="D66" s="506" t="s">
        <v>2239</v>
      </c>
    </row>
    <row r="67" spans="1:4" ht="31.65" customHeight="1" x14ac:dyDescent="0.3">
      <c r="A67" s="464" t="s">
        <v>2090</v>
      </c>
      <c r="B67" s="468" t="s">
        <v>2133</v>
      </c>
      <c r="C67" s="468" t="s">
        <v>2200</v>
      </c>
      <c r="D67" s="506" t="s">
        <v>2239</v>
      </c>
    </row>
    <row r="68" spans="1:4" ht="31.65" customHeight="1" x14ac:dyDescent="0.3">
      <c r="A68" s="471" t="s">
        <v>2091</v>
      </c>
      <c r="B68" s="472" t="s">
        <v>2134</v>
      </c>
      <c r="C68" s="472" t="s">
        <v>2200</v>
      </c>
      <c r="D68" s="506" t="s">
        <v>2239</v>
      </c>
    </row>
    <row r="69" spans="1:4" ht="19.95" customHeight="1" x14ac:dyDescent="0.3">
      <c r="A69" s="464" t="s">
        <v>2092</v>
      </c>
      <c r="B69" s="468" t="s">
        <v>2135</v>
      </c>
      <c r="C69" s="468" t="s">
        <v>2200</v>
      </c>
      <c r="D69" s="506" t="s">
        <v>2239</v>
      </c>
    </row>
    <row r="70" spans="1:4" ht="31.65" customHeight="1" x14ac:dyDescent="0.3">
      <c r="A70" s="471" t="s">
        <v>2093</v>
      </c>
      <c r="B70" s="472" t="s">
        <v>2136</v>
      </c>
      <c r="C70" s="472" t="s">
        <v>2200</v>
      </c>
      <c r="D70" s="506" t="s">
        <v>2239</v>
      </c>
    </row>
    <row r="71" spans="1:4" ht="31.65" customHeight="1" x14ac:dyDescent="0.3">
      <c r="A71" s="464" t="s">
        <v>2094</v>
      </c>
      <c r="B71" s="468" t="s">
        <v>2137</v>
      </c>
      <c r="C71" s="468" t="s">
        <v>2200</v>
      </c>
      <c r="D71" s="506" t="s">
        <v>2239</v>
      </c>
    </row>
    <row r="72" spans="1:4" ht="31.65" customHeight="1" x14ac:dyDescent="0.3">
      <c r="A72" s="471" t="s">
        <v>2095</v>
      </c>
      <c r="B72" s="472" t="s">
        <v>2138</v>
      </c>
      <c r="C72" s="472" t="s">
        <v>2200</v>
      </c>
      <c r="D72" s="506" t="s">
        <v>2239</v>
      </c>
    </row>
    <row r="73" spans="1:4" ht="19.95" customHeight="1" x14ac:dyDescent="0.3">
      <c r="A73" s="464" t="s">
        <v>2096</v>
      </c>
      <c r="B73" s="468" t="s">
        <v>2139</v>
      </c>
      <c r="C73" s="468" t="s">
        <v>2200</v>
      </c>
      <c r="D73" s="506" t="s">
        <v>2239</v>
      </c>
    </row>
    <row r="74" spans="1:4" ht="31.65" customHeight="1" x14ac:dyDescent="0.3">
      <c r="A74" s="471" t="s">
        <v>2097</v>
      </c>
      <c r="B74" s="472" t="s">
        <v>2140</v>
      </c>
      <c r="C74" s="472" t="s">
        <v>2200</v>
      </c>
      <c r="D74" s="506" t="s">
        <v>2239</v>
      </c>
    </row>
    <row r="75" spans="1:4" ht="31.65" customHeight="1" x14ac:dyDescent="0.3">
      <c r="A75" s="464" t="s">
        <v>2098</v>
      </c>
      <c r="B75" s="468" t="s">
        <v>2141</v>
      </c>
      <c r="C75" s="468" t="s">
        <v>2200</v>
      </c>
      <c r="D75" s="506" t="s">
        <v>2239</v>
      </c>
    </row>
    <row r="76" spans="1:4" ht="31.65" customHeight="1" x14ac:dyDescent="0.3">
      <c r="A76" s="471" t="s">
        <v>2099</v>
      </c>
      <c r="B76" s="472" t="s">
        <v>2142</v>
      </c>
      <c r="C76" s="472" t="s">
        <v>2200</v>
      </c>
      <c r="D76" s="506" t="s">
        <v>2239</v>
      </c>
    </row>
    <row r="77" spans="1:4" ht="31.65" customHeight="1" x14ac:dyDescent="0.3">
      <c r="A77" s="464" t="s">
        <v>2100</v>
      </c>
      <c r="B77" s="468" t="s">
        <v>2143</v>
      </c>
      <c r="C77" s="468" t="s">
        <v>2200</v>
      </c>
      <c r="D77" s="506" t="s">
        <v>2239</v>
      </c>
    </row>
    <row r="78" spans="1:4" ht="31.65" customHeight="1" x14ac:dyDescent="0.3">
      <c r="A78" s="471" t="s">
        <v>2101</v>
      </c>
      <c r="B78" s="472" t="s">
        <v>2144</v>
      </c>
      <c r="C78" s="472" t="s">
        <v>2200</v>
      </c>
      <c r="D78" s="506" t="s">
        <v>2239</v>
      </c>
    </row>
    <row r="79" spans="1:4" ht="31.65" customHeight="1" x14ac:dyDescent="0.3">
      <c r="A79" s="464" t="s">
        <v>2102</v>
      </c>
      <c r="B79" s="468" t="s">
        <v>2145</v>
      </c>
      <c r="C79" s="468" t="s">
        <v>2200</v>
      </c>
      <c r="D79" s="506" t="s">
        <v>2239</v>
      </c>
    </row>
    <row r="80" spans="1:4" ht="19.95" customHeight="1" x14ac:dyDescent="0.3">
      <c r="A80" s="471" t="s">
        <v>2103</v>
      </c>
      <c r="B80" s="472" t="s">
        <v>2146</v>
      </c>
      <c r="C80" s="472" t="s">
        <v>2200</v>
      </c>
      <c r="D80" s="506" t="s">
        <v>2239</v>
      </c>
    </row>
    <row r="81" spans="1:4" ht="19.95" customHeight="1" x14ac:dyDescent="0.3">
      <c r="A81" s="464" t="s">
        <v>2104</v>
      </c>
      <c r="B81" s="468" t="s">
        <v>2147</v>
      </c>
      <c r="C81" s="468" t="s">
        <v>2200</v>
      </c>
      <c r="D81" s="506" t="s">
        <v>2239</v>
      </c>
    </row>
    <row r="82" spans="1:4" ht="19.95" customHeight="1" x14ac:dyDescent="0.3">
      <c r="A82" s="471" t="s">
        <v>2105</v>
      </c>
      <c r="B82" s="472" t="s">
        <v>2148</v>
      </c>
      <c r="C82" s="472" t="s">
        <v>2200</v>
      </c>
      <c r="D82" s="506" t="s">
        <v>2239</v>
      </c>
    </row>
    <row r="83" spans="1:4" ht="31.65" customHeight="1" x14ac:dyDescent="0.3">
      <c r="A83" s="464" t="s">
        <v>2106</v>
      </c>
      <c r="B83" s="468" t="s">
        <v>2149</v>
      </c>
      <c r="C83" s="468" t="s">
        <v>2200</v>
      </c>
      <c r="D83" s="506" t="s">
        <v>2239</v>
      </c>
    </row>
    <row r="84" spans="1:4" ht="19.95" customHeight="1" x14ac:dyDescent="0.3">
      <c r="A84" s="471" t="s">
        <v>2107</v>
      </c>
      <c r="B84" s="472" t="s">
        <v>2150</v>
      </c>
      <c r="C84" s="472" t="s">
        <v>2200</v>
      </c>
      <c r="D84" s="506" t="s">
        <v>2239</v>
      </c>
    </row>
    <row r="85" spans="1:4" ht="19.95" customHeight="1" x14ac:dyDescent="0.3">
      <c r="A85" s="464" t="s">
        <v>2108</v>
      </c>
      <c r="B85" s="468" t="s">
        <v>2151</v>
      </c>
      <c r="C85" s="468" t="s">
        <v>2200</v>
      </c>
      <c r="D85" s="506" t="s">
        <v>2239</v>
      </c>
    </row>
    <row r="86" spans="1:4" ht="19.95" customHeight="1" x14ac:dyDescent="0.3">
      <c r="A86" s="471" t="s">
        <v>2109</v>
      </c>
      <c r="B86" s="472" t="s">
        <v>2152</v>
      </c>
      <c r="C86" s="472" t="s">
        <v>2200</v>
      </c>
      <c r="D86" s="506" t="s">
        <v>2239</v>
      </c>
    </row>
    <row r="87" spans="1:4" ht="19.95" customHeight="1" x14ac:dyDescent="0.3">
      <c r="A87" s="464" t="s">
        <v>2110</v>
      </c>
      <c r="B87" s="468" t="s">
        <v>2153</v>
      </c>
      <c r="C87" s="468" t="s">
        <v>2200</v>
      </c>
      <c r="D87" s="506" t="s">
        <v>2239</v>
      </c>
    </row>
    <row r="88" spans="1:4" ht="19.95" customHeight="1" x14ac:dyDescent="0.3">
      <c r="A88" s="471" t="s">
        <v>2111</v>
      </c>
      <c r="B88" s="472" t="s">
        <v>2164</v>
      </c>
      <c r="C88" s="472" t="s">
        <v>2202</v>
      </c>
      <c r="D88" s="506" t="s">
        <v>2239</v>
      </c>
    </row>
    <row r="89" spans="1:4" ht="19.95" customHeight="1" x14ac:dyDescent="0.3">
      <c r="A89" s="464" t="s">
        <v>2112</v>
      </c>
      <c r="B89" s="468" t="s">
        <v>2165</v>
      </c>
      <c r="C89" s="468" t="s">
        <v>2202</v>
      </c>
      <c r="D89" s="506" t="s">
        <v>2239</v>
      </c>
    </row>
    <row r="90" spans="1:4" ht="19.95" customHeight="1" x14ac:dyDescent="0.3">
      <c r="A90" s="471" t="s">
        <v>2113</v>
      </c>
      <c r="B90" s="472" t="s">
        <v>2166</v>
      </c>
      <c r="C90" s="472" t="s">
        <v>2202</v>
      </c>
      <c r="D90" s="506" t="s">
        <v>2239</v>
      </c>
    </row>
    <row r="91" spans="1:4" ht="19.95" customHeight="1" x14ac:dyDescent="0.3">
      <c r="A91" s="464" t="s">
        <v>2114</v>
      </c>
      <c r="B91" s="468" t="s">
        <v>2167</v>
      </c>
      <c r="C91" s="468" t="s">
        <v>2202</v>
      </c>
      <c r="D91" s="506" t="s">
        <v>2239</v>
      </c>
    </row>
    <row r="92" spans="1:4" ht="19.95" customHeight="1" x14ac:dyDescent="0.3">
      <c r="A92" s="471" t="s">
        <v>2115</v>
      </c>
      <c r="B92" s="472" t="s">
        <v>2168</v>
      </c>
      <c r="C92" s="472" t="s">
        <v>2202</v>
      </c>
      <c r="D92" s="506" t="s">
        <v>2239</v>
      </c>
    </row>
    <row r="93" spans="1:4" ht="31.65" customHeight="1" x14ac:dyDescent="0.3">
      <c r="A93" s="464" t="s">
        <v>2116</v>
      </c>
      <c r="B93" s="468" t="s">
        <v>2169</v>
      </c>
      <c r="C93" s="468" t="s">
        <v>2202</v>
      </c>
      <c r="D93" s="506" t="s">
        <v>2239</v>
      </c>
    </row>
    <row r="94" spans="1:4" ht="19.95" customHeight="1" x14ac:dyDescent="0.3">
      <c r="A94" s="471" t="s">
        <v>2117</v>
      </c>
      <c r="B94" s="472" t="s">
        <v>2170</v>
      </c>
      <c r="C94" s="472" t="s">
        <v>2202</v>
      </c>
      <c r="D94" s="506" t="s">
        <v>2239</v>
      </c>
    </row>
    <row r="95" spans="1:4" ht="19.95" customHeight="1" x14ac:dyDescent="0.3">
      <c r="A95" s="464" t="s">
        <v>2118</v>
      </c>
      <c r="B95" s="468" t="s">
        <v>2171</v>
      </c>
      <c r="C95" s="468" t="s">
        <v>2202</v>
      </c>
      <c r="D95" s="506" t="s">
        <v>2239</v>
      </c>
    </row>
    <row r="96" spans="1:4" ht="19.95" customHeight="1" x14ac:dyDescent="0.3">
      <c r="A96" s="471" t="s">
        <v>2119</v>
      </c>
      <c r="B96" s="472" t="s">
        <v>2172</v>
      </c>
      <c r="C96" s="472" t="s">
        <v>2202</v>
      </c>
      <c r="D96" s="506" t="s">
        <v>2239</v>
      </c>
    </row>
    <row r="97" spans="1:10" ht="31.65" customHeight="1" x14ac:dyDescent="0.3">
      <c r="A97" s="464" t="s">
        <v>2120</v>
      </c>
      <c r="B97" s="468" t="s">
        <v>2173</v>
      </c>
      <c r="C97" s="468" t="s">
        <v>2202</v>
      </c>
      <c r="D97" s="506" t="s">
        <v>2239</v>
      </c>
    </row>
    <row r="98" spans="1:10" ht="19.95" customHeight="1" x14ac:dyDescent="0.3">
      <c r="A98" s="471" t="s">
        <v>2121</v>
      </c>
      <c r="B98" s="472" t="s">
        <v>2174</v>
      </c>
      <c r="C98" s="472" t="s">
        <v>2202</v>
      </c>
      <c r="D98" s="506" t="s">
        <v>2239</v>
      </c>
    </row>
    <row r="99" spans="1:10" ht="31.65" customHeight="1" x14ac:dyDescent="0.3">
      <c r="A99" s="464" t="s">
        <v>2122</v>
      </c>
      <c r="B99" s="468" t="s">
        <v>2175</v>
      </c>
      <c r="C99" s="468" t="s">
        <v>2202</v>
      </c>
      <c r="D99" s="506" t="s">
        <v>2239</v>
      </c>
    </row>
    <row r="100" spans="1:10" ht="31.65" customHeight="1" x14ac:dyDescent="0.3">
      <c r="A100" s="471" t="s">
        <v>2123</v>
      </c>
      <c r="B100" s="472" t="s">
        <v>2176</v>
      </c>
      <c r="C100" s="472" t="s">
        <v>2202</v>
      </c>
      <c r="D100" s="506" t="s">
        <v>2239</v>
      </c>
    </row>
    <row r="101" spans="1:10" ht="19.95" customHeight="1" x14ac:dyDescent="0.3">
      <c r="A101" s="464" t="s">
        <v>2444</v>
      </c>
      <c r="B101" s="468" t="s">
        <v>2445</v>
      </c>
      <c r="C101" s="468" t="s">
        <v>2202</v>
      </c>
      <c r="D101" s="506" t="s">
        <v>2239</v>
      </c>
    </row>
    <row r="102" spans="1:10" ht="19.95" customHeight="1" x14ac:dyDescent="0.3">
      <c r="A102" s="470" t="s">
        <v>2446</v>
      </c>
      <c r="B102" s="473" t="s">
        <v>2447</v>
      </c>
      <c r="C102" s="473" t="s">
        <v>2202</v>
      </c>
      <c r="D102" s="505" t="s">
        <v>2239</v>
      </c>
    </row>
    <row r="103" spans="1:10" ht="19.95" customHeight="1" x14ac:dyDescent="0.3"/>
    <row r="104" spans="1:10" ht="19.95" customHeight="1" x14ac:dyDescent="0.3"/>
    <row r="105" spans="1:10" ht="25.95" customHeight="1" x14ac:dyDescent="0.3">
      <c r="A105" s="872" t="s">
        <v>2240</v>
      </c>
      <c r="B105" s="872"/>
      <c r="C105" s="872"/>
      <c r="D105" s="872"/>
    </row>
    <row r="106" spans="1:10" ht="24" customHeight="1" x14ac:dyDescent="0.3">
      <c r="A106" s="454" t="s">
        <v>2198</v>
      </c>
      <c r="B106" s="456" t="s">
        <v>9</v>
      </c>
      <c r="C106" s="456" t="s">
        <v>2203</v>
      </c>
      <c r="D106" s="454" t="s">
        <v>2126</v>
      </c>
    </row>
    <row r="107" spans="1:10" ht="19.95" customHeight="1" x14ac:dyDescent="0.3">
      <c r="A107" s="869" t="s">
        <v>2449</v>
      </c>
      <c r="B107" s="870"/>
      <c r="C107" s="870"/>
      <c r="D107" s="870"/>
    </row>
    <row r="108" spans="1:10" ht="19.95" customHeight="1" x14ac:dyDescent="0.3"/>
    <row r="109" spans="1:10" ht="19.95" customHeight="1" x14ac:dyDescent="0.3"/>
    <row r="110" spans="1:10" ht="25.95" customHeight="1" x14ac:dyDescent="0.3">
      <c r="A110" s="873" t="s">
        <v>2241</v>
      </c>
      <c r="B110" s="873"/>
      <c r="C110" s="873"/>
      <c r="D110" s="873"/>
      <c r="E110" s="873"/>
      <c r="F110" s="873"/>
      <c r="G110" s="873"/>
      <c r="H110" s="873"/>
      <c r="I110" s="873"/>
      <c r="J110" s="873"/>
    </row>
    <row r="111" spans="1:10" ht="24" customHeight="1" x14ac:dyDescent="0.3">
      <c r="A111" s="455" t="s">
        <v>2242</v>
      </c>
      <c r="B111" s="457" t="s">
        <v>1171</v>
      </c>
      <c r="C111" s="457" t="s">
        <v>10</v>
      </c>
      <c r="D111" s="455" t="s">
        <v>17</v>
      </c>
      <c r="E111" s="455" t="s">
        <v>593</v>
      </c>
      <c r="F111" s="455" t="s">
        <v>1912</v>
      </c>
      <c r="G111" s="457" t="s">
        <v>2243</v>
      </c>
    </row>
    <row r="112" spans="1:10" ht="31.65" customHeight="1" x14ac:dyDescent="0.3">
      <c r="A112" s="640" t="s">
        <v>1009</v>
      </c>
      <c r="B112" s="647"/>
      <c r="C112" s="647"/>
      <c r="D112" s="643">
        <v>44212</v>
      </c>
      <c r="E112" s="643">
        <v>46173</v>
      </c>
      <c r="F112" s="640" t="s">
        <v>2249</v>
      </c>
      <c r="G112" s="648" t="s">
        <v>2456</v>
      </c>
    </row>
    <row r="113" spans="1:10" ht="31.65" customHeight="1" x14ac:dyDescent="0.3">
      <c r="A113" s="464" t="s">
        <v>1040</v>
      </c>
      <c r="B113" s="468"/>
      <c r="C113" s="468"/>
      <c r="D113" s="645">
        <v>44317</v>
      </c>
      <c r="E113" s="645">
        <v>46163</v>
      </c>
      <c r="F113" s="464" t="s">
        <v>2249</v>
      </c>
      <c r="G113" s="649" t="s">
        <v>2456</v>
      </c>
    </row>
    <row r="114" spans="1:10" ht="31.65" customHeight="1" x14ac:dyDescent="0.3">
      <c r="A114" s="471" t="s">
        <v>1061</v>
      </c>
      <c r="B114" s="472"/>
      <c r="C114" s="472"/>
      <c r="D114" s="646">
        <v>43191</v>
      </c>
      <c r="E114" s="646">
        <v>46150</v>
      </c>
      <c r="F114" s="471" t="s">
        <v>2249</v>
      </c>
      <c r="G114" s="649" t="s">
        <v>2456</v>
      </c>
    </row>
    <row r="115" spans="1:10" ht="31.65" customHeight="1" x14ac:dyDescent="0.3">
      <c r="A115" s="464" t="s">
        <v>1070</v>
      </c>
      <c r="B115" s="468"/>
      <c r="C115" s="468"/>
      <c r="D115" s="645">
        <v>44256</v>
      </c>
      <c r="E115" s="645">
        <v>46112</v>
      </c>
      <c r="F115" s="464" t="s">
        <v>2249</v>
      </c>
      <c r="G115" s="649" t="s">
        <v>2456</v>
      </c>
    </row>
    <row r="116" spans="1:10" ht="31.65" customHeight="1" x14ac:dyDescent="0.3">
      <c r="A116" s="471" t="s">
        <v>1338</v>
      </c>
      <c r="B116" s="472"/>
      <c r="C116" s="472"/>
      <c r="D116" s="646">
        <v>46054</v>
      </c>
      <c r="E116" s="646">
        <v>46173</v>
      </c>
      <c r="F116" s="471" t="s">
        <v>2249</v>
      </c>
      <c r="G116" s="649" t="s">
        <v>2456</v>
      </c>
    </row>
    <row r="117" spans="1:10" ht="31.65" customHeight="1" x14ac:dyDescent="0.3">
      <c r="A117" s="464" t="s">
        <v>1342</v>
      </c>
      <c r="B117" s="468"/>
      <c r="C117" s="468"/>
      <c r="D117" s="645">
        <v>46054</v>
      </c>
      <c r="E117" s="645">
        <v>46173</v>
      </c>
      <c r="F117" s="464" t="s">
        <v>2249</v>
      </c>
      <c r="G117" s="649" t="s">
        <v>2456</v>
      </c>
    </row>
    <row r="118" spans="1:10" ht="31.65" customHeight="1" x14ac:dyDescent="0.3">
      <c r="A118" s="471" t="s">
        <v>1349</v>
      </c>
      <c r="B118" s="472"/>
      <c r="C118" s="472"/>
      <c r="D118" s="646">
        <v>46054</v>
      </c>
      <c r="E118" s="646">
        <v>46173</v>
      </c>
      <c r="F118" s="471" t="s">
        <v>2249</v>
      </c>
      <c r="G118" s="649" t="s">
        <v>2456</v>
      </c>
    </row>
    <row r="119" spans="1:10" ht="31.65" customHeight="1" x14ac:dyDescent="0.3">
      <c r="A119" s="464" t="s">
        <v>1350</v>
      </c>
      <c r="B119" s="468"/>
      <c r="C119" s="468"/>
      <c r="D119" s="645">
        <v>46054</v>
      </c>
      <c r="E119" s="645">
        <v>46173</v>
      </c>
      <c r="F119" s="464" t="s">
        <v>2249</v>
      </c>
      <c r="G119" s="649" t="s">
        <v>2456</v>
      </c>
    </row>
    <row r="120" spans="1:10" ht="31.65" customHeight="1" x14ac:dyDescent="0.3">
      <c r="A120" s="471" t="s">
        <v>1357</v>
      </c>
      <c r="B120" s="472"/>
      <c r="C120" s="472"/>
      <c r="D120" s="646">
        <v>46054</v>
      </c>
      <c r="E120" s="646">
        <v>46173</v>
      </c>
      <c r="F120" s="471" t="s">
        <v>2249</v>
      </c>
      <c r="G120" s="649" t="s">
        <v>2456</v>
      </c>
    </row>
    <row r="121" spans="1:10" ht="31.65" customHeight="1" x14ac:dyDescent="0.3">
      <c r="A121" s="464" t="s">
        <v>702</v>
      </c>
      <c r="B121" s="468"/>
      <c r="C121" s="468"/>
      <c r="D121" s="645">
        <v>46054</v>
      </c>
      <c r="E121" s="645">
        <v>46173</v>
      </c>
      <c r="F121" s="464" t="s">
        <v>2249</v>
      </c>
      <c r="G121" s="649" t="s">
        <v>2456</v>
      </c>
    </row>
    <row r="122" spans="1:10" ht="31.65" customHeight="1" x14ac:dyDescent="0.3">
      <c r="A122" s="471" t="s">
        <v>716</v>
      </c>
      <c r="B122" s="472"/>
      <c r="C122" s="472"/>
      <c r="D122" s="646">
        <v>44317</v>
      </c>
      <c r="E122" s="646">
        <v>46173</v>
      </c>
      <c r="F122" s="471" t="s">
        <v>2249</v>
      </c>
      <c r="G122" s="649" t="s">
        <v>2456</v>
      </c>
    </row>
    <row r="123" spans="1:10" ht="31.65" customHeight="1" x14ac:dyDescent="0.3">
      <c r="A123" s="464" t="s">
        <v>816</v>
      </c>
      <c r="B123" s="468"/>
      <c r="C123" s="468"/>
      <c r="D123" s="645">
        <v>44348</v>
      </c>
      <c r="E123" s="645">
        <v>46173</v>
      </c>
      <c r="F123" s="464" t="s">
        <v>2249</v>
      </c>
      <c r="G123" s="649" t="s">
        <v>2456</v>
      </c>
    </row>
    <row r="124" spans="1:10" ht="31.65" customHeight="1" x14ac:dyDescent="0.3">
      <c r="A124" s="471" t="s">
        <v>858</v>
      </c>
      <c r="B124" s="472"/>
      <c r="C124" s="472"/>
      <c r="D124" s="646">
        <v>45017</v>
      </c>
      <c r="E124" s="646">
        <v>46173</v>
      </c>
      <c r="F124" s="471" t="s">
        <v>2249</v>
      </c>
      <c r="G124" s="649" t="s">
        <v>2456</v>
      </c>
    </row>
    <row r="125" spans="1:10" ht="31.65" customHeight="1" x14ac:dyDescent="0.3">
      <c r="A125" s="462" t="s">
        <v>906</v>
      </c>
      <c r="B125" s="469"/>
      <c r="C125" s="469"/>
      <c r="D125" s="644">
        <v>45261</v>
      </c>
      <c r="E125" s="644">
        <v>46173</v>
      </c>
      <c r="F125" s="462" t="s">
        <v>2249</v>
      </c>
      <c r="G125" s="650" t="s">
        <v>2456</v>
      </c>
    </row>
    <row r="126" spans="1:10" ht="19.95" customHeight="1" x14ac:dyDescent="0.3"/>
    <row r="127" spans="1:10" ht="19.95" customHeight="1" x14ac:dyDescent="0.3"/>
    <row r="128" spans="1:10" ht="25.95" customHeight="1" x14ac:dyDescent="0.3">
      <c r="A128" s="868" t="s">
        <v>2244</v>
      </c>
      <c r="B128" s="868"/>
      <c r="C128" s="868"/>
      <c r="D128" s="868"/>
      <c r="E128" s="868"/>
      <c r="F128" s="868"/>
      <c r="G128" s="868"/>
      <c r="H128" s="868"/>
      <c r="I128" s="868"/>
      <c r="J128" s="868"/>
    </row>
    <row r="129" spans="1:8" ht="24" customHeight="1" x14ac:dyDescent="0.3">
      <c r="A129" s="455" t="s">
        <v>2242</v>
      </c>
      <c r="B129" s="457" t="s">
        <v>1171</v>
      </c>
      <c r="C129" s="457" t="s">
        <v>10</v>
      </c>
      <c r="D129" s="455" t="s">
        <v>2245</v>
      </c>
      <c r="E129" s="455" t="s">
        <v>1087</v>
      </c>
      <c r="F129" s="455" t="s">
        <v>1089</v>
      </c>
      <c r="G129" s="457" t="s">
        <v>2246</v>
      </c>
      <c r="H129" s="457" t="s">
        <v>2247</v>
      </c>
    </row>
    <row r="130" spans="1:8" ht="19.95" customHeight="1" x14ac:dyDescent="0.3">
      <c r="A130" s="869" t="s">
        <v>2457</v>
      </c>
      <c r="B130" s="870"/>
      <c r="C130" s="870"/>
      <c r="D130" s="870"/>
      <c r="E130" s="870"/>
      <c r="F130" s="870"/>
      <c r="G130" s="870"/>
      <c r="H130" s="870"/>
    </row>
    <row r="131" spans="1:8" ht="19.95" customHeight="1" x14ac:dyDescent="0.3"/>
    <row r="132" spans="1:8" ht="19.95" customHeight="1" x14ac:dyDescent="0.3"/>
    <row r="133" spans="1:8" ht="25.95" customHeight="1" x14ac:dyDescent="0.3">
      <c r="A133" s="871" t="s">
        <v>2248</v>
      </c>
      <c r="B133" s="871"/>
      <c r="C133" s="871"/>
      <c r="D133" s="871"/>
    </row>
    <row r="134" spans="1:8" ht="24" customHeight="1" x14ac:dyDescent="0.3">
      <c r="A134" s="454" t="s">
        <v>2198</v>
      </c>
      <c r="B134" s="456" t="s">
        <v>9</v>
      </c>
      <c r="C134" s="456" t="s">
        <v>2203</v>
      </c>
      <c r="D134" s="454" t="s">
        <v>2124</v>
      </c>
    </row>
    <row r="135" spans="1:8" ht="19.95" customHeight="1" x14ac:dyDescent="0.3">
      <c r="A135" s="869" t="s">
        <v>2204</v>
      </c>
      <c r="B135" s="870"/>
      <c r="C135" s="870"/>
      <c r="D135" s="870"/>
    </row>
    <row r="136" spans="1:8" ht="19.95" customHeight="1" x14ac:dyDescent="0.3"/>
    <row r="137" spans="1:8" ht="19.95" customHeight="1" x14ac:dyDescent="0.3"/>
    <row r="138" spans="1:8" ht="19.95" customHeight="1" x14ac:dyDescent="0.3"/>
    <row r="139" spans="1:8" ht="19.95" customHeight="1" x14ac:dyDescent="0.3"/>
    <row r="140" spans="1:8" ht="19.95" customHeight="1" x14ac:dyDescent="0.3"/>
    <row r="141" spans="1:8" ht="19.95" customHeight="1" x14ac:dyDescent="0.3"/>
    <row r="142" spans="1:8" ht="19.95" customHeight="1" x14ac:dyDescent="0.3"/>
    <row r="143" spans="1:8" ht="19.95" customHeight="1" x14ac:dyDescent="0.3"/>
    <row r="144" spans="1:8" ht="19.95" customHeight="1" x14ac:dyDescent="0.3"/>
    <row r="145" ht="19.95" customHeight="1" x14ac:dyDescent="0.3"/>
    <row r="146" ht="19.95" customHeight="1" x14ac:dyDescent="0.3"/>
    <row r="147" ht="19.95" customHeight="1" x14ac:dyDescent="0.3"/>
    <row r="148" ht="19.95" customHeight="1" x14ac:dyDescent="0.3"/>
    <row r="149" ht="19.95" customHeight="1" x14ac:dyDescent="0.3"/>
    <row r="150" ht="19.95" customHeight="1" x14ac:dyDescent="0.3"/>
    <row r="151" ht="19.95" customHeight="1" x14ac:dyDescent="0.3"/>
    <row r="152" ht="19.95" customHeight="1" x14ac:dyDescent="0.3"/>
    <row r="153" ht="19.95" customHeight="1" x14ac:dyDescent="0.3"/>
    <row r="154" ht="19.95" customHeight="1" x14ac:dyDescent="0.3"/>
    <row r="155" ht="19.95" customHeight="1" x14ac:dyDescent="0.3"/>
    <row r="156" ht="19.95" customHeight="1" x14ac:dyDescent="0.3"/>
    <row r="157" ht="19.95" customHeight="1" x14ac:dyDescent="0.3"/>
    <row r="158" ht="19.95" customHeight="1" x14ac:dyDescent="0.3"/>
    <row r="159" ht="19.95" customHeight="1" x14ac:dyDescent="0.3"/>
    <row r="160" ht="19.95" customHeight="1" x14ac:dyDescent="0.3"/>
    <row r="161" ht="19.95" customHeight="1" x14ac:dyDescent="0.3"/>
    <row r="162" ht="19.95" customHeight="1" x14ac:dyDescent="0.3"/>
    <row r="163" ht="19.95" customHeight="1" x14ac:dyDescent="0.3"/>
    <row r="164" ht="19.95" customHeight="1" x14ac:dyDescent="0.3"/>
    <row r="165" ht="19.95" customHeight="1" x14ac:dyDescent="0.3"/>
    <row r="166" ht="19.95" customHeight="1" x14ac:dyDescent="0.3"/>
    <row r="167" ht="19.95" customHeight="1" x14ac:dyDescent="0.3"/>
    <row r="168" ht="19.95" customHeight="1" x14ac:dyDescent="0.3"/>
    <row r="169" ht="19.95" customHeight="1" x14ac:dyDescent="0.3"/>
    <row r="170" ht="19.95" customHeight="1" x14ac:dyDescent="0.3"/>
    <row r="171" ht="19.95" customHeight="1" x14ac:dyDescent="0.3"/>
    <row r="172" ht="19.95" customHeight="1" x14ac:dyDescent="0.3"/>
    <row r="173" ht="19.95" customHeight="1" x14ac:dyDescent="0.3"/>
    <row r="174" ht="19.95" customHeight="1" x14ac:dyDescent="0.3"/>
    <row r="175" ht="19.95" customHeight="1" x14ac:dyDescent="0.3"/>
    <row r="176" ht="19.95" customHeight="1" x14ac:dyDescent="0.3"/>
    <row r="177" ht="19.95" customHeight="1" x14ac:dyDescent="0.3"/>
    <row r="178" ht="19.95" customHeight="1" x14ac:dyDescent="0.3"/>
    <row r="179" ht="19.95" customHeight="1" x14ac:dyDescent="0.3"/>
    <row r="180" ht="19.95" customHeight="1" x14ac:dyDescent="0.3"/>
    <row r="181" ht="19.95" customHeight="1" x14ac:dyDescent="0.3"/>
    <row r="182" ht="19.95" customHeight="1" x14ac:dyDescent="0.3"/>
    <row r="183" ht="19.95" customHeight="1" x14ac:dyDescent="0.3"/>
    <row r="184" ht="19.95" customHeight="1" x14ac:dyDescent="0.3"/>
    <row r="185" ht="19.95" customHeight="1" x14ac:dyDescent="0.3"/>
    <row r="186" ht="19.95" customHeight="1" x14ac:dyDescent="0.3"/>
    <row r="187" ht="19.95" customHeight="1" x14ac:dyDescent="0.3"/>
    <row r="188" ht="19.95" customHeight="1" x14ac:dyDescent="0.3"/>
    <row r="189" ht="19.95" customHeight="1" x14ac:dyDescent="0.3"/>
    <row r="190" ht="19.95" customHeight="1" x14ac:dyDescent="0.3"/>
    <row r="191" ht="19.95" customHeight="1" x14ac:dyDescent="0.3"/>
    <row r="192" ht="19.95" customHeight="1" x14ac:dyDescent="0.3"/>
    <row r="193" ht="19.95" customHeight="1" x14ac:dyDescent="0.3"/>
    <row r="194" ht="19.95" customHeight="1" x14ac:dyDescent="0.3"/>
    <row r="195" ht="19.95" customHeight="1" x14ac:dyDescent="0.3"/>
    <row r="196" ht="19.95" customHeight="1" x14ac:dyDescent="0.3"/>
    <row r="197" ht="19.95" customHeight="1" x14ac:dyDescent="0.3"/>
    <row r="198" ht="19.95" customHeight="1" x14ac:dyDescent="0.3"/>
    <row r="199" ht="19.95" customHeight="1" x14ac:dyDescent="0.3"/>
    <row r="200" ht="19.95" customHeight="1" x14ac:dyDescent="0.3"/>
    <row r="201" ht="19.95" customHeight="1" x14ac:dyDescent="0.3"/>
    <row r="202" ht="19.95" customHeight="1" x14ac:dyDescent="0.3"/>
    <row r="203" ht="19.95" customHeight="1" x14ac:dyDescent="0.3"/>
    <row r="204" ht="19.95" customHeight="1" x14ac:dyDescent="0.3"/>
    <row r="205" ht="19.95" customHeight="1" x14ac:dyDescent="0.3"/>
    <row r="206" ht="19.95" customHeight="1" x14ac:dyDescent="0.3"/>
    <row r="207" ht="19.95" customHeight="1" x14ac:dyDescent="0.3"/>
    <row r="208" ht="19.95" customHeight="1" x14ac:dyDescent="0.3"/>
    <row r="209" ht="19.95" customHeight="1" x14ac:dyDescent="0.3"/>
    <row r="210" ht="19.95" customHeight="1" x14ac:dyDescent="0.3"/>
    <row r="211" ht="19.95" customHeight="1" x14ac:dyDescent="0.3"/>
    <row r="212" ht="19.95" customHeight="1" x14ac:dyDescent="0.3"/>
    <row r="213" ht="19.95" customHeight="1" x14ac:dyDescent="0.3"/>
    <row r="214" ht="19.95" customHeight="1" x14ac:dyDescent="0.3"/>
    <row r="215" ht="19.95" customHeight="1" x14ac:dyDescent="0.3"/>
    <row r="216" ht="19.95" customHeight="1" x14ac:dyDescent="0.3"/>
    <row r="217" ht="19.95" customHeight="1" x14ac:dyDescent="0.3"/>
    <row r="218" ht="19.95" customHeight="1" x14ac:dyDescent="0.3"/>
    <row r="219" ht="19.95" customHeight="1" x14ac:dyDescent="0.3"/>
    <row r="220" ht="19.95" customHeight="1" x14ac:dyDescent="0.3"/>
    <row r="221" ht="19.95" customHeight="1" x14ac:dyDescent="0.3"/>
    <row r="222" ht="19.95" customHeight="1" x14ac:dyDescent="0.3"/>
    <row r="223" ht="19.95" customHeight="1" x14ac:dyDescent="0.3"/>
    <row r="224" ht="19.95" customHeight="1" x14ac:dyDescent="0.3"/>
    <row r="225" ht="19.95" customHeight="1" x14ac:dyDescent="0.3"/>
    <row r="226" ht="19.95" customHeight="1" x14ac:dyDescent="0.3"/>
    <row r="227" ht="19.95" customHeight="1" x14ac:dyDescent="0.3"/>
    <row r="228" ht="19.95" customHeight="1" x14ac:dyDescent="0.3"/>
    <row r="229" ht="19.95" customHeight="1" x14ac:dyDescent="0.3"/>
    <row r="230" ht="19.95" customHeight="1" x14ac:dyDescent="0.3"/>
    <row r="231" ht="19.95" customHeight="1" x14ac:dyDescent="0.3"/>
    <row r="232" ht="19.95" customHeight="1" x14ac:dyDescent="0.3"/>
    <row r="233" ht="19.95" customHeight="1" x14ac:dyDescent="0.3"/>
    <row r="234" ht="19.95" customHeight="1" x14ac:dyDescent="0.3"/>
    <row r="235" ht="19.95" customHeight="1" x14ac:dyDescent="0.3"/>
    <row r="236" ht="19.95" customHeight="1" x14ac:dyDescent="0.3"/>
    <row r="237" ht="19.95" customHeight="1" x14ac:dyDescent="0.3"/>
    <row r="238" ht="19.95" customHeight="1" x14ac:dyDescent="0.3"/>
    <row r="239" ht="19.95" customHeight="1" x14ac:dyDescent="0.3"/>
    <row r="240" ht="19.95" customHeight="1" x14ac:dyDescent="0.3"/>
    <row r="241" ht="19.95" customHeight="1" x14ac:dyDescent="0.3"/>
    <row r="242" ht="19.95" customHeight="1" x14ac:dyDescent="0.3"/>
    <row r="243" ht="19.95" customHeight="1" x14ac:dyDescent="0.3"/>
    <row r="244" ht="19.95" customHeight="1" x14ac:dyDescent="0.3"/>
    <row r="245" ht="19.95" customHeight="1" x14ac:dyDescent="0.3"/>
    <row r="246" ht="19.95" customHeight="1" x14ac:dyDescent="0.3"/>
    <row r="247" ht="19.95" customHeight="1" x14ac:dyDescent="0.3"/>
    <row r="248" ht="19.95" customHeight="1" x14ac:dyDescent="0.3"/>
    <row r="249" ht="19.95" customHeight="1" x14ac:dyDescent="0.3"/>
    <row r="250" ht="19.95" customHeight="1" x14ac:dyDescent="0.3"/>
    <row r="251" ht="19.95" customHeight="1" x14ac:dyDescent="0.3"/>
    <row r="252" ht="19.95" customHeight="1" x14ac:dyDescent="0.3"/>
    <row r="253" ht="19.95" customHeight="1" x14ac:dyDescent="0.3"/>
    <row r="254" ht="19.95" customHeight="1" x14ac:dyDescent="0.3"/>
    <row r="255" ht="19.95" customHeight="1" x14ac:dyDescent="0.3"/>
    <row r="256" ht="19.95" customHeight="1" x14ac:dyDescent="0.3"/>
    <row r="257" ht="19.95" customHeight="1" x14ac:dyDescent="0.3"/>
    <row r="258" ht="19.95" customHeight="1" x14ac:dyDescent="0.3"/>
    <row r="259" ht="19.95" customHeight="1" x14ac:dyDescent="0.3"/>
    <row r="260" ht="19.95" customHeight="1" x14ac:dyDescent="0.3"/>
    <row r="261" ht="19.95" customHeight="1" x14ac:dyDescent="0.3"/>
    <row r="262" ht="19.95" customHeight="1" x14ac:dyDescent="0.3"/>
    <row r="263" ht="19.95" customHeight="1" x14ac:dyDescent="0.3"/>
    <row r="264" ht="19.95" customHeight="1" x14ac:dyDescent="0.3"/>
    <row r="265" ht="19.95" customHeight="1" x14ac:dyDescent="0.3"/>
    <row r="266" ht="19.95" customHeight="1" x14ac:dyDescent="0.3"/>
    <row r="267" ht="19.95" customHeight="1" x14ac:dyDescent="0.3"/>
    <row r="268" ht="19.95" customHeight="1" x14ac:dyDescent="0.3"/>
    <row r="269" ht="19.95" customHeight="1" x14ac:dyDescent="0.3"/>
    <row r="270" ht="19.95" customHeight="1" x14ac:dyDescent="0.3"/>
    <row r="271" ht="19.95" customHeight="1" x14ac:dyDescent="0.3"/>
    <row r="272" ht="19.95" customHeight="1" x14ac:dyDescent="0.3"/>
    <row r="273" ht="19.95" customHeight="1" x14ac:dyDescent="0.3"/>
    <row r="274" ht="19.95" customHeight="1" x14ac:dyDescent="0.3"/>
    <row r="275" ht="19.95" customHeight="1" x14ac:dyDescent="0.3"/>
    <row r="276" ht="19.95" customHeight="1" x14ac:dyDescent="0.3"/>
    <row r="277" ht="19.95" customHeight="1" x14ac:dyDescent="0.3"/>
    <row r="278" ht="19.95" customHeight="1" x14ac:dyDescent="0.3"/>
    <row r="279" ht="19.95" customHeight="1" x14ac:dyDescent="0.3"/>
    <row r="280" ht="19.95" customHeight="1" x14ac:dyDescent="0.3"/>
    <row r="281" ht="19.95" customHeight="1" x14ac:dyDescent="0.3"/>
    <row r="282" ht="19.95" customHeight="1" x14ac:dyDescent="0.3"/>
    <row r="283" ht="19.95" customHeight="1" x14ac:dyDescent="0.3"/>
    <row r="284" ht="19.95" customHeight="1" x14ac:dyDescent="0.3"/>
    <row r="285" ht="19.95" customHeight="1" x14ac:dyDescent="0.3"/>
    <row r="286" ht="19.95" customHeight="1" x14ac:dyDescent="0.3"/>
    <row r="287" ht="19.95" customHeight="1" x14ac:dyDescent="0.3"/>
    <row r="288" ht="19.95" customHeight="1" x14ac:dyDescent="0.3"/>
    <row r="289" ht="19.95" customHeight="1" x14ac:dyDescent="0.3"/>
    <row r="290" ht="19.95" customHeight="1" x14ac:dyDescent="0.3"/>
    <row r="291" ht="19.95" customHeight="1" x14ac:dyDescent="0.3"/>
    <row r="292" ht="19.95" customHeight="1" x14ac:dyDescent="0.3"/>
    <row r="293" ht="19.95" customHeight="1" x14ac:dyDescent="0.3"/>
    <row r="294" ht="19.95" customHeight="1" x14ac:dyDescent="0.3"/>
    <row r="295" ht="19.95" customHeight="1" x14ac:dyDescent="0.3"/>
    <row r="296" ht="19.95" customHeight="1" x14ac:dyDescent="0.3"/>
    <row r="297" ht="19.95" customHeight="1" x14ac:dyDescent="0.3"/>
    <row r="298" ht="19.95" customHeight="1" x14ac:dyDescent="0.3"/>
    <row r="299" ht="19.95" customHeight="1" x14ac:dyDescent="0.3"/>
    <row r="300" ht="19.95" customHeight="1" x14ac:dyDescent="0.3"/>
    <row r="301" ht="19.95" customHeight="1" x14ac:dyDescent="0.3"/>
    <row r="302" ht="19.95" customHeight="1" x14ac:dyDescent="0.3"/>
    <row r="303" ht="19.95" customHeight="1" x14ac:dyDescent="0.3"/>
    <row r="304" ht="19.95" customHeight="1" x14ac:dyDescent="0.3"/>
    <row r="305" ht="19.95" customHeight="1" x14ac:dyDescent="0.3"/>
    <row r="306" ht="19.95" customHeight="1" x14ac:dyDescent="0.3"/>
    <row r="307" ht="19.95" customHeight="1" x14ac:dyDescent="0.3"/>
    <row r="308" ht="19.95" customHeight="1" x14ac:dyDescent="0.3"/>
    <row r="309" ht="19.95" customHeight="1" x14ac:dyDescent="0.3"/>
    <row r="310" ht="19.95" customHeight="1" x14ac:dyDescent="0.3"/>
    <row r="311" ht="19.95" customHeight="1" x14ac:dyDescent="0.3"/>
    <row r="312" ht="19.95" customHeight="1" x14ac:dyDescent="0.3"/>
    <row r="313" ht="19.95" customHeight="1" x14ac:dyDescent="0.3"/>
    <row r="314" ht="19.95" customHeight="1" x14ac:dyDescent="0.3"/>
    <row r="315" ht="19.95" customHeight="1" x14ac:dyDescent="0.3"/>
    <row r="316" ht="19.95" customHeight="1" x14ac:dyDescent="0.3"/>
    <row r="317" ht="19.95" customHeight="1" x14ac:dyDescent="0.3"/>
    <row r="318" ht="19.95" customHeight="1" x14ac:dyDescent="0.3"/>
    <row r="319" ht="19.95" customHeight="1" x14ac:dyDescent="0.3"/>
    <row r="320" ht="19.95" customHeight="1" x14ac:dyDescent="0.3"/>
    <row r="321" ht="19.95" customHeight="1" x14ac:dyDescent="0.3"/>
    <row r="322" ht="19.95" customHeight="1" x14ac:dyDescent="0.3"/>
    <row r="323" ht="19.95" customHeight="1" x14ac:dyDescent="0.3"/>
    <row r="324" ht="19.95" customHeight="1" x14ac:dyDescent="0.3"/>
    <row r="325" ht="19.95" customHeight="1" x14ac:dyDescent="0.3"/>
    <row r="326" ht="19.95" customHeight="1" x14ac:dyDescent="0.3"/>
    <row r="327" ht="19.95" customHeight="1" x14ac:dyDescent="0.3"/>
    <row r="328" ht="19.95" customHeight="1" x14ac:dyDescent="0.3"/>
    <row r="329" ht="19.95" customHeight="1" x14ac:dyDescent="0.3"/>
    <row r="330" ht="19.95" customHeight="1" x14ac:dyDescent="0.3"/>
    <row r="331" ht="19.95" customHeight="1" x14ac:dyDescent="0.3"/>
    <row r="332" ht="19.95" customHeight="1" x14ac:dyDescent="0.3"/>
    <row r="333" ht="19.95" customHeight="1" x14ac:dyDescent="0.3"/>
    <row r="334" ht="19.95" customHeight="1" x14ac:dyDescent="0.3"/>
    <row r="335" ht="19.95" customHeight="1" x14ac:dyDescent="0.3"/>
    <row r="336" ht="19.95" customHeight="1" x14ac:dyDescent="0.3"/>
    <row r="337" ht="19.95" customHeight="1" x14ac:dyDescent="0.3"/>
    <row r="338" ht="19.95" customHeight="1" x14ac:dyDescent="0.3"/>
    <row r="339" ht="19.95" customHeight="1" x14ac:dyDescent="0.3"/>
    <row r="340" ht="19.95" customHeight="1" x14ac:dyDescent="0.3"/>
    <row r="341" ht="19.95" customHeight="1" x14ac:dyDescent="0.3"/>
    <row r="342" ht="19.95" customHeight="1" x14ac:dyDescent="0.3"/>
    <row r="343" ht="19.95" customHeight="1" x14ac:dyDescent="0.3"/>
    <row r="344" ht="19.95" customHeight="1" x14ac:dyDescent="0.3"/>
    <row r="345" ht="19.95" customHeight="1" x14ac:dyDescent="0.3"/>
    <row r="346" ht="19.95" customHeight="1" x14ac:dyDescent="0.3"/>
    <row r="347" ht="19.95" customHeight="1" x14ac:dyDescent="0.3"/>
    <row r="348" ht="19.95" customHeight="1" x14ac:dyDescent="0.3"/>
    <row r="349" ht="19.95" customHeight="1" x14ac:dyDescent="0.3"/>
    <row r="350" ht="19.95" customHeight="1" x14ac:dyDescent="0.3"/>
    <row r="351" ht="19.95" customHeight="1" x14ac:dyDescent="0.3"/>
    <row r="352" ht="19.95" customHeight="1" x14ac:dyDescent="0.3"/>
    <row r="353" ht="19.95" customHeight="1" x14ac:dyDescent="0.3"/>
    <row r="354" ht="19.95" customHeight="1" x14ac:dyDescent="0.3"/>
    <row r="355" ht="19.95" customHeight="1" x14ac:dyDescent="0.3"/>
    <row r="356" ht="19.95" customHeight="1" x14ac:dyDescent="0.3"/>
    <row r="357" ht="19.95" customHeight="1" x14ac:dyDescent="0.3"/>
    <row r="358" ht="19.95" customHeight="1" x14ac:dyDescent="0.3"/>
    <row r="359" ht="19.95" customHeight="1" x14ac:dyDescent="0.3"/>
    <row r="360" ht="19.95" customHeight="1" x14ac:dyDescent="0.3"/>
    <row r="361" ht="19.95" customHeight="1" x14ac:dyDescent="0.3"/>
    <row r="362" ht="19.95" customHeight="1" x14ac:dyDescent="0.3"/>
    <row r="363" ht="19.95" customHeight="1" x14ac:dyDescent="0.3"/>
    <row r="364" ht="19.95" customHeight="1" x14ac:dyDescent="0.3"/>
    <row r="365" ht="19.95" customHeight="1" x14ac:dyDescent="0.3"/>
    <row r="366" ht="19.95" customHeight="1" x14ac:dyDescent="0.3"/>
    <row r="367" ht="19.95" customHeight="1" x14ac:dyDescent="0.3"/>
    <row r="368" ht="19.95" customHeight="1" x14ac:dyDescent="0.3"/>
    <row r="369" ht="19.95" customHeight="1" x14ac:dyDescent="0.3"/>
    <row r="370" ht="19.95" customHeight="1" x14ac:dyDescent="0.3"/>
    <row r="371" ht="19.95" customHeight="1" x14ac:dyDescent="0.3"/>
    <row r="372" ht="19.95" customHeight="1" x14ac:dyDescent="0.3"/>
    <row r="373" ht="19.95" customHeight="1" x14ac:dyDescent="0.3"/>
    <row r="374" ht="19.95" customHeight="1" x14ac:dyDescent="0.3"/>
    <row r="375" ht="19.95" customHeight="1" x14ac:dyDescent="0.3"/>
    <row r="376" ht="19.95" customHeight="1" x14ac:dyDescent="0.3"/>
    <row r="377" ht="19.95" customHeight="1" x14ac:dyDescent="0.3"/>
    <row r="378" ht="19.95" customHeight="1" x14ac:dyDescent="0.3"/>
    <row r="379" ht="19.95" customHeight="1" x14ac:dyDescent="0.3"/>
    <row r="380" ht="19.95" customHeight="1" x14ac:dyDescent="0.3"/>
    <row r="381" ht="19.95" customHeight="1" x14ac:dyDescent="0.3"/>
    <row r="382" ht="19.95" customHeight="1" x14ac:dyDescent="0.3"/>
    <row r="383" ht="19.95" customHeight="1" x14ac:dyDescent="0.3"/>
    <row r="384" ht="19.95" customHeight="1" x14ac:dyDescent="0.3"/>
    <row r="385" ht="19.95" customHeight="1" x14ac:dyDescent="0.3"/>
    <row r="386" ht="19.95" customHeight="1" x14ac:dyDescent="0.3"/>
    <row r="387" ht="19.95" customHeight="1" x14ac:dyDescent="0.3"/>
    <row r="388" ht="19.95" customHeight="1" x14ac:dyDescent="0.3"/>
    <row r="389" ht="19.95" customHeight="1" x14ac:dyDescent="0.3"/>
    <row r="390" ht="19.95" customHeight="1" x14ac:dyDescent="0.3"/>
    <row r="391" ht="19.95" customHeight="1" x14ac:dyDescent="0.3"/>
    <row r="392" ht="19.95" customHeight="1" x14ac:dyDescent="0.3"/>
    <row r="393" ht="19.95" customHeight="1" x14ac:dyDescent="0.3"/>
    <row r="394" ht="19.95" customHeight="1" x14ac:dyDescent="0.3"/>
    <row r="395" ht="19.95" customHeight="1" x14ac:dyDescent="0.3"/>
    <row r="396" ht="19.95" customHeight="1" x14ac:dyDescent="0.3"/>
    <row r="397" ht="19.95" customHeight="1" x14ac:dyDescent="0.3"/>
    <row r="398" ht="19.95" customHeight="1" x14ac:dyDescent="0.3"/>
    <row r="399" ht="19.95" customHeight="1" x14ac:dyDescent="0.3"/>
    <row r="400" ht="19.95" customHeight="1" x14ac:dyDescent="0.3"/>
    <row r="401" ht="19.95" customHeight="1" x14ac:dyDescent="0.3"/>
    <row r="402" ht="19.95" customHeight="1" x14ac:dyDescent="0.3"/>
    <row r="403" ht="19.95" customHeight="1" x14ac:dyDescent="0.3"/>
    <row r="404" ht="19.95" customHeight="1" x14ac:dyDescent="0.3"/>
    <row r="405" ht="19.95" customHeight="1" x14ac:dyDescent="0.3"/>
    <row r="406" ht="19.95" customHeight="1" x14ac:dyDescent="0.3"/>
    <row r="407" ht="19.95" customHeight="1" x14ac:dyDescent="0.3"/>
    <row r="408" ht="19.95" customHeight="1" x14ac:dyDescent="0.3"/>
    <row r="409" ht="19.95" customHeight="1" x14ac:dyDescent="0.3"/>
    <row r="410" ht="19.95" customHeight="1" x14ac:dyDescent="0.3"/>
    <row r="411" ht="19.95" customHeight="1" x14ac:dyDescent="0.3"/>
    <row r="412" ht="19.95" customHeight="1" x14ac:dyDescent="0.3"/>
    <row r="413" ht="19.95" customHeight="1" x14ac:dyDescent="0.3"/>
    <row r="414" ht="19.95" customHeight="1" x14ac:dyDescent="0.3"/>
    <row r="415" ht="19.95" customHeight="1" x14ac:dyDescent="0.3"/>
    <row r="416" ht="19.95" customHeight="1" x14ac:dyDescent="0.3"/>
    <row r="417" ht="19.95" customHeight="1" x14ac:dyDescent="0.3"/>
    <row r="418" ht="19.95" customHeight="1" x14ac:dyDescent="0.3"/>
    <row r="419" ht="19.95" customHeight="1" x14ac:dyDescent="0.3"/>
    <row r="420" ht="19.95" customHeight="1" x14ac:dyDescent="0.3"/>
    <row r="421" ht="19.95" customHeight="1" x14ac:dyDescent="0.3"/>
    <row r="422" ht="19.95" customHeight="1" x14ac:dyDescent="0.3"/>
    <row r="423" ht="19.95" customHeight="1" x14ac:dyDescent="0.3"/>
    <row r="424" ht="19.95" customHeight="1" x14ac:dyDescent="0.3"/>
    <row r="425" ht="19.95" customHeight="1" x14ac:dyDescent="0.3"/>
    <row r="426" ht="19.95" customHeight="1" x14ac:dyDescent="0.3"/>
    <row r="427" ht="19.95" customHeight="1" x14ac:dyDescent="0.3"/>
    <row r="428" ht="19.95" customHeight="1" x14ac:dyDescent="0.3"/>
    <row r="429" ht="19.95" customHeight="1" x14ac:dyDescent="0.3"/>
    <row r="430" ht="19.95" customHeight="1" x14ac:dyDescent="0.3"/>
    <row r="431" ht="19.95" customHeight="1" x14ac:dyDescent="0.3"/>
    <row r="432" ht="19.95" customHeight="1" x14ac:dyDescent="0.3"/>
    <row r="433" ht="19.95" customHeight="1" x14ac:dyDescent="0.3"/>
    <row r="434" ht="19.95" customHeight="1" x14ac:dyDescent="0.3"/>
    <row r="435" ht="19.95" customHeight="1" x14ac:dyDescent="0.3"/>
    <row r="436" ht="19.95" customHeight="1" x14ac:dyDescent="0.3"/>
    <row r="437" ht="19.95" customHeight="1" x14ac:dyDescent="0.3"/>
    <row r="438" ht="19.95" customHeight="1" x14ac:dyDescent="0.3"/>
    <row r="439" ht="19.95" customHeight="1" x14ac:dyDescent="0.3"/>
    <row r="440" ht="19.95" customHeight="1" x14ac:dyDescent="0.3"/>
    <row r="441" ht="19.95" customHeight="1" x14ac:dyDescent="0.3"/>
    <row r="442" ht="19.95" customHeight="1" x14ac:dyDescent="0.3"/>
    <row r="443" ht="19.95" customHeight="1" x14ac:dyDescent="0.3"/>
    <row r="444" ht="19.95" customHeight="1" x14ac:dyDescent="0.3"/>
    <row r="445" ht="19.95" customHeight="1" x14ac:dyDescent="0.3"/>
    <row r="446" ht="19.95" customHeight="1" x14ac:dyDescent="0.3"/>
    <row r="447" ht="19.95" customHeight="1" x14ac:dyDescent="0.3"/>
    <row r="448" ht="19.95" customHeight="1" x14ac:dyDescent="0.3"/>
    <row r="449" ht="19.95" customHeight="1" x14ac:dyDescent="0.3"/>
    <row r="450" ht="19.95" customHeight="1" x14ac:dyDescent="0.3"/>
    <row r="451" ht="19.95" customHeight="1" x14ac:dyDescent="0.3"/>
    <row r="452" ht="19.95" customHeight="1" x14ac:dyDescent="0.3"/>
    <row r="453" ht="19.95" customHeight="1" x14ac:dyDescent="0.3"/>
    <row r="454" ht="19.95" customHeight="1" x14ac:dyDescent="0.3"/>
    <row r="455" ht="19.95" customHeight="1" x14ac:dyDescent="0.3"/>
    <row r="456" ht="19.95" customHeight="1" x14ac:dyDescent="0.3"/>
    <row r="457" ht="19.95" customHeight="1" x14ac:dyDescent="0.3"/>
    <row r="458" ht="19.95" customHeight="1" x14ac:dyDescent="0.3"/>
    <row r="459" ht="19.95" customHeight="1" x14ac:dyDescent="0.3"/>
    <row r="460" ht="19.95" customHeight="1" x14ac:dyDescent="0.3"/>
    <row r="461" ht="19.95" customHeight="1" x14ac:dyDescent="0.3"/>
    <row r="462" ht="19.95" customHeight="1" x14ac:dyDescent="0.3"/>
    <row r="463" ht="19.95" customHeight="1" x14ac:dyDescent="0.3"/>
    <row r="464" ht="19.95" customHeight="1" x14ac:dyDescent="0.3"/>
    <row r="465" ht="19.95" customHeight="1" x14ac:dyDescent="0.3"/>
    <row r="466" ht="19.95" customHeight="1" x14ac:dyDescent="0.3"/>
    <row r="467" ht="19.95" customHeight="1" x14ac:dyDescent="0.3"/>
    <row r="468" ht="19.95" customHeight="1" x14ac:dyDescent="0.3"/>
    <row r="469" ht="19.95" customHeight="1" x14ac:dyDescent="0.3"/>
    <row r="470" ht="19.95" customHeight="1" x14ac:dyDescent="0.3"/>
    <row r="471" ht="19.95" customHeight="1" x14ac:dyDescent="0.3"/>
    <row r="472" ht="19.95" customHeight="1" x14ac:dyDescent="0.3"/>
    <row r="473" ht="19.95" customHeight="1" x14ac:dyDescent="0.3"/>
    <row r="474" ht="19.95" customHeight="1" x14ac:dyDescent="0.3"/>
    <row r="475" ht="19.95" customHeight="1" x14ac:dyDescent="0.3"/>
    <row r="476" ht="19.95" customHeight="1" x14ac:dyDescent="0.3"/>
    <row r="477" ht="19.95" customHeight="1" x14ac:dyDescent="0.3"/>
    <row r="478" ht="19.95" customHeight="1" x14ac:dyDescent="0.3"/>
    <row r="479" ht="19.95" customHeight="1" x14ac:dyDescent="0.3"/>
    <row r="480" ht="19.95" customHeight="1" x14ac:dyDescent="0.3"/>
    <row r="481" ht="19.95" customHeight="1" x14ac:dyDescent="0.3"/>
    <row r="482" ht="19.95" customHeight="1" x14ac:dyDescent="0.3"/>
    <row r="483" ht="19.95" customHeight="1" x14ac:dyDescent="0.3"/>
    <row r="484" ht="19.95" customHeight="1" x14ac:dyDescent="0.3"/>
    <row r="485" ht="19.95" customHeight="1" x14ac:dyDescent="0.3"/>
    <row r="486" ht="19.95" customHeight="1" x14ac:dyDescent="0.3"/>
    <row r="487" ht="19.95" customHeight="1" x14ac:dyDescent="0.3"/>
    <row r="488" ht="19.95" customHeight="1" x14ac:dyDescent="0.3"/>
    <row r="489" ht="19.95" customHeight="1" x14ac:dyDescent="0.3"/>
    <row r="490" ht="19.95" customHeight="1" x14ac:dyDescent="0.3"/>
    <row r="491" ht="19.95" customHeight="1" x14ac:dyDescent="0.3"/>
    <row r="492" ht="19.95" customHeight="1" x14ac:dyDescent="0.3"/>
    <row r="493" ht="19.95" customHeight="1" x14ac:dyDescent="0.3"/>
    <row r="494" ht="19.95" customHeight="1" x14ac:dyDescent="0.3"/>
    <row r="495" ht="19.95" customHeight="1" x14ac:dyDescent="0.3"/>
    <row r="496" ht="19.95" customHeight="1" x14ac:dyDescent="0.3"/>
    <row r="497" ht="19.95" customHeight="1" x14ac:dyDescent="0.3"/>
    <row r="498" ht="19.95" customHeight="1" x14ac:dyDescent="0.3"/>
    <row r="499" ht="19.95" customHeight="1" x14ac:dyDescent="0.3"/>
    <row r="500" ht="19.95" customHeight="1" x14ac:dyDescent="0.3"/>
    <row r="501" ht="19.95" customHeight="1" x14ac:dyDescent="0.3"/>
    <row r="502" ht="19.95" customHeight="1" x14ac:dyDescent="0.3"/>
    <row r="503" ht="19.95" customHeight="1" x14ac:dyDescent="0.3"/>
    <row r="504" ht="19.95" customHeight="1" x14ac:dyDescent="0.3"/>
    <row r="505" ht="19.95" customHeight="1" x14ac:dyDescent="0.3"/>
    <row r="506" ht="19.95" customHeight="1" x14ac:dyDescent="0.3"/>
    <row r="507" ht="19.95" customHeight="1" x14ac:dyDescent="0.3"/>
    <row r="508" ht="19.95" customHeight="1" x14ac:dyDescent="0.3"/>
    <row r="509" ht="19.95" customHeight="1" x14ac:dyDescent="0.3"/>
    <row r="510" ht="19.95" customHeight="1" x14ac:dyDescent="0.3"/>
    <row r="511" ht="19.95" customHeight="1" x14ac:dyDescent="0.3"/>
    <row r="512" ht="19.95" customHeight="1" x14ac:dyDescent="0.3"/>
    <row r="513" ht="19.95" customHeight="1" x14ac:dyDescent="0.3"/>
    <row r="514" ht="19.95" customHeight="1" x14ac:dyDescent="0.3"/>
    <row r="515" ht="19.95" customHeight="1" x14ac:dyDescent="0.3"/>
    <row r="516" ht="19.95" customHeight="1" x14ac:dyDescent="0.3"/>
    <row r="517" ht="19.95" customHeight="1" x14ac:dyDescent="0.3"/>
    <row r="518" ht="19.95" customHeight="1" x14ac:dyDescent="0.3"/>
    <row r="519" ht="19.95" customHeight="1" x14ac:dyDescent="0.3"/>
    <row r="520" ht="19.95" customHeight="1" x14ac:dyDescent="0.3"/>
    <row r="521" ht="19.95" customHeight="1" x14ac:dyDescent="0.3"/>
    <row r="522" ht="19.95" customHeight="1" x14ac:dyDescent="0.3"/>
    <row r="523" ht="19.95" customHeight="1" x14ac:dyDescent="0.3"/>
    <row r="524" ht="19.95" customHeight="1" x14ac:dyDescent="0.3"/>
    <row r="525" ht="19.95" customHeight="1" x14ac:dyDescent="0.3"/>
    <row r="526" ht="19.95" customHeight="1" x14ac:dyDescent="0.3"/>
    <row r="527" ht="19.95" customHeight="1" x14ac:dyDescent="0.3"/>
    <row r="528" ht="19.95" customHeight="1" x14ac:dyDescent="0.3"/>
    <row r="529" ht="19.95" customHeight="1" x14ac:dyDescent="0.3"/>
    <row r="530" ht="19.95" customHeight="1" x14ac:dyDescent="0.3"/>
    <row r="531" ht="19.95" customHeight="1" x14ac:dyDescent="0.3"/>
    <row r="532" ht="19.95" customHeight="1" x14ac:dyDescent="0.3"/>
    <row r="533" ht="19.95" customHeight="1" x14ac:dyDescent="0.3"/>
    <row r="534" ht="19.95" customHeight="1" x14ac:dyDescent="0.3"/>
    <row r="535" ht="19.95" customHeight="1" x14ac:dyDescent="0.3"/>
    <row r="536" ht="19.95" customHeight="1" x14ac:dyDescent="0.3"/>
    <row r="537" ht="19.95" customHeight="1" x14ac:dyDescent="0.3"/>
    <row r="538" ht="19.95" customHeight="1" x14ac:dyDescent="0.3"/>
    <row r="539" ht="19.95" customHeight="1" x14ac:dyDescent="0.3"/>
    <row r="540" ht="19.95" customHeight="1" x14ac:dyDescent="0.3"/>
    <row r="541" ht="19.95" customHeight="1" x14ac:dyDescent="0.3"/>
    <row r="542" ht="19.95" customHeight="1" x14ac:dyDescent="0.3"/>
    <row r="543" ht="19.95" customHeight="1" x14ac:dyDescent="0.3"/>
    <row r="544" ht="19.95" customHeight="1" x14ac:dyDescent="0.3"/>
    <row r="545" ht="19.95" customHeight="1" x14ac:dyDescent="0.3"/>
    <row r="546" ht="19.95" customHeight="1" x14ac:dyDescent="0.3"/>
    <row r="547" ht="19.95" customHeight="1" x14ac:dyDescent="0.3"/>
    <row r="548" ht="19.95" customHeight="1" x14ac:dyDescent="0.3"/>
    <row r="549" ht="19.95" customHeight="1" x14ac:dyDescent="0.3"/>
    <row r="550" ht="19.95" customHeight="1" x14ac:dyDescent="0.3"/>
    <row r="551" ht="19.95" customHeight="1" x14ac:dyDescent="0.3"/>
    <row r="552" ht="19.95" customHeight="1" x14ac:dyDescent="0.3"/>
    <row r="553" ht="19.95" customHeight="1" x14ac:dyDescent="0.3"/>
    <row r="554" ht="19.95" customHeight="1" x14ac:dyDescent="0.3"/>
    <row r="555" ht="19.95" customHeight="1" x14ac:dyDescent="0.3"/>
    <row r="556" ht="19.95" customHeight="1" x14ac:dyDescent="0.3"/>
    <row r="557" ht="19.95" customHeight="1" x14ac:dyDescent="0.3"/>
    <row r="558" ht="19.95" customHeight="1" x14ac:dyDescent="0.3"/>
    <row r="559" ht="19.95" customHeight="1" x14ac:dyDescent="0.3"/>
    <row r="560" ht="19.95" customHeight="1" x14ac:dyDescent="0.3"/>
    <row r="561" ht="19.95" customHeight="1" x14ac:dyDescent="0.3"/>
    <row r="562" ht="19.95" customHeight="1" x14ac:dyDescent="0.3"/>
    <row r="563" ht="19.95" customHeight="1" x14ac:dyDescent="0.3"/>
    <row r="564" ht="19.95" customHeight="1" x14ac:dyDescent="0.3"/>
    <row r="565" ht="19.95" customHeight="1" x14ac:dyDescent="0.3"/>
    <row r="566" ht="19.95" customHeight="1" x14ac:dyDescent="0.3"/>
    <row r="567" ht="19.95" customHeight="1" x14ac:dyDescent="0.3"/>
    <row r="568" ht="19.95" customHeight="1" x14ac:dyDescent="0.3"/>
    <row r="569" ht="19.95" customHeight="1" x14ac:dyDescent="0.3"/>
    <row r="570" ht="19.95" customHeight="1" x14ac:dyDescent="0.3"/>
    <row r="571" ht="19.95" customHeight="1" x14ac:dyDescent="0.3"/>
    <row r="572" ht="19.95" customHeight="1" x14ac:dyDescent="0.3"/>
    <row r="573" ht="19.95" customHeight="1" x14ac:dyDescent="0.3"/>
    <row r="574" ht="19.95" customHeight="1" x14ac:dyDescent="0.3"/>
    <row r="575" ht="19.95" customHeight="1" x14ac:dyDescent="0.3"/>
    <row r="576" ht="19.95" customHeight="1" x14ac:dyDescent="0.3"/>
    <row r="577" ht="19.95" customHeight="1" x14ac:dyDescent="0.3"/>
    <row r="578" ht="19.95" customHeight="1" x14ac:dyDescent="0.3"/>
    <row r="579" ht="19.95" customHeight="1" x14ac:dyDescent="0.3"/>
    <row r="580" ht="19.95" customHeight="1" x14ac:dyDescent="0.3"/>
    <row r="581" ht="19.95" customHeight="1" x14ac:dyDescent="0.3"/>
    <row r="582" ht="19.95" customHeight="1" x14ac:dyDescent="0.3"/>
    <row r="583" ht="19.95" customHeight="1" x14ac:dyDescent="0.3"/>
    <row r="584" ht="19.95" customHeight="1" x14ac:dyDescent="0.3"/>
    <row r="585" ht="19.95" customHeight="1" x14ac:dyDescent="0.3"/>
    <row r="586" ht="19.95" customHeight="1" x14ac:dyDescent="0.3"/>
    <row r="587" ht="19.95" customHeight="1" x14ac:dyDescent="0.3"/>
    <row r="588" ht="19.95" customHeight="1" x14ac:dyDescent="0.3"/>
    <row r="589" ht="19.95" customHeight="1" x14ac:dyDescent="0.3"/>
    <row r="590" ht="19.95" customHeight="1" x14ac:dyDescent="0.3"/>
    <row r="591" ht="19.95" customHeight="1" x14ac:dyDescent="0.3"/>
    <row r="592" ht="19.95" customHeight="1" x14ac:dyDescent="0.3"/>
    <row r="593" ht="19.95" customHeight="1" x14ac:dyDescent="0.3"/>
    <row r="594" ht="19.95" customHeight="1" x14ac:dyDescent="0.3"/>
    <row r="595" ht="19.95" customHeight="1" x14ac:dyDescent="0.3"/>
    <row r="596" ht="19.95" customHeight="1" x14ac:dyDescent="0.3"/>
    <row r="597" ht="19.95" customHeight="1" x14ac:dyDescent="0.3"/>
    <row r="598" ht="19.95" customHeight="1" x14ac:dyDescent="0.3"/>
    <row r="599" ht="19.95" customHeight="1" x14ac:dyDescent="0.3"/>
    <row r="600" ht="19.95" customHeight="1" x14ac:dyDescent="0.3"/>
    <row r="601" ht="19.95" customHeight="1" x14ac:dyDescent="0.3"/>
    <row r="602" ht="19.95" customHeight="1" x14ac:dyDescent="0.3"/>
    <row r="603" ht="19.95" customHeight="1" x14ac:dyDescent="0.3"/>
    <row r="604" ht="19.95" customHeight="1" x14ac:dyDescent="0.3"/>
    <row r="605" ht="19.95" customHeight="1" x14ac:dyDescent="0.3"/>
    <row r="606" ht="19.95" customHeight="1" x14ac:dyDescent="0.3"/>
    <row r="607" ht="19.95" customHeight="1" x14ac:dyDescent="0.3"/>
    <row r="608" ht="19.95" customHeight="1" x14ac:dyDescent="0.3"/>
    <row r="609" ht="19.95" customHeight="1" x14ac:dyDescent="0.3"/>
    <row r="610" ht="19.95" customHeight="1" x14ac:dyDescent="0.3"/>
    <row r="611" ht="19.95" customHeight="1" x14ac:dyDescent="0.3"/>
    <row r="612" ht="19.95" customHeight="1" x14ac:dyDescent="0.3"/>
    <row r="613" ht="19.95" customHeight="1" x14ac:dyDescent="0.3"/>
    <row r="614" ht="19.95" customHeight="1" x14ac:dyDescent="0.3"/>
    <row r="615" ht="19.95" customHeight="1" x14ac:dyDescent="0.3"/>
    <row r="616" ht="19.95" customHeight="1" x14ac:dyDescent="0.3"/>
    <row r="617" ht="19.95" customHeight="1" x14ac:dyDescent="0.3"/>
    <row r="618" ht="19.95" customHeight="1" x14ac:dyDescent="0.3"/>
    <row r="619" ht="19.95" customHeight="1" x14ac:dyDescent="0.3"/>
    <row r="620" ht="19.95" customHeight="1" x14ac:dyDescent="0.3"/>
    <row r="621" ht="19.95" customHeight="1" x14ac:dyDescent="0.3"/>
    <row r="622" ht="19.95" customHeight="1" x14ac:dyDescent="0.3"/>
    <row r="623" ht="19.95" customHeight="1" x14ac:dyDescent="0.3"/>
    <row r="624" ht="19.95" customHeight="1" x14ac:dyDescent="0.3"/>
    <row r="625" ht="19.95" customHeight="1" x14ac:dyDescent="0.3"/>
    <row r="626" ht="19.95" customHeight="1" x14ac:dyDescent="0.3"/>
    <row r="627" ht="19.95" customHeight="1" x14ac:dyDescent="0.3"/>
    <row r="628" ht="19.95" customHeight="1" x14ac:dyDescent="0.3"/>
    <row r="629" ht="19.95" customHeight="1" x14ac:dyDescent="0.3"/>
    <row r="630" ht="19.95" customHeight="1" x14ac:dyDescent="0.3"/>
    <row r="631" ht="19.95" customHeight="1" x14ac:dyDescent="0.3"/>
    <row r="632" ht="19.95" customHeight="1" x14ac:dyDescent="0.3"/>
    <row r="633" ht="19.95" customHeight="1" x14ac:dyDescent="0.3"/>
    <row r="634" ht="19.95" customHeight="1" x14ac:dyDescent="0.3"/>
    <row r="635" ht="19.95" customHeight="1" x14ac:dyDescent="0.3"/>
    <row r="636" ht="19.95" customHeight="1" x14ac:dyDescent="0.3"/>
    <row r="637" ht="19.95" customHeight="1" x14ac:dyDescent="0.3"/>
    <row r="638" ht="19.95" customHeight="1" x14ac:dyDescent="0.3"/>
    <row r="639" ht="19.95" customHeight="1" x14ac:dyDescent="0.3"/>
    <row r="640" ht="19.95" customHeight="1" x14ac:dyDescent="0.3"/>
    <row r="641" ht="19.95" customHeight="1" x14ac:dyDescent="0.3"/>
    <row r="642" ht="19.95" customHeight="1" x14ac:dyDescent="0.3"/>
    <row r="643" ht="19.95" customHeight="1" x14ac:dyDescent="0.3"/>
    <row r="644" ht="19.95" customHeight="1" x14ac:dyDescent="0.3"/>
    <row r="645" ht="19.95" customHeight="1" x14ac:dyDescent="0.3"/>
    <row r="646" ht="19.95" customHeight="1" x14ac:dyDescent="0.3"/>
    <row r="647" ht="19.95" customHeight="1" x14ac:dyDescent="0.3"/>
    <row r="648" ht="19.95" customHeight="1" x14ac:dyDescent="0.3"/>
    <row r="649" ht="19.95" customHeight="1" x14ac:dyDescent="0.3"/>
    <row r="650" ht="19.95" customHeight="1" x14ac:dyDescent="0.3"/>
    <row r="651" ht="19.95" customHeight="1" x14ac:dyDescent="0.3"/>
    <row r="652" ht="19.95" customHeight="1" x14ac:dyDescent="0.3"/>
    <row r="653" ht="19.95" customHeight="1" x14ac:dyDescent="0.3"/>
    <row r="654" ht="19.95" customHeight="1" x14ac:dyDescent="0.3"/>
    <row r="655" ht="19.95" customHeight="1" x14ac:dyDescent="0.3"/>
    <row r="656" ht="19.95" customHeight="1" x14ac:dyDescent="0.3"/>
    <row r="657" ht="19.95" customHeight="1" x14ac:dyDescent="0.3"/>
    <row r="658" ht="19.95" customHeight="1" x14ac:dyDescent="0.3"/>
    <row r="659" ht="19.95" customHeight="1" x14ac:dyDescent="0.3"/>
    <row r="660" ht="19.95" customHeight="1" x14ac:dyDescent="0.3"/>
  </sheetData>
  <sheetProtection algorithmName="SHA-512" hashValue="mDp1KmEahf90an8QRYg68cnTOwhhManpSjxz81Heg16FaLrotcaxgtZV21ZdnqZvcN3eE/QoHIbr4jMtkmQ2CA==" saltValue="2BKz5zIZxNs9VwxCFNQDVQ==" spinCount="100000" sheet="1" objects="1" scenarios="1" autoFilter="0"/>
  <mergeCells count="22">
    <mergeCell ref="A32:B32"/>
    <mergeCell ref="A128:J128"/>
    <mergeCell ref="A130:H130"/>
    <mergeCell ref="A133:D133"/>
    <mergeCell ref="A135:D135"/>
    <mergeCell ref="A35:D35"/>
    <mergeCell ref="A43:D43"/>
    <mergeCell ref="A49:D49"/>
    <mergeCell ref="A105:D105"/>
    <mergeCell ref="A107:D107"/>
    <mergeCell ref="A110:J110"/>
    <mergeCell ref="A30:A31"/>
    <mergeCell ref="A26:B26"/>
    <mergeCell ref="A29:B29"/>
    <mergeCell ref="A24:A25"/>
    <mergeCell ref="A27:A28"/>
    <mergeCell ref="A1:J1"/>
    <mergeCell ref="A2:J2"/>
    <mergeCell ref="A9:E9"/>
    <mergeCell ref="A16:E16"/>
    <mergeCell ref="A22:J22"/>
    <mergeCell ref="A11:E11"/>
  </mergeCells>
  <conditionalFormatting sqref="E12:E14">
    <cfRule type="cellIs" dxfId="1" priority="1" stopIfTrue="1" operator="equal">
      <formula>"MATCHED"</formula>
    </cfRule>
    <cfRule type="cellIs" dxfId="0" priority="2" stopIfTrue="1" operator="equal">
      <formula>"MISMATCH"</formula>
    </cfRule>
  </conditionalFormatting>
  <printOptions horizontalCentered="1"/>
  <pageMargins left="0.4" right="0.4" top="0.4" bottom="0.4" header="0.31496062992125984" footer="0.31496062992125984"/>
  <pageSetup paperSize="9" scale="72" fitToHeight="0" orientation="landscape" horizontalDpi="4294967293"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D413E-1E0B-4751-A777-7D292C92ECF0}">
  <sheetPr codeName="Sheet23"/>
  <dimension ref="A1:K155"/>
  <sheetViews>
    <sheetView showGridLines="0" showRowColHeaders="0" workbookViewId="0">
      <selection sqref="A1:K1"/>
    </sheetView>
  </sheetViews>
  <sheetFormatPr defaultRowHeight="14.4" x14ac:dyDescent="0.3"/>
  <cols>
    <col min="1" max="1" width="6.77734375" customWidth="1"/>
    <col min="2" max="2" width="11.77734375" customWidth="1"/>
    <col min="3" max="3" width="15.77734375" customWidth="1"/>
    <col min="4" max="4" width="28.77734375" customWidth="1"/>
    <col min="5" max="5" width="11.77734375" customWidth="1"/>
    <col min="6" max="7" width="14.77734375" customWidth="1"/>
    <col min="8" max="8" width="10.77734375" customWidth="1"/>
    <col min="9" max="9" width="14.77734375" customWidth="1"/>
    <col min="10" max="10" width="28.77734375" customWidth="1"/>
    <col min="11" max="11" width="12.77734375" customWidth="1"/>
  </cols>
  <sheetData>
    <row r="1" spans="1:11" x14ac:dyDescent="0.3">
      <c r="A1" s="838"/>
      <c r="B1" s="838"/>
      <c r="C1" s="838"/>
      <c r="D1" s="838"/>
      <c r="E1" s="838"/>
      <c r="F1" s="838"/>
      <c r="G1" s="838"/>
      <c r="H1" s="838"/>
      <c r="I1" s="838"/>
      <c r="J1" s="838"/>
      <c r="K1" s="838"/>
    </row>
    <row r="2" spans="1:11" ht="19.2" x14ac:dyDescent="0.35">
      <c r="A2" s="839" t="s">
        <v>2581</v>
      </c>
      <c r="B2" s="840"/>
      <c r="C2" s="840"/>
      <c r="D2" s="840"/>
      <c r="E2" s="840"/>
      <c r="F2" s="840"/>
      <c r="G2" s="840"/>
      <c r="H2" s="840"/>
      <c r="I2" s="840"/>
      <c r="J2" s="840"/>
      <c r="K2" s="840"/>
    </row>
    <row r="3" spans="1:11" x14ac:dyDescent="0.3">
      <c r="A3" s="841" t="s">
        <v>2611</v>
      </c>
      <c r="B3" s="840"/>
      <c r="C3" s="840"/>
      <c r="D3" s="840"/>
      <c r="E3" s="840"/>
      <c r="F3" s="840"/>
      <c r="G3" s="840"/>
      <c r="H3" s="840"/>
      <c r="I3" s="840"/>
      <c r="J3" s="840"/>
      <c r="K3" s="840"/>
    </row>
    <row r="5" spans="1:11" x14ac:dyDescent="0.3">
      <c r="A5" s="874" t="s">
        <v>2582</v>
      </c>
      <c r="B5" s="875" t="s">
        <v>2583</v>
      </c>
      <c r="C5" s="876" t="s">
        <v>2584</v>
      </c>
      <c r="D5" s="876" t="s">
        <v>2585</v>
      </c>
      <c r="E5" s="877" t="s">
        <v>2586</v>
      </c>
      <c r="F5" s="877" t="s">
        <v>2587</v>
      </c>
      <c r="G5" s="877" t="s">
        <v>2588</v>
      </c>
      <c r="H5" s="875" t="s">
        <v>2589</v>
      </c>
      <c r="I5" s="876" t="s">
        <v>2242</v>
      </c>
      <c r="J5" s="876" t="s">
        <v>1171</v>
      </c>
      <c r="K5" s="878" t="s">
        <v>10</v>
      </c>
    </row>
    <row r="6" spans="1:11" x14ac:dyDescent="0.3">
      <c r="A6" s="884">
        <v>1</v>
      </c>
      <c r="B6" s="717" t="s">
        <v>2082</v>
      </c>
      <c r="C6" s="707" t="s">
        <v>2572</v>
      </c>
      <c r="D6" s="708" t="s">
        <v>617</v>
      </c>
      <c r="E6" s="726">
        <v>17</v>
      </c>
      <c r="F6" s="722">
        <v>8245</v>
      </c>
      <c r="G6" s="722">
        <v>62</v>
      </c>
      <c r="H6" s="717" t="s">
        <v>2082</v>
      </c>
      <c r="I6" s="708" t="s">
        <v>616</v>
      </c>
      <c r="J6" s="708" t="s">
        <v>617</v>
      </c>
      <c r="K6" s="881" t="s">
        <v>930</v>
      </c>
    </row>
    <row r="7" spans="1:11" x14ac:dyDescent="0.3">
      <c r="A7" s="885">
        <v>2</v>
      </c>
      <c r="B7" s="719" t="s">
        <v>2082</v>
      </c>
      <c r="C7" s="709" t="s">
        <v>2572</v>
      </c>
      <c r="D7" s="710" t="s">
        <v>619</v>
      </c>
      <c r="E7" s="727">
        <v>19</v>
      </c>
      <c r="F7" s="723">
        <v>9215</v>
      </c>
      <c r="G7" s="723">
        <v>69</v>
      </c>
      <c r="H7" s="719" t="s">
        <v>2082</v>
      </c>
      <c r="I7" s="710" t="s">
        <v>618</v>
      </c>
      <c r="J7" s="710" t="s">
        <v>619</v>
      </c>
      <c r="K7" s="882" t="s">
        <v>930</v>
      </c>
    </row>
    <row r="8" spans="1:11" x14ac:dyDescent="0.3">
      <c r="A8" s="885">
        <v>3</v>
      </c>
      <c r="B8" s="719" t="s">
        <v>2082</v>
      </c>
      <c r="C8" s="709" t="s">
        <v>2572</v>
      </c>
      <c r="D8" s="710" t="s">
        <v>621</v>
      </c>
      <c r="E8" s="727">
        <v>17</v>
      </c>
      <c r="F8" s="723">
        <v>8245</v>
      </c>
      <c r="G8" s="723">
        <v>62</v>
      </c>
      <c r="H8" s="719" t="s">
        <v>2082</v>
      </c>
      <c r="I8" s="710" t="s">
        <v>620</v>
      </c>
      <c r="J8" s="710" t="s">
        <v>621</v>
      </c>
      <c r="K8" s="882" t="s">
        <v>930</v>
      </c>
    </row>
    <row r="9" spans="1:11" x14ac:dyDescent="0.3">
      <c r="A9" s="885">
        <v>4</v>
      </c>
      <c r="B9" s="719" t="s">
        <v>2082</v>
      </c>
      <c r="C9" s="709" t="s">
        <v>2572</v>
      </c>
      <c r="D9" s="710" t="s">
        <v>623</v>
      </c>
      <c r="E9" s="727">
        <v>24</v>
      </c>
      <c r="F9" s="723">
        <v>11160</v>
      </c>
      <c r="G9" s="723">
        <v>84</v>
      </c>
      <c r="H9" s="719" t="s">
        <v>2082</v>
      </c>
      <c r="I9" s="710" t="s">
        <v>622</v>
      </c>
      <c r="J9" s="710" t="s">
        <v>623</v>
      </c>
      <c r="K9" s="882" t="s">
        <v>930</v>
      </c>
    </row>
    <row r="10" spans="1:11" x14ac:dyDescent="0.3">
      <c r="A10" s="885">
        <v>5</v>
      </c>
      <c r="B10" s="719" t="s">
        <v>2082</v>
      </c>
      <c r="C10" s="709" t="s">
        <v>2572</v>
      </c>
      <c r="D10" s="710" t="s">
        <v>625</v>
      </c>
      <c r="E10" s="727">
        <v>10.5</v>
      </c>
      <c r="F10" s="723">
        <v>4882</v>
      </c>
      <c r="G10" s="723">
        <v>37</v>
      </c>
      <c r="H10" s="719" t="s">
        <v>2082</v>
      </c>
      <c r="I10" s="710" t="s">
        <v>624</v>
      </c>
      <c r="J10" s="710" t="s">
        <v>625</v>
      </c>
      <c r="K10" s="882" t="s">
        <v>930</v>
      </c>
    </row>
    <row r="11" spans="1:11" x14ac:dyDescent="0.3">
      <c r="A11" s="885">
        <v>6</v>
      </c>
      <c r="B11" s="719" t="s">
        <v>2082</v>
      </c>
      <c r="C11" s="709" t="s">
        <v>2572</v>
      </c>
      <c r="D11" s="710" t="s">
        <v>627</v>
      </c>
      <c r="E11" s="727">
        <v>17</v>
      </c>
      <c r="F11" s="723">
        <v>7905</v>
      </c>
      <c r="G11" s="723">
        <v>59</v>
      </c>
      <c r="H11" s="719" t="s">
        <v>2082</v>
      </c>
      <c r="I11" s="710" t="s">
        <v>626</v>
      </c>
      <c r="J11" s="710" t="s">
        <v>627</v>
      </c>
      <c r="K11" s="882" t="s">
        <v>930</v>
      </c>
    </row>
    <row r="12" spans="1:11" x14ac:dyDescent="0.3">
      <c r="A12" s="885">
        <v>7</v>
      </c>
      <c r="B12" s="719" t="s">
        <v>2082</v>
      </c>
      <c r="C12" s="709" t="s">
        <v>2572</v>
      </c>
      <c r="D12" s="710" t="s">
        <v>629</v>
      </c>
      <c r="E12" s="727">
        <v>19.5</v>
      </c>
      <c r="F12" s="723">
        <v>9653</v>
      </c>
      <c r="G12" s="723">
        <v>72</v>
      </c>
      <c r="H12" s="719" t="s">
        <v>2082</v>
      </c>
      <c r="I12" s="710" t="s">
        <v>628</v>
      </c>
      <c r="J12" s="710" t="s">
        <v>629</v>
      </c>
      <c r="K12" s="882" t="s">
        <v>930</v>
      </c>
    </row>
    <row r="13" spans="1:11" x14ac:dyDescent="0.3">
      <c r="A13" s="885">
        <v>8</v>
      </c>
      <c r="B13" s="719" t="s">
        <v>2082</v>
      </c>
      <c r="C13" s="709" t="s">
        <v>2572</v>
      </c>
      <c r="D13" s="710" t="s">
        <v>631</v>
      </c>
      <c r="E13" s="727">
        <v>15.5</v>
      </c>
      <c r="F13" s="723">
        <v>7208</v>
      </c>
      <c r="G13" s="723">
        <v>54</v>
      </c>
      <c r="H13" s="719" t="s">
        <v>2082</v>
      </c>
      <c r="I13" s="710" t="s">
        <v>630</v>
      </c>
      <c r="J13" s="710" t="s">
        <v>631</v>
      </c>
      <c r="K13" s="882" t="s">
        <v>930</v>
      </c>
    </row>
    <row r="14" spans="1:11" x14ac:dyDescent="0.3">
      <c r="A14" s="885">
        <v>9</v>
      </c>
      <c r="B14" s="719" t="s">
        <v>2082</v>
      </c>
      <c r="C14" s="709" t="s">
        <v>2572</v>
      </c>
      <c r="D14" s="710" t="s">
        <v>633</v>
      </c>
      <c r="E14" s="727">
        <v>18</v>
      </c>
      <c r="F14" s="723">
        <v>8370</v>
      </c>
      <c r="G14" s="723">
        <v>63</v>
      </c>
      <c r="H14" s="719" t="s">
        <v>2082</v>
      </c>
      <c r="I14" s="710" t="s">
        <v>632</v>
      </c>
      <c r="J14" s="710" t="s">
        <v>633</v>
      </c>
      <c r="K14" s="882" t="s">
        <v>930</v>
      </c>
    </row>
    <row r="15" spans="1:11" x14ac:dyDescent="0.3">
      <c r="A15" s="885">
        <v>10</v>
      </c>
      <c r="B15" s="719" t="s">
        <v>2082</v>
      </c>
      <c r="C15" s="709" t="s">
        <v>2572</v>
      </c>
      <c r="D15" s="710" t="s">
        <v>635</v>
      </c>
      <c r="E15" s="727">
        <v>21</v>
      </c>
      <c r="F15" s="723">
        <v>9765</v>
      </c>
      <c r="G15" s="723">
        <v>73</v>
      </c>
      <c r="H15" s="719" t="s">
        <v>2082</v>
      </c>
      <c r="I15" s="710" t="s">
        <v>634</v>
      </c>
      <c r="J15" s="710" t="s">
        <v>635</v>
      </c>
      <c r="K15" s="882" t="s">
        <v>930</v>
      </c>
    </row>
    <row r="16" spans="1:11" x14ac:dyDescent="0.3">
      <c r="A16" s="885">
        <v>11</v>
      </c>
      <c r="B16" s="719" t="s">
        <v>2082</v>
      </c>
      <c r="C16" s="709" t="s">
        <v>2572</v>
      </c>
      <c r="D16" s="710" t="s">
        <v>637</v>
      </c>
      <c r="E16" s="727">
        <v>22</v>
      </c>
      <c r="F16" s="723">
        <v>10010</v>
      </c>
      <c r="G16" s="723">
        <v>75</v>
      </c>
      <c r="H16" s="719" t="s">
        <v>2082</v>
      </c>
      <c r="I16" s="710" t="s">
        <v>636</v>
      </c>
      <c r="J16" s="710" t="s">
        <v>637</v>
      </c>
      <c r="K16" s="882" t="s">
        <v>930</v>
      </c>
    </row>
    <row r="17" spans="1:11" x14ac:dyDescent="0.3">
      <c r="A17" s="885">
        <v>12</v>
      </c>
      <c r="B17" s="719" t="s">
        <v>2082</v>
      </c>
      <c r="C17" s="709" t="s">
        <v>2572</v>
      </c>
      <c r="D17" s="710" t="s">
        <v>639</v>
      </c>
      <c r="E17" s="727">
        <v>16</v>
      </c>
      <c r="F17" s="723">
        <v>7280</v>
      </c>
      <c r="G17" s="723">
        <v>55</v>
      </c>
      <c r="H17" s="719" t="s">
        <v>2082</v>
      </c>
      <c r="I17" s="710" t="s">
        <v>638</v>
      </c>
      <c r="J17" s="710" t="s">
        <v>639</v>
      </c>
      <c r="K17" s="882" t="s">
        <v>930</v>
      </c>
    </row>
    <row r="18" spans="1:11" x14ac:dyDescent="0.3">
      <c r="A18" s="885">
        <v>13</v>
      </c>
      <c r="B18" s="719" t="s">
        <v>2082</v>
      </c>
      <c r="C18" s="709" t="s">
        <v>2572</v>
      </c>
      <c r="D18" s="710" t="s">
        <v>641</v>
      </c>
      <c r="E18" s="727">
        <v>20</v>
      </c>
      <c r="F18" s="723">
        <v>9300</v>
      </c>
      <c r="G18" s="723">
        <v>70</v>
      </c>
      <c r="H18" s="719" t="s">
        <v>2082</v>
      </c>
      <c r="I18" s="710" t="s">
        <v>640</v>
      </c>
      <c r="J18" s="710" t="s">
        <v>641</v>
      </c>
      <c r="K18" s="882" t="s">
        <v>930</v>
      </c>
    </row>
    <row r="19" spans="1:11" x14ac:dyDescent="0.3">
      <c r="A19" s="885">
        <v>14</v>
      </c>
      <c r="B19" s="719" t="s">
        <v>2082</v>
      </c>
      <c r="C19" s="709" t="s">
        <v>2572</v>
      </c>
      <c r="D19" s="710" t="s">
        <v>645</v>
      </c>
      <c r="E19" s="727">
        <v>14</v>
      </c>
      <c r="F19" s="723">
        <v>6300</v>
      </c>
      <c r="G19" s="723">
        <v>47</v>
      </c>
      <c r="H19" s="719" t="s">
        <v>2082</v>
      </c>
      <c r="I19" s="710" t="s">
        <v>644</v>
      </c>
      <c r="J19" s="710" t="s">
        <v>645</v>
      </c>
      <c r="K19" s="882" t="s">
        <v>930</v>
      </c>
    </row>
    <row r="20" spans="1:11" x14ac:dyDescent="0.3">
      <c r="A20" s="885">
        <v>15</v>
      </c>
      <c r="B20" s="719" t="s">
        <v>2082</v>
      </c>
      <c r="C20" s="709" t="s">
        <v>2572</v>
      </c>
      <c r="D20" s="710" t="s">
        <v>647</v>
      </c>
      <c r="E20" s="727">
        <v>20.5</v>
      </c>
      <c r="F20" s="723">
        <v>9225</v>
      </c>
      <c r="G20" s="723">
        <v>69</v>
      </c>
      <c r="H20" s="719" t="s">
        <v>2082</v>
      </c>
      <c r="I20" s="710" t="s">
        <v>646</v>
      </c>
      <c r="J20" s="710" t="s">
        <v>647</v>
      </c>
      <c r="K20" s="882" t="s">
        <v>930</v>
      </c>
    </row>
    <row r="21" spans="1:11" x14ac:dyDescent="0.3">
      <c r="A21" s="885">
        <v>16</v>
      </c>
      <c r="B21" s="719" t="s">
        <v>2082</v>
      </c>
      <c r="C21" s="709" t="s">
        <v>2572</v>
      </c>
      <c r="D21" s="710" t="s">
        <v>649</v>
      </c>
      <c r="E21" s="727">
        <v>20</v>
      </c>
      <c r="F21" s="723">
        <v>9000</v>
      </c>
      <c r="G21" s="723">
        <v>68</v>
      </c>
      <c r="H21" s="719" t="s">
        <v>2082</v>
      </c>
      <c r="I21" s="710" t="s">
        <v>648</v>
      </c>
      <c r="J21" s="710" t="s">
        <v>649</v>
      </c>
      <c r="K21" s="882" t="s">
        <v>930</v>
      </c>
    </row>
    <row r="22" spans="1:11" x14ac:dyDescent="0.3">
      <c r="A22" s="885">
        <v>17</v>
      </c>
      <c r="B22" s="719" t="s">
        <v>2082</v>
      </c>
      <c r="C22" s="709" t="s">
        <v>2572</v>
      </c>
      <c r="D22" s="710" t="s">
        <v>651</v>
      </c>
      <c r="E22" s="727">
        <v>20</v>
      </c>
      <c r="F22" s="723">
        <v>9300</v>
      </c>
      <c r="G22" s="723">
        <v>70</v>
      </c>
      <c r="H22" s="719" t="s">
        <v>2082</v>
      </c>
      <c r="I22" s="710" t="s">
        <v>650</v>
      </c>
      <c r="J22" s="710" t="s">
        <v>651</v>
      </c>
      <c r="K22" s="882" t="s">
        <v>930</v>
      </c>
    </row>
    <row r="23" spans="1:11" x14ac:dyDescent="0.3">
      <c r="A23" s="885">
        <v>18</v>
      </c>
      <c r="B23" s="719" t="s">
        <v>2082</v>
      </c>
      <c r="C23" s="709" t="s">
        <v>2572</v>
      </c>
      <c r="D23" s="710" t="s">
        <v>653</v>
      </c>
      <c r="E23" s="727">
        <v>22</v>
      </c>
      <c r="F23" s="723">
        <v>9900</v>
      </c>
      <c r="G23" s="723">
        <v>74</v>
      </c>
      <c r="H23" s="719" t="s">
        <v>2082</v>
      </c>
      <c r="I23" s="710" t="s">
        <v>652</v>
      </c>
      <c r="J23" s="710" t="s">
        <v>653</v>
      </c>
      <c r="K23" s="882" t="s">
        <v>930</v>
      </c>
    </row>
    <row r="24" spans="1:11" x14ac:dyDescent="0.3">
      <c r="A24" s="885">
        <v>19</v>
      </c>
      <c r="B24" s="719" t="s">
        <v>2082</v>
      </c>
      <c r="C24" s="709" t="s">
        <v>2572</v>
      </c>
      <c r="D24" s="710" t="s">
        <v>655</v>
      </c>
      <c r="E24" s="727">
        <v>23</v>
      </c>
      <c r="F24" s="723">
        <v>11270</v>
      </c>
      <c r="G24" s="723">
        <v>85</v>
      </c>
      <c r="H24" s="719" t="s">
        <v>2082</v>
      </c>
      <c r="I24" s="710" t="s">
        <v>654</v>
      </c>
      <c r="J24" s="710" t="s">
        <v>655</v>
      </c>
      <c r="K24" s="882" t="s">
        <v>930</v>
      </c>
    </row>
    <row r="25" spans="1:11" x14ac:dyDescent="0.3">
      <c r="A25" s="885">
        <v>20</v>
      </c>
      <c r="B25" s="719" t="s">
        <v>2082</v>
      </c>
      <c r="C25" s="709" t="s">
        <v>2572</v>
      </c>
      <c r="D25" s="710" t="s">
        <v>657</v>
      </c>
      <c r="E25" s="727">
        <v>22</v>
      </c>
      <c r="F25" s="723">
        <v>10230</v>
      </c>
      <c r="G25" s="723">
        <v>77</v>
      </c>
      <c r="H25" s="719" t="s">
        <v>2082</v>
      </c>
      <c r="I25" s="710" t="s">
        <v>656</v>
      </c>
      <c r="J25" s="710" t="s">
        <v>657</v>
      </c>
      <c r="K25" s="882" t="s">
        <v>930</v>
      </c>
    </row>
    <row r="26" spans="1:11" x14ac:dyDescent="0.3">
      <c r="A26" s="885">
        <v>21</v>
      </c>
      <c r="B26" s="719" t="s">
        <v>2082</v>
      </c>
      <c r="C26" s="709" t="s">
        <v>2572</v>
      </c>
      <c r="D26" s="710" t="s">
        <v>659</v>
      </c>
      <c r="E26" s="727">
        <v>22</v>
      </c>
      <c r="F26" s="723">
        <v>9900</v>
      </c>
      <c r="G26" s="723">
        <v>74</v>
      </c>
      <c r="H26" s="719" t="s">
        <v>2082</v>
      </c>
      <c r="I26" s="710" t="s">
        <v>658</v>
      </c>
      <c r="J26" s="710" t="s">
        <v>659</v>
      </c>
      <c r="K26" s="882" t="s">
        <v>930</v>
      </c>
    </row>
    <row r="27" spans="1:11" x14ac:dyDescent="0.3">
      <c r="A27" s="885">
        <v>22</v>
      </c>
      <c r="B27" s="719" t="s">
        <v>2082</v>
      </c>
      <c r="C27" s="709" t="s">
        <v>2572</v>
      </c>
      <c r="D27" s="710" t="s">
        <v>661</v>
      </c>
      <c r="E27" s="727">
        <v>22</v>
      </c>
      <c r="F27" s="723">
        <v>9790</v>
      </c>
      <c r="G27" s="723">
        <v>73</v>
      </c>
      <c r="H27" s="719" t="s">
        <v>2082</v>
      </c>
      <c r="I27" s="710" t="s">
        <v>660</v>
      </c>
      <c r="J27" s="710" t="s">
        <v>661</v>
      </c>
      <c r="K27" s="882" t="s">
        <v>930</v>
      </c>
    </row>
    <row r="28" spans="1:11" x14ac:dyDescent="0.3">
      <c r="A28" s="885">
        <v>23</v>
      </c>
      <c r="B28" s="719" t="s">
        <v>2082</v>
      </c>
      <c r="C28" s="709" t="s">
        <v>2572</v>
      </c>
      <c r="D28" s="710" t="s">
        <v>663</v>
      </c>
      <c r="E28" s="727">
        <v>19</v>
      </c>
      <c r="F28" s="723">
        <v>8455</v>
      </c>
      <c r="G28" s="723">
        <v>63</v>
      </c>
      <c r="H28" s="719" t="s">
        <v>2082</v>
      </c>
      <c r="I28" s="710" t="s">
        <v>662</v>
      </c>
      <c r="J28" s="710" t="s">
        <v>663</v>
      </c>
      <c r="K28" s="882" t="s">
        <v>930</v>
      </c>
    </row>
    <row r="29" spans="1:11" x14ac:dyDescent="0.3">
      <c r="A29" s="885">
        <v>24</v>
      </c>
      <c r="B29" s="719" t="s">
        <v>2082</v>
      </c>
      <c r="C29" s="709" t="s">
        <v>2572</v>
      </c>
      <c r="D29" s="710" t="s">
        <v>665</v>
      </c>
      <c r="E29" s="727">
        <v>16</v>
      </c>
      <c r="F29" s="723">
        <v>7120</v>
      </c>
      <c r="G29" s="723">
        <v>53</v>
      </c>
      <c r="H29" s="719" t="s">
        <v>2082</v>
      </c>
      <c r="I29" s="710" t="s">
        <v>664</v>
      </c>
      <c r="J29" s="710" t="s">
        <v>665</v>
      </c>
      <c r="K29" s="882" t="s">
        <v>930</v>
      </c>
    </row>
    <row r="30" spans="1:11" x14ac:dyDescent="0.3">
      <c r="A30" s="885">
        <v>25</v>
      </c>
      <c r="B30" s="719" t="s">
        <v>2082</v>
      </c>
      <c r="C30" s="709" t="s">
        <v>2572</v>
      </c>
      <c r="D30" s="710" t="s">
        <v>667</v>
      </c>
      <c r="E30" s="727">
        <v>18</v>
      </c>
      <c r="F30" s="723">
        <v>7920</v>
      </c>
      <c r="G30" s="723">
        <v>59</v>
      </c>
      <c r="H30" s="719" t="s">
        <v>2082</v>
      </c>
      <c r="I30" s="710" t="s">
        <v>666</v>
      </c>
      <c r="J30" s="710" t="s">
        <v>667</v>
      </c>
      <c r="K30" s="882" t="s">
        <v>930</v>
      </c>
    </row>
    <row r="31" spans="1:11" x14ac:dyDescent="0.3">
      <c r="A31" s="885">
        <v>26</v>
      </c>
      <c r="B31" s="719" t="s">
        <v>2082</v>
      </c>
      <c r="C31" s="709" t="s">
        <v>2572</v>
      </c>
      <c r="D31" s="710" t="s">
        <v>669</v>
      </c>
      <c r="E31" s="727">
        <v>16</v>
      </c>
      <c r="F31" s="723">
        <v>7120</v>
      </c>
      <c r="G31" s="723">
        <v>53</v>
      </c>
      <c r="H31" s="719" t="s">
        <v>2082</v>
      </c>
      <c r="I31" s="710" t="s">
        <v>668</v>
      </c>
      <c r="J31" s="710" t="s">
        <v>669</v>
      </c>
      <c r="K31" s="882" t="s">
        <v>930</v>
      </c>
    </row>
    <row r="32" spans="1:11" x14ac:dyDescent="0.3">
      <c r="A32" s="885">
        <v>27</v>
      </c>
      <c r="B32" s="719" t="s">
        <v>2082</v>
      </c>
      <c r="C32" s="709" t="s">
        <v>2572</v>
      </c>
      <c r="D32" s="710" t="s">
        <v>671</v>
      </c>
      <c r="E32" s="727">
        <v>13</v>
      </c>
      <c r="F32" s="723">
        <v>5785</v>
      </c>
      <c r="G32" s="723">
        <v>43</v>
      </c>
      <c r="H32" s="719" t="s">
        <v>2082</v>
      </c>
      <c r="I32" s="710" t="s">
        <v>670</v>
      </c>
      <c r="J32" s="710" t="s">
        <v>671</v>
      </c>
      <c r="K32" s="882" t="s">
        <v>930</v>
      </c>
    </row>
    <row r="33" spans="1:11" x14ac:dyDescent="0.3">
      <c r="A33" s="885">
        <v>28</v>
      </c>
      <c r="B33" s="719" t="s">
        <v>2082</v>
      </c>
      <c r="C33" s="709" t="s">
        <v>2572</v>
      </c>
      <c r="D33" s="710" t="s">
        <v>673</v>
      </c>
      <c r="E33" s="727">
        <v>17</v>
      </c>
      <c r="F33" s="723">
        <v>7565</v>
      </c>
      <c r="G33" s="723">
        <v>57</v>
      </c>
      <c r="H33" s="719" t="s">
        <v>2082</v>
      </c>
      <c r="I33" s="710" t="s">
        <v>672</v>
      </c>
      <c r="J33" s="710" t="s">
        <v>673</v>
      </c>
      <c r="K33" s="882" t="s">
        <v>930</v>
      </c>
    </row>
    <row r="34" spans="1:11" x14ac:dyDescent="0.3">
      <c r="A34" s="885">
        <v>29</v>
      </c>
      <c r="B34" s="719" t="s">
        <v>2082</v>
      </c>
      <c r="C34" s="709" t="s">
        <v>2572</v>
      </c>
      <c r="D34" s="710" t="s">
        <v>675</v>
      </c>
      <c r="E34" s="727">
        <v>23</v>
      </c>
      <c r="F34" s="723">
        <v>10235</v>
      </c>
      <c r="G34" s="723">
        <v>77</v>
      </c>
      <c r="H34" s="719" t="s">
        <v>2082</v>
      </c>
      <c r="I34" s="710" t="s">
        <v>674</v>
      </c>
      <c r="J34" s="710" t="s">
        <v>675</v>
      </c>
      <c r="K34" s="882" t="s">
        <v>930</v>
      </c>
    </row>
    <row r="35" spans="1:11" x14ac:dyDescent="0.3">
      <c r="A35" s="885">
        <v>30</v>
      </c>
      <c r="B35" s="719" t="s">
        <v>2082</v>
      </c>
      <c r="C35" s="709" t="s">
        <v>2572</v>
      </c>
      <c r="D35" s="710" t="s">
        <v>677</v>
      </c>
      <c r="E35" s="727">
        <v>19.5</v>
      </c>
      <c r="F35" s="723">
        <v>8580</v>
      </c>
      <c r="G35" s="723">
        <v>64</v>
      </c>
      <c r="H35" s="719" t="s">
        <v>2082</v>
      </c>
      <c r="I35" s="710" t="s">
        <v>676</v>
      </c>
      <c r="J35" s="710" t="s">
        <v>677</v>
      </c>
      <c r="K35" s="882" t="s">
        <v>930</v>
      </c>
    </row>
    <row r="36" spans="1:11" x14ac:dyDescent="0.3">
      <c r="A36" s="885">
        <v>31</v>
      </c>
      <c r="B36" s="719" t="s">
        <v>2082</v>
      </c>
      <c r="C36" s="709" t="s">
        <v>2572</v>
      </c>
      <c r="D36" s="710" t="s">
        <v>679</v>
      </c>
      <c r="E36" s="727">
        <v>24</v>
      </c>
      <c r="F36" s="723">
        <v>10560</v>
      </c>
      <c r="G36" s="723">
        <v>79</v>
      </c>
      <c r="H36" s="719" t="s">
        <v>2082</v>
      </c>
      <c r="I36" s="710" t="s">
        <v>678</v>
      </c>
      <c r="J36" s="710" t="s">
        <v>679</v>
      </c>
      <c r="K36" s="882" t="s">
        <v>930</v>
      </c>
    </row>
    <row r="37" spans="1:11" x14ac:dyDescent="0.3">
      <c r="A37" s="885">
        <v>32</v>
      </c>
      <c r="B37" s="719" t="s">
        <v>2082</v>
      </c>
      <c r="C37" s="709" t="s">
        <v>2572</v>
      </c>
      <c r="D37" s="710" t="s">
        <v>681</v>
      </c>
      <c r="E37" s="727">
        <v>24</v>
      </c>
      <c r="F37" s="723">
        <v>10680</v>
      </c>
      <c r="G37" s="723">
        <v>80</v>
      </c>
      <c r="H37" s="719" t="s">
        <v>2082</v>
      </c>
      <c r="I37" s="710" t="s">
        <v>680</v>
      </c>
      <c r="J37" s="710" t="s">
        <v>681</v>
      </c>
      <c r="K37" s="882" t="s">
        <v>930</v>
      </c>
    </row>
    <row r="38" spans="1:11" x14ac:dyDescent="0.3">
      <c r="A38" s="885">
        <v>33</v>
      </c>
      <c r="B38" s="719" t="s">
        <v>2082</v>
      </c>
      <c r="C38" s="709" t="s">
        <v>2572</v>
      </c>
      <c r="D38" s="710" t="s">
        <v>683</v>
      </c>
      <c r="E38" s="727">
        <v>19</v>
      </c>
      <c r="F38" s="723">
        <v>8360</v>
      </c>
      <c r="G38" s="723">
        <v>63</v>
      </c>
      <c r="H38" s="719" t="s">
        <v>2082</v>
      </c>
      <c r="I38" s="710" t="s">
        <v>682</v>
      </c>
      <c r="J38" s="710" t="s">
        <v>683</v>
      </c>
      <c r="K38" s="882" t="s">
        <v>930</v>
      </c>
    </row>
    <row r="39" spans="1:11" x14ac:dyDescent="0.3">
      <c r="A39" s="885">
        <v>34</v>
      </c>
      <c r="B39" s="719" t="s">
        <v>2082</v>
      </c>
      <c r="C39" s="709" t="s">
        <v>2572</v>
      </c>
      <c r="D39" s="710" t="s">
        <v>685</v>
      </c>
      <c r="E39" s="727">
        <v>19</v>
      </c>
      <c r="F39" s="723">
        <v>8360</v>
      </c>
      <c r="G39" s="723">
        <v>63</v>
      </c>
      <c r="H39" s="719" t="s">
        <v>2082</v>
      </c>
      <c r="I39" s="710" t="s">
        <v>684</v>
      </c>
      <c r="J39" s="710" t="s">
        <v>685</v>
      </c>
      <c r="K39" s="882" t="s">
        <v>930</v>
      </c>
    </row>
    <row r="40" spans="1:11" x14ac:dyDescent="0.3">
      <c r="A40" s="885">
        <v>35</v>
      </c>
      <c r="B40" s="719" t="s">
        <v>2082</v>
      </c>
      <c r="C40" s="709" t="s">
        <v>2572</v>
      </c>
      <c r="D40" s="710" t="s">
        <v>687</v>
      </c>
      <c r="E40" s="727">
        <v>22</v>
      </c>
      <c r="F40" s="723">
        <v>9680</v>
      </c>
      <c r="G40" s="723">
        <v>73</v>
      </c>
      <c r="H40" s="719" t="s">
        <v>2082</v>
      </c>
      <c r="I40" s="710" t="s">
        <v>686</v>
      </c>
      <c r="J40" s="710" t="s">
        <v>687</v>
      </c>
      <c r="K40" s="882" t="s">
        <v>930</v>
      </c>
    </row>
    <row r="41" spans="1:11" x14ac:dyDescent="0.3">
      <c r="A41" s="885">
        <v>36</v>
      </c>
      <c r="B41" s="719" t="s">
        <v>2082</v>
      </c>
      <c r="C41" s="709" t="s">
        <v>2572</v>
      </c>
      <c r="D41" s="710" t="s">
        <v>689</v>
      </c>
      <c r="E41" s="727">
        <v>16</v>
      </c>
      <c r="F41" s="723">
        <v>7040</v>
      </c>
      <c r="G41" s="723">
        <v>53</v>
      </c>
      <c r="H41" s="719" t="s">
        <v>2082</v>
      </c>
      <c r="I41" s="710" t="s">
        <v>688</v>
      </c>
      <c r="J41" s="710" t="s">
        <v>689</v>
      </c>
      <c r="K41" s="882" t="s">
        <v>930</v>
      </c>
    </row>
    <row r="42" spans="1:11" x14ac:dyDescent="0.3">
      <c r="A42" s="885">
        <v>37</v>
      </c>
      <c r="B42" s="719" t="s">
        <v>2082</v>
      </c>
      <c r="C42" s="709" t="s">
        <v>2572</v>
      </c>
      <c r="D42" s="710" t="s">
        <v>691</v>
      </c>
      <c r="E42" s="727">
        <v>22</v>
      </c>
      <c r="F42" s="723">
        <v>9680</v>
      </c>
      <c r="G42" s="723">
        <v>73</v>
      </c>
      <c r="H42" s="719" t="s">
        <v>2082</v>
      </c>
      <c r="I42" s="710" t="s">
        <v>690</v>
      </c>
      <c r="J42" s="710" t="s">
        <v>691</v>
      </c>
      <c r="K42" s="882" t="s">
        <v>930</v>
      </c>
    </row>
    <row r="43" spans="1:11" x14ac:dyDescent="0.3">
      <c r="A43" s="885">
        <v>38</v>
      </c>
      <c r="B43" s="719" t="s">
        <v>2082</v>
      </c>
      <c r="C43" s="709" t="s">
        <v>2572</v>
      </c>
      <c r="D43" s="710" t="s">
        <v>693</v>
      </c>
      <c r="E43" s="727">
        <v>21</v>
      </c>
      <c r="F43" s="723">
        <v>9240</v>
      </c>
      <c r="G43" s="723">
        <v>69</v>
      </c>
      <c r="H43" s="719" t="s">
        <v>2082</v>
      </c>
      <c r="I43" s="710" t="s">
        <v>692</v>
      </c>
      <c r="J43" s="710" t="s">
        <v>693</v>
      </c>
      <c r="K43" s="882" t="s">
        <v>930</v>
      </c>
    </row>
    <row r="44" spans="1:11" x14ac:dyDescent="0.3">
      <c r="A44" s="885">
        <v>39</v>
      </c>
      <c r="B44" s="719" t="s">
        <v>2082</v>
      </c>
      <c r="C44" s="709" t="s">
        <v>2572</v>
      </c>
      <c r="D44" s="710" t="s">
        <v>695</v>
      </c>
      <c r="E44" s="727">
        <v>22</v>
      </c>
      <c r="F44" s="723">
        <v>10230</v>
      </c>
      <c r="G44" s="723">
        <v>77</v>
      </c>
      <c r="H44" s="719" t="s">
        <v>2082</v>
      </c>
      <c r="I44" s="710" t="s">
        <v>694</v>
      </c>
      <c r="J44" s="710" t="s">
        <v>695</v>
      </c>
      <c r="K44" s="882" t="s">
        <v>930</v>
      </c>
    </row>
    <row r="45" spans="1:11" x14ac:dyDescent="0.3">
      <c r="A45" s="885">
        <v>40</v>
      </c>
      <c r="B45" s="719" t="s">
        <v>2082</v>
      </c>
      <c r="C45" s="709" t="s">
        <v>2572</v>
      </c>
      <c r="D45" s="710" t="s">
        <v>697</v>
      </c>
      <c r="E45" s="727">
        <v>18</v>
      </c>
      <c r="F45" s="723">
        <v>7920</v>
      </c>
      <c r="G45" s="723">
        <v>59</v>
      </c>
      <c r="H45" s="719" t="s">
        <v>2082</v>
      </c>
      <c r="I45" s="710" t="s">
        <v>696</v>
      </c>
      <c r="J45" s="710" t="s">
        <v>697</v>
      </c>
      <c r="K45" s="882" t="s">
        <v>930</v>
      </c>
    </row>
    <row r="46" spans="1:11" x14ac:dyDescent="0.3">
      <c r="A46" s="885">
        <v>41</v>
      </c>
      <c r="B46" s="719" t="s">
        <v>2082</v>
      </c>
      <c r="C46" s="709" t="s">
        <v>2572</v>
      </c>
      <c r="D46" s="710" t="s">
        <v>699</v>
      </c>
      <c r="E46" s="727">
        <v>24</v>
      </c>
      <c r="F46" s="723">
        <v>10560</v>
      </c>
      <c r="G46" s="723">
        <v>79</v>
      </c>
      <c r="H46" s="719" t="s">
        <v>2082</v>
      </c>
      <c r="I46" s="710" t="s">
        <v>698</v>
      </c>
      <c r="J46" s="710" t="s">
        <v>699</v>
      </c>
      <c r="K46" s="882" t="s">
        <v>930</v>
      </c>
    </row>
    <row r="47" spans="1:11" x14ac:dyDescent="0.3">
      <c r="A47" s="885">
        <v>42</v>
      </c>
      <c r="B47" s="719" t="s">
        <v>2082</v>
      </c>
      <c r="C47" s="709" t="s">
        <v>2572</v>
      </c>
      <c r="D47" s="710" t="s">
        <v>701</v>
      </c>
      <c r="E47" s="727">
        <v>22</v>
      </c>
      <c r="F47" s="723">
        <v>9680</v>
      </c>
      <c r="G47" s="723">
        <v>73</v>
      </c>
      <c r="H47" s="719" t="s">
        <v>2082</v>
      </c>
      <c r="I47" s="710" t="s">
        <v>700</v>
      </c>
      <c r="J47" s="710" t="s">
        <v>701</v>
      </c>
      <c r="K47" s="882" t="s">
        <v>930</v>
      </c>
    </row>
    <row r="48" spans="1:11" x14ac:dyDescent="0.3">
      <c r="A48" s="885">
        <v>43</v>
      </c>
      <c r="B48" s="719" t="s">
        <v>2082</v>
      </c>
      <c r="C48" s="709" t="s">
        <v>2572</v>
      </c>
      <c r="D48" s="710" t="s">
        <v>705</v>
      </c>
      <c r="E48" s="727">
        <v>20</v>
      </c>
      <c r="F48" s="723">
        <v>8800</v>
      </c>
      <c r="G48" s="723">
        <v>66</v>
      </c>
      <c r="H48" s="719" t="s">
        <v>2082</v>
      </c>
      <c r="I48" s="710" t="s">
        <v>704</v>
      </c>
      <c r="J48" s="710" t="s">
        <v>705</v>
      </c>
      <c r="K48" s="882" t="s">
        <v>930</v>
      </c>
    </row>
    <row r="49" spans="1:11" x14ac:dyDescent="0.3">
      <c r="A49" s="885">
        <v>44</v>
      </c>
      <c r="B49" s="719" t="s">
        <v>2082</v>
      </c>
      <c r="C49" s="709" t="s">
        <v>2572</v>
      </c>
      <c r="D49" s="710" t="s">
        <v>707</v>
      </c>
      <c r="E49" s="727">
        <v>19</v>
      </c>
      <c r="F49" s="723">
        <v>8360</v>
      </c>
      <c r="G49" s="723">
        <v>63</v>
      </c>
      <c r="H49" s="719" t="s">
        <v>2082</v>
      </c>
      <c r="I49" s="710" t="s">
        <v>706</v>
      </c>
      <c r="J49" s="710" t="s">
        <v>707</v>
      </c>
      <c r="K49" s="882" t="s">
        <v>930</v>
      </c>
    </row>
    <row r="50" spans="1:11" x14ac:dyDescent="0.3">
      <c r="A50" s="885">
        <v>45</v>
      </c>
      <c r="B50" s="719" t="s">
        <v>2082</v>
      </c>
      <c r="C50" s="709" t="s">
        <v>2572</v>
      </c>
      <c r="D50" s="710" t="s">
        <v>709</v>
      </c>
      <c r="E50" s="727">
        <v>21</v>
      </c>
      <c r="F50" s="723">
        <v>9240</v>
      </c>
      <c r="G50" s="723">
        <v>69</v>
      </c>
      <c r="H50" s="719" t="s">
        <v>2082</v>
      </c>
      <c r="I50" s="710" t="s">
        <v>708</v>
      </c>
      <c r="J50" s="710" t="s">
        <v>709</v>
      </c>
      <c r="K50" s="882" t="s">
        <v>930</v>
      </c>
    </row>
    <row r="51" spans="1:11" x14ac:dyDescent="0.3">
      <c r="A51" s="885">
        <v>46</v>
      </c>
      <c r="B51" s="719" t="s">
        <v>2082</v>
      </c>
      <c r="C51" s="709" t="s">
        <v>2572</v>
      </c>
      <c r="D51" s="710" t="s">
        <v>711</v>
      </c>
      <c r="E51" s="727">
        <v>25</v>
      </c>
      <c r="F51" s="723">
        <v>12125</v>
      </c>
      <c r="G51" s="723">
        <v>91</v>
      </c>
      <c r="H51" s="719" t="s">
        <v>2082</v>
      </c>
      <c r="I51" s="710" t="s">
        <v>710</v>
      </c>
      <c r="J51" s="710" t="s">
        <v>711</v>
      </c>
      <c r="K51" s="882" t="s">
        <v>930</v>
      </c>
    </row>
    <row r="52" spans="1:11" x14ac:dyDescent="0.3">
      <c r="A52" s="885">
        <v>47</v>
      </c>
      <c r="B52" s="719" t="s">
        <v>2082</v>
      </c>
      <c r="C52" s="709" t="s">
        <v>2572</v>
      </c>
      <c r="D52" s="710" t="s">
        <v>713</v>
      </c>
      <c r="E52" s="727">
        <v>17</v>
      </c>
      <c r="F52" s="723">
        <v>8245</v>
      </c>
      <c r="G52" s="723">
        <v>62</v>
      </c>
      <c r="H52" s="719" t="s">
        <v>2082</v>
      </c>
      <c r="I52" s="710" t="s">
        <v>712</v>
      </c>
      <c r="J52" s="710" t="s">
        <v>713</v>
      </c>
      <c r="K52" s="882" t="s">
        <v>930</v>
      </c>
    </row>
    <row r="53" spans="1:11" x14ac:dyDescent="0.3">
      <c r="A53" s="885">
        <v>48</v>
      </c>
      <c r="B53" s="719" t="s">
        <v>2082</v>
      </c>
      <c r="C53" s="709" t="s">
        <v>2572</v>
      </c>
      <c r="D53" s="710" t="s">
        <v>715</v>
      </c>
      <c r="E53" s="727">
        <v>21</v>
      </c>
      <c r="F53" s="723">
        <v>9765</v>
      </c>
      <c r="G53" s="723">
        <v>73</v>
      </c>
      <c r="H53" s="719" t="s">
        <v>2082</v>
      </c>
      <c r="I53" s="710" t="s">
        <v>714</v>
      </c>
      <c r="J53" s="710" t="s">
        <v>715</v>
      </c>
      <c r="K53" s="882" t="s">
        <v>930</v>
      </c>
    </row>
    <row r="54" spans="1:11" x14ac:dyDescent="0.3">
      <c r="A54" s="885">
        <v>49</v>
      </c>
      <c r="B54" s="719" t="s">
        <v>2082</v>
      </c>
      <c r="C54" s="709" t="s">
        <v>2572</v>
      </c>
      <c r="D54" s="710" t="s">
        <v>719</v>
      </c>
      <c r="E54" s="727">
        <v>22</v>
      </c>
      <c r="F54" s="723">
        <v>10230</v>
      </c>
      <c r="G54" s="723">
        <v>77</v>
      </c>
      <c r="H54" s="719" t="s">
        <v>2082</v>
      </c>
      <c r="I54" s="710" t="s">
        <v>718</v>
      </c>
      <c r="J54" s="710" t="s">
        <v>719</v>
      </c>
      <c r="K54" s="882" t="s">
        <v>930</v>
      </c>
    </row>
    <row r="55" spans="1:11" x14ac:dyDescent="0.3">
      <c r="A55" s="885">
        <v>50</v>
      </c>
      <c r="B55" s="719" t="s">
        <v>2082</v>
      </c>
      <c r="C55" s="709" t="s">
        <v>2572</v>
      </c>
      <c r="D55" s="710" t="s">
        <v>723</v>
      </c>
      <c r="E55" s="727">
        <v>20</v>
      </c>
      <c r="F55" s="723">
        <v>9300</v>
      </c>
      <c r="G55" s="723">
        <v>70</v>
      </c>
      <c r="H55" s="719" t="s">
        <v>2082</v>
      </c>
      <c r="I55" s="710" t="s">
        <v>722</v>
      </c>
      <c r="J55" s="710" t="s">
        <v>723</v>
      </c>
      <c r="K55" s="882" t="s">
        <v>930</v>
      </c>
    </row>
    <row r="56" spans="1:11" x14ac:dyDescent="0.3">
      <c r="A56" s="885">
        <v>51</v>
      </c>
      <c r="B56" s="719" t="s">
        <v>2082</v>
      </c>
      <c r="C56" s="709" t="s">
        <v>2572</v>
      </c>
      <c r="D56" s="710" t="s">
        <v>725</v>
      </c>
      <c r="E56" s="727">
        <v>16</v>
      </c>
      <c r="F56" s="723">
        <v>7680</v>
      </c>
      <c r="G56" s="723">
        <v>58</v>
      </c>
      <c r="H56" s="719" t="s">
        <v>2082</v>
      </c>
      <c r="I56" s="710" t="s">
        <v>724</v>
      </c>
      <c r="J56" s="710" t="s">
        <v>725</v>
      </c>
      <c r="K56" s="882" t="s">
        <v>930</v>
      </c>
    </row>
    <row r="57" spans="1:11" x14ac:dyDescent="0.3">
      <c r="A57" s="885">
        <v>52</v>
      </c>
      <c r="B57" s="719" t="s">
        <v>2082</v>
      </c>
      <c r="C57" s="709" t="s">
        <v>2572</v>
      </c>
      <c r="D57" s="710" t="s">
        <v>727</v>
      </c>
      <c r="E57" s="727">
        <v>18</v>
      </c>
      <c r="F57" s="723">
        <v>8370</v>
      </c>
      <c r="G57" s="723">
        <v>63</v>
      </c>
      <c r="H57" s="719" t="s">
        <v>2082</v>
      </c>
      <c r="I57" s="710" t="s">
        <v>726</v>
      </c>
      <c r="J57" s="710" t="s">
        <v>727</v>
      </c>
      <c r="K57" s="882" t="s">
        <v>930</v>
      </c>
    </row>
    <row r="58" spans="1:11" x14ac:dyDescent="0.3">
      <c r="A58" s="885">
        <v>53</v>
      </c>
      <c r="B58" s="719" t="s">
        <v>2082</v>
      </c>
      <c r="C58" s="709" t="s">
        <v>2572</v>
      </c>
      <c r="D58" s="710" t="s">
        <v>729</v>
      </c>
      <c r="E58" s="727">
        <v>18</v>
      </c>
      <c r="F58" s="723">
        <v>8910</v>
      </c>
      <c r="G58" s="723">
        <v>67</v>
      </c>
      <c r="H58" s="719" t="s">
        <v>2082</v>
      </c>
      <c r="I58" s="710" t="s">
        <v>728</v>
      </c>
      <c r="J58" s="710" t="s">
        <v>729</v>
      </c>
      <c r="K58" s="882" t="s">
        <v>930</v>
      </c>
    </row>
    <row r="59" spans="1:11" x14ac:dyDescent="0.3">
      <c r="A59" s="885">
        <v>54</v>
      </c>
      <c r="B59" s="719" t="s">
        <v>2082</v>
      </c>
      <c r="C59" s="709" t="s">
        <v>2572</v>
      </c>
      <c r="D59" s="710" t="s">
        <v>731</v>
      </c>
      <c r="E59" s="727">
        <v>16</v>
      </c>
      <c r="F59" s="723">
        <v>7440</v>
      </c>
      <c r="G59" s="723">
        <v>56</v>
      </c>
      <c r="H59" s="719" t="s">
        <v>2082</v>
      </c>
      <c r="I59" s="710" t="s">
        <v>730</v>
      </c>
      <c r="J59" s="710" t="s">
        <v>731</v>
      </c>
      <c r="K59" s="882" t="s">
        <v>930</v>
      </c>
    </row>
    <row r="60" spans="1:11" x14ac:dyDescent="0.3">
      <c r="A60" s="885">
        <v>55</v>
      </c>
      <c r="B60" s="719" t="s">
        <v>2082</v>
      </c>
      <c r="C60" s="709" t="s">
        <v>2572</v>
      </c>
      <c r="D60" s="710" t="s">
        <v>733</v>
      </c>
      <c r="E60" s="727">
        <v>23</v>
      </c>
      <c r="F60" s="723">
        <v>10695</v>
      </c>
      <c r="G60" s="723">
        <v>80</v>
      </c>
      <c r="H60" s="719" t="s">
        <v>2082</v>
      </c>
      <c r="I60" s="710" t="s">
        <v>732</v>
      </c>
      <c r="J60" s="710" t="s">
        <v>733</v>
      </c>
      <c r="K60" s="882" t="s">
        <v>930</v>
      </c>
    </row>
    <row r="61" spans="1:11" x14ac:dyDescent="0.3">
      <c r="A61" s="885">
        <v>56</v>
      </c>
      <c r="B61" s="719" t="s">
        <v>2082</v>
      </c>
      <c r="C61" s="709" t="s">
        <v>2572</v>
      </c>
      <c r="D61" s="710" t="s">
        <v>735</v>
      </c>
      <c r="E61" s="727">
        <v>19</v>
      </c>
      <c r="F61" s="723">
        <v>8645</v>
      </c>
      <c r="G61" s="723">
        <v>65</v>
      </c>
      <c r="H61" s="719" t="s">
        <v>2082</v>
      </c>
      <c r="I61" s="710" t="s">
        <v>734</v>
      </c>
      <c r="J61" s="710" t="s">
        <v>735</v>
      </c>
      <c r="K61" s="882" t="s">
        <v>930</v>
      </c>
    </row>
    <row r="62" spans="1:11" x14ac:dyDescent="0.3">
      <c r="A62" s="885">
        <v>57</v>
      </c>
      <c r="B62" s="719" t="s">
        <v>2082</v>
      </c>
      <c r="C62" s="709" t="s">
        <v>2572</v>
      </c>
      <c r="D62" s="710" t="s">
        <v>737</v>
      </c>
      <c r="E62" s="727">
        <v>20</v>
      </c>
      <c r="F62" s="723">
        <v>9100</v>
      </c>
      <c r="G62" s="723">
        <v>68</v>
      </c>
      <c r="H62" s="719" t="s">
        <v>2082</v>
      </c>
      <c r="I62" s="710" t="s">
        <v>736</v>
      </c>
      <c r="J62" s="710" t="s">
        <v>737</v>
      </c>
      <c r="K62" s="882" t="s">
        <v>930</v>
      </c>
    </row>
    <row r="63" spans="1:11" x14ac:dyDescent="0.3">
      <c r="A63" s="885">
        <v>58</v>
      </c>
      <c r="B63" s="719" t="s">
        <v>2082</v>
      </c>
      <c r="C63" s="709" t="s">
        <v>2572</v>
      </c>
      <c r="D63" s="710" t="s">
        <v>739</v>
      </c>
      <c r="E63" s="727">
        <v>22</v>
      </c>
      <c r="F63" s="723">
        <v>10340</v>
      </c>
      <c r="G63" s="723">
        <v>78</v>
      </c>
      <c r="H63" s="719" t="s">
        <v>2082</v>
      </c>
      <c r="I63" s="710" t="s">
        <v>738</v>
      </c>
      <c r="J63" s="710" t="s">
        <v>739</v>
      </c>
      <c r="K63" s="882" t="s">
        <v>930</v>
      </c>
    </row>
    <row r="64" spans="1:11" x14ac:dyDescent="0.3">
      <c r="A64" s="885">
        <v>59</v>
      </c>
      <c r="B64" s="719" t="s">
        <v>2082</v>
      </c>
      <c r="C64" s="709" t="s">
        <v>2572</v>
      </c>
      <c r="D64" s="710" t="s">
        <v>741</v>
      </c>
      <c r="E64" s="727">
        <v>19</v>
      </c>
      <c r="F64" s="723">
        <v>8835</v>
      </c>
      <c r="G64" s="723">
        <v>66</v>
      </c>
      <c r="H64" s="719" t="s">
        <v>2082</v>
      </c>
      <c r="I64" s="710" t="s">
        <v>740</v>
      </c>
      <c r="J64" s="710" t="s">
        <v>741</v>
      </c>
      <c r="K64" s="882" t="s">
        <v>930</v>
      </c>
    </row>
    <row r="65" spans="1:11" x14ac:dyDescent="0.3">
      <c r="A65" s="885">
        <v>60</v>
      </c>
      <c r="B65" s="719" t="s">
        <v>2082</v>
      </c>
      <c r="C65" s="709" t="s">
        <v>2572</v>
      </c>
      <c r="D65" s="710" t="s">
        <v>745</v>
      </c>
      <c r="E65" s="727">
        <v>24</v>
      </c>
      <c r="F65" s="723">
        <v>11640</v>
      </c>
      <c r="G65" s="723">
        <v>87</v>
      </c>
      <c r="H65" s="719" t="s">
        <v>2082</v>
      </c>
      <c r="I65" s="710" t="s">
        <v>744</v>
      </c>
      <c r="J65" s="710" t="s">
        <v>745</v>
      </c>
      <c r="K65" s="882" t="s">
        <v>930</v>
      </c>
    </row>
    <row r="66" spans="1:11" x14ac:dyDescent="0.3">
      <c r="A66" s="885">
        <v>61</v>
      </c>
      <c r="B66" s="719" t="s">
        <v>2082</v>
      </c>
      <c r="C66" s="709" t="s">
        <v>2572</v>
      </c>
      <c r="D66" s="710" t="s">
        <v>747</v>
      </c>
      <c r="E66" s="727">
        <v>20</v>
      </c>
      <c r="F66" s="723">
        <v>9300</v>
      </c>
      <c r="G66" s="723">
        <v>70</v>
      </c>
      <c r="H66" s="719" t="s">
        <v>2082</v>
      </c>
      <c r="I66" s="710" t="s">
        <v>746</v>
      </c>
      <c r="J66" s="710" t="s">
        <v>747</v>
      </c>
      <c r="K66" s="882" t="s">
        <v>930</v>
      </c>
    </row>
    <row r="67" spans="1:11" x14ac:dyDescent="0.3">
      <c r="A67" s="885">
        <v>62</v>
      </c>
      <c r="B67" s="719" t="s">
        <v>2082</v>
      </c>
      <c r="C67" s="709" t="s">
        <v>2572</v>
      </c>
      <c r="D67" s="710" t="s">
        <v>749</v>
      </c>
      <c r="E67" s="727">
        <v>21</v>
      </c>
      <c r="F67" s="723">
        <v>9765</v>
      </c>
      <c r="G67" s="723">
        <v>73</v>
      </c>
      <c r="H67" s="719" t="s">
        <v>2082</v>
      </c>
      <c r="I67" s="710" t="s">
        <v>748</v>
      </c>
      <c r="J67" s="710" t="s">
        <v>749</v>
      </c>
      <c r="K67" s="882" t="s">
        <v>930</v>
      </c>
    </row>
    <row r="68" spans="1:11" x14ac:dyDescent="0.3">
      <c r="A68" s="885">
        <v>63</v>
      </c>
      <c r="B68" s="719" t="s">
        <v>2082</v>
      </c>
      <c r="C68" s="709" t="s">
        <v>2572</v>
      </c>
      <c r="D68" s="710" t="s">
        <v>751</v>
      </c>
      <c r="E68" s="727">
        <v>18</v>
      </c>
      <c r="F68" s="723">
        <v>8190</v>
      </c>
      <c r="G68" s="723">
        <v>61</v>
      </c>
      <c r="H68" s="719" t="s">
        <v>2082</v>
      </c>
      <c r="I68" s="710" t="s">
        <v>750</v>
      </c>
      <c r="J68" s="710" t="s">
        <v>751</v>
      </c>
      <c r="K68" s="882" t="s">
        <v>930</v>
      </c>
    </row>
    <row r="69" spans="1:11" x14ac:dyDescent="0.3">
      <c r="A69" s="885">
        <v>64</v>
      </c>
      <c r="B69" s="719" t="s">
        <v>2082</v>
      </c>
      <c r="C69" s="709" t="s">
        <v>2572</v>
      </c>
      <c r="D69" s="710" t="s">
        <v>753</v>
      </c>
      <c r="E69" s="727">
        <v>24</v>
      </c>
      <c r="F69" s="723">
        <v>11160</v>
      </c>
      <c r="G69" s="723">
        <v>84</v>
      </c>
      <c r="H69" s="719" t="s">
        <v>2082</v>
      </c>
      <c r="I69" s="710" t="s">
        <v>752</v>
      </c>
      <c r="J69" s="710" t="s">
        <v>753</v>
      </c>
      <c r="K69" s="882" t="s">
        <v>930</v>
      </c>
    </row>
    <row r="70" spans="1:11" x14ac:dyDescent="0.3">
      <c r="A70" s="885">
        <v>65</v>
      </c>
      <c r="B70" s="719" t="s">
        <v>2082</v>
      </c>
      <c r="C70" s="709" t="s">
        <v>2572</v>
      </c>
      <c r="D70" s="710" t="s">
        <v>755</v>
      </c>
      <c r="E70" s="727">
        <v>17</v>
      </c>
      <c r="F70" s="723">
        <v>7650</v>
      </c>
      <c r="G70" s="723">
        <v>57</v>
      </c>
      <c r="H70" s="719" t="s">
        <v>2082</v>
      </c>
      <c r="I70" s="710" t="s">
        <v>754</v>
      </c>
      <c r="J70" s="710" t="s">
        <v>755</v>
      </c>
      <c r="K70" s="882" t="s">
        <v>930</v>
      </c>
    </row>
    <row r="71" spans="1:11" x14ac:dyDescent="0.3">
      <c r="A71" s="885">
        <v>66</v>
      </c>
      <c r="B71" s="719" t="s">
        <v>2082</v>
      </c>
      <c r="C71" s="709" t="s">
        <v>2572</v>
      </c>
      <c r="D71" s="710" t="s">
        <v>757</v>
      </c>
      <c r="E71" s="727">
        <v>21</v>
      </c>
      <c r="F71" s="723">
        <v>9555</v>
      </c>
      <c r="G71" s="723">
        <v>72</v>
      </c>
      <c r="H71" s="719" t="s">
        <v>2082</v>
      </c>
      <c r="I71" s="710" t="s">
        <v>756</v>
      </c>
      <c r="J71" s="710" t="s">
        <v>757</v>
      </c>
      <c r="K71" s="882" t="s">
        <v>930</v>
      </c>
    </row>
    <row r="72" spans="1:11" x14ac:dyDescent="0.3">
      <c r="A72" s="885">
        <v>67</v>
      </c>
      <c r="B72" s="719" t="s">
        <v>2082</v>
      </c>
      <c r="C72" s="709" t="s">
        <v>2572</v>
      </c>
      <c r="D72" s="710" t="s">
        <v>759</v>
      </c>
      <c r="E72" s="727">
        <v>20</v>
      </c>
      <c r="F72" s="723">
        <v>9000</v>
      </c>
      <c r="G72" s="723">
        <v>68</v>
      </c>
      <c r="H72" s="719" t="s">
        <v>2082</v>
      </c>
      <c r="I72" s="710" t="s">
        <v>758</v>
      </c>
      <c r="J72" s="710" t="s">
        <v>759</v>
      </c>
      <c r="K72" s="882" t="s">
        <v>930</v>
      </c>
    </row>
    <row r="73" spans="1:11" x14ac:dyDescent="0.3">
      <c r="A73" s="885">
        <v>68</v>
      </c>
      <c r="B73" s="719" t="s">
        <v>2082</v>
      </c>
      <c r="C73" s="709" t="s">
        <v>2572</v>
      </c>
      <c r="D73" s="710" t="s">
        <v>761</v>
      </c>
      <c r="E73" s="727">
        <v>19</v>
      </c>
      <c r="F73" s="723">
        <v>9215</v>
      </c>
      <c r="G73" s="723">
        <v>69</v>
      </c>
      <c r="H73" s="719" t="s">
        <v>2082</v>
      </c>
      <c r="I73" s="710" t="s">
        <v>760</v>
      </c>
      <c r="J73" s="710" t="s">
        <v>761</v>
      </c>
      <c r="K73" s="882" t="s">
        <v>930</v>
      </c>
    </row>
    <row r="74" spans="1:11" x14ac:dyDescent="0.3">
      <c r="A74" s="885">
        <v>69</v>
      </c>
      <c r="B74" s="719" t="s">
        <v>2082</v>
      </c>
      <c r="C74" s="709" t="s">
        <v>2572</v>
      </c>
      <c r="D74" s="710" t="s">
        <v>763</v>
      </c>
      <c r="E74" s="727">
        <v>17</v>
      </c>
      <c r="F74" s="723">
        <v>7905</v>
      </c>
      <c r="G74" s="723">
        <v>59</v>
      </c>
      <c r="H74" s="719" t="s">
        <v>2082</v>
      </c>
      <c r="I74" s="710" t="s">
        <v>762</v>
      </c>
      <c r="J74" s="710" t="s">
        <v>763</v>
      </c>
      <c r="K74" s="882" t="s">
        <v>930</v>
      </c>
    </row>
    <row r="75" spans="1:11" x14ac:dyDescent="0.3">
      <c r="A75" s="885">
        <v>70</v>
      </c>
      <c r="B75" s="719" t="s">
        <v>2082</v>
      </c>
      <c r="C75" s="709" t="s">
        <v>2572</v>
      </c>
      <c r="D75" s="710" t="s">
        <v>765</v>
      </c>
      <c r="E75" s="727">
        <v>22</v>
      </c>
      <c r="F75" s="723">
        <v>10230</v>
      </c>
      <c r="G75" s="723">
        <v>77</v>
      </c>
      <c r="H75" s="719" t="s">
        <v>2082</v>
      </c>
      <c r="I75" s="710" t="s">
        <v>764</v>
      </c>
      <c r="J75" s="710" t="s">
        <v>765</v>
      </c>
      <c r="K75" s="882" t="s">
        <v>930</v>
      </c>
    </row>
    <row r="76" spans="1:11" x14ac:dyDescent="0.3">
      <c r="A76" s="885">
        <v>71</v>
      </c>
      <c r="B76" s="719" t="s">
        <v>2082</v>
      </c>
      <c r="C76" s="709" t="s">
        <v>2572</v>
      </c>
      <c r="D76" s="710" t="s">
        <v>767</v>
      </c>
      <c r="E76" s="727">
        <v>18</v>
      </c>
      <c r="F76" s="723">
        <v>8370</v>
      </c>
      <c r="G76" s="723">
        <v>63</v>
      </c>
      <c r="H76" s="719" t="s">
        <v>2082</v>
      </c>
      <c r="I76" s="710" t="s">
        <v>766</v>
      </c>
      <c r="J76" s="710" t="s">
        <v>767</v>
      </c>
      <c r="K76" s="882" t="s">
        <v>930</v>
      </c>
    </row>
    <row r="77" spans="1:11" x14ac:dyDescent="0.3">
      <c r="A77" s="885">
        <v>72</v>
      </c>
      <c r="B77" s="719" t="s">
        <v>2082</v>
      </c>
      <c r="C77" s="709" t="s">
        <v>2572</v>
      </c>
      <c r="D77" s="710" t="s">
        <v>769</v>
      </c>
      <c r="E77" s="727">
        <v>19</v>
      </c>
      <c r="F77" s="723">
        <v>8835</v>
      </c>
      <c r="G77" s="723">
        <v>66</v>
      </c>
      <c r="H77" s="719" t="s">
        <v>2082</v>
      </c>
      <c r="I77" s="710" t="s">
        <v>768</v>
      </c>
      <c r="J77" s="710" t="s">
        <v>769</v>
      </c>
      <c r="K77" s="882" t="s">
        <v>930</v>
      </c>
    </row>
    <row r="78" spans="1:11" x14ac:dyDescent="0.3">
      <c r="A78" s="885">
        <v>73</v>
      </c>
      <c r="B78" s="719" t="s">
        <v>2082</v>
      </c>
      <c r="C78" s="709" t="s">
        <v>2572</v>
      </c>
      <c r="D78" s="710" t="s">
        <v>771</v>
      </c>
      <c r="E78" s="727">
        <v>21</v>
      </c>
      <c r="F78" s="723">
        <v>9555</v>
      </c>
      <c r="G78" s="723">
        <v>72</v>
      </c>
      <c r="H78" s="719" t="s">
        <v>2082</v>
      </c>
      <c r="I78" s="710" t="s">
        <v>770</v>
      </c>
      <c r="J78" s="710" t="s">
        <v>771</v>
      </c>
      <c r="K78" s="882" t="s">
        <v>930</v>
      </c>
    </row>
    <row r="79" spans="1:11" x14ac:dyDescent="0.3">
      <c r="A79" s="885">
        <v>74</v>
      </c>
      <c r="B79" s="719" t="s">
        <v>2082</v>
      </c>
      <c r="C79" s="709" t="s">
        <v>2572</v>
      </c>
      <c r="D79" s="710" t="s">
        <v>773</v>
      </c>
      <c r="E79" s="727">
        <v>18</v>
      </c>
      <c r="F79" s="723">
        <v>8190</v>
      </c>
      <c r="G79" s="723">
        <v>61</v>
      </c>
      <c r="H79" s="719" t="s">
        <v>2082</v>
      </c>
      <c r="I79" s="710" t="s">
        <v>772</v>
      </c>
      <c r="J79" s="710" t="s">
        <v>773</v>
      </c>
      <c r="K79" s="882" t="s">
        <v>930</v>
      </c>
    </row>
    <row r="80" spans="1:11" x14ac:dyDescent="0.3">
      <c r="A80" s="885">
        <v>75</v>
      </c>
      <c r="B80" s="719" t="s">
        <v>2082</v>
      </c>
      <c r="C80" s="709" t="s">
        <v>2572</v>
      </c>
      <c r="D80" s="710" t="s">
        <v>775</v>
      </c>
      <c r="E80" s="727">
        <v>21</v>
      </c>
      <c r="F80" s="723">
        <v>9450</v>
      </c>
      <c r="G80" s="723">
        <v>71</v>
      </c>
      <c r="H80" s="719" t="s">
        <v>2082</v>
      </c>
      <c r="I80" s="710" t="s">
        <v>774</v>
      </c>
      <c r="J80" s="710" t="s">
        <v>775</v>
      </c>
      <c r="K80" s="882" t="s">
        <v>930</v>
      </c>
    </row>
    <row r="81" spans="1:11" x14ac:dyDescent="0.3">
      <c r="A81" s="885">
        <v>76</v>
      </c>
      <c r="B81" s="719" t="s">
        <v>2082</v>
      </c>
      <c r="C81" s="709" t="s">
        <v>2572</v>
      </c>
      <c r="D81" s="710" t="s">
        <v>777</v>
      </c>
      <c r="E81" s="727">
        <v>20</v>
      </c>
      <c r="F81" s="723">
        <v>9000</v>
      </c>
      <c r="G81" s="723">
        <v>68</v>
      </c>
      <c r="H81" s="719" t="s">
        <v>2082</v>
      </c>
      <c r="I81" s="710" t="s">
        <v>776</v>
      </c>
      <c r="J81" s="710" t="s">
        <v>777</v>
      </c>
      <c r="K81" s="882" t="s">
        <v>930</v>
      </c>
    </row>
    <row r="82" spans="1:11" x14ac:dyDescent="0.3">
      <c r="A82" s="885">
        <v>77</v>
      </c>
      <c r="B82" s="719" t="s">
        <v>2082</v>
      </c>
      <c r="C82" s="709" t="s">
        <v>2572</v>
      </c>
      <c r="D82" s="710" t="s">
        <v>779</v>
      </c>
      <c r="E82" s="727">
        <v>18</v>
      </c>
      <c r="F82" s="723">
        <v>8190</v>
      </c>
      <c r="G82" s="723">
        <v>61</v>
      </c>
      <c r="H82" s="719" t="s">
        <v>2082</v>
      </c>
      <c r="I82" s="710" t="s">
        <v>778</v>
      </c>
      <c r="J82" s="710" t="s">
        <v>779</v>
      </c>
      <c r="K82" s="882" t="s">
        <v>930</v>
      </c>
    </row>
    <row r="83" spans="1:11" x14ac:dyDescent="0.3">
      <c r="A83" s="885">
        <v>78</v>
      </c>
      <c r="B83" s="719" t="s">
        <v>2082</v>
      </c>
      <c r="C83" s="709" t="s">
        <v>2572</v>
      </c>
      <c r="D83" s="710" t="s">
        <v>781</v>
      </c>
      <c r="E83" s="727">
        <v>18</v>
      </c>
      <c r="F83" s="723">
        <v>8010</v>
      </c>
      <c r="G83" s="723">
        <v>60</v>
      </c>
      <c r="H83" s="719" t="s">
        <v>2082</v>
      </c>
      <c r="I83" s="710" t="s">
        <v>780</v>
      </c>
      <c r="J83" s="710" t="s">
        <v>781</v>
      </c>
      <c r="K83" s="882" t="s">
        <v>930</v>
      </c>
    </row>
    <row r="84" spans="1:11" x14ac:dyDescent="0.3">
      <c r="A84" s="885">
        <v>79</v>
      </c>
      <c r="B84" s="719" t="s">
        <v>2082</v>
      </c>
      <c r="C84" s="709" t="s">
        <v>2572</v>
      </c>
      <c r="D84" s="710" t="s">
        <v>783</v>
      </c>
      <c r="E84" s="727">
        <v>21</v>
      </c>
      <c r="F84" s="723">
        <v>9345</v>
      </c>
      <c r="G84" s="723">
        <v>70</v>
      </c>
      <c r="H84" s="719" t="s">
        <v>2082</v>
      </c>
      <c r="I84" s="710" t="s">
        <v>782</v>
      </c>
      <c r="J84" s="710" t="s">
        <v>783</v>
      </c>
      <c r="K84" s="882" t="s">
        <v>930</v>
      </c>
    </row>
    <row r="85" spans="1:11" x14ac:dyDescent="0.3">
      <c r="A85" s="885">
        <v>80</v>
      </c>
      <c r="B85" s="719" t="s">
        <v>2082</v>
      </c>
      <c r="C85" s="709" t="s">
        <v>2572</v>
      </c>
      <c r="D85" s="710" t="s">
        <v>785</v>
      </c>
      <c r="E85" s="727">
        <v>19</v>
      </c>
      <c r="F85" s="723">
        <v>8360</v>
      </c>
      <c r="G85" s="723">
        <v>63</v>
      </c>
      <c r="H85" s="719" t="s">
        <v>2082</v>
      </c>
      <c r="I85" s="710" t="s">
        <v>784</v>
      </c>
      <c r="J85" s="710" t="s">
        <v>785</v>
      </c>
      <c r="K85" s="882" t="s">
        <v>930</v>
      </c>
    </row>
    <row r="86" spans="1:11" x14ac:dyDescent="0.3">
      <c r="A86" s="885">
        <v>81</v>
      </c>
      <c r="B86" s="719" t="s">
        <v>2082</v>
      </c>
      <c r="C86" s="709" t="s">
        <v>2572</v>
      </c>
      <c r="D86" s="710" t="s">
        <v>787</v>
      </c>
      <c r="E86" s="727">
        <v>18</v>
      </c>
      <c r="F86" s="723">
        <v>8010</v>
      </c>
      <c r="G86" s="723">
        <v>60</v>
      </c>
      <c r="H86" s="719" t="s">
        <v>2082</v>
      </c>
      <c r="I86" s="710" t="s">
        <v>786</v>
      </c>
      <c r="J86" s="710" t="s">
        <v>787</v>
      </c>
      <c r="K86" s="882" t="s">
        <v>930</v>
      </c>
    </row>
    <row r="87" spans="1:11" x14ac:dyDescent="0.3">
      <c r="A87" s="885">
        <v>82</v>
      </c>
      <c r="B87" s="719" t="s">
        <v>2082</v>
      </c>
      <c r="C87" s="709" t="s">
        <v>2572</v>
      </c>
      <c r="D87" s="710" t="s">
        <v>789</v>
      </c>
      <c r="E87" s="727">
        <v>18</v>
      </c>
      <c r="F87" s="723">
        <v>8010</v>
      </c>
      <c r="G87" s="723">
        <v>60</v>
      </c>
      <c r="H87" s="719" t="s">
        <v>2082</v>
      </c>
      <c r="I87" s="710" t="s">
        <v>788</v>
      </c>
      <c r="J87" s="710" t="s">
        <v>789</v>
      </c>
      <c r="K87" s="882" t="s">
        <v>930</v>
      </c>
    </row>
    <row r="88" spans="1:11" x14ac:dyDescent="0.3">
      <c r="A88" s="885">
        <v>83</v>
      </c>
      <c r="B88" s="719" t="s">
        <v>2082</v>
      </c>
      <c r="C88" s="709" t="s">
        <v>2572</v>
      </c>
      <c r="D88" s="710" t="s">
        <v>791</v>
      </c>
      <c r="E88" s="727">
        <v>23</v>
      </c>
      <c r="F88" s="723">
        <v>10810</v>
      </c>
      <c r="G88" s="723">
        <v>81</v>
      </c>
      <c r="H88" s="719" t="s">
        <v>2082</v>
      </c>
      <c r="I88" s="710" t="s">
        <v>790</v>
      </c>
      <c r="J88" s="710" t="s">
        <v>791</v>
      </c>
      <c r="K88" s="882" t="s">
        <v>930</v>
      </c>
    </row>
    <row r="89" spans="1:11" x14ac:dyDescent="0.3">
      <c r="A89" s="885">
        <v>84</v>
      </c>
      <c r="B89" s="719" t="s">
        <v>2082</v>
      </c>
      <c r="C89" s="709" t="s">
        <v>2572</v>
      </c>
      <c r="D89" s="710" t="s">
        <v>793</v>
      </c>
      <c r="E89" s="727">
        <v>19</v>
      </c>
      <c r="F89" s="723">
        <v>8360</v>
      </c>
      <c r="G89" s="723">
        <v>63</v>
      </c>
      <c r="H89" s="719" t="s">
        <v>2082</v>
      </c>
      <c r="I89" s="710" t="s">
        <v>792</v>
      </c>
      <c r="J89" s="710" t="s">
        <v>793</v>
      </c>
      <c r="K89" s="882" t="s">
        <v>930</v>
      </c>
    </row>
    <row r="90" spans="1:11" x14ac:dyDescent="0.3">
      <c r="A90" s="885">
        <v>85</v>
      </c>
      <c r="B90" s="719" t="s">
        <v>2082</v>
      </c>
      <c r="C90" s="709" t="s">
        <v>2572</v>
      </c>
      <c r="D90" s="710" t="s">
        <v>795</v>
      </c>
      <c r="E90" s="727">
        <v>22</v>
      </c>
      <c r="F90" s="723">
        <v>9680</v>
      </c>
      <c r="G90" s="723">
        <v>73</v>
      </c>
      <c r="H90" s="719" t="s">
        <v>2082</v>
      </c>
      <c r="I90" s="710" t="s">
        <v>794</v>
      </c>
      <c r="J90" s="710" t="s">
        <v>795</v>
      </c>
      <c r="K90" s="882" t="s">
        <v>930</v>
      </c>
    </row>
    <row r="91" spans="1:11" x14ac:dyDescent="0.3">
      <c r="A91" s="885">
        <v>86</v>
      </c>
      <c r="B91" s="719" t="s">
        <v>2082</v>
      </c>
      <c r="C91" s="709" t="s">
        <v>2572</v>
      </c>
      <c r="D91" s="710" t="s">
        <v>797</v>
      </c>
      <c r="E91" s="727">
        <v>19</v>
      </c>
      <c r="F91" s="723">
        <v>8550</v>
      </c>
      <c r="G91" s="723">
        <v>64</v>
      </c>
      <c r="H91" s="719" t="s">
        <v>2082</v>
      </c>
      <c r="I91" s="710" t="s">
        <v>796</v>
      </c>
      <c r="J91" s="710" t="s">
        <v>797</v>
      </c>
      <c r="K91" s="882" t="s">
        <v>930</v>
      </c>
    </row>
    <row r="92" spans="1:11" x14ac:dyDescent="0.3">
      <c r="A92" s="885">
        <v>87</v>
      </c>
      <c r="B92" s="719" t="s">
        <v>2082</v>
      </c>
      <c r="C92" s="709" t="s">
        <v>2572</v>
      </c>
      <c r="D92" s="710" t="s">
        <v>799</v>
      </c>
      <c r="E92" s="727">
        <v>26</v>
      </c>
      <c r="F92" s="723">
        <v>14430</v>
      </c>
      <c r="G92" s="723">
        <v>108</v>
      </c>
      <c r="H92" s="719" t="s">
        <v>2082</v>
      </c>
      <c r="I92" s="710" t="s">
        <v>798</v>
      </c>
      <c r="J92" s="710" t="s">
        <v>799</v>
      </c>
      <c r="K92" s="882" t="s">
        <v>930</v>
      </c>
    </row>
    <row r="93" spans="1:11" x14ac:dyDescent="0.3">
      <c r="A93" s="885">
        <v>88</v>
      </c>
      <c r="B93" s="719" t="s">
        <v>2082</v>
      </c>
      <c r="C93" s="709" t="s">
        <v>2572</v>
      </c>
      <c r="D93" s="710" t="s">
        <v>801</v>
      </c>
      <c r="E93" s="727">
        <v>25</v>
      </c>
      <c r="F93" s="723">
        <v>11875</v>
      </c>
      <c r="G93" s="723">
        <v>89</v>
      </c>
      <c r="H93" s="719" t="s">
        <v>2082</v>
      </c>
      <c r="I93" s="710" t="s">
        <v>800</v>
      </c>
      <c r="J93" s="710" t="s">
        <v>801</v>
      </c>
      <c r="K93" s="882" t="s">
        <v>930</v>
      </c>
    </row>
    <row r="94" spans="1:11" x14ac:dyDescent="0.3">
      <c r="A94" s="885">
        <v>89</v>
      </c>
      <c r="B94" s="719" t="s">
        <v>2082</v>
      </c>
      <c r="C94" s="709" t="s">
        <v>2572</v>
      </c>
      <c r="D94" s="710" t="s">
        <v>803</v>
      </c>
      <c r="E94" s="727">
        <v>20</v>
      </c>
      <c r="F94" s="723">
        <v>10000</v>
      </c>
      <c r="G94" s="723">
        <v>75</v>
      </c>
      <c r="H94" s="719" t="s">
        <v>2082</v>
      </c>
      <c r="I94" s="710" t="s">
        <v>802</v>
      </c>
      <c r="J94" s="710" t="s">
        <v>803</v>
      </c>
      <c r="K94" s="882" t="s">
        <v>930</v>
      </c>
    </row>
    <row r="95" spans="1:11" x14ac:dyDescent="0.3">
      <c r="A95" s="885">
        <v>90</v>
      </c>
      <c r="B95" s="719" t="s">
        <v>2082</v>
      </c>
      <c r="C95" s="709" t="s">
        <v>2572</v>
      </c>
      <c r="D95" s="710" t="s">
        <v>805</v>
      </c>
      <c r="E95" s="727">
        <v>19</v>
      </c>
      <c r="F95" s="723">
        <v>9500</v>
      </c>
      <c r="G95" s="723">
        <v>71</v>
      </c>
      <c r="H95" s="719" t="s">
        <v>2082</v>
      </c>
      <c r="I95" s="710" t="s">
        <v>804</v>
      </c>
      <c r="J95" s="710" t="s">
        <v>805</v>
      </c>
      <c r="K95" s="882" t="s">
        <v>930</v>
      </c>
    </row>
    <row r="96" spans="1:11" x14ac:dyDescent="0.3">
      <c r="A96" s="885">
        <v>91</v>
      </c>
      <c r="B96" s="719" t="s">
        <v>2082</v>
      </c>
      <c r="C96" s="709" t="s">
        <v>2572</v>
      </c>
      <c r="D96" s="710" t="s">
        <v>807</v>
      </c>
      <c r="E96" s="727">
        <v>19</v>
      </c>
      <c r="F96" s="723">
        <v>8835</v>
      </c>
      <c r="G96" s="723">
        <v>66</v>
      </c>
      <c r="H96" s="719" t="s">
        <v>2082</v>
      </c>
      <c r="I96" s="710" t="s">
        <v>806</v>
      </c>
      <c r="J96" s="710" t="s">
        <v>807</v>
      </c>
      <c r="K96" s="882" t="s">
        <v>930</v>
      </c>
    </row>
    <row r="97" spans="1:11" x14ac:dyDescent="0.3">
      <c r="A97" s="885">
        <v>92</v>
      </c>
      <c r="B97" s="719" t="s">
        <v>2082</v>
      </c>
      <c r="C97" s="709" t="s">
        <v>2572</v>
      </c>
      <c r="D97" s="710" t="s">
        <v>809</v>
      </c>
      <c r="E97" s="727">
        <v>20</v>
      </c>
      <c r="F97" s="723">
        <v>9200</v>
      </c>
      <c r="G97" s="723">
        <v>69</v>
      </c>
      <c r="H97" s="719" t="s">
        <v>2082</v>
      </c>
      <c r="I97" s="710" t="s">
        <v>808</v>
      </c>
      <c r="J97" s="710" t="s">
        <v>809</v>
      </c>
      <c r="K97" s="882" t="s">
        <v>930</v>
      </c>
    </row>
    <row r="98" spans="1:11" x14ac:dyDescent="0.3">
      <c r="A98" s="885">
        <v>93</v>
      </c>
      <c r="B98" s="719" t="s">
        <v>2082</v>
      </c>
      <c r="C98" s="709" t="s">
        <v>2572</v>
      </c>
      <c r="D98" s="710" t="s">
        <v>811</v>
      </c>
      <c r="E98" s="727">
        <v>19</v>
      </c>
      <c r="F98" s="723">
        <v>8835</v>
      </c>
      <c r="G98" s="723">
        <v>66</v>
      </c>
      <c r="H98" s="719" t="s">
        <v>2082</v>
      </c>
      <c r="I98" s="710" t="s">
        <v>810</v>
      </c>
      <c r="J98" s="710" t="s">
        <v>811</v>
      </c>
      <c r="K98" s="882" t="s">
        <v>930</v>
      </c>
    </row>
    <row r="99" spans="1:11" x14ac:dyDescent="0.3">
      <c r="A99" s="885">
        <v>94</v>
      </c>
      <c r="B99" s="719" t="s">
        <v>2082</v>
      </c>
      <c r="C99" s="709" t="s">
        <v>2572</v>
      </c>
      <c r="D99" s="710" t="s">
        <v>813</v>
      </c>
      <c r="E99" s="727">
        <v>20</v>
      </c>
      <c r="F99" s="723">
        <v>9300</v>
      </c>
      <c r="G99" s="723">
        <v>70</v>
      </c>
      <c r="H99" s="719" t="s">
        <v>2082</v>
      </c>
      <c r="I99" s="710" t="s">
        <v>812</v>
      </c>
      <c r="J99" s="710" t="s">
        <v>813</v>
      </c>
      <c r="K99" s="882" t="s">
        <v>930</v>
      </c>
    </row>
    <row r="100" spans="1:11" x14ac:dyDescent="0.3">
      <c r="A100" s="885">
        <v>95</v>
      </c>
      <c r="B100" s="719" t="s">
        <v>2082</v>
      </c>
      <c r="C100" s="709" t="s">
        <v>2572</v>
      </c>
      <c r="D100" s="710" t="s">
        <v>815</v>
      </c>
      <c r="E100" s="727">
        <v>10</v>
      </c>
      <c r="F100" s="723">
        <v>4650</v>
      </c>
      <c r="G100" s="723">
        <v>35</v>
      </c>
      <c r="H100" s="719" t="s">
        <v>2082</v>
      </c>
      <c r="I100" s="710" t="s">
        <v>814</v>
      </c>
      <c r="J100" s="710" t="s">
        <v>815</v>
      </c>
      <c r="K100" s="882" t="s">
        <v>930</v>
      </c>
    </row>
    <row r="101" spans="1:11" x14ac:dyDescent="0.3">
      <c r="A101" s="885">
        <v>96</v>
      </c>
      <c r="B101" s="719" t="s">
        <v>2082</v>
      </c>
      <c r="C101" s="709" t="s">
        <v>2572</v>
      </c>
      <c r="D101" s="710" t="s">
        <v>819</v>
      </c>
      <c r="E101" s="727">
        <v>22</v>
      </c>
      <c r="F101" s="723">
        <v>10010</v>
      </c>
      <c r="G101" s="723">
        <v>75</v>
      </c>
      <c r="H101" s="719" t="s">
        <v>2082</v>
      </c>
      <c r="I101" s="710" t="s">
        <v>818</v>
      </c>
      <c r="J101" s="710" t="s">
        <v>819</v>
      </c>
      <c r="K101" s="882" t="s">
        <v>930</v>
      </c>
    </row>
    <row r="102" spans="1:11" x14ac:dyDescent="0.3">
      <c r="A102" s="885">
        <v>97</v>
      </c>
      <c r="B102" s="719" t="s">
        <v>2082</v>
      </c>
      <c r="C102" s="709" t="s">
        <v>2572</v>
      </c>
      <c r="D102" s="710" t="s">
        <v>821</v>
      </c>
      <c r="E102" s="727">
        <v>21</v>
      </c>
      <c r="F102" s="723">
        <v>9555</v>
      </c>
      <c r="G102" s="723">
        <v>72</v>
      </c>
      <c r="H102" s="719" t="s">
        <v>2082</v>
      </c>
      <c r="I102" s="710" t="s">
        <v>820</v>
      </c>
      <c r="J102" s="710" t="s">
        <v>821</v>
      </c>
      <c r="K102" s="882" t="s">
        <v>930</v>
      </c>
    </row>
    <row r="103" spans="1:11" x14ac:dyDescent="0.3">
      <c r="A103" s="885">
        <v>98</v>
      </c>
      <c r="B103" s="719" t="s">
        <v>2082</v>
      </c>
      <c r="C103" s="709" t="s">
        <v>2572</v>
      </c>
      <c r="D103" s="710" t="s">
        <v>823</v>
      </c>
      <c r="E103" s="727">
        <v>19</v>
      </c>
      <c r="F103" s="723">
        <v>8645</v>
      </c>
      <c r="G103" s="723">
        <v>65</v>
      </c>
      <c r="H103" s="719" t="s">
        <v>2082</v>
      </c>
      <c r="I103" s="710" t="s">
        <v>822</v>
      </c>
      <c r="J103" s="710" t="s">
        <v>823</v>
      </c>
      <c r="K103" s="882" t="s">
        <v>930</v>
      </c>
    </row>
    <row r="104" spans="1:11" x14ac:dyDescent="0.3">
      <c r="A104" s="885">
        <v>99</v>
      </c>
      <c r="B104" s="719" t="s">
        <v>2082</v>
      </c>
      <c r="C104" s="709" t="s">
        <v>2572</v>
      </c>
      <c r="D104" s="710" t="s">
        <v>825</v>
      </c>
      <c r="E104" s="727">
        <v>23</v>
      </c>
      <c r="F104" s="723">
        <v>10465</v>
      </c>
      <c r="G104" s="723">
        <v>78</v>
      </c>
      <c r="H104" s="719" t="s">
        <v>2082</v>
      </c>
      <c r="I104" s="710" t="s">
        <v>824</v>
      </c>
      <c r="J104" s="710" t="s">
        <v>825</v>
      </c>
      <c r="K104" s="882" t="s">
        <v>930</v>
      </c>
    </row>
    <row r="105" spans="1:11" x14ac:dyDescent="0.3">
      <c r="A105" s="885">
        <v>100</v>
      </c>
      <c r="B105" s="719" t="s">
        <v>2082</v>
      </c>
      <c r="C105" s="709" t="s">
        <v>2572</v>
      </c>
      <c r="D105" s="710" t="s">
        <v>827</v>
      </c>
      <c r="E105" s="727">
        <v>18</v>
      </c>
      <c r="F105" s="723">
        <v>8370</v>
      </c>
      <c r="G105" s="723">
        <v>63</v>
      </c>
      <c r="H105" s="719" t="s">
        <v>2082</v>
      </c>
      <c r="I105" s="710" t="s">
        <v>826</v>
      </c>
      <c r="J105" s="710" t="s">
        <v>827</v>
      </c>
      <c r="K105" s="882" t="s">
        <v>930</v>
      </c>
    </row>
    <row r="106" spans="1:11" x14ac:dyDescent="0.3">
      <c r="A106" s="885">
        <v>101</v>
      </c>
      <c r="B106" s="719" t="s">
        <v>2082</v>
      </c>
      <c r="C106" s="709" t="s">
        <v>2572</v>
      </c>
      <c r="D106" s="710" t="s">
        <v>829</v>
      </c>
      <c r="E106" s="727">
        <v>18</v>
      </c>
      <c r="F106" s="723">
        <v>8370</v>
      </c>
      <c r="G106" s="723">
        <v>63</v>
      </c>
      <c r="H106" s="719" t="s">
        <v>2082</v>
      </c>
      <c r="I106" s="710" t="s">
        <v>828</v>
      </c>
      <c r="J106" s="710" t="s">
        <v>829</v>
      </c>
      <c r="K106" s="882" t="s">
        <v>930</v>
      </c>
    </row>
    <row r="107" spans="1:11" x14ac:dyDescent="0.3">
      <c r="A107" s="885">
        <v>102</v>
      </c>
      <c r="B107" s="719" t="s">
        <v>2082</v>
      </c>
      <c r="C107" s="709" t="s">
        <v>2572</v>
      </c>
      <c r="D107" s="710" t="s">
        <v>831</v>
      </c>
      <c r="E107" s="727">
        <v>5</v>
      </c>
      <c r="F107" s="723">
        <v>2250</v>
      </c>
      <c r="G107" s="723">
        <v>17</v>
      </c>
      <c r="H107" s="719" t="s">
        <v>2082</v>
      </c>
      <c r="I107" s="710" t="s">
        <v>830</v>
      </c>
      <c r="J107" s="710" t="s">
        <v>831</v>
      </c>
      <c r="K107" s="882" t="s">
        <v>930</v>
      </c>
    </row>
    <row r="108" spans="1:11" x14ac:dyDescent="0.3">
      <c r="A108" s="885">
        <v>103</v>
      </c>
      <c r="B108" s="719" t="s">
        <v>2082</v>
      </c>
      <c r="C108" s="709" t="s">
        <v>2572</v>
      </c>
      <c r="D108" s="710" t="s">
        <v>833</v>
      </c>
      <c r="E108" s="727">
        <v>23</v>
      </c>
      <c r="F108" s="723">
        <v>10695</v>
      </c>
      <c r="G108" s="723">
        <v>80</v>
      </c>
      <c r="H108" s="719" t="s">
        <v>2082</v>
      </c>
      <c r="I108" s="710" t="s">
        <v>832</v>
      </c>
      <c r="J108" s="710" t="s">
        <v>833</v>
      </c>
      <c r="K108" s="882" t="s">
        <v>930</v>
      </c>
    </row>
    <row r="109" spans="1:11" x14ac:dyDescent="0.3">
      <c r="A109" s="885">
        <v>104</v>
      </c>
      <c r="B109" s="719" t="s">
        <v>2082</v>
      </c>
      <c r="C109" s="709" t="s">
        <v>2572</v>
      </c>
      <c r="D109" s="710" t="s">
        <v>835</v>
      </c>
      <c r="E109" s="727">
        <v>22</v>
      </c>
      <c r="F109" s="723">
        <v>10230</v>
      </c>
      <c r="G109" s="723">
        <v>77</v>
      </c>
      <c r="H109" s="719" t="s">
        <v>2082</v>
      </c>
      <c r="I109" s="710" t="s">
        <v>834</v>
      </c>
      <c r="J109" s="710" t="s">
        <v>835</v>
      </c>
      <c r="K109" s="882" t="s">
        <v>930</v>
      </c>
    </row>
    <row r="110" spans="1:11" x14ac:dyDescent="0.3">
      <c r="A110" s="885">
        <v>105</v>
      </c>
      <c r="B110" s="719" t="s">
        <v>2082</v>
      </c>
      <c r="C110" s="709" t="s">
        <v>2572</v>
      </c>
      <c r="D110" s="710" t="s">
        <v>837</v>
      </c>
      <c r="E110" s="727">
        <v>19</v>
      </c>
      <c r="F110" s="723">
        <v>8835</v>
      </c>
      <c r="G110" s="723">
        <v>66</v>
      </c>
      <c r="H110" s="719" t="s">
        <v>2082</v>
      </c>
      <c r="I110" s="710" t="s">
        <v>836</v>
      </c>
      <c r="J110" s="710" t="s">
        <v>837</v>
      </c>
      <c r="K110" s="882" t="s">
        <v>930</v>
      </c>
    </row>
    <row r="111" spans="1:11" x14ac:dyDescent="0.3">
      <c r="A111" s="885">
        <v>106</v>
      </c>
      <c r="B111" s="719" t="s">
        <v>2082</v>
      </c>
      <c r="C111" s="709" t="s">
        <v>2572</v>
      </c>
      <c r="D111" s="710" t="s">
        <v>839</v>
      </c>
      <c r="E111" s="727">
        <v>21</v>
      </c>
      <c r="F111" s="723">
        <v>9765</v>
      </c>
      <c r="G111" s="723">
        <v>73</v>
      </c>
      <c r="H111" s="719" t="s">
        <v>2082</v>
      </c>
      <c r="I111" s="710" t="s">
        <v>838</v>
      </c>
      <c r="J111" s="710" t="s">
        <v>839</v>
      </c>
      <c r="K111" s="882" t="s">
        <v>930</v>
      </c>
    </row>
    <row r="112" spans="1:11" x14ac:dyDescent="0.3">
      <c r="A112" s="885">
        <v>107</v>
      </c>
      <c r="B112" s="719" t="s">
        <v>2082</v>
      </c>
      <c r="C112" s="709" t="s">
        <v>2572</v>
      </c>
      <c r="D112" s="710" t="s">
        <v>841</v>
      </c>
      <c r="E112" s="727">
        <v>22</v>
      </c>
      <c r="F112" s="723">
        <v>10010</v>
      </c>
      <c r="G112" s="723">
        <v>75</v>
      </c>
      <c r="H112" s="719" t="s">
        <v>2082</v>
      </c>
      <c r="I112" s="710" t="s">
        <v>840</v>
      </c>
      <c r="J112" s="710" t="s">
        <v>841</v>
      </c>
      <c r="K112" s="882" t="s">
        <v>930</v>
      </c>
    </row>
    <row r="113" spans="1:11" x14ac:dyDescent="0.3">
      <c r="A113" s="885">
        <v>108</v>
      </c>
      <c r="B113" s="719" t="s">
        <v>2082</v>
      </c>
      <c r="C113" s="709" t="s">
        <v>2572</v>
      </c>
      <c r="D113" s="710" t="s">
        <v>843</v>
      </c>
      <c r="E113" s="727">
        <v>20</v>
      </c>
      <c r="F113" s="723">
        <v>9000</v>
      </c>
      <c r="G113" s="723">
        <v>68</v>
      </c>
      <c r="H113" s="719" t="s">
        <v>2082</v>
      </c>
      <c r="I113" s="710" t="s">
        <v>842</v>
      </c>
      <c r="J113" s="710" t="s">
        <v>843</v>
      </c>
      <c r="K113" s="882" t="s">
        <v>930</v>
      </c>
    </row>
    <row r="114" spans="1:11" x14ac:dyDescent="0.3">
      <c r="A114" s="885">
        <v>109</v>
      </c>
      <c r="B114" s="719" t="s">
        <v>2082</v>
      </c>
      <c r="C114" s="709" t="s">
        <v>2572</v>
      </c>
      <c r="D114" s="710" t="s">
        <v>845</v>
      </c>
      <c r="E114" s="727">
        <v>21</v>
      </c>
      <c r="F114" s="723">
        <v>9450</v>
      </c>
      <c r="G114" s="723">
        <v>71</v>
      </c>
      <c r="H114" s="719" t="s">
        <v>2082</v>
      </c>
      <c r="I114" s="710" t="s">
        <v>844</v>
      </c>
      <c r="J114" s="710" t="s">
        <v>845</v>
      </c>
      <c r="K114" s="882" t="s">
        <v>930</v>
      </c>
    </row>
    <row r="115" spans="1:11" x14ac:dyDescent="0.3">
      <c r="A115" s="885">
        <v>110</v>
      </c>
      <c r="B115" s="719" t="s">
        <v>2082</v>
      </c>
      <c r="C115" s="709" t="s">
        <v>2572</v>
      </c>
      <c r="D115" s="710" t="s">
        <v>847</v>
      </c>
      <c r="E115" s="727">
        <v>16</v>
      </c>
      <c r="F115" s="723">
        <v>7760</v>
      </c>
      <c r="G115" s="723">
        <v>58</v>
      </c>
      <c r="H115" s="719" t="s">
        <v>2082</v>
      </c>
      <c r="I115" s="710" t="s">
        <v>846</v>
      </c>
      <c r="J115" s="710" t="s">
        <v>847</v>
      </c>
      <c r="K115" s="882" t="s">
        <v>930</v>
      </c>
    </row>
    <row r="116" spans="1:11" x14ac:dyDescent="0.3">
      <c r="A116" s="885">
        <v>111</v>
      </c>
      <c r="B116" s="719" t="s">
        <v>2082</v>
      </c>
      <c r="C116" s="709" t="s">
        <v>2572</v>
      </c>
      <c r="D116" s="710" t="s">
        <v>849</v>
      </c>
      <c r="E116" s="727">
        <v>22</v>
      </c>
      <c r="F116" s="723">
        <v>10230</v>
      </c>
      <c r="G116" s="723">
        <v>77</v>
      </c>
      <c r="H116" s="719" t="s">
        <v>2082</v>
      </c>
      <c r="I116" s="710" t="s">
        <v>848</v>
      </c>
      <c r="J116" s="710" t="s">
        <v>849</v>
      </c>
      <c r="K116" s="882" t="s">
        <v>930</v>
      </c>
    </row>
    <row r="117" spans="1:11" x14ac:dyDescent="0.3">
      <c r="A117" s="885">
        <v>112</v>
      </c>
      <c r="B117" s="719" t="s">
        <v>2082</v>
      </c>
      <c r="C117" s="709" t="s">
        <v>2572</v>
      </c>
      <c r="D117" s="710" t="s">
        <v>853</v>
      </c>
      <c r="E117" s="727">
        <v>20</v>
      </c>
      <c r="F117" s="723">
        <v>9700</v>
      </c>
      <c r="G117" s="723">
        <v>73</v>
      </c>
      <c r="H117" s="719" t="s">
        <v>2082</v>
      </c>
      <c r="I117" s="710" t="s">
        <v>852</v>
      </c>
      <c r="J117" s="710" t="s">
        <v>853</v>
      </c>
      <c r="K117" s="882" t="s">
        <v>930</v>
      </c>
    </row>
    <row r="118" spans="1:11" x14ac:dyDescent="0.3">
      <c r="A118" s="885">
        <v>113</v>
      </c>
      <c r="B118" s="719" t="s">
        <v>2082</v>
      </c>
      <c r="C118" s="709" t="s">
        <v>2572</v>
      </c>
      <c r="D118" s="710" t="s">
        <v>855</v>
      </c>
      <c r="E118" s="727">
        <v>21</v>
      </c>
      <c r="F118" s="723">
        <v>9345</v>
      </c>
      <c r="G118" s="723">
        <v>70</v>
      </c>
      <c r="H118" s="719" t="s">
        <v>2082</v>
      </c>
      <c r="I118" s="710" t="s">
        <v>854</v>
      </c>
      <c r="J118" s="710" t="s">
        <v>855</v>
      </c>
      <c r="K118" s="882" t="s">
        <v>930</v>
      </c>
    </row>
    <row r="119" spans="1:11" x14ac:dyDescent="0.3">
      <c r="A119" s="885">
        <v>114</v>
      </c>
      <c r="B119" s="719" t="s">
        <v>2082</v>
      </c>
      <c r="C119" s="709" t="s">
        <v>2572</v>
      </c>
      <c r="D119" s="710" t="s">
        <v>857</v>
      </c>
      <c r="E119" s="727">
        <v>18</v>
      </c>
      <c r="F119" s="723">
        <v>8010</v>
      </c>
      <c r="G119" s="723">
        <v>60</v>
      </c>
      <c r="H119" s="719" t="s">
        <v>2082</v>
      </c>
      <c r="I119" s="710" t="s">
        <v>856</v>
      </c>
      <c r="J119" s="710" t="s">
        <v>857</v>
      </c>
      <c r="K119" s="882" t="s">
        <v>930</v>
      </c>
    </row>
    <row r="120" spans="1:11" x14ac:dyDescent="0.3">
      <c r="A120" s="885">
        <v>115</v>
      </c>
      <c r="B120" s="719" t="s">
        <v>2082</v>
      </c>
      <c r="C120" s="709" t="s">
        <v>2572</v>
      </c>
      <c r="D120" s="710" t="s">
        <v>861</v>
      </c>
      <c r="E120" s="727">
        <v>19</v>
      </c>
      <c r="F120" s="723">
        <v>8835</v>
      </c>
      <c r="G120" s="723">
        <v>66</v>
      </c>
      <c r="H120" s="719" t="s">
        <v>2082</v>
      </c>
      <c r="I120" s="710" t="s">
        <v>860</v>
      </c>
      <c r="J120" s="710" t="s">
        <v>861</v>
      </c>
      <c r="K120" s="882" t="s">
        <v>930</v>
      </c>
    </row>
    <row r="121" spans="1:11" x14ac:dyDescent="0.3">
      <c r="A121" s="885">
        <v>116</v>
      </c>
      <c r="B121" s="719" t="s">
        <v>2082</v>
      </c>
      <c r="C121" s="709" t="s">
        <v>2572</v>
      </c>
      <c r="D121" s="710" t="s">
        <v>863</v>
      </c>
      <c r="E121" s="727">
        <v>17</v>
      </c>
      <c r="F121" s="723">
        <v>7650</v>
      </c>
      <c r="G121" s="723">
        <v>57</v>
      </c>
      <c r="H121" s="719" t="s">
        <v>2082</v>
      </c>
      <c r="I121" s="710" t="s">
        <v>862</v>
      </c>
      <c r="J121" s="710" t="s">
        <v>863</v>
      </c>
      <c r="K121" s="882" t="s">
        <v>930</v>
      </c>
    </row>
    <row r="122" spans="1:11" x14ac:dyDescent="0.3">
      <c r="A122" s="885">
        <v>117</v>
      </c>
      <c r="B122" s="719" t="s">
        <v>2082</v>
      </c>
      <c r="C122" s="709" t="s">
        <v>2572</v>
      </c>
      <c r="D122" s="710" t="s">
        <v>865</v>
      </c>
      <c r="E122" s="727">
        <v>16</v>
      </c>
      <c r="F122" s="723">
        <v>7040</v>
      </c>
      <c r="G122" s="723">
        <v>53</v>
      </c>
      <c r="H122" s="719" t="s">
        <v>2082</v>
      </c>
      <c r="I122" s="710" t="s">
        <v>864</v>
      </c>
      <c r="J122" s="710" t="s">
        <v>865</v>
      </c>
      <c r="K122" s="882" t="s">
        <v>930</v>
      </c>
    </row>
    <row r="123" spans="1:11" x14ac:dyDescent="0.3">
      <c r="A123" s="885">
        <v>118</v>
      </c>
      <c r="B123" s="719" t="s">
        <v>2082</v>
      </c>
      <c r="C123" s="709" t="s">
        <v>2572</v>
      </c>
      <c r="D123" s="710" t="s">
        <v>867</v>
      </c>
      <c r="E123" s="727">
        <v>21</v>
      </c>
      <c r="F123" s="723">
        <v>9240</v>
      </c>
      <c r="G123" s="723">
        <v>69</v>
      </c>
      <c r="H123" s="719" t="s">
        <v>2082</v>
      </c>
      <c r="I123" s="710" t="s">
        <v>866</v>
      </c>
      <c r="J123" s="710" t="s">
        <v>867</v>
      </c>
      <c r="K123" s="882" t="s">
        <v>930</v>
      </c>
    </row>
    <row r="124" spans="1:11" x14ac:dyDescent="0.3">
      <c r="A124" s="885">
        <v>119</v>
      </c>
      <c r="B124" s="719" t="s">
        <v>2082</v>
      </c>
      <c r="C124" s="709" t="s">
        <v>2572</v>
      </c>
      <c r="D124" s="710" t="s">
        <v>869</v>
      </c>
      <c r="E124" s="727">
        <v>18</v>
      </c>
      <c r="F124" s="723">
        <v>7920</v>
      </c>
      <c r="G124" s="723">
        <v>59</v>
      </c>
      <c r="H124" s="719" t="s">
        <v>2082</v>
      </c>
      <c r="I124" s="710" t="s">
        <v>868</v>
      </c>
      <c r="J124" s="710" t="s">
        <v>869</v>
      </c>
      <c r="K124" s="882" t="s">
        <v>930</v>
      </c>
    </row>
    <row r="125" spans="1:11" x14ac:dyDescent="0.3">
      <c r="A125" s="885">
        <v>120</v>
      </c>
      <c r="B125" s="719" t="s">
        <v>2082</v>
      </c>
      <c r="C125" s="709" t="s">
        <v>2572</v>
      </c>
      <c r="D125" s="710" t="s">
        <v>871</v>
      </c>
      <c r="E125" s="727">
        <v>23</v>
      </c>
      <c r="F125" s="723">
        <v>10120</v>
      </c>
      <c r="G125" s="723">
        <v>76</v>
      </c>
      <c r="H125" s="719" t="s">
        <v>2082</v>
      </c>
      <c r="I125" s="710" t="s">
        <v>870</v>
      </c>
      <c r="J125" s="710" t="s">
        <v>871</v>
      </c>
      <c r="K125" s="882" t="s">
        <v>930</v>
      </c>
    </row>
    <row r="126" spans="1:11" x14ac:dyDescent="0.3">
      <c r="A126" s="885">
        <v>121</v>
      </c>
      <c r="B126" s="719" t="s">
        <v>2082</v>
      </c>
      <c r="C126" s="709" t="s">
        <v>2572</v>
      </c>
      <c r="D126" s="710" t="s">
        <v>873</v>
      </c>
      <c r="E126" s="727">
        <v>22</v>
      </c>
      <c r="F126" s="723">
        <v>9680</v>
      </c>
      <c r="G126" s="723">
        <v>73</v>
      </c>
      <c r="H126" s="719" t="s">
        <v>2082</v>
      </c>
      <c r="I126" s="710" t="s">
        <v>872</v>
      </c>
      <c r="J126" s="710" t="s">
        <v>873</v>
      </c>
      <c r="K126" s="882" t="s">
        <v>930</v>
      </c>
    </row>
    <row r="127" spans="1:11" x14ac:dyDescent="0.3">
      <c r="A127" s="885">
        <v>122</v>
      </c>
      <c r="B127" s="719" t="s">
        <v>2082</v>
      </c>
      <c r="C127" s="709" t="s">
        <v>2572</v>
      </c>
      <c r="D127" s="710" t="s">
        <v>875</v>
      </c>
      <c r="E127" s="727">
        <v>19</v>
      </c>
      <c r="F127" s="723">
        <v>8360</v>
      </c>
      <c r="G127" s="723">
        <v>63</v>
      </c>
      <c r="H127" s="719" t="s">
        <v>2082</v>
      </c>
      <c r="I127" s="710" t="s">
        <v>874</v>
      </c>
      <c r="J127" s="710" t="s">
        <v>875</v>
      </c>
      <c r="K127" s="882" t="s">
        <v>930</v>
      </c>
    </row>
    <row r="128" spans="1:11" x14ac:dyDescent="0.3">
      <c r="A128" s="885">
        <v>123</v>
      </c>
      <c r="B128" s="719" t="s">
        <v>2082</v>
      </c>
      <c r="C128" s="709" t="s">
        <v>2572</v>
      </c>
      <c r="D128" s="710" t="s">
        <v>877</v>
      </c>
      <c r="E128" s="727">
        <v>20</v>
      </c>
      <c r="F128" s="723">
        <v>8800</v>
      </c>
      <c r="G128" s="723">
        <v>66</v>
      </c>
      <c r="H128" s="719" t="s">
        <v>2082</v>
      </c>
      <c r="I128" s="710" t="s">
        <v>876</v>
      </c>
      <c r="J128" s="710" t="s">
        <v>877</v>
      </c>
      <c r="K128" s="882" t="s">
        <v>930</v>
      </c>
    </row>
    <row r="129" spans="1:11" x14ac:dyDescent="0.3">
      <c r="A129" s="885">
        <v>124</v>
      </c>
      <c r="B129" s="719" t="s">
        <v>2082</v>
      </c>
      <c r="C129" s="709" t="s">
        <v>2572</v>
      </c>
      <c r="D129" s="710" t="s">
        <v>879</v>
      </c>
      <c r="E129" s="727">
        <v>21</v>
      </c>
      <c r="F129" s="723">
        <v>9240</v>
      </c>
      <c r="G129" s="723">
        <v>69</v>
      </c>
      <c r="H129" s="719" t="s">
        <v>2082</v>
      </c>
      <c r="I129" s="710" t="s">
        <v>878</v>
      </c>
      <c r="J129" s="710" t="s">
        <v>879</v>
      </c>
      <c r="K129" s="882" t="s">
        <v>930</v>
      </c>
    </row>
    <row r="130" spans="1:11" x14ac:dyDescent="0.3">
      <c r="A130" s="885">
        <v>125</v>
      </c>
      <c r="B130" s="719" t="s">
        <v>2082</v>
      </c>
      <c r="C130" s="709" t="s">
        <v>2572</v>
      </c>
      <c r="D130" s="710" t="s">
        <v>881</v>
      </c>
      <c r="E130" s="727">
        <v>17</v>
      </c>
      <c r="F130" s="723">
        <v>7480</v>
      </c>
      <c r="G130" s="723">
        <v>56</v>
      </c>
      <c r="H130" s="719" t="s">
        <v>2082</v>
      </c>
      <c r="I130" s="710" t="s">
        <v>880</v>
      </c>
      <c r="J130" s="710" t="s">
        <v>881</v>
      </c>
      <c r="K130" s="882" t="s">
        <v>930</v>
      </c>
    </row>
    <row r="131" spans="1:11" x14ac:dyDescent="0.3">
      <c r="A131" s="885">
        <v>126</v>
      </c>
      <c r="B131" s="719" t="s">
        <v>2082</v>
      </c>
      <c r="C131" s="709" t="s">
        <v>2572</v>
      </c>
      <c r="D131" s="710" t="s">
        <v>883</v>
      </c>
      <c r="E131" s="727">
        <v>19</v>
      </c>
      <c r="F131" s="723">
        <v>8360</v>
      </c>
      <c r="G131" s="723">
        <v>63</v>
      </c>
      <c r="H131" s="719" t="s">
        <v>2082</v>
      </c>
      <c r="I131" s="710" t="s">
        <v>882</v>
      </c>
      <c r="J131" s="710" t="s">
        <v>883</v>
      </c>
      <c r="K131" s="882" t="s">
        <v>930</v>
      </c>
    </row>
    <row r="132" spans="1:11" x14ac:dyDescent="0.3">
      <c r="A132" s="885">
        <v>127</v>
      </c>
      <c r="B132" s="719" t="s">
        <v>2082</v>
      </c>
      <c r="C132" s="709" t="s">
        <v>2572</v>
      </c>
      <c r="D132" s="710" t="s">
        <v>885</v>
      </c>
      <c r="E132" s="727">
        <v>18</v>
      </c>
      <c r="F132" s="723">
        <v>7920</v>
      </c>
      <c r="G132" s="723">
        <v>59</v>
      </c>
      <c r="H132" s="719" t="s">
        <v>2082</v>
      </c>
      <c r="I132" s="710" t="s">
        <v>884</v>
      </c>
      <c r="J132" s="710" t="s">
        <v>885</v>
      </c>
      <c r="K132" s="882" t="s">
        <v>930</v>
      </c>
    </row>
    <row r="133" spans="1:11" x14ac:dyDescent="0.3">
      <c r="A133" s="885">
        <v>128</v>
      </c>
      <c r="B133" s="719" t="s">
        <v>2082</v>
      </c>
      <c r="C133" s="709" t="s">
        <v>2590</v>
      </c>
      <c r="D133" s="710" t="s">
        <v>887</v>
      </c>
      <c r="E133" s="727">
        <v>20</v>
      </c>
      <c r="F133" s="723">
        <v>9700</v>
      </c>
      <c r="G133" s="723">
        <v>73</v>
      </c>
      <c r="H133" s="719" t="s">
        <v>2082</v>
      </c>
      <c r="I133" s="710" t="s">
        <v>886</v>
      </c>
      <c r="J133" s="710" t="s">
        <v>887</v>
      </c>
      <c r="K133" s="882" t="s">
        <v>930</v>
      </c>
    </row>
    <row r="134" spans="1:11" x14ac:dyDescent="0.3">
      <c r="A134" s="885">
        <v>129</v>
      </c>
      <c r="B134" s="719" t="s">
        <v>2082</v>
      </c>
      <c r="C134" s="709" t="s">
        <v>2591</v>
      </c>
      <c r="D134" s="710" t="s">
        <v>889</v>
      </c>
      <c r="E134" s="727">
        <v>20</v>
      </c>
      <c r="F134" s="723">
        <v>9300</v>
      </c>
      <c r="G134" s="723">
        <v>70</v>
      </c>
      <c r="H134" s="719" t="s">
        <v>2082</v>
      </c>
      <c r="I134" s="710" t="s">
        <v>888</v>
      </c>
      <c r="J134" s="710" t="s">
        <v>889</v>
      </c>
      <c r="K134" s="882" t="s">
        <v>930</v>
      </c>
    </row>
    <row r="135" spans="1:11" x14ac:dyDescent="0.3">
      <c r="A135" s="885">
        <v>130</v>
      </c>
      <c r="B135" s="719" t="s">
        <v>2082</v>
      </c>
      <c r="C135" s="709" t="s">
        <v>2592</v>
      </c>
      <c r="D135" s="710" t="s">
        <v>891</v>
      </c>
      <c r="E135" s="727">
        <v>22</v>
      </c>
      <c r="F135" s="723">
        <v>10670</v>
      </c>
      <c r="G135" s="723">
        <v>80</v>
      </c>
      <c r="H135" s="719" t="s">
        <v>2082</v>
      </c>
      <c r="I135" s="710" t="s">
        <v>890</v>
      </c>
      <c r="J135" s="710" t="s">
        <v>891</v>
      </c>
      <c r="K135" s="882" t="s">
        <v>930</v>
      </c>
    </row>
    <row r="136" spans="1:11" x14ac:dyDescent="0.3">
      <c r="A136" s="885">
        <v>131</v>
      </c>
      <c r="B136" s="719" t="s">
        <v>2082</v>
      </c>
      <c r="C136" s="709" t="s">
        <v>2593</v>
      </c>
      <c r="D136" s="710" t="s">
        <v>893</v>
      </c>
      <c r="E136" s="727">
        <v>19</v>
      </c>
      <c r="F136" s="723">
        <v>9025</v>
      </c>
      <c r="G136" s="723">
        <v>68</v>
      </c>
      <c r="H136" s="719" t="s">
        <v>2082</v>
      </c>
      <c r="I136" s="710" t="s">
        <v>892</v>
      </c>
      <c r="J136" s="710" t="s">
        <v>893</v>
      </c>
      <c r="K136" s="882" t="s">
        <v>930</v>
      </c>
    </row>
    <row r="137" spans="1:11" x14ac:dyDescent="0.3">
      <c r="A137" s="885">
        <v>132</v>
      </c>
      <c r="B137" s="719" t="s">
        <v>2082</v>
      </c>
      <c r="C137" s="709" t="s">
        <v>2594</v>
      </c>
      <c r="D137" s="710" t="s">
        <v>895</v>
      </c>
      <c r="E137" s="727">
        <v>25</v>
      </c>
      <c r="F137" s="723">
        <v>14750</v>
      </c>
      <c r="G137" s="723">
        <v>111</v>
      </c>
      <c r="H137" s="719" t="s">
        <v>2082</v>
      </c>
      <c r="I137" s="710" t="s">
        <v>894</v>
      </c>
      <c r="J137" s="710" t="s">
        <v>895</v>
      </c>
      <c r="K137" s="882" t="s">
        <v>930</v>
      </c>
    </row>
    <row r="138" spans="1:11" x14ac:dyDescent="0.3">
      <c r="A138" s="885">
        <v>133</v>
      </c>
      <c r="B138" s="719" t="s">
        <v>2082</v>
      </c>
      <c r="C138" s="709" t="s">
        <v>2595</v>
      </c>
      <c r="D138" s="710" t="s">
        <v>897</v>
      </c>
      <c r="E138" s="727">
        <v>26</v>
      </c>
      <c r="F138" s="723">
        <v>16510</v>
      </c>
      <c r="G138" s="723">
        <v>124</v>
      </c>
      <c r="H138" s="719" t="s">
        <v>2082</v>
      </c>
      <c r="I138" s="710" t="s">
        <v>896</v>
      </c>
      <c r="J138" s="710" t="s">
        <v>897</v>
      </c>
      <c r="K138" s="882" t="s">
        <v>930</v>
      </c>
    </row>
    <row r="139" spans="1:11" x14ac:dyDescent="0.3">
      <c r="A139" s="885">
        <v>134</v>
      </c>
      <c r="B139" s="719" t="s">
        <v>2082</v>
      </c>
      <c r="C139" s="709" t="s">
        <v>2596</v>
      </c>
      <c r="D139" s="710" t="s">
        <v>899</v>
      </c>
      <c r="E139" s="727">
        <v>26</v>
      </c>
      <c r="F139" s="723">
        <v>19240</v>
      </c>
      <c r="G139" s="723">
        <v>144</v>
      </c>
      <c r="H139" s="719" t="s">
        <v>2082</v>
      </c>
      <c r="I139" s="710" t="s">
        <v>898</v>
      </c>
      <c r="J139" s="710" t="s">
        <v>899</v>
      </c>
      <c r="K139" s="882" t="s">
        <v>930</v>
      </c>
    </row>
    <row r="140" spans="1:11" x14ac:dyDescent="0.3">
      <c r="A140" s="885">
        <v>135</v>
      </c>
      <c r="B140" s="719" t="s">
        <v>2082</v>
      </c>
      <c r="C140" s="709" t="s">
        <v>2597</v>
      </c>
      <c r="D140" s="710" t="s">
        <v>901</v>
      </c>
      <c r="E140" s="727">
        <v>24</v>
      </c>
      <c r="F140" s="723">
        <v>11640</v>
      </c>
      <c r="G140" s="723">
        <v>87</v>
      </c>
      <c r="H140" s="719" t="s">
        <v>2082</v>
      </c>
      <c r="I140" s="710" t="s">
        <v>900</v>
      </c>
      <c r="J140" s="710" t="s">
        <v>901</v>
      </c>
      <c r="K140" s="882" t="s">
        <v>930</v>
      </c>
    </row>
    <row r="141" spans="1:11" x14ac:dyDescent="0.3">
      <c r="A141" s="885">
        <v>136</v>
      </c>
      <c r="B141" s="719" t="s">
        <v>2082</v>
      </c>
      <c r="C141" s="709" t="s">
        <v>2598</v>
      </c>
      <c r="D141" s="710" t="s">
        <v>903</v>
      </c>
      <c r="E141" s="727">
        <v>18.5</v>
      </c>
      <c r="F141" s="723">
        <v>8603</v>
      </c>
      <c r="G141" s="723">
        <v>65</v>
      </c>
      <c r="H141" s="719" t="s">
        <v>2082</v>
      </c>
      <c r="I141" s="710" t="s">
        <v>902</v>
      </c>
      <c r="J141" s="710" t="s">
        <v>903</v>
      </c>
      <c r="K141" s="882" t="s">
        <v>930</v>
      </c>
    </row>
    <row r="142" spans="1:11" x14ac:dyDescent="0.3">
      <c r="A142" s="885">
        <v>137</v>
      </c>
      <c r="B142" s="719" t="s">
        <v>2082</v>
      </c>
      <c r="C142" s="709" t="s">
        <v>2599</v>
      </c>
      <c r="D142" s="710" t="s">
        <v>905</v>
      </c>
      <c r="E142" s="727">
        <v>23</v>
      </c>
      <c r="F142" s="723">
        <v>11730</v>
      </c>
      <c r="G142" s="723">
        <v>88</v>
      </c>
      <c r="H142" s="719" t="s">
        <v>2082</v>
      </c>
      <c r="I142" s="710" t="s">
        <v>904</v>
      </c>
      <c r="J142" s="710" t="s">
        <v>905</v>
      </c>
      <c r="K142" s="882" t="s">
        <v>930</v>
      </c>
    </row>
    <row r="143" spans="1:11" x14ac:dyDescent="0.3">
      <c r="A143" s="885">
        <v>138</v>
      </c>
      <c r="B143" s="719" t="s">
        <v>2082</v>
      </c>
      <c r="C143" s="709" t="s">
        <v>2600</v>
      </c>
      <c r="D143" s="710" t="s">
        <v>909</v>
      </c>
      <c r="E143" s="727">
        <v>21</v>
      </c>
      <c r="F143" s="723">
        <v>11760</v>
      </c>
      <c r="G143" s="723">
        <v>88</v>
      </c>
      <c r="H143" s="719" t="s">
        <v>2082</v>
      </c>
      <c r="I143" s="710" t="s">
        <v>908</v>
      </c>
      <c r="J143" s="710" t="s">
        <v>909</v>
      </c>
      <c r="K143" s="882" t="s">
        <v>930</v>
      </c>
    </row>
    <row r="144" spans="1:11" x14ac:dyDescent="0.3">
      <c r="A144" s="885">
        <v>139</v>
      </c>
      <c r="B144" s="719" t="s">
        <v>2082</v>
      </c>
      <c r="C144" s="709" t="s">
        <v>2601</v>
      </c>
      <c r="D144" s="710" t="s">
        <v>911</v>
      </c>
      <c r="E144" s="727">
        <v>22</v>
      </c>
      <c r="F144" s="723">
        <v>11660</v>
      </c>
      <c r="G144" s="723">
        <v>87</v>
      </c>
      <c r="H144" s="719" t="s">
        <v>2082</v>
      </c>
      <c r="I144" s="710" t="s">
        <v>910</v>
      </c>
      <c r="J144" s="710" t="s">
        <v>911</v>
      </c>
      <c r="K144" s="882" t="s">
        <v>930</v>
      </c>
    </row>
    <row r="145" spans="1:11" x14ac:dyDescent="0.3">
      <c r="A145" s="885">
        <v>140</v>
      </c>
      <c r="B145" s="719" t="s">
        <v>2082</v>
      </c>
      <c r="C145" s="709" t="s">
        <v>2602</v>
      </c>
      <c r="D145" s="710" t="s">
        <v>913</v>
      </c>
      <c r="E145" s="727">
        <v>21</v>
      </c>
      <c r="F145" s="723">
        <v>10185</v>
      </c>
      <c r="G145" s="723">
        <v>76</v>
      </c>
      <c r="H145" s="719" t="s">
        <v>2082</v>
      </c>
      <c r="I145" s="710" t="s">
        <v>912</v>
      </c>
      <c r="J145" s="710" t="s">
        <v>913</v>
      </c>
      <c r="K145" s="882" t="s">
        <v>930</v>
      </c>
    </row>
    <row r="146" spans="1:11" x14ac:dyDescent="0.3">
      <c r="A146" s="885">
        <v>141</v>
      </c>
      <c r="B146" s="719" t="s">
        <v>2082</v>
      </c>
      <c r="C146" s="709" t="s">
        <v>2603</v>
      </c>
      <c r="D146" s="710" t="s">
        <v>915</v>
      </c>
      <c r="E146" s="727">
        <v>21</v>
      </c>
      <c r="F146" s="723">
        <v>11130</v>
      </c>
      <c r="G146" s="723">
        <v>83</v>
      </c>
      <c r="H146" s="719" t="s">
        <v>2082</v>
      </c>
      <c r="I146" s="710" t="s">
        <v>914</v>
      </c>
      <c r="J146" s="710" t="s">
        <v>915</v>
      </c>
      <c r="K146" s="882" t="s">
        <v>930</v>
      </c>
    </row>
    <row r="147" spans="1:11" x14ac:dyDescent="0.3">
      <c r="A147" s="885">
        <v>142</v>
      </c>
      <c r="B147" s="719" t="s">
        <v>2082</v>
      </c>
      <c r="C147" s="709" t="s">
        <v>2604</v>
      </c>
      <c r="D147" s="710" t="s">
        <v>917</v>
      </c>
      <c r="E147" s="727">
        <v>26</v>
      </c>
      <c r="F147" s="723">
        <v>11700</v>
      </c>
      <c r="G147" s="723">
        <v>88</v>
      </c>
      <c r="H147" s="719" t="s">
        <v>2082</v>
      </c>
      <c r="I147" s="710" t="s">
        <v>916</v>
      </c>
      <c r="J147" s="710" t="s">
        <v>917</v>
      </c>
      <c r="K147" s="882" t="s">
        <v>930</v>
      </c>
    </row>
    <row r="148" spans="1:11" x14ac:dyDescent="0.3">
      <c r="A148" s="885">
        <v>143</v>
      </c>
      <c r="B148" s="719" t="s">
        <v>2082</v>
      </c>
      <c r="C148" s="709" t="s">
        <v>2605</v>
      </c>
      <c r="D148" s="710" t="s">
        <v>919</v>
      </c>
      <c r="E148" s="727">
        <v>22</v>
      </c>
      <c r="F148" s="723">
        <v>9790</v>
      </c>
      <c r="G148" s="723">
        <v>73</v>
      </c>
      <c r="H148" s="719" t="s">
        <v>2082</v>
      </c>
      <c r="I148" s="710" t="s">
        <v>918</v>
      </c>
      <c r="J148" s="710" t="s">
        <v>919</v>
      </c>
      <c r="K148" s="882" t="s">
        <v>930</v>
      </c>
    </row>
    <row r="149" spans="1:11" x14ac:dyDescent="0.3">
      <c r="A149" s="885">
        <v>144</v>
      </c>
      <c r="B149" s="719" t="s">
        <v>2082</v>
      </c>
      <c r="C149" s="709" t="s">
        <v>2606</v>
      </c>
      <c r="D149" s="710" t="s">
        <v>921</v>
      </c>
      <c r="E149" s="727">
        <v>26</v>
      </c>
      <c r="F149" s="723">
        <v>11960</v>
      </c>
      <c r="G149" s="723">
        <v>90</v>
      </c>
      <c r="H149" s="719" t="s">
        <v>2082</v>
      </c>
      <c r="I149" s="710" t="s">
        <v>920</v>
      </c>
      <c r="J149" s="710" t="s">
        <v>921</v>
      </c>
      <c r="K149" s="882" t="s">
        <v>930</v>
      </c>
    </row>
    <row r="150" spans="1:11" x14ac:dyDescent="0.3">
      <c r="A150" s="885">
        <v>145</v>
      </c>
      <c r="B150" s="719" t="s">
        <v>2082</v>
      </c>
      <c r="C150" s="709" t="s">
        <v>2607</v>
      </c>
      <c r="D150" s="710" t="s">
        <v>923</v>
      </c>
      <c r="E150" s="727">
        <v>25</v>
      </c>
      <c r="F150" s="723">
        <v>12000</v>
      </c>
      <c r="G150" s="723">
        <v>90</v>
      </c>
      <c r="H150" s="719" t="s">
        <v>2082</v>
      </c>
      <c r="I150" s="710" t="s">
        <v>922</v>
      </c>
      <c r="J150" s="710" t="s">
        <v>923</v>
      </c>
      <c r="K150" s="882" t="s">
        <v>930</v>
      </c>
    </row>
    <row r="151" spans="1:11" x14ac:dyDescent="0.3">
      <c r="A151" s="885">
        <v>146</v>
      </c>
      <c r="B151" s="719" t="s">
        <v>2082</v>
      </c>
      <c r="C151" s="709" t="s">
        <v>2608</v>
      </c>
      <c r="D151" s="710" t="s">
        <v>925</v>
      </c>
      <c r="E151" s="727">
        <v>26</v>
      </c>
      <c r="F151" s="723">
        <v>12870</v>
      </c>
      <c r="G151" s="723">
        <v>97</v>
      </c>
      <c r="H151" s="719" t="s">
        <v>2082</v>
      </c>
      <c r="I151" s="710" t="s">
        <v>924</v>
      </c>
      <c r="J151" s="710" t="s">
        <v>925</v>
      </c>
      <c r="K151" s="882" t="s">
        <v>930</v>
      </c>
    </row>
    <row r="152" spans="1:11" x14ac:dyDescent="0.3">
      <c r="A152" s="885">
        <v>147</v>
      </c>
      <c r="B152" s="719" t="s">
        <v>2082</v>
      </c>
      <c r="C152" s="709" t="s">
        <v>2609</v>
      </c>
      <c r="D152" s="710" t="s">
        <v>927</v>
      </c>
      <c r="E152" s="727">
        <v>17</v>
      </c>
      <c r="F152" s="723">
        <v>7650</v>
      </c>
      <c r="G152" s="723">
        <v>57</v>
      </c>
      <c r="H152" s="719" t="s">
        <v>2082</v>
      </c>
      <c r="I152" s="710" t="s">
        <v>926</v>
      </c>
      <c r="J152" s="710" t="s">
        <v>927</v>
      </c>
      <c r="K152" s="882" t="s">
        <v>930</v>
      </c>
    </row>
    <row r="153" spans="1:11" x14ac:dyDescent="0.3">
      <c r="A153" s="886">
        <v>148</v>
      </c>
      <c r="B153" s="721" t="s">
        <v>2082</v>
      </c>
      <c r="C153" s="711" t="s">
        <v>2610</v>
      </c>
      <c r="D153" s="712" t="s">
        <v>929</v>
      </c>
      <c r="E153" s="728">
        <v>22</v>
      </c>
      <c r="F153" s="724">
        <v>10230</v>
      </c>
      <c r="G153" s="724">
        <v>77</v>
      </c>
      <c r="H153" s="721" t="s">
        <v>2082</v>
      </c>
      <c r="I153" s="712" t="s">
        <v>928</v>
      </c>
      <c r="J153" s="712" t="s">
        <v>929</v>
      </c>
      <c r="K153" s="883" t="s">
        <v>930</v>
      </c>
    </row>
    <row r="154" spans="1:11" ht="15" thickBot="1" x14ac:dyDescent="0.35">
      <c r="A154" s="879"/>
      <c r="B154" s="705"/>
      <c r="C154" s="705"/>
      <c r="D154" s="705" t="s">
        <v>2000</v>
      </c>
      <c r="E154" s="729">
        <f>SUM(E6:E153)</f>
        <v>2959</v>
      </c>
      <c r="F154" s="725">
        <f>SUM(F6:F153)</f>
        <v>1381406</v>
      </c>
      <c r="G154" s="725">
        <f>SUM(G6:G153)</f>
        <v>10362</v>
      </c>
      <c r="H154" s="705"/>
      <c r="I154" s="705"/>
      <c r="J154" s="705"/>
      <c r="K154" s="880"/>
    </row>
    <row r="155" spans="1:11" ht="15" thickTop="1" x14ac:dyDescent="0.3"/>
  </sheetData>
  <sheetProtection algorithmName="SHA-512" hashValue="noOJR5oTZ9iEmiAI5H39ZuCqbQDB3i85OHkrtFBxXNX3dX/cAmtkUhYOdp/BZRVV7xkWPNfXWOqpjIRs9eqtxA==" saltValue="OrW1SqhDR4JME1Hkumq9PQ==" spinCount="100000" sheet="1" objects="1" scenarios="1" autoFilter="0"/>
  <mergeCells count="3">
    <mergeCell ref="A1:K1"/>
    <mergeCell ref="A2:K2"/>
    <mergeCell ref="A3:K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vt:i4>
      </vt:variant>
    </vt:vector>
  </HeadingPairs>
  <TitlesOfParts>
    <vt:vector size="27" baseType="lpstr">
      <vt:lpstr>Reports Analysis</vt:lpstr>
      <vt:lpstr>Cat_Sum</vt:lpstr>
      <vt:lpstr>pivot</vt:lpstr>
      <vt:lpstr>Dashboard</vt:lpstr>
      <vt:lpstr>SETUP</vt:lpstr>
      <vt:lpstr>MASTER_Workers</vt:lpstr>
      <vt:lpstr>Rate master</vt:lpstr>
      <vt:lpstr>Attendance_Raw</vt:lpstr>
      <vt:lpstr>Month_Engine</vt:lpstr>
      <vt:lpstr>ESIC_Challan</vt:lpstr>
      <vt:lpstr>Sheet2</vt:lpstr>
      <vt:lpstr>Dashboard_Cal</vt:lpstr>
      <vt:lpstr>FACT_Year</vt:lpstr>
      <vt:lpstr>Recovery Master</vt:lpstr>
      <vt:lpstr>PF_ECR</vt:lpstr>
      <vt:lpstr>Contractor_Bill</vt:lpstr>
      <vt:lpstr>Pay_Slip</vt:lpstr>
      <vt:lpstr>BONUS_CALC</vt:lpstr>
      <vt:lpstr>LEAVE_LEDGER</vt:lpstr>
      <vt:lpstr>Bank_Payment</vt:lpstr>
      <vt:lpstr>WORKER_MOVEMENT</vt:lpstr>
      <vt:lpstr>CONTRACTOR_MASTER</vt:lpstr>
      <vt:lpstr>Attrition Report</vt:lpstr>
      <vt:lpstr>Accounting</vt:lpstr>
      <vt:lpstr>Reconciliation</vt:lpstr>
      <vt:lpstr>ESIC_Challans</vt:lpstr>
      <vt:lpstr>Contractor_Bill!Print_Area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Office</cp:lastModifiedBy>
  <cp:lastPrinted>2026-07-06T13:09:38Z</cp:lastPrinted>
  <dcterms:created xsi:type="dcterms:W3CDTF">2026-03-04T09:42:30Z</dcterms:created>
  <dcterms:modified xsi:type="dcterms:W3CDTF">2026-08-20T19:37:27Z</dcterms:modified>
</cp:coreProperties>
</file>